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fileSharing readOnlyRecommended="1"/>
  <workbookPr filterPrivacy="1" codeName="Denne_projektmappe"/>
  <xr:revisionPtr revIDLastSave="0" documentId="13_ncr:1_{9D251F25-C276-4E10-AAEB-D3F291D1A2F2}" xr6:coauthVersionLast="47" xr6:coauthVersionMax="47" xr10:uidLastSave="{00000000-0000-0000-0000-000000000000}"/>
  <bookViews>
    <workbookView showHorizontalScroll="0" showVerticalScroll="0" xWindow="-80" yWindow="-80" windowWidth="22720" windowHeight="14600" tabRatio="908" xr2:uid="{00000000-000D-0000-FFFF-FFFF00000000}"/>
  </bookViews>
  <sheets>
    <sheet name="Analyse" sheetId="1" r:id="rId1"/>
    <sheet name="Forklaring" sheetId="17" r:id="rId2"/>
    <sheet name="1 - Ydelsesmodtagere" sheetId="9" r:id="rId3"/>
    <sheet name="Forklaring 1" sheetId="10" r:id="rId4"/>
    <sheet name="2 - Andele" sheetId="11" r:id="rId5"/>
    <sheet name="Forklaring 2" sheetId="12" r:id="rId6"/>
    <sheet name="3 - Budget og regnskab" sheetId="13" r:id="rId7"/>
    <sheet name="Forklaring 3" sheetId="14" r:id="rId8"/>
    <sheet name="4 - Udvikling" sheetId="15" r:id="rId9"/>
    <sheet name="Forklaring 4" sheetId="16" r:id="rId10"/>
    <sheet name="BEREGNING" sheetId="4" r:id="rId11"/>
    <sheet name="DATA - økonomi" sheetId="8" r:id="rId12"/>
  </sheets>
  <definedNames>
    <definedName name="Kommuner">Analyse!$H$4:$H$103</definedName>
    <definedName name="_xlnm.Print_Area" localSheetId="2">'1 - Ydelsesmodtagere'!$B$2:$L$36</definedName>
    <definedName name="_xlnm.Print_Area" localSheetId="4">'2 - Andele'!$B$2:$L$36</definedName>
    <definedName name="_xlnm.Print_Area" localSheetId="6">'3 - Budget og regnskab'!$B$2:$L$36</definedName>
    <definedName name="_xlnm.Print_Area" localSheetId="8">'4 - Udvikling'!$B$2:$U$36</definedName>
    <definedName name="_xlnm.Print_Area" localSheetId="0">Analyse!$A$1:$U$133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102" i="4" l="1"/>
  <c r="BB94" i="4"/>
  <c r="BB86" i="4"/>
  <c r="BB78" i="4"/>
  <c r="BB70" i="4"/>
  <c r="BB62" i="4"/>
  <c r="BB54" i="4"/>
  <c r="BB46" i="4"/>
  <c r="BB38" i="4"/>
  <c r="BB30" i="4"/>
  <c r="BB22" i="4"/>
  <c r="BB6" i="4"/>
  <c r="BB101" i="4"/>
  <c r="BB93" i="4"/>
  <c r="BB85" i="4"/>
  <c r="BB77" i="4"/>
  <c r="BB69" i="4"/>
  <c r="BB61" i="4"/>
  <c r="BB53" i="4"/>
  <c r="BB45" i="4"/>
  <c r="BB37" i="4"/>
  <c r="BB29" i="4"/>
  <c r="BB21" i="4"/>
  <c r="BB13" i="4"/>
  <c r="BB5" i="4"/>
  <c r="BB44" i="4"/>
  <c r="BB28" i="4"/>
  <c r="BB4" i="4"/>
  <c r="BB100" i="4"/>
  <c r="BB92" i="4"/>
  <c r="BB84" i="4"/>
  <c r="BB76" i="4"/>
  <c r="BB68" i="4"/>
  <c r="BB60" i="4"/>
  <c r="BB52" i="4"/>
  <c r="BB36" i="4"/>
  <c r="BB20" i="4"/>
  <c r="BB12" i="4"/>
  <c r="BB99" i="4"/>
  <c r="BB91" i="4"/>
  <c r="BB83" i="4"/>
  <c r="BB75" i="4"/>
  <c r="BB67" i="4"/>
  <c r="BB59" i="4"/>
  <c r="BB51" i="4"/>
  <c r="BB43" i="4"/>
  <c r="BB35" i="4"/>
  <c r="BB27" i="4"/>
  <c r="BB19" i="4"/>
  <c r="BB11" i="4"/>
  <c r="BB89" i="4"/>
  <c r="BB81" i="4"/>
  <c r="BB65" i="4"/>
  <c r="BB49" i="4"/>
  <c r="BB33" i="4"/>
  <c r="BB17" i="4"/>
  <c r="BB31" i="4"/>
  <c r="BB15" i="4"/>
  <c r="BB98" i="4"/>
  <c r="BB90" i="4"/>
  <c r="BB82" i="4"/>
  <c r="BB74" i="4"/>
  <c r="BB66" i="4"/>
  <c r="BB58" i="4"/>
  <c r="BB50" i="4"/>
  <c r="BB42" i="4"/>
  <c r="BB34" i="4"/>
  <c r="BB26" i="4"/>
  <c r="BB18" i="4"/>
  <c r="BB10" i="4"/>
  <c r="BB97" i="4"/>
  <c r="BB73" i="4"/>
  <c r="BB57" i="4"/>
  <c r="BB41" i="4"/>
  <c r="BB25" i="4"/>
  <c r="BB9" i="4"/>
  <c r="BB7" i="4"/>
  <c r="BB96" i="4"/>
  <c r="BB88" i="4"/>
  <c r="BB80" i="4"/>
  <c r="BB72" i="4"/>
  <c r="BB64" i="4"/>
  <c r="BB56" i="4"/>
  <c r="BB48" i="4"/>
  <c r="BB40" i="4"/>
  <c r="BB32" i="4"/>
  <c r="BB24" i="4"/>
  <c r="BB16" i="4"/>
  <c r="BB8" i="4"/>
  <c r="BB95" i="4"/>
  <c r="BB87" i="4"/>
  <c r="BB79" i="4"/>
  <c r="BB71" i="4"/>
  <c r="BB63" i="4"/>
  <c r="BB55" i="4"/>
  <c r="BB47" i="4"/>
  <c r="BB39" i="4"/>
  <c r="BB23" i="4"/>
  <c r="BB14" i="4"/>
  <c r="BA102" i="4"/>
  <c r="BA94" i="4"/>
  <c r="BA86" i="4"/>
  <c r="BA78" i="4"/>
  <c r="BA54" i="4"/>
  <c r="BA30" i="4"/>
  <c r="BA101" i="4"/>
  <c r="BA93" i="4"/>
  <c r="BA85" i="4"/>
  <c r="BA77" i="4"/>
  <c r="BA69" i="4"/>
  <c r="BA61" i="4"/>
  <c r="BA53" i="4"/>
  <c r="BA45" i="4"/>
  <c r="BA37" i="4"/>
  <c r="BA29" i="4"/>
  <c r="BA21" i="4"/>
  <c r="BA13" i="4"/>
  <c r="BA5" i="4"/>
  <c r="BA92" i="4"/>
  <c r="BA84" i="4"/>
  <c r="BA68" i="4"/>
  <c r="BA52" i="4"/>
  <c r="BA36" i="4"/>
  <c r="BA20" i="4"/>
  <c r="BA4" i="4"/>
  <c r="BA100" i="4"/>
  <c r="BA76" i="4"/>
  <c r="BA60" i="4"/>
  <c r="BA44" i="4"/>
  <c r="BA28" i="4"/>
  <c r="BA12" i="4"/>
  <c r="BA99" i="4"/>
  <c r="BA91" i="4"/>
  <c r="BA83" i="4"/>
  <c r="BA75" i="4"/>
  <c r="BA67" i="4"/>
  <c r="BA59" i="4"/>
  <c r="BA51" i="4"/>
  <c r="BA43" i="4"/>
  <c r="BA35" i="4"/>
  <c r="BA27" i="4"/>
  <c r="BA19" i="4"/>
  <c r="BA11" i="4"/>
  <c r="BA89" i="4"/>
  <c r="BA81" i="4"/>
  <c r="BA65" i="4"/>
  <c r="BA49" i="4"/>
  <c r="BA33" i="4"/>
  <c r="BA17" i="4"/>
  <c r="BA31" i="4"/>
  <c r="BA7" i="4"/>
  <c r="BA46" i="4"/>
  <c r="BA14" i="4"/>
  <c r="BA98" i="4"/>
  <c r="BA90" i="4"/>
  <c r="BA82" i="4"/>
  <c r="BA74" i="4"/>
  <c r="BA66" i="4"/>
  <c r="BA58" i="4"/>
  <c r="BA50" i="4"/>
  <c r="BA42" i="4"/>
  <c r="BA34" i="4"/>
  <c r="BA26" i="4"/>
  <c r="BA18" i="4"/>
  <c r="BA10" i="4"/>
  <c r="BA97" i="4"/>
  <c r="BA73" i="4"/>
  <c r="BA57" i="4"/>
  <c r="BA41" i="4"/>
  <c r="BA25" i="4"/>
  <c r="BA9" i="4"/>
  <c r="BA23" i="4"/>
  <c r="BA70" i="4"/>
  <c r="BA22" i="4"/>
  <c r="BA96" i="4"/>
  <c r="BA88" i="4"/>
  <c r="BA80" i="4"/>
  <c r="BA72" i="4"/>
  <c r="BA64" i="4"/>
  <c r="BA56" i="4"/>
  <c r="BA48" i="4"/>
  <c r="BA40" i="4"/>
  <c r="BA32" i="4"/>
  <c r="BA24" i="4"/>
  <c r="BA16" i="4"/>
  <c r="BA8" i="4"/>
  <c r="BA95" i="4"/>
  <c r="BA87" i="4"/>
  <c r="BA79" i="4"/>
  <c r="BA71" i="4"/>
  <c r="BA63" i="4"/>
  <c r="BA55" i="4"/>
  <c r="BA47" i="4"/>
  <c r="BA39" i="4"/>
  <c r="BA15" i="4"/>
  <c r="BA62" i="4"/>
  <c r="BA38" i="4"/>
  <c r="BA6" i="4"/>
  <c r="AZ102" i="4"/>
  <c r="AZ94" i="4"/>
  <c r="AZ86" i="4"/>
  <c r="AZ78" i="4"/>
  <c r="AZ70" i="4"/>
  <c r="AZ62" i="4"/>
  <c r="AZ54" i="4"/>
  <c r="AZ46" i="4"/>
  <c r="AZ38" i="4"/>
  <c r="AZ30" i="4"/>
  <c r="AZ22" i="4"/>
  <c r="AZ14" i="4"/>
  <c r="AZ6" i="4"/>
  <c r="AZ5" i="4"/>
  <c r="AZ23" i="4"/>
  <c r="AZ101" i="4"/>
  <c r="AZ93" i="4"/>
  <c r="AZ85" i="4"/>
  <c r="AZ77" i="4"/>
  <c r="AZ69" i="4"/>
  <c r="AZ61" i="4"/>
  <c r="AZ53" i="4"/>
  <c r="AZ45" i="4"/>
  <c r="AZ37" i="4"/>
  <c r="AZ29" i="4"/>
  <c r="AZ21" i="4"/>
  <c r="AZ13" i="4"/>
  <c r="AZ47" i="4"/>
  <c r="AZ100" i="4"/>
  <c r="AZ92" i="4"/>
  <c r="AZ84" i="4"/>
  <c r="AZ76" i="4"/>
  <c r="AZ68" i="4"/>
  <c r="AZ60" i="4"/>
  <c r="AZ52" i="4"/>
  <c r="AZ44" i="4"/>
  <c r="AZ36" i="4"/>
  <c r="AZ28" i="4"/>
  <c r="AZ20" i="4"/>
  <c r="AZ12" i="4"/>
  <c r="AZ4" i="4"/>
  <c r="AZ15" i="4"/>
  <c r="AZ99" i="4"/>
  <c r="AZ91" i="4"/>
  <c r="AZ83" i="4"/>
  <c r="AZ75" i="4"/>
  <c r="AZ67" i="4"/>
  <c r="AZ59" i="4"/>
  <c r="AZ51" i="4"/>
  <c r="AZ43" i="4"/>
  <c r="AZ35" i="4"/>
  <c r="AZ27" i="4"/>
  <c r="AZ19" i="4"/>
  <c r="AZ11" i="4"/>
  <c r="AZ71" i="4"/>
  <c r="AZ63" i="4"/>
  <c r="AZ7" i="4"/>
  <c r="AZ98" i="4"/>
  <c r="AZ90" i="4"/>
  <c r="AZ82" i="4"/>
  <c r="AZ74" i="4"/>
  <c r="AZ66" i="4"/>
  <c r="AZ58" i="4"/>
  <c r="AZ50" i="4"/>
  <c r="AZ42" i="4"/>
  <c r="AZ34" i="4"/>
  <c r="AZ26" i="4"/>
  <c r="AZ18" i="4"/>
  <c r="AZ10" i="4"/>
  <c r="AZ79" i="4"/>
  <c r="AZ39" i="4"/>
  <c r="AZ97" i="4"/>
  <c r="AZ89" i="4"/>
  <c r="AZ81" i="4"/>
  <c r="AZ73" i="4"/>
  <c r="AZ65" i="4"/>
  <c r="AZ57" i="4"/>
  <c r="AZ49" i="4"/>
  <c r="AZ41" i="4"/>
  <c r="AZ33" i="4"/>
  <c r="AZ25" i="4"/>
  <c r="AZ17" i="4"/>
  <c r="AZ9" i="4"/>
  <c r="AZ87" i="4"/>
  <c r="AZ31" i="4"/>
  <c r="AZ96" i="4"/>
  <c r="AZ88" i="4"/>
  <c r="AZ80" i="4"/>
  <c r="AZ72" i="4"/>
  <c r="AZ64" i="4"/>
  <c r="AZ56" i="4"/>
  <c r="AZ48" i="4"/>
  <c r="AZ40" i="4"/>
  <c r="AZ32" i="4"/>
  <c r="AZ24" i="4"/>
  <c r="AZ16" i="4"/>
  <c r="AZ8" i="4"/>
  <c r="AZ95" i="4"/>
  <c r="AZ55" i="4"/>
  <c r="AY102" i="4"/>
  <c r="AY94" i="4"/>
  <c r="AY86" i="4"/>
  <c r="AY78" i="4"/>
  <c r="AY70" i="4"/>
  <c r="AY62" i="4"/>
  <c r="AY54" i="4"/>
  <c r="AY46" i="4"/>
  <c r="AY38" i="4"/>
  <c r="AY30" i="4"/>
  <c r="AY22" i="4"/>
  <c r="AY14" i="4"/>
  <c r="AY41" i="4"/>
  <c r="AY101" i="4"/>
  <c r="AY93" i="4"/>
  <c r="AY85" i="4"/>
  <c r="AY77" i="4"/>
  <c r="AY69" i="4"/>
  <c r="AY61" i="4"/>
  <c r="AY53" i="4"/>
  <c r="AY45" i="4"/>
  <c r="AY37" i="4"/>
  <c r="AY29" i="4"/>
  <c r="AY21" i="4"/>
  <c r="AY13" i="4"/>
  <c r="AY57" i="4"/>
  <c r="AY100" i="4"/>
  <c r="AY92" i="4"/>
  <c r="AY84" i="4"/>
  <c r="AY76" i="4"/>
  <c r="AY68" i="4"/>
  <c r="AY60" i="4"/>
  <c r="AY52" i="4"/>
  <c r="AY44" i="4"/>
  <c r="AY36" i="4"/>
  <c r="AY28" i="4"/>
  <c r="AY20" i="4"/>
  <c r="AY12" i="4"/>
  <c r="AY4" i="4"/>
  <c r="AY49" i="4"/>
  <c r="AY99" i="4"/>
  <c r="AY91" i="4"/>
  <c r="AY83" i="4"/>
  <c r="AY75" i="4"/>
  <c r="AY67" i="4"/>
  <c r="AY59" i="4"/>
  <c r="AY51" i="4"/>
  <c r="AY43" i="4"/>
  <c r="AY35" i="4"/>
  <c r="AY27" i="4"/>
  <c r="AY19" i="4"/>
  <c r="AY11" i="4"/>
  <c r="AY89" i="4"/>
  <c r="AY73" i="4"/>
  <c r="AY25" i="4"/>
  <c r="AY98" i="4"/>
  <c r="AY90" i="4"/>
  <c r="AY82" i="4"/>
  <c r="AY74" i="4"/>
  <c r="AY66" i="4"/>
  <c r="AY58" i="4"/>
  <c r="AY50" i="4"/>
  <c r="AY42" i="4"/>
  <c r="AY34" i="4"/>
  <c r="AY26" i="4"/>
  <c r="AY18" i="4"/>
  <c r="AY10" i="4"/>
  <c r="AY97" i="4"/>
  <c r="AY65" i="4"/>
  <c r="AY17" i="4"/>
  <c r="AY96" i="4"/>
  <c r="AY88" i="4"/>
  <c r="AY80" i="4"/>
  <c r="AY72" i="4"/>
  <c r="AY64" i="4"/>
  <c r="AY56" i="4"/>
  <c r="AY48" i="4"/>
  <c r="AY40" i="4"/>
  <c r="AY32" i="4"/>
  <c r="AY24" i="4"/>
  <c r="AY16" i="4"/>
  <c r="AY8" i="4"/>
  <c r="AY81" i="4"/>
  <c r="AY95" i="4"/>
  <c r="AY87" i="4"/>
  <c r="AY79" i="4"/>
  <c r="AY71" i="4"/>
  <c r="AY63" i="4"/>
  <c r="AY55" i="4"/>
  <c r="AY47" i="4"/>
  <c r="AY39" i="4"/>
  <c r="AY31" i="4"/>
  <c r="AY23" i="4"/>
  <c r="AY15" i="4"/>
  <c r="AY7" i="4"/>
  <c r="AY6" i="4"/>
  <c r="AY5" i="4"/>
  <c r="AY33" i="4"/>
  <c r="AY9" i="4"/>
  <c r="AX102" i="4"/>
  <c r="AX94" i="4"/>
  <c r="AX86" i="4"/>
  <c r="AX78" i="4"/>
  <c r="AX70" i="4"/>
  <c r="AX62" i="4"/>
  <c r="AX54" i="4"/>
  <c r="AX46" i="4"/>
  <c r="AX38" i="4"/>
  <c r="AX30" i="4"/>
  <c r="AX22" i="4"/>
  <c r="AX14" i="4"/>
  <c r="AX6" i="4"/>
  <c r="AX61" i="4"/>
  <c r="AX45" i="4"/>
  <c r="AX29" i="4"/>
  <c r="AX13" i="4"/>
  <c r="AX101" i="4"/>
  <c r="AX93" i="4"/>
  <c r="AX85" i="4"/>
  <c r="AX77" i="4"/>
  <c r="AX69" i="4"/>
  <c r="AX53" i="4"/>
  <c r="AX37" i="4"/>
  <c r="AX21" i="4"/>
  <c r="AX5" i="4"/>
  <c r="AX100" i="4"/>
  <c r="AX92" i="4"/>
  <c r="AX84" i="4"/>
  <c r="AX76" i="4"/>
  <c r="AX68" i="4"/>
  <c r="AX60" i="4"/>
  <c r="AX52" i="4"/>
  <c r="AX44" i="4"/>
  <c r="AX36" i="4"/>
  <c r="AX99" i="4"/>
  <c r="AX91" i="4"/>
  <c r="AX83" i="4"/>
  <c r="AX75" i="4"/>
  <c r="AX67" i="4"/>
  <c r="AX59" i="4"/>
  <c r="AX51" i="4"/>
  <c r="AX43" i="4"/>
  <c r="AX35" i="4"/>
  <c r="AX27" i="4"/>
  <c r="AX19" i="4"/>
  <c r="AX11" i="4"/>
  <c r="AX79" i="4"/>
  <c r="AX47" i="4"/>
  <c r="AX15" i="4"/>
  <c r="AX12" i="4"/>
  <c r="AX98" i="4"/>
  <c r="AX90" i="4"/>
  <c r="AX82" i="4"/>
  <c r="AX74" i="4"/>
  <c r="AX66" i="4"/>
  <c r="AX58" i="4"/>
  <c r="AX50" i="4"/>
  <c r="AX42" i="4"/>
  <c r="AX34" i="4"/>
  <c r="AX26" i="4"/>
  <c r="AX18" i="4"/>
  <c r="AX10" i="4"/>
  <c r="AX71" i="4"/>
  <c r="AX39" i="4"/>
  <c r="AX7" i="4"/>
  <c r="AX20" i="4"/>
  <c r="AX97" i="4"/>
  <c r="AX89" i="4"/>
  <c r="AX81" i="4"/>
  <c r="AX73" i="4"/>
  <c r="AX65" i="4"/>
  <c r="AX57" i="4"/>
  <c r="AX49" i="4"/>
  <c r="AX41" i="4"/>
  <c r="AX33" i="4"/>
  <c r="AX25" i="4"/>
  <c r="AX17" i="4"/>
  <c r="AX9" i="4"/>
  <c r="AX87" i="4"/>
  <c r="AX55" i="4"/>
  <c r="AX23" i="4"/>
  <c r="AX28" i="4"/>
  <c r="AX96" i="4"/>
  <c r="AX88" i="4"/>
  <c r="AX80" i="4"/>
  <c r="AX72" i="4"/>
  <c r="AX64" i="4"/>
  <c r="AX56" i="4"/>
  <c r="AX48" i="4"/>
  <c r="AX40" i="4"/>
  <c r="AX32" i="4"/>
  <c r="AX24" i="4"/>
  <c r="AX16" i="4"/>
  <c r="AX8" i="4"/>
  <c r="AX95" i="4"/>
  <c r="AX63" i="4"/>
  <c r="AX31" i="4"/>
  <c r="AX4" i="4"/>
  <c r="AW102" i="4"/>
  <c r="AW94" i="4"/>
  <c r="AW86" i="4"/>
  <c r="AW78" i="4"/>
  <c r="AW70" i="4"/>
  <c r="AW62" i="4"/>
  <c r="AW54" i="4"/>
  <c r="AW46" i="4"/>
  <c r="AW38" i="4"/>
  <c r="AW30" i="4"/>
  <c r="AW22" i="4"/>
  <c r="AW14" i="4"/>
  <c r="AW6" i="4"/>
  <c r="AW69" i="4"/>
  <c r="AW5" i="4"/>
  <c r="AW20" i="4"/>
  <c r="AW101" i="4"/>
  <c r="AW93" i="4"/>
  <c r="AW85" i="4"/>
  <c r="AW45" i="4"/>
  <c r="AW12" i="4"/>
  <c r="AW100" i="4"/>
  <c r="AW92" i="4"/>
  <c r="AW84" i="4"/>
  <c r="AW76" i="4"/>
  <c r="AW68" i="4"/>
  <c r="AW28" i="4"/>
  <c r="AW99" i="4"/>
  <c r="AW91" i="4"/>
  <c r="AW83" i="4"/>
  <c r="AW75" i="4"/>
  <c r="AW67" i="4"/>
  <c r="AW59" i="4"/>
  <c r="AW51" i="4"/>
  <c r="AW43" i="4"/>
  <c r="AW35" i="4"/>
  <c r="AW27" i="4"/>
  <c r="AW19" i="4"/>
  <c r="AW11" i="4"/>
  <c r="AW25" i="4"/>
  <c r="AW9" i="4"/>
  <c r="AW63" i="4"/>
  <c r="AW31" i="4"/>
  <c r="AW61" i="4"/>
  <c r="AW13" i="4"/>
  <c r="AW44" i="4"/>
  <c r="AW98" i="4"/>
  <c r="AW90" i="4"/>
  <c r="AW82" i="4"/>
  <c r="AW74" i="4"/>
  <c r="AW66" i="4"/>
  <c r="AW58" i="4"/>
  <c r="AW50" i="4"/>
  <c r="AW42" i="4"/>
  <c r="AW34" i="4"/>
  <c r="AW26" i="4"/>
  <c r="AW18" i="4"/>
  <c r="AW10" i="4"/>
  <c r="AW33" i="4"/>
  <c r="AW79" i="4"/>
  <c r="AW39" i="4"/>
  <c r="AW7" i="4"/>
  <c r="AW37" i="4"/>
  <c r="AW52" i="4"/>
  <c r="AW97" i="4"/>
  <c r="AW89" i="4"/>
  <c r="AW81" i="4"/>
  <c r="AW73" i="4"/>
  <c r="AW65" i="4"/>
  <c r="AW57" i="4"/>
  <c r="AW49" i="4"/>
  <c r="AW41" i="4"/>
  <c r="AW17" i="4"/>
  <c r="AW55" i="4"/>
  <c r="AW23" i="4"/>
  <c r="AW77" i="4"/>
  <c r="AW29" i="4"/>
  <c r="AW36" i="4"/>
  <c r="AW4" i="4"/>
  <c r="AW96" i="4"/>
  <c r="AW88" i="4"/>
  <c r="AW80" i="4"/>
  <c r="AW72" i="4"/>
  <c r="AW64" i="4"/>
  <c r="AW56" i="4"/>
  <c r="AW48" i="4"/>
  <c r="AW40" i="4"/>
  <c r="AW32" i="4"/>
  <c r="AW24" i="4"/>
  <c r="AW16" i="4"/>
  <c r="AW8" i="4"/>
  <c r="AW95" i="4"/>
  <c r="AW87" i="4"/>
  <c r="AW71" i="4"/>
  <c r="AW47" i="4"/>
  <c r="AW15" i="4"/>
  <c r="AW53" i="4"/>
  <c r="AW21" i="4"/>
  <c r="AW60" i="4"/>
  <c r="AV102" i="4"/>
  <c r="AV94" i="4"/>
  <c r="AV86" i="4"/>
  <c r="AV78" i="4"/>
  <c r="AV70" i="4"/>
  <c r="AV62" i="4"/>
  <c r="AV54" i="4"/>
  <c r="AV46" i="4"/>
  <c r="AV38" i="4"/>
  <c r="AV30" i="4"/>
  <c r="AV22" i="4"/>
  <c r="AV14" i="4"/>
  <c r="AV6" i="4"/>
  <c r="AV47" i="4"/>
  <c r="AV31" i="4"/>
  <c r="AV101" i="4"/>
  <c r="AV93" i="4"/>
  <c r="AV85" i="4"/>
  <c r="AV77" i="4"/>
  <c r="AV69" i="4"/>
  <c r="AV61" i="4"/>
  <c r="AV53" i="4"/>
  <c r="AV45" i="4"/>
  <c r="AV37" i="4"/>
  <c r="AV29" i="4"/>
  <c r="AV21" i="4"/>
  <c r="AV13" i="4"/>
  <c r="AV5" i="4"/>
  <c r="AV63" i="4"/>
  <c r="AV7" i="4"/>
  <c r="AV100" i="4"/>
  <c r="AV92" i="4"/>
  <c r="AV84" i="4"/>
  <c r="AV76" i="4"/>
  <c r="AV68" i="4"/>
  <c r="AV60" i="4"/>
  <c r="AV52" i="4"/>
  <c r="AV44" i="4"/>
  <c r="AV36" i="4"/>
  <c r="AV28" i="4"/>
  <c r="AV20" i="4"/>
  <c r="AV12" i="4"/>
  <c r="AV4" i="4"/>
  <c r="AV55" i="4"/>
  <c r="AV99" i="4"/>
  <c r="AV91" i="4"/>
  <c r="AV83" i="4"/>
  <c r="AV75" i="4"/>
  <c r="AV67" i="4"/>
  <c r="AV59" i="4"/>
  <c r="AV51" i="4"/>
  <c r="AV43" i="4"/>
  <c r="AV35" i="4"/>
  <c r="AV27" i="4"/>
  <c r="AV19" i="4"/>
  <c r="AV11" i="4"/>
  <c r="AV79" i="4"/>
  <c r="AV15" i="4"/>
  <c r="AV98" i="4"/>
  <c r="AV90" i="4"/>
  <c r="AV82" i="4"/>
  <c r="AV74" i="4"/>
  <c r="AV66" i="4"/>
  <c r="AV58" i="4"/>
  <c r="AV50" i="4"/>
  <c r="AV42" i="4"/>
  <c r="AV34" i="4"/>
  <c r="AV26" i="4"/>
  <c r="AV18" i="4"/>
  <c r="AV10" i="4"/>
  <c r="AV71" i="4"/>
  <c r="AV97" i="4"/>
  <c r="AV89" i="4"/>
  <c r="AV81" i="4"/>
  <c r="AV73" i="4"/>
  <c r="AV65" i="4"/>
  <c r="AV57" i="4"/>
  <c r="AV49" i="4"/>
  <c r="AV41" i="4"/>
  <c r="AV33" i="4"/>
  <c r="AV25" i="4"/>
  <c r="AV17" i="4"/>
  <c r="AV9" i="4"/>
  <c r="AV87" i="4"/>
  <c r="AV39" i="4"/>
  <c r="AV96" i="4"/>
  <c r="AV88" i="4"/>
  <c r="AV80" i="4"/>
  <c r="AV72" i="4"/>
  <c r="AV64" i="4"/>
  <c r="AV56" i="4"/>
  <c r="AV48" i="4"/>
  <c r="AV40" i="4"/>
  <c r="AV32" i="4"/>
  <c r="AV24" i="4"/>
  <c r="AV16" i="4"/>
  <c r="AV8" i="4"/>
  <c r="AV95" i="4"/>
  <c r="AV23" i="4"/>
  <c r="AU102" i="4"/>
  <c r="AU94" i="4"/>
  <c r="AU86" i="4"/>
  <c r="AU78" i="4"/>
  <c r="AU70" i="4"/>
  <c r="AU62" i="4"/>
  <c r="AU54" i="4"/>
  <c r="AU46" i="4"/>
  <c r="AU38" i="4"/>
  <c r="AU30" i="4"/>
  <c r="AU22" i="4"/>
  <c r="AU14" i="4"/>
  <c r="AU90" i="4"/>
  <c r="AU26" i="4"/>
  <c r="AU81" i="4"/>
  <c r="AU9" i="4"/>
  <c r="AU101" i="4"/>
  <c r="AU93" i="4"/>
  <c r="AU85" i="4"/>
  <c r="AU77" i="4"/>
  <c r="AU69" i="4"/>
  <c r="AU61" i="4"/>
  <c r="AU53" i="4"/>
  <c r="AU45" i="4"/>
  <c r="AU37" i="4"/>
  <c r="AU29" i="4"/>
  <c r="AU21" i="4"/>
  <c r="AU13" i="4"/>
  <c r="AU66" i="4"/>
  <c r="AU10" i="4"/>
  <c r="AU49" i="4"/>
  <c r="AU100" i="4"/>
  <c r="AU92" i="4"/>
  <c r="AU84" i="4"/>
  <c r="AU76" i="4"/>
  <c r="AU68" i="4"/>
  <c r="AU60" i="4"/>
  <c r="AU52" i="4"/>
  <c r="AU44" i="4"/>
  <c r="AU36" i="4"/>
  <c r="AU28" i="4"/>
  <c r="AU20" i="4"/>
  <c r="AU12" i="4"/>
  <c r="AU4" i="4"/>
  <c r="AU58" i="4"/>
  <c r="AU73" i="4"/>
  <c r="AU33" i="4"/>
  <c r="AU99" i="4"/>
  <c r="AU91" i="4"/>
  <c r="AU83" i="4"/>
  <c r="AU75" i="4"/>
  <c r="AU67" i="4"/>
  <c r="AU59" i="4"/>
  <c r="AU51" i="4"/>
  <c r="AU43" i="4"/>
  <c r="AU35" i="4"/>
  <c r="AU27" i="4"/>
  <c r="AU19" i="4"/>
  <c r="AU11" i="4"/>
  <c r="AU98" i="4"/>
  <c r="AU82" i="4"/>
  <c r="AU42" i="4"/>
  <c r="AU18" i="4"/>
  <c r="AU65" i="4"/>
  <c r="AU41" i="4"/>
  <c r="AU96" i="4"/>
  <c r="AU88" i="4"/>
  <c r="AU80" i="4"/>
  <c r="AU72" i="4"/>
  <c r="AU64" i="4"/>
  <c r="AU56" i="4"/>
  <c r="AU48" i="4"/>
  <c r="AU40" i="4"/>
  <c r="AU32" i="4"/>
  <c r="AU24" i="4"/>
  <c r="AU16" i="4"/>
  <c r="AU8" i="4"/>
  <c r="AU50" i="4"/>
  <c r="AU89" i="4"/>
  <c r="AU17" i="4"/>
  <c r="AU95" i="4"/>
  <c r="AU87" i="4"/>
  <c r="AU79" i="4"/>
  <c r="AU71" i="4"/>
  <c r="AU63" i="4"/>
  <c r="AU55" i="4"/>
  <c r="AU47" i="4"/>
  <c r="AU39" i="4"/>
  <c r="AU31" i="4"/>
  <c r="AU23" i="4"/>
  <c r="AU15" i="4"/>
  <c r="AU7" i="4"/>
  <c r="AU6" i="4"/>
  <c r="AU5" i="4"/>
  <c r="AU74" i="4"/>
  <c r="AU34" i="4"/>
  <c r="AU97" i="4"/>
  <c r="AU57" i="4"/>
  <c r="AU25" i="4"/>
  <c r="AT102" i="4"/>
  <c r="AT94" i="4"/>
  <c r="AT86" i="4"/>
  <c r="AT78" i="4"/>
  <c r="AT70" i="4"/>
  <c r="AT62" i="4"/>
  <c r="AT54" i="4"/>
  <c r="AT46" i="4"/>
  <c r="AT38" i="4"/>
  <c r="AT30" i="4"/>
  <c r="AT22" i="4"/>
  <c r="AT14" i="4"/>
  <c r="AT6" i="4"/>
  <c r="AT101" i="4"/>
  <c r="AT93" i="4"/>
  <c r="AT85" i="4"/>
  <c r="AT77" i="4"/>
  <c r="AT69" i="4"/>
  <c r="AT61" i="4"/>
  <c r="AT53" i="4"/>
  <c r="AT45" i="4"/>
  <c r="AT37" i="4"/>
  <c r="AT29" i="4"/>
  <c r="AT21" i="4"/>
  <c r="AT13" i="4"/>
  <c r="AT5" i="4"/>
  <c r="AT44" i="4"/>
  <c r="AT20" i="4"/>
  <c r="AT4" i="4"/>
  <c r="AT100" i="4"/>
  <c r="AT92" i="4"/>
  <c r="AT84" i="4"/>
  <c r="AT76" i="4"/>
  <c r="AT68" i="4"/>
  <c r="AT60" i="4"/>
  <c r="AT52" i="4"/>
  <c r="AT36" i="4"/>
  <c r="AT28" i="4"/>
  <c r="AT12" i="4"/>
  <c r="AT23" i="4"/>
  <c r="AT99" i="4"/>
  <c r="AT91" i="4"/>
  <c r="AT83" i="4"/>
  <c r="AT75" i="4"/>
  <c r="AT67" i="4"/>
  <c r="AT59" i="4"/>
  <c r="AT51" i="4"/>
  <c r="AT43" i="4"/>
  <c r="AT35" i="4"/>
  <c r="AT27" i="4"/>
  <c r="AT19" i="4"/>
  <c r="AT11" i="4"/>
  <c r="AT89" i="4"/>
  <c r="AT81" i="4"/>
  <c r="AT65" i="4"/>
  <c r="AT49" i="4"/>
  <c r="AT33" i="4"/>
  <c r="AT17" i="4"/>
  <c r="AT39" i="4"/>
  <c r="AT98" i="4"/>
  <c r="AT90" i="4"/>
  <c r="AT82" i="4"/>
  <c r="AT74" i="4"/>
  <c r="AT66" i="4"/>
  <c r="AT58" i="4"/>
  <c r="AT50" i="4"/>
  <c r="AT42" i="4"/>
  <c r="AT34" i="4"/>
  <c r="AT26" i="4"/>
  <c r="AT18" i="4"/>
  <c r="AT10" i="4"/>
  <c r="AT97" i="4"/>
  <c r="AT73" i="4"/>
  <c r="AT57" i="4"/>
  <c r="AT41" i="4"/>
  <c r="AT25" i="4"/>
  <c r="AT9" i="4"/>
  <c r="AT15" i="4"/>
  <c r="AT96" i="4"/>
  <c r="AT88" i="4"/>
  <c r="AT80" i="4"/>
  <c r="AT72" i="4"/>
  <c r="AT64" i="4"/>
  <c r="AT56" i="4"/>
  <c r="AT48" i="4"/>
  <c r="AT40" i="4"/>
  <c r="AT32" i="4"/>
  <c r="AT24" i="4"/>
  <c r="AT16" i="4"/>
  <c r="AT8" i="4"/>
  <c r="AT95" i="4"/>
  <c r="AT87" i="4"/>
  <c r="AT79" i="4"/>
  <c r="AT71" i="4"/>
  <c r="AT63" i="4"/>
  <c r="AT55" i="4"/>
  <c r="AT47" i="4"/>
  <c r="AT31" i="4"/>
  <c r="AT7" i="4"/>
  <c r="AS22" i="4"/>
  <c r="AS101" i="4"/>
  <c r="AS93" i="4"/>
  <c r="AS85" i="4"/>
  <c r="AS77" i="4"/>
  <c r="AS69" i="4"/>
  <c r="AS61" i="4"/>
  <c r="AS53" i="4"/>
  <c r="AS45" i="4"/>
  <c r="AS37" i="4"/>
  <c r="AS29" i="4"/>
  <c r="AS21" i="4"/>
  <c r="AS13" i="4"/>
  <c r="AS5" i="4"/>
  <c r="AS64" i="4"/>
  <c r="AS48" i="4"/>
  <c r="AS8" i="4"/>
  <c r="AS63" i="4"/>
  <c r="AS23" i="4"/>
  <c r="AS102" i="4"/>
  <c r="AS70" i="4"/>
  <c r="AS30" i="4"/>
  <c r="AS100" i="4"/>
  <c r="AS92" i="4"/>
  <c r="AS84" i="4"/>
  <c r="AS76" i="4"/>
  <c r="AS68" i="4"/>
  <c r="AS60" i="4"/>
  <c r="AS52" i="4"/>
  <c r="AS44" i="4"/>
  <c r="AS36" i="4"/>
  <c r="AS28" i="4"/>
  <c r="AS20" i="4"/>
  <c r="AS12" i="4"/>
  <c r="AS4" i="4"/>
  <c r="AS80" i="4"/>
  <c r="AS32" i="4"/>
  <c r="AS87" i="4"/>
  <c r="AS31" i="4"/>
  <c r="AS54" i="4"/>
  <c r="AS99" i="4"/>
  <c r="AS91" i="4"/>
  <c r="AS83" i="4"/>
  <c r="AS75" i="4"/>
  <c r="AS67" i="4"/>
  <c r="AS59" i="4"/>
  <c r="AS51" i="4"/>
  <c r="AS43" i="4"/>
  <c r="AS35" i="4"/>
  <c r="AS27" i="4"/>
  <c r="AS19" i="4"/>
  <c r="AS11" i="4"/>
  <c r="AS88" i="4"/>
  <c r="AS56" i="4"/>
  <c r="AS16" i="4"/>
  <c r="AS79" i="4"/>
  <c r="AS55" i="4"/>
  <c r="AS15" i="4"/>
  <c r="AS78" i="4"/>
  <c r="AS38" i="4"/>
  <c r="AS14" i="4"/>
  <c r="AS98" i="4"/>
  <c r="AS90" i="4"/>
  <c r="AS82" i="4"/>
  <c r="AS74" i="4"/>
  <c r="AS66" i="4"/>
  <c r="AS58" i="4"/>
  <c r="AS50" i="4"/>
  <c r="AS42" i="4"/>
  <c r="AS34" i="4"/>
  <c r="AS26" i="4"/>
  <c r="AS18" i="4"/>
  <c r="AS10" i="4"/>
  <c r="AS72" i="4"/>
  <c r="AS24" i="4"/>
  <c r="AS71" i="4"/>
  <c r="AS39" i="4"/>
  <c r="AS94" i="4"/>
  <c r="AS62" i="4"/>
  <c r="AS6" i="4"/>
  <c r="AS97" i="4"/>
  <c r="AS89" i="4"/>
  <c r="AS81" i="4"/>
  <c r="AS73" i="4"/>
  <c r="AS65" i="4"/>
  <c r="AS57" i="4"/>
  <c r="AS49" i="4"/>
  <c r="AS41" i="4"/>
  <c r="AS33" i="4"/>
  <c r="AS25" i="4"/>
  <c r="AS17" i="4"/>
  <c r="AS9" i="4"/>
  <c r="AS96" i="4"/>
  <c r="AS40" i="4"/>
  <c r="AS95" i="4"/>
  <c r="AS47" i="4"/>
  <c r="AS7" i="4"/>
  <c r="AS86" i="4"/>
  <c r="AS46" i="4"/>
  <c r="AR102" i="4"/>
  <c r="AR94" i="4"/>
  <c r="AR86" i="4"/>
  <c r="AR78" i="4"/>
  <c r="AR70" i="4"/>
  <c r="AR62" i="4"/>
  <c r="AR54" i="4"/>
  <c r="AR46" i="4"/>
  <c r="AR38" i="4"/>
  <c r="AR30" i="4"/>
  <c r="AR22" i="4"/>
  <c r="AR14" i="4"/>
  <c r="AR6" i="4"/>
  <c r="AR101" i="4"/>
  <c r="AR93" i="4"/>
  <c r="AR85" i="4"/>
  <c r="AR77" i="4"/>
  <c r="AR69" i="4"/>
  <c r="AR61" i="4"/>
  <c r="AR53" i="4"/>
  <c r="AR45" i="4"/>
  <c r="AR37" i="4"/>
  <c r="AR29" i="4"/>
  <c r="AR21" i="4"/>
  <c r="AR13" i="4"/>
  <c r="AR5" i="4"/>
  <c r="AR28" i="4"/>
  <c r="AR12" i="4"/>
  <c r="AR4" i="4"/>
  <c r="AR17" i="4"/>
  <c r="AR23" i="4"/>
  <c r="AR100" i="4"/>
  <c r="AR92" i="4"/>
  <c r="AR84" i="4"/>
  <c r="AR76" i="4"/>
  <c r="AR68" i="4"/>
  <c r="AR60" i="4"/>
  <c r="AR52" i="4"/>
  <c r="AR44" i="4"/>
  <c r="AR36" i="4"/>
  <c r="AR20" i="4"/>
  <c r="AR25" i="4"/>
  <c r="AR31" i="4"/>
  <c r="AR99" i="4"/>
  <c r="AR91" i="4"/>
  <c r="AR83" i="4"/>
  <c r="AR75" i="4"/>
  <c r="AR67" i="4"/>
  <c r="AR59" i="4"/>
  <c r="AR51" i="4"/>
  <c r="AR43" i="4"/>
  <c r="AR35" i="4"/>
  <c r="AR27" i="4"/>
  <c r="AR19" i="4"/>
  <c r="AR11" i="4"/>
  <c r="AR89" i="4"/>
  <c r="AR81" i="4"/>
  <c r="AR65" i="4"/>
  <c r="AR49" i="4"/>
  <c r="AR33" i="4"/>
  <c r="AR39" i="4"/>
  <c r="AR98" i="4"/>
  <c r="AR90" i="4"/>
  <c r="AR82" i="4"/>
  <c r="AR74" i="4"/>
  <c r="AR66" i="4"/>
  <c r="AR58" i="4"/>
  <c r="AR50" i="4"/>
  <c r="AR42" i="4"/>
  <c r="AR34" i="4"/>
  <c r="AR26" i="4"/>
  <c r="AR18" i="4"/>
  <c r="AR10" i="4"/>
  <c r="AR97" i="4"/>
  <c r="AR73" i="4"/>
  <c r="AR57" i="4"/>
  <c r="AR41" i="4"/>
  <c r="AR9" i="4"/>
  <c r="AR7" i="4"/>
  <c r="AR96" i="4"/>
  <c r="AR88" i="4"/>
  <c r="AR80" i="4"/>
  <c r="AR72" i="4"/>
  <c r="AR64" i="4"/>
  <c r="AR56" i="4"/>
  <c r="AR48" i="4"/>
  <c r="AR40" i="4"/>
  <c r="AR32" i="4"/>
  <c r="AR24" i="4"/>
  <c r="AR16" i="4"/>
  <c r="AR8" i="4"/>
  <c r="AR95" i="4"/>
  <c r="AR87" i="4"/>
  <c r="AR79" i="4"/>
  <c r="AR71" i="4"/>
  <c r="AR63" i="4"/>
  <c r="AR55" i="4"/>
  <c r="AR47" i="4"/>
  <c r="AR15" i="4"/>
  <c r="AJ313" i="4" l="1"/>
  <c r="AN313" i="4" s="1"/>
  <c r="AK313" i="4"/>
  <c r="AJ314" i="4"/>
  <c r="AK314" i="4"/>
  <c r="AN314" i="4"/>
  <c r="AJ315" i="4"/>
  <c r="AN315" i="4" s="1"/>
  <c r="AK315" i="4"/>
  <c r="AJ316" i="4"/>
  <c r="AK316" i="4"/>
  <c r="AN316" i="4"/>
  <c r="AJ317" i="4"/>
  <c r="AN317" i="4" s="1"/>
  <c r="AK317" i="4"/>
  <c r="AJ318" i="4"/>
  <c r="AK318" i="4"/>
  <c r="AN318" i="4"/>
  <c r="AJ319" i="4"/>
  <c r="AN319" i="4" s="1"/>
  <c r="AK319" i="4"/>
  <c r="AJ320" i="4"/>
  <c r="AK320" i="4"/>
  <c r="AN320" i="4"/>
  <c r="AJ321" i="4"/>
  <c r="AN321" i="4" s="1"/>
  <c r="AK321" i="4"/>
  <c r="AJ322" i="4"/>
  <c r="AK322" i="4"/>
  <c r="AN322" i="4"/>
  <c r="AJ323" i="4"/>
  <c r="AN323" i="4" s="1"/>
  <c r="AK323" i="4"/>
  <c r="AJ324" i="4"/>
  <c r="AK324" i="4"/>
  <c r="AN324" i="4"/>
  <c r="AJ325" i="4"/>
  <c r="AN325" i="4" s="1"/>
  <c r="AK325" i="4"/>
  <c r="AJ326" i="4"/>
  <c r="AK326" i="4"/>
  <c r="AN326" i="4"/>
  <c r="AJ327" i="4"/>
  <c r="AN327" i="4" s="1"/>
  <c r="AK327" i="4"/>
  <c r="AJ328" i="4"/>
  <c r="AK328" i="4"/>
  <c r="AN328" i="4"/>
  <c r="AJ329" i="4"/>
  <c r="AN329" i="4" s="1"/>
  <c r="AK329" i="4"/>
  <c r="AJ330" i="4"/>
  <c r="AK330" i="4"/>
  <c r="AN330" i="4"/>
  <c r="AJ331" i="4"/>
  <c r="AN331" i="4" s="1"/>
  <c r="AK331" i="4"/>
  <c r="AJ332" i="4"/>
  <c r="AK332" i="4"/>
  <c r="AN332" i="4"/>
  <c r="AJ333" i="4"/>
  <c r="AN333" i="4" s="1"/>
  <c r="AK333" i="4"/>
  <c r="AJ334" i="4"/>
  <c r="AK334" i="4"/>
  <c r="AN334" i="4"/>
  <c r="AJ335" i="4"/>
  <c r="AN335" i="4" s="1"/>
  <c r="AK335" i="4"/>
  <c r="AJ336" i="4"/>
  <c r="AK336" i="4"/>
  <c r="AN336" i="4"/>
  <c r="AJ337" i="4"/>
  <c r="AN337" i="4" s="1"/>
  <c r="AK337" i="4"/>
  <c r="AJ338" i="4"/>
  <c r="AK338" i="4"/>
  <c r="AN338" i="4"/>
  <c r="AJ339" i="4"/>
  <c r="AN339" i="4" s="1"/>
  <c r="AK339" i="4"/>
  <c r="AJ340" i="4"/>
  <c r="AK340" i="4"/>
  <c r="AN340" i="4"/>
  <c r="AJ341" i="4"/>
  <c r="AN341" i="4" s="1"/>
  <c r="AK341" i="4"/>
  <c r="AJ342" i="4"/>
  <c r="AK342" i="4"/>
  <c r="AN342" i="4"/>
  <c r="AJ343" i="4"/>
  <c r="AN343" i="4" s="1"/>
  <c r="AK343" i="4"/>
  <c r="AJ344" i="4"/>
  <c r="AK344" i="4"/>
  <c r="AN344" i="4"/>
  <c r="AJ345" i="4"/>
  <c r="AN345" i="4" s="1"/>
  <c r="AK345" i="4"/>
  <c r="AJ346" i="4"/>
  <c r="AK346" i="4"/>
  <c r="AN346" i="4"/>
  <c r="AJ347" i="4"/>
  <c r="AN347" i="4" s="1"/>
  <c r="AK347" i="4"/>
  <c r="AJ348" i="4"/>
  <c r="AK348" i="4"/>
  <c r="AN348" i="4"/>
  <c r="AJ349" i="4"/>
  <c r="AN349" i="4" s="1"/>
  <c r="AK349" i="4"/>
  <c r="AJ350" i="4"/>
  <c r="AK350" i="4"/>
  <c r="AN350" i="4"/>
  <c r="AJ351" i="4"/>
  <c r="AN351" i="4" s="1"/>
  <c r="AK351" i="4"/>
  <c r="AJ352" i="4"/>
  <c r="AK352" i="4"/>
  <c r="AN352" i="4"/>
  <c r="AJ353" i="4"/>
  <c r="AN353" i="4" s="1"/>
  <c r="AK353" i="4"/>
  <c r="AJ354" i="4"/>
  <c r="AK354" i="4"/>
  <c r="AN354" i="4"/>
  <c r="AJ355" i="4"/>
  <c r="AN355" i="4" s="1"/>
  <c r="AK355" i="4"/>
  <c r="AJ356" i="4"/>
  <c r="AK356" i="4"/>
  <c r="AN356" i="4"/>
  <c r="AJ357" i="4"/>
  <c r="AN357" i="4" s="1"/>
  <c r="AK357" i="4"/>
  <c r="AJ358" i="4"/>
  <c r="AK358" i="4"/>
  <c r="AN358" i="4"/>
  <c r="AJ359" i="4"/>
  <c r="AN359" i="4" s="1"/>
  <c r="AK359" i="4"/>
  <c r="AJ360" i="4"/>
  <c r="AK360" i="4"/>
  <c r="AN360" i="4"/>
  <c r="AJ361" i="4"/>
  <c r="AN361" i="4" s="1"/>
  <c r="AK361" i="4"/>
  <c r="AJ362" i="4"/>
  <c r="AK362" i="4"/>
  <c r="AN362" i="4"/>
  <c r="AJ363" i="4"/>
  <c r="AN363" i="4" s="1"/>
  <c r="AK363" i="4"/>
  <c r="AJ364" i="4"/>
  <c r="AK364" i="4"/>
  <c r="AN364" i="4"/>
  <c r="AJ365" i="4"/>
  <c r="AN365" i="4" s="1"/>
  <c r="AK365" i="4"/>
  <c r="AJ366" i="4"/>
  <c r="AK366" i="4"/>
  <c r="AN366" i="4"/>
  <c r="AJ367" i="4"/>
  <c r="AN367" i="4" s="1"/>
  <c r="AK367" i="4"/>
  <c r="AJ368" i="4"/>
  <c r="AK368" i="4"/>
  <c r="AN368" i="4"/>
  <c r="AJ369" i="4"/>
  <c r="AN369" i="4" s="1"/>
  <c r="AK369" i="4"/>
  <c r="AJ370" i="4"/>
  <c r="AK370" i="4"/>
  <c r="AN370" i="4"/>
  <c r="AJ371" i="4"/>
  <c r="AN371" i="4" s="1"/>
  <c r="AK371" i="4"/>
  <c r="AJ372" i="4"/>
  <c r="AK372" i="4"/>
  <c r="AN372" i="4"/>
  <c r="AJ373" i="4"/>
  <c r="AN373" i="4" s="1"/>
  <c r="AK373" i="4"/>
  <c r="AJ374" i="4"/>
  <c r="AK374" i="4"/>
  <c r="AN374" i="4"/>
  <c r="AJ375" i="4"/>
  <c r="AN375" i="4" s="1"/>
  <c r="AK375" i="4"/>
  <c r="AJ376" i="4"/>
  <c r="AK376" i="4"/>
  <c r="AN376" i="4"/>
  <c r="AJ377" i="4"/>
  <c r="AN377" i="4" s="1"/>
  <c r="AK377" i="4"/>
  <c r="AJ378" i="4"/>
  <c r="AK378" i="4"/>
  <c r="AN378" i="4"/>
  <c r="AJ379" i="4"/>
  <c r="AN379" i="4" s="1"/>
  <c r="AK379" i="4"/>
  <c r="AJ380" i="4"/>
  <c r="AK380" i="4"/>
  <c r="AN380" i="4"/>
  <c r="AJ381" i="4"/>
  <c r="AN381" i="4" s="1"/>
  <c r="AK381" i="4"/>
  <c r="AJ382" i="4"/>
  <c r="AK382" i="4"/>
  <c r="AN382" i="4"/>
  <c r="AJ383" i="4"/>
  <c r="AN383" i="4" s="1"/>
  <c r="AK383" i="4"/>
  <c r="AJ384" i="4"/>
  <c r="AK384" i="4"/>
  <c r="AN384" i="4"/>
  <c r="AJ385" i="4"/>
  <c r="AN385" i="4" s="1"/>
  <c r="AK385" i="4"/>
  <c r="AJ386" i="4"/>
  <c r="AK386" i="4"/>
  <c r="AN386" i="4"/>
  <c r="AJ387" i="4"/>
  <c r="AN387" i="4" s="1"/>
  <c r="AK387" i="4"/>
  <c r="AJ388" i="4"/>
  <c r="AK388" i="4"/>
  <c r="AN388" i="4"/>
  <c r="AJ389" i="4"/>
  <c r="AN389" i="4" s="1"/>
  <c r="AK389" i="4"/>
  <c r="AJ390" i="4"/>
  <c r="AK390" i="4"/>
  <c r="AN390" i="4"/>
  <c r="AJ391" i="4"/>
  <c r="AN391" i="4" s="1"/>
  <c r="AK391" i="4"/>
  <c r="AJ392" i="4"/>
  <c r="AK392" i="4"/>
  <c r="AN392" i="4"/>
  <c r="AJ393" i="4"/>
  <c r="AN393" i="4" s="1"/>
  <c r="AK393" i="4"/>
  <c r="AJ394" i="4"/>
  <c r="AK394" i="4"/>
  <c r="AN394" i="4"/>
  <c r="AJ395" i="4"/>
  <c r="AN395" i="4" s="1"/>
  <c r="AK395" i="4"/>
  <c r="AJ396" i="4"/>
  <c r="AK396" i="4"/>
  <c r="AN396" i="4"/>
  <c r="AJ397" i="4"/>
  <c r="AN397" i="4" s="1"/>
  <c r="AK397" i="4"/>
  <c r="AJ398" i="4"/>
  <c r="AK398" i="4"/>
  <c r="AN398" i="4"/>
  <c r="AJ399" i="4"/>
  <c r="AN399" i="4" s="1"/>
  <c r="AK399" i="4"/>
  <c r="AJ400" i="4"/>
  <c r="AK400" i="4"/>
  <c r="AN400" i="4"/>
  <c r="AJ401" i="4"/>
  <c r="AN401" i="4" s="1"/>
  <c r="AK401" i="4"/>
  <c r="AJ402" i="4"/>
  <c r="AK402" i="4"/>
  <c r="AN402" i="4"/>
  <c r="AJ403" i="4"/>
  <c r="AN403" i="4" s="1"/>
  <c r="AK403" i="4"/>
  <c r="AJ404" i="4"/>
  <c r="AK404" i="4"/>
  <c r="AN404" i="4"/>
  <c r="AJ405" i="4"/>
  <c r="AN405" i="4" s="1"/>
  <c r="AK405" i="4"/>
  <c r="AJ406" i="4"/>
  <c r="AK406" i="4"/>
  <c r="AN406" i="4"/>
  <c r="AJ407" i="4"/>
  <c r="AN407" i="4" s="1"/>
  <c r="AK407" i="4"/>
  <c r="AJ408" i="4"/>
  <c r="AK408" i="4"/>
  <c r="AN408" i="4"/>
  <c r="AJ409" i="4"/>
  <c r="AN409" i="4" s="1"/>
  <c r="AK409" i="4"/>
  <c r="AJ410" i="4"/>
  <c r="AK410" i="4"/>
  <c r="AN410" i="4"/>
  <c r="B43" i="9" l="1"/>
  <c r="BB308" i="4"/>
  <c r="BB307" i="4"/>
  <c r="BB306" i="4"/>
  <c r="BB305" i="4"/>
  <c r="BB304" i="4"/>
  <c r="BB303" i="4"/>
  <c r="BB302" i="4"/>
  <c r="BB301" i="4"/>
  <c r="BB300" i="4"/>
  <c r="BB299" i="4"/>
  <c r="BB298" i="4"/>
  <c r="BB297" i="4"/>
  <c r="BB296" i="4"/>
  <c r="BB295" i="4"/>
  <c r="BB294" i="4"/>
  <c r="BB293" i="4"/>
  <c r="BB292" i="4"/>
  <c r="BB291" i="4"/>
  <c r="BB290" i="4"/>
  <c r="BB289" i="4"/>
  <c r="BB288" i="4"/>
  <c r="BB287" i="4"/>
  <c r="BB286" i="4"/>
  <c r="BB285" i="4"/>
  <c r="BB284" i="4"/>
  <c r="BB283" i="4"/>
  <c r="BB282" i="4"/>
  <c r="BB281" i="4"/>
  <c r="BB280" i="4"/>
  <c r="BB279" i="4"/>
  <c r="BB278" i="4"/>
  <c r="BB277" i="4"/>
  <c r="BB276" i="4"/>
  <c r="BB275" i="4"/>
  <c r="BB274" i="4"/>
  <c r="BB273" i="4"/>
  <c r="BB272" i="4"/>
  <c r="BB271" i="4"/>
  <c r="BB270" i="4"/>
  <c r="BB269" i="4"/>
  <c r="BB268" i="4"/>
  <c r="BB267" i="4"/>
  <c r="BB266" i="4"/>
  <c r="BB265" i="4"/>
  <c r="BB264" i="4"/>
  <c r="BB263" i="4"/>
  <c r="BB262" i="4"/>
  <c r="BB261" i="4"/>
  <c r="BB260" i="4"/>
  <c r="BB259" i="4"/>
  <c r="BB258" i="4"/>
  <c r="BB257" i="4"/>
  <c r="BB256" i="4"/>
  <c r="BB255" i="4"/>
  <c r="BB254" i="4"/>
  <c r="BB253" i="4"/>
  <c r="BB252" i="4"/>
  <c r="BB251" i="4"/>
  <c r="BB250" i="4"/>
  <c r="BB249" i="4"/>
  <c r="BB248" i="4"/>
  <c r="BB247" i="4"/>
  <c r="BB246" i="4"/>
  <c r="BB245" i="4"/>
  <c r="BB244" i="4"/>
  <c r="BB243" i="4"/>
  <c r="BB242" i="4"/>
  <c r="BB241" i="4"/>
  <c r="BB240" i="4"/>
  <c r="BB239" i="4"/>
  <c r="BB238" i="4"/>
  <c r="BB237" i="4"/>
  <c r="BB236" i="4"/>
  <c r="BB235" i="4"/>
  <c r="BB234" i="4"/>
  <c r="BB233" i="4"/>
  <c r="BB232" i="4"/>
  <c r="BB231" i="4"/>
  <c r="BB230" i="4"/>
  <c r="BB229" i="4"/>
  <c r="BB228" i="4"/>
  <c r="BB227" i="4"/>
  <c r="BB226" i="4"/>
  <c r="BB225" i="4"/>
  <c r="BB224" i="4"/>
  <c r="BB223" i="4"/>
  <c r="BB222" i="4"/>
  <c r="BB221" i="4"/>
  <c r="BB220" i="4"/>
  <c r="BB219" i="4"/>
  <c r="BB218" i="4"/>
  <c r="BB217" i="4"/>
  <c r="BB216" i="4"/>
  <c r="BB215" i="4"/>
  <c r="BB214" i="4"/>
  <c r="BB213" i="4"/>
  <c r="BB212" i="4"/>
  <c r="BB211" i="4"/>
  <c r="BB210"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J4" i="1" l="1"/>
  <c r="J5" i="1" l="1"/>
  <c r="B49" i="11"/>
  <c r="B50" i="11"/>
  <c r="B51" i="11"/>
  <c r="B50" i="9"/>
  <c r="B49" i="9"/>
  <c r="AO409" i="4" l="1"/>
  <c r="B61" i="11"/>
  <c r="B8" i="11" s="1"/>
  <c r="B60" i="11"/>
  <c r="B7" i="11" s="1"/>
  <c r="B59" i="11"/>
  <c r="B6" i="11" s="1"/>
  <c r="M49" i="9"/>
  <c r="M50" i="9"/>
  <c r="AO313" i="4"/>
  <c r="I6" i="1"/>
  <c r="I40" i="1"/>
  <c r="AO383" i="4"/>
  <c r="AO315" i="4"/>
  <c r="AO319" i="4"/>
  <c r="I72" i="1"/>
  <c r="I92" i="1"/>
  <c r="I68" i="1"/>
  <c r="I60" i="1"/>
  <c r="I44" i="1"/>
  <c r="AO407" i="4"/>
  <c r="AO343" i="4"/>
  <c r="AO403" i="4"/>
  <c r="I64" i="1"/>
  <c r="I32" i="1"/>
  <c r="I28" i="1"/>
  <c r="I100" i="1"/>
  <c r="I88" i="1"/>
  <c r="I56" i="1"/>
  <c r="I24" i="1"/>
  <c r="AO391" i="4"/>
  <c r="I52" i="1"/>
  <c r="AO327" i="4"/>
  <c r="I8" i="1"/>
  <c r="I80" i="1"/>
  <c r="I48" i="1"/>
  <c r="I16" i="1"/>
  <c r="I96" i="1"/>
  <c r="I76" i="1"/>
  <c r="I12" i="1"/>
  <c r="I103" i="1"/>
  <c r="I99" i="1"/>
  <c r="I95" i="1"/>
  <c r="I91" i="1"/>
  <c r="I87" i="1"/>
  <c r="I83" i="1"/>
  <c r="I79" i="1"/>
  <c r="I75" i="1"/>
  <c r="I71" i="1"/>
  <c r="I67" i="1"/>
  <c r="I63" i="1"/>
  <c r="I59" i="1"/>
  <c r="I55" i="1"/>
  <c r="I51" i="1"/>
  <c r="I47" i="1"/>
  <c r="I43" i="1"/>
  <c r="I39" i="1"/>
  <c r="I35" i="1"/>
  <c r="I31" i="1"/>
  <c r="I27" i="1"/>
  <c r="I23" i="1"/>
  <c r="I19" i="1"/>
  <c r="I15" i="1"/>
  <c r="I11" i="1"/>
  <c r="I7" i="1"/>
  <c r="I84" i="1"/>
  <c r="I102" i="1"/>
  <c r="I98" i="1"/>
  <c r="I94" i="1"/>
  <c r="I90" i="1"/>
  <c r="I86" i="1"/>
  <c r="I82" i="1"/>
  <c r="I78" i="1"/>
  <c r="I74" i="1"/>
  <c r="I70" i="1"/>
  <c r="I66" i="1"/>
  <c r="I62" i="1"/>
  <c r="I58" i="1"/>
  <c r="I54" i="1"/>
  <c r="I50" i="1"/>
  <c r="I46" i="1"/>
  <c r="I42" i="1"/>
  <c r="I38" i="1"/>
  <c r="I34" i="1"/>
  <c r="I30" i="1"/>
  <c r="I26" i="1"/>
  <c r="I22" i="1"/>
  <c r="I18" i="1"/>
  <c r="I14" i="1"/>
  <c r="I10" i="1"/>
  <c r="I36" i="1"/>
  <c r="I101" i="1"/>
  <c r="I97" i="1"/>
  <c r="I93" i="1"/>
  <c r="I89" i="1"/>
  <c r="I85" i="1"/>
  <c r="I81" i="1"/>
  <c r="I77" i="1"/>
  <c r="I73" i="1"/>
  <c r="I69" i="1"/>
  <c r="I65" i="1"/>
  <c r="I61" i="1"/>
  <c r="I57" i="1"/>
  <c r="I53" i="1"/>
  <c r="I49" i="1"/>
  <c r="I45" i="1"/>
  <c r="I41" i="1"/>
  <c r="I37" i="1"/>
  <c r="I33" i="1"/>
  <c r="I29" i="1"/>
  <c r="I25" i="1"/>
  <c r="I21" i="1"/>
  <c r="I17" i="1"/>
  <c r="I13" i="1"/>
  <c r="I9" i="1"/>
  <c r="E117" i="1"/>
  <c r="E116" i="1"/>
  <c r="E112" i="1"/>
  <c r="E111" i="1"/>
  <c r="E110" i="1"/>
  <c r="E109" i="1"/>
  <c r="E108" i="1"/>
  <c r="AO345" i="4" l="1"/>
  <c r="AO365" i="4"/>
  <c r="AO355" i="4"/>
  <c r="AO371" i="4"/>
  <c r="AO341" i="4"/>
  <c r="AO350" i="4"/>
  <c r="AO336" i="4"/>
  <c r="AO358" i="4"/>
  <c r="AO344" i="4"/>
  <c r="AO397" i="4"/>
  <c r="AO374" i="4"/>
  <c r="AO400" i="4"/>
  <c r="AO354" i="4"/>
  <c r="AO332" i="4"/>
  <c r="AO359" i="4"/>
  <c r="AO401" i="4"/>
  <c r="AO362" i="4"/>
  <c r="AO396" i="4"/>
  <c r="AO367" i="4"/>
  <c r="AO331" i="4"/>
  <c r="AO333" i="4"/>
  <c r="AO393" i="4"/>
  <c r="AO337" i="4"/>
  <c r="AO323" i="4"/>
  <c r="AO346" i="4"/>
  <c r="AO410" i="4"/>
  <c r="I20" i="1"/>
  <c r="AO340" i="4"/>
  <c r="AO404" i="4"/>
  <c r="AO375" i="4"/>
  <c r="AO352" i="4"/>
  <c r="AO353" i="4"/>
  <c r="AO324" i="4"/>
  <c r="AO348" i="4"/>
  <c r="AO349" i="4"/>
  <c r="AO406" i="4"/>
  <c r="AO387" i="4"/>
  <c r="AO360" i="4"/>
  <c r="AO379" i="4"/>
  <c r="AO361" i="4"/>
  <c r="AO382" i="4"/>
  <c r="AO370" i="4"/>
  <c r="AO347" i="4"/>
  <c r="AO356" i="4"/>
  <c r="AO381" i="4"/>
  <c r="AO318" i="4"/>
  <c r="AO357" i="4"/>
  <c r="AO368" i="4"/>
  <c r="AO389" i="4"/>
  <c r="AO369" i="4"/>
  <c r="AO314" i="4"/>
  <c r="AO378" i="4"/>
  <c r="AO363" i="4"/>
  <c r="AO364" i="4"/>
  <c r="AO390" i="4"/>
  <c r="AO326" i="4"/>
  <c r="AO335" i="4"/>
  <c r="AO399" i="4"/>
  <c r="AO405" i="4"/>
  <c r="AO376" i="4"/>
  <c r="AO398" i="4"/>
  <c r="AO377" i="4"/>
  <c r="AO322" i="4"/>
  <c r="AO386" i="4"/>
  <c r="AO395" i="4"/>
  <c r="AO388" i="4"/>
  <c r="AO372" i="4"/>
  <c r="AO317" i="4"/>
  <c r="AO334" i="4"/>
  <c r="AO320" i="4"/>
  <c r="AO384" i="4"/>
  <c r="AO321" i="4"/>
  <c r="AO385" i="4"/>
  <c r="AO330" i="4"/>
  <c r="AO394" i="4"/>
  <c r="AO373" i="4"/>
  <c r="AO316" i="4"/>
  <c r="AO380" i="4"/>
  <c r="AO325" i="4"/>
  <c r="AO342" i="4"/>
  <c r="AO351" i="4"/>
  <c r="AO408" i="4"/>
  <c r="AO328" i="4"/>
  <c r="AO392" i="4"/>
  <c r="AO329" i="4"/>
  <c r="AO339" i="4"/>
  <c r="AO338" i="4"/>
  <c r="AO402" i="4"/>
  <c r="AO366" i="4"/>
  <c r="I5" i="1"/>
  <c r="J91" i="1" s="1"/>
  <c r="AD398" i="4" s="1"/>
  <c r="AE398" i="4" s="1"/>
  <c r="AQ398" i="4" s="1"/>
  <c r="L106" i="1"/>
  <c r="AZ210" i="4"/>
  <c r="AZ212" i="4"/>
  <c r="AZ211" i="4"/>
  <c r="AR210" i="4"/>
  <c r="J7" i="1" l="1"/>
  <c r="AD314" i="4" s="1"/>
  <c r="AD415" i="4" s="1"/>
  <c r="J12" i="1"/>
  <c r="AD319" i="4" s="1"/>
  <c r="J36" i="1"/>
  <c r="AD343" i="4" s="1"/>
  <c r="AE343" i="4" s="1"/>
  <c r="AQ343" i="4" s="1"/>
  <c r="J49" i="1"/>
  <c r="AD356" i="4" s="1"/>
  <c r="AE356" i="4" s="1"/>
  <c r="AQ356" i="4" s="1"/>
  <c r="J90" i="1"/>
  <c r="AD397" i="4" s="1"/>
  <c r="AE397" i="4" s="1"/>
  <c r="AQ397" i="4" s="1"/>
  <c r="J98" i="1"/>
  <c r="AD405" i="4" s="1"/>
  <c r="AE405" i="4" s="1"/>
  <c r="AQ405" i="4" s="1"/>
  <c r="J43" i="1"/>
  <c r="AD350" i="4" s="1"/>
  <c r="AE350" i="4" s="1"/>
  <c r="AQ350" i="4" s="1"/>
  <c r="J76" i="1"/>
  <c r="AD383" i="4" s="1"/>
  <c r="J18" i="1"/>
  <c r="AD325" i="4" s="1"/>
  <c r="AE325" i="4" s="1"/>
  <c r="AQ325" i="4" s="1"/>
  <c r="J94" i="1"/>
  <c r="AD401" i="4" s="1"/>
  <c r="AE401" i="4" s="1"/>
  <c r="AQ401" i="4" s="1"/>
  <c r="J16" i="1"/>
  <c r="AD323" i="4" s="1"/>
  <c r="AE323" i="4" s="1"/>
  <c r="AQ323" i="4" s="1"/>
  <c r="J87" i="1"/>
  <c r="AD394" i="4" s="1"/>
  <c r="AE394" i="4" s="1"/>
  <c r="AQ394" i="4" s="1"/>
  <c r="J81" i="1"/>
  <c r="AD388" i="4" s="1"/>
  <c r="AE388" i="4" s="1"/>
  <c r="AQ388" i="4" s="1"/>
  <c r="J29" i="1"/>
  <c r="AD336" i="4" s="1"/>
  <c r="J57" i="1"/>
  <c r="AD364" i="4" s="1"/>
  <c r="AE364" i="4" s="1"/>
  <c r="AQ364" i="4" s="1"/>
  <c r="J33" i="1"/>
  <c r="AD340" i="4" s="1"/>
  <c r="AE340" i="4" s="1"/>
  <c r="AQ340" i="4" s="1"/>
  <c r="J74" i="1"/>
  <c r="AD381" i="4" s="1"/>
  <c r="AE381" i="4" s="1"/>
  <c r="AQ381" i="4" s="1"/>
  <c r="J32" i="1"/>
  <c r="AD339" i="4" s="1"/>
  <c r="AE339" i="4" s="1"/>
  <c r="AQ339" i="4" s="1"/>
  <c r="J73" i="1"/>
  <c r="AD380" i="4" s="1"/>
  <c r="AE380" i="4" s="1"/>
  <c r="AQ380" i="4" s="1"/>
  <c r="J41" i="1"/>
  <c r="AD348" i="4" s="1"/>
  <c r="AE348" i="4" s="1"/>
  <c r="AQ348" i="4" s="1"/>
  <c r="J92" i="1"/>
  <c r="AD399" i="4" s="1"/>
  <c r="J75" i="1"/>
  <c r="AD382" i="4" s="1"/>
  <c r="AE382" i="4" s="1"/>
  <c r="AQ382" i="4" s="1"/>
  <c r="J103" i="1"/>
  <c r="AD410" i="4" s="1"/>
  <c r="AE410" i="4" s="1"/>
  <c r="AQ410" i="4" s="1"/>
  <c r="J95" i="1"/>
  <c r="AD402" i="4" s="1"/>
  <c r="AE402" i="4" s="1"/>
  <c r="AQ402" i="4" s="1"/>
  <c r="J17" i="1"/>
  <c r="AD324" i="4" s="1"/>
  <c r="AE324" i="4" s="1"/>
  <c r="AQ324" i="4" s="1"/>
  <c r="J13" i="1"/>
  <c r="AD320" i="4" s="1"/>
  <c r="AE320" i="4" s="1"/>
  <c r="AQ320" i="4" s="1"/>
  <c r="J62" i="1"/>
  <c r="AD369" i="4" s="1"/>
  <c r="AE369" i="4" s="1"/>
  <c r="AQ369" i="4" s="1"/>
  <c r="J79" i="1"/>
  <c r="AD386" i="4" s="1"/>
  <c r="AE386" i="4" s="1"/>
  <c r="AQ386" i="4" s="1"/>
  <c r="J55" i="1"/>
  <c r="AD362" i="4" s="1"/>
  <c r="AE362" i="4" s="1"/>
  <c r="AQ362" i="4" s="1"/>
  <c r="J67" i="1"/>
  <c r="AD374" i="4" s="1"/>
  <c r="AE374" i="4" s="1"/>
  <c r="AQ374" i="4" s="1"/>
  <c r="J6" i="1"/>
  <c r="AD313" i="4" s="1"/>
  <c r="J25" i="1"/>
  <c r="AD332" i="4" s="1"/>
  <c r="J22" i="1"/>
  <c r="AD329" i="4" s="1"/>
  <c r="J20" i="1"/>
  <c r="AD327" i="4" s="1"/>
  <c r="AE327" i="4" s="1"/>
  <c r="AQ327" i="4" s="1"/>
  <c r="J9" i="1"/>
  <c r="AD316" i="4" s="1"/>
  <c r="J45" i="1"/>
  <c r="AD352" i="4" s="1"/>
  <c r="J71" i="1"/>
  <c r="AD378" i="4" s="1"/>
  <c r="AE378" i="4" s="1"/>
  <c r="AQ378" i="4" s="1"/>
  <c r="J28" i="1"/>
  <c r="AD335" i="4" s="1"/>
  <c r="J56" i="1"/>
  <c r="AD363" i="4" s="1"/>
  <c r="AE363" i="4" s="1"/>
  <c r="AQ363" i="4" s="1"/>
  <c r="J65" i="1"/>
  <c r="AD372" i="4" s="1"/>
  <c r="AE372" i="4" s="1"/>
  <c r="AQ372" i="4" s="1"/>
  <c r="J15" i="1"/>
  <c r="AD322" i="4" s="1"/>
  <c r="J85" i="1"/>
  <c r="AD392" i="4" s="1"/>
  <c r="AE392" i="4" s="1"/>
  <c r="AQ392" i="4" s="1"/>
  <c r="J11" i="1"/>
  <c r="AD318" i="4" s="1"/>
  <c r="AE318" i="4" s="1"/>
  <c r="AQ318" i="4" s="1"/>
  <c r="J58" i="1"/>
  <c r="AD365" i="4" s="1"/>
  <c r="AE365" i="4" s="1"/>
  <c r="AQ365" i="4" s="1"/>
  <c r="J59" i="1"/>
  <c r="AD366" i="4" s="1"/>
  <c r="J30" i="1"/>
  <c r="AD337" i="4" s="1"/>
  <c r="J53" i="1"/>
  <c r="AD360" i="4" s="1"/>
  <c r="J100" i="1"/>
  <c r="AD407" i="4" s="1"/>
  <c r="AE407" i="4" s="1"/>
  <c r="AQ407" i="4" s="1"/>
  <c r="J96" i="1"/>
  <c r="AD403" i="4" s="1"/>
  <c r="AE403" i="4" s="1"/>
  <c r="AQ403" i="4" s="1"/>
  <c r="J60" i="1"/>
  <c r="AD367" i="4" s="1"/>
  <c r="AE367" i="4" s="1"/>
  <c r="AQ367" i="4" s="1"/>
  <c r="J39" i="1"/>
  <c r="AD346" i="4" s="1"/>
  <c r="AE346" i="4" s="1"/>
  <c r="AQ346" i="4" s="1"/>
  <c r="J83" i="1"/>
  <c r="AD390" i="4" s="1"/>
  <c r="J19" i="1"/>
  <c r="AD326" i="4" s="1"/>
  <c r="AE326" i="4" s="1"/>
  <c r="AQ326" i="4" s="1"/>
  <c r="J70" i="1"/>
  <c r="AD377" i="4" s="1"/>
  <c r="AE377" i="4" s="1"/>
  <c r="AQ377" i="4" s="1"/>
  <c r="B48" i="9"/>
  <c r="B8" i="9" s="1"/>
  <c r="J42" i="1"/>
  <c r="AD349" i="4" s="1"/>
  <c r="AE349" i="4" s="1"/>
  <c r="AQ349" i="4" s="1"/>
  <c r="J63" i="1"/>
  <c r="AD370" i="4" s="1"/>
  <c r="AE370" i="4" s="1"/>
  <c r="AQ370" i="4" s="1"/>
  <c r="J102" i="1"/>
  <c r="AD409" i="4" s="1"/>
  <c r="AE409" i="4" s="1"/>
  <c r="AQ409" i="4" s="1"/>
  <c r="J69" i="1"/>
  <c r="AD376" i="4" s="1"/>
  <c r="AE376" i="4" s="1"/>
  <c r="AQ376" i="4" s="1"/>
  <c r="J21" i="1"/>
  <c r="AD328" i="4" s="1"/>
  <c r="AE328" i="4" s="1"/>
  <c r="AQ328" i="4" s="1"/>
  <c r="J101" i="1"/>
  <c r="AD408" i="4" s="1"/>
  <c r="AE408" i="4" s="1"/>
  <c r="AQ408" i="4" s="1"/>
  <c r="J80" i="1"/>
  <c r="AD387" i="4" s="1"/>
  <c r="AE387" i="4" s="1"/>
  <c r="AQ387" i="4" s="1"/>
  <c r="J40" i="1"/>
  <c r="AD347" i="4" s="1"/>
  <c r="AE347" i="4" s="1"/>
  <c r="AQ347" i="4" s="1"/>
  <c r="J35" i="1"/>
  <c r="AD342" i="4" s="1"/>
  <c r="AE342" i="4" s="1"/>
  <c r="AQ342" i="4" s="1"/>
  <c r="J78" i="1"/>
  <c r="AD385" i="4" s="1"/>
  <c r="AE385" i="4" s="1"/>
  <c r="AQ385" i="4" s="1"/>
  <c r="J93" i="1"/>
  <c r="AD400" i="4" s="1"/>
  <c r="J26" i="1"/>
  <c r="AD333" i="4" s="1"/>
  <c r="AE333" i="4" s="1"/>
  <c r="AQ333" i="4" s="1"/>
  <c r="J86" i="1"/>
  <c r="AD393" i="4" s="1"/>
  <c r="AE393" i="4" s="1"/>
  <c r="AQ393" i="4" s="1"/>
  <c r="J37" i="1"/>
  <c r="AD344" i="4" s="1"/>
  <c r="J51" i="1"/>
  <c r="AD358" i="4" s="1"/>
  <c r="AE358" i="4" s="1"/>
  <c r="AQ358" i="4" s="1"/>
  <c r="J27" i="1"/>
  <c r="AD334" i="4" s="1"/>
  <c r="J23" i="1"/>
  <c r="AD330" i="4" s="1"/>
  <c r="AE330" i="4" s="1"/>
  <c r="AQ330" i="4" s="1"/>
  <c r="B47" i="9"/>
  <c r="J68" i="1"/>
  <c r="AD375" i="4" s="1"/>
  <c r="AE375" i="4" s="1"/>
  <c r="AQ375" i="4" s="1"/>
  <c r="J64" i="1"/>
  <c r="AD371" i="4" s="1"/>
  <c r="AE371" i="4" s="1"/>
  <c r="AQ371" i="4" s="1"/>
  <c r="J24" i="1"/>
  <c r="AD331" i="4" s="1"/>
  <c r="AE331" i="4" s="1"/>
  <c r="AQ331" i="4" s="1"/>
  <c r="J88" i="1"/>
  <c r="AD395" i="4" s="1"/>
  <c r="AE395" i="4" s="1"/>
  <c r="AQ395" i="4" s="1"/>
  <c r="J82" i="1"/>
  <c r="AD389" i="4" s="1"/>
  <c r="AE389" i="4" s="1"/>
  <c r="AQ389" i="4" s="1"/>
  <c r="J46" i="1"/>
  <c r="AD353" i="4" s="1"/>
  <c r="J77" i="1"/>
  <c r="AD384" i="4" s="1"/>
  <c r="J47" i="1"/>
  <c r="AD354" i="4" s="1"/>
  <c r="AE354" i="4" s="1"/>
  <c r="AQ354" i="4" s="1"/>
  <c r="J10" i="1"/>
  <c r="AD317" i="4" s="1"/>
  <c r="AE317" i="4" s="1"/>
  <c r="AQ317" i="4" s="1"/>
  <c r="J66" i="1"/>
  <c r="AD373" i="4" s="1"/>
  <c r="AE373" i="4" s="1"/>
  <c r="AQ373" i="4" s="1"/>
  <c r="J54" i="1"/>
  <c r="AD361" i="4" s="1"/>
  <c r="AE361" i="4" s="1"/>
  <c r="AQ361" i="4" s="1"/>
  <c r="J48" i="1"/>
  <c r="AD355" i="4" s="1"/>
  <c r="J97" i="1"/>
  <c r="AD404" i="4" s="1"/>
  <c r="AE404" i="4" s="1"/>
  <c r="AQ404" i="4" s="1"/>
  <c r="J84" i="1"/>
  <c r="AD391" i="4" s="1"/>
  <c r="AE391" i="4" s="1"/>
  <c r="AQ391" i="4" s="1"/>
  <c r="J52" i="1"/>
  <c r="AD359" i="4" s="1"/>
  <c r="AE359" i="4" s="1"/>
  <c r="AQ359" i="4" s="1"/>
  <c r="J44" i="1"/>
  <c r="AD351" i="4" s="1"/>
  <c r="J8" i="1"/>
  <c r="AD315" i="4" s="1"/>
  <c r="J72" i="1"/>
  <c r="AD379" i="4" s="1"/>
  <c r="AE379" i="4" s="1"/>
  <c r="AQ379" i="4" s="1"/>
  <c r="J50" i="1"/>
  <c r="AD357" i="4" s="1"/>
  <c r="AE357" i="4" s="1"/>
  <c r="AQ357" i="4" s="1"/>
  <c r="J14" i="1"/>
  <c r="AD321" i="4" s="1"/>
  <c r="J61" i="1"/>
  <c r="AD368" i="4" s="1"/>
  <c r="AE368" i="4" s="1"/>
  <c r="AQ368" i="4" s="1"/>
  <c r="J31" i="1"/>
  <c r="AD338" i="4" s="1"/>
  <c r="AE338" i="4" s="1"/>
  <c r="AQ338" i="4" s="1"/>
  <c r="J89" i="1"/>
  <c r="AD396" i="4" s="1"/>
  <c r="AE396" i="4" s="1"/>
  <c r="AQ396" i="4" s="1"/>
  <c r="J34" i="1"/>
  <c r="AD341" i="4" s="1"/>
  <c r="AE341" i="4" s="1"/>
  <c r="AQ341" i="4" s="1"/>
  <c r="J38" i="1"/>
  <c r="AD345" i="4" s="1"/>
  <c r="AE345" i="4" s="1"/>
  <c r="AQ345" i="4" s="1"/>
  <c r="J99" i="1"/>
  <c r="AD406" i="4" s="1"/>
  <c r="AE406" i="4" s="1"/>
  <c r="AQ406" i="4" s="1"/>
  <c r="AD499" i="4"/>
  <c r="AE499" i="4" s="1"/>
  <c r="AQ499" i="4" s="1"/>
  <c r="AD511" i="4"/>
  <c r="AE511" i="4" s="1"/>
  <c r="AQ511" i="4" s="1"/>
  <c r="AD506" i="4"/>
  <c r="AE506" i="4" s="1"/>
  <c r="AQ506" i="4" s="1"/>
  <c r="AD424" i="4"/>
  <c r="AE424" i="4" s="1"/>
  <c r="AQ424" i="4" s="1"/>
  <c r="AD495" i="4"/>
  <c r="AE495" i="4" s="1"/>
  <c r="AQ495" i="4" s="1"/>
  <c r="AD444" i="4"/>
  <c r="AE444" i="4" s="1"/>
  <c r="AQ444" i="4" s="1"/>
  <c r="AD457" i="4"/>
  <c r="AE457" i="4" s="1"/>
  <c r="AQ457" i="4" s="1"/>
  <c r="AD465" i="4"/>
  <c r="AE465" i="4" s="1"/>
  <c r="AQ465" i="4" s="1"/>
  <c r="AD451" i="4"/>
  <c r="AE451" i="4" s="1"/>
  <c r="AQ451" i="4" s="1"/>
  <c r="AD421" i="4"/>
  <c r="AE421" i="4" s="1"/>
  <c r="AQ421" i="4" s="1"/>
  <c r="AD449" i="4"/>
  <c r="AE449" i="4" s="1"/>
  <c r="AQ449" i="4" s="1"/>
  <c r="AD493" i="4"/>
  <c r="AE493" i="4" s="1"/>
  <c r="AQ493" i="4" s="1"/>
  <c r="AD419" i="4"/>
  <c r="AE419" i="4" s="1"/>
  <c r="AQ419" i="4" s="1"/>
  <c r="AD510" i="4"/>
  <c r="AE510" i="4" s="1"/>
  <c r="AQ510" i="4" s="1"/>
  <c r="AD477" i="4"/>
  <c r="AE477" i="4" s="1"/>
  <c r="AQ477" i="4" s="1"/>
  <c r="AD481" i="4"/>
  <c r="AE481" i="4" s="1"/>
  <c r="AQ481" i="4" s="1"/>
  <c r="AD502" i="4"/>
  <c r="AE502" i="4" s="1"/>
  <c r="AQ502" i="4" s="1"/>
  <c r="AR211" i="4"/>
  <c r="AS211" i="4"/>
  <c r="AT211" i="4"/>
  <c r="AU211" i="4"/>
  <c r="AV211" i="4"/>
  <c r="AW211" i="4"/>
  <c r="AX211" i="4"/>
  <c r="AY211" i="4"/>
  <c r="BA211" i="4"/>
  <c r="AR212" i="4"/>
  <c r="AS212" i="4"/>
  <c r="AT212" i="4"/>
  <c r="AU212" i="4"/>
  <c r="AV212" i="4"/>
  <c r="AW212" i="4"/>
  <c r="AX212" i="4"/>
  <c r="AY212" i="4"/>
  <c r="BA212" i="4"/>
  <c r="AR213" i="4"/>
  <c r="AS213" i="4"/>
  <c r="AT213" i="4"/>
  <c r="AU213" i="4"/>
  <c r="AV213" i="4"/>
  <c r="AW213" i="4"/>
  <c r="AX213" i="4"/>
  <c r="AY213" i="4"/>
  <c r="AZ213" i="4"/>
  <c r="BA213" i="4"/>
  <c r="AR214" i="4"/>
  <c r="AS214" i="4"/>
  <c r="AT214" i="4"/>
  <c r="AU214" i="4"/>
  <c r="AV214" i="4"/>
  <c r="AW214" i="4"/>
  <c r="AX214" i="4"/>
  <c r="AY214" i="4"/>
  <c r="AZ214" i="4"/>
  <c r="BA214" i="4"/>
  <c r="AR215" i="4"/>
  <c r="AS215" i="4"/>
  <c r="AT215" i="4"/>
  <c r="AU215" i="4"/>
  <c r="AV215" i="4"/>
  <c r="AW215" i="4"/>
  <c r="AX215" i="4"/>
  <c r="AY215" i="4"/>
  <c r="AZ215" i="4"/>
  <c r="BA215" i="4"/>
  <c r="AR216" i="4"/>
  <c r="AS216" i="4"/>
  <c r="AT216" i="4"/>
  <c r="AU216" i="4"/>
  <c r="AV216" i="4"/>
  <c r="AW216" i="4"/>
  <c r="AX216" i="4"/>
  <c r="AY216" i="4"/>
  <c r="AZ216" i="4"/>
  <c r="BA216" i="4"/>
  <c r="AR217" i="4"/>
  <c r="AS217" i="4"/>
  <c r="AT217" i="4"/>
  <c r="AU217" i="4"/>
  <c r="AV217" i="4"/>
  <c r="AW217" i="4"/>
  <c r="AX217" i="4"/>
  <c r="AY217" i="4"/>
  <c r="AZ217" i="4"/>
  <c r="BA217" i="4"/>
  <c r="AR218" i="4"/>
  <c r="AS218" i="4"/>
  <c r="AT218" i="4"/>
  <c r="AU218" i="4"/>
  <c r="AV218" i="4"/>
  <c r="AW218" i="4"/>
  <c r="AX218" i="4"/>
  <c r="AY218" i="4"/>
  <c r="AZ218" i="4"/>
  <c r="BA218" i="4"/>
  <c r="AR219" i="4"/>
  <c r="AS219" i="4"/>
  <c r="AT219" i="4"/>
  <c r="AU219" i="4"/>
  <c r="AV219" i="4"/>
  <c r="AW219" i="4"/>
  <c r="AX219" i="4"/>
  <c r="AY219" i="4"/>
  <c r="AZ219" i="4"/>
  <c r="BA219" i="4"/>
  <c r="AR220" i="4"/>
  <c r="AS220" i="4"/>
  <c r="AT220" i="4"/>
  <c r="AU220" i="4"/>
  <c r="AV220" i="4"/>
  <c r="AW220" i="4"/>
  <c r="AX220" i="4"/>
  <c r="AY220" i="4"/>
  <c r="AZ220" i="4"/>
  <c r="BA220" i="4"/>
  <c r="AR221" i="4"/>
  <c r="AS221" i="4"/>
  <c r="AT221" i="4"/>
  <c r="AU221" i="4"/>
  <c r="AV221" i="4"/>
  <c r="AW221" i="4"/>
  <c r="AX221" i="4"/>
  <c r="AY221" i="4"/>
  <c r="AZ221" i="4"/>
  <c r="BA221" i="4"/>
  <c r="AR222" i="4"/>
  <c r="AS222" i="4"/>
  <c r="AT222" i="4"/>
  <c r="AU222" i="4"/>
  <c r="AV222" i="4"/>
  <c r="AW222" i="4"/>
  <c r="AX222" i="4"/>
  <c r="AY222" i="4"/>
  <c r="AZ222" i="4"/>
  <c r="BA222" i="4"/>
  <c r="AR223" i="4"/>
  <c r="AS223" i="4"/>
  <c r="AT223" i="4"/>
  <c r="AU223" i="4"/>
  <c r="AV223" i="4"/>
  <c r="AW223" i="4"/>
  <c r="AX223" i="4"/>
  <c r="AY223" i="4"/>
  <c r="AZ223" i="4"/>
  <c r="BA223" i="4"/>
  <c r="AR224" i="4"/>
  <c r="AS224" i="4"/>
  <c r="AT224" i="4"/>
  <c r="AU224" i="4"/>
  <c r="AV224" i="4"/>
  <c r="AW224" i="4"/>
  <c r="AX224" i="4"/>
  <c r="AY224" i="4"/>
  <c r="AZ224" i="4"/>
  <c r="BA224" i="4"/>
  <c r="AR225" i="4"/>
  <c r="AS225" i="4"/>
  <c r="AT225" i="4"/>
  <c r="AU225" i="4"/>
  <c r="AV225" i="4"/>
  <c r="AW225" i="4"/>
  <c r="AX225" i="4"/>
  <c r="AY225" i="4"/>
  <c r="AZ225" i="4"/>
  <c r="BA225" i="4"/>
  <c r="AR226" i="4"/>
  <c r="AS226" i="4"/>
  <c r="AT226" i="4"/>
  <c r="AU226" i="4"/>
  <c r="AV226" i="4"/>
  <c r="AW226" i="4"/>
  <c r="AX226" i="4"/>
  <c r="AY226" i="4"/>
  <c r="AZ226" i="4"/>
  <c r="BA226" i="4"/>
  <c r="AR227" i="4"/>
  <c r="AS227" i="4"/>
  <c r="AT227" i="4"/>
  <c r="AU227" i="4"/>
  <c r="AV227" i="4"/>
  <c r="AW227" i="4"/>
  <c r="AX227" i="4"/>
  <c r="AY227" i="4"/>
  <c r="AZ227" i="4"/>
  <c r="BA227" i="4"/>
  <c r="AR228" i="4"/>
  <c r="AS228" i="4"/>
  <c r="AT228" i="4"/>
  <c r="AU228" i="4"/>
  <c r="AV228" i="4"/>
  <c r="AW228" i="4"/>
  <c r="AX228" i="4"/>
  <c r="AY228" i="4"/>
  <c r="AZ228" i="4"/>
  <c r="BA228" i="4"/>
  <c r="AR229" i="4"/>
  <c r="AS229" i="4"/>
  <c r="AT229" i="4"/>
  <c r="AU229" i="4"/>
  <c r="AV229" i="4"/>
  <c r="AW229" i="4"/>
  <c r="AX229" i="4"/>
  <c r="AY229" i="4"/>
  <c r="AZ229" i="4"/>
  <c r="BA229" i="4"/>
  <c r="AR230" i="4"/>
  <c r="AS230" i="4"/>
  <c r="AT230" i="4"/>
  <c r="AU230" i="4"/>
  <c r="AV230" i="4"/>
  <c r="AW230" i="4"/>
  <c r="AX230" i="4"/>
  <c r="AY230" i="4"/>
  <c r="AZ230" i="4"/>
  <c r="BA230" i="4"/>
  <c r="AR231" i="4"/>
  <c r="AS231" i="4"/>
  <c r="AT231" i="4"/>
  <c r="AU231" i="4"/>
  <c r="AV231" i="4"/>
  <c r="AW231" i="4"/>
  <c r="AX231" i="4"/>
  <c r="AY231" i="4"/>
  <c r="AZ231" i="4"/>
  <c r="BA231" i="4"/>
  <c r="AR232" i="4"/>
  <c r="AS232" i="4"/>
  <c r="AT232" i="4"/>
  <c r="AU232" i="4"/>
  <c r="AV232" i="4"/>
  <c r="AW232" i="4"/>
  <c r="AX232" i="4"/>
  <c r="AY232" i="4"/>
  <c r="AZ232" i="4"/>
  <c r="BA232" i="4"/>
  <c r="AR233" i="4"/>
  <c r="AS233" i="4"/>
  <c r="AT233" i="4"/>
  <c r="AU233" i="4"/>
  <c r="AV233" i="4"/>
  <c r="AW233" i="4"/>
  <c r="AX233" i="4"/>
  <c r="AY233" i="4"/>
  <c r="AZ233" i="4"/>
  <c r="BA233" i="4"/>
  <c r="AR234" i="4"/>
  <c r="AS234" i="4"/>
  <c r="AT234" i="4"/>
  <c r="AU234" i="4"/>
  <c r="AV234" i="4"/>
  <c r="AW234" i="4"/>
  <c r="AX234" i="4"/>
  <c r="AY234" i="4"/>
  <c r="AZ234" i="4"/>
  <c r="BA234" i="4"/>
  <c r="AR235" i="4"/>
  <c r="AS235" i="4"/>
  <c r="AT235" i="4"/>
  <c r="AU235" i="4"/>
  <c r="AV235" i="4"/>
  <c r="AW235" i="4"/>
  <c r="AX235" i="4"/>
  <c r="AY235" i="4"/>
  <c r="AZ235" i="4"/>
  <c r="BA235" i="4"/>
  <c r="AR236" i="4"/>
  <c r="AS236" i="4"/>
  <c r="AT236" i="4"/>
  <c r="AU236" i="4"/>
  <c r="AV236" i="4"/>
  <c r="AW236" i="4"/>
  <c r="AX236" i="4"/>
  <c r="AY236" i="4"/>
  <c r="AZ236" i="4"/>
  <c r="BA236" i="4"/>
  <c r="AR237" i="4"/>
  <c r="AS237" i="4"/>
  <c r="AT237" i="4"/>
  <c r="AU237" i="4"/>
  <c r="AV237" i="4"/>
  <c r="AW237" i="4"/>
  <c r="AX237" i="4"/>
  <c r="AY237" i="4"/>
  <c r="AZ237" i="4"/>
  <c r="BA237" i="4"/>
  <c r="AR238" i="4"/>
  <c r="AS238" i="4"/>
  <c r="AT238" i="4"/>
  <c r="AU238" i="4"/>
  <c r="AV238" i="4"/>
  <c r="AW238" i="4"/>
  <c r="AX238" i="4"/>
  <c r="AY238" i="4"/>
  <c r="AZ238" i="4"/>
  <c r="BA238" i="4"/>
  <c r="AR239" i="4"/>
  <c r="AS239" i="4"/>
  <c r="AT239" i="4"/>
  <c r="AU239" i="4"/>
  <c r="AV239" i="4"/>
  <c r="AW239" i="4"/>
  <c r="AX239" i="4"/>
  <c r="AY239" i="4"/>
  <c r="AZ239" i="4"/>
  <c r="BA239" i="4"/>
  <c r="AR240" i="4"/>
  <c r="AS240" i="4"/>
  <c r="AT240" i="4"/>
  <c r="AU240" i="4"/>
  <c r="AV240" i="4"/>
  <c r="AW240" i="4"/>
  <c r="AX240" i="4"/>
  <c r="AY240" i="4"/>
  <c r="AZ240" i="4"/>
  <c r="BA240" i="4"/>
  <c r="AR241" i="4"/>
  <c r="AS241" i="4"/>
  <c r="AT241" i="4"/>
  <c r="AU241" i="4"/>
  <c r="AV241" i="4"/>
  <c r="AW241" i="4"/>
  <c r="AX241" i="4"/>
  <c r="AY241" i="4"/>
  <c r="AZ241" i="4"/>
  <c r="BA241" i="4"/>
  <c r="AR242" i="4"/>
  <c r="AS242" i="4"/>
  <c r="AT242" i="4"/>
  <c r="AU242" i="4"/>
  <c r="AV242" i="4"/>
  <c r="AW242" i="4"/>
  <c r="AX242" i="4"/>
  <c r="AY242" i="4"/>
  <c r="AZ242" i="4"/>
  <c r="BA242" i="4"/>
  <c r="AR243" i="4"/>
  <c r="AS243" i="4"/>
  <c r="AT243" i="4"/>
  <c r="AU243" i="4"/>
  <c r="AV243" i="4"/>
  <c r="AW243" i="4"/>
  <c r="AX243" i="4"/>
  <c r="AY243" i="4"/>
  <c r="AZ243" i="4"/>
  <c r="BA243" i="4"/>
  <c r="AR244" i="4"/>
  <c r="AS244" i="4"/>
  <c r="AT244" i="4"/>
  <c r="AU244" i="4"/>
  <c r="AV244" i="4"/>
  <c r="AW244" i="4"/>
  <c r="AX244" i="4"/>
  <c r="AY244" i="4"/>
  <c r="AZ244" i="4"/>
  <c r="BA244" i="4"/>
  <c r="AR245" i="4"/>
  <c r="AS245" i="4"/>
  <c r="AT245" i="4"/>
  <c r="AU245" i="4"/>
  <c r="AV245" i="4"/>
  <c r="AW245" i="4"/>
  <c r="AX245" i="4"/>
  <c r="AY245" i="4"/>
  <c r="AZ245" i="4"/>
  <c r="BA245" i="4"/>
  <c r="AR246" i="4"/>
  <c r="AS246" i="4"/>
  <c r="AT246" i="4"/>
  <c r="AU246" i="4"/>
  <c r="AV246" i="4"/>
  <c r="AW246" i="4"/>
  <c r="AX246" i="4"/>
  <c r="AY246" i="4"/>
  <c r="AZ246" i="4"/>
  <c r="BA246" i="4"/>
  <c r="AR247" i="4"/>
  <c r="AS247" i="4"/>
  <c r="AT247" i="4"/>
  <c r="AU247" i="4"/>
  <c r="AV247" i="4"/>
  <c r="AW247" i="4"/>
  <c r="AX247" i="4"/>
  <c r="AY247" i="4"/>
  <c r="AZ247" i="4"/>
  <c r="BA247" i="4"/>
  <c r="AR248" i="4"/>
  <c r="AS248" i="4"/>
  <c r="AT248" i="4"/>
  <c r="AU248" i="4"/>
  <c r="AV248" i="4"/>
  <c r="AW248" i="4"/>
  <c r="AX248" i="4"/>
  <c r="AY248" i="4"/>
  <c r="AZ248" i="4"/>
  <c r="BA248" i="4"/>
  <c r="AR249" i="4"/>
  <c r="AS249" i="4"/>
  <c r="AT249" i="4"/>
  <c r="AU249" i="4"/>
  <c r="AV249" i="4"/>
  <c r="AW249" i="4"/>
  <c r="AX249" i="4"/>
  <c r="AY249" i="4"/>
  <c r="AZ249" i="4"/>
  <c r="BA249" i="4"/>
  <c r="AR250" i="4"/>
  <c r="AS250" i="4"/>
  <c r="AT250" i="4"/>
  <c r="AU250" i="4"/>
  <c r="AV250" i="4"/>
  <c r="AW250" i="4"/>
  <c r="AX250" i="4"/>
  <c r="AY250" i="4"/>
  <c r="AZ250" i="4"/>
  <c r="BA250" i="4"/>
  <c r="AR251" i="4"/>
  <c r="AS251" i="4"/>
  <c r="AT251" i="4"/>
  <c r="AU251" i="4"/>
  <c r="AV251" i="4"/>
  <c r="AW251" i="4"/>
  <c r="AX251" i="4"/>
  <c r="AY251" i="4"/>
  <c r="AZ251" i="4"/>
  <c r="BA251" i="4"/>
  <c r="AR252" i="4"/>
  <c r="AS252" i="4"/>
  <c r="AT252" i="4"/>
  <c r="AU252" i="4"/>
  <c r="AV252" i="4"/>
  <c r="AW252" i="4"/>
  <c r="AX252" i="4"/>
  <c r="AY252" i="4"/>
  <c r="AZ252" i="4"/>
  <c r="BA252" i="4"/>
  <c r="AR253" i="4"/>
  <c r="AS253" i="4"/>
  <c r="AT253" i="4"/>
  <c r="AU253" i="4"/>
  <c r="AV253" i="4"/>
  <c r="AW253" i="4"/>
  <c r="AX253" i="4"/>
  <c r="AY253" i="4"/>
  <c r="AZ253" i="4"/>
  <c r="BA253" i="4"/>
  <c r="AR254" i="4"/>
  <c r="AS254" i="4"/>
  <c r="AT254" i="4"/>
  <c r="AU254" i="4"/>
  <c r="AV254" i="4"/>
  <c r="AW254" i="4"/>
  <c r="AX254" i="4"/>
  <c r="AY254" i="4"/>
  <c r="AZ254" i="4"/>
  <c r="BA254" i="4"/>
  <c r="AR255" i="4"/>
  <c r="AS255" i="4"/>
  <c r="AT255" i="4"/>
  <c r="AU255" i="4"/>
  <c r="AV255" i="4"/>
  <c r="AW255" i="4"/>
  <c r="AX255" i="4"/>
  <c r="AY255" i="4"/>
  <c r="AZ255" i="4"/>
  <c r="BA255" i="4"/>
  <c r="AR256" i="4"/>
  <c r="AS256" i="4"/>
  <c r="AT256" i="4"/>
  <c r="AU256" i="4"/>
  <c r="AV256" i="4"/>
  <c r="AW256" i="4"/>
  <c r="AX256" i="4"/>
  <c r="AY256" i="4"/>
  <c r="AZ256" i="4"/>
  <c r="BA256" i="4"/>
  <c r="AR257" i="4"/>
  <c r="AS257" i="4"/>
  <c r="AT257" i="4"/>
  <c r="AU257" i="4"/>
  <c r="AV257" i="4"/>
  <c r="AW257" i="4"/>
  <c r="AX257" i="4"/>
  <c r="AY257" i="4"/>
  <c r="AZ257" i="4"/>
  <c r="BA257" i="4"/>
  <c r="AR258" i="4"/>
  <c r="AS258" i="4"/>
  <c r="AT258" i="4"/>
  <c r="AU258" i="4"/>
  <c r="AV258" i="4"/>
  <c r="AW258" i="4"/>
  <c r="AX258" i="4"/>
  <c r="AY258" i="4"/>
  <c r="AZ258" i="4"/>
  <c r="BA258" i="4"/>
  <c r="AR259" i="4"/>
  <c r="AS259" i="4"/>
  <c r="AT259" i="4"/>
  <c r="AU259" i="4"/>
  <c r="AV259" i="4"/>
  <c r="AW259" i="4"/>
  <c r="AX259" i="4"/>
  <c r="AY259" i="4"/>
  <c r="AZ259" i="4"/>
  <c r="BA259" i="4"/>
  <c r="AR260" i="4"/>
  <c r="AS260" i="4"/>
  <c r="AT260" i="4"/>
  <c r="AU260" i="4"/>
  <c r="AV260" i="4"/>
  <c r="AW260" i="4"/>
  <c r="AX260" i="4"/>
  <c r="AY260" i="4"/>
  <c r="AZ260" i="4"/>
  <c r="BA260" i="4"/>
  <c r="AR261" i="4"/>
  <c r="AS261" i="4"/>
  <c r="AT261" i="4"/>
  <c r="AU261" i="4"/>
  <c r="AV261" i="4"/>
  <c r="AW261" i="4"/>
  <c r="AX261" i="4"/>
  <c r="AY261" i="4"/>
  <c r="AZ261" i="4"/>
  <c r="BA261" i="4"/>
  <c r="AR262" i="4"/>
  <c r="AS262" i="4"/>
  <c r="AT262" i="4"/>
  <c r="AU262" i="4"/>
  <c r="AV262" i="4"/>
  <c r="AW262" i="4"/>
  <c r="AX262" i="4"/>
  <c r="AY262" i="4"/>
  <c r="AZ262" i="4"/>
  <c r="BA262" i="4"/>
  <c r="AR263" i="4"/>
  <c r="AS263" i="4"/>
  <c r="AT263" i="4"/>
  <c r="AU263" i="4"/>
  <c r="AV263" i="4"/>
  <c r="AW263" i="4"/>
  <c r="AX263" i="4"/>
  <c r="AY263" i="4"/>
  <c r="AZ263" i="4"/>
  <c r="BA263" i="4"/>
  <c r="AR264" i="4"/>
  <c r="AS264" i="4"/>
  <c r="AT264" i="4"/>
  <c r="AU264" i="4"/>
  <c r="AV264" i="4"/>
  <c r="AW264" i="4"/>
  <c r="AX264" i="4"/>
  <c r="AY264" i="4"/>
  <c r="AZ264" i="4"/>
  <c r="BA264" i="4"/>
  <c r="AR265" i="4"/>
  <c r="AS265" i="4"/>
  <c r="AT265" i="4"/>
  <c r="AU265" i="4"/>
  <c r="AV265" i="4"/>
  <c r="AW265" i="4"/>
  <c r="AX265" i="4"/>
  <c r="AY265" i="4"/>
  <c r="AZ265" i="4"/>
  <c r="BA265" i="4"/>
  <c r="AR266" i="4"/>
  <c r="AS266" i="4"/>
  <c r="AT266" i="4"/>
  <c r="AU266" i="4"/>
  <c r="AV266" i="4"/>
  <c r="AW266" i="4"/>
  <c r="AX266" i="4"/>
  <c r="AY266" i="4"/>
  <c r="AZ266" i="4"/>
  <c r="BA266" i="4"/>
  <c r="AR267" i="4"/>
  <c r="AS267" i="4"/>
  <c r="AT267" i="4"/>
  <c r="AU267" i="4"/>
  <c r="AV267" i="4"/>
  <c r="AW267" i="4"/>
  <c r="AX267" i="4"/>
  <c r="AY267" i="4"/>
  <c r="AZ267" i="4"/>
  <c r="BA267" i="4"/>
  <c r="AR268" i="4"/>
  <c r="AS268" i="4"/>
  <c r="AT268" i="4"/>
  <c r="AU268" i="4"/>
  <c r="AV268" i="4"/>
  <c r="AW268" i="4"/>
  <c r="AX268" i="4"/>
  <c r="AY268" i="4"/>
  <c r="AZ268" i="4"/>
  <c r="BA268" i="4"/>
  <c r="AR269" i="4"/>
  <c r="AS269" i="4"/>
  <c r="AT269" i="4"/>
  <c r="AU269" i="4"/>
  <c r="AV269" i="4"/>
  <c r="AW269" i="4"/>
  <c r="AX269" i="4"/>
  <c r="AY269" i="4"/>
  <c r="AZ269" i="4"/>
  <c r="BA269" i="4"/>
  <c r="AR270" i="4"/>
  <c r="AS270" i="4"/>
  <c r="AT270" i="4"/>
  <c r="AU270" i="4"/>
  <c r="AV270" i="4"/>
  <c r="AW270" i="4"/>
  <c r="AX270" i="4"/>
  <c r="AY270" i="4"/>
  <c r="AZ270" i="4"/>
  <c r="BA270" i="4"/>
  <c r="AR271" i="4"/>
  <c r="AS271" i="4"/>
  <c r="AT271" i="4"/>
  <c r="AU271" i="4"/>
  <c r="AV271" i="4"/>
  <c r="AW271" i="4"/>
  <c r="AX271" i="4"/>
  <c r="AY271" i="4"/>
  <c r="AZ271" i="4"/>
  <c r="BA271" i="4"/>
  <c r="AR272" i="4"/>
  <c r="AS272" i="4"/>
  <c r="AT272" i="4"/>
  <c r="AU272" i="4"/>
  <c r="AV272" i="4"/>
  <c r="AW272" i="4"/>
  <c r="AX272" i="4"/>
  <c r="AY272" i="4"/>
  <c r="AZ272" i="4"/>
  <c r="BA272" i="4"/>
  <c r="AR273" i="4"/>
  <c r="AS273" i="4"/>
  <c r="AT273" i="4"/>
  <c r="AU273" i="4"/>
  <c r="AV273" i="4"/>
  <c r="AW273" i="4"/>
  <c r="AX273" i="4"/>
  <c r="AY273" i="4"/>
  <c r="AZ273" i="4"/>
  <c r="BA273" i="4"/>
  <c r="AR274" i="4"/>
  <c r="AS274" i="4"/>
  <c r="AT274" i="4"/>
  <c r="AU274" i="4"/>
  <c r="AV274" i="4"/>
  <c r="AW274" i="4"/>
  <c r="AX274" i="4"/>
  <c r="AY274" i="4"/>
  <c r="AZ274" i="4"/>
  <c r="BA274" i="4"/>
  <c r="AR275" i="4"/>
  <c r="AS275" i="4"/>
  <c r="AT275" i="4"/>
  <c r="AU275" i="4"/>
  <c r="AV275" i="4"/>
  <c r="AW275" i="4"/>
  <c r="AX275" i="4"/>
  <c r="AY275" i="4"/>
  <c r="AZ275" i="4"/>
  <c r="BA275" i="4"/>
  <c r="AR276" i="4"/>
  <c r="AS276" i="4"/>
  <c r="AT276" i="4"/>
  <c r="AU276" i="4"/>
  <c r="AV276" i="4"/>
  <c r="AW276" i="4"/>
  <c r="AX276" i="4"/>
  <c r="AY276" i="4"/>
  <c r="AZ276" i="4"/>
  <c r="BA276" i="4"/>
  <c r="AR277" i="4"/>
  <c r="AS277" i="4"/>
  <c r="AT277" i="4"/>
  <c r="AU277" i="4"/>
  <c r="AV277" i="4"/>
  <c r="AW277" i="4"/>
  <c r="AX277" i="4"/>
  <c r="AY277" i="4"/>
  <c r="AZ277" i="4"/>
  <c r="BA277" i="4"/>
  <c r="AR278" i="4"/>
  <c r="AS278" i="4"/>
  <c r="AT278" i="4"/>
  <c r="AU278" i="4"/>
  <c r="AV278" i="4"/>
  <c r="AW278" i="4"/>
  <c r="AX278" i="4"/>
  <c r="AY278" i="4"/>
  <c r="AZ278" i="4"/>
  <c r="BA278" i="4"/>
  <c r="AR279" i="4"/>
  <c r="AS279" i="4"/>
  <c r="AT279" i="4"/>
  <c r="AU279" i="4"/>
  <c r="AV279" i="4"/>
  <c r="AW279" i="4"/>
  <c r="AX279" i="4"/>
  <c r="AY279" i="4"/>
  <c r="AZ279" i="4"/>
  <c r="BA279" i="4"/>
  <c r="AR280" i="4"/>
  <c r="AS280" i="4"/>
  <c r="AT280" i="4"/>
  <c r="AU280" i="4"/>
  <c r="AV280" i="4"/>
  <c r="AW280" i="4"/>
  <c r="AX280" i="4"/>
  <c r="AY280" i="4"/>
  <c r="AZ280" i="4"/>
  <c r="BA280" i="4"/>
  <c r="AR281" i="4"/>
  <c r="AS281" i="4"/>
  <c r="AT281" i="4"/>
  <c r="AU281" i="4"/>
  <c r="AV281" i="4"/>
  <c r="AW281" i="4"/>
  <c r="AX281" i="4"/>
  <c r="AY281" i="4"/>
  <c r="AZ281" i="4"/>
  <c r="BA281" i="4"/>
  <c r="AR282" i="4"/>
  <c r="AS282" i="4"/>
  <c r="AT282" i="4"/>
  <c r="AU282" i="4"/>
  <c r="AV282" i="4"/>
  <c r="AW282" i="4"/>
  <c r="AX282" i="4"/>
  <c r="AY282" i="4"/>
  <c r="AZ282" i="4"/>
  <c r="BA282" i="4"/>
  <c r="AR283" i="4"/>
  <c r="AS283" i="4"/>
  <c r="AT283" i="4"/>
  <c r="AU283" i="4"/>
  <c r="AV283" i="4"/>
  <c r="AW283" i="4"/>
  <c r="AX283" i="4"/>
  <c r="AY283" i="4"/>
  <c r="AZ283" i="4"/>
  <c r="BA283" i="4"/>
  <c r="AR284" i="4"/>
  <c r="AS284" i="4"/>
  <c r="AT284" i="4"/>
  <c r="AU284" i="4"/>
  <c r="AV284" i="4"/>
  <c r="AW284" i="4"/>
  <c r="AX284" i="4"/>
  <c r="AY284" i="4"/>
  <c r="AZ284" i="4"/>
  <c r="BA284" i="4"/>
  <c r="AR285" i="4"/>
  <c r="AS285" i="4"/>
  <c r="AT285" i="4"/>
  <c r="AU285" i="4"/>
  <c r="AV285" i="4"/>
  <c r="AW285" i="4"/>
  <c r="AX285" i="4"/>
  <c r="AY285" i="4"/>
  <c r="AZ285" i="4"/>
  <c r="BA285" i="4"/>
  <c r="AR286" i="4"/>
  <c r="AS286" i="4"/>
  <c r="AT286" i="4"/>
  <c r="AU286" i="4"/>
  <c r="AV286" i="4"/>
  <c r="AW286" i="4"/>
  <c r="AX286" i="4"/>
  <c r="AY286" i="4"/>
  <c r="AZ286" i="4"/>
  <c r="BA286" i="4"/>
  <c r="AR287" i="4"/>
  <c r="AS287" i="4"/>
  <c r="AT287" i="4"/>
  <c r="AU287" i="4"/>
  <c r="AV287" i="4"/>
  <c r="AW287" i="4"/>
  <c r="AX287" i="4"/>
  <c r="AY287" i="4"/>
  <c r="AZ287" i="4"/>
  <c r="BA287" i="4"/>
  <c r="AR288" i="4"/>
  <c r="AS288" i="4"/>
  <c r="AT288" i="4"/>
  <c r="AU288" i="4"/>
  <c r="AV288" i="4"/>
  <c r="AW288" i="4"/>
  <c r="AX288" i="4"/>
  <c r="AY288" i="4"/>
  <c r="AZ288" i="4"/>
  <c r="BA288" i="4"/>
  <c r="AR289" i="4"/>
  <c r="AS289" i="4"/>
  <c r="AT289" i="4"/>
  <c r="AU289" i="4"/>
  <c r="AV289" i="4"/>
  <c r="AW289" i="4"/>
  <c r="AX289" i="4"/>
  <c r="AY289" i="4"/>
  <c r="AZ289" i="4"/>
  <c r="BA289" i="4"/>
  <c r="AR290" i="4"/>
  <c r="AS290" i="4"/>
  <c r="AT290" i="4"/>
  <c r="AU290" i="4"/>
  <c r="AV290" i="4"/>
  <c r="AW290" i="4"/>
  <c r="AX290" i="4"/>
  <c r="AY290" i="4"/>
  <c r="AZ290" i="4"/>
  <c r="BA290" i="4"/>
  <c r="AR291" i="4"/>
  <c r="AS291" i="4"/>
  <c r="AT291" i="4"/>
  <c r="AU291" i="4"/>
  <c r="AV291" i="4"/>
  <c r="AW291" i="4"/>
  <c r="AX291" i="4"/>
  <c r="AY291" i="4"/>
  <c r="AZ291" i="4"/>
  <c r="BA291" i="4"/>
  <c r="AR292" i="4"/>
  <c r="AS292" i="4"/>
  <c r="AT292" i="4"/>
  <c r="AU292" i="4"/>
  <c r="AV292" i="4"/>
  <c r="AW292" i="4"/>
  <c r="AX292" i="4"/>
  <c r="AY292" i="4"/>
  <c r="AZ292" i="4"/>
  <c r="BA292" i="4"/>
  <c r="AR293" i="4"/>
  <c r="AS293" i="4"/>
  <c r="AT293" i="4"/>
  <c r="AU293" i="4"/>
  <c r="AV293" i="4"/>
  <c r="AW293" i="4"/>
  <c r="AX293" i="4"/>
  <c r="AY293" i="4"/>
  <c r="AZ293" i="4"/>
  <c r="BA293" i="4"/>
  <c r="AR294" i="4"/>
  <c r="AS294" i="4"/>
  <c r="AT294" i="4"/>
  <c r="AU294" i="4"/>
  <c r="AV294" i="4"/>
  <c r="AW294" i="4"/>
  <c r="AX294" i="4"/>
  <c r="AY294" i="4"/>
  <c r="AZ294" i="4"/>
  <c r="BA294" i="4"/>
  <c r="AR295" i="4"/>
  <c r="AS295" i="4"/>
  <c r="AT295" i="4"/>
  <c r="AU295" i="4"/>
  <c r="AV295" i="4"/>
  <c r="AW295" i="4"/>
  <c r="AX295" i="4"/>
  <c r="AY295" i="4"/>
  <c r="AZ295" i="4"/>
  <c r="BA295" i="4"/>
  <c r="AR296" i="4"/>
  <c r="AS296" i="4"/>
  <c r="AT296" i="4"/>
  <c r="AU296" i="4"/>
  <c r="AV296" i="4"/>
  <c r="AW296" i="4"/>
  <c r="AX296" i="4"/>
  <c r="AY296" i="4"/>
  <c r="AZ296" i="4"/>
  <c r="BA296" i="4"/>
  <c r="AR297" i="4"/>
  <c r="AS297" i="4"/>
  <c r="AT297" i="4"/>
  <c r="AU297" i="4"/>
  <c r="AV297" i="4"/>
  <c r="AW297" i="4"/>
  <c r="AX297" i="4"/>
  <c r="AY297" i="4"/>
  <c r="AZ297" i="4"/>
  <c r="BA297" i="4"/>
  <c r="AR298" i="4"/>
  <c r="AS298" i="4"/>
  <c r="AT298" i="4"/>
  <c r="AU298" i="4"/>
  <c r="AV298" i="4"/>
  <c r="AW298" i="4"/>
  <c r="AX298" i="4"/>
  <c r="AY298" i="4"/>
  <c r="AZ298" i="4"/>
  <c r="BA298" i="4"/>
  <c r="AR299" i="4"/>
  <c r="AS299" i="4"/>
  <c r="AT299" i="4"/>
  <c r="AU299" i="4"/>
  <c r="AV299" i="4"/>
  <c r="AW299" i="4"/>
  <c r="AX299" i="4"/>
  <c r="AY299" i="4"/>
  <c r="AZ299" i="4"/>
  <c r="BA299" i="4"/>
  <c r="AR300" i="4"/>
  <c r="AS300" i="4"/>
  <c r="AT300" i="4"/>
  <c r="AU300" i="4"/>
  <c r="AV300" i="4"/>
  <c r="AW300" i="4"/>
  <c r="AX300" i="4"/>
  <c r="AY300" i="4"/>
  <c r="AZ300" i="4"/>
  <c r="BA300" i="4"/>
  <c r="AR301" i="4"/>
  <c r="AS301" i="4"/>
  <c r="AT301" i="4"/>
  <c r="AU301" i="4"/>
  <c r="AV301" i="4"/>
  <c r="AW301" i="4"/>
  <c r="AX301" i="4"/>
  <c r="AY301" i="4"/>
  <c r="AZ301" i="4"/>
  <c r="BA301" i="4"/>
  <c r="AR302" i="4"/>
  <c r="AS302" i="4"/>
  <c r="AT302" i="4"/>
  <c r="AU302" i="4"/>
  <c r="AV302" i="4"/>
  <c r="AW302" i="4"/>
  <c r="AX302" i="4"/>
  <c r="AY302" i="4"/>
  <c r="AZ302" i="4"/>
  <c r="BA302" i="4"/>
  <c r="AR303" i="4"/>
  <c r="AS303" i="4"/>
  <c r="AT303" i="4"/>
  <c r="AU303" i="4"/>
  <c r="AV303" i="4"/>
  <c r="AW303" i="4"/>
  <c r="AX303" i="4"/>
  <c r="AY303" i="4"/>
  <c r="AZ303" i="4"/>
  <c r="BA303" i="4"/>
  <c r="AR304" i="4"/>
  <c r="AS304" i="4"/>
  <c r="AT304" i="4"/>
  <c r="AU304" i="4"/>
  <c r="AV304" i="4"/>
  <c r="AW304" i="4"/>
  <c r="AX304" i="4"/>
  <c r="AY304" i="4"/>
  <c r="AZ304" i="4"/>
  <c r="BA304" i="4"/>
  <c r="AR305" i="4"/>
  <c r="AS305" i="4"/>
  <c r="AT305" i="4"/>
  <c r="AU305" i="4"/>
  <c r="AV305" i="4"/>
  <c r="AW305" i="4"/>
  <c r="AX305" i="4"/>
  <c r="AY305" i="4"/>
  <c r="AZ305" i="4"/>
  <c r="BA305" i="4"/>
  <c r="AR306" i="4"/>
  <c r="AS306" i="4"/>
  <c r="AT306" i="4"/>
  <c r="AU306" i="4"/>
  <c r="AV306" i="4"/>
  <c r="AW306" i="4"/>
  <c r="AX306" i="4"/>
  <c r="AY306" i="4"/>
  <c r="AZ306" i="4"/>
  <c r="BA306" i="4"/>
  <c r="AR307" i="4"/>
  <c r="AS307" i="4"/>
  <c r="AT307" i="4"/>
  <c r="AU307" i="4"/>
  <c r="AV307" i="4"/>
  <c r="AW307" i="4"/>
  <c r="AX307" i="4"/>
  <c r="AY307" i="4"/>
  <c r="AZ307" i="4"/>
  <c r="BA307" i="4"/>
  <c r="AR308" i="4"/>
  <c r="AS308" i="4"/>
  <c r="AT308" i="4"/>
  <c r="AU308" i="4"/>
  <c r="AV308" i="4"/>
  <c r="AW308" i="4"/>
  <c r="AX308" i="4"/>
  <c r="AY308" i="4"/>
  <c r="AZ308" i="4"/>
  <c r="BA308" i="4"/>
  <c r="AS210" i="4"/>
  <c r="AT210" i="4"/>
  <c r="AU210" i="4"/>
  <c r="AV210" i="4"/>
  <c r="AW210" i="4"/>
  <c r="AX210" i="4"/>
  <c r="AY210" i="4"/>
  <c r="BA210" i="4"/>
  <c r="B44" i="9"/>
  <c r="B45" i="9"/>
  <c r="B46" i="9"/>
  <c r="AQ208" i="4"/>
  <c r="AD489" i="4" l="1"/>
  <c r="AE489" i="4" s="1"/>
  <c r="AQ489" i="4" s="1"/>
  <c r="AD431" i="4"/>
  <c r="AE431" i="4" s="1"/>
  <c r="AQ431" i="4" s="1"/>
  <c r="AD447" i="4"/>
  <c r="AE447" i="4" s="1"/>
  <c r="AQ447" i="4" s="1"/>
  <c r="AD503" i="4"/>
  <c r="AE503" i="4" s="1"/>
  <c r="AQ503" i="4" s="1"/>
  <c r="AD466" i="4"/>
  <c r="AE466" i="4" s="1"/>
  <c r="AQ466" i="4" s="1"/>
  <c r="AD441" i="4"/>
  <c r="AE441" i="4" s="1"/>
  <c r="AQ441" i="4" s="1"/>
  <c r="AD428" i="4"/>
  <c r="AE428" i="4" s="1"/>
  <c r="AQ428" i="4" s="1"/>
  <c r="AD440" i="4"/>
  <c r="AE440" i="4" s="1"/>
  <c r="AQ440" i="4" s="1"/>
  <c r="AD448" i="4"/>
  <c r="AE448" i="4" s="1"/>
  <c r="AQ448" i="4" s="1"/>
  <c r="AD463" i="4"/>
  <c r="AE463" i="4" s="1"/>
  <c r="AQ463" i="4" s="1"/>
  <c r="AD470" i="4"/>
  <c r="AE470" i="4" s="1"/>
  <c r="AQ470" i="4" s="1"/>
  <c r="AD498" i="4"/>
  <c r="AE498" i="4" s="1"/>
  <c r="AQ498" i="4" s="1"/>
  <c r="AD507" i="4"/>
  <c r="AE507" i="4" s="1"/>
  <c r="AQ507" i="4" s="1"/>
  <c r="AD474" i="4"/>
  <c r="AE474" i="4" s="1"/>
  <c r="AQ474" i="4" s="1"/>
  <c r="AD479" i="4"/>
  <c r="AE479" i="4" s="1"/>
  <c r="AQ479" i="4" s="1"/>
  <c r="AD476" i="4"/>
  <c r="AE476" i="4" s="1"/>
  <c r="AQ476" i="4" s="1"/>
  <c r="AD432" i="4"/>
  <c r="AE432" i="4" s="1"/>
  <c r="AQ432" i="4" s="1"/>
  <c r="AD492" i="4"/>
  <c r="AE492" i="4" s="1"/>
  <c r="AQ492" i="4" s="1"/>
  <c r="AD435" i="4"/>
  <c r="AD461" i="4"/>
  <c r="AD464" i="4"/>
  <c r="AE464" i="4" s="1"/>
  <c r="AQ464" i="4" s="1"/>
  <c r="AD414" i="4"/>
  <c r="AD439" i="4"/>
  <c r="AE439" i="4" s="1"/>
  <c r="AQ439" i="4" s="1"/>
  <c r="AD454" i="4"/>
  <c r="AD459" i="4"/>
  <c r="AE459" i="4" s="1"/>
  <c r="AQ459" i="4" s="1"/>
  <c r="AD488" i="4"/>
  <c r="AE488" i="4" s="1"/>
  <c r="AQ488" i="4" s="1"/>
  <c r="AD438" i="4"/>
  <c r="AD436" i="4"/>
  <c r="AD437" i="4"/>
  <c r="AD422" i="4"/>
  <c r="AD456" i="4"/>
  <c r="AD496" i="4"/>
  <c r="AE496" i="4" s="1"/>
  <c r="AQ496" i="4" s="1"/>
  <c r="AD445" i="4"/>
  <c r="AD427" i="4"/>
  <c r="AE427" i="4" s="1"/>
  <c r="AQ427" i="4" s="1"/>
  <c r="AD467" i="4"/>
  <c r="AD500" i="4"/>
  <c r="AD446" i="4"/>
  <c r="AE446" i="4" s="1"/>
  <c r="AQ446" i="4" s="1"/>
  <c r="AD491" i="4"/>
  <c r="AD453" i="4"/>
  <c r="AD487" i="4"/>
  <c r="AE487" i="4" s="1"/>
  <c r="AQ487" i="4" s="1"/>
  <c r="AD416" i="4"/>
  <c r="AD480" i="4"/>
  <c r="AE480" i="4" s="1"/>
  <c r="AQ480" i="4" s="1"/>
  <c r="AD472" i="4"/>
  <c r="AE472" i="4" s="1"/>
  <c r="AQ472" i="4" s="1"/>
  <c r="AD434" i="4"/>
  <c r="AE434" i="4" s="1"/>
  <c r="AQ434" i="4" s="1"/>
  <c r="AD417" i="4"/>
  <c r="AD418" i="4"/>
  <c r="AE418" i="4" s="1"/>
  <c r="AQ418" i="4" s="1"/>
  <c r="AD501" i="4"/>
  <c r="AD468" i="4"/>
  <c r="AE468" i="4" s="1"/>
  <c r="AQ468" i="4" s="1"/>
  <c r="AD420" i="4"/>
  <c r="AD442" i="4"/>
  <c r="AE442" i="4" s="1"/>
  <c r="AQ442" i="4" s="1"/>
  <c r="AD452" i="4"/>
  <c r="AD455" i="4"/>
  <c r="AE455" i="4" s="1"/>
  <c r="AQ455" i="4" s="1"/>
  <c r="AD423" i="4"/>
  <c r="AD430" i="4"/>
  <c r="AD482" i="4"/>
  <c r="AE482" i="4" s="1"/>
  <c r="AQ482" i="4" s="1"/>
  <c r="AD426" i="4"/>
  <c r="AE426" i="4" s="1"/>
  <c r="AQ426" i="4" s="1"/>
  <c r="AD485" i="4"/>
  <c r="AD443" i="4"/>
  <c r="AE443" i="4" s="1"/>
  <c r="AQ443" i="4" s="1"/>
  <c r="AD473" i="4"/>
  <c r="AE473" i="4" s="1"/>
  <c r="AQ473" i="4" s="1"/>
  <c r="AD433" i="4"/>
  <c r="AD484" i="4"/>
  <c r="B57" i="9"/>
  <c r="C57" i="9" s="1"/>
  <c r="AD429" i="4"/>
  <c r="AE429" i="4" s="1"/>
  <c r="AQ429" i="4" s="1"/>
  <c r="B7" i="9"/>
  <c r="AD458" i="4"/>
  <c r="AE458" i="4" s="1"/>
  <c r="AQ458" i="4" s="1"/>
  <c r="AD425" i="4"/>
  <c r="AE425" i="4" s="1"/>
  <c r="AQ425" i="4" s="1"/>
  <c r="B56" i="9"/>
  <c r="C56" i="9" s="1"/>
  <c r="AD497" i="4"/>
  <c r="AE497" i="4" s="1"/>
  <c r="AQ497" i="4" s="1"/>
  <c r="AD494" i="4"/>
  <c r="AE494" i="4" s="1"/>
  <c r="AQ494" i="4" s="1"/>
  <c r="AD471" i="4"/>
  <c r="AE471" i="4" s="1"/>
  <c r="AQ471" i="4" s="1"/>
  <c r="AD450" i="4"/>
  <c r="AE450" i="4" s="1"/>
  <c r="AQ450" i="4" s="1"/>
  <c r="AD483" i="4"/>
  <c r="AE483" i="4" s="1"/>
  <c r="AQ483" i="4" s="1"/>
  <c r="AD486" i="4"/>
  <c r="AE486" i="4" s="1"/>
  <c r="AQ486" i="4" s="1"/>
  <c r="AD504" i="4"/>
  <c r="AE504" i="4" s="1"/>
  <c r="AQ504" i="4" s="1"/>
  <c r="AD462" i="4"/>
  <c r="AE462" i="4" s="1"/>
  <c r="AQ462" i="4" s="1"/>
  <c r="AD508" i="4"/>
  <c r="AE508" i="4" s="1"/>
  <c r="AQ508" i="4" s="1"/>
  <c r="AD475" i="4"/>
  <c r="AE475" i="4" s="1"/>
  <c r="AQ475" i="4" s="1"/>
  <c r="AD469" i="4"/>
  <c r="AE469" i="4" s="1"/>
  <c r="AQ469" i="4" s="1"/>
  <c r="AD460" i="4"/>
  <c r="AE460" i="4" s="1"/>
  <c r="AQ460" i="4" s="1"/>
  <c r="AD490" i="4"/>
  <c r="AE490" i="4" s="1"/>
  <c r="AQ490" i="4" s="1"/>
  <c r="AD505" i="4"/>
  <c r="AE505" i="4" s="1"/>
  <c r="AQ505" i="4" s="1"/>
  <c r="AD509" i="4"/>
  <c r="AE509" i="4" s="1"/>
  <c r="AQ509" i="4" s="1"/>
  <c r="AD478" i="4"/>
  <c r="AE478" i="4" s="1"/>
  <c r="AQ478" i="4" s="1"/>
  <c r="B53" i="9"/>
  <c r="B52" i="9"/>
  <c r="B58" i="9"/>
  <c r="C58" i="9" s="1"/>
  <c r="B59" i="9"/>
  <c r="C59" i="9" s="1"/>
  <c r="B55" i="9"/>
  <c r="B54" i="9"/>
  <c r="E3" i="1"/>
  <c r="E4" i="1" l="1"/>
  <c r="AD412" i="4"/>
  <c r="AE413" i="4" s="1"/>
  <c r="AD311" i="4"/>
  <c r="AE312" i="4" s="1"/>
  <c r="B45" i="13"/>
  <c r="B44" i="13"/>
  <c r="B48" i="13" s="1"/>
  <c r="B43" i="13"/>
  <c r="B3" i="13" s="1"/>
  <c r="B49" i="13" l="1"/>
  <c r="E104" i="1"/>
  <c r="B5" i="13"/>
  <c r="B4" i="13"/>
  <c r="B47" i="13"/>
  <c r="E115" i="1" l="1"/>
  <c r="C60" i="11"/>
  <c r="B45" i="11"/>
  <c r="B44" i="11"/>
  <c r="B43" i="11"/>
  <c r="B5" i="11" l="1"/>
  <c r="B4" i="11"/>
  <c r="E107" i="1"/>
  <c r="B54" i="11"/>
  <c r="B55" i="11"/>
  <c r="C61" i="11"/>
  <c r="B3" i="11"/>
  <c r="B53" i="11"/>
  <c r="C59" i="11" l="1"/>
  <c r="B5" i="9" l="1"/>
  <c r="B6" i="9"/>
  <c r="B3" i="9"/>
  <c r="B4" i="9"/>
  <c r="E129" i="1" l="1"/>
  <c r="E105" i="1" s="1"/>
  <c r="E106" i="1"/>
  <c r="N102" i="4"/>
  <c r="N94" i="4"/>
  <c r="N86" i="4"/>
  <c r="N78" i="4"/>
  <c r="N70" i="4"/>
  <c r="N62" i="4"/>
  <c r="N54" i="4"/>
  <c r="N46" i="4"/>
  <c r="N38" i="4"/>
  <c r="N30" i="4"/>
  <c r="N22" i="4"/>
  <c r="N14" i="4"/>
  <c r="N6" i="4"/>
  <c r="N101" i="4"/>
  <c r="N93" i="4"/>
  <c r="N85" i="4"/>
  <c r="N77" i="4"/>
  <c r="N69" i="4"/>
  <c r="N61" i="4"/>
  <c r="N53" i="4"/>
  <c r="N45" i="4"/>
  <c r="N37" i="4"/>
  <c r="N29" i="4"/>
  <c r="N21" i="4"/>
  <c r="N13" i="4"/>
  <c r="N5" i="4"/>
  <c r="N44" i="4"/>
  <c r="N28" i="4"/>
  <c r="N12" i="4"/>
  <c r="N100" i="4"/>
  <c r="N92" i="4"/>
  <c r="N84" i="4"/>
  <c r="N76" i="4"/>
  <c r="N68" i="4"/>
  <c r="N60" i="4"/>
  <c r="N52" i="4"/>
  <c r="N36" i="4"/>
  <c r="N20" i="4"/>
  <c r="N99" i="4"/>
  <c r="N91" i="4"/>
  <c r="N83" i="4"/>
  <c r="N75" i="4"/>
  <c r="N67" i="4"/>
  <c r="N59" i="4"/>
  <c r="N51" i="4"/>
  <c r="N43" i="4"/>
  <c r="N35" i="4"/>
  <c r="N27" i="4"/>
  <c r="N19" i="4"/>
  <c r="N11" i="4"/>
  <c r="N74" i="4"/>
  <c r="N66" i="4"/>
  <c r="N58" i="4"/>
  <c r="N50" i="4"/>
  <c r="N42" i="4"/>
  <c r="N34" i="4"/>
  <c r="N26" i="4"/>
  <c r="N18" i="4"/>
  <c r="N10" i="4"/>
  <c r="N8" i="4"/>
  <c r="N87" i="4"/>
  <c r="N63" i="4"/>
  <c r="N47" i="4"/>
  <c r="N23" i="4"/>
  <c r="N7" i="4"/>
  <c r="N98" i="4"/>
  <c r="N90" i="4"/>
  <c r="N82" i="4"/>
  <c r="N97" i="4"/>
  <c r="N89" i="4"/>
  <c r="N81" i="4"/>
  <c r="N73" i="4"/>
  <c r="N65" i="4"/>
  <c r="N57" i="4"/>
  <c r="N49" i="4"/>
  <c r="N41" i="4"/>
  <c r="N33" i="4"/>
  <c r="N25" i="4"/>
  <c r="N17" i="4"/>
  <c r="N9" i="4"/>
  <c r="N96" i="4"/>
  <c r="N88" i="4"/>
  <c r="N72" i="4"/>
  <c r="N64" i="4"/>
  <c r="N56" i="4"/>
  <c r="N48" i="4"/>
  <c r="N40" i="4"/>
  <c r="N32" i="4"/>
  <c r="N24" i="4"/>
  <c r="N16" i="4"/>
  <c r="N95" i="4"/>
  <c r="N79" i="4"/>
  <c r="N71" i="4"/>
  <c r="N55" i="4"/>
  <c r="N39" i="4"/>
  <c r="N31" i="4"/>
  <c r="N15" i="4"/>
  <c r="N80" i="4"/>
  <c r="AO102" i="4"/>
  <c r="AO94" i="4"/>
  <c r="AO86" i="4"/>
  <c r="AO78" i="4"/>
  <c r="AO70" i="4"/>
  <c r="AO62" i="4"/>
  <c r="AO54" i="4"/>
  <c r="AO46" i="4"/>
  <c r="AO38" i="4"/>
  <c r="AO30" i="4"/>
  <c r="AO22" i="4"/>
  <c r="AO14" i="4"/>
  <c r="AO6" i="4"/>
  <c r="AO9" i="4"/>
  <c r="AO101" i="4"/>
  <c r="AO93" i="4"/>
  <c r="AO85" i="4"/>
  <c r="AO77" i="4"/>
  <c r="AO69" i="4"/>
  <c r="AO61" i="4"/>
  <c r="AO53" i="4"/>
  <c r="AO45" i="4"/>
  <c r="AO37" i="4"/>
  <c r="AO29" i="4"/>
  <c r="AO21" i="4"/>
  <c r="AO13" i="4"/>
  <c r="AO5" i="4"/>
  <c r="AO23" i="4"/>
  <c r="AO100" i="4"/>
  <c r="AO92" i="4"/>
  <c r="AO84" i="4"/>
  <c r="AO76" i="4"/>
  <c r="AO68" i="4"/>
  <c r="AO60" i="4"/>
  <c r="AO52" i="4"/>
  <c r="AO44" i="4"/>
  <c r="AO36" i="4"/>
  <c r="AO28" i="4"/>
  <c r="AO20" i="4"/>
  <c r="AO12" i="4"/>
  <c r="AO42" i="4"/>
  <c r="AO18" i="4"/>
  <c r="AO10" i="4"/>
  <c r="AO81" i="4"/>
  <c r="AO49" i="4"/>
  <c r="AO33" i="4"/>
  <c r="AO39" i="4"/>
  <c r="AO99" i="4"/>
  <c r="AO91" i="4"/>
  <c r="AO83" i="4"/>
  <c r="AO75" i="4"/>
  <c r="AO67" i="4"/>
  <c r="AO59" i="4"/>
  <c r="AO51" i="4"/>
  <c r="AO43" i="4"/>
  <c r="AO35" i="4"/>
  <c r="AO27" i="4"/>
  <c r="AO19" i="4"/>
  <c r="AO11" i="4"/>
  <c r="AO50" i="4"/>
  <c r="AO26" i="4"/>
  <c r="AO97" i="4"/>
  <c r="AO73" i="4"/>
  <c r="AO65" i="4"/>
  <c r="AO41" i="4"/>
  <c r="AO17" i="4"/>
  <c r="AO15" i="4"/>
  <c r="AO98" i="4"/>
  <c r="AO90" i="4"/>
  <c r="AO82" i="4"/>
  <c r="AO74" i="4"/>
  <c r="AO66" i="4"/>
  <c r="AO58" i="4"/>
  <c r="AO34" i="4"/>
  <c r="AO89" i="4"/>
  <c r="AO57" i="4"/>
  <c r="AO25" i="4"/>
  <c r="AO7" i="4"/>
  <c r="AO96" i="4"/>
  <c r="AO88" i="4"/>
  <c r="AO80" i="4"/>
  <c r="AO72" i="4"/>
  <c r="AO64" i="4"/>
  <c r="AO56" i="4"/>
  <c r="AO48" i="4"/>
  <c r="AO40" i="4"/>
  <c r="AO32" i="4"/>
  <c r="AO24" i="4"/>
  <c r="AO16" i="4"/>
  <c r="AO8" i="4"/>
  <c r="AO95" i="4"/>
  <c r="AO87" i="4"/>
  <c r="AO79" i="4"/>
  <c r="AO71" i="4"/>
  <c r="AO63" i="4"/>
  <c r="AO55" i="4"/>
  <c r="AO47" i="4"/>
  <c r="AO31" i="4"/>
  <c r="AN102" i="4"/>
  <c r="AN94" i="4"/>
  <c r="AN86" i="4"/>
  <c r="AN78" i="4"/>
  <c r="AN70" i="4"/>
  <c r="AN62" i="4"/>
  <c r="AN54" i="4"/>
  <c r="AN46" i="4"/>
  <c r="AN38" i="4"/>
  <c r="AN30" i="4"/>
  <c r="AN22" i="4"/>
  <c r="AN14" i="4"/>
  <c r="AN6" i="4"/>
  <c r="AN21" i="4"/>
  <c r="AN5" i="4"/>
  <c r="AN55" i="4"/>
  <c r="AN15" i="4"/>
  <c r="AN101" i="4"/>
  <c r="AN93" i="4"/>
  <c r="AN85" i="4"/>
  <c r="AN77" i="4"/>
  <c r="AN69" i="4"/>
  <c r="AN61" i="4"/>
  <c r="AN53" i="4"/>
  <c r="AN45" i="4"/>
  <c r="AN37" i="4"/>
  <c r="AN29" i="4"/>
  <c r="AN13" i="4"/>
  <c r="AN39" i="4"/>
  <c r="AN100" i="4"/>
  <c r="AN92" i="4"/>
  <c r="AN84" i="4"/>
  <c r="AN76" i="4"/>
  <c r="AN68" i="4"/>
  <c r="AN60" i="4"/>
  <c r="AN52" i="4"/>
  <c r="AN44" i="4"/>
  <c r="AN36" i="4"/>
  <c r="AN28" i="4"/>
  <c r="AN20" i="4"/>
  <c r="AN12" i="4"/>
  <c r="AN81" i="4"/>
  <c r="AN57" i="4"/>
  <c r="AN33" i="4"/>
  <c r="AN47" i="4"/>
  <c r="AN99" i="4"/>
  <c r="AN91" i="4"/>
  <c r="AN83" i="4"/>
  <c r="AN75" i="4"/>
  <c r="AN67" i="4"/>
  <c r="AN59" i="4"/>
  <c r="AN51" i="4"/>
  <c r="AN43" i="4"/>
  <c r="AN35" i="4"/>
  <c r="AN27" i="4"/>
  <c r="AN19" i="4"/>
  <c r="AN11" i="4"/>
  <c r="AN97" i="4"/>
  <c r="AN73" i="4"/>
  <c r="AN41" i="4"/>
  <c r="AN17" i="4"/>
  <c r="AN31" i="4"/>
  <c r="AN98" i="4"/>
  <c r="AN90" i="4"/>
  <c r="AN82" i="4"/>
  <c r="AN74" i="4"/>
  <c r="AN66" i="4"/>
  <c r="AN58" i="4"/>
  <c r="AN50" i="4"/>
  <c r="AN42" i="4"/>
  <c r="AN34" i="4"/>
  <c r="AN26" i="4"/>
  <c r="AN18" i="4"/>
  <c r="AN10" i="4"/>
  <c r="AN89" i="4"/>
  <c r="AN65" i="4"/>
  <c r="AN49" i="4"/>
  <c r="AN25" i="4"/>
  <c r="AN9" i="4"/>
  <c r="AN23" i="4"/>
  <c r="AN96" i="4"/>
  <c r="AN88" i="4"/>
  <c r="AN80" i="4"/>
  <c r="AN72" i="4"/>
  <c r="AN64" i="4"/>
  <c r="AN56" i="4"/>
  <c r="AN48" i="4"/>
  <c r="AN40" i="4"/>
  <c r="AN32" i="4"/>
  <c r="AN24" i="4"/>
  <c r="AN16" i="4"/>
  <c r="AN8" i="4"/>
  <c r="AN95" i="4"/>
  <c r="AN87" i="4"/>
  <c r="AN79" i="4"/>
  <c r="AN71" i="4"/>
  <c r="AN63" i="4"/>
  <c r="AN7" i="4"/>
  <c r="AM102" i="4"/>
  <c r="AM94" i="4"/>
  <c r="AM86" i="4"/>
  <c r="AM78" i="4"/>
  <c r="AM70" i="4"/>
  <c r="AM62" i="4"/>
  <c r="AM54" i="4"/>
  <c r="AM46" i="4"/>
  <c r="AM38" i="4"/>
  <c r="AM30" i="4"/>
  <c r="AM22" i="4"/>
  <c r="AM14" i="4"/>
  <c r="AM6" i="4"/>
  <c r="AM29" i="4"/>
  <c r="AM13" i="4"/>
  <c r="AM12" i="4"/>
  <c r="AM101" i="4"/>
  <c r="AM93" i="4"/>
  <c r="AM85" i="4"/>
  <c r="AM77" i="4"/>
  <c r="AM69" i="4"/>
  <c r="AM61" i="4"/>
  <c r="AM53" i="4"/>
  <c r="AM45" i="4"/>
  <c r="AM37" i="4"/>
  <c r="AM21" i="4"/>
  <c r="AM5" i="4"/>
  <c r="AM100" i="4"/>
  <c r="AM92" i="4"/>
  <c r="AM84" i="4"/>
  <c r="AM76" i="4"/>
  <c r="AM68" i="4"/>
  <c r="AM60" i="4"/>
  <c r="AM52" i="4"/>
  <c r="AM44" i="4"/>
  <c r="AM36" i="4"/>
  <c r="AM28" i="4"/>
  <c r="AM20" i="4"/>
  <c r="AM99" i="4"/>
  <c r="AM91" i="4"/>
  <c r="AM83" i="4"/>
  <c r="AM75" i="4"/>
  <c r="AM67" i="4"/>
  <c r="AM59" i="4"/>
  <c r="AM51" i="4"/>
  <c r="AM43" i="4"/>
  <c r="AM35" i="4"/>
  <c r="AM27" i="4"/>
  <c r="AM19" i="4"/>
  <c r="AM11" i="4"/>
  <c r="AM71" i="4"/>
  <c r="AM39" i="4"/>
  <c r="AM7" i="4"/>
  <c r="AM98" i="4"/>
  <c r="AM90" i="4"/>
  <c r="AM82" i="4"/>
  <c r="AM74" i="4"/>
  <c r="AM66" i="4"/>
  <c r="AM58" i="4"/>
  <c r="AM50" i="4"/>
  <c r="AM42" i="4"/>
  <c r="AM34" i="4"/>
  <c r="AM26" i="4"/>
  <c r="AM18" i="4"/>
  <c r="AM10" i="4"/>
  <c r="AM79" i="4"/>
  <c r="AM55" i="4"/>
  <c r="AM23" i="4"/>
  <c r="AM97" i="4"/>
  <c r="AM89" i="4"/>
  <c r="AM81" i="4"/>
  <c r="AM73" i="4"/>
  <c r="AM65" i="4"/>
  <c r="AM57" i="4"/>
  <c r="AM49" i="4"/>
  <c r="AM41" i="4"/>
  <c r="AM33" i="4"/>
  <c r="AM25" i="4"/>
  <c r="AM17" i="4"/>
  <c r="AM9" i="4"/>
  <c r="AM87" i="4"/>
  <c r="AM63" i="4"/>
  <c r="AM31" i="4"/>
  <c r="AM96" i="4"/>
  <c r="AM88" i="4"/>
  <c r="AM80" i="4"/>
  <c r="AM72" i="4"/>
  <c r="AM64" i="4"/>
  <c r="AM56" i="4"/>
  <c r="AM48" i="4"/>
  <c r="AM40" i="4"/>
  <c r="AM32" i="4"/>
  <c r="AM24" i="4"/>
  <c r="AM16" i="4"/>
  <c r="AM8" i="4"/>
  <c r="AM95" i="4"/>
  <c r="AM47" i="4"/>
  <c r="AM15" i="4"/>
  <c r="AF95" i="4"/>
  <c r="AF84" i="4"/>
  <c r="AF79" i="4"/>
  <c r="AF73" i="4"/>
  <c r="AF65" i="4"/>
  <c r="AF58" i="4"/>
  <c r="AF53" i="4"/>
  <c r="AF47" i="4"/>
  <c r="AF38" i="4"/>
  <c r="AF33" i="4"/>
  <c r="AF27" i="4"/>
  <c r="AF22" i="4"/>
  <c r="AF17" i="4"/>
  <c r="AF12" i="4"/>
  <c r="AF8" i="4"/>
  <c r="AL102" i="4"/>
  <c r="AL101" i="4"/>
  <c r="AL100" i="4"/>
  <c r="AL99" i="4"/>
  <c r="AL98" i="4"/>
  <c r="AL97" i="4"/>
  <c r="AL96" i="4"/>
  <c r="AL95" i="4"/>
  <c r="AL94" i="4"/>
  <c r="AL93" i="4"/>
  <c r="AL92" i="4"/>
  <c r="AL91" i="4"/>
  <c r="AL90" i="4"/>
  <c r="AL89" i="4"/>
  <c r="AL88" i="4"/>
  <c r="AL87" i="4"/>
  <c r="AL86" i="4"/>
  <c r="AL85" i="4"/>
  <c r="AL84" i="4"/>
  <c r="AL83" i="4"/>
  <c r="AL82" i="4"/>
  <c r="AL81"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1"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L8" i="4"/>
  <c r="AL7" i="4"/>
  <c r="AL6" i="4"/>
  <c r="AL5" i="4"/>
  <c r="AF90" i="4"/>
  <c r="AF75" i="4"/>
  <c r="AF67" i="4"/>
  <c r="AF61" i="4"/>
  <c r="AF55" i="4"/>
  <c r="AF48" i="4"/>
  <c r="AF41" i="4"/>
  <c r="AF35"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F89" i="4"/>
  <c r="AF74" i="4"/>
  <c r="AF68" i="4"/>
  <c r="AF59" i="4"/>
  <c r="AF51" i="4"/>
  <c r="AF45" i="4"/>
  <c r="AF40" i="4"/>
  <c r="AF34" i="4"/>
  <c r="AF28" i="4"/>
  <c r="AF14" i="4"/>
  <c r="AJ102" i="4"/>
  <c r="AJ101" i="4"/>
  <c r="AJ100" i="4"/>
  <c r="AJ99" i="4"/>
  <c r="AJ98" i="4"/>
  <c r="AJ97" i="4"/>
  <c r="AJ96" i="4"/>
  <c r="AJ95" i="4"/>
  <c r="AJ94" i="4"/>
  <c r="AJ93" i="4"/>
  <c r="AJ92" i="4"/>
  <c r="AJ91" i="4"/>
  <c r="AJ90" i="4"/>
  <c r="AJ89" i="4"/>
  <c r="AJ88" i="4"/>
  <c r="AJ87" i="4"/>
  <c r="AJ86" i="4"/>
  <c r="AJ85" i="4"/>
  <c r="AJ84" i="4"/>
  <c r="AJ83" i="4"/>
  <c r="AJ82" i="4"/>
  <c r="AJ81" i="4"/>
  <c r="AJ80" i="4"/>
  <c r="AJ79" i="4"/>
  <c r="AJ78" i="4"/>
  <c r="AJ77" i="4"/>
  <c r="AJ76" i="4"/>
  <c r="AJ75" i="4"/>
  <c r="AJ74" i="4"/>
  <c r="AJ73" i="4"/>
  <c r="AJ72" i="4"/>
  <c r="AJ71" i="4"/>
  <c r="AJ70" i="4"/>
  <c r="AJ69" i="4"/>
  <c r="AJ68" i="4"/>
  <c r="AJ67" i="4"/>
  <c r="AJ66" i="4"/>
  <c r="AJ65" i="4"/>
  <c r="AJ64" i="4"/>
  <c r="AJ63" i="4"/>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AJ12" i="4"/>
  <c r="AJ11" i="4"/>
  <c r="AJ10" i="4"/>
  <c r="AJ9" i="4"/>
  <c r="AJ8" i="4"/>
  <c r="AJ7" i="4"/>
  <c r="AJ6" i="4"/>
  <c r="AJ5" i="4"/>
  <c r="AF101" i="4"/>
  <c r="AF97" i="4"/>
  <c r="AF93" i="4"/>
  <c r="AF88" i="4"/>
  <c r="AF83" i="4"/>
  <c r="AF78" i="4"/>
  <c r="AF70" i="4"/>
  <c r="AF62" i="4"/>
  <c r="AF54" i="4"/>
  <c r="AF42" i="4"/>
  <c r="AF31" i="4"/>
  <c r="AF21" i="4"/>
  <c r="AF11"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7" i="4"/>
  <c r="AI16" i="4"/>
  <c r="AI15" i="4"/>
  <c r="AI14" i="4"/>
  <c r="AI13" i="4"/>
  <c r="AI12" i="4"/>
  <c r="AI11" i="4"/>
  <c r="AI10" i="4"/>
  <c r="AI9" i="4"/>
  <c r="AI8" i="4"/>
  <c r="AI7" i="4"/>
  <c r="AI6" i="4"/>
  <c r="AI5" i="4"/>
  <c r="AF99" i="4"/>
  <c r="AF92" i="4"/>
  <c r="AF86" i="4"/>
  <c r="AF82" i="4"/>
  <c r="AF77" i="4"/>
  <c r="AF69" i="4"/>
  <c r="AF63" i="4"/>
  <c r="AF57" i="4"/>
  <c r="AF50" i="4"/>
  <c r="AF43" i="4"/>
  <c r="AF37" i="4"/>
  <c r="AF29" i="4"/>
  <c r="AF24" i="4"/>
  <c r="AF19" i="4"/>
  <c r="AF15" i="4"/>
  <c r="AF9" i="4"/>
  <c r="AF5"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F100" i="4"/>
  <c r="AF96" i="4"/>
  <c r="AF91" i="4"/>
  <c r="AF85" i="4"/>
  <c r="AF80" i="4"/>
  <c r="AF72" i="4"/>
  <c r="AF66" i="4"/>
  <c r="AF60" i="4"/>
  <c r="AF52" i="4"/>
  <c r="AF46" i="4"/>
  <c r="AF39" i="4"/>
  <c r="AF32" i="4"/>
  <c r="AF26" i="4"/>
  <c r="AF23" i="4"/>
  <c r="AF18" i="4"/>
  <c r="AF13" i="4"/>
  <c r="AF7" i="4"/>
  <c r="AG102" i="4"/>
  <c r="AG101" i="4"/>
  <c r="AG100" i="4"/>
  <c r="AG99" i="4"/>
  <c r="AG98" i="4"/>
  <c r="AG97" i="4"/>
  <c r="AG96" i="4"/>
  <c r="AG95" i="4"/>
  <c r="AG94" i="4"/>
  <c r="AG93" i="4"/>
  <c r="AG92" i="4"/>
  <c r="AG91" i="4"/>
  <c r="AG90" i="4"/>
  <c r="AG89" i="4"/>
  <c r="AG88" i="4"/>
  <c r="AG87" i="4"/>
  <c r="AG86" i="4"/>
  <c r="AG85" i="4"/>
  <c r="AG84" i="4"/>
  <c r="AG83" i="4"/>
  <c r="AG82" i="4"/>
  <c r="AG81" i="4"/>
  <c r="AG80" i="4"/>
  <c r="AG79" i="4"/>
  <c r="AG78" i="4"/>
  <c r="AG77" i="4"/>
  <c r="AG76" i="4"/>
  <c r="AG75" i="4"/>
  <c r="AG74" i="4"/>
  <c r="AG73" i="4"/>
  <c r="AG72" i="4"/>
  <c r="AG71" i="4"/>
  <c r="AG70" i="4"/>
  <c r="AG69" i="4"/>
  <c r="AG68" i="4"/>
  <c r="AG67" i="4"/>
  <c r="AG66" i="4"/>
  <c r="AG65" i="4"/>
  <c r="AG64" i="4"/>
  <c r="AG63" i="4"/>
  <c r="AG62" i="4"/>
  <c r="AG61" i="4"/>
  <c r="AG60" i="4"/>
  <c r="AG59" i="4"/>
  <c r="AG58" i="4"/>
  <c r="AG57" i="4"/>
  <c r="AG56" i="4"/>
  <c r="AG55" i="4"/>
  <c r="AG54" i="4"/>
  <c r="AG53" i="4"/>
  <c r="AG52" i="4"/>
  <c r="AG51" i="4"/>
  <c r="AG50" i="4"/>
  <c r="AG49" i="4"/>
  <c r="AG48" i="4"/>
  <c r="AG47" i="4"/>
  <c r="AG46" i="4"/>
  <c r="AG45" i="4"/>
  <c r="AG44" i="4"/>
  <c r="AG43" i="4"/>
  <c r="AG42" i="4"/>
  <c r="AG41" i="4"/>
  <c r="AG40" i="4"/>
  <c r="AG39" i="4"/>
  <c r="AG38" i="4"/>
  <c r="AG37" i="4"/>
  <c r="AG36" i="4"/>
  <c r="AG35" i="4"/>
  <c r="AG34" i="4"/>
  <c r="AG33" i="4"/>
  <c r="AG32" i="4"/>
  <c r="AG31" i="4"/>
  <c r="AG30" i="4"/>
  <c r="AG29" i="4"/>
  <c r="AG28" i="4"/>
  <c r="AG27" i="4"/>
  <c r="AG26" i="4"/>
  <c r="AG25" i="4"/>
  <c r="AG24" i="4"/>
  <c r="AG23" i="4"/>
  <c r="AG22" i="4"/>
  <c r="AG21" i="4"/>
  <c r="AG20" i="4"/>
  <c r="AG19" i="4"/>
  <c r="AG18" i="4"/>
  <c r="AG17" i="4"/>
  <c r="AG16" i="4"/>
  <c r="AG15" i="4"/>
  <c r="AG14" i="4"/>
  <c r="AG13" i="4"/>
  <c r="AG12" i="4"/>
  <c r="AG11" i="4"/>
  <c r="AG10" i="4"/>
  <c r="AG9" i="4"/>
  <c r="AG8" i="4"/>
  <c r="AG7" i="4"/>
  <c r="AG6" i="4"/>
  <c r="AG5" i="4"/>
  <c r="AF102" i="4"/>
  <c r="AF98" i="4"/>
  <c r="AF94" i="4"/>
  <c r="AF87" i="4"/>
  <c r="AF81" i="4"/>
  <c r="AF76" i="4"/>
  <c r="AF71" i="4"/>
  <c r="AF64" i="4"/>
  <c r="AF56" i="4"/>
  <c r="AF49" i="4"/>
  <c r="AF44" i="4"/>
  <c r="AF36" i="4"/>
  <c r="AF30" i="4"/>
  <c r="AF25" i="4"/>
  <c r="AF20" i="4"/>
  <c r="AF16" i="4"/>
  <c r="AF10" i="4"/>
  <c r="AF6" i="4"/>
  <c r="AE102" i="4"/>
  <c r="AE94" i="4"/>
  <c r="AE86" i="4"/>
  <c r="AE78" i="4"/>
  <c r="AE70" i="4"/>
  <c r="AE62" i="4"/>
  <c r="AE54" i="4"/>
  <c r="AE46" i="4"/>
  <c r="AE38" i="4"/>
  <c r="AE30" i="4"/>
  <c r="AE22" i="4"/>
  <c r="AE14" i="4"/>
  <c r="AE6" i="4"/>
  <c r="AE29" i="4"/>
  <c r="AE13" i="4"/>
  <c r="AE11" i="4"/>
  <c r="AE101" i="4"/>
  <c r="AE93" i="4"/>
  <c r="AE85" i="4"/>
  <c r="AE77" i="4"/>
  <c r="AE69" i="4"/>
  <c r="AE61" i="4"/>
  <c r="AE53" i="4"/>
  <c r="AE45" i="4"/>
  <c r="AE37" i="4"/>
  <c r="AE21" i="4"/>
  <c r="AE5" i="4"/>
  <c r="AE100" i="4"/>
  <c r="AE92" i="4"/>
  <c r="AE84" i="4"/>
  <c r="AE76" i="4"/>
  <c r="AE68" i="4"/>
  <c r="AE60" i="4"/>
  <c r="AE52" i="4"/>
  <c r="AE44" i="4"/>
  <c r="AE36" i="4"/>
  <c r="AE28" i="4"/>
  <c r="AE20" i="4"/>
  <c r="AE12" i="4"/>
  <c r="AE99" i="4"/>
  <c r="AE91" i="4"/>
  <c r="AE83" i="4"/>
  <c r="AE75" i="4"/>
  <c r="AE67" i="4"/>
  <c r="AE59" i="4"/>
  <c r="AE51" i="4"/>
  <c r="AE43" i="4"/>
  <c r="AE35" i="4"/>
  <c r="AE27" i="4"/>
  <c r="AE19" i="4"/>
  <c r="AE98" i="4"/>
  <c r="AE90" i="4"/>
  <c r="AE82" i="4"/>
  <c r="AE74" i="4"/>
  <c r="AE66" i="4"/>
  <c r="AE58" i="4"/>
  <c r="AE50" i="4"/>
  <c r="AE42" i="4"/>
  <c r="AE34" i="4"/>
  <c r="AE26" i="4"/>
  <c r="AE18" i="4"/>
  <c r="AE10" i="4"/>
  <c r="AE87" i="4"/>
  <c r="AE63" i="4"/>
  <c r="AE39" i="4"/>
  <c r="AE23" i="4"/>
  <c r="AE97" i="4"/>
  <c r="AE89" i="4"/>
  <c r="AE81" i="4"/>
  <c r="AE73" i="4"/>
  <c r="AE65" i="4"/>
  <c r="AE57" i="4"/>
  <c r="AE49" i="4"/>
  <c r="AE41" i="4"/>
  <c r="AE33" i="4"/>
  <c r="AE25" i="4"/>
  <c r="AE17" i="4"/>
  <c r="AE9" i="4"/>
  <c r="AE79" i="4"/>
  <c r="AE55" i="4"/>
  <c r="AE31" i="4"/>
  <c r="AE7" i="4"/>
  <c r="AE96" i="4"/>
  <c r="AE88" i="4"/>
  <c r="AE80" i="4"/>
  <c r="AE72" i="4"/>
  <c r="AE64" i="4"/>
  <c r="AE56" i="4"/>
  <c r="AE48" i="4"/>
  <c r="AE40" i="4"/>
  <c r="AE32" i="4"/>
  <c r="AE24" i="4"/>
  <c r="AE16" i="4"/>
  <c r="AE8" i="4"/>
  <c r="AE95" i="4"/>
  <c r="AE71" i="4"/>
  <c r="AE47" i="4"/>
  <c r="AE15" i="4"/>
  <c r="AA102" i="4"/>
  <c r="Z102" i="4"/>
  <c r="Y102" i="4"/>
  <c r="X102" i="4"/>
  <c r="W102" i="4"/>
  <c r="V102" i="4"/>
  <c r="U102" i="4"/>
  <c r="T102" i="4"/>
  <c r="S102" i="4"/>
  <c r="R102" i="4"/>
  <c r="Q102" i="4"/>
  <c r="AA101" i="4"/>
  <c r="Z101" i="4"/>
  <c r="Y101" i="4"/>
  <c r="X101" i="4"/>
  <c r="W101" i="4"/>
  <c r="V101" i="4"/>
  <c r="U101" i="4"/>
  <c r="T101" i="4"/>
  <c r="S101" i="4"/>
  <c r="R101" i="4"/>
  <c r="Q101" i="4"/>
  <c r="AA100" i="4"/>
  <c r="Z100" i="4"/>
  <c r="Y100" i="4"/>
  <c r="X100" i="4"/>
  <c r="W100" i="4"/>
  <c r="V100" i="4"/>
  <c r="U100" i="4"/>
  <c r="T100" i="4"/>
  <c r="S100" i="4"/>
  <c r="R100" i="4"/>
  <c r="Q100" i="4"/>
  <c r="AA99" i="4"/>
  <c r="Z99" i="4"/>
  <c r="Y99" i="4"/>
  <c r="X99" i="4"/>
  <c r="W99" i="4"/>
  <c r="V99" i="4"/>
  <c r="U99" i="4"/>
  <c r="T99" i="4"/>
  <c r="S99" i="4"/>
  <c r="R99" i="4"/>
  <c r="Q99" i="4"/>
  <c r="AA98" i="4"/>
  <c r="Z98" i="4"/>
  <c r="Y98" i="4"/>
  <c r="X98" i="4"/>
  <c r="W98" i="4"/>
  <c r="V98" i="4"/>
  <c r="U98" i="4"/>
  <c r="T98" i="4"/>
  <c r="S98" i="4"/>
  <c r="R98" i="4"/>
  <c r="Q98" i="4"/>
  <c r="AA97" i="4"/>
  <c r="Z97" i="4"/>
  <c r="Y97" i="4"/>
  <c r="X97" i="4"/>
  <c r="W97" i="4"/>
  <c r="V97" i="4"/>
  <c r="U97" i="4"/>
  <c r="T97" i="4"/>
  <c r="S97" i="4"/>
  <c r="R97" i="4"/>
  <c r="Q97" i="4"/>
  <c r="AA96" i="4"/>
  <c r="Z96" i="4"/>
  <c r="Y96" i="4"/>
  <c r="X96" i="4"/>
  <c r="W96" i="4"/>
  <c r="V96" i="4"/>
  <c r="U96" i="4"/>
  <c r="T96" i="4"/>
  <c r="S96" i="4"/>
  <c r="R96" i="4"/>
  <c r="Q96" i="4"/>
  <c r="AA95" i="4"/>
  <c r="Z95" i="4"/>
  <c r="Y95" i="4"/>
  <c r="X95" i="4"/>
  <c r="W95" i="4"/>
  <c r="V95" i="4"/>
  <c r="U95" i="4"/>
  <c r="T95" i="4"/>
  <c r="S95" i="4"/>
  <c r="R95" i="4"/>
  <c r="Q95" i="4"/>
  <c r="AA94" i="4"/>
  <c r="Z94" i="4"/>
  <c r="Y94" i="4"/>
  <c r="X94" i="4"/>
  <c r="W94" i="4"/>
  <c r="V94" i="4"/>
  <c r="U94" i="4"/>
  <c r="T94" i="4"/>
  <c r="S94" i="4"/>
  <c r="R94" i="4"/>
  <c r="Q94" i="4"/>
  <c r="AA93" i="4"/>
  <c r="Z93" i="4"/>
  <c r="Y93" i="4"/>
  <c r="X93" i="4"/>
  <c r="W93" i="4"/>
  <c r="V93" i="4"/>
  <c r="U93" i="4"/>
  <c r="T93" i="4"/>
  <c r="S93" i="4"/>
  <c r="R93" i="4"/>
  <c r="Q93" i="4"/>
  <c r="AA92" i="4"/>
  <c r="Z92" i="4"/>
  <c r="Y92" i="4"/>
  <c r="X92" i="4"/>
  <c r="W92" i="4"/>
  <c r="V92" i="4"/>
  <c r="U92" i="4"/>
  <c r="T92" i="4"/>
  <c r="S92" i="4"/>
  <c r="R92" i="4"/>
  <c r="Q92" i="4"/>
  <c r="AA91" i="4"/>
  <c r="Z91" i="4"/>
  <c r="Y91" i="4"/>
  <c r="X91" i="4"/>
  <c r="W91" i="4"/>
  <c r="V91" i="4"/>
  <c r="U91" i="4"/>
  <c r="T91" i="4"/>
  <c r="S91" i="4"/>
  <c r="R91" i="4"/>
  <c r="Q91" i="4"/>
  <c r="AA90" i="4"/>
  <c r="Z90" i="4"/>
  <c r="Y90" i="4"/>
  <c r="X90" i="4"/>
  <c r="W90" i="4"/>
  <c r="V90" i="4"/>
  <c r="U90" i="4"/>
  <c r="T90" i="4"/>
  <c r="S90" i="4"/>
  <c r="R90" i="4"/>
  <c r="Q90" i="4"/>
  <c r="AA89" i="4"/>
  <c r="Z89" i="4"/>
  <c r="Y89" i="4"/>
  <c r="X89" i="4"/>
  <c r="W89" i="4"/>
  <c r="V89" i="4"/>
  <c r="U89" i="4"/>
  <c r="T89" i="4"/>
  <c r="S89" i="4"/>
  <c r="R89" i="4"/>
  <c r="Q89" i="4"/>
  <c r="AA88" i="4"/>
  <c r="Z88" i="4"/>
  <c r="Y88" i="4"/>
  <c r="X88" i="4"/>
  <c r="W88" i="4"/>
  <c r="V88" i="4"/>
  <c r="U88" i="4"/>
  <c r="T88" i="4"/>
  <c r="S88" i="4"/>
  <c r="R88" i="4"/>
  <c r="Q88" i="4"/>
  <c r="AA87" i="4"/>
  <c r="Z87" i="4"/>
  <c r="Y87" i="4"/>
  <c r="X87" i="4"/>
  <c r="W87" i="4"/>
  <c r="V87" i="4"/>
  <c r="U87" i="4"/>
  <c r="T87" i="4"/>
  <c r="S87" i="4"/>
  <c r="R87" i="4"/>
  <c r="Q87" i="4"/>
  <c r="AA86" i="4"/>
  <c r="Z86" i="4"/>
  <c r="Y86" i="4"/>
  <c r="X86" i="4"/>
  <c r="W86" i="4"/>
  <c r="V86" i="4"/>
  <c r="U86" i="4"/>
  <c r="T86" i="4"/>
  <c r="S86" i="4"/>
  <c r="R86" i="4"/>
  <c r="Q86" i="4"/>
  <c r="AA85" i="4"/>
  <c r="Z85" i="4"/>
  <c r="Y85" i="4"/>
  <c r="X85" i="4"/>
  <c r="W85" i="4"/>
  <c r="V85" i="4"/>
  <c r="U85" i="4"/>
  <c r="T85" i="4"/>
  <c r="S85" i="4"/>
  <c r="R85" i="4"/>
  <c r="Q85" i="4"/>
  <c r="AA84" i="4"/>
  <c r="Z84" i="4"/>
  <c r="Y84" i="4"/>
  <c r="X84" i="4"/>
  <c r="W84" i="4"/>
  <c r="V84" i="4"/>
  <c r="U84" i="4"/>
  <c r="T84" i="4"/>
  <c r="S84" i="4"/>
  <c r="R84" i="4"/>
  <c r="Q84" i="4"/>
  <c r="AA83" i="4"/>
  <c r="Z83" i="4"/>
  <c r="Y83" i="4"/>
  <c r="X83" i="4"/>
  <c r="W83" i="4"/>
  <c r="V83" i="4"/>
  <c r="U83" i="4"/>
  <c r="T83" i="4"/>
  <c r="S83" i="4"/>
  <c r="R83" i="4"/>
  <c r="Q83" i="4"/>
  <c r="AA82" i="4"/>
  <c r="Z82" i="4"/>
  <c r="Y82" i="4"/>
  <c r="X82" i="4"/>
  <c r="W82" i="4"/>
  <c r="V82" i="4"/>
  <c r="U82" i="4"/>
  <c r="T82" i="4"/>
  <c r="S82" i="4"/>
  <c r="R82" i="4"/>
  <c r="Q82" i="4"/>
  <c r="AA81" i="4"/>
  <c r="Z81" i="4"/>
  <c r="Y81" i="4"/>
  <c r="X81" i="4"/>
  <c r="W81" i="4"/>
  <c r="V81" i="4"/>
  <c r="U81" i="4"/>
  <c r="T81" i="4"/>
  <c r="S81" i="4"/>
  <c r="R81" i="4"/>
  <c r="Q81" i="4"/>
  <c r="AA80" i="4"/>
  <c r="Z80" i="4"/>
  <c r="Y80" i="4"/>
  <c r="X80" i="4"/>
  <c r="W80" i="4"/>
  <c r="V80" i="4"/>
  <c r="U80" i="4"/>
  <c r="T80" i="4"/>
  <c r="S80" i="4"/>
  <c r="R80" i="4"/>
  <c r="Q80" i="4"/>
  <c r="AA79" i="4"/>
  <c r="Z79" i="4"/>
  <c r="Y79" i="4"/>
  <c r="X79" i="4"/>
  <c r="W79" i="4"/>
  <c r="V79" i="4"/>
  <c r="U79" i="4"/>
  <c r="T79" i="4"/>
  <c r="S79" i="4"/>
  <c r="R79" i="4"/>
  <c r="Q79" i="4"/>
  <c r="AA78" i="4"/>
  <c r="Z78" i="4"/>
  <c r="Y78" i="4"/>
  <c r="X78" i="4"/>
  <c r="W78" i="4"/>
  <c r="V78" i="4"/>
  <c r="U78" i="4"/>
  <c r="T78" i="4"/>
  <c r="S78" i="4"/>
  <c r="R78" i="4"/>
  <c r="Q78" i="4"/>
  <c r="AA77" i="4"/>
  <c r="Z77" i="4"/>
  <c r="Y77" i="4"/>
  <c r="X77" i="4"/>
  <c r="W77" i="4"/>
  <c r="V77" i="4"/>
  <c r="U77" i="4"/>
  <c r="T77" i="4"/>
  <c r="S77" i="4"/>
  <c r="R77" i="4"/>
  <c r="Q77" i="4"/>
  <c r="AA76" i="4"/>
  <c r="Z76" i="4"/>
  <c r="Y76" i="4"/>
  <c r="X76" i="4"/>
  <c r="W76" i="4"/>
  <c r="V76" i="4"/>
  <c r="U76" i="4"/>
  <c r="T76" i="4"/>
  <c r="S76" i="4"/>
  <c r="R76" i="4"/>
  <c r="Q76" i="4"/>
  <c r="AA75" i="4"/>
  <c r="Z75" i="4"/>
  <c r="Y75" i="4"/>
  <c r="X75" i="4"/>
  <c r="W75" i="4"/>
  <c r="V75" i="4"/>
  <c r="U75" i="4"/>
  <c r="T75" i="4"/>
  <c r="S75" i="4"/>
  <c r="R75" i="4"/>
  <c r="Q75" i="4"/>
  <c r="AA74" i="4"/>
  <c r="Z74" i="4"/>
  <c r="Y74" i="4"/>
  <c r="X74" i="4"/>
  <c r="W74" i="4"/>
  <c r="V74" i="4"/>
  <c r="U74" i="4"/>
  <c r="T74" i="4"/>
  <c r="S74" i="4"/>
  <c r="R74" i="4"/>
  <c r="Q74" i="4"/>
  <c r="AA73" i="4"/>
  <c r="Z73" i="4"/>
  <c r="Y73" i="4"/>
  <c r="X73" i="4"/>
  <c r="W73" i="4"/>
  <c r="V73" i="4"/>
  <c r="U73" i="4"/>
  <c r="T73" i="4"/>
  <c r="S73" i="4"/>
  <c r="R73" i="4"/>
  <c r="Q73" i="4"/>
  <c r="AA72" i="4"/>
  <c r="Z72" i="4"/>
  <c r="Y72" i="4"/>
  <c r="X72" i="4"/>
  <c r="W72" i="4"/>
  <c r="V72" i="4"/>
  <c r="U72" i="4"/>
  <c r="T72" i="4"/>
  <c r="S72" i="4"/>
  <c r="R72" i="4"/>
  <c r="Q72" i="4"/>
  <c r="AA71" i="4"/>
  <c r="Z71" i="4"/>
  <c r="Y71" i="4"/>
  <c r="X71" i="4"/>
  <c r="W71" i="4"/>
  <c r="V71" i="4"/>
  <c r="U71" i="4"/>
  <c r="T71" i="4"/>
  <c r="S71" i="4"/>
  <c r="R71" i="4"/>
  <c r="Q71" i="4"/>
  <c r="AA70" i="4"/>
  <c r="Z70" i="4"/>
  <c r="Y70" i="4"/>
  <c r="X70" i="4"/>
  <c r="W70" i="4"/>
  <c r="V70" i="4"/>
  <c r="U70" i="4"/>
  <c r="T70" i="4"/>
  <c r="S70" i="4"/>
  <c r="R70" i="4"/>
  <c r="Q70" i="4"/>
  <c r="AA69" i="4"/>
  <c r="Z69" i="4"/>
  <c r="Y69" i="4"/>
  <c r="X69" i="4"/>
  <c r="W69" i="4"/>
  <c r="V69" i="4"/>
  <c r="U69" i="4"/>
  <c r="T69" i="4"/>
  <c r="S69" i="4"/>
  <c r="R69" i="4"/>
  <c r="Q69" i="4"/>
  <c r="AA68" i="4"/>
  <c r="Z68" i="4"/>
  <c r="Y68" i="4"/>
  <c r="X68" i="4"/>
  <c r="W68" i="4"/>
  <c r="V68" i="4"/>
  <c r="U68" i="4"/>
  <c r="T68" i="4"/>
  <c r="S68" i="4"/>
  <c r="R68" i="4"/>
  <c r="Q68" i="4"/>
  <c r="AA67" i="4"/>
  <c r="Z67" i="4"/>
  <c r="Y67" i="4"/>
  <c r="X67" i="4"/>
  <c r="W67" i="4"/>
  <c r="V67" i="4"/>
  <c r="U67" i="4"/>
  <c r="T67" i="4"/>
  <c r="S67" i="4"/>
  <c r="R67" i="4"/>
  <c r="Q67" i="4"/>
  <c r="AA66" i="4"/>
  <c r="Z66" i="4"/>
  <c r="Y66" i="4"/>
  <c r="X66" i="4"/>
  <c r="W66" i="4"/>
  <c r="V66" i="4"/>
  <c r="U66" i="4"/>
  <c r="T66" i="4"/>
  <c r="S66" i="4"/>
  <c r="R66" i="4"/>
  <c r="Q66" i="4"/>
  <c r="AA65" i="4"/>
  <c r="Z65" i="4"/>
  <c r="Y65" i="4"/>
  <c r="X65" i="4"/>
  <c r="W65" i="4"/>
  <c r="V65" i="4"/>
  <c r="U65" i="4"/>
  <c r="T65" i="4"/>
  <c r="S65" i="4"/>
  <c r="R65" i="4"/>
  <c r="Q65" i="4"/>
  <c r="AA64" i="4"/>
  <c r="Z64" i="4"/>
  <c r="Y64" i="4"/>
  <c r="X64" i="4"/>
  <c r="W64" i="4"/>
  <c r="V64" i="4"/>
  <c r="U64" i="4"/>
  <c r="T64" i="4"/>
  <c r="S64" i="4"/>
  <c r="R64" i="4"/>
  <c r="Q64" i="4"/>
  <c r="AA63" i="4"/>
  <c r="Z63" i="4"/>
  <c r="Y63" i="4"/>
  <c r="X63" i="4"/>
  <c r="W63" i="4"/>
  <c r="V63" i="4"/>
  <c r="U63" i="4"/>
  <c r="T63" i="4"/>
  <c r="S63" i="4"/>
  <c r="R63" i="4"/>
  <c r="Q63" i="4"/>
  <c r="AA62" i="4"/>
  <c r="Z62" i="4"/>
  <c r="Y62" i="4"/>
  <c r="X62" i="4"/>
  <c r="W62" i="4"/>
  <c r="V62" i="4"/>
  <c r="U62" i="4"/>
  <c r="T62" i="4"/>
  <c r="S62" i="4"/>
  <c r="R62" i="4"/>
  <c r="Q62" i="4"/>
  <c r="AA61" i="4"/>
  <c r="Z61" i="4"/>
  <c r="Y61" i="4"/>
  <c r="X61" i="4"/>
  <c r="W61" i="4"/>
  <c r="V61" i="4"/>
  <c r="U61" i="4"/>
  <c r="T61" i="4"/>
  <c r="S61" i="4"/>
  <c r="R61" i="4"/>
  <c r="Q61" i="4"/>
  <c r="AA60" i="4"/>
  <c r="Z60" i="4"/>
  <c r="Y60" i="4"/>
  <c r="X60" i="4"/>
  <c r="W60" i="4"/>
  <c r="V60" i="4"/>
  <c r="U60" i="4"/>
  <c r="T60" i="4"/>
  <c r="S60" i="4"/>
  <c r="R60" i="4"/>
  <c r="Q60" i="4"/>
  <c r="AA59" i="4"/>
  <c r="Z59" i="4"/>
  <c r="Y59" i="4"/>
  <c r="X59" i="4"/>
  <c r="W59" i="4"/>
  <c r="V59" i="4"/>
  <c r="U59" i="4"/>
  <c r="T59" i="4"/>
  <c r="S59" i="4"/>
  <c r="R59" i="4"/>
  <c r="Q59" i="4"/>
  <c r="AA58" i="4"/>
  <c r="Z58" i="4"/>
  <c r="Y58" i="4"/>
  <c r="X58" i="4"/>
  <c r="W58" i="4"/>
  <c r="V58" i="4"/>
  <c r="U58" i="4"/>
  <c r="T58" i="4"/>
  <c r="S58" i="4"/>
  <c r="R58" i="4"/>
  <c r="Q58" i="4"/>
  <c r="AA57" i="4"/>
  <c r="Z57" i="4"/>
  <c r="Y57" i="4"/>
  <c r="X57" i="4"/>
  <c r="W57" i="4"/>
  <c r="V57" i="4"/>
  <c r="U57" i="4"/>
  <c r="T57" i="4"/>
  <c r="S57" i="4"/>
  <c r="R57" i="4"/>
  <c r="Q57" i="4"/>
  <c r="AA56" i="4"/>
  <c r="Z56" i="4"/>
  <c r="Y56" i="4"/>
  <c r="X56" i="4"/>
  <c r="W56" i="4"/>
  <c r="V56" i="4"/>
  <c r="U56" i="4"/>
  <c r="T56" i="4"/>
  <c r="S56" i="4"/>
  <c r="R56" i="4"/>
  <c r="Q56" i="4"/>
  <c r="AA55" i="4"/>
  <c r="Z55" i="4"/>
  <c r="Y55" i="4"/>
  <c r="X55" i="4"/>
  <c r="W55" i="4"/>
  <c r="V55" i="4"/>
  <c r="U55" i="4"/>
  <c r="T55" i="4"/>
  <c r="S55" i="4"/>
  <c r="R55" i="4"/>
  <c r="Q55" i="4"/>
  <c r="AA54" i="4"/>
  <c r="Z54" i="4"/>
  <c r="Y54" i="4"/>
  <c r="X54" i="4"/>
  <c r="W54" i="4"/>
  <c r="V54" i="4"/>
  <c r="U54" i="4"/>
  <c r="T54" i="4"/>
  <c r="S54" i="4"/>
  <c r="R54" i="4"/>
  <c r="Q54" i="4"/>
  <c r="AA53" i="4"/>
  <c r="Z53" i="4"/>
  <c r="Y53" i="4"/>
  <c r="X53" i="4"/>
  <c r="W53" i="4"/>
  <c r="V53" i="4"/>
  <c r="U53" i="4"/>
  <c r="T53" i="4"/>
  <c r="S53" i="4"/>
  <c r="R53" i="4"/>
  <c r="Q53" i="4"/>
  <c r="AA52" i="4"/>
  <c r="Z52" i="4"/>
  <c r="Y52" i="4"/>
  <c r="X52" i="4"/>
  <c r="W52" i="4"/>
  <c r="V52" i="4"/>
  <c r="U52" i="4"/>
  <c r="T52" i="4"/>
  <c r="S52" i="4"/>
  <c r="R52" i="4"/>
  <c r="Q52" i="4"/>
  <c r="AA51" i="4"/>
  <c r="Z51" i="4"/>
  <c r="Y51" i="4"/>
  <c r="X51" i="4"/>
  <c r="W51" i="4"/>
  <c r="V51" i="4"/>
  <c r="U51" i="4"/>
  <c r="T51" i="4"/>
  <c r="S51" i="4"/>
  <c r="R51" i="4"/>
  <c r="Q51" i="4"/>
  <c r="AA50" i="4"/>
  <c r="Z50" i="4"/>
  <c r="Y50" i="4"/>
  <c r="X50" i="4"/>
  <c r="W50" i="4"/>
  <c r="V50" i="4"/>
  <c r="U50" i="4"/>
  <c r="T50" i="4"/>
  <c r="S50" i="4"/>
  <c r="R50" i="4"/>
  <c r="Q50" i="4"/>
  <c r="AA49" i="4"/>
  <c r="Z49" i="4"/>
  <c r="Y49" i="4"/>
  <c r="X49" i="4"/>
  <c r="W49" i="4"/>
  <c r="V49" i="4"/>
  <c r="U49" i="4"/>
  <c r="T49" i="4"/>
  <c r="S49" i="4"/>
  <c r="R49" i="4"/>
  <c r="Q49" i="4"/>
  <c r="AA48" i="4"/>
  <c r="Z48" i="4"/>
  <c r="Y48" i="4"/>
  <c r="X48" i="4"/>
  <c r="W48" i="4"/>
  <c r="V48" i="4"/>
  <c r="U48" i="4"/>
  <c r="T48" i="4"/>
  <c r="S48" i="4"/>
  <c r="R48" i="4"/>
  <c r="Q48" i="4"/>
  <c r="AA47" i="4"/>
  <c r="Z47" i="4"/>
  <c r="Y47" i="4"/>
  <c r="X47" i="4"/>
  <c r="W47" i="4"/>
  <c r="V47" i="4"/>
  <c r="U47" i="4"/>
  <c r="T47" i="4"/>
  <c r="S47" i="4"/>
  <c r="R47" i="4"/>
  <c r="Q47" i="4"/>
  <c r="AA46" i="4"/>
  <c r="Z46" i="4"/>
  <c r="Y46" i="4"/>
  <c r="X46" i="4"/>
  <c r="W46" i="4"/>
  <c r="V46" i="4"/>
  <c r="U46" i="4"/>
  <c r="T46" i="4"/>
  <c r="S46" i="4"/>
  <c r="R46" i="4"/>
  <c r="Q46" i="4"/>
  <c r="AA45" i="4"/>
  <c r="Z45" i="4"/>
  <c r="Y45" i="4"/>
  <c r="X45" i="4"/>
  <c r="W45" i="4"/>
  <c r="V45" i="4"/>
  <c r="U45" i="4"/>
  <c r="T45" i="4"/>
  <c r="S45" i="4"/>
  <c r="R45" i="4"/>
  <c r="Q45" i="4"/>
  <c r="AA44" i="4"/>
  <c r="Z44" i="4"/>
  <c r="Y44" i="4"/>
  <c r="X44" i="4"/>
  <c r="W44" i="4"/>
  <c r="V44" i="4"/>
  <c r="U44" i="4"/>
  <c r="T44" i="4"/>
  <c r="S44" i="4"/>
  <c r="R44" i="4"/>
  <c r="Q44" i="4"/>
  <c r="AA43" i="4"/>
  <c r="Z43" i="4"/>
  <c r="Y43" i="4"/>
  <c r="X43" i="4"/>
  <c r="W43" i="4"/>
  <c r="V43" i="4"/>
  <c r="U43" i="4"/>
  <c r="T43" i="4"/>
  <c r="S43" i="4"/>
  <c r="R43" i="4"/>
  <c r="Q43" i="4"/>
  <c r="AA42" i="4"/>
  <c r="Z42" i="4"/>
  <c r="Y42" i="4"/>
  <c r="X42" i="4"/>
  <c r="W42" i="4"/>
  <c r="V42" i="4"/>
  <c r="U42" i="4"/>
  <c r="T42" i="4"/>
  <c r="S42" i="4"/>
  <c r="R42" i="4"/>
  <c r="Q42" i="4"/>
  <c r="AA41" i="4"/>
  <c r="Z41" i="4"/>
  <c r="Y41" i="4"/>
  <c r="X41" i="4"/>
  <c r="W41" i="4"/>
  <c r="V41" i="4"/>
  <c r="U41" i="4"/>
  <c r="T41" i="4"/>
  <c r="S41" i="4"/>
  <c r="R41" i="4"/>
  <c r="Q41" i="4"/>
  <c r="AA40" i="4"/>
  <c r="Z40" i="4"/>
  <c r="Y40" i="4"/>
  <c r="X40" i="4"/>
  <c r="W40" i="4"/>
  <c r="V40" i="4"/>
  <c r="U40" i="4"/>
  <c r="T40" i="4"/>
  <c r="S40" i="4"/>
  <c r="R40" i="4"/>
  <c r="Q40" i="4"/>
  <c r="AA39" i="4"/>
  <c r="Z39" i="4"/>
  <c r="Y39" i="4"/>
  <c r="X39" i="4"/>
  <c r="W39" i="4"/>
  <c r="V39" i="4"/>
  <c r="U39" i="4"/>
  <c r="T39" i="4"/>
  <c r="S39" i="4"/>
  <c r="R39" i="4"/>
  <c r="Q39" i="4"/>
  <c r="AA38" i="4"/>
  <c r="Z38" i="4"/>
  <c r="Y38" i="4"/>
  <c r="X38" i="4"/>
  <c r="W38" i="4"/>
  <c r="V38" i="4"/>
  <c r="U38" i="4"/>
  <c r="T38" i="4"/>
  <c r="S38" i="4"/>
  <c r="R38" i="4"/>
  <c r="Q38" i="4"/>
  <c r="AA37" i="4"/>
  <c r="Z37" i="4"/>
  <c r="Y37" i="4"/>
  <c r="X37" i="4"/>
  <c r="W37" i="4"/>
  <c r="V37" i="4"/>
  <c r="U37" i="4"/>
  <c r="T37" i="4"/>
  <c r="S37" i="4"/>
  <c r="R37" i="4"/>
  <c r="Q37" i="4"/>
  <c r="AA36" i="4"/>
  <c r="Z36" i="4"/>
  <c r="Y36" i="4"/>
  <c r="X36" i="4"/>
  <c r="W36" i="4"/>
  <c r="V36" i="4"/>
  <c r="U36" i="4"/>
  <c r="T36" i="4"/>
  <c r="S36" i="4"/>
  <c r="R36" i="4"/>
  <c r="Q36" i="4"/>
  <c r="AA35" i="4"/>
  <c r="Z35" i="4"/>
  <c r="Y35" i="4"/>
  <c r="X35" i="4"/>
  <c r="W35" i="4"/>
  <c r="V35" i="4"/>
  <c r="U35" i="4"/>
  <c r="T35" i="4"/>
  <c r="S35" i="4"/>
  <c r="R35" i="4"/>
  <c r="Q35" i="4"/>
  <c r="AA34" i="4"/>
  <c r="Z34" i="4"/>
  <c r="Y34" i="4"/>
  <c r="X34" i="4"/>
  <c r="W34" i="4"/>
  <c r="V34" i="4"/>
  <c r="U34" i="4"/>
  <c r="T34" i="4"/>
  <c r="S34" i="4"/>
  <c r="R34" i="4"/>
  <c r="Q34" i="4"/>
  <c r="AA33" i="4"/>
  <c r="Z33" i="4"/>
  <c r="Y33" i="4"/>
  <c r="X33" i="4"/>
  <c r="W33" i="4"/>
  <c r="V33" i="4"/>
  <c r="U33" i="4"/>
  <c r="T33" i="4"/>
  <c r="S33" i="4"/>
  <c r="R33" i="4"/>
  <c r="Q33" i="4"/>
  <c r="AA32" i="4"/>
  <c r="Z32" i="4"/>
  <c r="Y32" i="4"/>
  <c r="X32" i="4"/>
  <c r="W32" i="4"/>
  <c r="V32" i="4"/>
  <c r="U32" i="4"/>
  <c r="T32" i="4"/>
  <c r="S32" i="4"/>
  <c r="R32" i="4"/>
  <c r="Q32" i="4"/>
  <c r="AA31" i="4"/>
  <c r="Z31" i="4"/>
  <c r="Y31" i="4"/>
  <c r="X31" i="4"/>
  <c r="W31" i="4"/>
  <c r="V31" i="4"/>
  <c r="U31" i="4"/>
  <c r="T31" i="4"/>
  <c r="S31" i="4"/>
  <c r="R31" i="4"/>
  <c r="Q31" i="4"/>
  <c r="AA30" i="4"/>
  <c r="Z30" i="4"/>
  <c r="Y30" i="4"/>
  <c r="X30" i="4"/>
  <c r="W30" i="4"/>
  <c r="V30" i="4"/>
  <c r="U30" i="4"/>
  <c r="T30" i="4"/>
  <c r="S30" i="4"/>
  <c r="R30" i="4"/>
  <c r="Q30" i="4"/>
  <c r="AA29" i="4"/>
  <c r="Z29" i="4"/>
  <c r="Y29" i="4"/>
  <c r="X29" i="4"/>
  <c r="W29" i="4"/>
  <c r="V29" i="4"/>
  <c r="U29" i="4"/>
  <c r="T29" i="4"/>
  <c r="S29" i="4"/>
  <c r="R29" i="4"/>
  <c r="Q29" i="4"/>
  <c r="AA28" i="4"/>
  <c r="Z28" i="4"/>
  <c r="Y28" i="4"/>
  <c r="X28" i="4"/>
  <c r="W28" i="4"/>
  <c r="V28" i="4"/>
  <c r="U28" i="4"/>
  <c r="T28" i="4"/>
  <c r="S28" i="4"/>
  <c r="R28" i="4"/>
  <c r="Q28" i="4"/>
  <c r="AA27" i="4"/>
  <c r="Z27" i="4"/>
  <c r="Y27" i="4"/>
  <c r="X27" i="4"/>
  <c r="W27" i="4"/>
  <c r="V27" i="4"/>
  <c r="U27" i="4"/>
  <c r="T27" i="4"/>
  <c r="S27" i="4"/>
  <c r="R27" i="4"/>
  <c r="Q27" i="4"/>
  <c r="AA26" i="4"/>
  <c r="Z26" i="4"/>
  <c r="Y26" i="4"/>
  <c r="X26" i="4"/>
  <c r="W26" i="4"/>
  <c r="V26" i="4"/>
  <c r="U26" i="4"/>
  <c r="T26" i="4"/>
  <c r="S26" i="4"/>
  <c r="R26" i="4"/>
  <c r="Q26" i="4"/>
  <c r="AA25" i="4"/>
  <c r="Z25" i="4"/>
  <c r="Y25" i="4"/>
  <c r="X25" i="4"/>
  <c r="W25" i="4"/>
  <c r="V25" i="4"/>
  <c r="U25" i="4"/>
  <c r="T25" i="4"/>
  <c r="S25" i="4"/>
  <c r="R25" i="4"/>
  <c r="Q25" i="4"/>
  <c r="AA24" i="4"/>
  <c r="Z24" i="4"/>
  <c r="Y24" i="4"/>
  <c r="X24" i="4"/>
  <c r="W24" i="4"/>
  <c r="V24" i="4"/>
  <c r="U24" i="4"/>
  <c r="T24" i="4"/>
  <c r="S24" i="4"/>
  <c r="R24" i="4"/>
  <c r="Q24" i="4"/>
  <c r="AA23" i="4"/>
  <c r="Z23" i="4"/>
  <c r="Y23" i="4"/>
  <c r="X23" i="4"/>
  <c r="W23" i="4"/>
  <c r="V23" i="4"/>
  <c r="U23" i="4"/>
  <c r="T23" i="4"/>
  <c r="S23" i="4"/>
  <c r="R23" i="4"/>
  <c r="Q23" i="4"/>
  <c r="AA22" i="4"/>
  <c r="Z22" i="4"/>
  <c r="Y22" i="4"/>
  <c r="X22" i="4"/>
  <c r="W22" i="4"/>
  <c r="V22" i="4"/>
  <c r="U22" i="4"/>
  <c r="T22" i="4"/>
  <c r="S22" i="4"/>
  <c r="R22" i="4"/>
  <c r="Q22" i="4"/>
  <c r="AA21" i="4"/>
  <c r="Z21" i="4"/>
  <c r="Y21" i="4"/>
  <c r="X21" i="4"/>
  <c r="W21" i="4"/>
  <c r="V21" i="4"/>
  <c r="U21" i="4"/>
  <c r="T21" i="4"/>
  <c r="S21" i="4"/>
  <c r="R21" i="4"/>
  <c r="Q21" i="4"/>
  <c r="AA20" i="4"/>
  <c r="Z20" i="4"/>
  <c r="Y20" i="4"/>
  <c r="X20" i="4"/>
  <c r="W20" i="4"/>
  <c r="V20" i="4"/>
  <c r="U20" i="4"/>
  <c r="T20" i="4"/>
  <c r="S20" i="4"/>
  <c r="R20" i="4"/>
  <c r="Q20" i="4"/>
  <c r="AA19" i="4"/>
  <c r="Z19" i="4"/>
  <c r="Y19" i="4"/>
  <c r="X19" i="4"/>
  <c r="W19" i="4"/>
  <c r="V19" i="4"/>
  <c r="U19" i="4"/>
  <c r="T19" i="4"/>
  <c r="S19" i="4"/>
  <c r="R19" i="4"/>
  <c r="Q19" i="4"/>
  <c r="AA18" i="4"/>
  <c r="Z18" i="4"/>
  <c r="Y18" i="4"/>
  <c r="X18" i="4"/>
  <c r="W18" i="4"/>
  <c r="V18" i="4"/>
  <c r="U18" i="4"/>
  <c r="T18" i="4"/>
  <c r="S18" i="4"/>
  <c r="R18" i="4"/>
  <c r="Q18" i="4"/>
  <c r="AA17" i="4"/>
  <c r="Z17" i="4"/>
  <c r="Y17" i="4"/>
  <c r="X17" i="4"/>
  <c r="W17" i="4"/>
  <c r="V17" i="4"/>
  <c r="U17" i="4"/>
  <c r="T17" i="4"/>
  <c r="S17" i="4"/>
  <c r="R17" i="4"/>
  <c r="Q17" i="4"/>
  <c r="AA16" i="4"/>
  <c r="Z16" i="4"/>
  <c r="Y16" i="4"/>
  <c r="X16" i="4"/>
  <c r="W16" i="4"/>
  <c r="V16" i="4"/>
  <c r="U16" i="4"/>
  <c r="T16" i="4"/>
  <c r="S16" i="4"/>
  <c r="R16" i="4"/>
  <c r="Q16" i="4"/>
  <c r="AA15" i="4"/>
  <c r="Z15" i="4"/>
  <c r="Y15" i="4"/>
  <c r="X15" i="4"/>
  <c r="W15" i="4"/>
  <c r="V15" i="4"/>
  <c r="U15" i="4"/>
  <c r="T15" i="4"/>
  <c r="S15" i="4"/>
  <c r="R15" i="4"/>
  <c r="Q15" i="4"/>
  <c r="AA14" i="4"/>
  <c r="Z14" i="4"/>
  <c r="Y14" i="4"/>
  <c r="X14" i="4"/>
  <c r="W14" i="4"/>
  <c r="V14" i="4"/>
  <c r="U14" i="4"/>
  <c r="T14" i="4"/>
  <c r="S14" i="4"/>
  <c r="R14" i="4"/>
  <c r="Q14" i="4"/>
  <c r="AA13" i="4"/>
  <c r="Z13" i="4"/>
  <c r="Y13" i="4"/>
  <c r="X13" i="4"/>
  <c r="W13" i="4"/>
  <c r="V13" i="4"/>
  <c r="U13" i="4"/>
  <c r="T13" i="4"/>
  <c r="S13" i="4"/>
  <c r="R13" i="4"/>
  <c r="Q13" i="4"/>
  <c r="AA12" i="4"/>
  <c r="Z12" i="4"/>
  <c r="Y12" i="4"/>
  <c r="X12" i="4"/>
  <c r="W12" i="4"/>
  <c r="V12" i="4"/>
  <c r="U12" i="4"/>
  <c r="T12" i="4"/>
  <c r="S12" i="4"/>
  <c r="R12" i="4"/>
  <c r="Q12" i="4"/>
  <c r="AA11" i="4"/>
  <c r="Z11" i="4"/>
  <c r="Y11" i="4"/>
  <c r="X11" i="4"/>
  <c r="W11" i="4"/>
  <c r="V11" i="4"/>
  <c r="U11" i="4"/>
  <c r="T11" i="4"/>
  <c r="S11" i="4"/>
  <c r="R11" i="4"/>
  <c r="Q11" i="4"/>
  <c r="AA10" i="4"/>
  <c r="Z10" i="4"/>
  <c r="Y10" i="4"/>
  <c r="X10" i="4"/>
  <c r="W10" i="4"/>
  <c r="V10" i="4"/>
  <c r="U10" i="4"/>
  <c r="T10" i="4"/>
  <c r="S10" i="4"/>
  <c r="R10" i="4"/>
  <c r="Q10" i="4"/>
  <c r="AA9" i="4"/>
  <c r="Z9" i="4"/>
  <c r="Y9" i="4"/>
  <c r="X9" i="4"/>
  <c r="W9" i="4"/>
  <c r="V9" i="4"/>
  <c r="U9" i="4"/>
  <c r="T9" i="4"/>
  <c r="S9" i="4"/>
  <c r="R9" i="4"/>
  <c r="Q9" i="4"/>
  <c r="AA8" i="4"/>
  <c r="Z8" i="4"/>
  <c r="Y8" i="4"/>
  <c r="X8" i="4"/>
  <c r="W8" i="4"/>
  <c r="V8" i="4"/>
  <c r="U8" i="4"/>
  <c r="T8" i="4"/>
  <c r="S8" i="4"/>
  <c r="R8" i="4"/>
  <c r="Q8" i="4"/>
  <c r="AA7" i="4"/>
  <c r="Z7" i="4"/>
  <c r="Y7" i="4"/>
  <c r="X7" i="4"/>
  <c r="W7" i="4"/>
  <c r="V7" i="4"/>
  <c r="U7" i="4"/>
  <c r="T7" i="4"/>
  <c r="S7" i="4"/>
  <c r="R7" i="4"/>
  <c r="Q7" i="4"/>
  <c r="AA6" i="4"/>
  <c r="Z6" i="4"/>
  <c r="Y6" i="4"/>
  <c r="X6" i="4"/>
  <c r="W6" i="4"/>
  <c r="V6" i="4"/>
  <c r="U6" i="4"/>
  <c r="T6" i="4"/>
  <c r="S6" i="4"/>
  <c r="R6" i="4"/>
  <c r="Q6" i="4"/>
  <c r="AA5" i="4"/>
  <c r="Z5" i="4"/>
  <c r="Y5" i="4"/>
  <c r="X5" i="4"/>
  <c r="W5" i="4"/>
  <c r="V5" i="4"/>
  <c r="U5" i="4"/>
  <c r="T5" i="4"/>
  <c r="S5" i="4"/>
  <c r="R5" i="4"/>
  <c r="Q5" i="4"/>
  <c r="AB100" i="4"/>
  <c r="AB92" i="4"/>
  <c r="AB84" i="4"/>
  <c r="AB76" i="4"/>
  <c r="AB68" i="4"/>
  <c r="AB60" i="4"/>
  <c r="AB52" i="4"/>
  <c r="AB44" i="4"/>
  <c r="AB36" i="4"/>
  <c r="AB28" i="4"/>
  <c r="AB20" i="4"/>
  <c r="AB12" i="4"/>
  <c r="AB93" i="4"/>
  <c r="AB29" i="4"/>
  <c r="AB99" i="4"/>
  <c r="AB91" i="4"/>
  <c r="AB83" i="4"/>
  <c r="AB75" i="4"/>
  <c r="AB67" i="4"/>
  <c r="AB59" i="4"/>
  <c r="AB51" i="4"/>
  <c r="AB43" i="4"/>
  <c r="AB35" i="4"/>
  <c r="AB27" i="4"/>
  <c r="AB19" i="4"/>
  <c r="AB11" i="4"/>
  <c r="AB101" i="4"/>
  <c r="AB45" i="4"/>
  <c r="AB98" i="4"/>
  <c r="AB90" i="4"/>
  <c r="AB82" i="4"/>
  <c r="AB74" i="4"/>
  <c r="AB66" i="4"/>
  <c r="AB58" i="4"/>
  <c r="AB50" i="4"/>
  <c r="AB42" i="4"/>
  <c r="AB34" i="4"/>
  <c r="AB26" i="4"/>
  <c r="AB18" i="4"/>
  <c r="AB10" i="4"/>
  <c r="AB85" i="4"/>
  <c r="AB37" i="4"/>
  <c r="AB97" i="4"/>
  <c r="AB89" i="4"/>
  <c r="AB81" i="4"/>
  <c r="AB73" i="4"/>
  <c r="AB65" i="4"/>
  <c r="AB57" i="4"/>
  <c r="AB49" i="4"/>
  <c r="AB41" i="4"/>
  <c r="AB33" i="4"/>
  <c r="AB25" i="4"/>
  <c r="AB17" i="4"/>
  <c r="AB9" i="4"/>
  <c r="AB69" i="4"/>
  <c r="AB13" i="4"/>
  <c r="AB96" i="4"/>
  <c r="AB88" i="4"/>
  <c r="AB80" i="4"/>
  <c r="AB72" i="4"/>
  <c r="AB64" i="4"/>
  <c r="AB56" i="4"/>
  <c r="AB48" i="4"/>
  <c r="AB40" i="4"/>
  <c r="AB32" i="4"/>
  <c r="AB24" i="4"/>
  <c r="AB16" i="4"/>
  <c r="AB8" i="4"/>
  <c r="AB53" i="4"/>
  <c r="AB95" i="4"/>
  <c r="AB87" i="4"/>
  <c r="AB79" i="4"/>
  <c r="AB71" i="4"/>
  <c r="AB63" i="4"/>
  <c r="AB55" i="4"/>
  <c r="AB47" i="4"/>
  <c r="AB39" i="4"/>
  <c r="AB31" i="4"/>
  <c r="AB23" i="4"/>
  <c r="AB15" i="4"/>
  <c r="AB7" i="4"/>
  <c r="AB77" i="4"/>
  <c r="AB21" i="4"/>
  <c r="AB102" i="4"/>
  <c r="AB94" i="4"/>
  <c r="AB86" i="4"/>
  <c r="AB78" i="4"/>
  <c r="AB70" i="4"/>
  <c r="AB62" i="4"/>
  <c r="AB54" i="4"/>
  <c r="AB46" i="4"/>
  <c r="AB38" i="4"/>
  <c r="AB30" i="4"/>
  <c r="AB22" i="4"/>
  <c r="AB14" i="4"/>
  <c r="AB6" i="4"/>
  <c r="AB61" i="4"/>
  <c r="AB5" i="4"/>
  <c r="AB108" i="4" l="1"/>
  <c r="AB164" i="4"/>
  <c r="AB109" i="4"/>
  <c r="AB117" i="4"/>
  <c r="AB125" i="4"/>
  <c r="AB133" i="4"/>
  <c r="AB141" i="4"/>
  <c r="AB149" i="4"/>
  <c r="AB157" i="4"/>
  <c r="AB165" i="4"/>
  <c r="AB173" i="4"/>
  <c r="AB181" i="4"/>
  <c r="AB189" i="4"/>
  <c r="AB197" i="4"/>
  <c r="AB205" i="4"/>
  <c r="AB124" i="4"/>
  <c r="AB180" i="4"/>
  <c r="AB110" i="4"/>
  <c r="AB118" i="4"/>
  <c r="AB126" i="4"/>
  <c r="AB134" i="4"/>
  <c r="AB142" i="4"/>
  <c r="AB150" i="4"/>
  <c r="AB158" i="4"/>
  <c r="AB166" i="4"/>
  <c r="AB174" i="4"/>
  <c r="AB182" i="4"/>
  <c r="AB190" i="4"/>
  <c r="AB198" i="4"/>
  <c r="AB156" i="4"/>
  <c r="AB111" i="4"/>
  <c r="AB119" i="4"/>
  <c r="AB127" i="4"/>
  <c r="AB135" i="4"/>
  <c r="AB143" i="4"/>
  <c r="AB151" i="4"/>
  <c r="AB159" i="4"/>
  <c r="AB167" i="4"/>
  <c r="AB175" i="4"/>
  <c r="AB183" i="4"/>
  <c r="AB191" i="4"/>
  <c r="AB199" i="4"/>
  <c r="AB116" i="4"/>
  <c r="AB172" i="4"/>
  <c r="AB112" i="4"/>
  <c r="AB120" i="4"/>
  <c r="AB128" i="4"/>
  <c r="AB136" i="4"/>
  <c r="AB144" i="4"/>
  <c r="AB152" i="4"/>
  <c r="AB160" i="4"/>
  <c r="AB168" i="4"/>
  <c r="AB176" i="4"/>
  <c r="AB184" i="4"/>
  <c r="AB192" i="4"/>
  <c r="AB200" i="4"/>
  <c r="AB140" i="4"/>
  <c r="AB188" i="4"/>
  <c r="AB113" i="4"/>
  <c r="AB121" i="4"/>
  <c r="AB129" i="4"/>
  <c r="AB137" i="4"/>
  <c r="AB145" i="4"/>
  <c r="AB153" i="4"/>
  <c r="AB161" i="4"/>
  <c r="AB169" i="4"/>
  <c r="AB177" i="4"/>
  <c r="AB185" i="4"/>
  <c r="AB193" i="4"/>
  <c r="AB201" i="4"/>
  <c r="AB148" i="4"/>
  <c r="AB204" i="4"/>
  <c r="AB114" i="4"/>
  <c r="AB122" i="4"/>
  <c r="AB130" i="4"/>
  <c r="AB138" i="4"/>
  <c r="AB146" i="4"/>
  <c r="AB154" i="4"/>
  <c r="AB162" i="4"/>
  <c r="AB170" i="4"/>
  <c r="AB178" i="4"/>
  <c r="AB186" i="4"/>
  <c r="AB194" i="4"/>
  <c r="AB202" i="4"/>
  <c r="AB132" i="4"/>
  <c r="AB196" i="4"/>
  <c r="AB115" i="4"/>
  <c r="AB123" i="4"/>
  <c r="AB131" i="4"/>
  <c r="AB139" i="4"/>
  <c r="AB147" i="4"/>
  <c r="AB155" i="4"/>
  <c r="AB163" i="4"/>
  <c r="AB171" i="4"/>
  <c r="AB179" i="4"/>
  <c r="AB187" i="4"/>
  <c r="AB195" i="4"/>
  <c r="AB203" i="4"/>
  <c r="Q108" i="4"/>
  <c r="R108" i="4"/>
  <c r="S108" i="4"/>
  <c r="T108" i="4"/>
  <c r="U108" i="4"/>
  <c r="V108" i="4"/>
  <c r="W108" i="4"/>
  <c r="X108" i="4"/>
  <c r="Y108" i="4"/>
  <c r="Z108" i="4"/>
  <c r="AA108" i="4"/>
  <c r="Q109" i="4"/>
  <c r="R109" i="4"/>
  <c r="S109" i="4"/>
  <c r="T109" i="4"/>
  <c r="U109" i="4"/>
  <c r="V109" i="4"/>
  <c r="W109" i="4"/>
  <c r="X109" i="4"/>
  <c r="Y109" i="4"/>
  <c r="Z109" i="4"/>
  <c r="AA109" i="4"/>
  <c r="Q110" i="4"/>
  <c r="R110" i="4"/>
  <c r="S110" i="4"/>
  <c r="T110" i="4"/>
  <c r="U110" i="4"/>
  <c r="V110" i="4"/>
  <c r="W110" i="4"/>
  <c r="X110" i="4"/>
  <c r="Y110" i="4"/>
  <c r="Z110" i="4"/>
  <c r="AA110" i="4"/>
  <c r="Q111" i="4"/>
  <c r="R111" i="4"/>
  <c r="S111" i="4"/>
  <c r="T111" i="4"/>
  <c r="U111" i="4"/>
  <c r="V111" i="4"/>
  <c r="W111" i="4"/>
  <c r="X111" i="4"/>
  <c r="Y111" i="4"/>
  <c r="Z111" i="4"/>
  <c r="AA111" i="4"/>
  <c r="Q112" i="4"/>
  <c r="R112" i="4"/>
  <c r="S112" i="4"/>
  <c r="T112" i="4"/>
  <c r="U112" i="4"/>
  <c r="V112" i="4"/>
  <c r="W112" i="4"/>
  <c r="X112" i="4"/>
  <c r="Y112" i="4"/>
  <c r="Z112" i="4"/>
  <c r="AA112" i="4"/>
  <c r="Q113" i="4"/>
  <c r="R113" i="4"/>
  <c r="S113" i="4"/>
  <c r="T113" i="4"/>
  <c r="U113" i="4"/>
  <c r="V113" i="4"/>
  <c r="W113" i="4"/>
  <c r="X113" i="4"/>
  <c r="Y113" i="4"/>
  <c r="Z113" i="4"/>
  <c r="AA113" i="4"/>
  <c r="Q114" i="4"/>
  <c r="R114" i="4"/>
  <c r="S114" i="4"/>
  <c r="T114" i="4"/>
  <c r="U114" i="4"/>
  <c r="V114" i="4"/>
  <c r="W114" i="4"/>
  <c r="X114" i="4"/>
  <c r="Y114" i="4"/>
  <c r="Z114" i="4"/>
  <c r="AA114" i="4"/>
  <c r="Q115" i="4"/>
  <c r="R115" i="4"/>
  <c r="S115" i="4"/>
  <c r="T115" i="4"/>
  <c r="U115" i="4"/>
  <c r="V115" i="4"/>
  <c r="W115" i="4"/>
  <c r="X115" i="4"/>
  <c r="Y115" i="4"/>
  <c r="Z115" i="4"/>
  <c r="AA115" i="4"/>
  <c r="Q116" i="4"/>
  <c r="R116" i="4"/>
  <c r="S116" i="4"/>
  <c r="T116" i="4"/>
  <c r="U116" i="4"/>
  <c r="V116" i="4"/>
  <c r="W116" i="4"/>
  <c r="X116" i="4"/>
  <c r="Y116" i="4"/>
  <c r="Z116" i="4"/>
  <c r="AA116" i="4"/>
  <c r="Q117" i="4"/>
  <c r="R117" i="4"/>
  <c r="S117" i="4"/>
  <c r="T117" i="4"/>
  <c r="U117" i="4"/>
  <c r="V117" i="4"/>
  <c r="W117" i="4"/>
  <c r="X117" i="4"/>
  <c r="Y117" i="4"/>
  <c r="Z117" i="4"/>
  <c r="AA117" i="4"/>
  <c r="Q118" i="4"/>
  <c r="R118" i="4"/>
  <c r="S118" i="4"/>
  <c r="T118" i="4"/>
  <c r="U118" i="4"/>
  <c r="V118" i="4"/>
  <c r="W118" i="4"/>
  <c r="X118" i="4"/>
  <c r="Y118" i="4"/>
  <c r="Z118" i="4"/>
  <c r="AA118" i="4"/>
  <c r="Q119" i="4"/>
  <c r="R119" i="4"/>
  <c r="S119" i="4"/>
  <c r="T119" i="4"/>
  <c r="U119" i="4"/>
  <c r="V119" i="4"/>
  <c r="W119" i="4"/>
  <c r="X119" i="4"/>
  <c r="Y119" i="4"/>
  <c r="Z119" i="4"/>
  <c r="AA119" i="4"/>
  <c r="Q120" i="4"/>
  <c r="R120" i="4"/>
  <c r="S120" i="4"/>
  <c r="T120" i="4"/>
  <c r="U120" i="4"/>
  <c r="V120" i="4"/>
  <c r="W120" i="4"/>
  <c r="X120" i="4"/>
  <c r="Y120" i="4"/>
  <c r="Z120" i="4"/>
  <c r="AA120" i="4"/>
  <c r="Q121" i="4"/>
  <c r="R121" i="4"/>
  <c r="S121" i="4"/>
  <c r="T121" i="4"/>
  <c r="U121" i="4"/>
  <c r="V121" i="4"/>
  <c r="W121" i="4"/>
  <c r="X121" i="4"/>
  <c r="Y121" i="4"/>
  <c r="Z121" i="4"/>
  <c r="AA121" i="4"/>
  <c r="Q122" i="4"/>
  <c r="R122" i="4"/>
  <c r="S122" i="4"/>
  <c r="T122" i="4"/>
  <c r="U122" i="4"/>
  <c r="V122" i="4"/>
  <c r="W122" i="4"/>
  <c r="X122" i="4"/>
  <c r="Y122" i="4"/>
  <c r="Z122" i="4"/>
  <c r="AA122" i="4"/>
  <c r="Q123" i="4"/>
  <c r="R123" i="4"/>
  <c r="S123" i="4"/>
  <c r="T123" i="4"/>
  <c r="U123" i="4"/>
  <c r="V123" i="4"/>
  <c r="W123" i="4"/>
  <c r="X123" i="4"/>
  <c r="Y123" i="4"/>
  <c r="Z123" i="4"/>
  <c r="AA123" i="4"/>
  <c r="Q124" i="4"/>
  <c r="R124" i="4"/>
  <c r="S124" i="4"/>
  <c r="T124" i="4"/>
  <c r="U124" i="4"/>
  <c r="V124" i="4"/>
  <c r="W124" i="4"/>
  <c r="X124" i="4"/>
  <c r="Y124" i="4"/>
  <c r="Z124" i="4"/>
  <c r="AA124" i="4"/>
  <c r="Q125" i="4"/>
  <c r="R125" i="4"/>
  <c r="S125" i="4"/>
  <c r="T125" i="4"/>
  <c r="U125" i="4"/>
  <c r="V125" i="4"/>
  <c r="W125" i="4"/>
  <c r="X125" i="4"/>
  <c r="Y125" i="4"/>
  <c r="Z125" i="4"/>
  <c r="AA125" i="4"/>
  <c r="Q126" i="4"/>
  <c r="R126" i="4"/>
  <c r="S126" i="4"/>
  <c r="T126" i="4"/>
  <c r="U126" i="4"/>
  <c r="V126" i="4"/>
  <c r="W126" i="4"/>
  <c r="X126" i="4"/>
  <c r="Y126" i="4"/>
  <c r="Z126" i="4"/>
  <c r="AA126" i="4"/>
  <c r="Q127" i="4"/>
  <c r="R127" i="4"/>
  <c r="S127" i="4"/>
  <c r="T127" i="4"/>
  <c r="U127" i="4"/>
  <c r="V127" i="4"/>
  <c r="W127" i="4"/>
  <c r="X127" i="4"/>
  <c r="Y127" i="4"/>
  <c r="Z127" i="4"/>
  <c r="AA127" i="4"/>
  <c r="Q128" i="4"/>
  <c r="R128" i="4"/>
  <c r="S128" i="4"/>
  <c r="T128" i="4"/>
  <c r="U128" i="4"/>
  <c r="V128" i="4"/>
  <c r="W128" i="4"/>
  <c r="X128" i="4"/>
  <c r="Y128" i="4"/>
  <c r="Z128" i="4"/>
  <c r="AA128" i="4"/>
  <c r="Q129" i="4"/>
  <c r="R129" i="4"/>
  <c r="S129" i="4"/>
  <c r="T129" i="4"/>
  <c r="U129" i="4"/>
  <c r="V129" i="4"/>
  <c r="W129" i="4"/>
  <c r="X129" i="4"/>
  <c r="Y129" i="4"/>
  <c r="Z129" i="4"/>
  <c r="AA129" i="4"/>
  <c r="Q130" i="4"/>
  <c r="R130" i="4"/>
  <c r="S130" i="4"/>
  <c r="T130" i="4"/>
  <c r="U130" i="4"/>
  <c r="V130" i="4"/>
  <c r="W130" i="4"/>
  <c r="X130" i="4"/>
  <c r="Y130" i="4"/>
  <c r="Z130" i="4"/>
  <c r="AA130" i="4"/>
  <c r="Q131" i="4"/>
  <c r="R131" i="4"/>
  <c r="S131" i="4"/>
  <c r="T131" i="4"/>
  <c r="U131" i="4"/>
  <c r="V131" i="4"/>
  <c r="W131" i="4"/>
  <c r="X131" i="4"/>
  <c r="Y131" i="4"/>
  <c r="Z131" i="4"/>
  <c r="AA131" i="4"/>
  <c r="Q132" i="4"/>
  <c r="R132" i="4"/>
  <c r="S132" i="4"/>
  <c r="T132" i="4"/>
  <c r="U132" i="4"/>
  <c r="V132" i="4"/>
  <c r="W132" i="4"/>
  <c r="X132" i="4"/>
  <c r="Y132" i="4"/>
  <c r="Z132" i="4"/>
  <c r="AA132" i="4"/>
  <c r="Q133" i="4"/>
  <c r="R133" i="4"/>
  <c r="S133" i="4"/>
  <c r="T133" i="4"/>
  <c r="U133" i="4"/>
  <c r="V133" i="4"/>
  <c r="W133" i="4"/>
  <c r="X133" i="4"/>
  <c r="Y133" i="4"/>
  <c r="Z133" i="4"/>
  <c r="AA133" i="4"/>
  <c r="Q134" i="4"/>
  <c r="R134" i="4"/>
  <c r="S134" i="4"/>
  <c r="T134" i="4"/>
  <c r="U134" i="4"/>
  <c r="V134" i="4"/>
  <c r="W134" i="4"/>
  <c r="X134" i="4"/>
  <c r="Y134" i="4"/>
  <c r="Z134" i="4"/>
  <c r="AA134" i="4"/>
  <c r="Q135" i="4"/>
  <c r="R135" i="4"/>
  <c r="S135" i="4"/>
  <c r="T135" i="4"/>
  <c r="U135" i="4"/>
  <c r="V135" i="4"/>
  <c r="W135" i="4"/>
  <c r="X135" i="4"/>
  <c r="Y135" i="4"/>
  <c r="Z135" i="4"/>
  <c r="AA135" i="4"/>
  <c r="Q136" i="4"/>
  <c r="R136" i="4"/>
  <c r="S136" i="4"/>
  <c r="T136" i="4"/>
  <c r="U136" i="4"/>
  <c r="V136" i="4"/>
  <c r="W136" i="4"/>
  <c r="X136" i="4"/>
  <c r="Y136" i="4"/>
  <c r="Z136" i="4"/>
  <c r="AA136" i="4"/>
  <c r="Q137" i="4"/>
  <c r="R137" i="4"/>
  <c r="S137" i="4"/>
  <c r="T137" i="4"/>
  <c r="U137" i="4"/>
  <c r="V137" i="4"/>
  <c r="W137" i="4"/>
  <c r="X137" i="4"/>
  <c r="Y137" i="4"/>
  <c r="Z137" i="4"/>
  <c r="AA137" i="4"/>
  <c r="Q138" i="4"/>
  <c r="R138" i="4"/>
  <c r="S138" i="4"/>
  <c r="T138" i="4"/>
  <c r="U138" i="4"/>
  <c r="V138" i="4"/>
  <c r="W138" i="4"/>
  <c r="X138" i="4"/>
  <c r="Y138" i="4"/>
  <c r="Z138" i="4"/>
  <c r="AA138" i="4"/>
  <c r="Q139" i="4"/>
  <c r="R139" i="4"/>
  <c r="S139" i="4"/>
  <c r="T139" i="4"/>
  <c r="U139" i="4"/>
  <c r="V139" i="4"/>
  <c r="W139" i="4"/>
  <c r="X139" i="4"/>
  <c r="Y139" i="4"/>
  <c r="Z139" i="4"/>
  <c r="AA139" i="4"/>
  <c r="Q140" i="4"/>
  <c r="R140" i="4"/>
  <c r="S140" i="4"/>
  <c r="T140" i="4"/>
  <c r="U140" i="4"/>
  <c r="V140" i="4"/>
  <c r="W140" i="4"/>
  <c r="X140" i="4"/>
  <c r="Y140" i="4"/>
  <c r="Z140" i="4"/>
  <c r="AA140" i="4"/>
  <c r="Q141" i="4"/>
  <c r="R141" i="4"/>
  <c r="S141" i="4"/>
  <c r="T141" i="4"/>
  <c r="U141" i="4"/>
  <c r="V141" i="4"/>
  <c r="W141" i="4"/>
  <c r="X141" i="4"/>
  <c r="Y141" i="4"/>
  <c r="Z141" i="4"/>
  <c r="AA141" i="4"/>
  <c r="Q142" i="4"/>
  <c r="R142" i="4"/>
  <c r="S142" i="4"/>
  <c r="T142" i="4"/>
  <c r="U142" i="4"/>
  <c r="V142" i="4"/>
  <c r="W142" i="4"/>
  <c r="X142" i="4"/>
  <c r="Y142" i="4"/>
  <c r="Z142" i="4"/>
  <c r="AA142" i="4"/>
  <c r="Q143" i="4"/>
  <c r="R143" i="4"/>
  <c r="S143" i="4"/>
  <c r="T143" i="4"/>
  <c r="U143" i="4"/>
  <c r="V143" i="4"/>
  <c r="W143" i="4"/>
  <c r="X143" i="4"/>
  <c r="Y143" i="4"/>
  <c r="Z143" i="4"/>
  <c r="AA143" i="4"/>
  <c r="Q144" i="4"/>
  <c r="R144" i="4"/>
  <c r="S144" i="4"/>
  <c r="T144" i="4"/>
  <c r="U144" i="4"/>
  <c r="V144" i="4"/>
  <c r="W144" i="4"/>
  <c r="X144" i="4"/>
  <c r="Y144" i="4"/>
  <c r="Z144" i="4"/>
  <c r="AA144" i="4"/>
  <c r="Q145" i="4"/>
  <c r="R145" i="4"/>
  <c r="S145" i="4"/>
  <c r="T145" i="4"/>
  <c r="U145" i="4"/>
  <c r="V145" i="4"/>
  <c r="W145" i="4"/>
  <c r="X145" i="4"/>
  <c r="Y145" i="4"/>
  <c r="Z145" i="4"/>
  <c r="AA145" i="4"/>
  <c r="Q146" i="4"/>
  <c r="R146" i="4"/>
  <c r="S146" i="4"/>
  <c r="T146" i="4"/>
  <c r="U146" i="4"/>
  <c r="V146" i="4"/>
  <c r="W146" i="4"/>
  <c r="X146" i="4"/>
  <c r="Y146" i="4"/>
  <c r="Z146" i="4"/>
  <c r="AA146" i="4"/>
  <c r="Q147" i="4"/>
  <c r="R147" i="4"/>
  <c r="S147" i="4"/>
  <c r="T147" i="4"/>
  <c r="U147" i="4"/>
  <c r="V147" i="4"/>
  <c r="W147" i="4"/>
  <c r="X147" i="4"/>
  <c r="Y147" i="4"/>
  <c r="Z147" i="4"/>
  <c r="AA147" i="4"/>
  <c r="Q148" i="4"/>
  <c r="R148" i="4"/>
  <c r="S148" i="4"/>
  <c r="T148" i="4"/>
  <c r="U148" i="4"/>
  <c r="V148" i="4"/>
  <c r="W148" i="4"/>
  <c r="X148" i="4"/>
  <c r="Y148" i="4"/>
  <c r="Z148" i="4"/>
  <c r="AA148" i="4"/>
  <c r="Q149" i="4"/>
  <c r="R149" i="4"/>
  <c r="S149" i="4"/>
  <c r="T149" i="4"/>
  <c r="U149" i="4"/>
  <c r="V149" i="4"/>
  <c r="W149" i="4"/>
  <c r="X149" i="4"/>
  <c r="Y149" i="4"/>
  <c r="Z149" i="4"/>
  <c r="AA149" i="4"/>
  <c r="Q150" i="4"/>
  <c r="R150" i="4"/>
  <c r="S150" i="4"/>
  <c r="T150" i="4"/>
  <c r="U150" i="4"/>
  <c r="V150" i="4"/>
  <c r="W150" i="4"/>
  <c r="X150" i="4"/>
  <c r="Y150" i="4"/>
  <c r="Z150" i="4"/>
  <c r="AA150" i="4"/>
  <c r="Q151" i="4"/>
  <c r="R151" i="4"/>
  <c r="S151" i="4"/>
  <c r="T151" i="4"/>
  <c r="U151" i="4"/>
  <c r="V151" i="4"/>
  <c r="W151" i="4"/>
  <c r="X151" i="4"/>
  <c r="Y151" i="4"/>
  <c r="Z151" i="4"/>
  <c r="AA151" i="4"/>
  <c r="Q152" i="4"/>
  <c r="R152" i="4"/>
  <c r="S152" i="4"/>
  <c r="T152" i="4"/>
  <c r="U152" i="4"/>
  <c r="V152" i="4"/>
  <c r="W152" i="4"/>
  <c r="X152" i="4"/>
  <c r="Y152" i="4"/>
  <c r="Z152" i="4"/>
  <c r="AA152" i="4"/>
  <c r="Q153" i="4"/>
  <c r="R153" i="4"/>
  <c r="S153" i="4"/>
  <c r="T153" i="4"/>
  <c r="U153" i="4"/>
  <c r="V153" i="4"/>
  <c r="W153" i="4"/>
  <c r="X153" i="4"/>
  <c r="Y153" i="4"/>
  <c r="Z153" i="4"/>
  <c r="AA153" i="4"/>
  <c r="Q154" i="4"/>
  <c r="R154" i="4"/>
  <c r="S154" i="4"/>
  <c r="T154" i="4"/>
  <c r="U154" i="4"/>
  <c r="V154" i="4"/>
  <c r="W154" i="4"/>
  <c r="X154" i="4"/>
  <c r="Y154" i="4"/>
  <c r="Z154" i="4"/>
  <c r="AA154" i="4"/>
  <c r="Q155" i="4"/>
  <c r="R155" i="4"/>
  <c r="S155" i="4"/>
  <c r="T155" i="4"/>
  <c r="U155" i="4"/>
  <c r="V155" i="4"/>
  <c r="W155" i="4"/>
  <c r="X155" i="4"/>
  <c r="Y155" i="4"/>
  <c r="Z155" i="4"/>
  <c r="AA155" i="4"/>
  <c r="Q156" i="4"/>
  <c r="R156" i="4"/>
  <c r="S156" i="4"/>
  <c r="T156" i="4"/>
  <c r="U156" i="4"/>
  <c r="V156" i="4"/>
  <c r="W156" i="4"/>
  <c r="X156" i="4"/>
  <c r="Y156" i="4"/>
  <c r="Z156" i="4"/>
  <c r="AA156" i="4"/>
  <c r="Q157" i="4"/>
  <c r="R157" i="4"/>
  <c r="S157" i="4"/>
  <c r="T157" i="4"/>
  <c r="U157" i="4"/>
  <c r="V157" i="4"/>
  <c r="W157" i="4"/>
  <c r="X157" i="4"/>
  <c r="Y157" i="4"/>
  <c r="Z157" i="4"/>
  <c r="AA157" i="4"/>
  <c r="Q158" i="4"/>
  <c r="R158" i="4"/>
  <c r="S158" i="4"/>
  <c r="T158" i="4"/>
  <c r="U158" i="4"/>
  <c r="V158" i="4"/>
  <c r="W158" i="4"/>
  <c r="X158" i="4"/>
  <c r="Y158" i="4"/>
  <c r="Z158" i="4"/>
  <c r="AA158" i="4"/>
  <c r="Q159" i="4"/>
  <c r="R159" i="4"/>
  <c r="S159" i="4"/>
  <c r="T159" i="4"/>
  <c r="U159" i="4"/>
  <c r="V159" i="4"/>
  <c r="W159" i="4"/>
  <c r="X159" i="4"/>
  <c r="Y159" i="4"/>
  <c r="Z159" i="4"/>
  <c r="AA159" i="4"/>
  <c r="Q160" i="4"/>
  <c r="R160" i="4"/>
  <c r="S160" i="4"/>
  <c r="T160" i="4"/>
  <c r="U160" i="4"/>
  <c r="V160" i="4"/>
  <c r="W160" i="4"/>
  <c r="X160" i="4"/>
  <c r="Y160" i="4"/>
  <c r="Z160" i="4"/>
  <c r="AA160" i="4"/>
  <c r="Q161" i="4"/>
  <c r="R161" i="4"/>
  <c r="S161" i="4"/>
  <c r="T161" i="4"/>
  <c r="U161" i="4"/>
  <c r="V161" i="4"/>
  <c r="W161" i="4"/>
  <c r="X161" i="4"/>
  <c r="Y161" i="4"/>
  <c r="Z161" i="4"/>
  <c r="AA161" i="4"/>
  <c r="Q162" i="4"/>
  <c r="R162" i="4"/>
  <c r="S162" i="4"/>
  <c r="T162" i="4"/>
  <c r="U162" i="4"/>
  <c r="V162" i="4"/>
  <c r="W162" i="4"/>
  <c r="X162" i="4"/>
  <c r="Y162" i="4"/>
  <c r="Z162" i="4"/>
  <c r="AA162" i="4"/>
  <c r="Q163" i="4"/>
  <c r="R163" i="4"/>
  <c r="S163" i="4"/>
  <c r="T163" i="4"/>
  <c r="U163" i="4"/>
  <c r="V163" i="4"/>
  <c r="W163" i="4"/>
  <c r="X163" i="4"/>
  <c r="Y163" i="4"/>
  <c r="Z163" i="4"/>
  <c r="AA163" i="4"/>
  <c r="Q164" i="4"/>
  <c r="R164" i="4"/>
  <c r="S164" i="4"/>
  <c r="T164" i="4"/>
  <c r="U164" i="4"/>
  <c r="V164" i="4"/>
  <c r="W164" i="4"/>
  <c r="X164" i="4"/>
  <c r="Y164" i="4"/>
  <c r="Z164" i="4"/>
  <c r="AA164" i="4"/>
  <c r="Q165" i="4"/>
  <c r="R165" i="4"/>
  <c r="S165" i="4"/>
  <c r="T165" i="4"/>
  <c r="U165" i="4"/>
  <c r="V165" i="4"/>
  <c r="W165" i="4"/>
  <c r="X165" i="4"/>
  <c r="Y165" i="4"/>
  <c r="Z165" i="4"/>
  <c r="AA165" i="4"/>
  <c r="Q166" i="4"/>
  <c r="R166" i="4"/>
  <c r="S166" i="4"/>
  <c r="T166" i="4"/>
  <c r="U166" i="4"/>
  <c r="V166" i="4"/>
  <c r="W166" i="4"/>
  <c r="X166" i="4"/>
  <c r="Y166" i="4"/>
  <c r="Z166" i="4"/>
  <c r="AA166" i="4"/>
  <c r="Q167" i="4"/>
  <c r="R167" i="4"/>
  <c r="S167" i="4"/>
  <c r="T167" i="4"/>
  <c r="U167" i="4"/>
  <c r="V167" i="4"/>
  <c r="W167" i="4"/>
  <c r="X167" i="4"/>
  <c r="Y167" i="4"/>
  <c r="Z167" i="4"/>
  <c r="AA167" i="4"/>
  <c r="Q168" i="4"/>
  <c r="R168" i="4"/>
  <c r="S168" i="4"/>
  <c r="T168" i="4"/>
  <c r="U168" i="4"/>
  <c r="V168" i="4"/>
  <c r="W168" i="4"/>
  <c r="X168" i="4"/>
  <c r="Y168" i="4"/>
  <c r="Z168" i="4"/>
  <c r="AA168" i="4"/>
  <c r="Q169" i="4"/>
  <c r="R169" i="4"/>
  <c r="S169" i="4"/>
  <c r="T169" i="4"/>
  <c r="U169" i="4"/>
  <c r="V169" i="4"/>
  <c r="W169" i="4"/>
  <c r="X169" i="4"/>
  <c r="Y169" i="4"/>
  <c r="Z169" i="4"/>
  <c r="AA169" i="4"/>
  <c r="Q170" i="4"/>
  <c r="R170" i="4"/>
  <c r="S170" i="4"/>
  <c r="T170" i="4"/>
  <c r="U170" i="4"/>
  <c r="V170" i="4"/>
  <c r="W170" i="4"/>
  <c r="X170" i="4"/>
  <c r="Y170" i="4"/>
  <c r="Z170" i="4"/>
  <c r="AA170" i="4"/>
  <c r="Q171" i="4"/>
  <c r="R171" i="4"/>
  <c r="S171" i="4"/>
  <c r="T171" i="4"/>
  <c r="U171" i="4"/>
  <c r="V171" i="4"/>
  <c r="W171" i="4"/>
  <c r="X171" i="4"/>
  <c r="Y171" i="4"/>
  <c r="Z171" i="4"/>
  <c r="AA171" i="4"/>
  <c r="Q172" i="4"/>
  <c r="R172" i="4"/>
  <c r="S172" i="4"/>
  <c r="T172" i="4"/>
  <c r="U172" i="4"/>
  <c r="V172" i="4"/>
  <c r="W172" i="4"/>
  <c r="X172" i="4"/>
  <c r="Y172" i="4"/>
  <c r="Z172" i="4"/>
  <c r="AA172" i="4"/>
  <c r="Q173" i="4"/>
  <c r="R173" i="4"/>
  <c r="S173" i="4"/>
  <c r="T173" i="4"/>
  <c r="U173" i="4"/>
  <c r="V173" i="4"/>
  <c r="W173" i="4"/>
  <c r="X173" i="4"/>
  <c r="Y173" i="4"/>
  <c r="Z173" i="4"/>
  <c r="AA173" i="4"/>
  <c r="Q174" i="4"/>
  <c r="R174" i="4"/>
  <c r="S174" i="4"/>
  <c r="T174" i="4"/>
  <c r="U174" i="4"/>
  <c r="V174" i="4"/>
  <c r="W174" i="4"/>
  <c r="X174" i="4"/>
  <c r="Y174" i="4"/>
  <c r="Z174" i="4"/>
  <c r="AA174" i="4"/>
  <c r="Q175" i="4"/>
  <c r="R175" i="4"/>
  <c r="S175" i="4"/>
  <c r="T175" i="4"/>
  <c r="U175" i="4"/>
  <c r="V175" i="4"/>
  <c r="W175" i="4"/>
  <c r="X175" i="4"/>
  <c r="Y175" i="4"/>
  <c r="Z175" i="4"/>
  <c r="AA175" i="4"/>
  <c r="Q176" i="4"/>
  <c r="R176" i="4"/>
  <c r="S176" i="4"/>
  <c r="T176" i="4"/>
  <c r="U176" i="4"/>
  <c r="V176" i="4"/>
  <c r="W176" i="4"/>
  <c r="X176" i="4"/>
  <c r="Y176" i="4"/>
  <c r="Z176" i="4"/>
  <c r="AA176" i="4"/>
  <c r="Q177" i="4"/>
  <c r="R177" i="4"/>
  <c r="S177" i="4"/>
  <c r="T177" i="4"/>
  <c r="U177" i="4"/>
  <c r="V177" i="4"/>
  <c r="W177" i="4"/>
  <c r="X177" i="4"/>
  <c r="Y177" i="4"/>
  <c r="Z177" i="4"/>
  <c r="AA177" i="4"/>
  <c r="Q178" i="4"/>
  <c r="R178" i="4"/>
  <c r="S178" i="4"/>
  <c r="T178" i="4"/>
  <c r="U178" i="4"/>
  <c r="V178" i="4"/>
  <c r="W178" i="4"/>
  <c r="X178" i="4"/>
  <c r="Y178" i="4"/>
  <c r="Z178" i="4"/>
  <c r="AA178" i="4"/>
  <c r="Q179" i="4"/>
  <c r="R179" i="4"/>
  <c r="S179" i="4"/>
  <c r="T179" i="4"/>
  <c r="U179" i="4"/>
  <c r="V179" i="4"/>
  <c r="W179" i="4"/>
  <c r="X179" i="4"/>
  <c r="Y179" i="4"/>
  <c r="Z179" i="4"/>
  <c r="AA179" i="4"/>
  <c r="Q180" i="4"/>
  <c r="R180" i="4"/>
  <c r="S180" i="4"/>
  <c r="T180" i="4"/>
  <c r="U180" i="4"/>
  <c r="V180" i="4"/>
  <c r="W180" i="4"/>
  <c r="X180" i="4"/>
  <c r="Y180" i="4"/>
  <c r="Z180" i="4"/>
  <c r="AA180" i="4"/>
  <c r="Q181" i="4"/>
  <c r="R181" i="4"/>
  <c r="S181" i="4"/>
  <c r="T181" i="4"/>
  <c r="U181" i="4"/>
  <c r="V181" i="4"/>
  <c r="W181" i="4"/>
  <c r="X181" i="4"/>
  <c r="Y181" i="4"/>
  <c r="Z181" i="4"/>
  <c r="AA181" i="4"/>
  <c r="Q182" i="4"/>
  <c r="R182" i="4"/>
  <c r="S182" i="4"/>
  <c r="T182" i="4"/>
  <c r="U182" i="4"/>
  <c r="V182" i="4"/>
  <c r="W182" i="4"/>
  <c r="X182" i="4"/>
  <c r="Y182" i="4"/>
  <c r="Z182" i="4"/>
  <c r="AA182" i="4"/>
  <c r="Q183" i="4"/>
  <c r="R183" i="4"/>
  <c r="S183" i="4"/>
  <c r="T183" i="4"/>
  <c r="U183" i="4"/>
  <c r="V183" i="4"/>
  <c r="W183" i="4"/>
  <c r="X183" i="4"/>
  <c r="Y183" i="4"/>
  <c r="Z183" i="4"/>
  <c r="AA183" i="4"/>
  <c r="Q184" i="4"/>
  <c r="R184" i="4"/>
  <c r="S184" i="4"/>
  <c r="T184" i="4"/>
  <c r="U184" i="4"/>
  <c r="V184" i="4"/>
  <c r="W184" i="4"/>
  <c r="X184" i="4"/>
  <c r="Y184" i="4"/>
  <c r="Z184" i="4"/>
  <c r="AA184" i="4"/>
  <c r="Q185" i="4"/>
  <c r="R185" i="4"/>
  <c r="S185" i="4"/>
  <c r="T185" i="4"/>
  <c r="U185" i="4"/>
  <c r="V185" i="4"/>
  <c r="W185" i="4"/>
  <c r="X185" i="4"/>
  <c r="Y185" i="4"/>
  <c r="Z185" i="4"/>
  <c r="AA185" i="4"/>
  <c r="Q186" i="4"/>
  <c r="R186" i="4"/>
  <c r="S186" i="4"/>
  <c r="T186" i="4"/>
  <c r="U186" i="4"/>
  <c r="V186" i="4"/>
  <c r="W186" i="4"/>
  <c r="X186" i="4"/>
  <c r="Y186" i="4"/>
  <c r="Z186" i="4"/>
  <c r="AA186" i="4"/>
  <c r="Q187" i="4"/>
  <c r="R187" i="4"/>
  <c r="S187" i="4"/>
  <c r="T187" i="4"/>
  <c r="U187" i="4"/>
  <c r="V187" i="4"/>
  <c r="W187" i="4"/>
  <c r="X187" i="4"/>
  <c r="Y187" i="4"/>
  <c r="Z187" i="4"/>
  <c r="AA187" i="4"/>
  <c r="Q188" i="4"/>
  <c r="R188" i="4"/>
  <c r="S188" i="4"/>
  <c r="T188" i="4"/>
  <c r="U188" i="4"/>
  <c r="V188" i="4"/>
  <c r="W188" i="4"/>
  <c r="X188" i="4"/>
  <c r="Y188" i="4"/>
  <c r="Z188" i="4"/>
  <c r="AA188" i="4"/>
  <c r="Q189" i="4"/>
  <c r="R189" i="4"/>
  <c r="S189" i="4"/>
  <c r="T189" i="4"/>
  <c r="U189" i="4"/>
  <c r="V189" i="4"/>
  <c r="W189" i="4"/>
  <c r="X189" i="4"/>
  <c r="Y189" i="4"/>
  <c r="Z189" i="4"/>
  <c r="AA189" i="4"/>
  <c r="Q190" i="4"/>
  <c r="R190" i="4"/>
  <c r="S190" i="4"/>
  <c r="T190" i="4"/>
  <c r="U190" i="4"/>
  <c r="V190" i="4"/>
  <c r="W190" i="4"/>
  <c r="X190" i="4"/>
  <c r="Y190" i="4"/>
  <c r="Z190" i="4"/>
  <c r="AA190" i="4"/>
  <c r="Q191" i="4"/>
  <c r="R191" i="4"/>
  <c r="S191" i="4"/>
  <c r="T191" i="4"/>
  <c r="U191" i="4"/>
  <c r="V191" i="4"/>
  <c r="W191" i="4"/>
  <c r="X191" i="4"/>
  <c r="Y191" i="4"/>
  <c r="Z191" i="4"/>
  <c r="AA191" i="4"/>
  <c r="Q192" i="4"/>
  <c r="R192" i="4"/>
  <c r="S192" i="4"/>
  <c r="T192" i="4"/>
  <c r="U192" i="4"/>
  <c r="V192" i="4"/>
  <c r="W192" i="4"/>
  <c r="X192" i="4"/>
  <c r="Y192" i="4"/>
  <c r="Z192" i="4"/>
  <c r="AA192" i="4"/>
  <c r="Q193" i="4"/>
  <c r="R193" i="4"/>
  <c r="S193" i="4"/>
  <c r="T193" i="4"/>
  <c r="U193" i="4"/>
  <c r="V193" i="4"/>
  <c r="W193" i="4"/>
  <c r="X193" i="4"/>
  <c r="Y193" i="4"/>
  <c r="Z193" i="4"/>
  <c r="AA193" i="4"/>
  <c r="Q194" i="4"/>
  <c r="R194" i="4"/>
  <c r="S194" i="4"/>
  <c r="T194" i="4"/>
  <c r="U194" i="4"/>
  <c r="V194" i="4"/>
  <c r="W194" i="4"/>
  <c r="X194" i="4"/>
  <c r="Y194" i="4"/>
  <c r="Z194" i="4"/>
  <c r="AA194" i="4"/>
  <c r="Q195" i="4"/>
  <c r="R195" i="4"/>
  <c r="S195" i="4"/>
  <c r="T195" i="4"/>
  <c r="U195" i="4"/>
  <c r="V195" i="4"/>
  <c r="W195" i="4"/>
  <c r="X195" i="4"/>
  <c r="Y195" i="4"/>
  <c r="Z195" i="4"/>
  <c r="AA195" i="4"/>
  <c r="Q196" i="4"/>
  <c r="R196" i="4"/>
  <c r="S196" i="4"/>
  <c r="T196" i="4"/>
  <c r="U196" i="4"/>
  <c r="V196" i="4"/>
  <c r="W196" i="4"/>
  <c r="X196" i="4"/>
  <c r="Y196" i="4"/>
  <c r="Z196" i="4"/>
  <c r="AA196" i="4"/>
  <c r="Q197" i="4"/>
  <c r="R197" i="4"/>
  <c r="S197" i="4"/>
  <c r="T197" i="4"/>
  <c r="U197" i="4"/>
  <c r="V197" i="4"/>
  <c r="W197" i="4"/>
  <c r="X197" i="4"/>
  <c r="Y197" i="4"/>
  <c r="Z197" i="4"/>
  <c r="AA197" i="4"/>
  <c r="Q198" i="4"/>
  <c r="R198" i="4"/>
  <c r="S198" i="4"/>
  <c r="T198" i="4"/>
  <c r="U198" i="4"/>
  <c r="V198" i="4"/>
  <c r="W198" i="4"/>
  <c r="X198" i="4"/>
  <c r="Y198" i="4"/>
  <c r="Z198" i="4"/>
  <c r="AA198" i="4"/>
  <c r="Q199" i="4"/>
  <c r="R199" i="4"/>
  <c r="S199" i="4"/>
  <c r="T199" i="4"/>
  <c r="U199" i="4"/>
  <c r="V199" i="4"/>
  <c r="W199" i="4"/>
  <c r="X199" i="4"/>
  <c r="Y199" i="4"/>
  <c r="Z199" i="4"/>
  <c r="AA199" i="4"/>
  <c r="Q200" i="4"/>
  <c r="R200" i="4"/>
  <c r="S200" i="4"/>
  <c r="T200" i="4"/>
  <c r="U200" i="4"/>
  <c r="V200" i="4"/>
  <c r="W200" i="4"/>
  <c r="X200" i="4"/>
  <c r="Y200" i="4"/>
  <c r="Z200" i="4"/>
  <c r="AA200" i="4"/>
  <c r="Q201" i="4"/>
  <c r="R201" i="4"/>
  <c r="S201" i="4"/>
  <c r="T201" i="4"/>
  <c r="U201" i="4"/>
  <c r="V201" i="4"/>
  <c r="W201" i="4"/>
  <c r="X201" i="4"/>
  <c r="Y201" i="4"/>
  <c r="Z201" i="4"/>
  <c r="AA201" i="4"/>
  <c r="Q202" i="4"/>
  <c r="R202" i="4"/>
  <c r="S202" i="4"/>
  <c r="T202" i="4"/>
  <c r="U202" i="4"/>
  <c r="V202" i="4"/>
  <c r="W202" i="4"/>
  <c r="X202" i="4"/>
  <c r="Y202" i="4"/>
  <c r="Z202" i="4"/>
  <c r="AA202" i="4"/>
  <c r="Q203" i="4"/>
  <c r="R203" i="4"/>
  <c r="S203" i="4"/>
  <c r="T203" i="4"/>
  <c r="U203" i="4"/>
  <c r="V203" i="4"/>
  <c r="W203" i="4"/>
  <c r="X203" i="4"/>
  <c r="Y203" i="4"/>
  <c r="Z203" i="4"/>
  <c r="AA203" i="4"/>
  <c r="Q204" i="4"/>
  <c r="R204" i="4"/>
  <c r="S204" i="4"/>
  <c r="T204" i="4"/>
  <c r="U204" i="4"/>
  <c r="V204" i="4"/>
  <c r="W204" i="4"/>
  <c r="X204" i="4"/>
  <c r="Y204" i="4"/>
  <c r="Z204" i="4"/>
  <c r="AA204" i="4"/>
  <c r="Q205" i="4"/>
  <c r="R205" i="4"/>
  <c r="S205" i="4"/>
  <c r="T205" i="4"/>
  <c r="U205" i="4"/>
  <c r="V205" i="4"/>
  <c r="W205" i="4"/>
  <c r="X205" i="4"/>
  <c r="Y205" i="4"/>
  <c r="Z205" i="4"/>
  <c r="AA205" i="4"/>
  <c r="AE118" i="4"/>
  <c r="AE150" i="4"/>
  <c r="AE174" i="4"/>
  <c r="AE198" i="4"/>
  <c r="AE111" i="4"/>
  <c r="AE119" i="4"/>
  <c r="AE127" i="4"/>
  <c r="AE135" i="4"/>
  <c r="AE143" i="4"/>
  <c r="AE151" i="4"/>
  <c r="AE159" i="4"/>
  <c r="AE167" i="4"/>
  <c r="AE175" i="4"/>
  <c r="AE183" i="4"/>
  <c r="AE191" i="4"/>
  <c r="AE199" i="4"/>
  <c r="AE110" i="4"/>
  <c r="AE134" i="4"/>
  <c r="AE158" i="4"/>
  <c r="AE182" i="4"/>
  <c r="AE112" i="4"/>
  <c r="AE120" i="4"/>
  <c r="AE128" i="4"/>
  <c r="AE136" i="4"/>
  <c r="AE144" i="4"/>
  <c r="AE152" i="4"/>
  <c r="AE160" i="4"/>
  <c r="AE168" i="4"/>
  <c r="AE176" i="4"/>
  <c r="AE184" i="4"/>
  <c r="AE192" i="4"/>
  <c r="AE200" i="4"/>
  <c r="AE126" i="4"/>
  <c r="AE142" i="4"/>
  <c r="AE166" i="4"/>
  <c r="AE190" i="4"/>
  <c r="AE113" i="4"/>
  <c r="AE121" i="4"/>
  <c r="AE129" i="4"/>
  <c r="AE137" i="4"/>
  <c r="AE145" i="4"/>
  <c r="AE153" i="4"/>
  <c r="AE161" i="4"/>
  <c r="AE169" i="4"/>
  <c r="AE177" i="4"/>
  <c r="AE185" i="4"/>
  <c r="AE193" i="4"/>
  <c r="AE201" i="4"/>
  <c r="AE122" i="4"/>
  <c r="AE130" i="4"/>
  <c r="AE138" i="4"/>
  <c r="AE146" i="4"/>
  <c r="AE154" i="4"/>
  <c r="AE162" i="4"/>
  <c r="AE170" i="4"/>
  <c r="AE178" i="4"/>
  <c r="AE186" i="4"/>
  <c r="AE194" i="4"/>
  <c r="AE202" i="4"/>
  <c r="AE115" i="4"/>
  <c r="AE123" i="4"/>
  <c r="AE131" i="4"/>
  <c r="AE139" i="4"/>
  <c r="AE147" i="4"/>
  <c r="AE155" i="4"/>
  <c r="AE163" i="4"/>
  <c r="AE171" i="4"/>
  <c r="AE179" i="4"/>
  <c r="AE187" i="4"/>
  <c r="AE195" i="4"/>
  <c r="AE203" i="4"/>
  <c r="AE108" i="4"/>
  <c r="AE124" i="4"/>
  <c r="AE140" i="4"/>
  <c r="AE148" i="4"/>
  <c r="AE156" i="4"/>
  <c r="AE164" i="4"/>
  <c r="AE172" i="4"/>
  <c r="AE180" i="4"/>
  <c r="AE188" i="4"/>
  <c r="AE196" i="4"/>
  <c r="AE204" i="4"/>
  <c r="AE114" i="4"/>
  <c r="AE116" i="4"/>
  <c r="AE132" i="4"/>
  <c r="AE109" i="4"/>
  <c r="AE117" i="4"/>
  <c r="AE125" i="4"/>
  <c r="AE133" i="4"/>
  <c r="AE141" i="4"/>
  <c r="AE149" i="4"/>
  <c r="AE157" i="4"/>
  <c r="AE165" i="4"/>
  <c r="AE173" i="4"/>
  <c r="AE181" i="4"/>
  <c r="AE189" i="4"/>
  <c r="AE197" i="4"/>
  <c r="AE205" i="4"/>
  <c r="AF109" i="4"/>
  <c r="AF113" i="4"/>
  <c r="AF119" i="4"/>
  <c r="AF123" i="4"/>
  <c r="AF128" i="4"/>
  <c r="AF133" i="4"/>
  <c r="AF139" i="4"/>
  <c r="AF147" i="4"/>
  <c r="AF152" i="4"/>
  <c r="AF159" i="4"/>
  <c r="AF167" i="4"/>
  <c r="AF174" i="4"/>
  <c r="AF179" i="4"/>
  <c r="AF184" i="4"/>
  <c r="AF190" i="4"/>
  <c r="AF197" i="4"/>
  <c r="AF201" i="4"/>
  <c r="AF205"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F110" i="4"/>
  <c r="AF116" i="4"/>
  <c r="AF121" i="4"/>
  <c r="AF126" i="4"/>
  <c r="AF129" i="4"/>
  <c r="AF135" i="4"/>
  <c r="AF142" i="4"/>
  <c r="AF149" i="4"/>
  <c r="AF155" i="4"/>
  <c r="AF163" i="4"/>
  <c r="AF169" i="4"/>
  <c r="AF175" i="4"/>
  <c r="AF183" i="4"/>
  <c r="AF188" i="4"/>
  <c r="AF194" i="4"/>
  <c r="AF199" i="4"/>
  <c r="AF203" i="4"/>
  <c r="AF108" i="4"/>
  <c r="AF112" i="4"/>
  <c r="AF118" i="4"/>
  <c r="AF122" i="4"/>
  <c r="AF127" i="4"/>
  <c r="AF132" i="4"/>
  <c r="AF140" i="4"/>
  <c r="AF146" i="4"/>
  <c r="AF153" i="4"/>
  <c r="AF160" i="4"/>
  <c r="AF166" i="4"/>
  <c r="AF172" i="4"/>
  <c r="AF180" i="4"/>
  <c r="AF185" i="4"/>
  <c r="AF189" i="4"/>
  <c r="AF195" i="4"/>
  <c r="AF202" i="4"/>
  <c r="AF114" i="4"/>
  <c r="AF124" i="4"/>
  <c r="AF134" i="4"/>
  <c r="AF145" i="4"/>
  <c r="AF157" i="4"/>
  <c r="AF165" i="4"/>
  <c r="AF173" i="4"/>
  <c r="AF181" i="4"/>
  <c r="AF186" i="4"/>
  <c r="AF191" i="4"/>
  <c r="AF196" i="4"/>
  <c r="AF200" i="4"/>
  <c r="AF204" i="4"/>
  <c r="AF117" i="4"/>
  <c r="AF131" i="4"/>
  <c r="AF137" i="4"/>
  <c r="AF143" i="4"/>
  <c r="AF148" i="4"/>
  <c r="AF154" i="4"/>
  <c r="AF162" i="4"/>
  <c r="AF171" i="4"/>
  <c r="AF177" i="4"/>
  <c r="AF192" i="4"/>
  <c r="AF138" i="4"/>
  <c r="AF144" i="4"/>
  <c r="AF151" i="4"/>
  <c r="AF158" i="4"/>
  <c r="AF164" i="4"/>
  <c r="AF170" i="4"/>
  <c r="AF178" i="4"/>
  <c r="AF193" i="4"/>
  <c r="AF111" i="4"/>
  <c r="AF115" i="4"/>
  <c r="AF120" i="4"/>
  <c r="AF125" i="4"/>
  <c r="AF130" i="4"/>
  <c r="AF136" i="4"/>
  <c r="AF141" i="4"/>
  <c r="AF150" i="4"/>
  <c r="AF156" i="4"/>
  <c r="AF161" i="4"/>
  <c r="AF168" i="4"/>
  <c r="AF176" i="4"/>
  <c r="AF182" i="4"/>
  <c r="AF187" i="4"/>
  <c r="AF198" i="4"/>
  <c r="AO134" i="4"/>
  <c r="AO150" i="4"/>
  <c r="AO158" i="4"/>
  <c r="AO166" i="4"/>
  <c r="AO174" i="4"/>
  <c r="AO182" i="4"/>
  <c r="AO190" i="4"/>
  <c r="AO198" i="4"/>
  <c r="AO111" i="4"/>
  <c r="AO119" i="4"/>
  <c r="AO127" i="4"/>
  <c r="AO135" i="4"/>
  <c r="AO143" i="4"/>
  <c r="AO151" i="4"/>
  <c r="AO159" i="4"/>
  <c r="AO167" i="4"/>
  <c r="AO175" i="4"/>
  <c r="AO183" i="4"/>
  <c r="AO191" i="4"/>
  <c r="AO199" i="4"/>
  <c r="AO110" i="4"/>
  <c r="AO128" i="4"/>
  <c r="AO160" i="4"/>
  <c r="AO192" i="4"/>
  <c r="AO137" i="4"/>
  <c r="AO161" i="4"/>
  <c r="AO169" i="4"/>
  <c r="AO177" i="4"/>
  <c r="AO185" i="4"/>
  <c r="AO193" i="4"/>
  <c r="AO201" i="4"/>
  <c r="AO118" i="4"/>
  <c r="AO120" i="4"/>
  <c r="AO144" i="4"/>
  <c r="AO168" i="4"/>
  <c r="AO176" i="4"/>
  <c r="AO200" i="4"/>
  <c r="AO129" i="4"/>
  <c r="AO153" i="4"/>
  <c r="AO114" i="4"/>
  <c r="AO122" i="4"/>
  <c r="AO130" i="4"/>
  <c r="AO138" i="4"/>
  <c r="AO146" i="4"/>
  <c r="AO154" i="4"/>
  <c r="AO162" i="4"/>
  <c r="AO170" i="4"/>
  <c r="AO178" i="4"/>
  <c r="AO186" i="4"/>
  <c r="AO194" i="4"/>
  <c r="AO202" i="4"/>
  <c r="AO142" i="4"/>
  <c r="AO136" i="4"/>
  <c r="AO152" i="4"/>
  <c r="AO184" i="4"/>
  <c r="AO113" i="4"/>
  <c r="AO121" i="4"/>
  <c r="AO145" i="4"/>
  <c r="AO115" i="4"/>
  <c r="AO123" i="4"/>
  <c r="AO131" i="4"/>
  <c r="AO139" i="4"/>
  <c r="AO147" i="4"/>
  <c r="AO155" i="4"/>
  <c r="AO163" i="4"/>
  <c r="AO171" i="4"/>
  <c r="AO179" i="4"/>
  <c r="AO187" i="4"/>
  <c r="AO195" i="4"/>
  <c r="AO203" i="4"/>
  <c r="AO126" i="4"/>
  <c r="AO108" i="4"/>
  <c r="AO116" i="4"/>
  <c r="AO124" i="4"/>
  <c r="AO132" i="4"/>
  <c r="AO140" i="4"/>
  <c r="AO148" i="4"/>
  <c r="AO156" i="4"/>
  <c r="AO164" i="4"/>
  <c r="AO172" i="4"/>
  <c r="AO180" i="4"/>
  <c r="AO188" i="4"/>
  <c r="AO196" i="4"/>
  <c r="AO204" i="4"/>
  <c r="AO112" i="4"/>
  <c r="AO109" i="4"/>
  <c r="M45" i="13"/>
  <c r="M5" i="13" s="1"/>
  <c r="AO117" i="4"/>
  <c r="AO125" i="4"/>
  <c r="AO133" i="4"/>
  <c r="AO141" i="4"/>
  <c r="AO149" i="4"/>
  <c r="AO157" i="4"/>
  <c r="AO165" i="4"/>
  <c r="AO173" i="4"/>
  <c r="AO181" i="4"/>
  <c r="AO189" i="4"/>
  <c r="AO197" i="4"/>
  <c r="AO205" i="4"/>
  <c r="N183" i="4"/>
  <c r="N118" i="4"/>
  <c r="N134" i="4"/>
  <c r="N142" i="4"/>
  <c r="N158" i="4"/>
  <c r="N174" i="4"/>
  <c r="N182" i="4"/>
  <c r="N198" i="4"/>
  <c r="N119" i="4"/>
  <c r="N127" i="4"/>
  <c r="N135" i="4"/>
  <c r="N143" i="4"/>
  <c r="N151" i="4"/>
  <c r="N159" i="4"/>
  <c r="N167" i="4"/>
  <c r="N175" i="4"/>
  <c r="N191" i="4"/>
  <c r="N199" i="4"/>
  <c r="N112" i="4"/>
  <c r="N120" i="4"/>
  <c r="N128" i="4"/>
  <c r="N136" i="4"/>
  <c r="N144" i="4"/>
  <c r="N152" i="4"/>
  <c r="N160" i="4"/>
  <c r="N168" i="4"/>
  <c r="N176" i="4"/>
  <c r="N184" i="4"/>
  <c r="N192" i="4"/>
  <c r="N200" i="4"/>
  <c r="N185" i="4"/>
  <c r="N193" i="4"/>
  <c r="N201" i="4"/>
  <c r="N110" i="4"/>
  <c r="N126" i="4"/>
  <c r="N150" i="4"/>
  <c r="N166" i="4"/>
  <c r="N190" i="4"/>
  <c r="N111" i="4"/>
  <c r="N113" i="4"/>
  <c r="N121" i="4"/>
  <c r="N129" i="4"/>
  <c r="N137" i="4"/>
  <c r="N145" i="4"/>
  <c r="N153" i="4"/>
  <c r="N161" i="4"/>
  <c r="N169" i="4"/>
  <c r="N177" i="4"/>
  <c r="N114" i="4"/>
  <c r="N122" i="4"/>
  <c r="N130" i="4"/>
  <c r="N138" i="4"/>
  <c r="N146" i="4"/>
  <c r="N154" i="4"/>
  <c r="N162" i="4"/>
  <c r="N170" i="4"/>
  <c r="N178" i="4"/>
  <c r="N186" i="4"/>
  <c r="N194" i="4"/>
  <c r="N202" i="4"/>
  <c r="N123" i="4"/>
  <c r="N139" i="4"/>
  <c r="N155" i="4"/>
  <c r="N163" i="4"/>
  <c r="N171" i="4"/>
  <c r="N179" i="4"/>
  <c r="N187" i="4"/>
  <c r="N195" i="4"/>
  <c r="N203" i="4"/>
  <c r="N115" i="4"/>
  <c r="N131" i="4"/>
  <c r="N147" i="4"/>
  <c r="N108" i="4"/>
  <c r="N116" i="4"/>
  <c r="N124" i="4"/>
  <c r="N132" i="4"/>
  <c r="N140" i="4"/>
  <c r="N148" i="4"/>
  <c r="N156" i="4"/>
  <c r="N164" i="4"/>
  <c r="N172" i="4"/>
  <c r="N180" i="4"/>
  <c r="N188" i="4"/>
  <c r="N196" i="4"/>
  <c r="N204" i="4"/>
  <c r="N109" i="4"/>
  <c r="N117" i="4"/>
  <c r="N125" i="4"/>
  <c r="N133" i="4"/>
  <c r="N141" i="4"/>
  <c r="N149" i="4"/>
  <c r="N157" i="4"/>
  <c r="N165" i="4"/>
  <c r="N173" i="4"/>
  <c r="N181" i="4"/>
  <c r="N189" i="4"/>
  <c r="N197" i="4"/>
  <c r="N205" i="4"/>
  <c r="N308" i="4"/>
  <c r="Y4" i="4"/>
  <c r="AN4" i="4"/>
  <c r="AN293" i="4" s="1"/>
  <c r="AF4" i="4"/>
  <c r="W4" i="4"/>
  <c r="AK4" i="4"/>
  <c r="AK221" i="4" s="1"/>
  <c r="AH4" i="4"/>
  <c r="AO4" i="4"/>
  <c r="AO253" i="4" s="1"/>
  <c r="AL4" i="4"/>
  <c r="AL214" i="4" s="1"/>
  <c r="X4" i="4"/>
  <c r="Q4" i="4"/>
  <c r="AB4" i="4"/>
  <c r="R4" i="4"/>
  <c r="AG4" i="4"/>
  <c r="AI4" i="4"/>
  <c r="U4" i="4"/>
  <c r="AA4" i="4"/>
  <c r="AM4" i="4"/>
  <c r="AM270" i="4" s="1"/>
  <c r="N4" i="4"/>
  <c r="N296" i="4" s="1"/>
  <c r="T4" i="4"/>
  <c r="V4" i="4"/>
  <c r="Z4" i="4"/>
  <c r="AE4" i="4"/>
  <c r="AJ4" i="4"/>
  <c r="AJ211" i="4" s="1"/>
  <c r="S4" i="4"/>
  <c r="M4" i="4"/>
  <c r="M107" i="4" s="1"/>
  <c r="M43" i="9" s="1"/>
  <c r="C4" i="4"/>
  <c r="D4" i="4"/>
  <c r="N305" i="4" l="1"/>
  <c r="N236" i="4"/>
  <c r="N274" i="4"/>
  <c r="N276" i="4"/>
  <c r="N284" i="4"/>
  <c r="N227" i="4"/>
  <c r="N218" i="4"/>
  <c r="N273" i="4"/>
  <c r="N256" i="4"/>
  <c r="N247" i="4"/>
  <c r="N262" i="4"/>
  <c r="AO252" i="4"/>
  <c r="AO291" i="4"/>
  <c r="AO251" i="4"/>
  <c r="AO242" i="4"/>
  <c r="AO216" i="4"/>
  <c r="AO297" i="4"/>
  <c r="AO249" i="4"/>
  <c r="AO213" i="4"/>
  <c r="M51" i="11" s="1"/>
  <c r="M8" i="11" s="1"/>
  <c r="AN236" i="4"/>
  <c r="AN298" i="4"/>
  <c r="AN249" i="4"/>
  <c r="AN216" i="4"/>
  <c r="AN285" i="4"/>
  <c r="N216" i="4"/>
  <c r="N288" i="4"/>
  <c r="N279" i="4"/>
  <c r="N239" i="4"/>
  <c r="N302" i="4"/>
  <c r="N301" i="4"/>
  <c r="N237" i="4"/>
  <c r="AO274" i="4"/>
  <c r="AO221" i="4"/>
  <c r="AO254" i="4"/>
  <c r="AO214" i="4"/>
  <c r="AN220" i="4"/>
  <c r="AN282" i="4"/>
  <c r="AN241" i="4"/>
  <c r="AN271" i="4"/>
  <c r="AN269" i="4"/>
  <c r="N299" i="4"/>
  <c r="N211" i="4"/>
  <c r="N217" i="4"/>
  <c r="N248" i="4"/>
  <c r="N213" i="4"/>
  <c r="N303" i="4"/>
  <c r="AO284" i="4"/>
  <c r="AO244" i="4"/>
  <c r="AO212" i="4"/>
  <c r="M45" i="11" s="1"/>
  <c r="M5" i="11" s="1"/>
  <c r="AO243" i="4"/>
  <c r="AO303" i="4"/>
  <c r="AN211" i="4"/>
  <c r="AN250" i="4"/>
  <c r="AN303" i="4"/>
  <c r="AN215" i="4"/>
  <c r="N243" i="4"/>
  <c r="N306" i="4"/>
  <c r="N214" i="4"/>
  <c r="N263" i="4"/>
  <c r="N285" i="4"/>
  <c r="N221" i="4"/>
  <c r="AO275" i="4"/>
  <c r="AO266" i="4"/>
  <c r="AO226" i="4"/>
  <c r="AO233" i="4"/>
  <c r="AO237" i="4"/>
  <c r="AN291" i="4"/>
  <c r="AN218" i="4"/>
  <c r="AN237" i="4"/>
  <c r="AN278" i="4"/>
  <c r="N300" i="4"/>
  <c r="N268" i="4"/>
  <c r="N228" i="4"/>
  <c r="N250" i="4"/>
  <c r="N266" i="4"/>
  <c r="N289" i="4"/>
  <c r="N249" i="4"/>
  <c r="N304" i="4"/>
  <c r="N295" i="4"/>
  <c r="N223" i="4"/>
  <c r="N278" i="4"/>
  <c r="N238" i="4"/>
  <c r="N286" i="4"/>
  <c r="AO236" i="4"/>
  <c r="AO215" i="4"/>
  <c r="AO298" i="4"/>
  <c r="AO239" i="4"/>
  <c r="AO296" i="4"/>
  <c r="AO295" i="4"/>
  <c r="AO286" i="4"/>
  <c r="AO238" i="4"/>
  <c r="AN283" i="4"/>
  <c r="AN287" i="4"/>
  <c r="AN304" i="4"/>
  <c r="AN270" i="4"/>
  <c r="N275" i="4"/>
  <c r="N235" i="4"/>
  <c r="N298" i="4"/>
  <c r="N280" i="4"/>
  <c r="AO268" i="4"/>
  <c r="AO227" i="4"/>
  <c r="AO258" i="4"/>
  <c r="AO265" i="4"/>
  <c r="AO225" i="4"/>
  <c r="AN308" i="4"/>
  <c r="AN275" i="4"/>
  <c r="AN239" i="4"/>
  <c r="AN288" i="4"/>
  <c r="AN262" i="4"/>
  <c r="N292" i="4"/>
  <c r="N260" i="4"/>
  <c r="N281" i="4"/>
  <c r="N241" i="4"/>
  <c r="N269" i="4"/>
  <c r="N287" i="4"/>
  <c r="N255" i="4"/>
  <c r="N215" i="4"/>
  <c r="N270" i="4"/>
  <c r="N222" i="4"/>
  <c r="N245" i="4"/>
  <c r="AO308" i="4"/>
  <c r="AO259" i="4"/>
  <c r="AO290" i="4"/>
  <c r="AO277" i="4"/>
  <c r="AN276" i="4"/>
  <c r="AN243" i="4"/>
  <c r="AN297" i="4"/>
  <c r="AN256" i="4"/>
  <c r="AN230" i="4"/>
  <c r="N307" i="4"/>
  <c r="N267" i="4"/>
  <c r="N234" i="4"/>
  <c r="N282" i="4"/>
  <c r="N226" i="4"/>
  <c r="N224" i="4"/>
  <c r="N253" i="4"/>
  <c r="AO220" i="4"/>
  <c r="AO219" i="4"/>
  <c r="AO223" i="4"/>
  <c r="AO280" i="4"/>
  <c r="AO222" i="4"/>
  <c r="AN244" i="4"/>
  <c r="AN306" i="4"/>
  <c r="AN257" i="4"/>
  <c r="AN224" i="4"/>
  <c r="AI210" i="4"/>
  <c r="AI212" i="4"/>
  <c r="AI220" i="4"/>
  <c r="AI228" i="4"/>
  <c r="AI236" i="4"/>
  <c r="AI244" i="4"/>
  <c r="AI252" i="4"/>
  <c r="AI260" i="4"/>
  <c r="AI268" i="4"/>
  <c r="AI276" i="4"/>
  <c r="AI284" i="4"/>
  <c r="AI292" i="4"/>
  <c r="AI300" i="4"/>
  <c r="AI308" i="4"/>
  <c r="AI213" i="4"/>
  <c r="AI221" i="4"/>
  <c r="AI229" i="4"/>
  <c r="AI237" i="4"/>
  <c r="AI245" i="4"/>
  <c r="AI253" i="4"/>
  <c r="AI261" i="4"/>
  <c r="AI269" i="4"/>
  <c r="AI277" i="4"/>
  <c r="AI285" i="4"/>
  <c r="AI293" i="4"/>
  <c r="AI301" i="4"/>
  <c r="AI214" i="4"/>
  <c r="AI222" i="4"/>
  <c r="AI230" i="4"/>
  <c r="AI238" i="4"/>
  <c r="AI246" i="4"/>
  <c r="AI254" i="4"/>
  <c r="AI215" i="4"/>
  <c r="AI223" i="4"/>
  <c r="AI231" i="4"/>
  <c r="AI239" i="4"/>
  <c r="AI247" i="4"/>
  <c r="AI216" i="4"/>
  <c r="AI224" i="4"/>
  <c r="AI232" i="4"/>
  <c r="AI240" i="4"/>
  <c r="AI248" i="4"/>
  <c r="AI256" i="4"/>
  <c r="AI264" i="4"/>
  <c r="AI272" i="4"/>
  <c r="AI280" i="4"/>
  <c r="AI288" i="4"/>
  <c r="AI296" i="4"/>
  <c r="AI304" i="4"/>
  <c r="AI217" i="4"/>
  <c r="AI225" i="4"/>
  <c r="AI233" i="4"/>
  <c r="AI241" i="4"/>
  <c r="AI249" i="4"/>
  <c r="AI257" i="4"/>
  <c r="AI265" i="4"/>
  <c r="AI273" i="4"/>
  <c r="AI281" i="4"/>
  <c r="AI289" i="4"/>
  <c r="AI297" i="4"/>
  <c r="AI305" i="4"/>
  <c r="AI218" i="4"/>
  <c r="AI226" i="4"/>
  <c r="AI234" i="4"/>
  <c r="AI242" i="4"/>
  <c r="AI250" i="4"/>
  <c r="AI258" i="4"/>
  <c r="AI266" i="4"/>
  <c r="AI274" i="4"/>
  <c r="AI282" i="4"/>
  <c r="AI290" i="4"/>
  <c r="AI298" i="4"/>
  <c r="AI306" i="4"/>
  <c r="AI211" i="4"/>
  <c r="AI219" i="4"/>
  <c r="AI227" i="4"/>
  <c r="AI235" i="4"/>
  <c r="AI243" i="4"/>
  <c r="AI251" i="4"/>
  <c r="AI259" i="4"/>
  <c r="AI267" i="4"/>
  <c r="AI275" i="4"/>
  <c r="AI283" i="4"/>
  <c r="AI291" i="4"/>
  <c r="AI299" i="4"/>
  <c r="AI307" i="4"/>
  <c r="W107" i="4"/>
  <c r="W210" i="4"/>
  <c r="W211" i="4"/>
  <c r="W215" i="4"/>
  <c r="W219" i="4"/>
  <c r="W223" i="4"/>
  <c r="W227" i="4"/>
  <c r="W231" i="4"/>
  <c r="W235" i="4"/>
  <c r="W239" i="4"/>
  <c r="W243" i="4"/>
  <c r="W247" i="4"/>
  <c r="W251" i="4"/>
  <c r="W255" i="4"/>
  <c r="W259" i="4"/>
  <c r="W263" i="4"/>
  <c r="W267" i="4"/>
  <c r="W214" i="4"/>
  <c r="W218" i="4"/>
  <c r="W222" i="4"/>
  <c r="W226" i="4"/>
  <c r="W230" i="4"/>
  <c r="W234" i="4"/>
  <c r="W238" i="4"/>
  <c r="W242" i="4"/>
  <c r="W246" i="4"/>
  <c r="W250" i="4"/>
  <c r="W254" i="4"/>
  <c r="W258" i="4"/>
  <c r="W262" i="4"/>
  <c r="W266" i="4"/>
  <c r="W213" i="4"/>
  <c r="W217" i="4"/>
  <c r="W221" i="4"/>
  <c r="W225" i="4"/>
  <c r="W229" i="4"/>
  <c r="W233" i="4"/>
  <c r="W237" i="4"/>
  <c r="W241" i="4"/>
  <c r="W245" i="4"/>
  <c r="W249" i="4"/>
  <c r="W253" i="4"/>
  <c r="W257" i="4"/>
  <c r="W261" i="4"/>
  <c r="W265" i="4"/>
  <c r="W269" i="4"/>
  <c r="W273" i="4"/>
  <c r="W212" i="4"/>
  <c r="W216" i="4"/>
  <c r="W220" i="4"/>
  <c r="W224" i="4"/>
  <c r="W228" i="4"/>
  <c r="W232" i="4"/>
  <c r="W236" i="4"/>
  <c r="W240" i="4"/>
  <c r="W244" i="4"/>
  <c r="W248" i="4"/>
  <c r="W252" i="4"/>
  <c r="W256" i="4"/>
  <c r="W260" i="4"/>
  <c r="W264" i="4"/>
  <c r="W268" i="4"/>
  <c r="W272" i="4"/>
  <c r="W276" i="4"/>
  <c r="W280" i="4"/>
  <c r="W284" i="4"/>
  <c r="W288" i="4"/>
  <c r="W292" i="4"/>
  <c r="W296" i="4"/>
  <c r="W300" i="4"/>
  <c r="W304" i="4"/>
  <c r="W270" i="4"/>
  <c r="W271" i="4"/>
  <c r="W277" i="4"/>
  <c r="W287" i="4"/>
  <c r="W294" i="4"/>
  <c r="W306" i="4"/>
  <c r="W282" i="4"/>
  <c r="W297" i="4"/>
  <c r="W302" i="4"/>
  <c r="W274" i="4"/>
  <c r="W275" i="4"/>
  <c r="W285" i="4"/>
  <c r="W295" i="4"/>
  <c r="W283" i="4"/>
  <c r="W290" i="4"/>
  <c r="W305" i="4"/>
  <c r="W278" i="4"/>
  <c r="W293" i="4"/>
  <c r="W303" i="4"/>
  <c r="W308" i="4"/>
  <c r="W281" i="4"/>
  <c r="W291" i="4"/>
  <c r="W298" i="4"/>
  <c r="W279" i="4"/>
  <c r="W286" i="4"/>
  <c r="W301" i="4"/>
  <c r="W307" i="4"/>
  <c r="W289" i="4"/>
  <c r="W299" i="4"/>
  <c r="T107" i="4"/>
  <c r="T210" i="4"/>
  <c r="T212" i="4"/>
  <c r="T216" i="4"/>
  <c r="T220" i="4"/>
  <c r="T224" i="4"/>
  <c r="T228" i="4"/>
  <c r="T232" i="4"/>
  <c r="T236" i="4"/>
  <c r="T240" i="4"/>
  <c r="T244" i="4"/>
  <c r="T248" i="4"/>
  <c r="T252" i="4"/>
  <c r="T256" i="4"/>
  <c r="T260" i="4"/>
  <c r="T264" i="4"/>
  <c r="T268" i="4"/>
  <c r="T211" i="4"/>
  <c r="T215" i="4"/>
  <c r="T219" i="4"/>
  <c r="T223" i="4"/>
  <c r="T227" i="4"/>
  <c r="T231" i="4"/>
  <c r="T235" i="4"/>
  <c r="T239" i="4"/>
  <c r="T243" i="4"/>
  <c r="T247" i="4"/>
  <c r="T251" i="4"/>
  <c r="T255" i="4"/>
  <c r="T259" i="4"/>
  <c r="T263" i="4"/>
  <c r="T214" i="4"/>
  <c r="T218" i="4"/>
  <c r="T222" i="4"/>
  <c r="T226" i="4"/>
  <c r="T230" i="4"/>
  <c r="T234" i="4"/>
  <c r="T238" i="4"/>
  <c r="T242" i="4"/>
  <c r="T246" i="4"/>
  <c r="T250" i="4"/>
  <c r="T254" i="4"/>
  <c r="T258" i="4"/>
  <c r="T262" i="4"/>
  <c r="T266" i="4"/>
  <c r="T270" i="4"/>
  <c r="T274" i="4"/>
  <c r="T213" i="4"/>
  <c r="T217" i="4"/>
  <c r="T221" i="4"/>
  <c r="T225" i="4"/>
  <c r="T229" i="4"/>
  <c r="T233" i="4"/>
  <c r="T237" i="4"/>
  <c r="T241" i="4"/>
  <c r="T245" i="4"/>
  <c r="T249" i="4"/>
  <c r="T253" i="4"/>
  <c r="T257" i="4"/>
  <c r="T261" i="4"/>
  <c r="T265" i="4"/>
  <c r="T269" i="4"/>
  <c r="T273" i="4"/>
  <c r="T277" i="4"/>
  <c r="T281" i="4"/>
  <c r="T285" i="4"/>
  <c r="T289" i="4"/>
  <c r="T293" i="4"/>
  <c r="T297" i="4"/>
  <c r="T301" i="4"/>
  <c r="T305" i="4"/>
  <c r="T276" i="4"/>
  <c r="T296" i="4"/>
  <c r="T298" i="4"/>
  <c r="T279" i="4"/>
  <c r="T284" i="4"/>
  <c r="T286" i="4"/>
  <c r="T299" i="4"/>
  <c r="T304" i="4"/>
  <c r="T306" i="4"/>
  <c r="T287" i="4"/>
  <c r="T292" i="4"/>
  <c r="T294" i="4"/>
  <c r="T271" i="4"/>
  <c r="T272" i="4"/>
  <c r="T280" i="4"/>
  <c r="T282" i="4"/>
  <c r="T295" i="4"/>
  <c r="T300" i="4"/>
  <c r="T302" i="4"/>
  <c r="T267" i="4"/>
  <c r="T275" i="4"/>
  <c r="T283" i="4"/>
  <c r="T288" i="4"/>
  <c r="T290" i="4"/>
  <c r="T303" i="4"/>
  <c r="T308" i="4"/>
  <c r="T278" i="4"/>
  <c r="T291" i="4"/>
  <c r="T307" i="4"/>
  <c r="AF210" i="4"/>
  <c r="AF107" i="4"/>
  <c r="AF212" i="4"/>
  <c r="AF231" i="4"/>
  <c r="AF255" i="4"/>
  <c r="AF282" i="4"/>
  <c r="AF304" i="4"/>
  <c r="AF213" i="4"/>
  <c r="AF232" i="4"/>
  <c r="AF258" i="4"/>
  <c r="AF286" i="4"/>
  <c r="AF306" i="4"/>
  <c r="AF221" i="4"/>
  <c r="AF243" i="4"/>
  <c r="AF269" i="4"/>
  <c r="AF292" i="4"/>
  <c r="AF217" i="4"/>
  <c r="AF260" i="4"/>
  <c r="AF289" i="4"/>
  <c r="AF307" i="4"/>
  <c r="AF240" i="4"/>
  <c r="AF265" i="4"/>
  <c r="AF216" i="4"/>
  <c r="AF236" i="4"/>
  <c r="AF262" i="4"/>
  <c r="AF287" i="4"/>
  <c r="AF308" i="4"/>
  <c r="AF219" i="4"/>
  <c r="AF238" i="4"/>
  <c r="AF266" i="4"/>
  <c r="AF291" i="4"/>
  <c r="AF225" i="4"/>
  <c r="AF249" i="4"/>
  <c r="AF275" i="4"/>
  <c r="AF298" i="4"/>
  <c r="AF222" i="4"/>
  <c r="AF242" i="4"/>
  <c r="AF270" i="4"/>
  <c r="AF293" i="4"/>
  <c r="AF224" i="4"/>
  <c r="AF245" i="4"/>
  <c r="AF272" i="4"/>
  <c r="AF297" i="4"/>
  <c r="AF211" i="4"/>
  <c r="AF230" i="4"/>
  <c r="AF256" i="4"/>
  <c r="AF283" i="4"/>
  <c r="AF305" i="4"/>
  <c r="AF237" i="4"/>
  <c r="AF276" i="4"/>
  <c r="AF299" i="4"/>
  <c r="AF220" i="4"/>
  <c r="AF251" i="4"/>
  <c r="AF280" i="4"/>
  <c r="AF226" i="4"/>
  <c r="AF250" i="4"/>
  <c r="AF277" i="4"/>
  <c r="AF300" i="4"/>
  <c r="AF229" i="4"/>
  <c r="AF252" i="4"/>
  <c r="AF278" i="4"/>
  <c r="AF302" i="4"/>
  <c r="AF215" i="4"/>
  <c r="AF235" i="4"/>
  <c r="AF263" i="4"/>
  <c r="AF288" i="4"/>
  <c r="AF248" i="4"/>
  <c r="AF284" i="4"/>
  <c r="AF303" i="4"/>
  <c r="AF234" i="4"/>
  <c r="AF257" i="4"/>
  <c r="AF295" i="4"/>
  <c r="AF254" i="4"/>
  <c r="AF281" i="4"/>
  <c r="AF218" i="4"/>
  <c r="AF239" i="4"/>
  <c r="AF264" i="4"/>
  <c r="AF290" i="4"/>
  <c r="N107" i="4"/>
  <c r="N350" i="4" s="1"/>
  <c r="N210" i="4"/>
  <c r="N261" i="4"/>
  <c r="N254" i="4"/>
  <c r="N294" i="4"/>
  <c r="N231" i="4"/>
  <c r="N277" i="4"/>
  <c r="Q210" i="4"/>
  <c r="Q107" i="4"/>
  <c r="Q213" i="4"/>
  <c r="Q217" i="4"/>
  <c r="Q221" i="4"/>
  <c r="Q225" i="4"/>
  <c r="Q229" i="4"/>
  <c r="Q233" i="4"/>
  <c r="Q237" i="4"/>
  <c r="Q241" i="4"/>
  <c r="Q245" i="4"/>
  <c r="Q249" i="4"/>
  <c r="Q253" i="4"/>
  <c r="Q257" i="4"/>
  <c r="Q261" i="4"/>
  <c r="Q265" i="4"/>
  <c r="Q269" i="4"/>
  <c r="Q273" i="4"/>
  <c r="Q277" i="4"/>
  <c r="Q212" i="4"/>
  <c r="Q216" i="4"/>
  <c r="Q220" i="4"/>
  <c r="Q224" i="4"/>
  <c r="Q228" i="4"/>
  <c r="Q232" i="4"/>
  <c r="Q236" i="4"/>
  <c r="Q240" i="4"/>
  <c r="Q244" i="4"/>
  <c r="Q248" i="4"/>
  <c r="Q252" i="4"/>
  <c r="Q256" i="4"/>
  <c r="Q260" i="4"/>
  <c r="Q264" i="4"/>
  <c r="Q268" i="4"/>
  <c r="Q211" i="4"/>
  <c r="Q215" i="4"/>
  <c r="Q219" i="4"/>
  <c r="Q223" i="4"/>
  <c r="Q227" i="4"/>
  <c r="Q231" i="4"/>
  <c r="Q235" i="4"/>
  <c r="Q239" i="4"/>
  <c r="Q243" i="4"/>
  <c r="Q247" i="4"/>
  <c r="Q251" i="4"/>
  <c r="Q255" i="4"/>
  <c r="Q259" i="4"/>
  <c r="Q263" i="4"/>
  <c r="Q267" i="4"/>
  <c r="Q271" i="4"/>
  <c r="Q275" i="4"/>
  <c r="Q279" i="4"/>
  <c r="Q283" i="4"/>
  <c r="Q287" i="4"/>
  <c r="Q291" i="4"/>
  <c r="Q295" i="4"/>
  <c r="Q299" i="4"/>
  <c r="Q303" i="4"/>
  <c r="Q214" i="4"/>
  <c r="Q218" i="4"/>
  <c r="Q222" i="4"/>
  <c r="Q226" i="4"/>
  <c r="Q230" i="4"/>
  <c r="Q234" i="4"/>
  <c r="Q238" i="4"/>
  <c r="Q242" i="4"/>
  <c r="Q246" i="4"/>
  <c r="Q250" i="4"/>
  <c r="Q254" i="4"/>
  <c r="Q258" i="4"/>
  <c r="Q262" i="4"/>
  <c r="Q266" i="4"/>
  <c r="Q278" i="4"/>
  <c r="Q288" i="4"/>
  <c r="Q293" i="4"/>
  <c r="Q281" i="4"/>
  <c r="Q298" i="4"/>
  <c r="Q307" i="4"/>
  <c r="Q276" i="4"/>
  <c r="Q286" i="4"/>
  <c r="Q296" i="4"/>
  <c r="Q301" i="4"/>
  <c r="Q284" i="4"/>
  <c r="Q289" i="4"/>
  <c r="Q306" i="4"/>
  <c r="Q294" i="4"/>
  <c r="Q304" i="4"/>
  <c r="Q270" i="4"/>
  <c r="Q282" i="4"/>
  <c r="Q292" i="4"/>
  <c r="Q297" i="4"/>
  <c r="Q280" i="4"/>
  <c r="Q285" i="4"/>
  <c r="Q302" i="4"/>
  <c r="Q272" i="4"/>
  <c r="Q274" i="4"/>
  <c r="Q290" i="4"/>
  <c r="Q300" i="4"/>
  <c r="Q305" i="4"/>
  <c r="Q308" i="4"/>
  <c r="AN210" i="4"/>
  <c r="AN222" i="4"/>
  <c r="AN286" i="4"/>
  <c r="AN295" i="4"/>
  <c r="AN272" i="4"/>
  <c r="AN279" i="4"/>
  <c r="AN265" i="4"/>
  <c r="AN263" i="4"/>
  <c r="AN266" i="4"/>
  <c r="AN235" i="4"/>
  <c r="AN299" i="4"/>
  <c r="AN228" i="4"/>
  <c r="AN292" i="4"/>
  <c r="AN277" i="4"/>
  <c r="AN246" i="4"/>
  <c r="AN229" i="4"/>
  <c r="AN232" i="4"/>
  <c r="AN296" i="4"/>
  <c r="AN225" i="4"/>
  <c r="AN289" i="4"/>
  <c r="AN226" i="4"/>
  <c r="AN290" i="4"/>
  <c r="AN259" i="4"/>
  <c r="AN261" i="4"/>
  <c r="AN252" i="4"/>
  <c r="N252" i="4"/>
  <c r="N220" i="4"/>
  <c r="N291" i="4"/>
  <c r="N259" i="4"/>
  <c r="N290" i="4"/>
  <c r="N258" i="4"/>
  <c r="N297" i="4"/>
  <c r="N265" i="4"/>
  <c r="N233" i="4"/>
  <c r="N272" i="4"/>
  <c r="N240" i="4"/>
  <c r="N229" i="4"/>
  <c r="N230" i="4"/>
  <c r="AO276" i="4"/>
  <c r="BB447" i="4"/>
  <c r="M46" i="9"/>
  <c r="M6" i="9" s="1"/>
  <c r="AO283" i="4"/>
  <c r="AO211" i="4"/>
  <c r="BB493" i="4"/>
  <c r="AO248" i="4"/>
  <c r="BB458" i="4"/>
  <c r="AO289" i="4"/>
  <c r="AO217" i="4"/>
  <c r="BB482" i="4"/>
  <c r="BB507" i="4"/>
  <c r="AO264" i="4"/>
  <c r="BB434" i="4"/>
  <c r="AO278" i="4"/>
  <c r="AO301" i="4"/>
  <c r="BB472" i="4"/>
  <c r="AN284" i="4"/>
  <c r="AN227" i="4"/>
  <c r="AN251" i="4"/>
  <c r="AN258" i="4"/>
  <c r="AN305" i="4"/>
  <c r="AN217" i="4"/>
  <c r="AN264" i="4"/>
  <c r="AN231" i="4"/>
  <c r="AN238" i="4"/>
  <c r="AM300" i="4"/>
  <c r="AM220" i="4"/>
  <c r="AM259" i="4"/>
  <c r="AM258" i="4"/>
  <c r="AM265" i="4"/>
  <c r="AM296" i="4"/>
  <c r="AM285" i="4"/>
  <c r="AM247" i="4"/>
  <c r="AM278" i="4"/>
  <c r="AM221" i="4"/>
  <c r="AF244" i="4"/>
  <c r="AL301" i="4"/>
  <c r="AL290" i="4"/>
  <c r="AL280" i="4"/>
  <c r="AL269" i="4"/>
  <c r="AL258" i="4"/>
  <c r="AL248" i="4"/>
  <c r="AL237" i="4"/>
  <c r="AL226" i="4"/>
  <c r="AL216" i="4"/>
  <c r="AF273" i="4"/>
  <c r="AK300" i="4"/>
  <c r="AK290" i="4"/>
  <c r="AK279" i="4"/>
  <c r="AK268" i="4"/>
  <c r="AK258" i="4"/>
  <c r="AK247" i="4"/>
  <c r="AK236" i="4"/>
  <c r="AJ283" i="4"/>
  <c r="AJ251" i="4"/>
  <c r="AJ219" i="4"/>
  <c r="AI286" i="4"/>
  <c r="AK210" i="4"/>
  <c r="AK211" i="4"/>
  <c r="AK219" i="4"/>
  <c r="AK227" i="4"/>
  <c r="AK235" i="4"/>
  <c r="AK214" i="4"/>
  <c r="AK222" i="4"/>
  <c r="AK230" i="4"/>
  <c r="AK238" i="4"/>
  <c r="AK246" i="4"/>
  <c r="AK254" i="4"/>
  <c r="AK262" i="4"/>
  <c r="AK270" i="4"/>
  <c r="AK278" i="4"/>
  <c r="AK286" i="4"/>
  <c r="AK294" i="4"/>
  <c r="AK302" i="4"/>
  <c r="AK216" i="4"/>
  <c r="AK224" i="4"/>
  <c r="AK217" i="4"/>
  <c r="AK225" i="4"/>
  <c r="AK233" i="4"/>
  <c r="AK241" i="4"/>
  <c r="AK249" i="4"/>
  <c r="AK257" i="4"/>
  <c r="AK265" i="4"/>
  <c r="AK273" i="4"/>
  <c r="AK281" i="4"/>
  <c r="AK289" i="4"/>
  <c r="AK297" i="4"/>
  <c r="AK305" i="4"/>
  <c r="Y107" i="4"/>
  <c r="Y210" i="4"/>
  <c r="Y213" i="4"/>
  <c r="Y217" i="4"/>
  <c r="Y221" i="4"/>
  <c r="Y225" i="4"/>
  <c r="Y229" i="4"/>
  <c r="Y233" i="4"/>
  <c r="Y237" i="4"/>
  <c r="Y241" i="4"/>
  <c r="Y245" i="4"/>
  <c r="Y249" i="4"/>
  <c r="Y253" i="4"/>
  <c r="Y257" i="4"/>
  <c r="Y261" i="4"/>
  <c r="Y265" i="4"/>
  <c r="Y212" i="4"/>
  <c r="Y216" i="4"/>
  <c r="Y220" i="4"/>
  <c r="Y224" i="4"/>
  <c r="Y228" i="4"/>
  <c r="Y232" i="4"/>
  <c r="Y236" i="4"/>
  <c r="Y240" i="4"/>
  <c r="Y244" i="4"/>
  <c r="Y248" i="4"/>
  <c r="Y252" i="4"/>
  <c r="Y256" i="4"/>
  <c r="Y260" i="4"/>
  <c r="Y264" i="4"/>
  <c r="Y211" i="4"/>
  <c r="Y215" i="4"/>
  <c r="Y219" i="4"/>
  <c r="Y223" i="4"/>
  <c r="Y227" i="4"/>
  <c r="Y231" i="4"/>
  <c r="Y235" i="4"/>
  <c r="Y239" i="4"/>
  <c r="Y243" i="4"/>
  <c r="Y247" i="4"/>
  <c r="Y251" i="4"/>
  <c r="Y255" i="4"/>
  <c r="Y259" i="4"/>
  <c r="Y263" i="4"/>
  <c r="Y267" i="4"/>
  <c r="Y271" i="4"/>
  <c r="Y214" i="4"/>
  <c r="Y218" i="4"/>
  <c r="Y222" i="4"/>
  <c r="Y226" i="4"/>
  <c r="Y230" i="4"/>
  <c r="Y234" i="4"/>
  <c r="Y238" i="4"/>
  <c r="Y242" i="4"/>
  <c r="Y246" i="4"/>
  <c r="Y250" i="4"/>
  <c r="Y254" i="4"/>
  <c r="Y258" i="4"/>
  <c r="Y262" i="4"/>
  <c r="Y266" i="4"/>
  <c r="Y270" i="4"/>
  <c r="Y274" i="4"/>
  <c r="Y278" i="4"/>
  <c r="Y282" i="4"/>
  <c r="Y286" i="4"/>
  <c r="Y290" i="4"/>
  <c r="Y294" i="4"/>
  <c r="Y298" i="4"/>
  <c r="Y302" i="4"/>
  <c r="Y281" i="4"/>
  <c r="Y303" i="4"/>
  <c r="Y308" i="4"/>
  <c r="Y269" i="4"/>
  <c r="Y276" i="4"/>
  <c r="Y291" i="4"/>
  <c r="Y296" i="4"/>
  <c r="Y301" i="4"/>
  <c r="Y268" i="4"/>
  <c r="Y279" i="4"/>
  <c r="Y284" i="4"/>
  <c r="Y289" i="4"/>
  <c r="Y307" i="4"/>
  <c r="Y273" i="4"/>
  <c r="Y277" i="4"/>
  <c r="Y299" i="4"/>
  <c r="Y304" i="4"/>
  <c r="Y272" i="4"/>
  <c r="Y287" i="4"/>
  <c r="Y292" i="4"/>
  <c r="Y297" i="4"/>
  <c r="Y306" i="4"/>
  <c r="Y280" i="4"/>
  <c r="Y285" i="4"/>
  <c r="Y275" i="4"/>
  <c r="Y295" i="4"/>
  <c r="Y300" i="4"/>
  <c r="Y305" i="4"/>
  <c r="Y283" i="4"/>
  <c r="Y288" i="4"/>
  <c r="Y293" i="4"/>
  <c r="BB504" i="4"/>
  <c r="BB464" i="4"/>
  <c r="AM292" i="4"/>
  <c r="AM212" i="4"/>
  <c r="AM251" i="4"/>
  <c r="AM250" i="4"/>
  <c r="AM257" i="4"/>
  <c r="AM288" i="4"/>
  <c r="AM261" i="4"/>
  <c r="AM239" i="4"/>
  <c r="AF271" i="4"/>
  <c r="AL299" i="4"/>
  <c r="AL289" i="4"/>
  <c r="AL278" i="4"/>
  <c r="AL267" i="4"/>
  <c r="AL257" i="4"/>
  <c r="AL246" i="4"/>
  <c r="AL235" i="4"/>
  <c r="AL225" i="4"/>
  <c r="AF241" i="4"/>
  <c r="AK299" i="4"/>
  <c r="AK288" i="4"/>
  <c r="AK277" i="4"/>
  <c r="AK267" i="4"/>
  <c r="AK256" i="4"/>
  <c r="AK245" i="4"/>
  <c r="AK234" i="4"/>
  <c r="AK220" i="4"/>
  <c r="AF274" i="4"/>
  <c r="AJ282" i="4"/>
  <c r="AJ250" i="4"/>
  <c r="AJ218" i="4"/>
  <c r="AF227" i="4"/>
  <c r="AI279" i="4"/>
  <c r="V107" i="4"/>
  <c r="V210" i="4"/>
  <c r="V214" i="4"/>
  <c r="V218" i="4"/>
  <c r="V222" i="4"/>
  <c r="V226" i="4"/>
  <c r="V230" i="4"/>
  <c r="V234" i="4"/>
  <c r="V238" i="4"/>
  <c r="V242" i="4"/>
  <c r="V246" i="4"/>
  <c r="V250" i="4"/>
  <c r="V254" i="4"/>
  <c r="V258" i="4"/>
  <c r="V262" i="4"/>
  <c r="V266" i="4"/>
  <c r="V213" i="4"/>
  <c r="V217" i="4"/>
  <c r="V221" i="4"/>
  <c r="V225" i="4"/>
  <c r="V229" i="4"/>
  <c r="V233" i="4"/>
  <c r="V237" i="4"/>
  <c r="V241" i="4"/>
  <c r="V245" i="4"/>
  <c r="V249" i="4"/>
  <c r="V253" i="4"/>
  <c r="V257" i="4"/>
  <c r="V261" i="4"/>
  <c r="V265" i="4"/>
  <c r="V212" i="4"/>
  <c r="V216" i="4"/>
  <c r="V220" i="4"/>
  <c r="V224" i="4"/>
  <c r="V228" i="4"/>
  <c r="V232" i="4"/>
  <c r="V236" i="4"/>
  <c r="V240" i="4"/>
  <c r="V244" i="4"/>
  <c r="V248" i="4"/>
  <c r="V252" i="4"/>
  <c r="V256" i="4"/>
  <c r="V260" i="4"/>
  <c r="V264" i="4"/>
  <c r="V268" i="4"/>
  <c r="V272" i="4"/>
  <c r="V211" i="4"/>
  <c r="V215" i="4"/>
  <c r="V219" i="4"/>
  <c r="V223" i="4"/>
  <c r="V227" i="4"/>
  <c r="V231" i="4"/>
  <c r="V235" i="4"/>
  <c r="V239" i="4"/>
  <c r="V243" i="4"/>
  <c r="V247" i="4"/>
  <c r="V251" i="4"/>
  <c r="V255" i="4"/>
  <c r="V259" i="4"/>
  <c r="V263" i="4"/>
  <c r="V267" i="4"/>
  <c r="V271" i="4"/>
  <c r="V275" i="4"/>
  <c r="V279" i="4"/>
  <c r="V283" i="4"/>
  <c r="V287" i="4"/>
  <c r="V291" i="4"/>
  <c r="V295" i="4"/>
  <c r="V299" i="4"/>
  <c r="V303" i="4"/>
  <c r="V274" i="4"/>
  <c r="V280" i="4"/>
  <c r="V285" i="4"/>
  <c r="V302" i="4"/>
  <c r="V290" i="4"/>
  <c r="V300" i="4"/>
  <c r="V305" i="4"/>
  <c r="V278" i="4"/>
  <c r="V288" i="4"/>
  <c r="V293" i="4"/>
  <c r="V308" i="4"/>
  <c r="V281" i="4"/>
  <c r="V298" i="4"/>
  <c r="V276" i="4"/>
  <c r="V286" i="4"/>
  <c r="V296" i="4"/>
  <c r="V301" i="4"/>
  <c r="V307" i="4"/>
  <c r="V269" i="4"/>
  <c r="V284" i="4"/>
  <c r="V289" i="4"/>
  <c r="V270" i="4"/>
  <c r="V277" i="4"/>
  <c r="V294" i="4"/>
  <c r="V304" i="4"/>
  <c r="V306" i="4"/>
  <c r="V273" i="4"/>
  <c r="V282" i="4"/>
  <c r="V292" i="4"/>
  <c r="V297" i="4"/>
  <c r="AM210" i="4"/>
  <c r="AM253" i="4"/>
  <c r="AM262" i="4"/>
  <c r="AM293" i="4"/>
  <c r="AM271" i="4"/>
  <c r="AM216" i="4"/>
  <c r="AM280" i="4"/>
  <c r="AM225" i="4"/>
  <c r="AM289" i="4"/>
  <c r="AM266" i="4"/>
  <c r="AM243" i="4"/>
  <c r="AM307" i="4"/>
  <c r="AM244" i="4"/>
  <c r="AM308" i="4"/>
  <c r="AM222" i="4"/>
  <c r="AM286" i="4"/>
  <c r="AM231" i="4"/>
  <c r="AM295" i="4"/>
  <c r="AM240" i="4"/>
  <c r="AM304" i="4"/>
  <c r="AM249" i="4"/>
  <c r="AM226" i="4"/>
  <c r="AM290" i="4"/>
  <c r="AM267" i="4"/>
  <c r="AM235" i="4"/>
  <c r="AM268" i="4"/>
  <c r="N361" i="4"/>
  <c r="AL210" i="4"/>
  <c r="AL212" i="4"/>
  <c r="AL220" i="4"/>
  <c r="AL228" i="4"/>
  <c r="AL236" i="4"/>
  <c r="AL244" i="4"/>
  <c r="AL252" i="4"/>
  <c r="AL260" i="4"/>
  <c r="AL268" i="4"/>
  <c r="AL276" i="4"/>
  <c r="AL284" i="4"/>
  <c r="AL292" i="4"/>
  <c r="AL300" i="4"/>
  <c r="AL308" i="4"/>
  <c r="AL215" i="4"/>
  <c r="AL223" i="4"/>
  <c r="AL231" i="4"/>
  <c r="AL239" i="4"/>
  <c r="AL247" i="4"/>
  <c r="AL255" i="4"/>
  <c r="AL263" i="4"/>
  <c r="AL271" i="4"/>
  <c r="AL279" i="4"/>
  <c r="AL287" i="4"/>
  <c r="AL295" i="4"/>
  <c r="AL303" i="4"/>
  <c r="N334" i="4"/>
  <c r="BB511" i="4"/>
  <c r="BB439" i="4"/>
  <c r="BB446" i="4"/>
  <c r="BB432" i="4"/>
  <c r="AO224" i="4"/>
  <c r="AO281" i="4"/>
  <c r="BB459" i="4"/>
  <c r="AO247" i="4"/>
  <c r="BB499" i="4"/>
  <c r="AO240" i="4"/>
  <c r="AO270" i="4"/>
  <c r="BB441" i="4"/>
  <c r="BB496" i="4"/>
  <c r="AN268" i="4"/>
  <c r="AN221" i="4"/>
  <c r="AN219" i="4"/>
  <c r="AN242" i="4"/>
  <c r="AN281" i="4"/>
  <c r="AN247" i="4"/>
  <c r="AN248" i="4"/>
  <c r="AN302" i="4"/>
  <c r="AN214" i="4"/>
  <c r="AM284" i="4"/>
  <c r="AM219" i="4"/>
  <c r="AM227" i="4"/>
  <c r="AM242" i="4"/>
  <c r="AM241" i="4"/>
  <c r="AM272" i="4"/>
  <c r="AM229" i="4"/>
  <c r="AM223" i="4"/>
  <c r="AM254" i="4"/>
  <c r="AF301" i="4"/>
  <c r="AF214" i="4"/>
  <c r="AL298" i="4"/>
  <c r="AL288" i="4"/>
  <c r="AL277" i="4"/>
  <c r="AL266" i="4"/>
  <c r="AL256" i="4"/>
  <c r="AL245" i="4"/>
  <c r="AL234" i="4"/>
  <c r="AL224" i="4"/>
  <c r="AL213" i="4"/>
  <c r="AF267" i="4"/>
  <c r="AK308" i="4"/>
  <c r="AK298" i="4"/>
  <c r="AK287" i="4"/>
  <c r="AK276" i="4"/>
  <c r="AK266" i="4"/>
  <c r="AK255" i="4"/>
  <c r="AK244" i="4"/>
  <c r="AK232" i="4"/>
  <c r="AK218" i="4"/>
  <c r="AJ307" i="4"/>
  <c r="AJ275" i="4"/>
  <c r="AJ243" i="4"/>
  <c r="AI278" i="4"/>
  <c r="X107" i="4"/>
  <c r="X210" i="4"/>
  <c r="X212" i="4"/>
  <c r="X216" i="4"/>
  <c r="X220" i="4"/>
  <c r="X224" i="4"/>
  <c r="X228" i="4"/>
  <c r="X232" i="4"/>
  <c r="X236" i="4"/>
  <c r="X240" i="4"/>
  <c r="X244" i="4"/>
  <c r="X248" i="4"/>
  <c r="X252" i="4"/>
  <c r="X256" i="4"/>
  <c r="X260" i="4"/>
  <c r="X264" i="4"/>
  <c r="X211" i="4"/>
  <c r="X215" i="4"/>
  <c r="X219" i="4"/>
  <c r="X223" i="4"/>
  <c r="X227" i="4"/>
  <c r="X231" i="4"/>
  <c r="X235" i="4"/>
  <c r="X239" i="4"/>
  <c r="X243" i="4"/>
  <c r="X247" i="4"/>
  <c r="X251" i="4"/>
  <c r="X255" i="4"/>
  <c r="X259" i="4"/>
  <c r="X263" i="4"/>
  <c r="X214" i="4"/>
  <c r="X218" i="4"/>
  <c r="X222" i="4"/>
  <c r="X226" i="4"/>
  <c r="X230" i="4"/>
  <c r="X234" i="4"/>
  <c r="X238" i="4"/>
  <c r="X242" i="4"/>
  <c r="X246" i="4"/>
  <c r="X250" i="4"/>
  <c r="X254" i="4"/>
  <c r="X258" i="4"/>
  <c r="X262" i="4"/>
  <c r="X266" i="4"/>
  <c r="X270" i="4"/>
  <c r="X274" i="4"/>
  <c r="X213" i="4"/>
  <c r="X217" i="4"/>
  <c r="X221" i="4"/>
  <c r="X225" i="4"/>
  <c r="X229" i="4"/>
  <c r="X233" i="4"/>
  <c r="X237" i="4"/>
  <c r="X241" i="4"/>
  <c r="X245" i="4"/>
  <c r="X249" i="4"/>
  <c r="X253" i="4"/>
  <c r="X257" i="4"/>
  <c r="X261" i="4"/>
  <c r="X265" i="4"/>
  <c r="X269" i="4"/>
  <c r="X273" i="4"/>
  <c r="X277" i="4"/>
  <c r="X281" i="4"/>
  <c r="X285" i="4"/>
  <c r="X289" i="4"/>
  <c r="X293" i="4"/>
  <c r="X297" i="4"/>
  <c r="X301" i="4"/>
  <c r="X305" i="4"/>
  <c r="X268" i="4"/>
  <c r="X279" i="4"/>
  <c r="X284" i="4"/>
  <c r="X286" i="4"/>
  <c r="X307" i="4"/>
  <c r="X299" i="4"/>
  <c r="X304" i="4"/>
  <c r="X271" i="4"/>
  <c r="X272" i="4"/>
  <c r="X287" i="4"/>
  <c r="X292" i="4"/>
  <c r="X294" i="4"/>
  <c r="X306" i="4"/>
  <c r="X267" i="4"/>
  <c r="X280" i="4"/>
  <c r="X282" i="4"/>
  <c r="X275" i="4"/>
  <c r="X295" i="4"/>
  <c r="X300" i="4"/>
  <c r="X302" i="4"/>
  <c r="X283" i="4"/>
  <c r="X288" i="4"/>
  <c r="X290" i="4"/>
  <c r="X278" i="4"/>
  <c r="X303" i="4"/>
  <c r="X308" i="4"/>
  <c r="X276" i="4"/>
  <c r="X291" i="4"/>
  <c r="X296" i="4"/>
  <c r="X298" i="4"/>
  <c r="N367" i="4"/>
  <c r="BB479" i="4"/>
  <c r="BB451" i="4"/>
  <c r="BB474" i="4"/>
  <c r="S107" i="4"/>
  <c r="S210" i="4"/>
  <c r="S211" i="4"/>
  <c r="S215" i="4"/>
  <c r="S219" i="4"/>
  <c r="S223" i="4"/>
  <c r="S227" i="4"/>
  <c r="S231" i="4"/>
  <c r="S235" i="4"/>
  <c r="S239" i="4"/>
  <c r="S243" i="4"/>
  <c r="S247" i="4"/>
  <c r="S251" i="4"/>
  <c r="S255" i="4"/>
  <c r="S259" i="4"/>
  <c r="S263" i="4"/>
  <c r="S267" i="4"/>
  <c r="S214" i="4"/>
  <c r="S218" i="4"/>
  <c r="S222" i="4"/>
  <c r="S226" i="4"/>
  <c r="S230" i="4"/>
  <c r="S234" i="4"/>
  <c r="S238" i="4"/>
  <c r="S242" i="4"/>
  <c r="S246" i="4"/>
  <c r="S250" i="4"/>
  <c r="S254" i="4"/>
  <c r="S258" i="4"/>
  <c r="S262" i="4"/>
  <c r="S266" i="4"/>
  <c r="S213" i="4"/>
  <c r="S217" i="4"/>
  <c r="S221" i="4"/>
  <c r="S225" i="4"/>
  <c r="S229" i="4"/>
  <c r="S233" i="4"/>
  <c r="S237" i="4"/>
  <c r="S241" i="4"/>
  <c r="S245" i="4"/>
  <c r="S249" i="4"/>
  <c r="S253" i="4"/>
  <c r="S257" i="4"/>
  <c r="S261" i="4"/>
  <c r="S265" i="4"/>
  <c r="S269" i="4"/>
  <c r="S273" i="4"/>
  <c r="S212" i="4"/>
  <c r="S216" i="4"/>
  <c r="S220" i="4"/>
  <c r="S224" i="4"/>
  <c r="S228" i="4"/>
  <c r="S232" i="4"/>
  <c r="S236" i="4"/>
  <c r="S240" i="4"/>
  <c r="S244" i="4"/>
  <c r="S248" i="4"/>
  <c r="S252" i="4"/>
  <c r="S256" i="4"/>
  <c r="S260" i="4"/>
  <c r="S264" i="4"/>
  <c r="S268" i="4"/>
  <c r="S272" i="4"/>
  <c r="S276" i="4"/>
  <c r="S280" i="4"/>
  <c r="S284" i="4"/>
  <c r="S288" i="4"/>
  <c r="S292" i="4"/>
  <c r="S296" i="4"/>
  <c r="S300" i="4"/>
  <c r="S304" i="4"/>
  <c r="S289" i="4"/>
  <c r="S294" i="4"/>
  <c r="S299" i="4"/>
  <c r="S306" i="4"/>
  <c r="S277" i="4"/>
  <c r="S287" i="4"/>
  <c r="S270" i="4"/>
  <c r="S271" i="4"/>
  <c r="S282" i="4"/>
  <c r="S297" i="4"/>
  <c r="S285" i="4"/>
  <c r="S295" i="4"/>
  <c r="S302" i="4"/>
  <c r="S274" i="4"/>
  <c r="S275" i="4"/>
  <c r="S283" i="4"/>
  <c r="S290" i="4"/>
  <c r="S305" i="4"/>
  <c r="S308" i="4"/>
  <c r="S278" i="4"/>
  <c r="S293" i="4"/>
  <c r="S303" i="4"/>
  <c r="S281" i="4"/>
  <c r="S291" i="4"/>
  <c r="S298" i="4"/>
  <c r="S307" i="4"/>
  <c r="S279" i="4"/>
  <c r="S286" i="4"/>
  <c r="S301" i="4"/>
  <c r="AA210" i="4"/>
  <c r="AA107" i="4"/>
  <c r="AA211" i="4"/>
  <c r="AA215" i="4"/>
  <c r="AA219" i="4"/>
  <c r="AA223" i="4"/>
  <c r="AA227" i="4"/>
  <c r="AA231" i="4"/>
  <c r="AA235" i="4"/>
  <c r="AA239" i="4"/>
  <c r="AA243" i="4"/>
  <c r="AA247" i="4"/>
  <c r="AA251" i="4"/>
  <c r="AA255" i="4"/>
  <c r="AA259" i="4"/>
  <c r="AA263" i="4"/>
  <c r="AA267" i="4"/>
  <c r="AA214" i="4"/>
  <c r="AA218" i="4"/>
  <c r="AA222" i="4"/>
  <c r="AA226" i="4"/>
  <c r="AA230" i="4"/>
  <c r="AA234" i="4"/>
  <c r="AA238" i="4"/>
  <c r="AA242" i="4"/>
  <c r="AA246" i="4"/>
  <c r="AA250" i="4"/>
  <c r="AA254" i="4"/>
  <c r="AA258" i="4"/>
  <c r="AA262" i="4"/>
  <c r="AA266" i="4"/>
  <c r="AA213" i="4"/>
  <c r="AA217" i="4"/>
  <c r="AA221" i="4"/>
  <c r="AA225" i="4"/>
  <c r="AA229" i="4"/>
  <c r="AA233" i="4"/>
  <c r="AA237" i="4"/>
  <c r="AA241" i="4"/>
  <c r="AA245" i="4"/>
  <c r="AA249" i="4"/>
  <c r="AA253" i="4"/>
  <c r="AA257" i="4"/>
  <c r="AA261" i="4"/>
  <c r="AA265" i="4"/>
  <c r="AA269" i="4"/>
  <c r="AA273" i="4"/>
  <c r="AA212" i="4"/>
  <c r="AA216" i="4"/>
  <c r="AA220" i="4"/>
  <c r="AA224" i="4"/>
  <c r="AA228" i="4"/>
  <c r="AA232" i="4"/>
  <c r="AA236" i="4"/>
  <c r="AA240" i="4"/>
  <c r="AA244" i="4"/>
  <c r="AA248" i="4"/>
  <c r="AA252" i="4"/>
  <c r="AA256" i="4"/>
  <c r="AA260" i="4"/>
  <c r="AA264" i="4"/>
  <c r="AA268" i="4"/>
  <c r="AA272" i="4"/>
  <c r="AA276" i="4"/>
  <c r="AA280" i="4"/>
  <c r="AA284" i="4"/>
  <c r="AA288" i="4"/>
  <c r="AA292" i="4"/>
  <c r="AA296" i="4"/>
  <c r="AA300" i="4"/>
  <c r="AA304" i="4"/>
  <c r="AA274" i="4"/>
  <c r="AA282" i="4"/>
  <c r="AA297" i="4"/>
  <c r="AA275" i="4"/>
  <c r="AA285" i="4"/>
  <c r="AA295" i="4"/>
  <c r="AA302" i="4"/>
  <c r="AA283" i="4"/>
  <c r="AA290" i="4"/>
  <c r="AA305" i="4"/>
  <c r="AA278" i="4"/>
  <c r="AA293" i="4"/>
  <c r="AA303" i="4"/>
  <c r="AA281" i="4"/>
  <c r="AA291" i="4"/>
  <c r="AA298" i="4"/>
  <c r="AA308" i="4"/>
  <c r="AA279" i="4"/>
  <c r="AA286" i="4"/>
  <c r="AA301" i="4"/>
  <c r="AA270" i="4"/>
  <c r="AA271" i="4"/>
  <c r="AA289" i="4"/>
  <c r="AA299" i="4"/>
  <c r="AA307" i="4"/>
  <c r="AA277" i="4"/>
  <c r="AA287" i="4"/>
  <c r="AA294" i="4"/>
  <c r="AA306" i="4"/>
  <c r="N344" i="4"/>
  <c r="AJ210" i="4"/>
  <c r="AJ216" i="4"/>
  <c r="AJ224" i="4"/>
  <c r="AJ232" i="4"/>
  <c r="AJ240" i="4"/>
  <c r="AJ248" i="4"/>
  <c r="AJ256" i="4"/>
  <c r="AJ264" i="4"/>
  <c r="AJ272" i="4"/>
  <c r="AJ280" i="4"/>
  <c r="AJ288" i="4"/>
  <c r="AJ296" i="4"/>
  <c r="AJ304" i="4"/>
  <c r="AJ217" i="4"/>
  <c r="AJ225" i="4"/>
  <c r="AJ233" i="4"/>
  <c r="AJ241" i="4"/>
  <c r="AJ249" i="4"/>
  <c r="AJ257" i="4"/>
  <c r="AJ265" i="4"/>
  <c r="AJ273" i="4"/>
  <c r="AJ281" i="4"/>
  <c r="AJ289" i="4"/>
  <c r="AJ297" i="4"/>
  <c r="AJ305" i="4"/>
  <c r="AJ212" i="4"/>
  <c r="AJ220" i="4"/>
  <c r="AJ228" i="4"/>
  <c r="AJ236" i="4"/>
  <c r="AJ244" i="4"/>
  <c r="AJ252" i="4"/>
  <c r="AJ260" i="4"/>
  <c r="AJ268" i="4"/>
  <c r="AJ276" i="4"/>
  <c r="AJ284" i="4"/>
  <c r="AJ292" i="4"/>
  <c r="AJ300" i="4"/>
  <c r="AJ308" i="4"/>
  <c r="AJ213" i="4"/>
  <c r="AJ221" i="4"/>
  <c r="AJ229" i="4"/>
  <c r="AJ237" i="4"/>
  <c r="AJ245" i="4"/>
  <c r="AJ253" i="4"/>
  <c r="AJ261" i="4"/>
  <c r="AJ269" i="4"/>
  <c r="AJ277" i="4"/>
  <c r="AJ285" i="4"/>
  <c r="AJ293" i="4"/>
  <c r="AJ301" i="4"/>
  <c r="AJ214" i="4"/>
  <c r="AJ222" i="4"/>
  <c r="AJ230" i="4"/>
  <c r="AJ238" i="4"/>
  <c r="AJ246" i="4"/>
  <c r="AJ254" i="4"/>
  <c r="AJ262" i="4"/>
  <c r="AJ270" i="4"/>
  <c r="AJ278" i="4"/>
  <c r="AJ286" i="4"/>
  <c r="AJ294" i="4"/>
  <c r="AJ302" i="4"/>
  <c r="AJ215" i="4"/>
  <c r="AJ223" i="4"/>
  <c r="AJ231" i="4"/>
  <c r="AJ239" i="4"/>
  <c r="AJ247" i="4"/>
  <c r="AJ255" i="4"/>
  <c r="AJ263" i="4"/>
  <c r="AJ271" i="4"/>
  <c r="AJ279" i="4"/>
  <c r="AJ287" i="4"/>
  <c r="AJ295" i="4"/>
  <c r="AJ303" i="4"/>
  <c r="U107" i="4"/>
  <c r="U210" i="4"/>
  <c r="U213" i="4"/>
  <c r="U217" i="4"/>
  <c r="U221" i="4"/>
  <c r="U225" i="4"/>
  <c r="U229" i="4"/>
  <c r="U233" i="4"/>
  <c r="U237" i="4"/>
  <c r="U241" i="4"/>
  <c r="U245" i="4"/>
  <c r="U249" i="4"/>
  <c r="U253" i="4"/>
  <c r="U257" i="4"/>
  <c r="U261" i="4"/>
  <c r="U265" i="4"/>
  <c r="U212" i="4"/>
  <c r="U216" i="4"/>
  <c r="U220" i="4"/>
  <c r="U224" i="4"/>
  <c r="U228" i="4"/>
  <c r="U232" i="4"/>
  <c r="U236" i="4"/>
  <c r="U240" i="4"/>
  <c r="U244" i="4"/>
  <c r="U248" i="4"/>
  <c r="U252" i="4"/>
  <c r="U256" i="4"/>
  <c r="U260" i="4"/>
  <c r="U264" i="4"/>
  <c r="U211" i="4"/>
  <c r="U215" i="4"/>
  <c r="U219" i="4"/>
  <c r="U223" i="4"/>
  <c r="U227" i="4"/>
  <c r="U231" i="4"/>
  <c r="U235" i="4"/>
  <c r="U239" i="4"/>
  <c r="U243" i="4"/>
  <c r="U247" i="4"/>
  <c r="U251" i="4"/>
  <c r="U255" i="4"/>
  <c r="U259" i="4"/>
  <c r="U263" i="4"/>
  <c r="U267" i="4"/>
  <c r="U271" i="4"/>
  <c r="U275" i="4"/>
  <c r="U214" i="4"/>
  <c r="U218" i="4"/>
  <c r="U222" i="4"/>
  <c r="U226" i="4"/>
  <c r="U230" i="4"/>
  <c r="U234" i="4"/>
  <c r="U238" i="4"/>
  <c r="U242" i="4"/>
  <c r="U246" i="4"/>
  <c r="U250" i="4"/>
  <c r="U254" i="4"/>
  <c r="U258" i="4"/>
  <c r="U262" i="4"/>
  <c r="U266" i="4"/>
  <c r="U270" i="4"/>
  <c r="U274" i="4"/>
  <c r="U278" i="4"/>
  <c r="U282" i="4"/>
  <c r="U286" i="4"/>
  <c r="U290" i="4"/>
  <c r="U294" i="4"/>
  <c r="U298" i="4"/>
  <c r="U302" i="4"/>
  <c r="U283" i="4"/>
  <c r="U288" i="4"/>
  <c r="U293" i="4"/>
  <c r="U308" i="4"/>
  <c r="U281" i="4"/>
  <c r="U303" i="4"/>
  <c r="U276" i="4"/>
  <c r="U291" i="4"/>
  <c r="U296" i="4"/>
  <c r="U301" i="4"/>
  <c r="U307" i="4"/>
  <c r="U269" i="4"/>
  <c r="U279" i="4"/>
  <c r="U284" i="4"/>
  <c r="U289" i="4"/>
  <c r="U268" i="4"/>
  <c r="U277" i="4"/>
  <c r="U299" i="4"/>
  <c r="U304" i="4"/>
  <c r="U306" i="4"/>
  <c r="U273" i="4"/>
  <c r="U287" i="4"/>
  <c r="U292" i="4"/>
  <c r="U297" i="4"/>
  <c r="U272" i="4"/>
  <c r="U280" i="4"/>
  <c r="U285" i="4"/>
  <c r="U300" i="4"/>
  <c r="U295" i="4"/>
  <c r="U305" i="4"/>
  <c r="AO107" i="4"/>
  <c r="M44" i="9" s="1"/>
  <c r="M4" i="9" s="1"/>
  <c r="AO210" i="4"/>
  <c r="AO261" i="4"/>
  <c r="AO293" i="4"/>
  <c r="AO230" i="4"/>
  <c r="AO262" i="4"/>
  <c r="AO294" i="4"/>
  <c r="AO263" i="4"/>
  <c r="AO272" i="4"/>
  <c r="AO304" i="4"/>
  <c r="AO271" i="4"/>
  <c r="AO256" i="4"/>
  <c r="AO241" i="4"/>
  <c r="AO273" i="4"/>
  <c r="AO305" i="4"/>
  <c r="AO287" i="4"/>
  <c r="AO218" i="4"/>
  <c r="AO250" i="4"/>
  <c r="AO282" i="4"/>
  <c r="AO229" i="4"/>
  <c r="AO235" i="4"/>
  <c r="AO267" i="4"/>
  <c r="AO299" i="4"/>
  <c r="AO228" i="4"/>
  <c r="AO260" i="4"/>
  <c r="AO292" i="4"/>
  <c r="N244" i="4"/>
  <c r="N212" i="4"/>
  <c r="N283" i="4"/>
  <c r="N251" i="4"/>
  <c r="N219" i="4"/>
  <c r="N242" i="4"/>
  <c r="N391" i="4"/>
  <c r="N257" i="4"/>
  <c r="N225" i="4"/>
  <c r="N264" i="4"/>
  <c r="N232" i="4"/>
  <c r="N293" i="4"/>
  <c r="N271" i="4"/>
  <c r="N246" i="4"/>
  <c r="AO300" i="4"/>
  <c r="BB471" i="4"/>
  <c r="BB431" i="4"/>
  <c r="AO307" i="4"/>
  <c r="BB478" i="4"/>
  <c r="AO306" i="4"/>
  <c r="BB477" i="4"/>
  <c r="AO234" i="4"/>
  <c r="AO245" i="4"/>
  <c r="BB444" i="4"/>
  <c r="AO232" i="4"/>
  <c r="BB450" i="4"/>
  <c r="AO288" i="4"/>
  <c r="AO302" i="4"/>
  <c r="BB473" i="4"/>
  <c r="AO285" i="4"/>
  <c r="AN260" i="4"/>
  <c r="AN307" i="4"/>
  <c r="AN245" i="4"/>
  <c r="AN234" i="4"/>
  <c r="AN273" i="4"/>
  <c r="AN223" i="4"/>
  <c r="AN240" i="4"/>
  <c r="AN294" i="4"/>
  <c r="AN301" i="4"/>
  <c r="AM276" i="4"/>
  <c r="AM218" i="4"/>
  <c r="AM211" i="4"/>
  <c r="AM234" i="4"/>
  <c r="AM233" i="4"/>
  <c r="AM264" i="4"/>
  <c r="AM303" i="4"/>
  <c r="AM215" i="4"/>
  <c r="AM246" i="4"/>
  <c r="AF233" i="4"/>
  <c r="AL307" i="4"/>
  <c r="AL297" i="4"/>
  <c r="AL286" i="4"/>
  <c r="AL275" i="4"/>
  <c r="AL265" i="4"/>
  <c r="AL254" i="4"/>
  <c r="AL243" i="4"/>
  <c r="AL233" i="4"/>
  <c r="AL222" i="4"/>
  <c r="AL211" i="4"/>
  <c r="AK307" i="4"/>
  <c r="AK296" i="4"/>
  <c r="AK285" i="4"/>
  <c r="AK275" i="4"/>
  <c r="AK264" i="4"/>
  <c r="AK253" i="4"/>
  <c r="AK243" i="4"/>
  <c r="AK231" i="4"/>
  <c r="AK215" i="4"/>
  <c r="AJ306" i="4"/>
  <c r="AJ274" i="4"/>
  <c r="AJ242" i="4"/>
  <c r="AI303" i="4"/>
  <c r="AI271" i="4"/>
  <c r="AH210" i="4"/>
  <c r="AH216" i="4"/>
  <c r="AH224" i="4"/>
  <c r="AH232" i="4"/>
  <c r="AH240" i="4"/>
  <c r="AH248" i="4"/>
  <c r="AH256" i="4"/>
  <c r="AH264" i="4"/>
  <c r="AH272" i="4"/>
  <c r="AH280" i="4"/>
  <c r="AH288" i="4"/>
  <c r="AH296" i="4"/>
  <c r="AH304" i="4"/>
  <c r="AH217" i="4"/>
  <c r="AH225" i="4"/>
  <c r="AH233" i="4"/>
  <c r="AH241" i="4"/>
  <c r="AH249" i="4"/>
  <c r="AH257" i="4"/>
  <c r="AH265" i="4"/>
  <c r="AH273" i="4"/>
  <c r="AH281" i="4"/>
  <c r="AH289" i="4"/>
  <c r="AH297" i="4"/>
  <c r="AH305" i="4"/>
  <c r="AH218" i="4"/>
  <c r="AH226" i="4"/>
  <c r="AH234" i="4"/>
  <c r="AH242" i="4"/>
  <c r="AH250" i="4"/>
  <c r="AH258" i="4"/>
  <c r="AH266" i="4"/>
  <c r="AH274" i="4"/>
  <c r="AH282" i="4"/>
  <c r="AH290" i="4"/>
  <c r="AH298" i="4"/>
  <c r="AH306" i="4"/>
  <c r="AH211" i="4"/>
  <c r="AH219" i="4"/>
  <c r="AH227" i="4"/>
  <c r="AH235" i="4"/>
  <c r="AH243" i="4"/>
  <c r="AH251" i="4"/>
  <c r="AH259" i="4"/>
  <c r="AH267" i="4"/>
  <c r="AH275" i="4"/>
  <c r="AH283" i="4"/>
  <c r="AH291" i="4"/>
  <c r="AH299" i="4"/>
  <c r="AH307" i="4"/>
  <c r="AH212" i="4"/>
  <c r="AH220" i="4"/>
  <c r="AH228" i="4"/>
  <c r="AH236" i="4"/>
  <c r="AH244" i="4"/>
  <c r="AH252" i="4"/>
  <c r="AH260" i="4"/>
  <c r="AH268" i="4"/>
  <c r="AH276" i="4"/>
  <c r="AH284" i="4"/>
  <c r="AH292" i="4"/>
  <c r="AH300" i="4"/>
  <c r="AH308" i="4"/>
  <c r="AH213" i="4"/>
  <c r="AH221" i="4"/>
  <c r="AH229" i="4"/>
  <c r="AH237" i="4"/>
  <c r="AH245" i="4"/>
  <c r="AH253" i="4"/>
  <c r="AH261" i="4"/>
  <c r="AH269" i="4"/>
  <c r="AH277" i="4"/>
  <c r="AH285" i="4"/>
  <c r="AH293" i="4"/>
  <c r="AH301" i="4"/>
  <c r="AH214" i="4"/>
  <c r="AH222" i="4"/>
  <c r="AH230" i="4"/>
  <c r="AH238" i="4"/>
  <c r="AH246" i="4"/>
  <c r="AH254" i="4"/>
  <c r="AH262" i="4"/>
  <c r="AH270" i="4"/>
  <c r="AH278" i="4"/>
  <c r="AH286" i="4"/>
  <c r="AH294" i="4"/>
  <c r="AH302" i="4"/>
  <c r="AH215" i="4"/>
  <c r="AH223" i="4"/>
  <c r="AH231" i="4"/>
  <c r="AH239" i="4"/>
  <c r="AH247" i="4"/>
  <c r="AH255" i="4"/>
  <c r="AH263" i="4"/>
  <c r="AH271" i="4"/>
  <c r="AH279" i="4"/>
  <c r="AH287" i="4"/>
  <c r="AH295" i="4"/>
  <c r="AH303" i="4"/>
  <c r="N326" i="4"/>
  <c r="M503" i="4"/>
  <c r="BB503" i="4"/>
  <c r="BB463" i="4"/>
  <c r="BB510" i="4"/>
  <c r="BB470" i="4"/>
  <c r="BB509" i="4"/>
  <c r="BB448" i="4"/>
  <c r="BB476" i="4"/>
  <c r="BB505" i="4"/>
  <c r="BB465" i="4"/>
  <c r="BB488" i="4"/>
  <c r="AM260" i="4"/>
  <c r="AM299" i="4"/>
  <c r="AM306" i="4"/>
  <c r="AM305" i="4"/>
  <c r="AM217" i="4"/>
  <c r="AM256" i="4"/>
  <c r="AM287" i="4"/>
  <c r="AM269" i="4"/>
  <c r="AM238" i="4"/>
  <c r="AF259" i="4"/>
  <c r="AL306" i="4"/>
  <c r="AL296" i="4"/>
  <c r="AL285" i="4"/>
  <c r="AL274" i="4"/>
  <c r="AL264" i="4"/>
  <c r="AL253" i="4"/>
  <c r="AL242" i="4"/>
  <c r="AL232" i="4"/>
  <c r="AL221" i="4"/>
  <c r="AF261" i="4"/>
  <c r="AK306" i="4"/>
  <c r="AK295" i="4"/>
  <c r="AK284" i="4"/>
  <c r="AK274" i="4"/>
  <c r="AK263" i="4"/>
  <c r="AK252" i="4"/>
  <c r="AK242" i="4"/>
  <c r="AK229" i="4"/>
  <c r="AK213" i="4"/>
  <c r="AJ299" i="4"/>
  <c r="AJ267" i="4"/>
  <c r="AJ235" i="4"/>
  <c r="AF268" i="4"/>
  <c r="AI302" i="4"/>
  <c r="AI270" i="4"/>
  <c r="AG210" i="4"/>
  <c r="AG107" i="4"/>
  <c r="AG213" i="4"/>
  <c r="AG217" i="4"/>
  <c r="AG221" i="4"/>
  <c r="AG225" i="4"/>
  <c r="AG229" i="4"/>
  <c r="AG233" i="4"/>
  <c r="AG237" i="4"/>
  <c r="AG241" i="4"/>
  <c r="AG245" i="4"/>
  <c r="AG249" i="4"/>
  <c r="AG253" i="4"/>
  <c r="AG257" i="4"/>
  <c r="AG261" i="4"/>
  <c r="AG265" i="4"/>
  <c r="AG269" i="4"/>
  <c r="AG273" i="4"/>
  <c r="AG277" i="4"/>
  <c r="AG281" i="4"/>
  <c r="AG285" i="4"/>
  <c r="AG289" i="4"/>
  <c r="AG293" i="4"/>
  <c r="AG297" i="4"/>
  <c r="AG301" i="4"/>
  <c r="AG305" i="4"/>
  <c r="AG214" i="4"/>
  <c r="AG218" i="4"/>
  <c r="AG222" i="4"/>
  <c r="AG226" i="4"/>
  <c r="AG230" i="4"/>
  <c r="AG234" i="4"/>
  <c r="AG238" i="4"/>
  <c r="AG242" i="4"/>
  <c r="AG246" i="4"/>
  <c r="AG250" i="4"/>
  <c r="AG254" i="4"/>
  <c r="AG258" i="4"/>
  <c r="AG262" i="4"/>
  <c r="AG266" i="4"/>
  <c r="AG270" i="4"/>
  <c r="AG274" i="4"/>
  <c r="AG278" i="4"/>
  <c r="AG282" i="4"/>
  <c r="AG286" i="4"/>
  <c r="AG290" i="4"/>
  <c r="AG294" i="4"/>
  <c r="AG298" i="4"/>
  <c r="AG302" i="4"/>
  <c r="AG306" i="4"/>
  <c r="AG211" i="4"/>
  <c r="AG215" i="4"/>
  <c r="AG219" i="4"/>
  <c r="AG223" i="4"/>
  <c r="AG227" i="4"/>
  <c r="AG231" i="4"/>
  <c r="AG235" i="4"/>
  <c r="AG239" i="4"/>
  <c r="AG243" i="4"/>
  <c r="AG247" i="4"/>
  <c r="AG251" i="4"/>
  <c r="AG255" i="4"/>
  <c r="AG259" i="4"/>
  <c r="AG263" i="4"/>
  <c r="AG267" i="4"/>
  <c r="AG271" i="4"/>
  <c r="AG275" i="4"/>
  <c r="AG279" i="4"/>
  <c r="AG283" i="4"/>
  <c r="AG287" i="4"/>
  <c r="AG291" i="4"/>
  <c r="AG295" i="4"/>
  <c r="AG299" i="4"/>
  <c r="AG303" i="4"/>
  <c r="AG307" i="4"/>
  <c r="AG212" i="4"/>
  <c r="AG216" i="4"/>
  <c r="AG220" i="4"/>
  <c r="AG224" i="4"/>
  <c r="AG228" i="4"/>
  <c r="AG232" i="4"/>
  <c r="AG236" i="4"/>
  <c r="AG240" i="4"/>
  <c r="AG244" i="4"/>
  <c r="AG248" i="4"/>
  <c r="AG252" i="4"/>
  <c r="AG256" i="4"/>
  <c r="AG260" i="4"/>
  <c r="AG264" i="4"/>
  <c r="AG268" i="4"/>
  <c r="AG272" i="4"/>
  <c r="AG276" i="4"/>
  <c r="AG280" i="4"/>
  <c r="AG284" i="4"/>
  <c r="AG288" i="4"/>
  <c r="AG292" i="4"/>
  <c r="AG296" i="4"/>
  <c r="AG300" i="4"/>
  <c r="AG304" i="4"/>
  <c r="AG308" i="4"/>
  <c r="N409" i="4"/>
  <c r="N319" i="4"/>
  <c r="BB495" i="4"/>
  <c r="BB502" i="4"/>
  <c r="BB419" i="4"/>
  <c r="BB508" i="4"/>
  <c r="M498" i="4"/>
  <c r="BB498" i="4"/>
  <c r="BB497" i="4"/>
  <c r="BB425" i="4"/>
  <c r="AM252" i="4"/>
  <c r="AM291" i="4"/>
  <c r="AM298" i="4"/>
  <c r="AM297" i="4"/>
  <c r="AM277" i="4"/>
  <c r="AM248" i="4"/>
  <c r="AM279" i="4"/>
  <c r="AM237" i="4"/>
  <c r="AM230" i="4"/>
  <c r="AF285" i="4"/>
  <c r="AF228" i="4"/>
  <c r="AL305" i="4"/>
  <c r="AL294" i="4"/>
  <c r="AL283" i="4"/>
  <c r="AL273" i="4"/>
  <c r="AL262" i="4"/>
  <c r="AL251" i="4"/>
  <c r="AL241" i="4"/>
  <c r="AL230" i="4"/>
  <c r="AL219" i="4"/>
  <c r="AF296" i="4"/>
  <c r="AK304" i="4"/>
  <c r="AK293" i="4"/>
  <c r="AK283" i="4"/>
  <c r="AK272" i="4"/>
  <c r="AK261" i="4"/>
  <c r="AK251" i="4"/>
  <c r="AK240" i="4"/>
  <c r="AK228" i="4"/>
  <c r="AK212" i="4"/>
  <c r="AJ298" i="4"/>
  <c r="AJ266" i="4"/>
  <c r="AJ234" i="4"/>
  <c r="AI295" i="4"/>
  <c r="AI263" i="4"/>
  <c r="Z107" i="4"/>
  <c r="Z210" i="4"/>
  <c r="Z214" i="4"/>
  <c r="Z218" i="4"/>
  <c r="Z222" i="4"/>
  <c r="Z226" i="4"/>
  <c r="Z230" i="4"/>
  <c r="Z234" i="4"/>
  <c r="Z238" i="4"/>
  <c r="Z242" i="4"/>
  <c r="Z246" i="4"/>
  <c r="Z250" i="4"/>
  <c r="Z254" i="4"/>
  <c r="Z258" i="4"/>
  <c r="Z262" i="4"/>
  <c r="Z266" i="4"/>
  <c r="Z213" i="4"/>
  <c r="Z217" i="4"/>
  <c r="Z221" i="4"/>
  <c r="Z225" i="4"/>
  <c r="Z229" i="4"/>
  <c r="Z233" i="4"/>
  <c r="Z237" i="4"/>
  <c r="Z241" i="4"/>
  <c r="Z245" i="4"/>
  <c r="Z249" i="4"/>
  <c r="Z253" i="4"/>
  <c r="Z257" i="4"/>
  <c r="Z261" i="4"/>
  <c r="Z265" i="4"/>
  <c r="Z268" i="4"/>
  <c r="Z212" i="4"/>
  <c r="Z216" i="4"/>
  <c r="Z220" i="4"/>
  <c r="Z224" i="4"/>
  <c r="Z228" i="4"/>
  <c r="Z232" i="4"/>
  <c r="Z236" i="4"/>
  <c r="Z240" i="4"/>
  <c r="Z244" i="4"/>
  <c r="Z248" i="4"/>
  <c r="Z252" i="4"/>
  <c r="Z256" i="4"/>
  <c r="Z260" i="4"/>
  <c r="Z264" i="4"/>
  <c r="Z272" i="4"/>
  <c r="Z211" i="4"/>
  <c r="Z215" i="4"/>
  <c r="Z219" i="4"/>
  <c r="Z223" i="4"/>
  <c r="Z227" i="4"/>
  <c r="Z231" i="4"/>
  <c r="Z235" i="4"/>
  <c r="Z239" i="4"/>
  <c r="Z243" i="4"/>
  <c r="Z247" i="4"/>
  <c r="Z251" i="4"/>
  <c r="Z255" i="4"/>
  <c r="Z259" i="4"/>
  <c r="Z263" i="4"/>
  <c r="Z267" i="4"/>
  <c r="Z271" i="4"/>
  <c r="Z275" i="4"/>
  <c r="Z279" i="4"/>
  <c r="Z283" i="4"/>
  <c r="Z287" i="4"/>
  <c r="Z291" i="4"/>
  <c r="Z295" i="4"/>
  <c r="Z299" i="4"/>
  <c r="Z303" i="4"/>
  <c r="Z290" i="4"/>
  <c r="Z300" i="4"/>
  <c r="Z305" i="4"/>
  <c r="Z278" i="4"/>
  <c r="Z288" i="4"/>
  <c r="Z293" i="4"/>
  <c r="Z281" i="4"/>
  <c r="Z298" i="4"/>
  <c r="Z308" i="4"/>
  <c r="Z269" i="4"/>
  <c r="Z276" i="4"/>
  <c r="Z286" i="4"/>
  <c r="Z296" i="4"/>
  <c r="Z301" i="4"/>
  <c r="Z270" i="4"/>
  <c r="Z284" i="4"/>
  <c r="Z289" i="4"/>
  <c r="Z307" i="4"/>
  <c r="Z273" i="4"/>
  <c r="Z277" i="4"/>
  <c r="Z294" i="4"/>
  <c r="Z304" i="4"/>
  <c r="Z274" i="4"/>
  <c r="Z282" i="4"/>
  <c r="Z292" i="4"/>
  <c r="Z297" i="4"/>
  <c r="Z306" i="4"/>
  <c r="Z280" i="4"/>
  <c r="Z285" i="4"/>
  <c r="Z302" i="4"/>
  <c r="N318" i="4"/>
  <c r="BB462" i="4"/>
  <c r="BB429" i="4"/>
  <c r="M490" i="4"/>
  <c r="BB490" i="4"/>
  <c r="BB468" i="4"/>
  <c r="BB483" i="4"/>
  <c r="BB466" i="4"/>
  <c r="M457" i="4"/>
  <c r="BB457" i="4"/>
  <c r="AM236" i="4"/>
  <c r="AM283" i="4"/>
  <c r="AM282" i="4"/>
  <c r="AM281" i="4"/>
  <c r="AM245" i="4"/>
  <c r="AM232" i="4"/>
  <c r="AM263" i="4"/>
  <c r="AM302" i="4"/>
  <c r="AM214" i="4"/>
  <c r="AF253" i="4"/>
  <c r="AL304" i="4"/>
  <c r="AL293" i="4"/>
  <c r="AL282" i="4"/>
  <c r="AL272" i="4"/>
  <c r="AL261" i="4"/>
  <c r="AL250" i="4"/>
  <c r="AL240" i="4"/>
  <c r="AL229" i="4"/>
  <c r="AL218" i="4"/>
  <c r="AK303" i="4"/>
  <c r="AK292" i="4"/>
  <c r="AK282" i="4"/>
  <c r="AK271" i="4"/>
  <c r="AK260" i="4"/>
  <c r="AK250" i="4"/>
  <c r="AK239" i="4"/>
  <c r="AK226" i="4"/>
  <c r="AF246" i="4"/>
  <c r="AJ291" i="4"/>
  <c r="AJ259" i="4"/>
  <c r="AJ227" i="4"/>
  <c r="AI294" i="4"/>
  <c r="AI262" i="4"/>
  <c r="AE210" i="4"/>
  <c r="AE107" i="4"/>
  <c r="AE277" i="4"/>
  <c r="AE230" i="4"/>
  <c r="AE262" i="4"/>
  <c r="AE294" i="4"/>
  <c r="AE261" i="4"/>
  <c r="AE231" i="4"/>
  <c r="AE263" i="4"/>
  <c r="AE295" i="4"/>
  <c r="AE269" i="4"/>
  <c r="AE232" i="4"/>
  <c r="AE264" i="4"/>
  <c r="AE296" i="4"/>
  <c r="AE241" i="4"/>
  <c r="AE273" i="4"/>
  <c r="AE305" i="4"/>
  <c r="AE242" i="4"/>
  <c r="AE274" i="4"/>
  <c r="AE306" i="4"/>
  <c r="AE251" i="4"/>
  <c r="AE283" i="4"/>
  <c r="AE217" i="4"/>
  <c r="AE220" i="4"/>
  <c r="AE252" i="4"/>
  <c r="AE284" i="4"/>
  <c r="AE301" i="4"/>
  <c r="AE238" i="4"/>
  <c r="AE270" i="4"/>
  <c r="AE302" i="4"/>
  <c r="AE285" i="4"/>
  <c r="AE239" i="4"/>
  <c r="AE271" i="4"/>
  <c r="AE303" i="4"/>
  <c r="AE293" i="4"/>
  <c r="AE240" i="4"/>
  <c r="AE272" i="4"/>
  <c r="AE304" i="4"/>
  <c r="AE249" i="4"/>
  <c r="AE281" i="4"/>
  <c r="AE218" i="4"/>
  <c r="AE250" i="4"/>
  <c r="AE282" i="4"/>
  <c r="AE211" i="4"/>
  <c r="AE259" i="4"/>
  <c r="AE291" i="4"/>
  <c r="AE219" i="4"/>
  <c r="AE228" i="4"/>
  <c r="AE260" i="4"/>
  <c r="AE292" i="4"/>
  <c r="AE221" i="4"/>
  <c r="AE214" i="4"/>
  <c r="AE246" i="4"/>
  <c r="AE278" i="4"/>
  <c r="AE213" i="4"/>
  <c r="AE215" i="4"/>
  <c r="AE247" i="4"/>
  <c r="AE279" i="4"/>
  <c r="AE229" i="4"/>
  <c r="AE216" i="4"/>
  <c r="AE248" i="4"/>
  <c r="AE280" i="4"/>
  <c r="AE225" i="4"/>
  <c r="AE257" i="4"/>
  <c r="AE289" i="4"/>
  <c r="AE226" i="4"/>
  <c r="AE258" i="4"/>
  <c r="AE290" i="4"/>
  <c r="AE227" i="4"/>
  <c r="AE267" i="4"/>
  <c r="AE299" i="4"/>
  <c r="AE235" i="4"/>
  <c r="AE236" i="4"/>
  <c r="AE268" i="4"/>
  <c r="AE300" i="4"/>
  <c r="AE253" i="4"/>
  <c r="AE222" i="4"/>
  <c r="AE254" i="4"/>
  <c r="AE286" i="4"/>
  <c r="AE237" i="4"/>
  <c r="AE223" i="4"/>
  <c r="AE255" i="4"/>
  <c r="AE287" i="4"/>
  <c r="AE245" i="4"/>
  <c r="AE224" i="4"/>
  <c r="AE256" i="4"/>
  <c r="AE288" i="4"/>
  <c r="AE233" i="4"/>
  <c r="AE265" i="4"/>
  <c r="AE297" i="4"/>
  <c r="AE234" i="4"/>
  <c r="AE266" i="4"/>
  <c r="AE298" i="4"/>
  <c r="AE243" i="4"/>
  <c r="AE275" i="4"/>
  <c r="AE307" i="4"/>
  <c r="AE212" i="4"/>
  <c r="AE244" i="4"/>
  <c r="AE276" i="4"/>
  <c r="AE308" i="4"/>
  <c r="R107" i="4"/>
  <c r="R210" i="4"/>
  <c r="R214" i="4"/>
  <c r="R218" i="4"/>
  <c r="R222" i="4"/>
  <c r="R226" i="4"/>
  <c r="R230" i="4"/>
  <c r="R234" i="4"/>
  <c r="R238" i="4"/>
  <c r="R242" i="4"/>
  <c r="R246" i="4"/>
  <c r="R250" i="4"/>
  <c r="R254" i="4"/>
  <c r="R258" i="4"/>
  <c r="R262" i="4"/>
  <c r="R266" i="4"/>
  <c r="R213" i="4"/>
  <c r="R217" i="4"/>
  <c r="R221" i="4"/>
  <c r="R225" i="4"/>
  <c r="R229" i="4"/>
  <c r="R233" i="4"/>
  <c r="R237" i="4"/>
  <c r="R241" i="4"/>
  <c r="R245" i="4"/>
  <c r="R249" i="4"/>
  <c r="R253" i="4"/>
  <c r="R257" i="4"/>
  <c r="R261" i="4"/>
  <c r="R265" i="4"/>
  <c r="R212" i="4"/>
  <c r="R216" i="4"/>
  <c r="R220" i="4"/>
  <c r="R224" i="4"/>
  <c r="R228" i="4"/>
  <c r="R232" i="4"/>
  <c r="R236" i="4"/>
  <c r="R240" i="4"/>
  <c r="R244" i="4"/>
  <c r="R248" i="4"/>
  <c r="R252" i="4"/>
  <c r="R256" i="4"/>
  <c r="R260" i="4"/>
  <c r="R264" i="4"/>
  <c r="R268" i="4"/>
  <c r="R272" i="4"/>
  <c r="R211" i="4"/>
  <c r="R215" i="4"/>
  <c r="R219" i="4"/>
  <c r="R223" i="4"/>
  <c r="R227" i="4"/>
  <c r="R231" i="4"/>
  <c r="R235" i="4"/>
  <c r="R239" i="4"/>
  <c r="R243" i="4"/>
  <c r="R247" i="4"/>
  <c r="R251" i="4"/>
  <c r="R255" i="4"/>
  <c r="R259" i="4"/>
  <c r="R263" i="4"/>
  <c r="R267" i="4"/>
  <c r="R271" i="4"/>
  <c r="R275" i="4"/>
  <c r="R279" i="4"/>
  <c r="R283" i="4"/>
  <c r="R287" i="4"/>
  <c r="R291" i="4"/>
  <c r="R295" i="4"/>
  <c r="R299" i="4"/>
  <c r="R303" i="4"/>
  <c r="R270" i="4"/>
  <c r="R282" i="4"/>
  <c r="R292" i="4"/>
  <c r="R297" i="4"/>
  <c r="R273" i="4"/>
  <c r="R280" i="4"/>
  <c r="R285" i="4"/>
  <c r="R302" i="4"/>
  <c r="R274" i="4"/>
  <c r="R290" i="4"/>
  <c r="R300" i="4"/>
  <c r="R305" i="4"/>
  <c r="R308" i="4"/>
  <c r="R278" i="4"/>
  <c r="R288" i="4"/>
  <c r="R293" i="4"/>
  <c r="R281" i="4"/>
  <c r="R298" i="4"/>
  <c r="R307" i="4"/>
  <c r="R276" i="4"/>
  <c r="R286" i="4"/>
  <c r="R296" i="4"/>
  <c r="R301" i="4"/>
  <c r="R284" i="4"/>
  <c r="R289" i="4"/>
  <c r="R306" i="4"/>
  <c r="R269" i="4"/>
  <c r="R277" i="4"/>
  <c r="R294" i="4"/>
  <c r="R304" i="4"/>
  <c r="N382" i="4"/>
  <c r="AB210" i="4"/>
  <c r="AB107" i="4"/>
  <c r="AB211" i="4"/>
  <c r="AB228" i="4"/>
  <c r="AB260" i="4"/>
  <c r="AB292" i="4"/>
  <c r="AB283" i="4"/>
  <c r="AB269" i="4"/>
  <c r="AB294" i="4"/>
  <c r="AB247" i="4"/>
  <c r="AB264" i="4"/>
  <c r="AB249" i="4"/>
  <c r="AB235" i="4"/>
  <c r="AB266" i="4"/>
  <c r="AB237" i="4"/>
  <c r="AB301" i="4"/>
  <c r="AB230" i="4"/>
  <c r="AB262" i="4"/>
  <c r="AB215" i="4"/>
  <c r="AB279" i="4"/>
  <c r="AB243" i="4"/>
  <c r="AB232" i="4"/>
  <c r="AB296" i="4"/>
  <c r="AB217" i="4"/>
  <c r="AB281" i="4"/>
  <c r="AB234" i="4"/>
  <c r="AB298" i="4"/>
  <c r="AB267" i="4"/>
  <c r="AB236" i="4"/>
  <c r="AB245" i="4"/>
  <c r="AB291" i="4"/>
  <c r="AB225" i="4"/>
  <c r="AB257" i="4"/>
  <c r="AB289" i="4"/>
  <c r="AB299" i="4"/>
  <c r="AB242" i="4"/>
  <c r="AB274" i="4"/>
  <c r="AB306" i="4"/>
  <c r="AB268" i="4"/>
  <c r="AB300" i="4"/>
  <c r="AB213" i="4"/>
  <c r="AB277" i="4"/>
  <c r="AB259" i="4"/>
  <c r="AB238" i="4"/>
  <c r="AB270" i="4"/>
  <c r="AB302" i="4"/>
  <c r="AB223" i="4"/>
  <c r="AB255" i="4"/>
  <c r="AB287" i="4"/>
  <c r="AB240" i="4"/>
  <c r="AB272" i="4"/>
  <c r="AB304" i="4"/>
  <c r="AB244" i="4"/>
  <c r="AB276" i="4"/>
  <c r="AB308" i="4"/>
  <c r="AB253" i="4"/>
  <c r="AB285" i="4"/>
  <c r="AB219" i="4"/>
  <c r="AB216" i="4"/>
  <c r="AB251" i="4"/>
  <c r="AB233" i="4"/>
  <c r="AB265" i="4"/>
  <c r="AB297" i="4"/>
  <c r="AB218" i="4"/>
  <c r="AB250" i="4"/>
  <c r="AB282" i="4"/>
  <c r="AB212" i="4"/>
  <c r="AB221" i="4"/>
  <c r="AB214" i="4"/>
  <c r="AB246" i="4"/>
  <c r="AB278" i="4"/>
  <c r="AB231" i="4"/>
  <c r="AB263" i="4"/>
  <c r="AB295" i="4"/>
  <c r="AB248" i="4"/>
  <c r="AB280" i="4"/>
  <c r="AB229" i="4"/>
  <c r="AB261" i="4"/>
  <c r="AB254" i="4"/>
  <c r="AB286" i="4"/>
  <c r="AB239" i="4"/>
  <c r="AB271" i="4"/>
  <c r="AB303" i="4"/>
  <c r="AB288" i="4"/>
  <c r="AB220" i="4"/>
  <c r="AB252" i="4"/>
  <c r="AB284" i="4"/>
  <c r="AB227" i="4"/>
  <c r="AB293" i="4"/>
  <c r="AB222" i="4"/>
  <c r="AB275" i="4"/>
  <c r="AB224" i="4"/>
  <c r="AB256" i="4"/>
  <c r="AB307" i="4"/>
  <c r="AB241" i="4"/>
  <c r="AB273" i="4"/>
  <c r="AB305" i="4"/>
  <c r="AB226" i="4"/>
  <c r="AB258" i="4"/>
  <c r="AB290" i="4"/>
  <c r="BB494" i="4"/>
  <c r="BB421" i="4"/>
  <c r="AO255" i="4"/>
  <c r="AO257" i="4"/>
  <c r="AO279" i="4"/>
  <c r="BB424" i="4"/>
  <c r="BB475" i="4"/>
  <c r="AO231" i="4"/>
  <c r="BB489" i="4"/>
  <c r="AO246" i="4"/>
  <c r="AO269" i="4"/>
  <c r="AN300" i="4"/>
  <c r="AN212" i="4"/>
  <c r="AN267" i="4"/>
  <c r="AN274" i="4"/>
  <c r="AN253" i="4"/>
  <c r="AN233" i="4"/>
  <c r="AN280" i="4"/>
  <c r="AN255" i="4"/>
  <c r="AN254" i="4"/>
  <c r="AN213" i="4"/>
  <c r="AM228" i="4"/>
  <c r="AM275" i="4"/>
  <c r="AM274" i="4"/>
  <c r="AM273" i="4"/>
  <c r="AM213" i="4"/>
  <c r="AM224" i="4"/>
  <c r="AM255" i="4"/>
  <c r="AM294" i="4"/>
  <c r="AM301" i="4"/>
  <c r="AF279" i="4"/>
  <c r="AF223" i="4"/>
  <c r="AL302" i="4"/>
  <c r="AL291" i="4"/>
  <c r="AL281" i="4"/>
  <c r="AL270" i="4"/>
  <c r="AL259" i="4"/>
  <c r="AL249" i="4"/>
  <c r="AL238" i="4"/>
  <c r="AL227" i="4"/>
  <c r="AL217" i="4"/>
  <c r="AF247" i="4"/>
  <c r="AK301" i="4"/>
  <c r="AK291" i="4"/>
  <c r="AK280" i="4"/>
  <c r="AK269" i="4"/>
  <c r="AK259" i="4"/>
  <c r="AK248" i="4"/>
  <c r="AK237" i="4"/>
  <c r="AK223" i="4"/>
  <c r="AJ290" i="4"/>
  <c r="AJ258" i="4"/>
  <c r="AJ226" i="4"/>
  <c r="AF294" i="4"/>
  <c r="AI287" i="4"/>
  <c r="AI255" i="4"/>
  <c r="N332" i="4"/>
  <c r="BB418" i="4"/>
  <c r="M486" i="4"/>
  <c r="BB486" i="4"/>
  <c r="BB469" i="4"/>
  <c r="M427" i="4"/>
  <c r="BB427" i="4"/>
  <c r="BB442" i="4"/>
  <c r="BB492" i="4"/>
  <c r="BB460" i="4"/>
  <c r="M428" i="4"/>
  <c r="BB428" i="4"/>
  <c r="BB506" i="4"/>
  <c r="BB426" i="4"/>
  <c r="BB443" i="4"/>
  <c r="BB481" i="4"/>
  <c r="BB449" i="4"/>
  <c r="BB480" i="4"/>
  <c r="BB440" i="4"/>
  <c r="BB487" i="4"/>
  <c r="M455" i="4"/>
  <c r="BB455" i="4"/>
  <c r="M44" i="13"/>
  <c r="M4" i="13" s="1"/>
  <c r="L44" i="13"/>
  <c r="M210" i="4"/>
  <c r="I4" i="4"/>
  <c r="M438" i="4" l="1"/>
  <c r="N364" i="4"/>
  <c r="N368" i="4"/>
  <c r="N400" i="4"/>
  <c r="N351" i="4"/>
  <c r="N338" i="4"/>
  <c r="N408" i="4"/>
  <c r="N405" i="4"/>
  <c r="N378" i="4"/>
  <c r="N321" i="4"/>
  <c r="N392" i="4"/>
  <c r="N327" i="4"/>
  <c r="N354" i="4"/>
  <c r="N343" i="4"/>
  <c r="N362" i="4"/>
  <c r="N401" i="4"/>
  <c r="N383" i="4"/>
  <c r="N370" i="4"/>
  <c r="N315" i="4"/>
  <c r="N384" i="4"/>
  <c r="N410" i="4"/>
  <c r="N385" i="4"/>
  <c r="N393" i="4"/>
  <c r="N353" i="4"/>
  <c r="N335" i="4"/>
  <c r="N407" i="4"/>
  <c r="N394" i="4"/>
  <c r="N387" i="4"/>
  <c r="N328" i="4"/>
  <c r="N402" i="4"/>
  <c r="N339" i="4"/>
  <c r="N320" i="4"/>
  <c r="N356" i="4"/>
  <c r="N346" i="4"/>
  <c r="N314" i="4"/>
  <c r="N360" i="4"/>
  <c r="N317" i="4"/>
  <c r="N388" i="4"/>
  <c r="N340" i="4"/>
  <c r="N376" i="4"/>
  <c r="N348" i="4"/>
  <c r="N403" i="4"/>
  <c r="N373" i="4"/>
  <c r="N322" i="4"/>
  <c r="N349" i="4"/>
  <c r="N386" i="4"/>
  <c r="N372" i="4"/>
  <c r="N397" i="4"/>
  <c r="N313" i="4"/>
  <c r="N380" i="4"/>
  <c r="N395" i="4"/>
  <c r="N390" i="4"/>
  <c r="N357" i="4"/>
  <c r="N406" i="4"/>
  <c r="N345" i="4"/>
  <c r="N333" i="4"/>
  <c r="N396" i="4"/>
  <c r="N366" i="4"/>
  <c r="N331" i="4"/>
  <c r="N404" i="4"/>
  <c r="N324" i="4"/>
  <c r="N365" i="4"/>
  <c r="N323" i="4"/>
  <c r="N325" i="4"/>
  <c r="N398" i="4"/>
  <c r="N358" i="4"/>
  <c r="N377" i="4"/>
  <c r="N371" i="4"/>
  <c r="N341" i="4"/>
  <c r="N359" i="4"/>
  <c r="N342" i="4"/>
  <c r="N347" i="4"/>
  <c r="N374" i="4"/>
  <c r="N316" i="4"/>
  <c r="N336" i="4"/>
  <c r="M495" i="4"/>
  <c r="M433" i="4"/>
  <c r="M487" i="4"/>
  <c r="M417" i="4"/>
  <c r="M491" i="4"/>
  <c r="M460" i="4"/>
  <c r="M418" i="4"/>
  <c r="M475" i="4"/>
  <c r="M421" i="4"/>
  <c r="M466" i="4"/>
  <c r="M429" i="4"/>
  <c r="M509" i="4"/>
  <c r="M484" i="4"/>
  <c r="M478" i="4"/>
  <c r="M480" i="4"/>
  <c r="M488" i="4"/>
  <c r="M469" i="4"/>
  <c r="M461" i="4"/>
  <c r="M465" i="4"/>
  <c r="M473" i="4"/>
  <c r="M443" i="4"/>
  <c r="M436" i="4"/>
  <c r="M449" i="4"/>
  <c r="M426" i="4"/>
  <c r="M492" i="4"/>
  <c r="M501" i="4"/>
  <c r="M424" i="4"/>
  <c r="M483" i="4"/>
  <c r="M462" i="4"/>
  <c r="M425" i="4"/>
  <c r="M419" i="4"/>
  <c r="M437" i="4"/>
  <c r="M422" i="4"/>
  <c r="M494" i="4"/>
  <c r="M430" i="4"/>
  <c r="M505" i="4"/>
  <c r="M510" i="4"/>
  <c r="M506" i="4"/>
  <c r="M442" i="4"/>
  <c r="M454" i="4"/>
  <c r="M468" i="4"/>
  <c r="M497" i="4"/>
  <c r="M477" i="4"/>
  <c r="M423" i="4"/>
  <c r="M481" i="4"/>
  <c r="M440" i="4"/>
  <c r="M416" i="4"/>
  <c r="M489" i="4"/>
  <c r="M500" i="4"/>
  <c r="M502" i="4"/>
  <c r="M476" i="4"/>
  <c r="M456" i="4"/>
  <c r="M450" i="4"/>
  <c r="M435" i="4"/>
  <c r="M470" i="4"/>
  <c r="M444" i="4"/>
  <c r="M432" i="4"/>
  <c r="N399" i="4"/>
  <c r="N381" i="4"/>
  <c r="N355" i="4"/>
  <c r="N330" i="4"/>
  <c r="M499" i="4"/>
  <c r="M434" i="4"/>
  <c r="M458" i="4"/>
  <c r="M474" i="4"/>
  <c r="M464" i="4"/>
  <c r="M447" i="4"/>
  <c r="N375" i="4"/>
  <c r="M496" i="4"/>
  <c r="M439" i="4"/>
  <c r="M453" i="4"/>
  <c r="M508" i="4"/>
  <c r="M448" i="4"/>
  <c r="M463" i="4"/>
  <c r="M431" i="4"/>
  <c r="M451" i="4"/>
  <c r="M452" i="4"/>
  <c r="M420" i="4"/>
  <c r="M504" i="4"/>
  <c r="M507" i="4"/>
  <c r="N363" i="4"/>
  <c r="N329" i="4"/>
  <c r="N337" i="4"/>
  <c r="M441" i="4"/>
  <c r="M485" i="4"/>
  <c r="M472" i="4"/>
  <c r="N369" i="4"/>
  <c r="M471" i="4"/>
  <c r="M479" i="4"/>
  <c r="N379" i="4"/>
  <c r="M415" i="4"/>
  <c r="N389" i="4"/>
  <c r="M414" i="4"/>
  <c r="M459" i="4"/>
  <c r="M446" i="4"/>
  <c r="N352" i="4"/>
  <c r="M445" i="4"/>
  <c r="M511" i="4"/>
  <c r="M467" i="4"/>
  <c r="M482" i="4"/>
  <c r="M493" i="4"/>
  <c r="M44" i="11"/>
  <c r="M4" i="11" s="1"/>
  <c r="M3" i="9"/>
  <c r="M50" i="11"/>
  <c r="M7" i="11" s="1"/>
  <c r="H4" i="4"/>
  <c r="K4" i="4" l="1"/>
  <c r="J4" i="4" l="1"/>
  <c r="G4" i="4" l="1"/>
  <c r="D107" i="4" l="1"/>
  <c r="D43" i="9" s="1"/>
  <c r="C107" i="4"/>
  <c r="C43" i="9" s="1"/>
  <c r="M52" i="9" s="1"/>
  <c r="E44" i="9"/>
  <c r="D44" i="9"/>
  <c r="M40" i="4"/>
  <c r="M27" i="4"/>
  <c r="M63" i="4"/>
  <c r="M88" i="4"/>
  <c r="M22" i="4"/>
  <c r="M19" i="4"/>
  <c r="M98" i="4"/>
  <c r="M95" i="4"/>
  <c r="M48" i="4"/>
  <c r="M68" i="4"/>
  <c r="M41" i="4"/>
  <c r="M67" i="4"/>
  <c r="M42" i="4"/>
  <c r="M61" i="4"/>
  <c r="M86" i="4"/>
  <c r="M25" i="4"/>
  <c r="M52" i="4"/>
  <c r="M11" i="4"/>
  <c r="M36" i="4"/>
  <c r="M33" i="4"/>
  <c r="M56" i="4"/>
  <c r="M93" i="4"/>
  <c r="M8" i="4"/>
  <c r="M34" i="4"/>
  <c r="M16" i="4"/>
  <c r="M80" i="4"/>
  <c r="M62" i="4"/>
  <c r="M53" i="4"/>
  <c r="M37" i="4"/>
  <c r="M21" i="4"/>
  <c r="M59" i="4"/>
  <c r="M14" i="4"/>
  <c r="M83" i="4"/>
  <c r="M73" i="4"/>
  <c r="M17" i="4"/>
  <c r="M60" i="4"/>
  <c r="M99" i="4"/>
  <c r="M30" i="4"/>
  <c r="M89" i="4"/>
  <c r="M77" i="4"/>
  <c r="M87" i="4"/>
  <c r="M28" i="4"/>
  <c r="M79" i="4"/>
  <c r="M65" i="4"/>
  <c r="M69" i="4"/>
  <c r="M64" i="4"/>
  <c r="M81" i="4"/>
  <c r="J71" i="4"/>
  <c r="J66" i="4"/>
  <c r="M102" i="4"/>
  <c r="M18" i="4"/>
  <c r="M97" i="4"/>
  <c r="M100" i="4"/>
  <c r="I66" i="4"/>
  <c r="M13" i="4"/>
  <c r="H35" i="4"/>
  <c r="M94" i="4"/>
  <c r="M44" i="4"/>
  <c r="M38" i="4"/>
  <c r="M10" i="4"/>
  <c r="I82" i="4"/>
  <c r="M20" i="4"/>
  <c r="J14" i="4"/>
  <c r="M57" i="4"/>
  <c r="M96" i="4"/>
  <c r="M46" i="4"/>
  <c r="M55" i="4"/>
  <c r="M50" i="4"/>
  <c r="M78" i="4"/>
  <c r="M31" i="4"/>
  <c r="M45" i="4"/>
  <c r="M71" i="4"/>
  <c r="M54" i="4"/>
  <c r="M51" i="4"/>
  <c r="M35" i="4"/>
  <c r="H97" i="4"/>
  <c r="M26" i="4"/>
  <c r="J82" i="4"/>
  <c r="D50" i="4"/>
  <c r="M9" i="4"/>
  <c r="M75" i="4"/>
  <c r="M92" i="4"/>
  <c r="M84" i="4"/>
  <c r="M12" i="4"/>
  <c r="I97" i="4"/>
  <c r="M23" i="4"/>
  <c r="M6" i="4"/>
  <c r="M15" i="4"/>
  <c r="M5" i="4"/>
  <c r="K14" i="4"/>
  <c r="M39" i="4"/>
  <c r="M29" i="4"/>
  <c r="M66" i="4"/>
  <c r="C50" i="4"/>
  <c r="M47" i="4"/>
  <c r="M90" i="4"/>
  <c r="M49" i="4"/>
  <c r="J58" i="4"/>
  <c r="M85" i="4"/>
  <c r="G35" i="4"/>
  <c r="M72" i="4"/>
  <c r="M70" i="4"/>
  <c r="M76" i="4"/>
  <c r="M32" i="4"/>
  <c r="M74" i="4"/>
  <c r="M43" i="4"/>
  <c r="M24" i="4"/>
  <c r="C5" i="4"/>
  <c r="K58" i="4"/>
  <c r="M7" i="4"/>
  <c r="M101" i="4"/>
  <c r="M82" i="4"/>
  <c r="M91" i="4"/>
  <c r="K71" i="4"/>
  <c r="M58" i="4"/>
  <c r="M161" i="4" l="1"/>
  <c r="M194" i="4"/>
  <c r="M185" i="4"/>
  <c r="M204" i="4"/>
  <c r="M110" i="4"/>
  <c r="M127" i="4"/>
  <c r="M146" i="4"/>
  <c r="M177" i="4"/>
  <c r="M135" i="4"/>
  <c r="M179" i="4"/>
  <c r="M173" i="4"/>
  <c r="M175" i="4"/>
  <c r="M188" i="4"/>
  <c r="M152" i="4"/>
  <c r="M193" i="4"/>
  <c r="M150" i="4"/>
  <c r="M169" i="4"/>
  <c r="M132" i="4"/>
  <c r="M142" i="4"/>
  <c r="M108" i="4"/>
  <c r="M118" i="4"/>
  <c r="M109" i="4"/>
  <c r="M45" i="9" s="1"/>
  <c r="M5" i="9" s="1"/>
  <c r="M126" i="4"/>
  <c r="M115" i="4"/>
  <c r="M187" i="4"/>
  <c r="M195" i="4"/>
  <c r="M178" i="4"/>
  <c r="M112" i="4"/>
  <c r="M129" i="4"/>
  <c r="M138" i="4"/>
  <c r="M154" i="4"/>
  <c r="M157" i="4"/>
  <c r="M174" i="4"/>
  <c r="M148" i="4"/>
  <c r="M134" i="4"/>
  <c r="M181" i="4"/>
  <c r="M153" i="4"/>
  <c r="M158" i="4"/>
  <c r="M149" i="4"/>
  <c r="M199" i="4"/>
  <c r="M160" i="4"/>
  <c r="M123" i="4"/>
  <c r="M113" i="4"/>
  <c r="M141" i="4"/>
  <c r="M147" i="4"/>
  <c r="M197" i="4"/>
  <c r="M116" i="4"/>
  <c r="M203" i="4"/>
  <c r="M200" i="4"/>
  <c r="M121" i="4"/>
  <c r="M205" i="4"/>
  <c r="M184" i="4"/>
  <c r="M167" i="4"/>
  <c r="M172" i="4"/>
  <c r="M168" i="4"/>
  <c r="M182" i="4"/>
  <c r="M131" i="4"/>
  <c r="M190" i="4"/>
  <c r="M180" i="4"/>
  <c r="M192" i="4"/>
  <c r="M133" i="4"/>
  <c r="M202" i="4"/>
  <c r="M163" i="4"/>
  <c r="M120" i="4"/>
  <c r="M176" i="4"/>
  <c r="M186" i="4"/>
  <c r="M117" i="4"/>
  <c r="M162" i="4"/>
  <c r="M124" i="4"/>
  <c r="M140" i="4"/>
  <c r="M156" i="4"/>
  <c r="M165" i="4"/>
  <c r="M183" i="4"/>
  <c r="M119" i="4"/>
  <c r="M137" i="4"/>
  <c r="M111" i="4"/>
  <c r="M196" i="4"/>
  <c r="M159" i="4"/>
  <c r="M136" i="4"/>
  <c r="M139" i="4"/>
  <c r="M114" i="4"/>
  <c r="M155" i="4"/>
  <c r="M128" i="4"/>
  <c r="M189" i="4"/>
  <c r="M164" i="4"/>
  <c r="M145" i="4"/>
  <c r="M170" i="4"/>
  <c r="M144" i="4"/>
  <c r="M171" i="4"/>
  <c r="M151" i="4"/>
  <c r="M198" i="4"/>
  <c r="M201" i="4"/>
  <c r="M122" i="4"/>
  <c r="M125" i="4"/>
  <c r="M191" i="4"/>
  <c r="M166" i="4"/>
  <c r="M130" i="4"/>
  <c r="M143" i="4"/>
  <c r="M43" i="13"/>
  <c r="M3" i="13" s="1"/>
  <c r="L45" i="13"/>
  <c r="M264" i="4"/>
  <c r="AR447" i="4"/>
  <c r="M297" i="4"/>
  <c r="AR418" i="4"/>
  <c r="M288" i="4"/>
  <c r="M307" i="4"/>
  <c r="M213" i="4"/>
  <c r="M49" i="11" s="1"/>
  <c r="M6" i="11" s="1"/>
  <c r="M230" i="4"/>
  <c r="M249" i="4"/>
  <c r="M280" i="4"/>
  <c r="M238" i="4"/>
  <c r="M282" i="4"/>
  <c r="M276" i="4"/>
  <c r="M278" i="4"/>
  <c r="M291" i="4"/>
  <c r="AR444" i="4"/>
  <c r="M255" i="4"/>
  <c r="C500" i="4"/>
  <c r="M296" i="4"/>
  <c r="M253" i="4"/>
  <c r="C153" i="4"/>
  <c r="AR358" i="4" s="1"/>
  <c r="M272" i="4"/>
  <c r="C469" i="4"/>
  <c r="M235" i="4"/>
  <c r="C465" i="4"/>
  <c r="M245" i="4"/>
  <c r="AR457" i="4"/>
  <c r="AR482" i="4"/>
  <c r="M211" i="4"/>
  <c r="AR455" i="4"/>
  <c r="AR459" i="4"/>
  <c r="AR476" i="4"/>
  <c r="M221" i="4"/>
  <c r="AR434" i="4"/>
  <c r="AR425" i="4"/>
  <c r="C429" i="4"/>
  <c r="M212" i="4"/>
  <c r="M229" i="4"/>
  <c r="M218" i="4"/>
  <c r="M290" i="4"/>
  <c r="M298" i="4"/>
  <c r="C419" i="4"/>
  <c r="M281" i="4"/>
  <c r="M215" i="4"/>
  <c r="D153" i="4"/>
  <c r="AS358" i="4" s="1"/>
  <c r="M232" i="4"/>
  <c r="C511" i="4"/>
  <c r="C433" i="4"/>
  <c r="AR490" i="4"/>
  <c r="AS499" i="4"/>
  <c r="M241" i="4"/>
  <c r="C432" i="4"/>
  <c r="AR470" i="4"/>
  <c r="AR494" i="4"/>
  <c r="AR495" i="4"/>
  <c r="M257" i="4"/>
  <c r="AR489" i="4"/>
  <c r="M260" i="4"/>
  <c r="M277" i="4"/>
  <c r="M251" i="4"/>
  <c r="AR486" i="4"/>
  <c r="AR427" i="4"/>
  <c r="M237" i="4"/>
  <c r="AR441" i="4"/>
  <c r="M284" i="4"/>
  <c r="C428" i="4"/>
  <c r="C503" i="4"/>
  <c r="M256" i="4"/>
  <c r="M261" i="4"/>
  <c r="AR464" i="4"/>
  <c r="C423" i="4"/>
  <c r="M252" i="4"/>
  <c r="M302" i="4"/>
  <c r="M263" i="4"/>
  <c r="M226" i="4"/>
  <c r="C442" i="4"/>
  <c r="M216" i="4"/>
  <c r="AR479" i="4"/>
  <c r="AR475" i="4"/>
  <c r="M244" i="4"/>
  <c r="AR439" i="4"/>
  <c r="M250" i="4"/>
  <c r="AR448" i="4"/>
  <c r="AR463" i="4"/>
  <c r="C493" i="4"/>
  <c r="M300" i="4"/>
  <c r="AR450" i="4"/>
  <c r="M219" i="4"/>
  <c r="M306" i="4"/>
  <c r="M303" i="4"/>
  <c r="M224" i="4"/>
  <c r="AR458" i="4"/>
  <c r="M308" i="4"/>
  <c r="C424" i="4"/>
  <c r="M287" i="4"/>
  <c r="AR449" i="4"/>
  <c r="M270" i="4"/>
  <c r="C481" i="4"/>
  <c r="M275" i="4"/>
  <c r="M271" i="4"/>
  <c r="C507" i="4"/>
  <c r="M285" i="4"/>
  <c r="M234" i="4"/>
  <c r="AR488" i="4"/>
  <c r="M293" i="4"/>
  <c r="M283" i="4"/>
  <c r="M295" i="4"/>
  <c r="M236" i="4"/>
  <c r="M305" i="4"/>
  <c r="M266" i="4"/>
  <c r="M223" i="4"/>
  <c r="M279" i="4"/>
  <c r="M289" i="4"/>
  <c r="M220" i="4"/>
  <c r="M265" i="4"/>
  <c r="C446" i="4"/>
  <c r="M227" i="4"/>
  <c r="M243" i="4"/>
  <c r="M259" i="4"/>
  <c r="AR460" i="4"/>
  <c r="M268" i="4"/>
  <c r="M286" i="4"/>
  <c r="C466" i="4"/>
  <c r="M222" i="4"/>
  <c r="C499" i="4"/>
  <c r="M240" i="4"/>
  <c r="AR472" i="4"/>
  <c r="M214" i="4"/>
  <c r="M299" i="4"/>
  <c r="M262" i="4"/>
  <c r="M239" i="4"/>
  <c r="C477" i="4"/>
  <c r="M242" i="4"/>
  <c r="M217" i="4"/>
  <c r="M258" i="4"/>
  <c r="AR478" i="4"/>
  <c r="M231" i="4"/>
  <c r="AR509" i="4"/>
  <c r="AR471" i="4"/>
  <c r="C462" i="4"/>
  <c r="AR504" i="4"/>
  <c r="M292" i="4"/>
  <c r="M267" i="4"/>
  <c r="M248" i="4"/>
  <c r="M273" i="4"/>
  <c r="AR468" i="4"/>
  <c r="M247" i="4"/>
  <c r="M274" i="4"/>
  <c r="AR483" i="4"/>
  <c r="M254" i="4"/>
  <c r="M301" i="4"/>
  <c r="AR496" i="4"/>
  <c r="AR487" i="4"/>
  <c r="AT499" i="4"/>
  <c r="AR502" i="4"/>
  <c r="AR492" i="4"/>
  <c r="M304" i="4"/>
  <c r="M225" i="4"/>
  <c r="C510" i="4"/>
  <c r="AR480" i="4"/>
  <c r="AR473" i="4"/>
  <c r="AR451" i="4"/>
  <c r="M228" i="4"/>
  <c r="C508" i="4"/>
  <c r="M294" i="4"/>
  <c r="C484" i="4"/>
  <c r="M269" i="4"/>
  <c r="AR497" i="4"/>
  <c r="M233" i="4"/>
  <c r="M246" i="4"/>
  <c r="AR431" i="4"/>
  <c r="C443" i="4"/>
  <c r="C506" i="4"/>
  <c r="C425" i="4"/>
  <c r="AR442" i="4"/>
  <c r="C445" i="4"/>
  <c r="C490" i="4"/>
  <c r="C427" i="4"/>
  <c r="C470" i="4"/>
  <c r="C483" i="4"/>
  <c r="C416" i="4"/>
  <c r="AR429" i="4"/>
  <c r="C448" i="4"/>
  <c r="AR428" i="4"/>
  <c r="C447" i="4"/>
  <c r="C450" i="4"/>
  <c r="C418" i="4"/>
  <c r="C480" i="4"/>
  <c r="C456" i="4"/>
  <c r="AR469" i="4"/>
  <c r="AR432" i="4"/>
  <c r="C457" i="4"/>
  <c r="C488" i="4"/>
  <c r="AR466" i="4"/>
  <c r="C417" i="4"/>
  <c r="C461" i="4"/>
  <c r="C452" i="4"/>
  <c r="C440" i="4"/>
  <c r="AR440" i="4"/>
  <c r="AR481" i="4"/>
  <c r="C494" i="4"/>
  <c r="AR424" i="4"/>
  <c r="C435" i="4"/>
  <c r="C453" i="4"/>
  <c r="K97" i="4"/>
  <c r="I67" i="4"/>
  <c r="J97" i="4"/>
  <c r="J67" i="4"/>
  <c r="C358" i="4" l="1"/>
  <c r="M43" i="11"/>
  <c r="M3" i="11" s="1"/>
  <c r="AL125" i="4"/>
  <c r="AJ149" i="4"/>
  <c r="AI149" i="4"/>
  <c r="AJ130" i="4"/>
  <c r="AK190" i="4"/>
  <c r="AK184" i="4"/>
  <c r="AJ178" i="4"/>
  <c r="AM154" i="4"/>
  <c r="AI111" i="4"/>
  <c r="AJ138" i="4"/>
  <c r="AN157" i="4"/>
  <c r="AN141" i="4"/>
  <c r="AI176" i="4"/>
  <c r="AH114" i="4"/>
  <c r="AI183" i="4"/>
  <c r="AH186" i="4"/>
  <c r="AH178" i="4"/>
  <c r="AN196" i="4"/>
  <c r="AN171" i="4"/>
  <c r="AM157" i="4"/>
  <c r="AL130" i="4"/>
  <c r="AN116" i="4"/>
  <c r="AH191" i="4"/>
  <c r="AN142" i="4"/>
  <c r="AL134" i="4"/>
  <c r="AM138" i="4"/>
  <c r="AH204" i="4"/>
  <c r="AL159" i="4"/>
  <c r="AK153" i="4"/>
  <c r="AL169" i="4"/>
  <c r="AN153" i="4"/>
  <c r="AM169" i="4"/>
  <c r="AH169" i="4"/>
  <c r="AM184" i="4"/>
  <c r="AM160" i="4"/>
  <c r="AN186" i="4"/>
  <c r="AJ137" i="4"/>
  <c r="AK191" i="4"/>
  <c r="AL110" i="4"/>
  <c r="AL117" i="4"/>
  <c r="AJ166" i="4"/>
  <c r="AK145" i="4"/>
  <c r="AH145" i="4"/>
  <c r="AK204" i="4"/>
  <c r="AJ177" i="4"/>
  <c r="AH110" i="4"/>
  <c r="AK159" i="4"/>
  <c r="AN150" i="4"/>
  <c r="AN119" i="4"/>
  <c r="AJ196" i="4"/>
  <c r="AJ111" i="4"/>
  <c r="AJ165" i="4"/>
  <c r="AL171" i="4"/>
  <c r="AI143" i="4"/>
  <c r="AH148" i="4"/>
  <c r="AH149" i="4"/>
  <c r="AN183" i="4"/>
  <c r="AK171" i="4"/>
  <c r="AH160" i="4"/>
  <c r="AJ110" i="4"/>
  <c r="AM183" i="4"/>
  <c r="AM125" i="4"/>
  <c r="AK119" i="4"/>
  <c r="AX425" i="4" s="1"/>
  <c r="AN195" i="4"/>
  <c r="AM117" i="4"/>
  <c r="AH176" i="4"/>
  <c r="AH153" i="4"/>
  <c r="AI174" i="4"/>
  <c r="AM173" i="4"/>
  <c r="AI158" i="4"/>
  <c r="AM182" i="4"/>
  <c r="AL147" i="4"/>
  <c r="AM115" i="4"/>
  <c r="AM142" i="4"/>
  <c r="AL198" i="4"/>
  <c r="AN135" i="4"/>
  <c r="AH137" i="4"/>
  <c r="AK107" i="4"/>
  <c r="I44" i="9" s="1"/>
  <c r="AM111" i="4"/>
  <c r="AM143" i="4"/>
  <c r="AN125" i="4"/>
  <c r="AI139" i="4"/>
  <c r="AK143" i="4"/>
  <c r="AL128" i="4"/>
  <c r="AM205" i="4"/>
  <c r="AI112" i="4"/>
  <c r="AN120" i="4"/>
  <c r="AM165" i="4"/>
  <c r="AI167" i="4"/>
  <c r="AJ203" i="4"/>
  <c r="AN131" i="4"/>
  <c r="AH171" i="4"/>
  <c r="AM148" i="4"/>
  <c r="AM155" i="4"/>
  <c r="AK172" i="4"/>
  <c r="AK130" i="4"/>
  <c r="AK156" i="4"/>
  <c r="AK205" i="4"/>
  <c r="AM108" i="4"/>
  <c r="AK167" i="4"/>
  <c r="AN166" i="4"/>
  <c r="AL116" i="4"/>
  <c r="AH158" i="4"/>
  <c r="AJ180" i="4"/>
  <c r="AI130" i="4"/>
  <c r="AJ154" i="4"/>
  <c r="AJ146" i="4"/>
  <c r="AN121" i="4"/>
  <c r="AK109" i="4"/>
  <c r="AI156" i="4"/>
  <c r="AK137" i="4"/>
  <c r="AI197" i="4"/>
  <c r="AL129" i="4"/>
  <c r="AI191" i="4"/>
  <c r="AN165" i="4"/>
  <c r="AL167" i="4"/>
  <c r="AM162" i="4"/>
  <c r="AM136" i="4"/>
  <c r="AI135" i="4"/>
  <c r="AL138" i="4"/>
  <c r="AL179" i="4"/>
  <c r="AJ134" i="4"/>
  <c r="AI186" i="4"/>
  <c r="AL120" i="4"/>
  <c r="AL113" i="4"/>
  <c r="AH136" i="4"/>
  <c r="AN170" i="4"/>
  <c r="AM118" i="4"/>
  <c r="AN123" i="4"/>
  <c r="AL108" i="4"/>
  <c r="AN132" i="4"/>
  <c r="AJ116" i="4"/>
  <c r="AI124" i="4"/>
  <c r="AJ195" i="4"/>
  <c r="AI159" i="4"/>
  <c r="AH193" i="4"/>
  <c r="AJ185" i="4"/>
  <c r="AJ171" i="4"/>
  <c r="AJ188" i="4"/>
  <c r="AM151" i="4"/>
  <c r="AJ121" i="4"/>
  <c r="AK118" i="4"/>
  <c r="AK154" i="4"/>
  <c r="AN140" i="4"/>
  <c r="AI128" i="4"/>
  <c r="AI160" i="4"/>
  <c r="AH144" i="4"/>
  <c r="AL133" i="4"/>
  <c r="AN159" i="4"/>
  <c r="AI194" i="4"/>
  <c r="AK182" i="4"/>
  <c r="AH201" i="4"/>
  <c r="AJ192" i="4"/>
  <c r="AI180" i="4"/>
  <c r="AI199" i="4"/>
  <c r="AN177" i="4"/>
  <c r="AM200" i="4"/>
  <c r="AH184" i="4"/>
  <c r="AL139" i="4"/>
  <c r="AJ163" i="4"/>
  <c r="AI185" i="4"/>
  <c r="AH122" i="4"/>
  <c r="AM124" i="4"/>
  <c r="AM198" i="4"/>
  <c r="AL107" i="4"/>
  <c r="J44" i="9" s="1"/>
  <c r="AJ169" i="4"/>
  <c r="AK198" i="4"/>
  <c r="AN139" i="4"/>
  <c r="AH141" i="4"/>
  <c r="AL199" i="4"/>
  <c r="AM131" i="4"/>
  <c r="AM204" i="4"/>
  <c r="AI201" i="4"/>
  <c r="AJ108" i="4"/>
  <c r="AM186" i="4"/>
  <c r="AN164" i="4"/>
  <c r="AJ198" i="4"/>
  <c r="AK160" i="4"/>
  <c r="AH185" i="4"/>
  <c r="AK124" i="4"/>
  <c r="AK134" i="4"/>
  <c r="AJ148" i="4"/>
  <c r="AL123" i="4"/>
  <c r="AN161" i="4"/>
  <c r="AI178" i="4"/>
  <c r="AL168" i="4"/>
  <c r="AN113" i="4"/>
  <c r="AN175" i="4"/>
  <c r="AN187" i="4"/>
  <c r="AI108" i="4"/>
  <c r="AM189" i="4"/>
  <c r="AL144" i="4"/>
  <c r="AM193" i="4"/>
  <c r="AN115" i="4"/>
  <c r="AN190" i="4"/>
  <c r="AL184" i="4"/>
  <c r="AL173" i="4"/>
  <c r="AK181" i="4"/>
  <c r="AN185" i="4"/>
  <c r="AL155" i="4"/>
  <c r="AN169" i="4"/>
  <c r="AI123" i="4"/>
  <c r="AN136" i="4"/>
  <c r="AI115" i="4"/>
  <c r="AH177" i="4"/>
  <c r="AI170" i="4"/>
  <c r="AJ122" i="4"/>
  <c r="AK115" i="4"/>
  <c r="AN110" i="4"/>
  <c r="AI179" i="4"/>
  <c r="AN176" i="4"/>
  <c r="AH120" i="4"/>
  <c r="AJ179" i="4"/>
  <c r="AJ190" i="4"/>
  <c r="AN181" i="4"/>
  <c r="AN133" i="4"/>
  <c r="AJ135" i="4"/>
  <c r="AH119" i="4"/>
  <c r="AK138" i="4"/>
  <c r="AH155" i="4"/>
  <c r="AI116" i="4"/>
  <c r="AK196" i="4"/>
  <c r="AI137" i="4"/>
  <c r="AJ128" i="4"/>
  <c r="AM116" i="4"/>
  <c r="AJ205" i="4"/>
  <c r="AI192" i="4"/>
  <c r="AL118" i="4"/>
  <c r="AL143" i="4"/>
  <c r="AK187" i="4"/>
  <c r="AL172" i="4"/>
  <c r="AL148" i="4"/>
  <c r="AN107" i="4"/>
  <c r="AJ194" i="4"/>
  <c r="AK111" i="4"/>
  <c r="AM122" i="4"/>
  <c r="AH116" i="4"/>
  <c r="AH152" i="4"/>
  <c r="AM146" i="4"/>
  <c r="AI205" i="4"/>
  <c r="AM194" i="4"/>
  <c r="AJ168" i="4"/>
  <c r="AH172" i="4"/>
  <c r="AH146" i="4"/>
  <c r="AJ129" i="4"/>
  <c r="AK116" i="4"/>
  <c r="AK148" i="4"/>
  <c r="AM179" i="4"/>
  <c r="AM191" i="4"/>
  <c r="AM168" i="4"/>
  <c r="AJ161" i="4"/>
  <c r="AJ115" i="4"/>
  <c r="AN184" i="4"/>
  <c r="AK135" i="4"/>
  <c r="AK121" i="4"/>
  <c r="AM109" i="4"/>
  <c r="AH108" i="4"/>
  <c r="AL204" i="4"/>
  <c r="AN138" i="4"/>
  <c r="AI131" i="4"/>
  <c r="AI118" i="4"/>
  <c r="AH195" i="4"/>
  <c r="AL135" i="4"/>
  <c r="AN152" i="4"/>
  <c r="AH198" i="4"/>
  <c r="AL124" i="4"/>
  <c r="AJ199" i="4"/>
  <c r="AK117" i="4"/>
  <c r="AN198" i="4"/>
  <c r="AN182" i="4"/>
  <c r="AH139" i="4"/>
  <c r="AJ174" i="4"/>
  <c r="AI145" i="4"/>
  <c r="AJ173" i="4"/>
  <c r="AM134" i="4"/>
  <c r="AI147" i="4"/>
  <c r="AN108" i="4"/>
  <c r="AK185" i="4"/>
  <c r="AH194" i="4"/>
  <c r="AM121" i="4"/>
  <c r="AI189" i="4"/>
  <c r="AH123" i="4"/>
  <c r="AN180" i="4"/>
  <c r="AK195" i="4"/>
  <c r="AL183" i="4"/>
  <c r="AJ123" i="4"/>
  <c r="AH112" i="4"/>
  <c r="AL166" i="4"/>
  <c r="AM188" i="4"/>
  <c r="AH135" i="4"/>
  <c r="AM181" i="4"/>
  <c r="AJ153" i="4"/>
  <c r="AJ113" i="4"/>
  <c r="AJ193" i="4"/>
  <c r="AK186" i="4"/>
  <c r="AL194" i="4"/>
  <c r="AM130" i="4"/>
  <c r="AN151" i="4"/>
  <c r="AJ200" i="4"/>
  <c r="AL197" i="4"/>
  <c r="AM110" i="4"/>
  <c r="AH142" i="4"/>
  <c r="AI110" i="4"/>
  <c r="AN143" i="4"/>
  <c r="AN197" i="4"/>
  <c r="AH199" i="4"/>
  <c r="AH196" i="4"/>
  <c r="AJ120" i="4"/>
  <c r="AK202" i="4"/>
  <c r="AH109" i="4"/>
  <c r="AM113" i="4"/>
  <c r="AI142" i="4"/>
  <c r="AM192" i="4"/>
  <c r="AM132" i="4"/>
  <c r="AJ197" i="4"/>
  <c r="AN162" i="4"/>
  <c r="AI154" i="4"/>
  <c r="AN172" i="4"/>
  <c r="AM150" i="4"/>
  <c r="AN126" i="4"/>
  <c r="AH117" i="4"/>
  <c r="AL146" i="4"/>
  <c r="AI133" i="4"/>
  <c r="AL141" i="4"/>
  <c r="AK173" i="4"/>
  <c r="AM176" i="4"/>
  <c r="AI172" i="4"/>
  <c r="AM149" i="4"/>
  <c r="AH151" i="4"/>
  <c r="AM171" i="4"/>
  <c r="AN122" i="4"/>
  <c r="AI175" i="4"/>
  <c r="AI188" i="4"/>
  <c r="AI157" i="4"/>
  <c r="AN194" i="4"/>
  <c r="AN205" i="4"/>
  <c r="AJ112" i="4"/>
  <c r="AL152" i="4"/>
  <c r="AM159" i="4"/>
  <c r="AL180" i="4"/>
  <c r="AN192" i="4"/>
  <c r="AH168" i="4"/>
  <c r="AN124" i="4"/>
  <c r="AN158" i="4"/>
  <c r="AM187" i="4"/>
  <c r="AI190" i="4"/>
  <c r="AJ181" i="4"/>
  <c r="AN117" i="4"/>
  <c r="AH170" i="4"/>
  <c r="AJ189" i="4"/>
  <c r="AK168" i="4"/>
  <c r="AN200" i="4"/>
  <c r="AJ144" i="4"/>
  <c r="AN202" i="4"/>
  <c r="AN118" i="4"/>
  <c r="AI119" i="4"/>
  <c r="AL195" i="4"/>
  <c r="AK151" i="4"/>
  <c r="AI127" i="4"/>
  <c r="AL153" i="4"/>
  <c r="AH180" i="4"/>
  <c r="AN178" i="4"/>
  <c r="AM135" i="4"/>
  <c r="AH111" i="4"/>
  <c r="AH179" i="4"/>
  <c r="AK170" i="4"/>
  <c r="AK178" i="4"/>
  <c r="AM163" i="4"/>
  <c r="AI204" i="4"/>
  <c r="AI163" i="4"/>
  <c r="AH128" i="4"/>
  <c r="AK142" i="4"/>
  <c r="AN193" i="4"/>
  <c r="AL112" i="4"/>
  <c r="AH125" i="4"/>
  <c r="AK162" i="4"/>
  <c r="AL165" i="4"/>
  <c r="AM166" i="4"/>
  <c r="AL136" i="4"/>
  <c r="AL202" i="4"/>
  <c r="AJ158" i="4"/>
  <c r="AL163" i="4"/>
  <c r="AI113" i="4"/>
  <c r="AK120" i="4"/>
  <c r="AN130" i="4"/>
  <c r="AN111" i="4"/>
  <c r="AJ109" i="4"/>
  <c r="AI187" i="4"/>
  <c r="AL119" i="4"/>
  <c r="AK122" i="4"/>
  <c r="AJ119" i="4"/>
  <c r="AW425" i="4" s="1"/>
  <c r="AJ184" i="4"/>
  <c r="AK189" i="4"/>
  <c r="AK126" i="4"/>
  <c r="AH138" i="4"/>
  <c r="AI148" i="4"/>
  <c r="AH161" i="4"/>
  <c r="AN112" i="4"/>
  <c r="AI173" i="4"/>
  <c r="AM175" i="4"/>
  <c r="AK166" i="4"/>
  <c r="AN160" i="4"/>
  <c r="AM177" i="4"/>
  <c r="AL203" i="4"/>
  <c r="AN155" i="4"/>
  <c r="AK139" i="4"/>
  <c r="AL149" i="4"/>
  <c r="AL158" i="4"/>
  <c r="AL176" i="4"/>
  <c r="AI155" i="4"/>
  <c r="AL186" i="4"/>
  <c r="AN109" i="4"/>
  <c r="AJ143" i="4"/>
  <c r="AH121" i="4"/>
  <c r="AI125" i="4"/>
  <c r="AL164" i="4"/>
  <c r="AY470" i="4" s="1"/>
  <c r="AM145" i="4"/>
  <c r="AI134" i="4"/>
  <c r="AN163" i="4"/>
  <c r="AM190" i="4"/>
  <c r="AH147" i="4"/>
  <c r="AJ136" i="4"/>
  <c r="AJ107" i="4"/>
  <c r="H44" i="9" s="1"/>
  <c r="AM197" i="4"/>
  <c r="AM185" i="4"/>
  <c r="AK194" i="4"/>
  <c r="AH173" i="4"/>
  <c r="AM140" i="4"/>
  <c r="AJ162" i="4"/>
  <c r="AK131" i="4"/>
  <c r="AI132" i="4"/>
  <c r="AK132" i="4"/>
  <c r="AM161" i="4"/>
  <c r="AM195" i="4"/>
  <c r="AK163" i="4"/>
  <c r="AJ182" i="4"/>
  <c r="AL191" i="4"/>
  <c r="AK179" i="4"/>
  <c r="AN147" i="4"/>
  <c r="AK199" i="4"/>
  <c r="AL187" i="4"/>
  <c r="AI181" i="4"/>
  <c r="AJ201" i="4"/>
  <c r="AI129" i="4"/>
  <c r="AK125" i="4"/>
  <c r="AJ147" i="4"/>
  <c r="AK140" i="4"/>
  <c r="AI177" i="4"/>
  <c r="AK110" i="4"/>
  <c r="AI200" i="4"/>
  <c r="AI196" i="4"/>
  <c r="AK158" i="4"/>
  <c r="AK146" i="4"/>
  <c r="AH131" i="4"/>
  <c r="AL131" i="4"/>
  <c r="AJ156" i="4"/>
  <c r="AL111" i="4"/>
  <c r="AM180" i="4"/>
  <c r="AI150" i="4"/>
  <c r="AK174" i="4"/>
  <c r="AI140" i="4"/>
  <c r="AM196" i="4"/>
  <c r="AK183" i="4"/>
  <c r="AI117" i="4"/>
  <c r="AJ152" i="4"/>
  <c r="AL181" i="4"/>
  <c r="AH190" i="4"/>
  <c r="AJ118" i="4"/>
  <c r="AM158" i="4"/>
  <c r="AI141" i="4"/>
  <c r="AH129" i="4"/>
  <c r="AL122" i="4"/>
  <c r="AH157" i="4"/>
  <c r="AK147" i="4"/>
  <c r="AL132" i="4"/>
  <c r="AJ117" i="4"/>
  <c r="AH165" i="4"/>
  <c r="AJ145" i="4"/>
  <c r="AK123" i="4"/>
  <c r="AJ142" i="4"/>
  <c r="AK161" i="4"/>
  <c r="AJ155" i="4"/>
  <c r="AJ141" i="4"/>
  <c r="AH188" i="4"/>
  <c r="AN167" i="4"/>
  <c r="AK193" i="4"/>
  <c r="AN149" i="4"/>
  <c r="AL185" i="4"/>
  <c r="AI107" i="4"/>
  <c r="G44" i="9" s="1"/>
  <c r="AH174" i="4"/>
  <c r="AJ125" i="4"/>
  <c r="AN145" i="4"/>
  <c r="AH156" i="4"/>
  <c r="AH205" i="4"/>
  <c r="AL115" i="4"/>
  <c r="AI120" i="4"/>
  <c r="AM199" i="4"/>
  <c r="AH182" i="4"/>
  <c r="AH162" i="4"/>
  <c r="AH150" i="4"/>
  <c r="AL150" i="4"/>
  <c r="AM107" i="4"/>
  <c r="K44" i="9" s="1"/>
  <c r="AJ132" i="4"/>
  <c r="AL142" i="4"/>
  <c r="AK157" i="4"/>
  <c r="AJ186" i="4"/>
  <c r="AL175" i="4"/>
  <c r="AL156" i="4"/>
  <c r="AK114" i="4"/>
  <c r="AJ133" i="4"/>
  <c r="AH132" i="4"/>
  <c r="AI165" i="4"/>
  <c r="AL192" i="4"/>
  <c r="AI168" i="4"/>
  <c r="AM114" i="4"/>
  <c r="AJ183" i="4"/>
  <c r="AH166" i="4"/>
  <c r="AN156" i="4"/>
  <c r="AI109" i="4"/>
  <c r="AJ124" i="4"/>
  <c r="AM156" i="4"/>
  <c r="AK169" i="4"/>
  <c r="AH113" i="4"/>
  <c r="AK188" i="4"/>
  <c r="AL182" i="4"/>
  <c r="AK175" i="4"/>
  <c r="AN189" i="4"/>
  <c r="AK180" i="4"/>
  <c r="AK197" i="4"/>
  <c r="AJ176" i="4"/>
  <c r="AM172" i="4"/>
  <c r="AJ140" i="4"/>
  <c r="AH203" i="4"/>
  <c r="AM202" i="4"/>
  <c r="AI182" i="4"/>
  <c r="AI146" i="4"/>
  <c r="AN144" i="4"/>
  <c r="AN173" i="4"/>
  <c r="AL205" i="4"/>
  <c r="AM153" i="4"/>
  <c r="AI164" i="4"/>
  <c r="AI193" i="4"/>
  <c r="AL174" i="4"/>
  <c r="AJ170" i="4"/>
  <c r="AN188" i="4"/>
  <c r="AM137" i="4"/>
  <c r="AL127" i="4"/>
  <c r="AJ164" i="4"/>
  <c r="AH202" i="4"/>
  <c r="AN137" i="4"/>
  <c r="AH134" i="4"/>
  <c r="AM203" i="4"/>
  <c r="AI184" i="4"/>
  <c r="AN129" i="4"/>
  <c r="AJ150" i="4"/>
  <c r="AI152" i="4"/>
  <c r="AI166" i="4"/>
  <c r="AH115" i="4"/>
  <c r="AJ187" i="4"/>
  <c r="AI171" i="4"/>
  <c r="AH175" i="4"/>
  <c r="AI162" i="4"/>
  <c r="AN148" i="4"/>
  <c r="AK177" i="4"/>
  <c r="AJ127" i="4"/>
  <c r="AL162" i="4"/>
  <c r="AI198" i="4"/>
  <c r="AJ202" i="4"/>
  <c r="AN174" i="4"/>
  <c r="AI153" i="4"/>
  <c r="AI121" i="4"/>
  <c r="AH164" i="4"/>
  <c r="AK144" i="4"/>
  <c r="AM174" i="4"/>
  <c r="AH154" i="4"/>
  <c r="AJ139" i="4"/>
  <c r="AJ131" i="4"/>
  <c r="AH197" i="4"/>
  <c r="AL189" i="4"/>
  <c r="AI144" i="4"/>
  <c r="AM128" i="4"/>
  <c r="AJ175" i="4"/>
  <c r="AJ191" i="4"/>
  <c r="AN168" i="4"/>
  <c r="AH118" i="4"/>
  <c r="AJ157" i="4"/>
  <c r="AM147" i="4"/>
  <c r="AL170" i="4"/>
  <c r="AK113" i="4"/>
  <c r="AL154" i="4"/>
  <c r="AL160" i="4"/>
  <c r="AH192" i="4"/>
  <c r="AK133" i="4"/>
  <c r="AN127" i="4"/>
  <c r="AI161" i="4"/>
  <c r="AH140" i="4"/>
  <c r="AL190" i="4"/>
  <c r="AH163" i="4"/>
  <c r="AM167" i="4"/>
  <c r="AK127" i="4"/>
  <c r="AH159" i="4"/>
  <c r="AH200" i="4"/>
  <c r="AN128" i="4"/>
  <c r="AK155" i="4"/>
  <c r="AN191" i="4"/>
  <c r="AN204" i="4"/>
  <c r="AM112" i="4"/>
  <c r="AN203" i="4"/>
  <c r="AL109" i="4"/>
  <c r="AN146" i="4"/>
  <c r="AK176" i="4"/>
  <c r="AK149" i="4"/>
  <c r="AK164" i="4"/>
  <c r="AX470" i="4" s="1"/>
  <c r="AN154" i="4"/>
  <c r="AI195" i="4"/>
  <c r="AN114" i="4"/>
  <c r="AK128" i="4"/>
  <c r="AH127" i="4"/>
  <c r="AL126" i="4"/>
  <c r="AN201" i="4"/>
  <c r="AK201" i="4"/>
  <c r="AL140" i="4"/>
  <c r="AL151" i="4"/>
  <c r="AL178" i="4"/>
  <c r="AI138" i="4"/>
  <c r="AH124" i="4"/>
  <c r="AL137" i="4"/>
  <c r="AI136" i="4"/>
  <c r="AH181" i="4"/>
  <c r="AK108" i="4"/>
  <c r="AH167" i="4"/>
  <c r="AK165" i="4"/>
  <c r="AM139" i="4"/>
  <c r="AI126" i="4"/>
  <c r="AJ159" i="4"/>
  <c r="AN179" i="4"/>
  <c r="AM127" i="4"/>
  <c r="AK136" i="4"/>
  <c r="AH133" i="4"/>
  <c r="AK150" i="4"/>
  <c r="AK200" i="4"/>
  <c r="AH189" i="4"/>
  <c r="AL188" i="4"/>
  <c r="AL157" i="4"/>
  <c r="AH107" i="4"/>
  <c r="F44" i="9" s="1"/>
  <c r="AI202" i="4"/>
  <c r="AL196" i="4"/>
  <c r="AJ160" i="4"/>
  <c r="AH130" i="4"/>
  <c r="AM120" i="4"/>
  <c r="AM123" i="4"/>
  <c r="AM133" i="4"/>
  <c r="AJ151" i="4"/>
  <c r="AM141" i="4"/>
  <c r="AI203" i="4"/>
  <c r="AK152" i="4"/>
  <c r="AL201" i="4"/>
  <c r="AM152" i="4"/>
  <c r="AM178" i="4"/>
  <c r="AM126" i="4"/>
  <c r="AL177" i="4"/>
  <c r="AL161" i="4"/>
  <c r="AK112" i="4"/>
  <c r="AK129" i="4"/>
  <c r="AK141" i="4"/>
  <c r="AL200" i="4"/>
  <c r="AM164" i="4"/>
  <c r="AK203" i="4"/>
  <c r="AJ204" i="4"/>
  <c r="AI114" i="4"/>
  <c r="AJ172" i="4"/>
  <c r="AJ114" i="4"/>
  <c r="AM170" i="4"/>
  <c r="AJ126" i="4"/>
  <c r="AH187" i="4"/>
  <c r="AH126" i="4"/>
  <c r="AM144" i="4"/>
  <c r="AN134" i="4"/>
  <c r="AH183" i="4"/>
  <c r="AN199" i="4"/>
  <c r="AK192" i="4"/>
  <c r="AL121" i="4"/>
  <c r="AL193" i="4"/>
  <c r="AI151" i="4"/>
  <c r="AI169" i="4"/>
  <c r="AI122" i="4"/>
  <c r="AJ167" i="4"/>
  <c r="AL145" i="4"/>
  <c r="AL114" i="4"/>
  <c r="AM129" i="4"/>
  <c r="AM119" i="4"/>
  <c r="AM201" i="4"/>
  <c r="AH143" i="4"/>
  <c r="AR499" i="4"/>
  <c r="AR507" i="4"/>
  <c r="C497" i="4"/>
  <c r="C478" i="4"/>
  <c r="C430" i="4"/>
  <c r="C454" i="4"/>
  <c r="C504" i="4"/>
  <c r="C476" i="4"/>
  <c r="C487" i="4"/>
  <c r="M371" i="4"/>
  <c r="BB371" i="4"/>
  <c r="M316" i="4"/>
  <c r="M370" i="4"/>
  <c r="BB370" i="4"/>
  <c r="M329" i="4"/>
  <c r="M391" i="4"/>
  <c r="BB391" i="4"/>
  <c r="M407" i="4"/>
  <c r="BB407" i="4"/>
  <c r="M385" i="4"/>
  <c r="BB385" i="4"/>
  <c r="M387" i="4"/>
  <c r="BB387" i="4"/>
  <c r="M377" i="4"/>
  <c r="BB377" i="4"/>
  <c r="M362" i="4"/>
  <c r="BB362" i="4"/>
  <c r="M331" i="4"/>
  <c r="BB331" i="4"/>
  <c r="M356" i="4"/>
  <c r="BB356" i="4"/>
  <c r="M394" i="4"/>
  <c r="BB394" i="4"/>
  <c r="M381" i="4"/>
  <c r="BB381" i="4"/>
  <c r="M318" i="4"/>
  <c r="BB318" i="4"/>
  <c r="M365" i="4"/>
  <c r="BB365" i="4"/>
  <c r="M334" i="4"/>
  <c r="M400" i="4"/>
  <c r="M323" i="4"/>
  <c r="BB323" i="4"/>
  <c r="M384" i="4"/>
  <c r="M399" i="4"/>
  <c r="M396" i="4"/>
  <c r="BB396" i="4"/>
  <c r="M341" i="4"/>
  <c r="BB341" i="4"/>
  <c r="M395" i="4"/>
  <c r="BB395" i="4"/>
  <c r="M326" i="4"/>
  <c r="BB326" i="4"/>
  <c r="M321" i="4"/>
  <c r="M339" i="4"/>
  <c r="BB339" i="4"/>
  <c r="M353" i="4"/>
  <c r="M314" i="4"/>
  <c r="M374" i="4"/>
  <c r="BB374" i="4"/>
  <c r="M357" i="4"/>
  <c r="BB357" i="4"/>
  <c r="M409" i="4"/>
  <c r="BB409" i="4"/>
  <c r="M335" i="4"/>
  <c r="M333" i="4"/>
  <c r="BB333" i="4"/>
  <c r="M364" i="4"/>
  <c r="BB364" i="4"/>
  <c r="M367" i="4"/>
  <c r="BB367" i="4"/>
  <c r="M325" i="4"/>
  <c r="BB325" i="4"/>
  <c r="M338" i="4"/>
  <c r="BB338" i="4"/>
  <c r="M405" i="4"/>
  <c r="BB405" i="4"/>
  <c r="M346" i="4"/>
  <c r="BB346" i="4"/>
  <c r="M363" i="4"/>
  <c r="BB363" i="4"/>
  <c r="M317" i="4"/>
  <c r="BB317" i="4"/>
  <c r="M392" i="4"/>
  <c r="BB392" i="4"/>
  <c r="M313" i="4"/>
  <c r="M393" i="4"/>
  <c r="BB393" i="4"/>
  <c r="M340" i="4"/>
  <c r="BB340" i="4"/>
  <c r="M351" i="4"/>
  <c r="M348" i="4"/>
  <c r="BB348" i="4"/>
  <c r="M327" i="4"/>
  <c r="BB327" i="4"/>
  <c r="M375" i="4"/>
  <c r="BB375" i="4"/>
  <c r="M319" i="4"/>
  <c r="M342" i="4"/>
  <c r="BB342" i="4"/>
  <c r="M361" i="4"/>
  <c r="BB361" i="4"/>
  <c r="M372" i="4"/>
  <c r="BB372" i="4"/>
  <c r="M404" i="4"/>
  <c r="BB404" i="4"/>
  <c r="M359" i="4"/>
  <c r="BB359" i="4"/>
  <c r="M355" i="4"/>
  <c r="M332" i="4"/>
  <c r="M406" i="4"/>
  <c r="BB406" i="4"/>
  <c r="M401" i="4"/>
  <c r="BB401" i="4"/>
  <c r="M388" i="4"/>
  <c r="BB388" i="4"/>
  <c r="M368" i="4"/>
  <c r="BB368" i="4"/>
  <c r="M397" i="4"/>
  <c r="BB397" i="4"/>
  <c r="M408" i="4"/>
  <c r="BB408" i="4"/>
  <c r="M379" i="4"/>
  <c r="BB379" i="4"/>
  <c r="M347" i="4"/>
  <c r="BB347" i="4"/>
  <c r="M380" i="4"/>
  <c r="BB380" i="4"/>
  <c r="M382" i="4"/>
  <c r="BB382" i="4"/>
  <c r="M390" i="4"/>
  <c r="M366" i="4"/>
  <c r="M376" i="4"/>
  <c r="BB376" i="4"/>
  <c r="M350" i="4"/>
  <c r="BB350" i="4"/>
  <c r="M344" i="4"/>
  <c r="M345" i="4"/>
  <c r="BB345" i="4"/>
  <c r="M322" i="4"/>
  <c r="M336" i="4"/>
  <c r="M373" i="4"/>
  <c r="BB373" i="4"/>
  <c r="M410" i="4"/>
  <c r="BB410" i="4"/>
  <c r="M402" i="4"/>
  <c r="BB402" i="4"/>
  <c r="M352" i="4"/>
  <c r="M328" i="4"/>
  <c r="BB328" i="4"/>
  <c r="M354" i="4"/>
  <c r="BB354" i="4"/>
  <c r="M386" i="4"/>
  <c r="BB386" i="4"/>
  <c r="M383" i="4"/>
  <c r="M320" i="4"/>
  <c r="BB320" i="4"/>
  <c r="M337" i="4"/>
  <c r="M315" i="4"/>
  <c r="M330" i="4"/>
  <c r="BB330" i="4"/>
  <c r="M403" i="4"/>
  <c r="BB403" i="4"/>
  <c r="M349" i="4"/>
  <c r="BB349" i="4"/>
  <c r="M369" i="4"/>
  <c r="BB369" i="4"/>
  <c r="M360" i="4"/>
  <c r="M324" i="4"/>
  <c r="BB324" i="4"/>
  <c r="M389" i="4"/>
  <c r="BB389" i="4"/>
  <c r="M358" i="4"/>
  <c r="BB358" i="4"/>
  <c r="M343" i="4"/>
  <c r="BB343" i="4"/>
  <c r="M398" i="4"/>
  <c r="BB398" i="4"/>
  <c r="M378" i="4"/>
  <c r="BB378" i="4"/>
  <c r="AR508" i="4"/>
  <c r="AR446" i="4"/>
  <c r="C451" i="4"/>
  <c r="AR477" i="4"/>
  <c r="C482" i="4"/>
  <c r="C439" i="4"/>
  <c r="C434" i="4"/>
  <c r="AR465" i="4"/>
  <c r="D499" i="4"/>
  <c r="AR503" i="4"/>
  <c r="C464" i="4"/>
  <c r="C460" i="4"/>
  <c r="C420" i="4"/>
  <c r="C436" i="4"/>
  <c r="C463" i="4"/>
  <c r="C467" i="4"/>
  <c r="D358" i="4"/>
  <c r="C489" i="4"/>
  <c r="C509" i="4"/>
  <c r="AR443" i="4"/>
  <c r="C455" i="4"/>
  <c r="C485" i="4"/>
  <c r="C472" i="4"/>
  <c r="C471" i="4"/>
  <c r="C468" i="4"/>
  <c r="C501" i="4"/>
  <c r="C502" i="4"/>
  <c r="C495" i="4"/>
  <c r="AR493" i="4"/>
  <c r="E499" i="4"/>
  <c r="AR506" i="4"/>
  <c r="C473" i="4"/>
  <c r="C444" i="4"/>
  <c r="AR419" i="4"/>
  <c r="C441" i="4"/>
  <c r="C479" i="4"/>
  <c r="C458" i="4"/>
  <c r="C486" i="4"/>
  <c r="C414" i="4"/>
  <c r="C422" i="4"/>
  <c r="C505" i="4"/>
  <c r="AR505" i="4"/>
  <c r="C415" i="4"/>
  <c r="C474" i="4"/>
  <c r="AR474" i="4"/>
  <c r="AR426" i="4"/>
  <c r="C426" i="4"/>
  <c r="AR462" i="4"/>
  <c r="C496" i="4"/>
  <c r="C438" i="4"/>
  <c r="AR498" i="4"/>
  <c r="C498" i="4"/>
  <c r="C491" i="4"/>
  <c r="AR421" i="4"/>
  <c r="C421" i="4"/>
  <c r="C459" i="4"/>
  <c r="C449" i="4"/>
  <c r="C475" i="4"/>
  <c r="AR511" i="4"/>
  <c r="C437" i="4"/>
  <c r="C431" i="4"/>
  <c r="C492" i="4"/>
  <c r="AR510" i="4"/>
  <c r="H138" i="4"/>
  <c r="AW343" i="4" s="1"/>
  <c r="H200" i="4"/>
  <c r="AW405" i="4" s="1"/>
  <c r="K107" i="4"/>
  <c r="K43" i="9" s="1"/>
  <c r="I169" i="4"/>
  <c r="AX374" i="4" s="1"/>
  <c r="G138" i="4"/>
  <c r="AV343" i="4" s="1"/>
  <c r="J169" i="4"/>
  <c r="AY374" i="4" s="1"/>
  <c r="H107" i="4"/>
  <c r="H43" i="9" s="1"/>
  <c r="J185" i="4"/>
  <c r="J117" i="4"/>
  <c r="J174" i="4"/>
  <c r="AY379" i="4" s="1"/>
  <c r="I200" i="4"/>
  <c r="AX405" i="4" s="1"/>
  <c r="K161" i="4"/>
  <c r="G107" i="4"/>
  <c r="G43" i="9" s="1"/>
  <c r="J161" i="4"/>
  <c r="K117" i="4"/>
  <c r="K174" i="4"/>
  <c r="AZ379" i="4" s="1"/>
  <c r="I107" i="4"/>
  <c r="I43" i="9" s="1"/>
  <c r="J107" i="4"/>
  <c r="J43" i="9" s="1"/>
  <c r="I185" i="4"/>
  <c r="E446" i="4"/>
  <c r="AT446" i="4"/>
  <c r="K200" i="4"/>
  <c r="J200" i="4"/>
  <c r="J170" i="4"/>
  <c r="I170" i="4"/>
  <c r="E4" i="4"/>
  <c r="E107" i="4" s="1"/>
  <c r="E43" i="9" s="1"/>
  <c r="D5" i="4"/>
  <c r="E5" i="4"/>
  <c r="R499" i="4" l="1"/>
  <c r="Q499" i="4"/>
  <c r="Q358" i="4"/>
  <c r="J390" i="4"/>
  <c r="J322" i="4"/>
  <c r="G343" i="4"/>
  <c r="K322" i="4"/>
  <c r="K366" i="4"/>
  <c r="F446" i="4"/>
  <c r="S446" i="4" s="1"/>
  <c r="J467" i="4"/>
  <c r="AU446" i="4"/>
  <c r="K467" i="4"/>
  <c r="H425" i="4"/>
  <c r="J374" i="4"/>
  <c r="J379" i="4"/>
  <c r="I374" i="4"/>
  <c r="K379" i="4"/>
  <c r="H405" i="4"/>
  <c r="I405" i="4"/>
  <c r="I425" i="4"/>
  <c r="I470" i="4"/>
  <c r="J366" i="4"/>
  <c r="J470" i="4"/>
  <c r="H343" i="4"/>
  <c r="I390" i="4"/>
  <c r="K405" i="4"/>
  <c r="AZ405" i="4"/>
  <c r="F508" i="4"/>
  <c r="AU508" i="4"/>
  <c r="I375" i="4"/>
  <c r="AX375" i="4"/>
  <c r="G508" i="4"/>
  <c r="AV508" i="4"/>
  <c r="J375" i="4"/>
  <c r="AY375" i="4"/>
  <c r="J405" i="4"/>
  <c r="AY405" i="4"/>
  <c r="E108" i="4"/>
  <c r="D108" i="4"/>
  <c r="K28" i="4"/>
  <c r="V405" i="4" l="1"/>
  <c r="T508" i="4"/>
  <c r="V425" i="4"/>
  <c r="U343" i="4"/>
  <c r="X467" i="4"/>
  <c r="X379" i="4"/>
  <c r="W470" i="4"/>
  <c r="X366" i="4"/>
  <c r="W375" i="4"/>
  <c r="X405" i="4"/>
  <c r="X322" i="4"/>
  <c r="W374" i="4"/>
  <c r="W405" i="4"/>
  <c r="W390" i="4"/>
  <c r="D313" i="4"/>
  <c r="E313" i="4"/>
  <c r="K131" i="4"/>
  <c r="C44" i="9"/>
  <c r="M53" i="9" s="1"/>
  <c r="F4" i="4"/>
  <c r="F107" i="4" s="1"/>
  <c r="F43" i="9" s="1"/>
  <c r="D68" i="4"/>
  <c r="K27" i="4"/>
  <c r="F25" i="4"/>
  <c r="J28" i="4"/>
  <c r="H70" i="4"/>
  <c r="J27" i="4"/>
  <c r="E68" i="4"/>
  <c r="J32" i="4"/>
  <c r="I70" i="4"/>
  <c r="K32" i="4"/>
  <c r="C68" i="4"/>
  <c r="G25" i="4"/>
  <c r="R313" i="4" l="1"/>
  <c r="K336" i="4"/>
  <c r="G128" i="4"/>
  <c r="I173" i="4"/>
  <c r="C171" i="4"/>
  <c r="K135" i="4"/>
  <c r="E171" i="4"/>
  <c r="K130" i="4"/>
  <c r="J131" i="4"/>
  <c r="F128" i="4"/>
  <c r="H173" i="4"/>
  <c r="D171" i="4"/>
  <c r="J135" i="4"/>
  <c r="J130" i="4"/>
  <c r="K34" i="4"/>
  <c r="F85" i="4"/>
  <c r="E61" i="4"/>
  <c r="I45" i="4"/>
  <c r="C72" i="4"/>
  <c r="C61" i="4"/>
  <c r="C91" i="4"/>
  <c r="K56" i="4"/>
  <c r="E72" i="4"/>
  <c r="K62" i="4"/>
  <c r="H33" i="4"/>
  <c r="H7" i="4"/>
  <c r="K100" i="4"/>
  <c r="H22" i="4"/>
  <c r="J79" i="4"/>
  <c r="I43" i="4"/>
  <c r="K79" i="4"/>
  <c r="H45" i="4"/>
  <c r="D91" i="4"/>
  <c r="J56" i="4"/>
  <c r="D19" i="4"/>
  <c r="K33" i="4"/>
  <c r="H5" i="4"/>
  <c r="G47" i="4"/>
  <c r="K19" i="4"/>
  <c r="J47" i="4"/>
  <c r="K53" i="4"/>
  <c r="I88" i="4"/>
  <c r="J62" i="4"/>
  <c r="I7" i="4"/>
  <c r="D72" i="4"/>
  <c r="H88" i="4"/>
  <c r="G10" i="4"/>
  <c r="D92" i="4"/>
  <c r="K13" i="4"/>
  <c r="J37" i="4"/>
  <c r="G33" i="4"/>
  <c r="D61" i="4"/>
  <c r="H43" i="4"/>
  <c r="J19" i="4"/>
  <c r="G5" i="4"/>
  <c r="F47" i="4"/>
  <c r="I53" i="4"/>
  <c r="F10" i="4"/>
  <c r="J34" i="4"/>
  <c r="I22" i="4"/>
  <c r="I41" i="4"/>
  <c r="G58" i="4"/>
  <c r="G85" i="4"/>
  <c r="J41" i="4"/>
  <c r="H58" i="4"/>
  <c r="J13" i="4"/>
  <c r="C92" i="4"/>
  <c r="C19" i="4"/>
  <c r="J53" i="4"/>
  <c r="J33" i="4"/>
  <c r="K47" i="4"/>
  <c r="K37" i="4"/>
  <c r="G88" i="4"/>
  <c r="I378" i="4" l="1"/>
  <c r="AX378" i="4"/>
  <c r="D509" i="4"/>
  <c r="AS509" i="4"/>
  <c r="J473" i="4"/>
  <c r="AY473" i="4"/>
  <c r="E376" i="4"/>
  <c r="AT376" i="4"/>
  <c r="G333" i="4"/>
  <c r="AV333" i="4"/>
  <c r="D449" i="4"/>
  <c r="AS449" i="4"/>
  <c r="G463" i="4"/>
  <c r="AV463" i="4"/>
  <c r="K340" i="4"/>
  <c r="AZ340" i="4"/>
  <c r="J509" i="4"/>
  <c r="AY509" i="4"/>
  <c r="J340" i="4"/>
  <c r="AY340" i="4"/>
  <c r="I509" i="4"/>
  <c r="AX509" i="4"/>
  <c r="D376" i="4"/>
  <c r="AS376" i="4"/>
  <c r="G488" i="4"/>
  <c r="AV488" i="4"/>
  <c r="H488" i="4"/>
  <c r="AW488" i="4"/>
  <c r="H378" i="4"/>
  <c r="AW378" i="4"/>
  <c r="H463" i="4"/>
  <c r="AW463" i="4"/>
  <c r="D428" i="4"/>
  <c r="AS428" i="4"/>
  <c r="F463" i="4"/>
  <c r="AU463" i="4"/>
  <c r="H496" i="4"/>
  <c r="AW496" i="4"/>
  <c r="E428" i="4"/>
  <c r="AT428" i="4"/>
  <c r="F333" i="4"/>
  <c r="AU333" i="4"/>
  <c r="K447" i="4"/>
  <c r="AZ447" i="4"/>
  <c r="K509" i="4"/>
  <c r="AZ509" i="4"/>
  <c r="G496" i="4"/>
  <c r="AV496" i="4"/>
  <c r="I473" i="4"/>
  <c r="AX473" i="4"/>
  <c r="J447" i="4"/>
  <c r="AY447" i="4"/>
  <c r="F488" i="4"/>
  <c r="AU488" i="4"/>
  <c r="C376" i="4"/>
  <c r="AR376" i="4"/>
  <c r="I467" i="4"/>
  <c r="J336" i="4"/>
  <c r="X336" i="4" s="1"/>
  <c r="K335" i="4"/>
  <c r="J335" i="4"/>
  <c r="J140" i="4"/>
  <c r="J150" i="4"/>
  <c r="H108" i="4"/>
  <c r="K165" i="4"/>
  <c r="H148" i="4"/>
  <c r="F150" i="4"/>
  <c r="J116" i="4"/>
  <c r="K136" i="4"/>
  <c r="E164" i="4"/>
  <c r="I110" i="4"/>
  <c r="K137" i="4"/>
  <c r="J144" i="4"/>
  <c r="K159" i="4"/>
  <c r="I125" i="4"/>
  <c r="G188" i="4"/>
  <c r="D195" i="4"/>
  <c r="K182" i="4"/>
  <c r="C175" i="4"/>
  <c r="D122" i="4"/>
  <c r="F113" i="4"/>
  <c r="I144" i="4"/>
  <c r="D164" i="4"/>
  <c r="K116" i="4"/>
  <c r="G108" i="4"/>
  <c r="J159" i="4"/>
  <c r="J136" i="4"/>
  <c r="G161" i="4"/>
  <c r="J122" i="4"/>
  <c r="H125" i="4"/>
  <c r="G191" i="4"/>
  <c r="I156" i="4"/>
  <c r="K140" i="4"/>
  <c r="C164" i="4"/>
  <c r="K150" i="4"/>
  <c r="K156" i="4"/>
  <c r="H110" i="4"/>
  <c r="J165" i="4"/>
  <c r="J137" i="4"/>
  <c r="I148" i="4"/>
  <c r="I146" i="4"/>
  <c r="G150" i="4"/>
  <c r="C122" i="4"/>
  <c r="I191" i="4"/>
  <c r="G113" i="4"/>
  <c r="H136" i="4"/>
  <c r="F188" i="4"/>
  <c r="C195" i="4"/>
  <c r="J182" i="4"/>
  <c r="D194" i="4"/>
  <c r="E175" i="4"/>
  <c r="D175" i="4"/>
  <c r="H161" i="4"/>
  <c r="K122" i="4"/>
  <c r="H146" i="4"/>
  <c r="H191" i="4"/>
  <c r="J156" i="4"/>
  <c r="G136" i="4"/>
  <c r="C194" i="4"/>
  <c r="K53" i="9"/>
  <c r="K4" i="9" s="1"/>
  <c r="K203" i="4"/>
  <c r="F27" i="4"/>
  <c r="K66" i="4"/>
  <c r="J100" i="4"/>
  <c r="G27" i="4"/>
  <c r="I13" i="4"/>
  <c r="U463" i="4" l="1"/>
  <c r="T488" i="4"/>
  <c r="W509" i="4"/>
  <c r="R428" i="4"/>
  <c r="X509" i="4"/>
  <c r="U496" i="4"/>
  <c r="T463" i="4"/>
  <c r="W473" i="4"/>
  <c r="W467" i="4"/>
  <c r="X447" i="4"/>
  <c r="U488" i="4"/>
  <c r="Q449" i="4"/>
  <c r="Q509" i="4"/>
  <c r="Q428" i="4"/>
  <c r="X340" i="4"/>
  <c r="V378" i="4"/>
  <c r="T333" i="4"/>
  <c r="Q376" i="4"/>
  <c r="R376" i="4"/>
  <c r="X335" i="4"/>
  <c r="E432" i="4"/>
  <c r="AT432" i="4"/>
  <c r="J511" i="4"/>
  <c r="AY511" i="4"/>
  <c r="K341" i="4"/>
  <c r="AZ341" i="4"/>
  <c r="D380" i="4"/>
  <c r="AS380" i="4"/>
  <c r="I349" i="4"/>
  <c r="AX349" i="4"/>
  <c r="K408" i="4"/>
  <c r="AZ408" i="4"/>
  <c r="K327" i="4"/>
  <c r="AZ327" i="4"/>
  <c r="E380" i="4"/>
  <c r="R380" i="4" s="1"/>
  <c r="AT380" i="4"/>
  <c r="F393" i="4"/>
  <c r="AU393" i="4"/>
  <c r="D459" i="4"/>
  <c r="AS459" i="4"/>
  <c r="G510" i="4"/>
  <c r="AV510" i="4"/>
  <c r="H462" i="4"/>
  <c r="AW462" i="4"/>
  <c r="J487" i="4"/>
  <c r="AY487" i="4"/>
  <c r="K387" i="4"/>
  <c r="AZ387" i="4"/>
  <c r="I427" i="4"/>
  <c r="AX427" i="4"/>
  <c r="K342" i="4"/>
  <c r="AZ342" i="4"/>
  <c r="I487" i="4"/>
  <c r="AX487" i="4"/>
  <c r="D369" i="4"/>
  <c r="AS369" i="4"/>
  <c r="J361" i="4"/>
  <c r="AY361" i="4"/>
  <c r="J427" i="4"/>
  <c r="AY427" i="4"/>
  <c r="K361" i="4"/>
  <c r="AZ361" i="4"/>
  <c r="I490" i="4"/>
  <c r="AX490" i="4"/>
  <c r="F459" i="4"/>
  <c r="AU459" i="4"/>
  <c r="K425" i="4"/>
  <c r="AZ425" i="4"/>
  <c r="I511" i="4"/>
  <c r="AX511" i="4"/>
  <c r="J505" i="4"/>
  <c r="AY505" i="4"/>
  <c r="H490" i="4"/>
  <c r="AW490" i="4"/>
  <c r="H510" i="4"/>
  <c r="AW510" i="4"/>
  <c r="I479" i="4"/>
  <c r="AX479" i="4"/>
  <c r="F465" i="4"/>
  <c r="AU465" i="4"/>
  <c r="G479" i="4"/>
  <c r="AV479" i="4"/>
  <c r="I330" i="4"/>
  <c r="AX330" i="4"/>
  <c r="H429" i="4"/>
  <c r="AW429" i="4"/>
  <c r="H330" i="4"/>
  <c r="AW330" i="4"/>
  <c r="J349" i="4"/>
  <c r="AY349" i="4"/>
  <c r="H396" i="4"/>
  <c r="AW396" i="4"/>
  <c r="C369" i="4"/>
  <c r="AR369" i="4"/>
  <c r="J425" i="4"/>
  <c r="W425" i="4" s="1"/>
  <c r="AY425" i="4"/>
  <c r="J327" i="4"/>
  <c r="AY327" i="4"/>
  <c r="J341" i="4"/>
  <c r="AY341" i="4"/>
  <c r="F318" i="4"/>
  <c r="AU318" i="4"/>
  <c r="G465" i="4"/>
  <c r="T465" i="4" s="1"/>
  <c r="AV465" i="4"/>
  <c r="E369" i="4"/>
  <c r="AT369" i="4"/>
  <c r="F458" i="4"/>
  <c r="AU458" i="4"/>
  <c r="E458" i="4"/>
  <c r="AT458" i="4"/>
  <c r="I504" i="4"/>
  <c r="AX504" i="4"/>
  <c r="I396" i="4"/>
  <c r="AX396" i="4"/>
  <c r="K345" i="4"/>
  <c r="AZ345" i="4"/>
  <c r="I447" i="4"/>
  <c r="W447" i="4" s="1"/>
  <c r="AX447" i="4"/>
  <c r="I429" i="4"/>
  <c r="AX429" i="4"/>
  <c r="D471" i="4"/>
  <c r="AS471" i="4"/>
  <c r="I510" i="4"/>
  <c r="V510" i="4" s="1"/>
  <c r="AX510" i="4"/>
  <c r="E478" i="4"/>
  <c r="AT478" i="4"/>
  <c r="H341" i="4"/>
  <c r="AW341" i="4"/>
  <c r="G462" i="4"/>
  <c r="AV462" i="4"/>
  <c r="E459" i="4"/>
  <c r="AT459" i="4"/>
  <c r="H444" i="4"/>
  <c r="AW444" i="4"/>
  <c r="D327" i="4"/>
  <c r="AS327" i="4"/>
  <c r="I444" i="4"/>
  <c r="AX444" i="4"/>
  <c r="J345" i="4"/>
  <c r="AY345" i="4"/>
  <c r="G341" i="4"/>
  <c r="AV341" i="4"/>
  <c r="D504" i="4"/>
  <c r="AS504" i="4"/>
  <c r="J387" i="4"/>
  <c r="AY387" i="4"/>
  <c r="H487" i="4"/>
  <c r="AW487" i="4"/>
  <c r="C327" i="4"/>
  <c r="AR327" i="4"/>
  <c r="J342" i="4"/>
  <c r="AY342" i="4"/>
  <c r="E471" i="4"/>
  <c r="R471" i="4" s="1"/>
  <c r="AT471" i="4"/>
  <c r="D432" i="4"/>
  <c r="AS432" i="4"/>
  <c r="G396" i="4"/>
  <c r="AV396" i="4"/>
  <c r="F478" i="4"/>
  <c r="AU478" i="4"/>
  <c r="D458" i="4"/>
  <c r="AS458" i="4"/>
  <c r="C380" i="4"/>
  <c r="AR380" i="4"/>
  <c r="G393" i="4"/>
  <c r="T393" i="4" s="1"/>
  <c r="AV393" i="4"/>
  <c r="E508" i="4"/>
  <c r="AT508" i="4"/>
  <c r="H508" i="4"/>
  <c r="U508" i="4" s="1"/>
  <c r="AW508" i="4"/>
  <c r="J370" i="4"/>
  <c r="AY370" i="4"/>
  <c r="K505" i="4"/>
  <c r="AZ505" i="4"/>
  <c r="H479" i="4"/>
  <c r="AW479" i="4"/>
  <c r="I451" i="4"/>
  <c r="AX451" i="4"/>
  <c r="G318" i="4"/>
  <c r="AV318" i="4"/>
  <c r="E504" i="4"/>
  <c r="AT504" i="4"/>
  <c r="I361" i="4"/>
  <c r="AX361" i="4"/>
  <c r="H504" i="4"/>
  <c r="AW504" i="4"/>
  <c r="H451" i="4"/>
  <c r="AW451" i="4"/>
  <c r="J364" i="4"/>
  <c r="AY364" i="4"/>
  <c r="F471" i="4"/>
  <c r="AU471" i="4"/>
  <c r="K511" i="4"/>
  <c r="AZ511" i="4"/>
  <c r="K364" i="4"/>
  <c r="AZ364" i="4"/>
  <c r="K370" i="4"/>
  <c r="AZ370" i="4"/>
  <c r="J416" i="4"/>
  <c r="I416" i="4"/>
  <c r="I315" i="4"/>
  <c r="H315" i="4"/>
  <c r="D430" i="4"/>
  <c r="F467" i="4"/>
  <c r="E430" i="4"/>
  <c r="K435" i="4"/>
  <c r="D399" i="4"/>
  <c r="C400" i="4"/>
  <c r="I436" i="4"/>
  <c r="I353" i="4"/>
  <c r="G366" i="4"/>
  <c r="D400" i="4"/>
  <c r="H436" i="4"/>
  <c r="I461" i="4"/>
  <c r="H351" i="4"/>
  <c r="H366" i="4"/>
  <c r="H491" i="4"/>
  <c r="J423" i="4"/>
  <c r="D433" i="4"/>
  <c r="C399" i="4"/>
  <c r="J500" i="4"/>
  <c r="D485" i="4"/>
  <c r="G454" i="4"/>
  <c r="J435" i="4"/>
  <c r="E485" i="4"/>
  <c r="H454" i="4"/>
  <c r="I423" i="4"/>
  <c r="F501" i="4"/>
  <c r="G467" i="4"/>
  <c r="I351" i="4"/>
  <c r="E433" i="4"/>
  <c r="K423" i="4"/>
  <c r="I500" i="4"/>
  <c r="H461" i="4"/>
  <c r="J321" i="4"/>
  <c r="K500" i="4"/>
  <c r="E501" i="4"/>
  <c r="K321" i="4"/>
  <c r="I491" i="4"/>
  <c r="G501" i="4"/>
  <c r="H353" i="4"/>
  <c r="G414" i="4"/>
  <c r="I453" i="4"/>
  <c r="H417" i="4"/>
  <c r="I417" i="4"/>
  <c r="K355" i="4"/>
  <c r="J355" i="4"/>
  <c r="E456" i="4"/>
  <c r="G355" i="4"/>
  <c r="F456" i="4"/>
  <c r="F355" i="4"/>
  <c r="H453" i="4"/>
  <c r="H414" i="4"/>
  <c r="I414" i="4"/>
  <c r="G313" i="4"/>
  <c r="H313" i="4"/>
  <c r="F130" i="4"/>
  <c r="K169" i="4"/>
  <c r="G130" i="4"/>
  <c r="J203" i="4"/>
  <c r="F53" i="9"/>
  <c r="F4" i="9" s="1"/>
  <c r="I116" i="4"/>
  <c r="K7" i="4"/>
  <c r="J11" i="4"/>
  <c r="K49" i="4"/>
  <c r="K93" i="4"/>
  <c r="K11" i="4"/>
  <c r="K92" i="4"/>
  <c r="E50" i="4"/>
  <c r="J61" i="4"/>
  <c r="J92" i="4"/>
  <c r="J93" i="4"/>
  <c r="F50" i="4"/>
  <c r="J7" i="4"/>
  <c r="K61" i="4"/>
  <c r="K98" i="4"/>
  <c r="J49" i="4"/>
  <c r="J98" i="4"/>
  <c r="I19" i="4"/>
  <c r="I11" i="4"/>
  <c r="K41" i="4"/>
  <c r="I98" i="4"/>
  <c r="T501" i="4" l="1"/>
  <c r="R433" i="4"/>
  <c r="R430" i="4"/>
  <c r="R459" i="4"/>
  <c r="Q400" i="4"/>
  <c r="T467" i="4"/>
  <c r="U454" i="4"/>
  <c r="W423" i="4"/>
  <c r="R504" i="4"/>
  <c r="X505" i="4"/>
  <c r="U510" i="4"/>
  <c r="W427" i="4"/>
  <c r="X511" i="4"/>
  <c r="X435" i="4"/>
  <c r="R458" i="4"/>
  <c r="V414" i="4"/>
  <c r="V479" i="4"/>
  <c r="V417" i="4"/>
  <c r="V453" i="4"/>
  <c r="R485" i="4"/>
  <c r="S458" i="4"/>
  <c r="X425" i="4"/>
  <c r="U462" i="4"/>
  <c r="V436" i="4"/>
  <c r="X500" i="4"/>
  <c r="X423" i="4"/>
  <c r="V451" i="4"/>
  <c r="V444" i="4"/>
  <c r="S459" i="4"/>
  <c r="S501" i="4"/>
  <c r="U414" i="4"/>
  <c r="W500" i="4"/>
  <c r="V491" i="4"/>
  <c r="W416" i="4"/>
  <c r="S471" i="4"/>
  <c r="U479" i="4"/>
  <c r="S508" i="4"/>
  <c r="S478" i="4"/>
  <c r="V429" i="4"/>
  <c r="V504" i="4"/>
  <c r="V490" i="4"/>
  <c r="W511" i="4"/>
  <c r="S456" i="4"/>
  <c r="V487" i="4"/>
  <c r="W487" i="4"/>
  <c r="R432" i="4"/>
  <c r="V461" i="4"/>
  <c r="Q432" i="4"/>
  <c r="Q458" i="4"/>
  <c r="Q471" i="4"/>
  <c r="Q433" i="4"/>
  <c r="Q430" i="4"/>
  <c r="Q504" i="4"/>
  <c r="Q459" i="4"/>
  <c r="Q485" i="4"/>
  <c r="T318" i="4"/>
  <c r="V396" i="4"/>
  <c r="U341" i="4"/>
  <c r="X370" i="4"/>
  <c r="V315" i="4"/>
  <c r="X364" i="4"/>
  <c r="W349" i="4"/>
  <c r="X341" i="4"/>
  <c r="X387" i="4"/>
  <c r="X321" i="4"/>
  <c r="V351" i="4"/>
  <c r="V353" i="4"/>
  <c r="X361" i="4"/>
  <c r="T355" i="4"/>
  <c r="U313" i="4"/>
  <c r="X345" i="4"/>
  <c r="U396" i="4"/>
  <c r="V330" i="4"/>
  <c r="X342" i="4"/>
  <c r="R369" i="4"/>
  <c r="W361" i="4"/>
  <c r="X327" i="4"/>
  <c r="X355" i="4"/>
  <c r="U366" i="4"/>
  <c r="Q399" i="4"/>
  <c r="Q327" i="4"/>
  <c r="Q369" i="4"/>
  <c r="Q380" i="4"/>
  <c r="K374" i="4"/>
  <c r="X374" i="4" s="1"/>
  <c r="AZ374" i="4"/>
  <c r="J408" i="4"/>
  <c r="X408" i="4" s="1"/>
  <c r="AY408" i="4"/>
  <c r="I321" i="4"/>
  <c r="G335" i="4"/>
  <c r="F335" i="4"/>
  <c r="I114" i="4"/>
  <c r="I122" i="4"/>
  <c r="K152" i="4"/>
  <c r="E153" i="4"/>
  <c r="K164" i="4"/>
  <c r="K201" i="4"/>
  <c r="J195" i="4"/>
  <c r="J196" i="4"/>
  <c r="K114" i="4"/>
  <c r="K110" i="4"/>
  <c r="J201" i="4"/>
  <c r="J114" i="4"/>
  <c r="F153" i="4"/>
  <c r="J164" i="4"/>
  <c r="J152" i="4"/>
  <c r="K144" i="4"/>
  <c r="I201" i="4"/>
  <c r="K195" i="4"/>
  <c r="K196" i="4"/>
  <c r="J110" i="4"/>
  <c r="D53" i="9"/>
  <c r="D4" i="9" s="1"/>
  <c r="F21" i="4"/>
  <c r="E21" i="4"/>
  <c r="J24" i="4"/>
  <c r="D38" i="4"/>
  <c r="G62" i="4"/>
  <c r="H54" i="4"/>
  <c r="I57" i="4"/>
  <c r="G87" i="4"/>
  <c r="J99" i="4"/>
  <c r="F87" i="4"/>
  <c r="H62" i="4"/>
  <c r="H87" i="4"/>
  <c r="C41" i="4"/>
  <c r="H9" i="4"/>
  <c r="G21" i="4"/>
  <c r="I24" i="4"/>
  <c r="J63" i="4"/>
  <c r="K99" i="4"/>
  <c r="J57" i="4"/>
  <c r="I14" i="4"/>
  <c r="C54" i="4"/>
  <c r="K63" i="4"/>
  <c r="C73" i="4"/>
  <c r="D54" i="4"/>
  <c r="K57" i="4"/>
  <c r="G9" i="4"/>
  <c r="I9" i="4"/>
  <c r="D73" i="4"/>
  <c r="G57" i="4"/>
  <c r="D41" i="4"/>
  <c r="E88" i="4"/>
  <c r="I54" i="4"/>
  <c r="C38" i="4"/>
  <c r="C88" i="4"/>
  <c r="D88" i="4"/>
  <c r="D21" i="4"/>
  <c r="H57" i="4"/>
  <c r="T335" i="4" l="1"/>
  <c r="W321" i="4"/>
  <c r="I406" i="4"/>
  <c r="AX406" i="4"/>
  <c r="H427" i="4"/>
  <c r="AW427" i="4"/>
  <c r="J401" i="4"/>
  <c r="AY401" i="4"/>
  <c r="K357" i="4"/>
  <c r="AZ357" i="4"/>
  <c r="I426" i="4"/>
  <c r="AX426" i="4"/>
  <c r="J406" i="4"/>
  <c r="AY406" i="4"/>
  <c r="H426" i="4"/>
  <c r="AW426" i="4"/>
  <c r="K349" i="4"/>
  <c r="X349" i="4" s="1"/>
  <c r="AZ349" i="4"/>
  <c r="I327" i="4"/>
  <c r="AX327" i="4"/>
  <c r="J357" i="4"/>
  <c r="AY357" i="4"/>
  <c r="H469" i="4"/>
  <c r="AW469" i="4"/>
  <c r="K369" i="4"/>
  <c r="AZ369" i="4"/>
  <c r="K406" i="4"/>
  <c r="AZ406" i="4"/>
  <c r="J369" i="4"/>
  <c r="AY369" i="4"/>
  <c r="H477" i="4"/>
  <c r="AW477" i="4"/>
  <c r="G427" i="4"/>
  <c r="AV427" i="4"/>
  <c r="G477" i="4"/>
  <c r="AV477" i="4"/>
  <c r="K401" i="4"/>
  <c r="AZ401" i="4"/>
  <c r="F358" i="4"/>
  <c r="AU358" i="4"/>
  <c r="E358" i="4"/>
  <c r="R358" i="4" s="1"/>
  <c r="AT358" i="4"/>
  <c r="J315" i="4"/>
  <c r="W315" i="4" s="1"/>
  <c r="K315" i="4"/>
  <c r="K400" i="4"/>
  <c r="J319" i="4"/>
  <c r="F445" i="4"/>
  <c r="G445" i="4"/>
  <c r="I484" i="4"/>
  <c r="J400" i="4"/>
  <c r="H484" i="4"/>
  <c r="K319" i="4"/>
  <c r="I319" i="4"/>
  <c r="K166" i="4"/>
  <c r="C157" i="4"/>
  <c r="C144" i="4"/>
  <c r="C176" i="4"/>
  <c r="J166" i="4"/>
  <c r="G124" i="4"/>
  <c r="G160" i="4"/>
  <c r="G112" i="4"/>
  <c r="F190" i="4"/>
  <c r="H157" i="4"/>
  <c r="J202" i="4"/>
  <c r="I127" i="4"/>
  <c r="C141" i="4"/>
  <c r="D124" i="4"/>
  <c r="D157" i="4"/>
  <c r="E124" i="4"/>
  <c r="D144" i="4"/>
  <c r="C191" i="4"/>
  <c r="J160" i="4"/>
  <c r="G165" i="4"/>
  <c r="D176" i="4"/>
  <c r="D141" i="4"/>
  <c r="F124" i="4"/>
  <c r="I160" i="4"/>
  <c r="H160" i="4"/>
  <c r="I112" i="4"/>
  <c r="H112" i="4"/>
  <c r="H190" i="4"/>
  <c r="G190" i="4"/>
  <c r="I157" i="4"/>
  <c r="K202" i="4"/>
  <c r="J127" i="4"/>
  <c r="I117" i="4"/>
  <c r="E191" i="4"/>
  <c r="D191" i="4"/>
  <c r="K160" i="4"/>
  <c r="H165" i="4"/>
  <c r="H53" i="9"/>
  <c r="H4" i="9" s="1"/>
  <c r="G83" i="4"/>
  <c r="E52" i="4"/>
  <c r="C36" i="4"/>
  <c r="H20" i="4"/>
  <c r="H65" i="4"/>
  <c r="C56" i="4"/>
  <c r="E15" i="4"/>
  <c r="D42" i="4"/>
  <c r="I35" i="4"/>
  <c r="D84" i="4"/>
  <c r="I44" i="4"/>
  <c r="C42" i="4"/>
  <c r="I20" i="4"/>
  <c r="G61" i="4"/>
  <c r="I99" i="4"/>
  <c r="I6" i="4"/>
  <c r="H77" i="4"/>
  <c r="G26" i="4"/>
  <c r="F9" i="4"/>
  <c r="H44" i="4"/>
  <c r="I83" i="4"/>
  <c r="I59" i="4"/>
  <c r="C24" i="4"/>
  <c r="D94" i="4"/>
  <c r="E10" i="4"/>
  <c r="H95" i="4"/>
  <c r="J48" i="4"/>
  <c r="J6" i="4"/>
  <c r="I47" i="4"/>
  <c r="J59" i="4"/>
  <c r="D10" i="4"/>
  <c r="I17" i="4"/>
  <c r="F52" i="4"/>
  <c r="I48" i="4"/>
  <c r="H61" i="4"/>
  <c r="H50" i="4"/>
  <c r="H83" i="4"/>
  <c r="J81" i="4"/>
  <c r="H47" i="4"/>
  <c r="I58" i="4"/>
  <c r="K48" i="4"/>
  <c r="I77" i="4"/>
  <c r="D56" i="4"/>
  <c r="I34" i="4"/>
  <c r="C94" i="4"/>
  <c r="E84" i="4"/>
  <c r="D24" i="4"/>
  <c r="K81" i="4"/>
  <c r="G20" i="4"/>
  <c r="C84" i="4"/>
  <c r="I50" i="4"/>
  <c r="G44" i="4"/>
  <c r="F26" i="4"/>
  <c r="E94" i="4"/>
  <c r="J55" i="4"/>
  <c r="I55" i="4"/>
  <c r="I65" i="4"/>
  <c r="J44" i="4"/>
  <c r="G65" i="4"/>
  <c r="F15" i="4"/>
  <c r="I95" i="4"/>
  <c r="J17" i="4"/>
  <c r="D36" i="4"/>
  <c r="V426" i="4" l="1"/>
  <c r="V484" i="4"/>
  <c r="U477" i="4"/>
  <c r="T445" i="4"/>
  <c r="U427" i="4"/>
  <c r="V427" i="4"/>
  <c r="X406" i="4"/>
  <c r="X400" i="4"/>
  <c r="S358" i="4"/>
  <c r="X319" i="4"/>
  <c r="X315" i="4"/>
  <c r="W406" i="4"/>
  <c r="X401" i="4"/>
  <c r="W327" i="4"/>
  <c r="W319" i="4"/>
  <c r="X369" i="4"/>
  <c r="X357" i="4"/>
  <c r="E396" i="4"/>
  <c r="AT396" i="4"/>
  <c r="J469" i="4"/>
  <c r="AY469" i="4"/>
  <c r="I462" i="4"/>
  <c r="V462" i="4" s="1"/>
  <c r="AX462" i="4"/>
  <c r="I362" i="4"/>
  <c r="AX362" i="4"/>
  <c r="D362" i="4"/>
  <c r="AS362" i="4"/>
  <c r="C381" i="4"/>
  <c r="AR381" i="4"/>
  <c r="I475" i="4"/>
  <c r="AX475" i="4"/>
  <c r="F457" i="4"/>
  <c r="AU457" i="4"/>
  <c r="D498" i="4"/>
  <c r="AS498" i="4"/>
  <c r="J407" i="4"/>
  <c r="AY407" i="4"/>
  <c r="D441" i="4"/>
  <c r="AS441" i="4"/>
  <c r="G469" i="4"/>
  <c r="AV469" i="4"/>
  <c r="I432" i="4"/>
  <c r="AX432" i="4"/>
  <c r="G470" i="4"/>
  <c r="AV470" i="4"/>
  <c r="K507" i="4"/>
  <c r="AZ507" i="4"/>
  <c r="D462" i="4"/>
  <c r="AS462" i="4"/>
  <c r="J432" i="4"/>
  <c r="AY432" i="4"/>
  <c r="H365" i="4"/>
  <c r="AW365" i="4"/>
  <c r="J371" i="4"/>
  <c r="AY371" i="4"/>
  <c r="D349" i="4"/>
  <c r="AS349" i="4"/>
  <c r="G365" i="4"/>
  <c r="AV365" i="4"/>
  <c r="K371" i="4"/>
  <c r="AZ371" i="4"/>
  <c r="F444" i="4"/>
  <c r="AU444" i="4"/>
  <c r="D494" i="4"/>
  <c r="AS494" i="4"/>
  <c r="J507" i="4"/>
  <c r="AY507" i="4"/>
  <c r="F499" i="4"/>
  <c r="S499" i="4" s="1"/>
  <c r="AU499" i="4"/>
  <c r="E494" i="4"/>
  <c r="AT494" i="4"/>
  <c r="C349" i="4"/>
  <c r="AR349" i="4"/>
  <c r="D418" i="4"/>
  <c r="AS418" i="4"/>
  <c r="H370" i="4"/>
  <c r="AW370" i="4"/>
  <c r="K407" i="4"/>
  <c r="AZ407" i="4"/>
  <c r="H317" i="4"/>
  <c r="AW317" i="4"/>
  <c r="E449" i="4"/>
  <c r="R449" i="4" s="1"/>
  <c r="AT449" i="4"/>
  <c r="G370" i="4"/>
  <c r="AV370" i="4"/>
  <c r="E418" i="4"/>
  <c r="AT418" i="4"/>
  <c r="C346" i="4"/>
  <c r="AR346" i="4"/>
  <c r="H362" i="4"/>
  <c r="AW362" i="4"/>
  <c r="F494" i="4"/>
  <c r="AU494" i="4"/>
  <c r="J478" i="4"/>
  <c r="AY478" i="4"/>
  <c r="D493" i="4"/>
  <c r="AS493" i="4"/>
  <c r="J498" i="4"/>
  <c r="AY498" i="4"/>
  <c r="C362" i="4"/>
  <c r="AR362" i="4"/>
  <c r="D381" i="4"/>
  <c r="AS381" i="4"/>
  <c r="D457" i="4"/>
  <c r="AS457" i="4"/>
  <c r="G395" i="4"/>
  <c r="AV395" i="4"/>
  <c r="H470" i="4"/>
  <c r="AW470" i="4"/>
  <c r="H395" i="4"/>
  <c r="AW395" i="4"/>
  <c r="J475" i="4"/>
  <c r="AY475" i="4"/>
  <c r="K365" i="4"/>
  <c r="AZ365" i="4"/>
  <c r="E457" i="4"/>
  <c r="AT457" i="4"/>
  <c r="I317" i="4"/>
  <c r="AX317" i="4"/>
  <c r="I502" i="4"/>
  <c r="AX502" i="4"/>
  <c r="J365" i="4"/>
  <c r="AY365" i="4"/>
  <c r="F395" i="4"/>
  <c r="AU395" i="4"/>
  <c r="J502" i="4"/>
  <c r="AY502" i="4"/>
  <c r="F462" i="4"/>
  <c r="AU462" i="4"/>
  <c r="H472" i="4"/>
  <c r="AW472" i="4"/>
  <c r="K469" i="4"/>
  <c r="AZ469" i="4"/>
  <c r="I365" i="4"/>
  <c r="AX365" i="4"/>
  <c r="D396" i="4"/>
  <c r="AS396" i="4"/>
  <c r="E462" i="4"/>
  <c r="AT462" i="4"/>
  <c r="G472" i="4"/>
  <c r="AV472" i="4"/>
  <c r="D346" i="4"/>
  <c r="AS346" i="4"/>
  <c r="C396" i="4"/>
  <c r="AR396" i="4"/>
  <c r="E493" i="4"/>
  <c r="AT493" i="4"/>
  <c r="K498" i="4"/>
  <c r="AZ498" i="4"/>
  <c r="G317" i="4"/>
  <c r="AV317" i="4"/>
  <c r="I478" i="4"/>
  <c r="AX478" i="4"/>
  <c r="J332" i="4"/>
  <c r="F329" i="4"/>
  <c r="D329" i="4"/>
  <c r="I332" i="4"/>
  <c r="E329" i="4"/>
  <c r="G329" i="4"/>
  <c r="I322" i="4"/>
  <c r="D423" i="4"/>
  <c r="G438" i="4"/>
  <c r="H438" i="4"/>
  <c r="I109" i="4"/>
  <c r="I162" i="4"/>
  <c r="C127" i="4"/>
  <c r="C145" i="4"/>
  <c r="D139" i="4"/>
  <c r="I123" i="4"/>
  <c r="E113" i="4"/>
  <c r="C197" i="4"/>
  <c r="F118" i="4"/>
  <c r="I158" i="4"/>
  <c r="J151" i="4"/>
  <c r="I150" i="4"/>
  <c r="K184" i="4"/>
  <c r="F112" i="4"/>
  <c r="G147" i="4"/>
  <c r="E118" i="4"/>
  <c r="G168" i="4"/>
  <c r="D127" i="4"/>
  <c r="D145" i="4"/>
  <c r="I186" i="4"/>
  <c r="H186" i="4"/>
  <c r="G123" i="4"/>
  <c r="I161" i="4"/>
  <c r="F155" i="4"/>
  <c r="E187" i="4"/>
  <c r="H147" i="4"/>
  <c r="H153" i="4"/>
  <c r="G164" i="4"/>
  <c r="I138" i="4"/>
  <c r="K151" i="4"/>
  <c r="I198" i="4"/>
  <c r="G186" i="4"/>
  <c r="H123" i="4"/>
  <c r="H198" i="4"/>
  <c r="C139" i="4"/>
  <c r="H168" i="4"/>
  <c r="G129" i="4"/>
  <c r="D113" i="4"/>
  <c r="I180" i="4"/>
  <c r="D159" i="4"/>
  <c r="I147" i="4"/>
  <c r="C187" i="4"/>
  <c r="E197" i="4"/>
  <c r="I153" i="4"/>
  <c r="AX463" i="4"/>
  <c r="J120" i="4"/>
  <c r="I151" i="4"/>
  <c r="H150" i="4"/>
  <c r="D197" i="4"/>
  <c r="H164" i="4"/>
  <c r="J109" i="4"/>
  <c r="J158" i="4"/>
  <c r="I120" i="4"/>
  <c r="J184" i="4"/>
  <c r="I202" i="4"/>
  <c r="J162" i="4"/>
  <c r="I168" i="4"/>
  <c r="F129" i="4"/>
  <c r="H180" i="4"/>
  <c r="E155" i="4"/>
  <c r="C159" i="4"/>
  <c r="J147" i="4"/>
  <c r="D187" i="4"/>
  <c r="I137" i="4"/>
  <c r="F49" i="4"/>
  <c r="D98" i="4"/>
  <c r="G49" i="4"/>
  <c r="I18" i="4"/>
  <c r="I89" i="4"/>
  <c r="H25" i="4"/>
  <c r="I12" i="4"/>
  <c r="K85" i="4"/>
  <c r="K40" i="4"/>
  <c r="H18" i="4"/>
  <c r="H80" i="4"/>
  <c r="G69" i="4"/>
  <c r="K20" i="4"/>
  <c r="D13" i="4"/>
  <c r="J40" i="4"/>
  <c r="D52" i="4"/>
  <c r="G76" i="4"/>
  <c r="G80" i="4"/>
  <c r="H12" i="4"/>
  <c r="C13" i="4"/>
  <c r="J20" i="4"/>
  <c r="H53" i="4"/>
  <c r="I81" i="4"/>
  <c r="F94" i="4"/>
  <c r="H49" i="4"/>
  <c r="C98" i="4"/>
  <c r="J12" i="4"/>
  <c r="I36" i="4"/>
  <c r="J85" i="4"/>
  <c r="F76" i="4"/>
  <c r="H89" i="4"/>
  <c r="C52" i="4"/>
  <c r="J36" i="4"/>
  <c r="G94" i="4"/>
  <c r="F69" i="4"/>
  <c r="W432" i="4" l="1"/>
  <c r="X469" i="4"/>
  <c r="T329" i="4"/>
  <c r="X498" i="4"/>
  <c r="R457" i="4"/>
  <c r="U438" i="4"/>
  <c r="R493" i="4"/>
  <c r="R462" i="4"/>
  <c r="R418" i="4"/>
  <c r="W502" i="4"/>
  <c r="W478" i="4"/>
  <c r="R494" i="4"/>
  <c r="X507" i="4"/>
  <c r="U472" i="4"/>
  <c r="S462" i="4"/>
  <c r="T462" i="4"/>
  <c r="W475" i="4"/>
  <c r="S457" i="4"/>
  <c r="U469" i="4"/>
  <c r="U470" i="4"/>
  <c r="V470" i="4"/>
  <c r="S494" i="4"/>
  <c r="Q457" i="4"/>
  <c r="Q462" i="4"/>
  <c r="Q493" i="4"/>
  <c r="Q441" i="4"/>
  <c r="Q423" i="4"/>
  <c r="Q494" i="4"/>
  <c r="Q418" i="4"/>
  <c r="Q498" i="4"/>
  <c r="X371" i="4"/>
  <c r="R329" i="4"/>
  <c r="W332" i="4"/>
  <c r="W365" i="4"/>
  <c r="V365" i="4"/>
  <c r="Q381" i="4"/>
  <c r="X407" i="4"/>
  <c r="Q362" i="4"/>
  <c r="T395" i="4"/>
  <c r="W322" i="4"/>
  <c r="V317" i="4"/>
  <c r="U395" i="4"/>
  <c r="S329" i="4"/>
  <c r="U370" i="4"/>
  <c r="U365" i="4"/>
  <c r="X365" i="4"/>
  <c r="R396" i="4"/>
  <c r="U317" i="4"/>
  <c r="V362" i="4"/>
  <c r="Q396" i="4"/>
  <c r="Q346" i="4"/>
  <c r="Q349" i="4"/>
  <c r="D508" i="4"/>
  <c r="AS508" i="4"/>
  <c r="D402" i="4"/>
  <c r="AS402" i="4"/>
  <c r="I403" i="4"/>
  <c r="AX403" i="4"/>
  <c r="G455" i="4"/>
  <c r="AV455" i="4"/>
  <c r="G444" i="4"/>
  <c r="AV444" i="4"/>
  <c r="J508" i="4"/>
  <c r="AY508" i="4"/>
  <c r="I407" i="4"/>
  <c r="AX407" i="4"/>
  <c r="J363" i="4"/>
  <c r="AY363" i="4"/>
  <c r="E402" i="4"/>
  <c r="AT402" i="4"/>
  <c r="F495" i="4"/>
  <c r="AU495" i="4"/>
  <c r="D510" i="4"/>
  <c r="AS510" i="4"/>
  <c r="G328" i="4"/>
  <c r="AV328" i="4"/>
  <c r="J474" i="4"/>
  <c r="AY474" i="4"/>
  <c r="G419" i="4"/>
  <c r="AV419" i="4"/>
  <c r="J458" i="4"/>
  <c r="AY458" i="4"/>
  <c r="E473" i="4"/>
  <c r="AT473" i="4"/>
  <c r="H473" i="4"/>
  <c r="AW473" i="4"/>
  <c r="C350" i="4"/>
  <c r="AR350" i="4"/>
  <c r="G471" i="4"/>
  <c r="T471" i="4" s="1"/>
  <c r="AV471" i="4"/>
  <c r="I458" i="4"/>
  <c r="AX458" i="4"/>
  <c r="I356" i="4"/>
  <c r="AX356" i="4"/>
  <c r="C392" i="4"/>
  <c r="AR392" i="4"/>
  <c r="I428" i="4"/>
  <c r="AX428" i="4"/>
  <c r="H391" i="4"/>
  <c r="AW391" i="4"/>
  <c r="J421" i="4"/>
  <c r="AY421" i="4"/>
  <c r="K389" i="4"/>
  <c r="AZ389" i="4"/>
  <c r="E475" i="4"/>
  <c r="AT475" i="4"/>
  <c r="I421" i="4"/>
  <c r="AX421" i="4"/>
  <c r="E419" i="4"/>
  <c r="AT419" i="4"/>
  <c r="H455" i="4"/>
  <c r="AW455" i="4"/>
  <c r="I385" i="4"/>
  <c r="AX385" i="4"/>
  <c r="I495" i="4"/>
  <c r="AX495" i="4"/>
  <c r="I459" i="4"/>
  <c r="AX459" i="4"/>
  <c r="J367" i="4"/>
  <c r="AY367" i="4"/>
  <c r="D318" i="4"/>
  <c r="AS318" i="4"/>
  <c r="D350" i="4"/>
  <c r="AS350" i="4"/>
  <c r="J389" i="4"/>
  <c r="AY389" i="4"/>
  <c r="J325" i="4"/>
  <c r="AY325" i="4"/>
  <c r="H471" i="4"/>
  <c r="U471" i="4" s="1"/>
  <c r="AW471" i="4"/>
  <c r="J495" i="4"/>
  <c r="W495" i="4" s="1"/>
  <c r="AY495" i="4"/>
  <c r="K356" i="4"/>
  <c r="AZ356" i="4"/>
  <c r="I391" i="4"/>
  <c r="AX391" i="4"/>
  <c r="K429" i="4"/>
  <c r="AZ429" i="4"/>
  <c r="F323" i="4"/>
  <c r="AU323" i="4"/>
  <c r="E318" i="4"/>
  <c r="AT318" i="4"/>
  <c r="H385" i="4"/>
  <c r="AW385" i="4"/>
  <c r="K450" i="4"/>
  <c r="AZ450" i="4"/>
  <c r="G446" i="4"/>
  <c r="T446" i="4" s="1"/>
  <c r="AV446" i="4"/>
  <c r="H373" i="4"/>
  <c r="AW373" i="4"/>
  <c r="H328" i="4"/>
  <c r="AW328" i="4"/>
  <c r="I343" i="4"/>
  <c r="V343" i="4" s="1"/>
  <c r="AX343" i="4"/>
  <c r="G473" i="4"/>
  <c r="AV473" i="4"/>
  <c r="I507" i="4"/>
  <c r="AX507" i="4"/>
  <c r="E444" i="4"/>
  <c r="AT444" i="4"/>
  <c r="J450" i="4"/>
  <c r="AY450" i="4"/>
  <c r="I328" i="4"/>
  <c r="AX328" i="4"/>
  <c r="E503" i="4"/>
  <c r="AT503" i="4"/>
  <c r="E498" i="4"/>
  <c r="R498" i="4" s="1"/>
  <c r="AT498" i="4"/>
  <c r="I358" i="4"/>
  <c r="AX358" i="4"/>
  <c r="H403" i="4"/>
  <c r="AW403" i="4"/>
  <c r="D473" i="4"/>
  <c r="AS473" i="4"/>
  <c r="J459" i="4"/>
  <c r="AY459" i="4"/>
  <c r="E392" i="4"/>
  <c r="AT392" i="4"/>
  <c r="E323" i="4"/>
  <c r="AT323" i="4"/>
  <c r="K470" i="4"/>
  <c r="X470" i="4" s="1"/>
  <c r="AZ470" i="4"/>
  <c r="I373" i="4"/>
  <c r="AX373" i="4"/>
  <c r="I342" i="4"/>
  <c r="AX342" i="4"/>
  <c r="D392" i="4"/>
  <c r="AS392" i="4"/>
  <c r="G495" i="4"/>
  <c r="AV495" i="4"/>
  <c r="E463" i="4"/>
  <c r="AT463" i="4"/>
  <c r="D447" i="4"/>
  <c r="AS447" i="4"/>
  <c r="H369" i="4"/>
  <c r="AW369" i="4"/>
  <c r="D364" i="4"/>
  <c r="AS364" i="4"/>
  <c r="G391" i="4"/>
  <c r="AV391" i="4"/>
  <c r="G369" i="4"/>
  <c r="AV369" i="4"/>
  <c r="F475" i="4"/>
  <c r="AU475" i="4"/>
  <c r="F317" i="4"/>
  <c r="AU317" i="4"/>
  <c r="J356" i="4"/>
  <c r="AY356" i="4"/>
  <c r="C402" i="4"/>
  <c r="AR402" i="4"/>
  <c r="I367" i="4"/>
  <c r="AX367" i="4"/>
  <c r="J429" i="4"/>
  <c r="W429" i="4" s="1"/>
  <c r="AY429" i="4"/>
  <c r="H439" i="4"/>
  <c r="AW439" i="4"/>
  <c r="K508" i="4"/>
  <c r="AZ508" i="4"/>
  <c r="J463" i="4"/>
  <c r="AY463" i="4"/>
  <c r="C364" i="4"/>
  <c r="AR364" i="4"/>
  <c r="H428" i="4"/>
  <c r="AW428" i="4"/>
  <c r="I474" i="4"/>
  <c r="AX474" i="4"/>
  <c r="I363" i="4"/>
  <c r="AX363" i="4"/>
  <c r="K479" i="4"/>
  <c r="AZ479" i="4"/>
  <c r="I325" i="4"/>
  <c r="AX325" i="4"/>
  <c r="F419" i="4"/>
  <c r="AU419" i="4"/>
  <c r="D470" i="4"/>
  <c r="AS470" i="4"/>
  <c r="E505" i="4"/>
  <c r="AT505" i="4"/>
  <c r="H358" i="4"/>
  <c r="AW358" i="4"/>
  <c r="G475" i="4"/>
  <c r="AV475" i="4"/>
  <c r="G373" i="4"/>
  <c r="AV373" i="4"/>
  <c r="J479" i="4"/>
  <c r="W479" i="4" s="1"/>
  <c r="AY479" i="4"/>
  <c r="I439" i="4"/>
  <c r="V439" i="4" s="1"/>
  <c r="AX439" i="4"/>
  <c r="D503" i="4"/>
  <c r="AS503" i="4"/>
  <c r="D505" i="4"/>
  <c r="AS505" i="4"/>
  <c r="F416" i="4"/>
  <c r="G416" i="4"/>
  <c r="F334" i="4"/>
  <c r="G423" i="4"/>
  <c r="J445" i="4"/>
  <c r="C344" i="4"/>
  <c r="H420" i="4"/>
  <c r="J422" i="4"/>
  <c r="I314" i="4"/>
  <c r="H437" i="4"/>
  <c r="H500" i="4"/>
  <c r="G334" i="4"/>
  <c r="H423" i="4"/>
  <c r="D422" i="4"/>
  <c r="J314" i="4"/>
  <c r="I437" i="4"/>
  <c r="F360" i="4"/>
  <c r="I433" i="4"/>
  <c r="D332" i="4"/>
  <c r="G420" i="4"/>
  <c r="D344" i="4"/>
  <c r="C332" i="4"/>
  <c r="K445" i="4"/>
  <c r="E422" i="4"/>
  <c r="I366" i="4"/>
  <c r="I422" i="4"/>
  <c r="G500" i="4"/>
  <c r="J433" i="4"/>
  <c r="D500" i="4"/>
  <c r="I463" i="4"/>
  <c r="V463" i="4" s="1"/>
  <c r="E360" i="4"/>
  <c r="I352" i="4"/>
  <c r="D456" i="4"/>
  <c r="I355" i="4"/>
  <c r="H355" i="4"/>
  <c r="U355" i="4" s="1"/>
  <c r="G352" i="4"/>
  <c r="H352" i="4"/>
  <c r="J352" i="4"/>
  <c r="I184" i="4"/>
  <c r="J139" i="4"/>
  <c r="I115" i="4"/>
  <c r="G197" i="4"/>
  <c r="H115" i="4"/>
  <c r="K188" i="4"/>
  <c r="I139" i="4"/>
  <c r="J143" i="4"/>
  <c r="C155" i="4"/>
  <c r="K123" i="4"/>
  <c r="D116" i="4"/>
  <c r="I192" i="4"/>
  <c r="I121" i="4"/>
  <c r="G183" i="4"/>
  <c r="H121" i="4"/>
  <c r="F197" i="4"/>
  <c r="H183" i="4"/>
  <c r="AY483" i="4"/>
  <c r="F172" i="4"/>
  <c r="F179" i="4"/>
  <c r="D201" i="4"/>
  <c r="H192" i="4"/>
  <c r="G152" i="4"/>
  <c r="H156" i="4"/>
  <c r="K143" i="4"/>
  <c r="J123" i="4"/>
  <c r="C116" i="4"/>
  <c r="C201" i="4"/>
  <c r="H128" i="4"/>
  <c r="J115" i="4"/>
  <c r="J188" i="4"/>
  <c r="AX483" i="4"/>
  <c r="G172" i="4"/>
  <c r="G179" i="4"/>
  <c r="D155" i="4"/>
  <c r="F152" i="4"/>
  <c r="H152" i="4"/>
  <c r="G52" i="9"/>
  <c r="G3" i="9" s="1"/>
  <c r="G45" i="4"/>
  <c r="C102" i="4"/>
  <c r="D102" i="4"/>
  <c r="X508" i="4" l="1"/>
  <c r="S419" i="4"/>
  <c r="W459" i="4"/>
  <c r="T475" i="4"/>
  <c r="W433" i="4"/>
  <c r="R422" i="4"/>
  <c r="V437" i="4"/>
  <c r="V328" i="4"/>
  <c r="X445" i="4"/>
  <c r="W422" i="4"/>
  <c r="W463" i="4"/>
  <c r="R473" i="4"/>
  <c r="X429" i="4"/>
  <c r="V428" i="4"/>
  <c r="W458" i="4"/>
  <c r="T416" i="4"/>
  <c r="U420" i="4"/>
  <c r="S463" i="4"/>
  <c r="U455" i="4"/>
  <c r="T419" i="4"/>
  <c r="S444" i="4"/>
  <c r="U500" i="4"/>
  <c r="V500" i="4"/>
  <c r="X450" i="4"/>
  <c r="U423" i="4"/>
  <c r="V423" i="4"/>
  <c r="R505" i="4"/>
  <c r="X479" i="4"/>
  <c r="T495" i="4"/>
  <c r="R503" i="4"/>
  <c r="W421" i="4"/>
  <c r="U473" i="4"/>
  <c r="V473" i="4"/>
  <c r="W474" i="4"/>
  <c r="T444" i="4"/>
  <c r="U444" i="4"/>
  <c r="Q508" i="4"/>
  <c r="R508" i="4"/>
  <c r="W507" i="4"/>
  <c r="S475" i="4"/>
  <c r="Q456" i="4"/>
  <c r="R456" i="4"/>
  <c r="Q503" i="4"/>
  <c r="Q447" i="4"/>
  <c r="Q510" i="4"/>
  <c r="Q422" i="4"/>
  <c r="Q500" i="4"/>
  <c r="Q473" i="4"/>
  <c r="Q505" i="4"/>
  <c r="Q470" i="4"/>
  <c r="R402" i="4"/>
  <c r="W314" i="4"/>
  <c r="R392" i="4"/>
  <c r="V358" i="4"/>
  <c r="V385" i="4"/>
  <c r="V403" i="4"/>
  <c r="S360" i="4"/>
  <c r="X356" i="4"/>
  <c r="U391" i="4"/>
  <c r="V352" i="4"/>
  <c r="W352" i="4"/>
  <c r="W356" i="4"/>
  <c r="V373" i="4"/>
  <c r="U328" i="4"/>
  <c r="V391" i="4"/>
  <c r="W325" i="4"/>
  <c r="W367" i="4"/>
  <c r="X389" i="4"/>
  <c r="Q402" i="4"/>
  <c r="W342" i="4"/>
  <c r="U352" i="4"/>
  <c r="W407" i="4"/>
  <c r="Q364" i="4"/>
  <c r="U373" i="4"/>
  <c r="R318" i="4"/>
  <c r="S318" i="4"/>
  <c r="T317" i="4"/>
  <c r="V366" i="4"/>
  <c r="W366" i="4"/>
  <c r="V355" i="4"/>
  <c r="W355" i="4"/>
  <c r="T334" i="4"/>
  <c r="U369" i="4"/>
  <c r="S323" i="4"/>
  <c r="W363" i="4"/>
  <c r="Q344" i="4"/>
  <c r="Q350" i="4"/>
  <c r="Q392" i="4"/>
  <c r="Q332" i="4"/>
  <c r="K477" i="4"/>
  <c r="AZ477" i="4"/>
  <c r="G402" i="4"/>
  <c r="AV402" i="4"/>
  <c r="J393" i="4"/>
  <c r="AY393" i="4"/>
  <c r="I477" i="4"/>
  <c r="V477" i="4" s="1"/>
  <c r="AX477" i="4"/>
  <c r="D406" i="4"/>
  <c r="AS406" i="4"/>
  <c r="F402" i="4"/>
  <c r="S402" i="4" s="1"/>
  <c r="AU402" i="4"/>
  <c r="J480" i="4"/>
  <c r="AY480" i="4"/>
  <c r="G442" i="4"/>
  <c r="AV442" i="4"/>
  <c r="J493" i="4"/>
  <c r="AY493" i="4"/>
  <c r="K482" i="4"/>
  <c r="AZ482" i="4"/>
  <c r="J348" i="4"/>
  <c r="AY348" i="4"/>
  <c r="J320" i="4"/>
  <c r="AY320" i="4"/>
  <c r="K348" i="4"/>
  <c r="AZ348" i="4"/>
  <c r="H505" i="4"/>
  <c r="AW505" i="4"/>
  <c r="I493" i="4"/>
  <c r="AX493" i="4"/>
  <c r="K480" i="4"/>
  <c r="AZ480" i="4"/>
  <c r="I488" i="4"/>
  <c r="V488" i="4" s="1"/>
  <c r="AX488" i="4"/>
  <c r="H418" i="4"/>
  <c r="AW418" i="4"/>
  <c r="I320" i="4"/>
  <c r="AX320" i="4"/>
  <c r="H357" i="4"/>
  <c r="AW357" i="4"/>
  <c r="G377" i="4"/>
  <c r="AV377" i="4"/>
  <c r="E490" i="4"/>
  <c r="AT490" i="4"/>
  <c r="H442" i="4"/>
  <c r="AW442" i="4"/>
  <c r="H361" i="4"/>
  <c r="AW361" i="4"/>
  <c r="J418" i="4"/>
  <c r="AY418" i="4"/>
  <c r="D496" i="4"/>
  <c r="AS496" i="4"/>
  <c r="F450" i="4"/>
  <c r="AU450" i="4"/>
  <c r="K421" i="4"/>
  <c r="X421" i="4" s="1"/>
  <c r="AZ421" i="4"/>
  <c r="D444" i="4"/>
  <c r="R444" i="4" s="1"/>
  <c r="AS444" i="4"/>
  <c r="I480" i="4"/>
  <c r="AX480" i="4"/>
  <c r="J488" i="4"/>
  <c r="AY488" i="4"/>
  <c r="K328" i="4"/>
  <c r="AZ328" i="4"/>
  <c r="F490" i="4"/>
  <c r="AU490" i="4"/>
  <c r="J451" i="4"/>
  <c r="W451" i="4" s="1"/>
  <c r="AY451" i="4"/>
  <c r="I397" i="4"/>
  <c r="AX397" i="4"/>
  <c r="H494" i="4"/>
  <c r="AW494" i="4"/>
  <c r="I418" i="4"/>
  <c r="AX418" i="4"/>
  <c r="F357" i="4"/>
  <c r="AU357" i="4"/>
  <c r="I494" i="4"/>
  <c r="AX494" i="4"/>
  <c r="H333" i="4"/>
  <c r="U333" i="4" s="1"/>
  <c r="AW333" i="4"/>
  <c r="K488" i="4"/>
  <c r="AZ488" i="4"/>
  <c r="G357" i="4"/>
  <c r="T357" i="4" s="1"/>
  <c r="AV357" i="4"/>
  <c r="F377" i="4"/>
  <c r="AU377" i="4"/>
  <c r="H326" i="4"/>
  <c r="AW326" i="4"/>
  <c r="K495" i="4"/>
  <c r="X495" i="4" s="1"/>
  <c r="AZ495" i="4"/>
  <c r="K393" i="4"/>
  <c r="AZ393" i="4"/>
  <c r="J482" i="4"/>
  <c r="AY482" i="4"/>
  <c r="I508" i="4"/>
  <c r="V508" i="4" s="1"/>
  <c r="AX508" i="4"/>
  <c r="E450" i="4"/>
  <c r="AT450" i="4"/>
  <c r="G388" i="4"/>
  <c r="AV388" i="4"/>
  <c r="J477" i="4"/>
  <c r="AY477" i="4"/>
  <c r="I389" i="4"/>
  <c r="AX389" i="4"/>
  <c r="C406" i="4"/>
  <c r="AR406" i="4"/>
  <c r="I496" i="4"/>
  <c r="V496" i="4" s="1"/>
  <c r="AX496" i="4"/>
  <c r="H458" i="4"/>
  <c r="V458" i="4" s="1"/>
  <c r="AW458" i="4"/>
  <c r="J328" i="4"/>
  <c r="W328" i="4" s="1"/>
  <c r="AY328" i="4"/>
  <c r="H397" i="4"/>
  <c r="AW397" i="4"/>
  <c r="H388" i="4"/>
  <c r="AW388" i="4"/>
  <c r="I326" i="4"/>
  <c r="AX326" i="4"/>
  <c r="I505" i="4"/>
  <c r="AX505" i="4"/>
  <c r="H320" i="4"/>
  <c r="AW320" i="4"/>
  <c r="C321" i="4"/>
  <c r="C360" i="4"/>
  <c r="I344" i="4"/>
  <c r="G430" i="4"/>
  <c r="G384" i="4"/>
  <c r="D321" i="4"/>
  <c r="G433" i="4"/>
  <c r="I420" i="4"/>
  <c r="V420" i="4" s="1"/>
  <c r="D452" i="4"/>
  <c r="H430" i="4"/>
  <c r="J344" i="4"/>
  <c r="F433" i="4"/>
  <c r="S433" i="4" s="1"/>
  <c r="F384" i="4"/>
  <c r="D360" i="4"/>
  <c r="D417" i="4"/>
  <c r="F417" i="4"/>
  <c r="G417" i="4"/>
  <c r="E417" i="4"/>
  <c r="I483" i="4"/>
  <c r="J483" i="4"/>
  <c r="C205" i="4"/>
  <c r="D205" i="4"/>
  <c r="I52" i="9"/>
  <c r="I3" i="9" s="1"/>
  <c r="E52" i="9"/>
  <c r="E3" i="9" s="1"/>
  <c r="G148" i="4"/>
  <c r="G70" i="4"/>
  <c r="G63" i="4"/>
  <c r="F70" i="4"/>
  <c r="H30" i="4"/>
  <c r="F5" i="4"/>
  <c r="H6" i="4"/>
  <c r="F63" i="4"/>
  <c r="F88" i="4"/>
  <c r="F65" i="4"/>
  <c r="C17" i="4"/>
  <c r="I30" i="4"/>
  <c r="H68" i="4"/>
  <c r="H31" i="4"/>
  <c r="G68" i="4"/>
  <c r="D17" i="4"/>
  <c r="H81" i="4"/>
  <c r="G31" i="4"/>
  <c r="H17" i="4"/>
  <c r="Q360" i="4" l="1"/>
  <c r="V418" i="4"/>
  <c r="S490" i="4"/>
  <c r="W344" i="4"/>
  <c r="X488" i="4"/>
  <c r="W493" i="4"/>
  <c r="W483" i="4"/>
  <c r="R417" i="4"/>
  <c r="X477" i="4"/>
  <c r="X480" i="4"/>
  <c r="T433" i="4"/>
  <c r="U430" i="4"/>
  <c r="W477" i="4"/>
  <c r="V494" i="4"/>
  <c r="W488" i="4"/>
  <c r="S450" i="4"/>
  <c r="U442" i="4"/>
  <c r="W480" i="4"/>
  <c r="X482" i="4"/>
  <c r="T417" i="4"/>
  <c r="U417" i="4"/>
  <c r="W418" i="4"/>
  <c r="W508" i="4"/>
  <c r="S417" i="4"/>
  <c r="V505" i="4"/>
  <c r="W505" i="4"/>
  <c r="Q417" i="4"/>
  <c r="Q452" i="4"/>
  <c r="Q496" i="4"/>
  <c r="Q444" i="4"/>
  <c r="V326" i="4"/>
  <c r="V397" i="4"/>
  <c r="V320" i="4"/>
  <c r="U388" i="4"/>
  <c r="U357" i="4"/>
  <c r="T384" i="4"/>
  <c r="T402" i="4"/>
  <c r="X393" i="4"/>
  <c r="T377" i="4"/>
  <c r="X348" i="4"/>
  <c r="X328" i="4"/>
  <c r="V361" i="4"/>
  <c r="W320" i="4"/>
  <c r="W389" i="4"/>
  <c r="R360" i="4"/>
  <c r="Q406" i="4"/>
  <c r="Q321" i="4"/>
  <c r="D410" i="4"/>
  <c r="AS410" i="4"/>
  <c r="C410" i="4"/>
  <c r="AR410" i="4"/>
  <c r="G353" i="4"/>
  <c r="H134" i="4"/>
  <c r="H171" i="4"/>
  <c r="G134" i="4"/>
  <c r="F166" i="4"/>
  <c r="F173" i="4"/>
  <c r="G171" i="4"/>
  <c r="I133" i="4"/>
  <c r="H184" i="4"/>
  <c r="D120" i="4"/>
  <c r="H120" i="4"/>
  <c r="G166" i="4"/>
  <c r="H109" i="4"/>
  <c r="F168" i="4"/>
  <c r="H133" i="4"/>
  <c r="C120" i="4"/>
  <c r="G173" i="4"/>
  <c r="F108" i="4"/>
  <c r="F191" i="4"/>
  <c r="E53" i="4"/>
  <c r="F33" i="4"/>
  <c r="E54" i="4"/>
  <c r="I101" i="4"/>
  <c r="I31" i="4"/>
  <c r="G28" i="4"/>
  <c r="D66" i="4"/>
  <c r="F14" i="4"/>
  <c r="D53" i="4"/>
  <c r="E82" i="4"/>
  <c r="D25" i="4"/>
  <c r="J50" i="4"/>
  <c r="J76" i="4"/>
  <c r="F29" i="4"/>
  <c r="D40" i="4"/>
  <c r="H101" i="4"/>
  <c r="I5" i="4"/>
  <c r="F43" i="4"/>
  <c r="F36" i="4"/>
  <c r="J80" i="4"/>
  <c r="D14" i="4"/>
  <c r="E36" i="4"/>
  <c r="E34" i="4"/>
  <c r="E43" i="4"/>
  <c r="G82" i="4"/>
  <c r="D34" i="4"/>
  <c r="E40" i="4"/>
  <c r="E25" i="4"/>
  <c r="G73" i="4"/>
  <c r="K50" i="4"/>
  <c r="E62" i="4"/>
  <c r="F73" i="4"/>
  <c r="F82" i="4"/>
  <c r="E66" i="4"/>
  <c r="E29" i="4"/>
  <c r="I49" i="4"/>
  <c r="E86" i="4"/>
  <c r="D82" i="4"/>
  <c r="F86" i="4"/>
  <c r="E98" i="4"/>
  <c r="I80" i="4"/>
  <c r="E38" i="4"/>
  <c r="E41" i="4"/>
  <c r="D15" i="4"/>
  <c r="D62" i="4"/>
  <c r="F66" i="4"/>
  <c r="F28" i="4"/>
  <c r="J31" i="4"/>
  <c r="F53" i="4"/>
  <c r="E14" i="4"/>
  <c r="F38" i="4"/>
  <c r="D86" i="4"/>
  <c r="Q410" i="4" l="1"/>
  <c r="U353" i="4"/>
  <c r="F371" i="4"/>
  <c r="AU371" i="4"/>
  <c r="C325" i="4"/>
  <c r="AR325" i="4"/>
  <c r="H465" i="4"/>
  <c r="U465" i="4" s="1"/>
  <c r="AW465" i="4"/>
  <c r="E464" i="4"/>
  <c r="AT464" i="4"/>
  <c r="H325" i="4"/>
  <c r="AW325" i="4"/>
  <c r="H338" i="4"/>
  <c r="AW338" i="4"/>
  <c r="D325" i="4"/>
  <c r="AS325" i="4"/>
  <c r="G339" i="4"/>
  <c r="AV339" i="4"/>
  <c r="H389" i="4"/>
  <c r="AW389" i="4"/>
  <c r="H376" i="4"/>
  <c r="AW376" i="4"/>
  <c r="F373" i="4"/>
  <c r="AU373" i="4"/>
  <c r="I338" i="4"/>
  <c r="AX338" i="4"/>
  <c r="H339" i="4"/>
  <c r="AW339" i="4"/>
  <c r="F396" i="4"/>
  <c r="AU396" i="4"/>
  <c r="J490" i="4"/>
  <c r="W490" i="4" s="1"/>
  <c r="AY490" i="4"/>
  <c r="G376" i="4"/>
  <c r="AV376" i="4"/>
  <c r="I465" i="4"/>
  <c r="AX465" i="4"/>
  <c r="G378" i="4"/>
  <c r="AV378" i="4"/>
  <c r="G371" i="4"/>
  <c r="AV371" i="4"/>
  <c r="K490" i="4"/>
  <c r="AZ490" i="4"/>
  <c r="D464" i="4"/>
  <c r="AS464" i="4"/>
  <c r="F378" i="4"/>
  <c r="AU378" i="4"/>
  <c r="H314" i="4"/>
  <c r="F313" i="4"/>
  <c r="K153" i="4"/>
  <c r="D169" i="4"/>
  <c r="E144" i="4"/>
  <c r="D118" i="4"/>
  <c r="E185" i="4"/>
  <c r="D189" i="4"/>
  <c r="F117" i="4"/>
  <c r="E117" i="4"/>
  <c r="E128" i="4"/>
  <c r="F139" i="4"/>
  <c r="F141" i="4"/>
  <c r="G131" i="4"/>
  <c r="D137" i="4"/>
  <c r="E157" i="4"/>
  <c r="AT362" i="4" s="1"/>
  <c r="D156" i="4"/>
  <c r="E132" i="4"/>
  <c r="I108" i="4"/>
  <c r="F169" i="4"/>
  <c r="G185" i="4"/>
  <c r="D185" i="4"/>
  <c r="I183" i="4"/>
  <c r="E165" i="4"/>
  <c r="E146" i="4"/>
  <c r="F156" i="4"/>
  <c r="F176" i="4"/>
  <c r="E143" i="4"/>
  <c r="I134" i="4"/>
  <c r="J153" i="4"/>
  <c r="F136" i="4"/>
  <c r="E169" i="4"/>
  <c r="F185" i="4"/>
  <c r="F189" i="4"/>
  <c r="E189" i="4"/>
  <c r="D117" i="4"/>
  <c r="D128" i="4"/>
  <c r="E139" i="4"/>
  <c r="E141" i="4"/>
  <c r="F131" i="4"/>
  <c r="I152" i="4"/>
  <c r="E137" i="4"/>
  <c r="D165" i="4"/>
  <c r="F132" i="4"/>
  <c r="E156" i="4"/>
  <c r="H204" i="4"/>
  <c r="J134" i="4"/>
  <c r="I204" i="4"/>
  <c r="J183" i="4"/>
  <c r="E201" i="4"/>
  <c r="F146" i="4"/>
  <c r="G176" i="4"/>
  <c r="D143" i="4"/>
  <c r="J179" i="4"/>
  <c r="C108" i="4"/>
  <c r="D63" i="4"/>
  <c r="H60" i="4"/>
  <c r="I38" i="4"/>
  <c r="J5" i="4"/>
  <c r="H79" i="4"/>
  <c r="I69" i="4"/>
  <c r="H19" i="4"/>
  <c r="E93" i="4"/>
  <c r="I79" i="4"/>
  <c r="I61" i="4"/>
  <c r="J8" i="4"/>
  <c r="J43" i="4"/>
  <c r="H52" i="4"/>
  <c r="F44" i="4"/>
  <c r="D76" i="4"/>
  <c r="J102" i="4"/>
  <c r="H8" i="4"/>
  <c r="G46" i="4"/>
  <c r="H69" i="4"/>
  <c r="D87" i="4"/>
  <c r="C9" i="4"/>
  <c r="K15" i="4"/>
  <c r="C69" i="4"/>
  <c r="E16" i="4"/>
  <c r="G64" i="4"/>
  <c r="I60" i="4"/>
  <c r="D69" i="4"/>
  <c r="J65" i="4"/>
  <c r="D16" i="4"/>
  <c r="G53" i="4"/>
  <c r="F78" i="4"/>
  <c r="E44" i="4"/>
  <c r="D9" i="4"/>
  <c r="H10" i="4"/>
  <c r="K102" i="4"/>
  <c r="J10" i="4"/>
  <c r="G7" i="4"/>
  <c r="I46" i="4"/>
  <c r="K60" i="4"/>
  <c r="E64" i="4"/>
  <c r="I32" i="4"/>
  <c r="G43" i="4"/>
  <c r="H13" i="4"/>
  <c r="H46" i="4"/>
  <c r="H66" i="4"/>
  <c r="F62" i="4"/>
  <c r="F7" i="4"/>
  <c r="C76" i="4"/>
  <c r="D64" i="4"/>
  <c r="K10" i="4"/>
  <c r="G50" i="4"/>
  <c r="I52" i="4"/>
  <c r="G8" i="4"/>
  <c r="J15" i="4"/>
  <c r="J74" i="4"/>
  <c r="K43" i="4"/>
  <c r="C63" i="4"/>
  <c r="G78" i="4"/>
  <c r="K76" i="4"/>
  <c r="I71" i="4"/>
  <c r="K72" i="4"/>
  <c r="C10" i="4"/>
  <c r="J22" i="4"/>
  <c r="K5" i="4"/>
  <c r="I76" i="4"/>
  <c r="I74" i="4"/>
  <c r="H71" i="4"/>
  <c r="H64" i="4"/>
  <c r="H32" i="4"/>
  <c r="J72" i="4"/>
  <c r="K59" i="4"/>
  <c r="I8" i="4"/>
  <c r="J60" i="4"/>
  <c r="F93" i="4"/>
  <c r="E63" i="4"/>
  <c r="H38" i="4"/>
  <c r="G13" i="4"/>
  <c r="C64" i="4"/>
  <c r="K65" i="4"/>
  <c r="E91" i="4"/>
  <c r="E87" i="4"/>
  <c r="Q325" i="4" l="1"/>
  <c r="V465" i="4"/>
  <c r="X490" i="4"/>
  <c r="V338" i="4"/>
  <c r="R464" i="4"/>
  <c r="Q464" i="4"/>
  <c r="U339" i="4"/>
  <c r="S313" i="4"/>
  <c r="T313" i="4"/>
  <c r="V325" i="4"/>
  <c r="V314" i="4"/>
  <c r="T371" i="4"/>
  <c r="T373" i="4"/>
  <c r="V389" i="4"/>
  <c r="T378" i="4"/>
  <c r="U378" i="4"/>
  <c r="S396" i="4"/>
  <c r="T396" i="4"/>
  <c r="U376" i="4"/>
  <c r="F394" i="4"/>
  <c r="AU394" i="4"/>
  <c r="K451" i="4"/>
  <c r="X451" i="4" s="1"/>
  <c r="AZ451" i="4"/>
  <c r="D361" i="4"/>
  <c r="AS361" i="4"/>
  <c r="G494" i="4"/>
  <c r="AV494" i="4"/>
  <c r="E465" i="4"/>
  <c r="AT465" i="4"/>
  <c r="G381" i="4"/>
  <c r="AV381" i="4"/>
  <c r="K475" i="4"/>
  <c r="X475" i="4" s="1"/>
  <c r="AZ475" i="4"/>
  <c r="K432" i="4"/>
  <c r="X432" i="4" s="1"/>
  <c r="AZ432" i="4"/>
  <c r="E346" i="4"/>
  <c r="R346" i="4" s="1"/>
  <c r="AT346" i="4"/>
  <c r="E348" i="4"/>
  <c r="AT348" i="4"/>
  <c r="I388" i="4"/>
  <c r="V388" i="4" s="1"/>
  <c r="AX388" i="4"/>
  <c r="F374" i="4"/>
  <c r="AU374" i="4"/>
  <c r="D342" i="4"/>
  <c r="AS342" i="4"/>
  <c r="I472" i="4"/>
  <c r="V472" i="4" s="1"/>
  <c r="AX472" i="4"/>
  <c r="D502" i="4"/>
  <c r="AS502" i="4"/>
  <c r="I357" i="4"/>
  <c r="AX357" i="4"/>
  <c r="E482" i="4"/>
  <c r="AT482" i="4"/>
  <c r="E447" i="4"/>
  <c r="R447" i="4" s="1"/>
  <c r="AT447" i="4"/>
  <c r="G434" i="4"/>
  <c r="AV434" i="4"/>
  <c r="E361" i="4"/>
  <c r="AT361" i="4"/>
  <c r="K478" i="4"/>
  <c r="X478" i="4" s="1"/>
  <c r="AZ478" i="4"/>
  <c r="F381" i="4"/>
  <c r="AU381" i="4"/>
  <c r="F424" i="4"/>
  <c r="AU424" i="4"/>
  <c r="D323" i="4"/>
  <c r="R323" i="4" s="1"/>
  <c r="AS323" i="4"/>
  <c r="J388" i="4"/>
  <c r="AY388" i="4"/>
  <c r="F486" i="4"/>
  <c r="AU486" i="4"/>
  <c r="D472" i="4"/>
  <c r="AS472" i="4"/>
  <c r="F447" i="4"/>
  <c r="AU447" i="4"/>
  <c r="F361" i="4"/>
  <c r="AU361" i="4"/>
  <c r="H511" i="4"/>
  <c r="AW511" i="4"/>
  <c r="F477" i="4"/>
  <c r="AU477" i="4"/>
  <c r="F346" i="4"/>
  <c r="AU346" i="4"/>
  <c r="E349" i="4"/>
  <c r="R349" i="4" s="1"/>
  <c r="AT349" i="4"/>
  <c r="E342" i="4"/>
  <c r="AT342" i="4"/>
  <c r="K358" i="4"/>
  <c r="AZ358" i="4"/>
  <c r="E424" i="4"/>
  <c r="AT424" i="4"/>
  <c r="F468" i="4"/>
  <c r="AU468" i="4"/>
  <c r="F469" i="4"/>
  <c r="AU469" i="4"/>
  <c r="D394" i="4"/>
  <c r="AS394" i="4"/>
  <c r="E374" i="4"/>
  <c r="AT374" i="4"/>
  <c r="D427" i="4"/>
  <c r="AS427" i="4"/>
  <c r="I409" i="4"/>
  <c r="AX409" i="4"/>
  <c r="D370" i="4"/>
  <c r="AS370" i="4"/>
  <c r="F341" i="4"/>
  <c r="AU341" i="4"/>
  <c r="F482" i="4"/>
  <c r="S482" i="4" s="1"/>
  <c r="AU482" i="4"/>
  <c r="H409" i="4"/>
  <c r="AW409" i="4"/>
  <c r="G486" i="4"/>
  <c r="AV486" i="4"/>
  <c r="D348" i="4"/>
  <c r="AS348" i="4"/>
  <c r="I339" i="4"/>
  <c r="V339" i="4" s="1"/>
  <c r="AX339" i="4"/>
  <c r="E468" i="4"/>
  <c r="AT468" i="4"/>
  <c r="D333" i="4"/>
  <c r="AS333" i="4"/>
  <c r="E406" i="4"/>
  <c r="R406" i="4" s="1"/>
  <c r="AT406" i="4"/>
  <c r="J339" i="4"/>
  <c r="AY339" i="4"/>
  <c r="G511" i="4"/>
  <c r="AV511" i="4"/>
  <c r="E394" i="4"/>
  <c r="R394" i="4" s="1"/>
  <c r="AT394" i="4"/>
  <c r="J358" i="4"/>
  <c r="W358" i="4" s="1"/>
  <c r="AY358" i="4"/>
  <c r="E370" i="4"/>
  <c r="AT370" i="4"/>
  <c r="H434" i="4"/>
  <c r="AW434" i="4"/>
  <c r="E333" i="4"/>
  <c r="AT333" i="4"/>
  <c r="D374" i="4"/>
  <c r="AS374" i="4"/>
  <c r="F452" i="4"/>
  <c r="F351" i="4"/>
  <c r="G390" i="4"/>
  <c r="F322" i="4"/>
  <c r="F390" i="4"/>
  <c r="E390" i="4"/>
  <c r="E344" i="4"/>
  <c r="R344" i="4" s="1"/>
  <c r="G336" i="4"/>
  <c r="F336" i="4"/>
  <c r="D322" i="4"/>
  <c r="E351" i="4"/>
  <c r="D390" i="4"/>
  <c r="F344" i="4"/>
  <c r="E452" i="4"/>
  <c r="R452" i="4" s="1"/>
  <c r="J384" i="4"/>
  <c r="E322" i="4"/>
  <c r="E362" i="4"/>
  <c r="R362" i="4" s="1"/>
  <c r="C313" i="4"/>
  <c r="Q313" i="4" s="1"/>
  <c r="E337" i="4"/>
  <c r="F337" i="4"/>
  <c r="I313" i="4"/>
  <c r="V313" i="4" s="1"/>
  <c r="G111" i="4"/>
  <c r="E196" i="4"/>
  <c r="G181" i="4"/>
  <c r="J125" i="4"/>
  <c r="H163" i="4"/>
  <c r="H113" i="4"/>
  <c r="H141" i="4"/>
  <c r="C113" i="4"/>
  <c r="H167" i="4"/>
  <c r="G153" i="4"/>
  <c r="H111" i="4"/>
  <c r="C172" i="4"/>
  <c r="I141" i="4"/>
  <c r="C112" i="4"/>
  <c r="F147" i="4"/>
  <c r="C166" i="4"/>
  <c r="G167" i="4"/>
  <c r="H169" i="4"/>
  <c r="F181" i="4"/>
  <c r="G146" i="4"/>
  <c r="G110" i="4"/>
  <c r="H116" i="4"/>
  <c r="D112" i="4"/>
  <c r="E147" i="4"/>
  <c r="F196" i="4"/>
  <c r="I164" i="4"/>
  <c r="H172" i="4"/>
  <c r="I174" i="4"/>
  <c r="F110" i="4"/>
  <c r="D167" i="4"/>
  <c r="H135" i="4"/>
  <c r="I149" i="4"/>
  <c r="G149" i="4"/>
  <c r="D119" i="4"/>
  <c r="D190" i="4"/>
  <c r="J146" i="4"/>
  <c r="K162" i="4"/>
  <c r="D166" i="4"/>
  <c r="K108" i="4"/>
  <c r="AW483" i="4"/>
  <c r="G116" i="4"/>
  <c r="H174" i="4"/>
  <c r="D172" i="4"/>
  <c r="E167" i="4"/>
  <c r="C167" i="4"/>
  <c r="I155" i="4"/>
  <c r="H122" i="4"/>
  <c r="F165" i="4"/>
  <c r="K205" i="4"/>
  <c r="I177" i="4"/>
  <c r="AX382" i="4" s="1"/>
  <c r="AV483" i="4"/>
  <c r="K175" i="4"/>
  <c r="K118" i="4"/>
  <c r="K163" i="4"/>
  <c r="K113" i="4"/>
  <c r="J168" i="4"/>
  <c r="K179" i="4"/>
  <c r="I172" i="4"/>
  <c r="I163" i="4"/>
  <c r="E194" i="4"/>
  <c r="D179" i="4"/>
  <c r="J111" i="4"/>
  <c r="G156" i="4"/>
  <c r="I182" i="4"/>
  <c r="K146" i="4"/>
  <c r="J108" i="4"/>
  <c r="H155" i="4"/>
  <c r="C179" i="4"/>
  <c r="I135" i="4"/>
  <c r="I111" i="4"/>
  <c r="H149" i="4"/>
  <c r="H182" i="4"/>
  <c r="E119" i="4"/>
  <c r="E190" i="4"/>
  <c r="J205" i="4"/>
  <c r="E166" i="4"/>
  <c r="J177" i="4"/>
  <c r="AY382" i="4" s="1"/>
  <c r="J175" i="4"/>
  <c r="AY380" i="4" s="1"/>
  <c r="J118" i="4"/>
  <c r="J163" i="4"/>
  <c r="J113" i="4"/>
  <c r="K168" i="4"/>
  <c r="I179" i="4"/>
  <c r="F52" i="9"/>
  <c r="F3" i="9" s="1"/>
  <c r="E6" i="4"/>
  <c r="I94" i="4"/>
  <c r="C20" i="4"/>
  <c r="D89" i="4"/>
  <c r="D6" i="4"/>
  <c r="I86" i="4"/>
  <c r="C85" i="4"/>
  <c r="J54" i="4"/>
  <c r="E11" i="4"/>
  <c r="D32" i="4"/>
  <c r="G40" i="4"/>
  <c r="J46" i="4"/>
  <c r="K83" i="4"/>
  <c r="E90" i="4"/>
  <c r="F48" i="4"/>
  <c r="K23" i="4"/>
  <c r="F40" i="4"/>
  <c r="K45" i="4"/>
  <c r="K46" i="4"/>
  <c r="H96" i="4"/>
  <c r="I51" i="4"/>
  <c r="F34" i="4"/>
  <c r="D44" i="4"/>
  <c r="J45" i="4"/>
  <c r="K6" i="4"/>
  <c r="F31" i="4"/>
  <c r="E95" i="4"/>
  <c r="K96" i="4"/>
  <c r="D11" i="4"/>
  <c r="J96" i="4"/>
  <c r="D23" i="4"/>
  <c r="E100" i="4"/>
  <c r="G6" i="4"/>
  <c r="F100" i="4"/>
  <c r="H16" i="4"/>
  <c r="H75" i="4"/>
  <c r="K16" i="4"/>
  <c r="K94" i="4"/>
  <c r="K24" i="4"/>
  <c r="C6" i="4"/>
  <c r="D35" i="4"/>
  <c r="J39" i="4"/>
  <c r="C90" i="4"/>
  <c r="D47" i="4"/>
  <c r="J21" i="4"/>
  <c r="J94" i="4"/>
  <c r="J90" i="4"/>
  <c r="G75" i="4"/>
  <c r="K54" i="4"/>
  <c r="E56" i="4"/>
  <c r="K39" i="4"/>
  <c r="H102" i="4"/>
  <c r="J23" i="4"/>
  <c r="G48" i="4"/>
  <c r="E32" i="4"/>
  <c r="K86" i="4"/>
  <c r="I21" i="4"/>
  <c r="D90" i="4"/>
  <c r="D85" i="4"/>
  <c r="I90" i="4"/>
  <c r="H51" i="4"/>
  <c r="K64" i="4"/>
  <c r="I16" i="4"/>
  <c r="C32" i="4"/>
  <c r="K90" i="4"/>
  <c r="K73" i="4"/>
  <c r="G16" i="4"/>
  <c r="J16" i="4"/>
  <c r="J86" i="4"/>
  <c r="D95" i="4"/>
  <c r="J64" i="4"/>
  <c r="F102" i="4"/>
  <c r="G102" i="4"/>
  <c r="I62" i="4"/>
  <c r="I73" i="4"/>
  <c r="K87" i="4"/>
  <c r="G96" i="4"/>
  <c r="K21" i="4"/>
  <c r="J83" i="4"/>
  <c r="K55" i="4"/>
  <c r="J87" i="4"/>
  <c r="J73" i="4"/>
  <c r="E23" i="4"/>
  <c r="K80" i="4"/>
  <c r="E89" i="4"/>
  <c r="D20" i="4"/>
  <c r="E47" i="4"/>
  <c r="E35" i="4"/>
  <c r="D100" i="4"/>
  <c r="W339" i="4" l="1"/>
  <c r="T486" i="4"/>
  <c r="S344" i="4"/>
  <c r="R370" i="4"/>
  <c r="U434" i="4"/>
  <c r="S452" i="4"/>
  <c r="S468" i="4"/>
  <c r="S361" i="4"/>
  <c r="W388" i="4"/>
  <c r="S424" i="4"/>
  <c r="S465" i="4"/>
  <c r="S447" i="4"/>
  <c r="R361" i="4"/>
  <c r="T494" i="4"/>
  <c r="U494" i="4"/>
  <c r="T477" i="4"/>
  <c r="T469" i="4"/>
  <c r="U511" i="4"/>
  <c r="V511" i="4"/>
  <c r="Q472" i="4"/>
  <c r="Q502" i="4"/>
  <c r="Q427" i="4"/>
  <c r="S351" i="4"/>
  <c r="R390" i="4"/>
  <c r="R342" i="4"/>
  <c r="R348" i="4"/>
  <c r="R322" i="4"/>
  <c r="T336" i="4"/>
  <c r="S322" i="4"/>
  <c r="T341" i="4"/>
  <c r="R374" i="4"/>
  <c r="S346" i="4"/>
  <c r="V357" i="4"/>
  <c r="W357" i="4"/>
  <c r="S374" i="4"/>
  <c r="T390" i="4"/>
  <c r="R333" i="4"/>
  <c r="S333" i="4"/>
  <c r="X358" i="4"/>
  <c r="S337" i="4"/>
  <c r="V409" i="4"/>
  <c r="T381" i="4"/>
  <c r="S390" i="4"/>
  <c r="S394" i="4"/>
  <c r="J434" i="4"/>
  <c r="AY434" i="4"/>
  <c r="F401" i="4"/>
  <c r="AU401" i="4"/>
  <c r="H449" i="4"/>
  <c r="AW449" i="4"/>
  <c r="J323" i="4"/>
  <c r="AY323" i="4"/>
  <c r="F472" i="4"/>
  <c r="AU472" i="4"/>
  <c r="G449" i="4"/>
  <c r="AV449" i="4"/>
  <c r="E395" i="4"/>
  <c r="AT395" i="4"/>
  <c r="H431" i="4"/>
  <c r="AW431" i="4"/>
  <c r="I387" i="4"/>
  <c r="AX387" i="4"/>
  <c r="K380" i="4"/>
  <c r="AZ380" i="4"/>
  <c r="G499" i="4"/>
  <c r="T499" i="4" s="1"/>
  <c r="AV499" i="4"/>
  <c r="H509" i="4"/>
  <c r="AW509" i="4"/>
  <c r="D468" i="4"/>
  <c r="R468" i="4" s="1"/>
  <c r="AS468" i="4"/>
  <c r="D371" i="4"/>
  <c r="AS371" i="4"/>
  <c r="H377" i="4"/>
  <c r="U377" i="4" s="1"/>
  <c r="AW377" i="4"/>
  <c r="H372" i="4"/>
  <c r="AW372" i="4"/>
  <c r="E401" i="4"/>
  <c r="AT401" i="4"/>
  <c r="H379" i="4"/>
  <c r="AW379" i="4"/>
  <c r="C377" i="4"/>
  <c r="AR377" i="4"/>
  <c r="D424" i="4"/>
  <c r="R424" i="4" s="1"/>
  <c r="AS424" i="4"/>
  <c r="K472" i="4"/>
  <c r="AZ472" i="4"/>
  <c r="I486" i="4"/>
  <c r="AX486" i="4"/>
  <c r="I431" i="4"/>
  <c r="AX431" i="4"/>
  <c r="G431" i="4"/>
  <c r="AV431" i="4"/>
  <c r="E324" i="4"/>
  <c r="AT324" i="4"/>
  <c r="I340" i="4"/>
  <c r="AX340" i="4"/>
  <c r="J504" i="4"/>
  <c r="W504" i="4" s="1"/>
  <c r="AY504" i="4"/>
  <c r="J373" i="4"/>
  <c r="W373" i="4" s="1"/>
  <c r="AY373" i="4"/>
  <c r="H327" i="4"/>
  <c r="AW327" i="4"/>
  <c r="C372" i="4"/>
  <c r="AR372" i="4"/>
  <c r="F473" i="4"/>
  <c r="AU473" i="4"/>
  <c r="K367" i="4"/>
  <c r="X367" i="4" s="1"/>
  <c r="AZ367" i="4"/>
  <c r="E443" i="4"/>
  <c r="AT443" i="4"/>
  <c r="K434" i="4"/>
  <c r="AZ434" i="4"/>
  <c r="C317" i="4"/>
  <c r="AR317" i="4"/>
  <c r="C318" i="4"/>
  <c r="Q318" i="4" s="1"/>
  <c r="AR318" i="4"/>
  <c r="H368" i="4"/>
  <c r="AW368" i="4"/>
  <c r="J318" i="4"/>
  <c r="AY318" i="4"/>
  <c r="K410" i="4"/>
  <c r="AZ410" i="4"/>
  <c r="D475" i="4"/>
  <c r="AS475" i="4"/>
  <c r="J410" i="4"/>
  <c r="AY410" i="4"/>
  <c r="G459" i="4"/>
  <c r="T459" i="4" s="1"/>
  <c r="AV459" i="4"/>
  <c r="F370" i="4"/>
  <c r="AU370" i="4"/>
  <c r="H387" i="4"/>
  <c r="AW387" i="4"/>
  <c r="K318" i="4"/>
  <c r="AZ318" i="4"/>
  <c r="D478" i="4"/>
  <c r="AS478" i="4"/>
  <c r="E372" i="4"/>
  <c r="AT372" i="4"/>
  <c r="G451" i="4"/>
  <c r="AV451" i="4"/>
  <c r="G354" i="4"/>
  <c r="AV354" i="4"/>
  <c r="E497" i="4"/>
  <c r="AT497" i="4"/>
  <c r="D460" i="4"/>
  <c r="AS460" i="4"/>
  <c r="I346" i="4"/>
  <c r="AX346" i="4"/>
  <c r="H346" i="4"/>
  <c r="AW346" i="4"/>
  <c r="I434" i="4"/>
  <c r="V434" i="4" s="1"/>
  <c r="AX434" i="4"/>
  <c r="D506" i="4"/>
  <c r="AS506" i="4"/>
  <c r="G361" i="4"/>
  <c r="AV361" i="4"/>
  <c r="K368" i="4"/>
  <c r="AZ368" i="4"/>
  <c r="H486" i="4"/>
  <c r="U486" i="4" s="1"/>
  <c r="AW486" i="4"/>
  <c r="D377" i="4"/>
  <c r="AS377" i="4"/>
  <c r="J486" i="4"/>
  <c r="AY486" i="4"/>
  <c r="I354" i="4"/>
  <c r="AX354" i="4"/>
  <c r="J506" i="4"/>
  <c r="AY506" i="4"/>
  <c r="I369" i="4"/>
  <c r="AX369" i="4"/>
  <c r="F386" i="4"/>
  <c r="AU386" i="4"/>
  <c r="E487" i="4"/>
  <c r="AT487" i="4"/>
  <c r="H318" i="4"/>
  <c r="U318" i="4" s="1"/>
  <c r="AW318" i="4"/>
  <c r="D487" i="4"/>
  <c r="AS487" i="4"/>
  <c r="H374" i="4"/>
  <c r="AW374" i="4"/>
  <c r="K373" i="4"/>
  <c r="AZ373" i="4"/>
  <c r="K323" i="4"/>
  <c r="AZ323" i="4"/>
  <c r="F509" i="4"/>
  <c r="AU509" i="4"/>
  <c r="F443" i="4"/>
  <c r="AU443" i="4"/>
  <c r="E429" i="4"/>
  <c r="AT429" i="4"/>
  <c r="D465" i="4"/>
  <c r="R465" i="4" s="1"/>
  <c r="AS465" i="4"/>
  <c r="D497" i="4"/>
  <c r="AS497" i="4"/>
  <c r="E488" i="4"/>
  <c r="AT488" i="4"/>
  <c r="D372" i="4"/>
  <c r="AS372" i="4"/>
  <c r="G372" i="4"/>
  <c r="AV372" i="4"/>
  <c r="J368" i="4"/>
  <c r="AY368" i="4"/>
  <c r="E371" i="4"/>
  <c r="AT371" i="4"/>
  <c r="H354" i="4"/>
  <c r="U354" i="4" s="1"/>
  <c r="AW354" i="4"/>
  <c r="F434" i="4"/>
  <c r="AU434" i="4"/>
  <c r="G509" i="4"/>
  <c r="T509" i="4" s="1"/>
  <c r="AV509" i="4"/>
  <c r="K439" i="4"/>
  <c r="AZ439" i="4"/>
  <c r="I377" i="4"/>
  <c r="AX377" i="4"/>
  <c r="F502" i="4"/>
  <c r="AU502" i="4"/>
  <c r="J472" i="4"/>
  <c r="W472" i="4" s="1"/>
  <c r="AY472" i="4"/>
  <c r="J462" i="4"/>
  <c r="W462" i="4" s="1"/>
  <c r="AY462" i="4"/>
  <c r="D324" i="4"/>
  <c r="AS324" i="4"/>
  <c r="K504" i="4"/>
  <c r="AZ504" i="4"/>
  <c r="D317" i="4"/>
  <c r="AS317" i="4"/>
  <c r="C371" i="4"/>
  <c r="AR371" i="4"/>
  <c r="J330" i="4"/>
  <c r="W330" i="4" s="1"/>
  <c r="AY330" i="4"/>
  <c r="D443" i="4"/>
  <c r="AS443" i="4"/>
  <c r="J439" i="4"/>
  <c r="W439" i="4" s="1"/>
  <c r="AY439" i="4"/>
  <c r="I368" i="4"/>
  <c r="AX368" i="4"/>
  <c r="D395" i="4"/>
  <c r="AS395" i="4"/>
  <c r="F429" i="4"/>
  <c r="AU429" i="4"/>
  <c r="H502" i="4"/>
  <c r="AW502" i="4"/>
  <c r="I506" i="4"/>
  <c r="AX506" i="4"/>
  <c r="G502" i="4"/>
  <c r="AV502" i="4"/>
  <c r="H340" i="4"/>
  <c r="AW340" i="4"/>
  <c r="I379" i="4"/>
  <c r="AX379" i="4"/>
  <c r="G358" i="4"/>
  <c r="AV358" i="4"/>
  <c r="G386" i="4"/>
  <c r="AV386" i="4"/>
  <c r="F315" i="4"/>
  <c r="G315" i="4"/>
  <c r="E423" i="4"/>
  <c r="R423" i="4" s="1"/>
  <c r="K351" i="4"/>
  <c r="I360" i="4"/>
  <c r="K415" i="4"/>
  <c r="J420" i="4"/>
  <c r="W420" i="4" s="1"/>
  <c r="E461" i="4"/>
  <c r="J415" i="4"/>
  <c r="K384" i="4"/>
  <c r="X384" i="4" s="1"/>
  <c r="C384" i="4"/>
  <c r="F485" i="4"/>
  <c r="S485" i="4" s="1"/>
  <c r="K461" i="4"/>
  <c r="D384" i="4"/>
  <c r="D461" i="4"/>
  <c r="J491" i="4"/>
  <c r="W491" i="4" s="1"/>
  <c r="K437" i="4"/>
  <c r="I445" i="4"/>
  <c r="J351" i="4"/>
  <c r="W351" i="4" s="1"/>
  <c r="G351" i="4"/>
  <c r="K491" i="4"/>
  <c r="G484" i="4"/>
  <c r="E399" i="4"/>
  <c r="R399" i="4" s="1"/>
  <c r="H321" i="4"/>
  <c r="I384" i="4"/>
  <c r="W384" i="4" s="1"/>
  <c r="J437" i="4"/>
  <c r="W437" i="4" s="1"/>
  <c r="G321" i="4"/>
  <c r="F423" i="4"/>
  <c r="H433" i="4"/>
  <c r="J461" i="4"/>
  <c r="W461" i="4" s="1"/>
  <c r="J380" i="4"/>
  <c r="H360" i="4"/>
  <c r="F352" i="4"/>
  <c r="E352" i="4"/>
  <c r="D438" i="4"/>
  <c r="K438" i="4"/>
  <c r="E438" i="4"/>
  <c r="J438" i="4"/>
  <c r="I438" i="4"/>
  <c r="V438" i="4" s="1"/>
  <c r="I316" i="4"/>
  <c r="J316" i="4"/>
  <c r="G316" i="4"/>
  <c r="H316" i="4"/>
  <c r="H483" i="4"/>
  <c r="I382" i="4"/>
  <c r="G483" i="4"/>
  <c r="J382" i="4"/>
  <c r="F414" i="4"/>
  <c r="J313" i="4"/>
  <c r="W313" i="4" s="1"/>
  <c r="K313" i="4"/>
  <c r="H119" i="4"/>
  <c r="J148" i="4"/>
  <c r="C135" i="4"/>
  <c r="K167" i="4"/>
  <c r="J126" i="4"/>
  <c r="D188" i="4"/>
  <c r="K189" i="4"/>
  <c r="K109" i="4"/>
  <c r="I176" i="4"/>
  <c r="E109" i="4"/>
  <c r="D109" i="4"/>
  <c r="J197" i="4"/>
  <c r="D150" i="4"/>
  <c r="F151" i="4"/>
  <c r="F137" i="4"/>
  <c r="E193" i="4"/>
  <c r="H205" i="4"/>
  <c r="F203" i="4"/>
  <c r="D203" i="4"/>
  <c r="G178" i="4"/>
  <c r="D192" i="4"/>
  <c r="G119" i="4"/>
  <c r="K186" i="4"/>
  <c r="D138" i="4"/>
  <c r="J142" i="4"/>
  <c r="E135" i="4"/>
  <c r="K127" i="4"/>
  <c r="D126" i="4"/>
  <c r="I193" i="4"/>
  <c r="C188" i="4"/>
  <c r="J189" i="4"/>
  <c r="K149" i="4"/>
  <c r="E114" i="4"/>
  <c r="H199" i="4"/>
  <c r="K199" i="4"/>
  <c r="I154" i="4"/>
  <c r="K124" i="4"/>
  <c r="J124" i="4"/>
  <c r="K190" i="4"/>
  <c r="I119" i="4"/>
  <c r="I165" i="4"/>
  <c r="I197" i="4"/>
  <c r="F134" i="4"/>
  <c r="G143" i="4"/>
  <c r="E198" i="4"/>
  <c r="D193" i="4"/>
  <c r="G109" i="4"/>
  <c r="D147" i="4"/>
  <c r="D123" i="4"/>
  <c r="K157" i="4"/>
  <c r="K148" i="4"/>
  <c r="J167" i="4"/>
  <c r="K158" i="4"/>
  <c r="K126" i="4"/>
  <c r="K183" i="4"/>
  <c r="D114" i="4"/>
  <c r="H154" i="4"/>
  <c r="K176" i="4"/>
  <c r="C109" i="4"/>
  <c r="K197" i="4"/>
  <c r="C193" i="4"/>
  <c r="G205" i="4"/>
  <c r="E159" i="4"/>
  <c r="J186" i="4"/>
  <c r="J157" i="4"/>
  <c r="E138" i="4"/>
  <c r="K142" i="4"/>
  <c r="D135" i="4"/>
  <c r="E126" i="4"/>
  <c r="K193" i="4"/>
  <c r="J193" i="4"/>
  <c r="I189" i="4"/>
  <c r="J149" i="4"/>
  <c r="G199" i="4"/>
  <c r="J199" i="4"/>
  <c r="J176" i="4"/>
  <c r="I124" i="4"/>
  <c r="J190" i="4"/>
  <c r="K119" i="4"/>
  <c r="J119" i="4"/>
  <c r="F143" i="4"/>
  <c r="E150" i="4"/>
  <c r="D198" i="4"/>
  <c r="G151" i="4"/>
  <c r="F205" i="4"/>
  <c r="E203" i="4"/>
  <c r="H178" i="4"/>
  <c r="E192" i="4"/>
  <c r="C123" i="4"/>
  <c r="I53" i="9"/>
  <c r="I4" i="9" s="1"/>
  <c r="E8" i="4"/>
  <c r="C66" i="4"/>
  <c r="K8" i="4"/>
  <c r="D8" i="4"/>
  <c r="S443" i="4" l="1"/>
  <c r="R438" i="4"/>
  <c r="Q372" i="4"/>
  <c r="T502" i="4"/>
  <c r="W486" i="4"/>
  <c r="S429" i="4"/>
  <c r="X434" i="4"/>
  <c r="X438" i="4"/>
  <c r="U449" i="4"/>
  <c r="X415" i="4"/>
  <c r="X318" i="4"/>
  <c r="W438" i="4"/>
  <c r="X504" i="4"/>
  <c r="R461" i="4"/>
  <c r="V431" i="4"/>
  <c r="U433" i="4"/>
  <c r="V433" i="4"/>
  <c r="X491" i="4"/>
  <c r="X437" i="4"/>
  <c r="X461" i="4"/>
  <c r="W506" i="4"/>
  <c r="R497" i="4"/>
  <c r="Q478" i="4"/>
  <c r="R478" i="4"/>
  <c r="V486" i="4"/>
  <c r="U483" i="4"/>
  <c r="V483" i="4"/>
  <c r="S423" i="4"/>
  <c r="T423" i="4"/>
  <c r="R487" i="4"/>
  <c r="R443" i="4"/>
  <c r="X472" i="4"/>
  <c r="T472" i="4"/>
  <c r="W434" i="4"/>
  <c r="T414" i="4"/>
  <c r="X439" i="4"/>
  <c r="S488" i="4"/>
  <c r="U451" i="4"/>
  <c r="Q475" i="4"/>
  <c r="R475" i="4"/>
  <c r="U509" i="4"/>
  <c r="V509" i="4"/>
  <c r="U431" i="4"/>
  <c r="T434" i="4"/>
  <c r="U484" i="4"/>
  <c r="W445" i="4"/>
  <c r="U502" i="4"/>
  <c r="V502" i="4"/>
  <c r="S473" i="4"/>
  <c r="T473" i="4"/>
  <c r="Q497" i="4"/>
  <c r="Q487" i="4"/>
  <c r="Q506" i="4"/>
  <c r="Q460" i="4"/>
  <c r="Q438" i="4"/>
  <c r="Q443" i="4"/>
  <c r="Q465" i="4"/>
  <c r="Q468" i="4"/>
  <c r="Q461" i="4"/>
  <c r="Q424" i="4"/>
  <c r="U316" i="4"/>
  <c r="T386" i="4"/>
  <c r="X373" i="4"/>
  <c r="V377" i="4"/>
  <c r="W382" i="4"/>
  <c r="X323" i="4"/>
  <c r="V360" i="4"/>
  <c r="W316" i="4"/>
  <c r="X351" i="4"/>
  <c r="X368" i="4"/>
  <c r="R324" i="4"/>
  <c r="V354" i="4"/>
  <c r="V316" i="4"/>
  <c r="U321" i="4"/>
  <c r="V321" i="4"/>
  <c r="V327" i="4"/>
  <c r="V387" i="4"/>
  <c r="W387" i="4"/>
  <c r="T358" i="4"/>
  <c r="U358" i="4"/>
  <c r="V368" i="4"/>
  <c r="R371" i="4"/>
  <c r="S371" i="4"/>
  <c r="V374" i="4"/>
  <c r="T361" i="4"/>
  <c r="U361" i="4"/>
  <c r="V346" i="4"/>
  <c r="U372" i="4"/>
  <c r="T351" i="4"/>
  <c r="U351" i="4"/>
  <c r="Q384" i="4"/>
  <c r="T315" i="4"/>
  <c r="U315" i="4"/>
  <c r="V379" i="4"/>
  <c r="W379" i="4"/>
  <c r="W368" i="4"/>
  <c r="V369" i="4"/>
  <c r="W369" i="4"/>
  <c r="R372" i="4"/>
  <c r="S370" i="4"/>
  <c r="T370" i="4"/>
  <c r="X410" i="4"/>
  <c r="R395" i="4"/>
  <c r="S395" i="4"/>
  <c r="S352" i="4"/>
  <c r="T352" i="4"/>
  <c r="V340" i="4"/>
  <c r="W340" i="4"/>
  <c r="X380" i="4"/>
  <c r="S401" i="4"/>
  <c r="X313" i="4"/>
  <c r="Q317" i="4"/>
  <c r="Q377" i="4"/>
  <c r="Q371" i="4"/>
  <c r="J404" i="4"/>
  <c r="AY404" i="4"/>
  <c r="K402" i="4"/>
  <c r="AZ402" i="4"/>
  <c r="D495" i="4"/>
  <c r="AS495" i="4"/>
  <c r="J394" i="4"/>
  <c r="AY394" i="4"/>
  <c r="F342" i="4"/>
  <c r="S342" i="4" s="1"/>
  <c r="AU342" i="4"/>
  <c r="H419" i="4"/>
  <c r="U419" i="4" s="1"/>
  <c r="AW419" i="4"/>
  <c r="G356" i="4"/>
  <c r="AV356" i="4"/>
  <c r="J324" i="4"/>
  <c r="AY324" i="4"/>
  <c r="E331" i="4"/>
  <c r="AT331" i="4"/>
  <c r="J362" i="4"/>
  <c r="W362" i="4" s="1"/>
  <c r="AY362" i="4"/>
  <c r="C398" i="4"/>
  <c r="AR398" i="4"/>
  <c r="K388" i="4"/>
  <c r="X388" i="4" s="1"/>
  <c r="AZ388" i="4"/>
  <c r="G493" i="4"/>
  <c r="AV493" i="4"/>
  <c r="D328" i="4"/>
  <c r="AS328" i="4"/>
  <c r="G348" i="4"/>
  <c r="AV348" i="4"/>
  <c r="F464" i="4"/>
  <c r="S464" i="4" s="1"/>
  <c r="AU464" i="4"/>
  <c r="H492" i="4"/>
  <c r="AW492" i="4"/>
  <c r="J492" i="4"/>
  <c r="AY492" i="4"/>
  <c r="F356" i="4"/>
  <c r="AU356" i="4"/>
  <c r="K394" i="4"/>
  <c r="X394" i="4" s="1"/>
  <c r="AZ394" i="4"/>
  <c r="F474" i="4"/>
  <c r="AU474" i="4"/>
  <c r="I468" i="4"/>
  <c r="AX468" i="4"/>
  <c r="G404" i="4"/>
  <c r="AV404" i="4"/>
  <c r="I464" i="4"/>
  <c r="AX464" i="4"/>
  <c r="H495" i="4"/>
  <c r="AW495" i="4"/>
  <c r="H450" i="4"/>
  <c r="AW450" i="4"/>
  <c r="D397" i="4"/>
  <c r="AS397" i="4"/>
  <c r="F432" i="4"/>
  <c r="S432" i="4" s="1"/>
  <c r="AU432" i="4"/>
  <c r="G410" i="4"/>
  <c r="AV410" i="4"/>
  <c r="K324" i="4"/>
  <c r="AZ324" i="4"/>
  <c r="H447" i="4"/>
  <c r="AW447" i="4"/>
  <c r="K381" i="4"/>
  <c r="AZ381" i="4"/>
  <c r="F339" i="4"/>
  <c r="AU339" i="4"/>
  <c r="J347" i="4"/>
  <c r="AY347" i="4"/>
  <c r="C328" i="4"/>
  <c r="AR328" i="4"/>
  <c r="D403" i="4"/>
  <c r="AS403" i="4"/>
  <c r="J395" i="4"/>
  <c r="AY395" i="4"/>
  <c r="J354" i="4"/>
  <c r="W354" i="4" s="1"/>
  <c r="AY354" i="4"/>
  <c r="D340" i="4"/>
  <c r="AS340" i="4"/>
  <c r="J391" i="4"/>
  <c r="W391" i="4" s="1"/>
  <c r="AY391" i="4"/>
  <c r="E495" i="4"/>
  <c r="AT495" i="4"/>
  <c r="I469" i="4"/>
  <c r="AX469" i="4"/>
  <c r="E460" i="4"/>
  <c r="R460" i="4" s="1"/>
  <c r="AT460" i="4"/>
  <c r="H421" i="4"/>
  <c r="AW421" i="4"/>
  <c r="F455" i="4"/>
  <c r="AU455" i="4"/>
  <c r="I359" i="4"/>
  <c r="AX359" i="4"/>
  <c r="C393" i="4"/>
  <c r="AR393" i="4"/>
  <c r="H493" i="4"/>
  <c r="AW493" i="4"/>
  <c r="I381" i="4"/>
  <c r="AX381" i="4"/>
  <c r="D393" i="4"/>
  <c r="AS393" i="4"/>
  <c r="F410" i="4"/>
  <c r="AU410" i="4"/>
  <c r="G432" i="4"/>
  <c r="T432" i="4" s="1"/>
  <c r="AV432" i="4"/>
  <c r="I460" i="4"/>
  <c r="AX460" i="4"/>
  <c r="I398" i="4"/>
  <c r="AX398" i="4"/>
  <c r="H324" i="4"/>
  <c r="AW324" i="4"/>
  <c r="H476" i="4"/>
  <c r="AW476" i="4"/>
  <c r="I402" i="4"/>
  <c r="AX402" i="4"/>
  <c r="F439" i="4"/>
  <c r="AU439" i="4"/>
  <c r="E397" i="4"/>
  <c r="R397" i="4" s="1"/>
  <c r="AT397" i="4"/>
  <c r="J381" i="4"/>
  <c r="AY381" i="4"/>
  <c r="G460" i="4"/>
  <c r="AV460" i="4"/>
  <c r="K347" i="4"/>
  <c r="X347" i="4" s="1"/>
  <c r="AZ347" i="4"/>
  <c r="I492" i="4"/>
  <c r="AX492" i="4"/>
  <c r="H359" i="4"/>
  <c r="AW359" i="4"/>
  <c r="K331" i="4"/>
  <c r="AZ331" i="4"/>
  <c r="E492" i="4"/>
  <c r="AT492" i="4"/>
  <c r="J468" i="4"/>
  <c r="AY468" i="4"/>
  <c r="I370" i="4"/>
  <c r="AX370" i="4"/>
  <c r="H404" i="4"/>
  <c r="AW404" i="4"/>
  <c r="K391" i="4"/>
  <c r="AZ391" i="4"/>
  <c r="F408" i="4"/>
  <c r="AU408" i="4"/>
  <c r="K489" i="4"/>
  <c r="AZ489" i="4"/>
  <c r="H464" i="4"/>
  <c r="AW464" i="4"/>
  <c r="G474" i="4"/>
  <c r="AV474" i="4"/>
  <c r="K492" i="4"/>
  <c r="AZ492" i="4"/>
  <c r="F492" i="4"/>
  <c r="AU492" i="4"/>
  <c r="D398" i="4"/>
  <c r="AS398" i="4"/>
  <c r="D343" i="4"/>
  <c r="AS343" i="4"/>
  <c r="I450" i="4"/>
  <c r="AX450" i="4"/>
  <c r="F348" i="4"/>
  <c r="S348" i="4" s="1"/>
  <c r="AU348" i="4"/>
  <c r="H460" i="4"/>
  <c r="U460" i="4" s="1"/>
  <c r="AW460" i="4"/>
  <c r="H443" i="4"/>
  <c r="AW443" i="4"/>
  <c r="J510" i="4"/>
  <c r="W510" i="4" s="1"/>
  <c r="AY510" i="4"/>
  <c r="K363" i="4"/>
  <c r="X363" i="4" s="1"/>
  <c r="AZ363" i="4"/>
  <c r="E403" i="4"/>
  <c r="AT403" i="4"/>
  <c r="I324" i="4"/>
  <c r="AX324" i="4"/>
  <c r="D331" i="4"/>
  <c r="AS331" i="4"/>
  <c r="G324" i="4"/>
  <c r="AV324" i="4"/>
  <c r="H410" i="4"/>
  <c r="U410" i="4" s="1"/>
  <c r="AW410" i="4"/>
  <c r="J489" i="4"/>
  <c r="AY489" i="4"/>
  <c r="K372" i="4"/>
  <c r="AZ372" i="4"/>
  <c r="E455" i="4"/>
  <c r="AT455" i="4"/>
  <c r="I394" i="4"/>
  <c r="AX394" i="4"/>
  <c r="G439" i="4"/>
  <c r="AV439" i="4"/>
  <c r="K362" i="4"/>
  <c r="AZ362" i="4"/>
  <c r="K404" i="4"/>
  <c r="AZ404" i="4"/>
  <c r="D408" i="4"/>
  <c r="AS408" i="4"/>
  <c r="J331" i="4"/>
  <c r="AY331" i="4"/>
  <c r="E408" i="4"/>
  <c r="AT408" i="4"/>
  <c r="H432" i="4"/>
  <c r="AW432" i="4"/>
  <c r="J398" i="4"/>
  <c r="AY398" i="4"/>
  <c r="E343" i="4"/>
  <c r="R343" i="4" s="1"/>
  <c r="AT343" i="4"/>
  <c r="E364" i="4"/>
  <c r="R364" i="4" s="1"/>
  <c r="AT364" i="4"/>
  <c r="I489" i="4"/>
  <c r="AX489" i="4"/>
  <c r="J372" i="4"/>
  <c r="AY372" i="4"/>
  <c r="D492" i="4"/>
  <c r="AS492" i="4"/>
  <c r="K395" i="4"/>
  <c r="AZ395" i="4"/>
  <c r="K354" i="4"/>
  <c r="AZ354" i="4"/>
  <c r="E398" i="4"/>
  <c r="R398" i="4" s="1"/>
  <c r="AT398" i="4"/>
  <c r="C340" i="4"/>
  <c r="AR340" i="4"/>
  <c r="K398" i="4"/>
  <c r="AZ398" i="4"/>
  <c r="G492" i="4"/>
  <c r="T492" i="4" s="1"/>
  <c r="AV492" i="4"/>
  <c r="E340" i="4"/>
  <c r="AT340" i="4"/>
  <c r="J402" i="4"/>
  <c r="AY402" i="4"/>
  <c r="G443" i="4"/>
  <c r="T443" i="4" s="1"/>
  <c r="AV443" i="4"/>
  <c r="D415" i="4"/>
  <c r="E319" i="4"/>
  <c r="E314" i="4"/>
  <c r="D420" i="4"/>
  <c r="J353" i="4"/>
  <c r="W353" i="4" s="1"/>
  <c r="G314" i="4"/>
  <c r="F430" i="4"/>
  <c r="K332" i="4"/>
  <c r="X332" i="4" s="1"/>
  <c r="I435" i="4"/>
  <c r="G383" i="4"/>
  <c r="K314" i="4"/>
  <c r="X314" i="4" s="1"/>
  <c r="E445" i="4"/>
  <c r="E420" i="4"/>
  <c r="H383" i="4"/>
  <c r="F454" i="4"/>
  <c r="E415" i="4"/>
  <c r="I329" i="4"/>
  <c r="H435" i="4"/>
  <c r="D319" i="4"/>
  <c r="K436" i="4"/>
  <c r="H445" i="4"/>
  <c r="U445" i="4" s="1"/>
  <c r="J329" i="4"/>
  <c r="J485" i="4"/>
  <c r="C314" i="4"/>
  <c r="K329" i="4"/>
  <c r="J436" i="4"/>
  <c r="W436" i="4" s="1"/>
  <c r="I485" i="4"/>
  <c r="D314" i="4"/>
  <c r="K485" i="4"/>
  <c r="K353" i="4"/>
  <c r="D355" i="4"/>
  <c r="D352" i="4"/>
  <c r="R352" i="4" s="1"/>
  <c r="H456" i="4"/>
  <c r="I456" i="4"/>
  <c r="E355" i="4"/>
  <c r="D111" i="4"/>
  <c r="K111" i="4"/>
  <c r="E111" i="4"/>
  <c r="J53" i="9"/>
  <c r="J4" i="9" s="1"/>
  <c r="C169" i="4"/>
  <c r="I56" i="4"/>
  <c r="C45" i="4"/>
  <c r="H56" i="4"/>
  <c r="C14" i="4"/>
  <c r="D45" i="4"/>
  <c r="U383" i="4" l="1"/>
  <c r="R415" i="4"/>
  <c r="X492" i="4"/>
  <c r="W468" i="4"/>
  <c r="X404" i="4"/>
  <c r="V492" i="4"/>
  <c r="W402" i="4"/>
  <c r="T474" i="4"/>
  <c r="R420" i="4"/>
  <c r="V456" i="4"/>
  <c r="W489" i="4"/>
  <c r="U443" i="4"/>
  <c r="X436" i="4"/>
  <c r="S445" i="4"/>
  <c r="V450" i="4"/>
  <c r="W450" i="4"/>
  <c r="V447" i="4"/>
  <c r="T439" i="4"/>
  <c r="U439" i="4"/>
  <c r="R492" i="4"/>
  <c r="V469" i="4"/>
  <c r="W469" i="4"/>
  <c r="W492" i="4"/>
  <c r="V445" i="4"/>
  <c r="T454" i="4"/>
  <c r="V460" i="4"/>
  <c r="S455" i="4"/>
  <c r="T455" i="4"/>
  <c r="R495" i="4"/>
  <c r="S495" i="4"/>
  <c r="U495" i="4"/>
  <c r="V495" i="4"/>
  <c r="U492" i="4"/>
  <c r="S430" i="4"/>
  <c r="T430" i="4"/>
  <c r="W485" i="4"/>
  <c r="X485" i="4"/>
  <c r="V435" i="4"/>
  <c r="W435" i="4"/>
  <c r="U432" i="4"/>
  <c r="V432" i="4"/>
  <c r="S492" i="4"/>
  <c r="X489" i="4"/>
  <c r="U493" i="4"/>
  <c r="V493" i="4"/>
  <c r="V421" i="4"/>
  <c r="V464" i="4"/>
  <c r="Q415" i="4"/>
  <c r="Q492" i="4"/>
  <c r="Q495" i="4"/>
  <c r="Q314" i="4"/>
  <c r="Q420" i="4"/>
  <c r="X354" i="4"/>
  <c r="W381" i="4"/>
  <c r="X398" i="4"/>
  <c r="X395" i="4"/>
  <c r="X362" i="4"/>
  <c r="X329" i="4"/>
  <c r="V324" i="4"/>
  <c r="R319" i="4"/>
  <c r="R340" i="4"/>
  <c r="W398" i="4"/>
  <c r="Q398" i="4"/>
  <c r="U404" i="4"/>
  <c r="W324" i="4"/>
  <c r="R314" i="4"/>
  <c r="X391" i="4"/>
  <c r="Q393" i="4"/>
  <c r="V359" i="4"/>
  <c r="X324" i="4"/>
  <c r="X402" i="4"/>
  <c r="U314" i="4"/>
  <c r="R403" i="4"/>
  <c r="X331" i="4"/>
  <c r="T339" i="4"/>
  <c r="T410" i="4"/>
  <c r="R331" i="4"/>
  <c r="R355" i="4"/>
  <c r="S355" i="4"/>
  <c r="X353" i="4"/>
  <c r="W329" i="4"/>
  <c r="V370" i="4"/>
  <c r="W370" i="4"/>
  <c r="X381" i="4"/>
  <c r="W394" i="4"/>
  <c r="R408" i="4"/>
  <c r="X372" i="4"/>
  <c r="S408" i="4"/>
  <c r="U324" i="4"/>
  <c r="T348" i="4"/>
  <c r="T356" i="4"/>
  <c r="Q340" i="4"/>
  <c r="Q328" i="4"/>
  <c r="D511" i="4"/>
  <c r="AS511" i="4"/>
  <c r="G425" i="4"/>
  <c r="AV425" i="4"/>
  <c r="H466" i="4"/>
  <c r="AW466" i="4"/>
  <c r="F479" i="4"/>
  <c r="AU479" i="4"/>
  <c r="G476" i="4"/>
  <c r="AV476" i="4"/>
  <c r="E511" i="4"/>
  <c r="AT511" i="4"/>
  <c r="I466" i="4"/>
  <c r="V466" i="4" s="1"/>
  <c r="AX466" i="4"/>
  <c r="C374" i="4"/>
  <c r="Q374" i="4" s="1"/>
  <c r="AR374" i="4"/>
  <c r="I476" i="4"/>
  <c r="V476" i="4" s="1"/>
  <c r="AX476" i="4"/>
  <c r="D316" i="4"/>
  <c r="K316" i="4"/>
  <c r="X316" i="4" s="1"/>
  <c r="E316" i="4"/>
  <c r="D148" i="4"/>
  <c r="C148" i="4"/>
  <c r="I159" i="4"/>
  <c r="H159" i="4"/>
  <c r="C117" i="4"/>
  <c r="F11" i="4"/>
  <c r="D26" i="4"/>
  <c r="E18" i="4"/>
  <c r="J26" i="4"/>
  <c r="E49" i="4"/>
  <c r="C81" i="4"/>
  <c r="I63" i="4"/>
  <c r="I28" i="4"/>
  <c r="F18" i="4"/>
  <c r="C82" i="4"/>
  <c r="H21" i="4"/>
  <c r="D46" i="4"/>
  <c r="D18" i="4"/>
  <c r="D43" i="4"/>
  <c r="E51" i="4"/>
  <c r="E26" i="4"/>
  <c r="I26" i="4"/>
  <c r="E81" i="4"/>
  <c r="H55" i="4"/>
  <c r="G32" i="4"/>
  <c r="E46" i="4"/>
  <c r="D60" i="4"/>
  <c r="D49" i="4"/>
  <c r="F51" i="4"/>
  <c r="C60" i="4"/>
  <c r="E60" i="4"/>
  <c r="J70" i="4"/>
  <c r="K70" i="4"/>
  <c r="E83" i="4"/>
  <c r="C46" i="4"/>
  <c r="I39" i="4"/>
  <c r="C43" i="4"/>
  <c r="K26" i="4"/>
  <c r="D81" i="4"/>
  <c r="D83" i="4"/>
  <c r="C21" i="4"/>
  <c r="G11" i="4"/>
  <c r="C49" i="4"/>
  <c r="D51" i="4"/>
  <c r="U476" i="4" l="1"/>
  <c r="T479" i="4"/>
  <c r="R511" i="4"/>
  <c r="U425" i="4"/>
  <c r="Q511" i="4"/>
  <c r="R316" i="4"/>
  <c r="E509" i="4"/>
  <c r="AT509" i="4"/>
  <c r="H506" i="4"/>
  <c r="AW506" i="4"/>
  <c r="H499" i="4"/>
  <c r="U499" i="4" s="1"/>
  <c r="AW499" i="4"/>
  <c r="I364" i="4"/>
  <c r="AX364" i="4"/>
  <c r="H364" i="4"/>
  <c r="AW364" i="4"/>
  <c r="G506" i="4"/>
  <c r="AV506" i="4"/>
  <c r="E502" i="4"/>
  <c r="AT502" i="4"/>
  <c r="D353" i="4"/>
  <c r="C322" i="4"/>
  <c r="Q322" i="4" s="1"/>
  <c r="C353" i="4"/>
  <c r="E45" i="13"/>
  <c r="D414" i="4"/>
  <c r="D154" i="4"/>
  <c r="E152" i="4"/>
  <c r="H158" i="4"/>
  <c r="E121" i="4"/>
  <c r="C185" i="4"/>
  <c r="E129" i="4"/>
  <c r="C184" i="4"/>
  <c r="C149" i="4"/>
  <c r="C163" i="4"/>
  <c r="K129" i="4"/>
  <c r="I142" i="4"/>
  <c r="E154" i="4"/>
  <c r="I166" i="4"/>
  <c r="D152" i="4"/>
  <c r="G114" i="4"/>
  <c r="D121" i="4"/>
  <c r="I131" i="4"/>
  <c r="H124" i="4"/>
  <c r="E149" i="4"/>
  <c r="E163" i="4"/>
  <c r="J129" i="4"/>
  <c r="K173" i="4"/>
  <c r="C146" i="4"/>
  <c r="C124" i="4"/>
  <c r="D129" i="4"/>
  <c r="E184" i="4"/>
  <c r="D184" i="4"/>
  <c r="I129" i="4"/>
  <c r="C152" i="4"/>
  <c r="D186" i="4"/>
  <c r="D146" i="4"/>
  <c r="F154" i="4"/>
  <c r="E186" i="4"/>
  <c r="F114" i="4"/>
  <c r="F121" i="4"/>
  <c r="G135" i="4"/>
  <c r="D149" i="4"/>
  <c r="D163" i="4"/>
  <c r="J173" i="4"/>
  <c r="C65" i="4"/>
  <c r="G72" i="4"/>
  <c r="E57" i="4"/>
  <c r="I84" i="4"/>
  <c r="H37" i="4"/>
  <c r="K51" i="4"/>
  <c r="F83" i="4"/>
  <c r="C101" i="4"/>
  <c r="G41" i="4"/>
  <c r="H72" i="4"/>
  <c r="J51" i="4"/>
  <c r="G55" i="4"/>
  <c r="G95" i="4"/>
  <c r="E69" i="4"/>
  <c r="E101" i="4"/>
  <c r="F92" i="4"/>
  <c r="D101" i="4"/>
  <c r="C57" i="4"/>
  <c r="D77" i="4"/>
  <c r="G17" i="4"/>
  <c r="C40" i="4"/>
  <c r="I23" i="4"/>
  <c r="C16" i="4"/>
  <c r="J69" i="4"/>
  <c r="E48" i="4"/>
  <c r="J89" i="4"/>
  <c r="I72" i="4"/>
  <c r="C48" i="4"/>
  <c r="F17" i="4"/>
  <c r="H23" i="4"/>
  <c r="J35" i="4"/>
  <c r="H41" i="4"/>
  <c r="I10" i="4"/>
  <c r="F41" i="4"/>
  <c r="H36" i="4"/>
  <c r="D57" i="4"/>
  <c r="I37" i="4"/>
  <c r="H84" i="4"/>
  <c r="H63" i="4"/>
  <c r="D48" i="4"/>
  <c r="D65" i="4"/>
  <c r="G36" i="4"/>
  <c r="E92" i="4"/>
  <c r="C15" i="4"/>
  <c r="G38" i="4"/>
  <c r="E77" i="4"/>
  <c r="F32" i="4"/>
  <c r="R502" i="4" l="1"/>
  <c r="S502" i="4"/>
  <c r="U506" i="4"/>
  <c r="V506" i="4"/>
  <c r="R509" i="4"/>
  <c r="S509" i="4"/>
  <c r="Q414" i="4"/>
  <c r="V364" i="4"/>
  <c r="W364" i="4"/>
  <c r="Q353" i="4"/>
  <c r="D451" i="4"/>
  <c r="AS451" i="4"/>
  <c r="D434" i="4"/>
  <c r="AS434" i="4"/>
  <c r="E368" i="4"/>
  <c r="AT368" i="4"/>
  <c r="K465" i="4"/>
  <c r="AZ465" i="4"/>
  <c r="J378" i="4"/>
  <c r="W378" i="4" s="1"/>
  <c r="AY378" i="4"/>
  <c r="C357" i="4"/>
  <c r="AR357" i="4"/>
  <c r="E451" i="4"/>
  <c r="AT451" i="4"/>
  <c r="E354" i="4"/>
  <c r="AT354" i="4"/>
  <c r="I371" i="4"/>
  <c r="AX371" i="4"/>
  <c r="C389" i="4"/>
  <c r="AR389" i="4"/>
  <c r="I442" i="4"/>
  <c r="V442" i="4" s="1"/>
  <c r="AX442" i="4"/>
  <c r="C354" i="4"/>
  <c r="AR354" i="4"/>
  <c r="G478" i="4"/>
  <c r="T478" i="4" s="1"/>
  <c r="AV478" i="4"/>
  <c r="H478" i="4"/>
  <c r="AW478" i="4"/>
  <c r="D448" i="4"/>
  <c r="AS448" i="4"/>
  <c r="D359" i="4"/>
  <c r="AS359" i="4"/>
  <c r="F326" i="4"/>
  <c r="AU326" i="4"/>
  <c r="D368" i="4"/>
  <c r="AS368" i="4"/>
  <c r="E359" i="4"/>
  <c r="AT359" i="4"/>
  <c r="D354" i="4"/>
  <c r="AS354" i="4"/>
  <c r="E391" i="4"/>
  <c r="AT391" i="4"/>
  <c r="G421" i="4"/>
  <c r="AV421" i="4"/>
  <c r="I347" i="4"/>
  <c r="AX347" i="4"/>
  <c r="E326" i="4"/>
  <c r="AT326" i="4"/>
  <c r="D429" i="4"/>
  <c r="AS429" i="4"/>
  <c r="D357" i="4"/>
  <c r="Q357" i="4" s="1"/>
  <c r="AS357" i="4"/>
  <c r="D391" i="4"/>
  <c r="AS391" i="4"/>
  <c r="K502" i="4"/>
  <c r="X502" i="4" s="1"/>
  <c r="AZ502" i="4"/>
  <c r="J465" i="4"/>
  <c r="W465" i="4" s="1"/>
  <c r="AY465" i="4"/>
  <c r="G489" i="4"/>
  <c r="AV489" i="4"/>
  <c r="G340" i="4"/>
  <c r="AV340" i="4"/>
  <c r="D389" i="4"/>
  <c r="AS389" i="4"/>
  <c r="H489" i="4"/>
  <c r="AW489" i="4"/>
  <c r="D326" i="4"/>
  <c r="AS326" i="4"/>
  <c r="H363" i="4"/>
  <c r="AW363" i="4"/>
  <c r="F421" i="4"/>
  <c r="AU421" i="4"/>
  <c r="D419" i="4"/>
  <c r="AS419" i="4"/>
  <c r="F359" i="4"/>
  <c r="AU359" i="4"/>
  <c r="E389" i="4"/>
  <c r="AT389" i="4"/>
  <c r="K378" i="4"/>
  <c r="AZ378" i="4"/>
  <c r="C368" i="4"/>
  <c r="AR368" i="4"/>
  <c r="E357" i="4"/>
  <c r="AT357" i="4"/>
  <c r="C329" i="4"/>
  <c r="Q329" i="4" s="1"/>
  <c r="H329" i="4"/>
  <c r="D351" i="4"/>
  <c r="R351" i="4" s="1"/>
  <c r="G319" i="4"/>
  <c r="I334" i="4"/>
  <c r="D334" i="4"/>
  <c r="J334" i="4"/>
  <c r="C390" i="4"/>
  <c r="Q390" i="4" s="1"/>
  <c r="C351" i="4"/>
  <c r="I336" i="4"/>
  <c r="F319" i="4"/>
  <c r="S319" i="4" s="1"/>
  <c r="K334" i="4"/>
  <c r="E334" i="4"/>
  <c r="D45" i="13"/>
  <c r="G461" i="4"/>
  <c r="E414" i="4"/>
  <c r="H144" i="4"/>
  <c r="C119" i="4"/>
  <c r="D204" i="4"/>
  <c r="G139" i="4"/>
  <c r="H166" i="4"/>
  <c r="AS463" i="4"/>
  <c r="G120" i="4"/>
  <c r="J192" i="4"/>
  <c r="E151" i="4"/>
  <c r="AT356" i="4" s="1"/>
  <c r="C168" i="4"/>
  <c r="AX457" i="4"/>
  <c r="E180" i="4"/>
  <c r="K154" i="4"/>
  <c r="G144" i="4"/>
  <c r="I113" i="4"/>
  <c r="I126" i="4"/>
  <c r="I140" i="4"/>
  <c r="H187" i="4"/>
  <c r="C143" i="4"/>
  <c r="E160" i="4"/>
  <c r="D160" i="4"/>
  <c r="D151" i="4"/>
  <c r="AS356" i="4" s="1"/>
  <c r="E195" i="4"/>
  <c r="G175" i="4"/>
  <c r="AV380" i="4" s="1"/>
  <c r="E172" i="4"/>
  <c r="C204" i="4"/>
  <c r="F144" i="4"/>
  <c r="H126" i="4"/>
  <c r="H139" i="4"/>
  <c r="H140" i="4"/>
  <c r="J138" i="4"/>
  <c r="G158" i="4"/>
  <c r="F120" i="4"/>
  <c r="D168" i="4"/>
  <c r="AW457" i="4"/>
  <c r="F195" i="4"/>
  <c r="D180" i="4"/>
  <c r="J154" i="4"/>
  <c r="E204" i="4"/>
  <c r="F135" i="4"/>
  <c r="I187" i="4"/>
  <c r="C118" i="4"/>
  <c r="F186" i="4"/>
  <c r="J172" i="4"/>
  <c r="G198" i="4"/>
  <c r="C160" i="4"/>
  <c r="C151" i="4"/>
  <c r="I175" i="4"/>
  <c r="AX380" i="4" s="1"/>
  <c r="H175" i="4"/>
  <c r="AW380" i="4" s="1"/>
  <c r="E53" i="9"/>
  <c r="E4" i="9" s="1"/>
  <c r="G141" i="4"/>
  <c r="H94" i="4"/>
  <c r="G15" i="4"/>
  <c r="F71" i="4"/>
  <c r="H93" i="4"/>
  <c r="H27" i="4"/>
  <c r="E73" i="4"/>
  <c r="C99" i="4"/>
  <c r="I42" i="4"/>
  <c r="E7" i="4"/>
  <c r="I27" i="4"/>
  <c r="E99" i="4"/>
  <c r="G81" i="4"/>
  <c r="D55" i="4"/>
  <c r="F91" i="4"/>
  <c r="I15" i="4"/>
  <c r="G93" i="4"/>
  <c r="H40" i="4"/>
  <c r="H15" i="4"/>
  <c r="D7" i="4"/>
  <c r="G79" i="4"/>
  <c r="G101" i="4"/>
  <c r="G71" i="4"/>
  <c r="G100" i="4"/>
  <c r="G56" i="4"/>
  <c r="I33" i="4"/>
  <c r="F101" i="4"/>
  <c r="H26" i="4"/>
  <c r="E59" i="4"/>
  <c r="H42" i="4"/>
  <c r="F99" i="4"/>
  <c r="I93" i="4"/>
  <c r="J75" i="4"/>
  <c r="J78" i="4"/>
  <c r="C7" i="4"/>
  <c r="G23" i="4"/>
  <c r="I96" i="4"/>
  <c r="H24" i="4"/>
  <c r="F23" i="4"/>
  <c r="K78" i="4"/>
  <c r="C100" i="4"/>
  <c r="F59" i="4"/>
  <c r="G52" i="4"/>
  <c r="E33" i="4"/>
  <c r="I75" i="4"/>
  <c r="D99" i="4"/>
  <c r="E58" i="4"/>
  <c r="F90" i="4"/>
  <c r="D37" i="4"/>
  <c r="H14" i="4"/>
  <c r="H100" i="4"/>
  <c r="F6" i="4"/>
  <c r="D58" i="4"/>
  <c r="G60" i="4"/>
  <c r="K67" i="4"/>
  <c r="G91" i="4"/>
  <c r="I40" i="4"/>
  <c r="C35" i="4"/>
  <c r="C55" i="4"/>
  <c r="E37" i="4"/>
  <c r="G99" i="4"/>
  <c r="C53" i="4"/>
  <c r="H91" i="4"/>
  <c r="G34" i="4"/>
  <c r="H90" i="4"/>
  <c r="I91" i="4"/>
  <c r="H34" i="4"/>
  <c r="F54" i="4"/>
  <c r="G90" i="4"/>
  <c r="Q389" i="4" l="1"/>
  <c r="R451" i="4"/>
  <c r="T421" i="4"/>
  <c r="U421" i="4"/>
  <c r="U478" i="4"/>
  <c r="V478" i="4"/>
  <c r="R414" i="4"/>
  <c r="S414" i="4"/>
  <c r="U461" i="4"/>
  <c r="Q419" i="4"/>
  <c r="R419" i="4"/>
  <c r="U489" i="4"/>
  <c r="V489" i="4"/>
  <c r="Q429" i="4"/>
  <c r="R429" i="4"/>
  <c r="R326" i="4"/>
  <c r="X465" i="4"/>
  <c r="Q434" i="4"/>
  <c r="Q448" i="4"/>
  <c r="Q451" i="4"/>
  <c r="W334" i="4"/>
  <c r="R391" i="4"/>
  <c r="S326" i="4"/>
  <c r="S359" i="4"/>
  <c r="X378" i="4"/>
  <c r="R334" i="4"/>
  <c r="S334" i="4"/>
  <c r="R389" i="4"/>
  <c r="V363" i="4"/>
  <c r="U340" i="4"/>
  <c r="W347" i="4"/>
  <c r="R359" i="4"/>
  <c r="R368" i="4"/>
  <c r="U329" i="4"/>
  <c r="V329" i="4"/>
  <c r="X334" i="4"/>
  <c r="T319" i="4"/>
  <c r="R357" i="4"/>
  <c r="S357" i="4"/>
  <c r="Q368" i="4"/>
  <c r="W336" i="4"/>
  <c r="Q354" i="4"/>
  <c r="W371" i="4"/>
  <c r="R354" i="4"/>
  <c r="Q351" i="4"/>
  <c r="D43" i="13"/>
  <c r="G403" i="4"/>
  <c r="AV403" i="4"/>
  <c r="I392" i="4"/>
  <c r="AX392" i="4"/>
  <c r="D373" i="4"/>
  <c r="AS373" i="4"/>
  <c r="J343" i="4"/>
  <c r="W343" i="4" s="1"/>
  <c r="AY343" i="4"/>
  <c r="C409" i="4"/>
  <c r="AR409" i="4"/>
  <c r="I318" i="4"/>
  <c r="AX318" i="4"/>
  <c r="F496" i="4"/>
  <c r="AU496" i="4"/>
  <c r="H424" i="4"/>
  <c r="AW424" i="4"/>
  <c r="G363" i="4"/>
  <c r="U363" i="4" s="1"/>
  <c r="AV363" i="4"/>
  <c r="I331" i="4"/>
  <c r="AX331" i="4"/>
  <c r="E496" i="4"/>
  <c r="R496" i="4" s="1"/>
  <c r="AT496" i="4"/>
  <c r="J503" i="4"/>
  <c r="AY503" i="4"/>
  <c r="C356" i="4"/>
  <c r="AR356" i="4"/>
  <c r="K474" i="4"/>
  <c r="X474" i="4" s="1"/>
  <c r="AZ474" i="4"/>
  <c r="J440" i="4"/>
  <c r="AY440" i="4"/>
  <c r="C348" i="4"/>
  <c r="Q348" i="4" s="1"/>
  <c r="AR348" i="4"/>
  <c r="I471" i="4"/>
  <c r="V471" i="4" s="1"/>
  <c r="AX471" i="4"/>
  <c r="G505" i="4"/>
  <c r="AV505" i="4"/>
  <c r="G325" i="4"/>
  <c r="AV325" i="4"/>
  <c r="C323" i="4"/>
  <c r="Q323" i="4" s="1"/>
  <c r="AR323" i="4"/>
  <c r="E441" i="4"/>
  <c r="R441" i="4" s="1"/>
  <c r="AT441" i="4"/>
  <c r="F441" i="4"/>
  <c r="AU441" i="4"/>
  <c r="G504" i="4"/>
  <c r="AV504" i="4"/>
  <c r="G424" i="4"/>
  <c r="T424" i="4" s="1"/>
  <c r="AV424" i="4"/>
  <c r="H345" i="4"/>
  <c r="AW345" i="4"/>
  <c r="J397" i="4"/>
  <c r="W397" i="4" s="1"/>
  <c r="AY397" i="4"/>
  <c r="J377" i="4"/>
  <c r="W377" i="4" s="1"/>
  <c r="AY377" i="4"/>
  <c r="I441" i="4"/>
  <c r="AX441" i="4"/>
  <c r="D409" i="4"/>
  <c r="AS409" i="4"/>
  <c r="K503" i="4"/>
  <c r="AZ503" i="4"/>
  <c r="J359" i="4"/>
  <c r="W359" i="4" s="1"/>
  <c r="AY359" i="4"/>
  <c r="F325" i="4"/>
  <c r="AU325" i="4"/>
  <c r="J494" i="4"/>
  <c r="W494" i="4" s="1"/>
  <c r="AY494" i="4"/>
  <c r="J476" i="4"/>
  <c r="W476" i="4" s="1"/>
  <c r="AY476" i="4"/>
  <c r="E385" i="4"/>
  <c r="AT385" i="4"/>
  <c r="C324" i="4"/>
  <c r="Q324" i="4" s="1"/>
  <c r="AR324" i="4"/>
  <c r="F349" i="4"/>
  <c r="S349" i="4" s="1"/>
  <c r="AU349" i="4"/>
  <c r="H507" i="4"/>
  <c r="AW507" i="4"/>
  <c r="F340" i="4"/>
  <c r="S340" i="4" s="1"/>
  <c r="AU340" i="4"/>
  <c r="K440" i="4"/>
  <c r="AZ440" i="4"/>
  <c r="E421" i="4"/>
  <c r="S421" i="4" s="1"/>
  <c r="AT421" i="4"/>
  <c r="E409" i="4"/>
  <c r="AT409" i="4"/>
  <c r="D474" i="4"/>
  <c r="AS474" i="4"/>
  <c r="G349" i="4"/>
  <c r="AV349" i="4"/>
  <c r="E474" i="4"/>
  <c r="AT474" i="4"/>
  <c r="D421" i="4"/>
  <c r="AS421" i="4"/>
  <c r="K359" i="4"/>
  <c r="X359" i="4" s="1"/>
  <c r="AZ359" i="4"/>
  <c r="G346" i="4"/>
  <c r="AV346" i="4"/>
  <c r="J441" i="4"/>
  <c r="AY441" i="4"/>
  <c r="D385" i="4"/>
  <c r="AS385" i="4"/>
  <c r="H331" i="4"/>
  <c r="AW331" i="4"/>
  <c r="E377" i="4"/>
  <c r="AT377" i="4"/>
  <c r="D365" i="4"/>
  <c r="AS365" i="4"/>
  <c r="H392" i="4"/>
  <c r="AW392" i="4"/>
  <c r="H459" i="4"/>
  <c r="AW459" i="4"/>
  <c r="H349" i="4"/>
  <c r="AW349" i="4"/>
  <c r="K476" i="4"/>
  <c r="AZ476" i="4"/>
  <c r="C365" i="4"/>
  <c r="AR365" i="4"/>
  <c r="F391" i="4"/>
  <c r="AU391" i="4"/>
  <c r="D488" i="4"/>
  <c r="AS488" i="4"/>
  <c r="E365" i="4"/>
  <c r="AT365" i="4"/>
  <c r="I345" i="4"/>
  <c r="AX345" i="4"/>
  <c r="C373" i="4"/>
  <c r="AR373" i="4"/>
  <c r="H371" i="4"/>
  <c r="U371" i="4" s="1"/>
  <c r="AW371" i="4"/>
  <c r="H446" i="4"/>
  <c r="U446" i="4" s="1"/>
  <c r="AW446" i="4"/>
  <c r="H416" i="4"/>
  <c r="K420" i="4"/>
  <c r="X420" i="4" s="1"/>
  <c r="I454" i="4"/>
  <c r="V454" i="4" s="1"/>
  <c r="F400" i="4"/>
  <c r="D484" i="4"/>
  <c r="E484" i="4"/>
  <c r="H344" i="4"/>
  <c r="E400" i="4"/>
  <c r="R400" i="4" s="1"/>
  <c r="G344" i="4"/>
  <c r="T344" i="4" s="1"/>
  <c r="K433" i="4"/>
  <c r="X433" i="4" s="1"/>
  <c r="H457" i="4"/>
  <c r="E356" i="4"/>
  <c r="D356" i="4"/>
  <c r="I457" i="4"/>
  <c r="G380" i="4"/>
  <c r="G49" i="9"/>
  <c r="H380" i="4"/>
  <c r="I380" i="4"/>
  <c r="I49" i="9"/>
  <c r="D463" i="4"/>
  <c r="J45" i="13"/>
  <c r="F453" i="4"/>
  <c r="J417" i="4"/>
  <c r="W417" i="4" s="1"/>
  <c r="J456" i="4"/>
  <c r="W456" i="4" s="1"/>
  <c r="K456" i="4"/>
  <c r="G453" i="4"/>
  <c r="E453" i="4"/>
  <c r="I130" i="4"/>
  <c r="F126" i="4"/>
  <c r="I145" i="4"/>
  <c r="I143" i="4"/>
  <c r="G196" i="4"/>
  <c r="H127" i="4"/>
  <c r="G155" i="4"/>
  <c r="I178" i="4"/>
  <c r="G118" i="4"/>
  <c r="H129" i="4"/>
  <c r="G204" i="4"/>
  <c r="E136" i="4"/>
  <c r="G159" i="4"/>
  <c r="H130" i="4"/>
  <c r="F174" i="4"/>
  <c r="C110" i="4"/>
  <c r="C156" i="4"/>
  <c r="F202" i="4"/>
  <c r="G137" i="4"/>
  <c r="E161" i="4"/>
  <c r="H197" i="4"/>
  <c r="C203" i="4"/>
  <c r="H193" i="4"/>
  <c r="G203" i="4"/>
  <c r="H194" i="4"/>
  <c r="F194" i="4"/>
  <c r="H143" i="4"/>
  <c r="I196" i="4"/>
  <c r="H117" i="4"/>
  <c r="E110" i="4"/>
  <c r="D110" i="4"/>
  <c r="D45" i="9" s="1"/>
  <c r="I136" i="4"/>
  <c r="I199" i="4"/>
  <c r="E202" i="4"/>
  <c r="H137" i="4"/>
  <c r="J181" i="4"/>
  <c r="F162" i="4"/>
  <c r="D140" i="4"/>
  <c r="C138" i="4"/>
  <c r="C158" i="4"/>
  <c r="G194" i="4"/>
  <c r="F109" i="4"/>
  <c r="K170" i="4"/>
  <c r="G163" i="4"/>
  <c r="G182" i="4"/>
  <c r="E176" i="4"/>
  <c r="E162" i="4"/>
  <c r="H118" i="4"/>
  <c r="C202" i="4"/>
  <c r="H203" i="4"/>
  <c r="I194" i="4"/>
  <c r="K181" i="4"/>
  <c r="G193" i="4"/>
  <c r="F193" i="4"/>
  <c r="D161" i="4"/>
  <c r="E140" i="4"/>
  <c r="G184" i="4"/>
  <c r="D202" i="4"/>
  <c r="D158" i="4"/>
  <c r="H145" i="4"/>
  <c r="I118" i="4"/>
  <c r="G174" i="4"/>
  <c r="H196" i="4"/>
  <c r="J178" i="4"/>
  <c r="G202" i="4"/>
  <c r="G126" i="4"/>
  <c r="F204" i="4"/>
  <c r="K52" i="9"/>
  <c r="K3" i="9" s="1"/>
  <c r="F157" i="4"/>
  <c r="AU362" i="4" s="1"/>
  <c r="E71" i="4"/>
  <c r="E45" i="4"/>
  <c r="E17" i="4"/>
  <c r="E85" i="4"/>
  <c r="F98" i="4"/>
  <c r="E19" i="4"/>
  <c r="D71" i="4"/>
  <c r="F58" i="4"/>
  <c r="E96" i="4"/>
  <c r="C80" i="4"/>
  <c r="G51" i="4"/>
  <c r="F96" i="4"/>
  <c r="D80" i="4"/>
  <c r="I64" i="4"/>
  <c r="H11" i="4"/>
  <c r="F19" i="4"/>
  <c r="X440" i="4" l="1"/>
  <c r="X476" i="4"/>
  <c r="W441" i="4"/>
  <c r="X503" i="4"/>
  <c r="S441" i="4"/>
  <c r="S453" i="4"/>
  <c r="V457" i="4"/>
  <c r="Q463" i="4"/>
  <c r="R463" i="4"/>
  <c r="Q488" i="4"/>
  <c r="R488" i="4"/>
  <c r="U424" i="4"/>
  <c r="T453" i="4"/>
  <c r="U453" i="4"/>
  <c r="X456" i="4"/>
  <c r="R484" i="4"/>
  <c r="U459" i="4"/>
  <c r="V459" i="4"/>
  <c r="U504" i="4"/>
  <c r="S496" i="4"/>
  <c r="T496" i="4"/>
  <c r="U416" i="4"/>
  <c r="V416" i="4"/>
  <c r="V507" i="4"/>
  <c r="U505" i="4"/>
  <c r="R474" i="4"/>
  <c r="S474" i="4"/>
  <c r="R421" i="4"/>
  <c r="Q474" i="4"/>
  <c r="Q484" i="4"/>
  <c r="Q421" i="4"/>
  <c r="R365" i="4"/>
  <c r="T349" i="4"/>
  <c r="U380" i="4"/>
  <c r="R385" i="4"/>
  <c r="R409" i="4"/>
  <c r="U344" i="4"/>
  <c r="V344" i="4"/>
  <c r="V371" i="4"/>
  <c r="T340" i="4"/>
  <c r="V345" i="4"/>
  <c r="W345" i="4"/>
  <c r="V331" i="4"/>
  <c r="W331" i="4"/>
  <c r="V318" i="4"/>
  <c r="W318" i="4"/>
  <c r="V392" i="4"/>
  <c r="U349" i="4"/>
  <c r="V349" i="4"/>
  <c r="S400" i="4"/>
  <c r="U403" i="4"/>
  <c r="V380" i="4"/>
  <c r="W380" i="4"/>
  <c r="R356" i="4"/>
  <c r="S356" i="4"/>
  <c r="R377" i="4"/>
  <c r="S377" i="4"/>
  <c r="T346" i="4"/>
  <c r="U346" i="4"/>
  <c r="S391" i="4"/>
  <c r="T391" i="4"/>
  <c r="T325" i="4"/>
  <c r="U325" i="4"/>
  <c r="Q356" i="4"/>
  <c r="Q365" i="4"/>
  <c r="Q409" i="4"/>
  <c r="Q373" i="4"/>
  <c r="H480" i="4"/>
  <c r="AW480" i="4"/>
  <c r="H323" i="4"/>
  <c r="AW323" i="4"/>
  <c r="F503" i="4"/>
  <c r="S503" i="4" s="1"/>
  <c r="AU503" i="4"/>
  <c r="F367" i="4"/>
  <c r="AU367" i="4"/>
  <c r="G342" i="4"/>
  <c r="T342" i="4" s="1"/>
  <c r="AV342" i="4"/>
  <c r="J499" i="4"/>
  <c r="AY499" i="4"/>
  <c r="D480" i="4"/>
  <c r="AS480" i="4"/>
  <c r="D363" i="4"/>
  <c r="AS363" i="4"/>
  <c r="G398" i="4"/>
  <c r="AV398" i="4"/>
  <c r="E381" i="4"/>
  <c r="AT381" i="4"/>
  <c r="J386" i="4"/>
  <c r="AY386" i="4"/>
  <c r="I443" i="4"/>
  <c r="V443" i="4" s="1"/>
  <c r="AX443" i="4"/>
  <c r="H348" i="4"/>
  <c r="U348" i="4" s="1"/>
  <c r="AW348" i="4"/>
  <c r="H398" i="4"/>
  <c r="AW398" i="4"/>
  <c r="D446" i="4"/>
  <c r="AS446" i="4"/>
  <c r="G409" i="4"/>
  <c r="AV409" i="4"/>
  <c r="K427" i="4"/>
  <c r="X427" i="4" s="1"/>
  <c r="AZ427" i="4"/>
  <c r="K442" i="4"/>
  <c r="AZ442" i="4"/>
  <c r="K375" i="4"/>
  <c r="X375" i="4" s="1"/>
  <c r="AZ375" i="4"/>
  <c r="J424" i="4"/>
  <c r="AY424" i="4"/>
  <c r="G331" i="4"/>
  <c r="U331" i="4" s="1"/>
  <c r="AV331" i="4"/>
  <c r="H401" i="4"/>
  <c r="AW401" i="4"/>
  <c r="F498" i="4"/>
  <c r="S498" i="4" s="1"/>
  <c r="AU498" i="4"/>
  <c r="K386" i="4"/>
  <c r="AZ386" i="4"/>
  <c r="J444" i="4"/>
  <c r="W444" i="4" s="1"/>
  <c r="AY444" i="4"/>
  <c r="J457" i="4"/>
  <c r="W457" i="4" s="1"/>
  <c r="AY457" i="4"/>
  <c r="H342" i="4"/>
  <c r="AW342" i="4"/>
  <c r="J443" i="4"/>
  <c r="W443" i="4" s="1"/>
  <c r="AY443" i="4"/>
  <c r="D450" i="4"/>
  <c r="AS450" i="4"/>
  <c r="J460" i="4"/>
  <c r="W460" i="4" s="1"/>
  <c r="AY460" i="4"/>
  <c r="G364" i="4"/>
  <c r="AV364" i="4"/>
  <c r="G401" i="4"/>
  <c r="T401" i="4" s="1"/>
  <c r="AV401" i="4"/>
  <c r="F398" i="4"/>
  <c r="S398" i="4" s="1"/>
  <c r="AU398" i="4"/>
  <c r="I401" i="4"/>
  <c r="AX401" i="4"/>
  <c r="G407" i="4"/>
  <c r="AV407" i="4"/>
  <c r="I323" i="4"/>
  <c r="AX323" i="4"/>
  <c r="G389" i="4"/>
  <c r="AV389" i="4"/>
  <c r="H408" i="4"/>
  <c r="AW408" i="4"/>
  <c r="G387" i="4"/>
  <c r="AV387" i="4"/>
  <c r="C363" i="4"/>
  <c r="AR363" i="4"/>
  <c r="E407" i="4"/>
  <c r="AT407" i="4"/>
  <c r="H402" i="4"/>
  <c r="AW402" i="4"/>
  <c r="C361" i="4"/>
  <c r="Q361" i="4" s="1"/>
  <c r="AR361" i="4"/>
  <c r="I350" i="4"/>
  <c r="AX350" i="4"/>
  <c r="E427" i="4"/>
  <c r="R427" i="4" s="1"/>
  <c r="AT427" i="4"/>
  <c r="E480" i="4"/>
  <c r="AT480" i="4"/>
  <c r="F379" i="4"/>
  <c r="AU379" i="4"/>
  <c r="J442" i="4"/>
  <c r="W442" i="4" s="1"/>
  <c r="AY442" i="4"/>
  <c r="I446" i="4"/>
  <c r="V446" i="4" s="1"/>
  <c r="AX446" i="4"/>
  <c r="D490" i="4"/>
  <c r="AS490" i="4"/>
  <c r="D407" i="4"/>
  <c r="AS407" i="4"/>
  <c r="H468" i="4"/>
  <c r="AW468" i="4"/>
  <c r="H350" i="4"/>
  <c r="AW350" i="4"/>
  <c r="E345" i="4"/>
  <c r="AT345" i="4"/>
  <c r="D455" i="4"/>
  <c r="AS455" i="4"/>
  <c r="C343" i="4"/>
  <c r="Q343" i="4" s="1"/>
  <c r="AR343" i="4"/>
  <c r="I404" i="4"/>
  <c r="AX404" i="4"/>
  <c r="J426" i="4"/>
  <c r="W426" i="4" s="1"/>
  <c r="AY426" i="4"/>
  <c r="G481" i="4"/>
  <c r="AV481" i="4"/>
  <c r="J446" i="4"/>
  <c r="AY446" i="4"/>
  <c r="E341" i="4"/>
  <c r="AT341" i="4"/>
  <c r="K457" i="4"/>
  <c r="X457" i="4" s="1"/>
  <c r="AZ457" i="4"/>
  <c r="K424" i="4"/>
  <c r="AZ424" i="4"/>
  <c r="D345" i="4"/>
  <c r="AS345" i="4"/>
  <c r="F409" i="4"/>
  <c r="S409" i="4" s="1"/>
  <c r="AU409" i="4"/>
  <c r="E367" i="4"/>
  <c r="AT367" i="4"/>
  <c r="G408" i="4"/>
  <c r="T408" i="4" s="1"/>
  <c r="AV408" i="4"/>
  <c r="G379" i="4"/>
  <c r="AV379" i="4"/>
  <c r="I499" i="4"/>
  <c r="V499" i="4" s="1"/>
  <c r="AX499" i="4"/>
  <c r="K444" i="4"/>
  <c r="AZ444" i="4"/>
  <c r="I424" i="4"/>
  <c r="V424" i="4" s="1"/>
  <c r="AX424" i="4"/>
  <c r="C408" i="4"/>
  <c r="Q408" i="4" s="1"/>
  <c r="AR408" i="4"/>
  <c r="F407" i="4"/>
  <c r="S407" i="4" s="1"/>
  <c r="AU407" i="4"/>
  <c r="G323" i="4"/>
  <c r="T323" i="4" s="1"/>
  <c r="AV323" i="4"/>
  <c r="I348" i="4"/>
  <c r="AX348" i="4"/>
  <c r="G450" i="4"/>
  <c r="AV450" i="4"/>
  <c r="F481" i="4"/>
  <c r="AU481" i="4"/>
  <c r="C407" i="4"/>
  <c r="AR407" i="4"/>
  <c r="G368" i="4"/>
  <c r="AV368" i="4"/>
  <c r="I341" i="4"/>
  <c r="AX341" i="4"/>
  <c r="K426" i="4"/>
  <c r="AZ426" i="4"/>
  <c r="F331" i="4"/>
  <c r="S331" i="4" s="1"/>
  <c r="AU331" i="4"/>
  <c r="C315" i="4"/>
  <c r="D315" i="4"/>
  <c r="E315" i="4"/>
  <c r="F491" i="4"/>
  <c r="H399" i="4"/>
  <c r="J383" i="4"/>
  <c r="K454" i="4"/>
  <c r="F399" i="4"/>
  <c r="S399" i="4" s="1"/>
  <c r="I383" i="4"/>
  <c r="V383" i="4" s="1"/>
  <c r="H332" i="4"/>
  <c r="I335" i="4"/>
  <c r="I399" i="4"/>
  <c r="D437" i="4"/>
  <c r="G399" i="4"/>
  <c r="F437" i="4"/>
  <c r="F314" i="4"/>
  <c r="H335" i="4"/>
  <c r="U335" i="4" s="1"/>
  <c r="G491" i="4"/>
  <c r="E437" i="4"/>
  <c r="J484" i="4"/>
  <c r="W484" i="4" s="1"/>
  <c r="H452" i="4"/>
  <c r="H322" i="4"/>
  <c r="I452" i="4"/>
  <c r="F420" i="4"/>
  <c r="H334" i="4"/>
  <c r="J454" i="4"/>
  <c r="W454" i="4" s="1"/>
  <c r="J46" i="9"/>
  <c r="H467" i="4"/>
  <c r="D366" i="4"/>
  <c r="D49" i="9"/>
  <c r="E366" i="4"/>
  <c r="F362" i="4"/>
  <c r="S362" i="4" s="1"/>
  <c r="G360" i="4"/>
  <c r="K414" i="4"/>
  <c r="J414" i="4"/>
  <c r="W414" i="4" s="1"/>
  <c r="E148" i="4"/>
  <c r="D183" i="4"/>
  <c r="F122" i="4"/>
  <c r="E174" i="4"/>
  <c r="F201" i="4"/>
  <c r="D174" i="4"/>
  <c r="C183" i="4"/>
  <c r="F199" i="4"/>
  <c r="F161" i="4"/>
  <c r="I167" i="4"/>
  <c r="E122" i="4"/>
  <c r="E199" i="4"/>
  <c r="E188" i="4"/>
  <c r="G154" i="4"/>
  <c r="E120" i="4"/>
  <c r="H114" i="4"/>
  <c r="H49" i="9" s="1"/>
  <c r="G53" i="9"/>
  <c r="G4" i="9" s="1"/>
  <c r="D74" i="4"/>
  <c r="H82" i="4"/>
  <c r="D28" i="4"/>
  <c r="K74" i="4"/>
  <c r="K29" i="4"/>
  <c r="I29" i="4"/>
  <c r="C25" i="4"/>
  <c r="E74" i="4"/>
  <c r="F97" i="4"/>
  <c r="E30" i="4"/>
  <c r="C67" i="4"/>
  <c r="C86" i="4"/>
  <c r="J29" i="4"/>
  <c r="C28" i="4"/>
  <c r="E20" i="4"/>
  <c r="D30" i="4"/>
  <c r="G74" i="4"/>
  <c r="G30" i="4"/>
  <c r="J18" i="4"/>
  <c r="H74" i="4"/>
  <c r="H86" i="4"/>
  <c r="C30" i="4"/>
  <c r="G29" i="4"/>
  <c r="C37" i="4"/>
  <c r="F74" i="4"/>
  <c r="I78" i="4"/>
  <c r="H29" i="4"/>
  <c r="I100" i="4"/>
  <c r="E97" i="4"/>
  <c r="H78" i="4"/>
  <c r="E67" i="4"/>
  <c r="D33" i="4"/>
  <c r="D67" i="4"/>
  <c r="D97" i="4"/>
  <c r="F20" i="4"/>
  <c r="H39" i="4"/>
  <c r="X414" i="4" l="1"/>
  <c r="X426" i="4"/>
  <c r="R480" i="4"/>
  <c r="R437" i="4"/>
  <c r="V452" i="4"/>
  <c r="W446" i="4"/>
  <c r="X424" i="4"/>
  <c r="X444" i="4"/>
  <c r="U467" i="4"/>
  <c r="V467" i="4"/>
  <c r="S420" i="4"/>
  <c r="T420" i="4"/>
  <c r="Q490" i="4"/>
  <c r="R490" i="4"/>
  <c r="X442" i="4"/>
  <c r="W499" i="4"/>
  <c r="S437" i="4"/>
  <c r="X454" i="4"/>
  <c r="Q450" i="4"/>
  <c r="R450" i="4"/>
  <c r="V480" i="4"/>
  <c r="T491" i="4"/>
  <c r="U491" i="4"/>
  <c r="T450" i="4"/>
  <c r="U450" i="4"/>
  <c r="V468" i="4"/>
  <c r="W424" i="4"/>
  <c r="T481" i="4"/>
  <c r="Q455" i="4"/>
  <c r="R455" i="4"/>
  <c r="Q446" i="4"/>
  <c r="R446" i="4"/>
  <c r="Q437" i="4"/>
  <c r="Q480" i="4"/>
  <c r="W383" i="4"/>
  <c r="Q315" i="4"/>
  <c r="X386" i="4"/>
  <c r="R407" i="4"/>
  <c r="R366" i="4"/>
  <c r="T399" i="4"/>
  <c r="Q407" i="4"/>
  <c r="U334" i="4"/>
  <c r="V334" i="4"/>
  <c r="U399" i="4"/>
  <c r="U368" i="4"/>
  <c r="V348" i="4"/>
  <c r="W348" i="4"/>
  <c r="U387" i="4"/>
  <c r="T407" i="4"/>
  <c r="U364" i="4"/>
  <c r="U342" i="4"/>
  <c r="V342" i="4"/>
  <c r="S314" i="4"/>
  <c r="T314" i="4"/>
  <c r="V399" i="4"/>
  <c r="R345" i="4"/>
  <c r="U402" i="4"/>
  <c r="V402" i="4"/>
  <c r="U408" i="4"/>
  <c r="V401" i="4"/>
  <c r="W401" i="4"/>
  <c r="U401" i="4"/>
  <c r="U398" i="4"/>
  <c r="V398" i="4"/>
  <c r="R381" i="4"/>
  <c r="S381" i="4"/>
  <c r="U323" i="4"/>
  <c r="V335" i="4"/>
  <c r="W335" i="4"/>
  <c r="R315" i="4"/>
  <c r="S315" i="4"/>
  <c r="S341" i="4"/>
  <c r="V404" i="4"/>
  <c r="W404" i="4"/>
  <c r="U389" i="4"/>
  <c r="T331" i="4"/>
  <c r="T398" i="4"/>
  <c r="T360" i="4"/>
  <c r="U360" i="4"/>
  <c r="V322" i="4"/>
  <c r="V332" i="4"/>
  <c r="V341" i="4"/>
  <c r="W341" i="4"/>
  <c r="T379" i="4"/>
  <c r="U379" i="4"/>
  <c r="V350" i="4"/>
  <c r="V323" i="4"/>
  <c r="W323" i="4"/>
  <c r="T409" i="4"/>
  <c r="U409" i="4"/>
  <c r="S367" i="4"/>
  <c r="Q363" i="4"/>
  <c r="G426" i="4"/>
  <c r="AV426" i="4"/>
  <c r="E327" i="4"/>
  <c r="R327" i="4" s="1"/>
  <c r="AT327" i="4"/>
  <c r="D379" i="4"/>
  <c r="AS379" i="4"/>
  <c r="D388" i="4"/>
  <c r="AS388" i="4"/>
  <c r="G359" i="4"/>
  <c r="AV359" i="4"/>
  <c r="K486" i="4"/>
  <c r="X486" i="4" s="1"/>
  <c r="AZ486" i="4"/>
  <c r="E325" i="4"/>
  <c r="AT325" i="4"/>
  <c r="F449" i="4"/>
  <c r="AU449" i="4"/>
  <c r="F327" i="4"/>
  <c r="AU327" i="4"/>
  <c r="I372" i="4"/>
  <c r="AX372" i="4"/>
  <c r="F404" i="4"/>
  <c r="AU404" i="4"/>
  <c r="F476" i="4"/>
  <c r="AU476" i="4"/>
  <c r="F426" i="4"/>
  <c r="AU426" i="4"/>
  <c r="F406" i="4"/>
  <c r="S406" i="4" s="1"/>
  <c r="AU406" i="4"/>
  <c r="F451" i="4"/>
  <c r="AU451" i="4"/>
  <c r="E393" i="4"/>
  <c r="AT393" i="4"/>
  <c r="C388" i="4"/>
  <c r="AR388" i="4"/>
  <c r="G503" i="4"/>
  <c r="T503" i="4" s="1"/>
  <c r="AV503" i="4"/>
  <c r="E404" i="4"/>
  <c r="AT404" i="4"/>
  <c r="E379" i="4"/>
  <c r="AT379" i="4"/>
  <c r="H45" i="13"/>
  <c r="F415" i="4"/>
  <c r="S415" i="4" s="1"/>
  <c r="E353" i="4"/>
  <c r="R353" i="4" s="1"/>
  <c r="H319" i="4"/>
  <c r="G415" i="4"/>
  <c r="F366" i="4"/>
  <c r="F461" i="4"/>
  <c r="F438" i="4"/>
  <c r="G456" i="4"/>
  <c r="I132" i="4"/>
  <c r="C131" i="4"/>
  <c r="C140" i="4"/>
  <c r="AW481" i="4"/>
  <c r="H185" i="4"/>
  <c r="H132" i="4"/>
  <c r="AU483" i="4"/>
  <c r="F177" i="4"/>
  <c r="AU382" i="4" s="1"/>
  <c r="H142" i="4"/>
  <c r="C128" i="4"/>
  <c r="F200" i="4"/>
  <c r="I203" i="4"/>
  <c r="D136" i="4"/>
  <c r="J121" i="4"/>
  <c r="H46" i="9"/>
  <c r="G133" i="4"/>
  <c r="G132" i="4"/>
  <c r="H177" i="4"/>
  <c r="AW382" i="4" s="1"/>
  <c r="E123" i="4"/>
  <c r="H189" i="4"/>
  <c r="AX481" i="4"/>
  <c r="I181" i="4"/>
  <c r="D170" i="4"/>
  <c r="D133" i="4"/>
  <c r="E200" i="4"/>
  <c r="J132" i="4"/>
  <c r="H181" i="4"/>
  <c r="D131" i="4"/>
  <c r="G177" i="4"/>
  <c r="AV382" i="4" s="1"/>
  <c r="F123" i="4"/>
  <c r="E170" i="4"/>
  <c r="C170" i="4"/>
  <c r="E177" i="4"/>
  <c r="AT382" i="4" s="1"/>
  <c r="C133" i="4"/>
  <c r="K177" i="4"/>
  <c r="AZ382" i="4" s="1"/>
  <c r="C189" i="4"/>
  <c r="D177" i="4"/>
  <c r="AS382" i="4" s="1"/>
  <c r="E133" i="4"/>
  <c r="D200" i="4"/>
  <c r="K132" i="4"/>
  <c r="K95" i="4"/>
  <c r="K101" i="4"/>
  <c r="E55" i="4"/>
  <c r="K30" i="4"/>
  <c r="E27" i="4"/>
  <c r="K31" i="4"/>
  <c r="J42" i="4"/>
  <c r="K25" i="4"/>
  <c r="I87" i="4"/>
  <c r="C97" i="4"/>
  <c r="H48" i="4"/>
  <c r="E22" i="4"/>
  <c r="J30" i="4"/>
  <c r="J25" i="4"/>
  <c r="C62" i="4"/>
  <c r="H85" i="4"/>
  <c r="J77" i="4"/>
  <c r="J9" i="4"/>
  <c r="K68" i="4"/>
  <c r="K9" i="4"/>
  <c r="E12" i="4"/>
  <c r="D22" i="4"/>
  <c r="C78" i="4"/>
  <c r="J91" i="4"/>
  <c r="G39" i="4"/>
  <c r="F55" i="4"/>
  <c r="K77" i="4"/>
  <c r="C83" i="4"/>
  <c r="K35" i="4"/>
  <c r="J68" i="4"/>
  <c r="D79" i="4"/>
  <c r="C34" i="4"/>
  <c r="K69" i="4"/>
  <c r="E102" i="4"/>
  <c r="C95" i="4"/>
  <c r="D12" i="4"/>
  <c r="J38" i="4"/>
  <c r="K18" i="4"/>
  <c r="C96" i="4"/>
  <c r="E70" i="4"/>
  <c r="K36" i="4"/>
  <c r="D96" i="4"/>
  <c r="G66" i="4"/>
  <c r="K17" i="4"/>
  <c r="D70" i="4"/>
  <c r="F45" i="4"/>
  <c r="D93" i="4"/>
  <c r="C59" i="4"/>
  <c r="E28" i="4"/>
  <c r="J52" i="4"/>
  <c r="K42" i="4"/>
  <c r="J84" i="4"/>
  <c r="D59" i="4"/>
  <c r="I85" i="4"/>
  <c r="C22" i="4"/>
  <c r="K84" i="4"/>
  <c r="I68" i="4"/>
  <c r="D78" i="4"/>
  <c r="F24" i="4"/>
  <c r="I102" i="4"/>
  <c r="K44" i="4"/>
  <c r="C47" i="4"/>
  <c r="E65" i="4"/>
  <c r="E78" i="4"/>
  <c r="F39" i="4"/>
  <c r="H76" i="4"/>
  <c r="J88" i="4"/>
  <c r="H28" i="4"/>
  <c r="I92" i="4"/>
  <c r="K22" i="4"/>
  <c r="C71" i="4"/>
  <c r="E24" i="4"/>
  <c r="K52" i="4"/>
  <c r="C79" i="4"/>
  <c r="J101" i="4"/>
  <c r="H92" i="4"/>
  <c r="K88" i="4"/>
  <c r="J95" i="4"/>
  <c r="K89" i="4"/>
  <c r="K38" i="4"/>
  <c r="K91" i="4"/>
  <c r="I25" i="4"/>
  <c r="T415" i="4" l="1"/>
  <c r="T476" i="4"/>
  <c r="S449" i="4"/>
  <c r="T449" i="4"/>
  <c r="T456" i="4"/>
  <c r="U456" i="4"/>
  <c r="T426" i="4"/>
  <c r="U426" i="4"/>
  <c r="S461" i="4"/>
  <c r="T461" i="4"/>
  <c r="S438" i="4"/>
  <c r="T438" i="4"/>
  <c r="S451" i="4"/>
  <c r="T451" i="4"/>
  <c r="R379" i="4"/>
  <c r="S379" i="4"/>
  <c r="S327" i="4"/>
  <c r="T359" i="4"/>
  <c r="U359" i="4"/>
  <c r="R393" i="4"/>
  <c r="S393" i="4"/>
  <c r="U319" i="4"/>
  <c r="V319" i="4"/>
  <c r="S404" i="4"/>
  <c r="T404" i="4"/>
  <c r="R325" i="4"/>
  <c r="S325" i="4"/>
  <c r="S366" i="4"/>
  <c r="T366" i="4"/>
  <c r="V372" i="4"/>
  <c r="W372" i="4"/>
  <c r="Q388" i="4"/>
  <c r="AT483" i="4"/>
  <c r="J471" i="4"/>
  <c r="W471" i="4" s="1"/>
  <c r="AY471" i="4"/>
  <c r="G468" i="4"/>
  <c r="AV468" i="4"/>
  <c r="C338" i="4"/>
  <c r="AR338" i="4"/>
  <c r="K481" i="4"/>
  <c r="AZ481" i="4"/>
  <c r="E328" i="4"/>
  <c r="R328" i="4" s="1"/>
  <c r="AT328" i="4"/>
  <c r="J326" i="4"/>
  <c r="W326" i="4" s="1"/>
  <c r="AY326" i="4"/>
  <c r="H386" i="4"/>
  <c r="U386" i="4" s="1"/>
  <c r="AW386" i="4"/>
  <c r="D375" i="4"/>
  <c r="AS375" i="4"/>
  <c r="D341" i="4"/>
  <c r="R341" i="4" s="1"/>
  <c r="AS341" i="4"/>
  <c r="C345" i="4"/>
  <c r="Q345" i="4" s="1"/>
  <c r="AR345" i="4"/>
  <c r="E442" i="4"/>
  <c r="AT442" i="4"/>
  <c r="D442" i="4"/>
  <c r="AS442" i="4"/>
  <c r="I408" i="4"/>
  <c r="AX408" i="4"/>
  <c r="J481" i="4"/>
  <c r="AY481" i="4"/>
  <c r="F405" i="4"/>
  <c r="AU405" i="4"/>
  <c r="D405" i="4"/>
  <c r="AS405" i="4"/>
  <c r="C375" i="4"/>
  <c r="AR375" i="4"/>
  <c r="F428" i="4"/>
  <c r="S428" i="4" s="1"/>
  <c r="AU428" i="4"/>
  <c r="E338" i="4"/>
  <c r="AT338" i="4"/>
  <c r="H503" i="4"/>
  <c r="U503" i="4" s="1"/>
  <c r="AW503" i="4"/>
  <c r="E375" i="4"/>
  <c r="AT375" i="4"/>
  <c r="E405" i="4"/>
  <c r="AT405" i="4"/>
  <c r="I386" i="4"/>
  <c r="AX386" i="4"/>
  <c r="D486" i="4"/>
  <c r="AS486" i="4"/>
  <c r="C394" i="4"/>
  <c r="Q394" i="4" s="1"/>
  <c r="AR394" i="4"/>
  <c r="D338" i="4"/>
  <c r="AS338" i="4"/>
  <c r="C333" i="4"/>
  <c r="Q333" i="4" s="1"/>
  <c r="AR333" i="4"/>
  <c r="G338" i="4"/>
  <c r="AV338" i="4"/>
  <c r="E486" i="4"/>
  <c r="AT486" i="4"/>
  <c r="G429" i="4"/>
  <c r="AV429" i="4"/>
  <c r="F328" i="4"/>
  <c r="AU328" i="4"/>
  <c r="H394" i="4"/>
  <c r="AW394" i="4"/>
  <c r="H347" i="4"/>
  <c r="AW347" i="4"/>
  <c r="G428" i="4"/>
  <c r="AV428" i="4"/>
  <c r="K416" i="4"/>
  <c r="X416" i="4" s="1"/>
  <c r="H422" i="4"/>
  <c r="G452" i="4"/>
  <c r="D467" i="4"/>
  <c r="H390" i="4"/>
  <c r="G422" i="4"/>
  <c r="H415" i="4"/>
  <c r="U415" i="4" s="1"/>
  <c r="C336" i="4"/>
  <c r="D436" i="4"/>
  <c r="D501" i="4"/>
  <c r="J501" i="4"/>
  <c r="D336" i="4"/>
  <c r="F45" i="13"/>
  <c r="E43" i="13"/>
  <c r="I43" i="13"/>
  <c r="H43" i="13"/>
  <c r="G45" i="13"/>
  <c r="I481" i="4"/>
  <c r="H481" i="4"/>
  <c r="U481" i="4" s="1"/>
  <c r="H50" i="9"/>
  <c r="E467" i="4"/>
  <c r="K43" i="13"/>
  <c r="J43" i="13"/>
  <c r="D382" i="4"/>
  <c r="J337" i="4"/>
  <c r="G337" i="4"/>
  <c r="T337" i="4" s="1"/>
  <c r="H337" i="4"/>
  <c r="I337" i="4"/>
  <c r="K337" i="4"/>
  <c r="E382" i="4"/>
  <c r="H382" i="4"/>
  <c r="F483" i="4"/>
  <c r="K382" i="4"/>
  <c r="X382" i="4" s="1"/>
  <c r="G382" i="4"/>
  <c r="F382" i="4"/>
  <c r="E483" i="4"/>
  <c r="H188" i="4"/>
  <c r="K155" i="4"/>
  <c r="E127" i="4"/>
  <c r="C198" i="4"/>
  <c r="D115" i="4"/>
  <c r="D182" i="4"/>
  <c r="AV457" i="4"/>
  <c r="H151" i="4"/>
  <c r="AW356" i="4" s="1"/>
  <c r="AZ483" i="4"/>
  <c r="K125" i="4"/>
  <c r="E173" i="4"/>
  <c r="I195" i="4"/>
  <c r="D196" i="4"/>
  <c r="C174" i="4"/>
  <c r="J141" i="4"/>
  <c r="K172" i="4"/>
  <c r="J112" i="4"/>
  <c r="J49" i="9" s="1"/>
  <c r="K133" i="4"/>
  <c r="H131" i="4"/>
  <c r="K204" i="4"/>
  <c r="I190" i="4"/>
  <c r="F142" i="4"/>
  <c r="E158" i="4"/>
  <c r="E130" i="4"/>
  <c r="K147" i="4"/>
  <c r="C150" i="4"/>
  <c r="E168" i="4"/>
  <c r="K120" i="4"/>
  <c r="C162" i="4"/>
  <c r="F127" i="4"/>
  <c r="J155" i="4"/>
  <c r="K138" i="4"/>
  <c r="D162" i="4"/>
  <c r="C125" i="4"/>
  <c r="K121" i="4"/>
  <c r="J191" i="4"/>
  <c r="K180" i="4"/>
  <c r="G50" i="9"/>
  <c r="K192" i="4"/>
  <c r="K171" i="4"/>
  <c r="J187" i="4"/>
  <c r="C199" i="4"/>
  <c r="E181" i="4"/>
  <c r="D181" i="4"/>
  <c r="J198" i="4"/>
  <c r="K145" i="4"/>
  <c r="J194" i="4"/>
  <c r="J128" i="4"/>
  <c r="C182" i="4"/>
  <c r="K128" i="4"/>
  <c r="H195" i="4"/>
  <c r="D173" i="4"/>
  <c r="C200" i="4"/>
  <c r="E115" i="4"/>
  <c r="H179" i="4"/>
  <c r="C165" i="4"/>
  <c r="C137" i="4"/>
  <c r="K141" i="4"/>
  <c r="K139" i="4"/>
  <c r="K112" i="4"/>
  <c r="J133" i="4"/>
  <c r="J204" i="4"/>
  <c r="K198" i="4"/>
  <c r="I171" i="4"/>
  <c r="E205" i="4"/>
  <c r="AT410" i="4" s="1"/>
  <c r="G142" i="4"/>
  <c r="F158" i="4"/>
  <c r="I128" i="4"/>
  <c r="G169" i="4"/>
  <c r="C186" i="4"/>
  <c r="E125" i="4"/>
  <c r="D125" i="4"/>
  <c r="K191" i="4"/>
  <c r="J180" i="4"/>
  <c r="I205" i="4"/>
  <c r="AX410" i="4" s="1"/>
  <c r="J171" i="4"/>
  <c r="K187" i="4"/>
  <c r="K134" i="4"/>
  <c r="D199" i="4"/>
  <c r="AU511" i="4"/>
  <c r="C181" i="4"/>
  <c r="J145" i="4"/>
  <c r="K194" i="4"/>
  <c r="I188" i="4"/>
  <c r="E131" i="4"/>
  <c r="D52" i="9"/>
  <c r="D3" i="9" s="1"/>
  <c r="F148" i="4"/>
  <c r="G77" i="4"/>
  <c r="C87" i="4"/>
  <c r="F77" i="4"/>
  <c r="G89" i="4"/>
  <c r="C75" i="4"/>
  <c r="G54" i="4"/>
  <c r="F64" i="4"/>
  <c r="G19" i="4"/>
  <c r="C11" i="4"/>
  <c r="D29" i="4"/>
  <c r="E75" i="4"/>
  <c r="K82" i="4"/>
  <c r="D75" i="4"/>
  <c r="G92" i="4"/>
  <c r="C18" i="4"/>
  <c r="Q336" i="4" l="1"/>
  <c r="V481" i="4"/>
  <c r="R442" i="4"/>
  <c r="T428" i="4"/>
  <c r="U428" i="4"/>
  <c r="T429" i="4"/>
  <c r="U429" i="4"/>
  <c r="W481" i="4"/>
  <c r="T468" i="4"/>
  <c r="U468" i="4"/>
  <c r="W337" i="4"/>
  <c r="T452" i="4"/>
  <c r="U452" i="4"/>
  <c r="R486" i="4"/>
  <c r="S486" i="4"/>
  <c r="S483" i="4"/>
  <c r="T483" i="4"/>
  <c r="R467" i="4"/>
  <c r="S467" i="4"/>
  <c r="Q501" i="4"/>
  <c r="R501" i="4"/>
  <c r="U422" i="4"/>
  <c r="V422" i="4"/>
  <c r="X481" i="4"/>
  <c r="Q436" i="4"/>
  <c r="Q467" i="4"/>
  <c r="Q486" i="4"/>
  <c r="Q442" i="4"/>
  <c r="U337" i="4"/>
  <c r="R405" i="4"/>
  <c r="V337" i="4"/>
  <c r="T382" i="4"/>
  <c r="R375" i="4"/>
  <c r="U382" i="4"/>
  <c r="V382" i="4"/>
  <c r="V394" i="4"/>
  <c r="U338" i="4"/>
  <c r="Q375" i="4"/>
  <c r="R382" i="4"/>
  <c r="X337" i="4"/>
  <c r="U390" i="4"/>
  <c r="V390" i="4"/>
  <c r="S328" i="4"/>
  <c r="T328" i="4"/>
  <c r="V386" i="4"/>
  <c r="W386" i="4"/>
  <c r="R338" i="4"/>
  <c r="S405" i="4"/>
  <c r="S382" i="4"/>
  <c r="V347" i="4"/>
  <c r="V408" i="4"/>
  <c r="W408" i="4"/>
  <c r="Q338" i="4"/>
  <c r="I498" i="4"/>
  <c r="AX498" i="4"/>
  <c r="I440" i="4"/>
  <c r="AX440" i="4"/>
  <c r="D387" i="4"/>
  <c r="AS387" i="4"/>
  <c r="G466" i="4"/>
  <c r="AV466" i="4"/>
  <c r="J385" i="4"/>
  <c r="W385" i="4" s="1"/>
  <c r="AY385" i="4"/>
  <c r="J466" i="4"/>
  <c r="W466" i="4" s="1"/>
  <c r="AY466" i="4"/>
  <c r="C391" i="4"/>
  <c r="Q391" i="4" s="1"/>
  <c r="AR391" i="4"/>
  <c r="F363" i="4"/>
  <c r="AU363" i="4"/>
  <c r="K317" i="4"/>
  <c r="AZ317" i="4"/>
  <c r="H482" i="4"/>
  <c r="AW482" i="4"/>
  <c r="K458" i="4"/>
  <c r="X458" i="4" s="1"/>
  <c r="AZ458" i="4"/>
  <c r="K333" i="4"/>
  <c r="AZ333" i="4"/>
  <c r="J496" i="4"/>
  <c r="W496" i="4" s="1"/>
  <c r="AY496" i="4"/>
  <c r="J392" i="4"/>
  <c r="W392" i="4" s="1"/>
  <c r="AY392" i="4"/>
  <c r="K326" i="4"/>
  <c r="X326" i="4" s="1"/>
  <c r="AZ326" i="4"/>
  <c r="G490" i="4"/>
  <c r="AV490" i="4"/>
  <c r="E363" i="4"/>
  <c r="R363" i="4" s="1"/>
  <c r="AT363" i="4"/>
  <c r="K338" i="4"/>
  <c r="AZ338" i="4"/>
  <c r="J346" i="4"/>
  <c r="W346" i="4" s="1"/>
  <c r="AY346" i="4"/>
  <c r="D489" i="4"/>
  <c r="AS489" i="4"/>
  <c r="K330" i="4"/>
  <c r="X330" i="4" s="1"/>
  <c r="AZ330" i="4"/>
  <c r="D320" i="4"/>
  <c r="AS320" i="4"/>
  <c r="I503" i="4"/>
  <c r="AX503" i="4"/>
  <c r="K396" i="4"/>
  <c r="AZ396" i="4"/>
  <c r="E472" i="4"/>
  <c r="AT472" i="4"/>
  <c r="F487" i="4"/>
  <c r="S487" i="4" s="1"/>
  <c r="AU487" i="4"/>
  <c r="C370" i="4"/>
  <c r="Q370" i="4" s="1"/>
  <c r="AR370" i="4"/>
  <c r="E320" i="4"/>
  <c r="AT320" i="4"/>
  <c r="C387" i="4"/>
  <c r="AR387" i="4"/>
  <c r="K376" i="4"/>
  <c r="AZ376" i="4"/>
  <c r="C330" i="4"/>
  <c r="AR330" i="4"/>
  <c r="D367" i="4"/>
  <c r="AS367" i="4"/>
  <c r="J317" i="4"/>
  <c r="W317" i="4" s="1"/>
  <c r="AY317" i="4"/>
  <c r="C379" i="4"/>
  <c r="Q379" i="4" s="1"/>
  <c r="AR379" i="4"/>
  <c r="E489" i="4"/>
  <c r="AT489" i="4"/>
  <c r="I333" i="4"/>
  <c r="V333" i="4" s="1"/>
  <c r="AX333" i="4"/>
  <c r="K377" i="4"/>
  <c r="X377" i="4" s="1"/>
  <c r="AZ377" i="4"/>
  <c r="C403" i="4"/>
  <c r="Q403" i="4" s="1"/>
  <c r="AR403" i="4"/>
  <c r="G440" i="4"/>
  <c r="AV440" i="4"/>
  <c r="C342" i="4"/>
  <c r="Q342" i="4" s="1"/>
  <c r="AR342" i="4"/>
  <c r="G482" i="4"/>
  <c r="T482" i="4" s="1"/>
  <c r="AV482" i="4"/>
  <c r="F507" i="4"/>
  <c r="AU507" i="4"/>
  <c r="D481" i="4"/>
  <c r="AS481" i="4"/>
  <c r="K493" i="4"/>
  <c r="X493" i="4" s="1"/>
  <c r="AZ493" i="4"/>
  <c r="K350" i="4"/>
  <c r="AZ350" i="4"/>
  <c r="K397" i="4"/>
  <c r="X397" i="4" s="1"/>
  <c r="AZ397" i="4"/>
  <c r="D477" i="4"/>
  <c r="AS477" i="4"/>
  <c r="F347" i="4"/>
  <c r="AU347" i="4"/>
  <c r="D431" i="4"/>
  <c r="AS431" i="4"/>
  <c r="K496" i="4"/>
  <c r="AZ496" i="4"/>
  <c r="H498" i="4"/>
  <c r="AW498" i="4"/>
  <c r="D507" i="4"/>
  <c r="AS507" i="4"/>
  <c r="J448" i="4"/>
  <c r="AY448" i="4"/>
  <c r="F497" i="4"/>
  <c r="S497" i="4" s="1"/>
  <c r="AU497" i="4"/>
  <c r="C405" i="4"/>
  <c r="Q405" i="4" s="1"/>
  <c r="AR405" i="4"/>
  <c r="F505" i="4"/>
  <c r="AU505" i="4"/>
  <c r="J403" i="4"/>
  <c r="W403" i="4" s="1"/>
  <c r="AY403" i="4"/>
  <c r="F480" i="4"/>
  <c r="S480" i="4" s="1"/>
  <c r="AU480" i="4"/>
  <c r="K466" i="4"/>
  <c r="AZ466" i="4"/>
  <c r="E477" i="4"/>
  <c r="AT477" i="4"/>
  <c r="K325" i="4"/>
  <c r="X325" i="4" s="1"/>
  <c r="AZ325" i="4"/>
  <c r="F470" i="4"/>
  <c r="AU470" i="4"/>
  <c r="G497" i="4"/>
  <c r="AV497" i="4"/>
  <c r="F440" i="4"/>
  <c r="AU440" i="4"/>
  <c r="H474" i="4"/>
  <c r="AW474" i="4"/>
  <c r="F506" i="4"/>
  <c r="AU506" i="4"/>
  <c r="K441" i="4"/>
  <c r="X441" i="4" s="1"/>
  <c r="AZ441" i="4"/>
  <c r="G347" i="4"/>
  <c r="T347" i="4" s="1"/>
  <c r="AV347" i="4"/>
  <c r="K468" i="4"/>
  <c r="X468" i="4" s="1"/>
  <c r="AZ468" i="4"/>
  <c r="E440" i="4"/>
  <c r="AT440" i="4"/>
  <c r="C367" i="4"/>
  <c r="AR367" i="4"/>
  <c r="G458" i="4"/>
  <c r="AV458" i="4"/>
  <c r="I393" i="4"/>
  <c r="AX393" i="4"/>
  <c r="K392" i="4"/>
  <c r="X392" i="4" s="1"/>
  <c r="AZ392" i="4"/>
  <c r="K446" i="4"/>
  <c r="X446" i="4" s="1"/>
  <c r="AZ446" i="4"/>
  <c r="G374" i="4"/>
  <c r="AV374" i="4"/>
  <c r="I376" i="4"/>
  <c r="V376" i="4" s="1"/>
  <c r="AX376" i="4"/>
  <c r="K494" i="4"/>
  <c r="X494" i="4" s="1"/>
  <c r="AZ494" i="4"/>
  <c r="E481" i="4"/>
  <c r="AT481" i="4"/>
  <c r="E476" i="4"/>
  <c r="AT476" i="4"/>
  <c r="D386" i="4"/>
  <c r="AS386" i="4"/>
  <c r="G418" i="4"/>
  <c r="AV418" i="4"/>
  <c r="E506" i="4"/>
  <c r="R506" i="4" s="1"/>
  <c r="AT506" i="4"/>
  <c r="K510" i="4"/>
  <c r="X510" i="4" s="1"/>
  <c r="AZ510" i="4"/>
  <c r="F466" i="4"/>
  <c r="AU466" i="4"/>
  <c r="I395" i="4"/>
  <c r="AX395" i="4"/>
  <c r="E448" i="4"/>
  <c r="R448" i="4" s="1"/>
  <c r="AT448" i="4"/>
  <c r="D482" i="4"/>
  <c r="AS482" i="4"/>
  <c r="E434" i="4"/>
  <c r="AT434" i="4"/>
  <c r="D404" i="4"/>
  <c r="R404" i="4" s="1"/>
  <c r="AS404" i="4"/>
  <c r="J431" i="4"/>
  <c r="W431" i="4" s="1"/>
  <c r="AY431" i="4"/>
  <c r="K339" i="4"/>
  <c r="X339" i="4" s="1"/>
  <c r="AZ339" i="4"/>
  <c r="I448" i="4"/>
  <c r="AX448" i="4"/>
  <c r="D401" i="4"/>
  <c r="R401" i="4" s="1"/>
  <c r="AS401" i="4"/>
  <c r="J376" i="4"/>
  <c r="AY376" i="4"/>
  <c r="D330" i="4"/>
  <c r="AS330" i="4"/>
  <c r="K403" i="4"/>
  <c r="X403" i="4" s="1"/>
  <c r="AZ403" i="4"/>
  <c r="F448" i="4"/>
  <c r="AU448" i="4"/>
  <c r="D426" i="4"/>
  <c r="AS426" i="4"/>
  <c r="D378" i="4"/>
  <c r="AS378" i="4"/>
  <c r="J333" i="4"/>
  <c r="AY333" i="4"/>
  <c r="E386" i="4"/>
  <c r="AT386" i="4"/>
  <c r="K385" i="4"/>
  <c r="AZ385" i="4"/>
  <c r="K343" i="4"/>
  <c r="X343" i="4" s="1"/>
  <c r="AZ343" i="4"/>
  <c r="K506" i="4"/>
  <c r="X506" i="4" s="1"/>
  <c r="AZ506" i="4"/>
  <c r="E373" i="4"/>
  <c r="AT373" i="4"/>
  <c r="K409" i="4"/>
  <c r="AZ409" i="4"/>
  <c r="G498" i="4"/>
  <c r="T498" i="4" s="1"/>
  <c r="AV498" i="4"/>
  <c r="K431" i="4"/>
  <c r="AZ431" i="4"/>
  <c r="H448" i="4"/>
  <c r="AW448" i="4"/>
  <c r="H393" i="4"/>
  <c r="U393" i="4" s="1"/>
  <c r="AW393" i="4"/>
  <c r="C386" i="4"/>
  <c r="AR386" i="4"/>
  <c r="J338" i="4"/>
  <c r="W338" i="4" s="1"/>
  <c r="AY338" i="4"/>
  <c r="E426" i="4"/>
  <c r="AT426" i="4"/>
  <c r="J350" i="4"/>
  <c r="W350" i="4" s="1"/>
  <c r="AY350" i="4"/>
  <c r="G480" i="4"/>
  <c r="AV480" i="4"/>
  <c r="E330" i="4"/>
  <c r="AT330" i="4"/>
  <c r="K428" i="4"/>
  <c r="AZ428" i="4"/>
  <c r="J409" i="4"/>
  <c r="W409" i="4" s="1"/>
  <c r="AY409" i="4"/>
  <c r="K346" i="4"/>
  <c r="AZ346" i="4"/>
  <c r="E470" i="4"/>
  <c r="R470" i="4" s="1"/>
  <c r="AT470" i="4"/>
  <c r="C404" i="4"/>
  <c r="AR404" i="4"/>
  <c r="J396" i="4"/>
  <c r="W396" i="4" s="1"/>
  <c r="AY396" i="4"/>
  <c r="E507" i="4"/>
  <c r="R507" i="4" s="1"/>
  <c r="AT507" i="4"/>
  <c r="K448" i="4"/>
  <c r="X448" i="4" s="1"/>
  <c r="AZ448" i="4"/>
  <c r="E431" i="4"/>
  <c r="AT431" i="4"/>
  <c r="J428" i="4"/>
  <c r="W428" i="4" s="1"/>
  <c r="AY428" i="4"/>
  <c r="E378" i="4"/>
  <c r="AT378" i="4"/>
  <c r="F427" i="4"/>
  <c r="AU427" i="4"/>
  <c r="I45" i="13"/>
  <c r="D454" i="4"/>
  <c r="F353" i="4"/>
  <c r="K399" i="4"/>
  <c r="E454" i="4"/>
  <c r="I501" i="4"/>
  <c r="J399" i="4"/>
  <c r="W399" i="4" s="1"/>
  <c r="H501" i="4"/>
  <c r="U501" i="4" s="1"/>
  <c r="E335" i="4"/>
  <c r="E500" i="4"/>
  <c r="R500" i="4" s="1"/>
  <c r="F500" i="4"/>
  <c r="H336" i="4"/>
  <c r="G437" i="4"/>
  <c r="I400" i="4"/>
  <c r="E336" i="4"/>
  <c r="G485" i="4"/>
  <c r="T485" i="4" s="1"/>
  <c r="H384" i="4"/>
  <c r="F436" i="4"/>
  <c r="K501" i="4"/>
  <c r="X501" i="4" s="1"/>
  <c r="H400" i="4"/>
  <c r="G436" i="4"/>
  <c r="I430" i="4"/>
  <c r="V430" i="4" s="1"/>
  <c r="E436" i="4"/>
  <c r="R436" i="4" s="1"/>
  <c r="J430" i="4"/>
  <c r="E332" i="4"/>
  <c r="R332" i="4" s="1"/>
  <c r="K344" i="4"/>
  <c r="X344" i="4" s="1"/>
  <c r="F332" i="4"/>
  <c r="G435" i="4"/>
  <c r="I410" i="4"/>
  <c r="I45" i="9"/>
  <c r="E410" i="4"/>
  <c r="E45" i="9"/>
  <c r="F511" i="4"/>
  <c r="F46" i="9"/>
  <c r="G457" i="4"/>
  <c r="G46" i="9"/>
  <c r="H356" i="4"/>
  <c r="H45" i="9"/>
  <c r="G43" i="13"/>
  <c r="K360" i="4"/>
  <c r="K45" i="9"/>
  <c r="J360" i="4"/>
  <c r="W360" i="4" s="1"/>
  <c r="J45" i="9"/>
  <c r="J50" i="9"/>
  <c r="K49" i="9"/>
  <c r="J453" i="4"/>
  <c r="W453" i="4" s="1"/>
  <c r="C355" i="4"/>
  <c r="Q355" i="4" s="1"/>
  <c r="K417" i="4"/>
  <c r="X417" i="4" s="1"/>
  <c r="K483" i="4"/>
  <c r="X483" i="4" s="1"/>
  <c r="K453" i="4"/>
  <c r="K352" i="4"/>
  <c r="X352" i="4" s="1"/>
  <c r="D178" i="4"/>
  <c r="C178" i="4"/>
  <c r="C114" i="4"/>
  <c r="G180" i="4"/>
  <c r="D132" i="4"/>
  <c r="G157" i="4"/>
  <c r="AV362" i="4" s="1"/>
  <c r="G195" i="4"/>
  <c r="K185" i="4"/>
  <c r="F167" i="4"/>
  <c r="C190" i="4"/>
  <c r="E178" i="4"/>
  <c r="G192" i="4"/>
  <c r="G122" i="4"/>
  <c r="C121" i="4"/>
  <c r="H52" i="9"/>
  <c r="H3" i="9" s="1"/>
  <c r="F180" i="4"/>
  <c r="C77" i="4"/>
  <c r="C23" i="4"/>
  <c r="C58" i="4"/>
  <c r="G22" i="4"/>
  <c r="H99" i="4"/>
  <c r="E13" i="4"/>
  <c r="C26" i="4"/>
  <c r="G37" i="4"/>
  <c r="F37" i="4"/>
  <c r="F89" i="4"/>
  <c r="G12" i="4"/>
  <c r="F13" i="4"/>
  <c r="G86" i="4"/>
  <c r="H59" i="4"/>
  <c r="G59" i="4"/>
  <c r="F56" i="4"/>
  <c r="F12" i="4"/>
  <c r="C44" i="4"/>
  <c r="R431" i="4" l="1"/>
  <c r="X496" i="4"/>
  <c r="R489" i="4"/>
  <c r="U482" i="4"/>
  <c r="W430" i="4"/>
  <c r="X428" i="4"/>
  <c r="S448" i="4"/>
  <c r="S507" i="4"/>
  <c r="X431" i="4"/>
  <c r="T436" i="4"/>
  <c r="U436" i="4"/>
  <c r="T437" i="4"/>
  <c r="U437" i="4"/>
  <c r="R454" i="4"/>
  <c r="S454" i="4"/>
  <c r="T457" i="4"/>
  <c r="U457" i="4"/>
  <c r="S427" i="4"/>
  <c r="T427" i="4"/>
  <c r="V448" i="4"/>
  <c r="R434" i="4"/>
  <c r="S434" i="4"/>
  <c r="U474" i="4"/>
  <c r="V474" i="4"/>
  <c r="W448" i="4"/>
  <c r="R472" i="4"/>
  <c r="S472" i="4"/>
  <c r="V498" i="4"/>
  <c r="W498" i="4"/>
  <c r="R426" i="4"/>
  <c r="S426" i="4"/>
  <c r="S470" i="4"/>
  <c r="T470" i="4"/>
  <c r="X453" i="4"/>
  <c r="U435" i="4"/>
  <c r="U418" i="4"/>
  <c r="W440" i="4"/>
  <c r="S511" i="4"/>
  <c r="T511" i="4"/>
  <c r="T480" i="4"/>
  <c r="U480" i="4"/>
  <c r="Q482" i="4"/>
  <c r="R482" i="4"/>
  <c r="S476" i="4"/>
  <c r="T458" i="4"/>
  <c r="U458" i="4"/>
  <c r="S440" i="4"/>
  <c r="R477" i="4"/>
  <c r="S477" i="4"/>
  <c r="S505" i="4"/>
  <c r="T505" i="4"/>
  <c r="T490" i="4"/>
  <c r="U490" i="4"/>
  <c r="T466" i="4"/>
  <c r="U466" i="4"/>
  <c r="S506" i="4"/>
  <c r="T506" i="4"/>
  <c r="S500" i="4"/>
  <c r="T500" i="4"/>
  <c r="R481" i="4"/>
  <c r="S481" i="4"/>
  <c r="T497" i="4"/>
  <c r="X466" i="4"/>
  <c r="U498" i="4"/>
  <c r="T440" i="4"/>
  <c r="V503" i="4"/>
  <c r="W503" i="4"/>
  <c r="S436" i="4"/>
  <c r="V501" i="4"/>
  <c r="W501" i="4"/>
  <c r="Q507" i="4"/>
  <c r="Q489" i="4"/>
  <c r="Q431" i="4"/>
  <c r="Q426" i="4"/>
  <c r="Q477" i="4"/>
  <c r="Q481" i="4"/>
  <c r="Q454" i="4"/>
  <c r="S332" i="4"/>
  <c r="X385" i="4"/>
  <c r="W376" i="4"/>
  <c r="X338" i="4"/>
  <c r="X376" i="4"/>
  <c r="R330" i="4"/>
  <c r="W333" i="4"/>
  <c r="X360" i="4"/>
  <c r="U384" i="4"/>
  <c r="V384" i="4"/>
  <c r="S335" i="4"/>
  <c r="R386" i="4"/>
  <c r="S386" i="4"/>
  <c r="V395" i="4"/>
  <c r="W395" i="4"/>
  <c r="V393" i="4"/>
  <c r="W393" i="4"/>
  <c r="X350" i="4"/>
  <c r="X317" i="4"/>
  <c r="U356" i="4"/>
  <c r="V356" i="4"/>
  <c r="U336" i="4"/>
  <c r="V336" i="4"/>
  <c r="X399" i="4"/>
  <c r="V410" i="4"/>
  <c r="W410" i="4"/>
  <c r="R373" i="4"/>
  <c r="S373" i="4"/>
  <c r="R378" i="4"/>
  <c r="S378" i="4"/>
  <c r="X346" i="4"/>
  <c r="Q330" i="4"/>
  <c r="T374" i="4"/>
  <c r="U374" i="4"/>
  <c r="Q367" i="4"/>
  <c r="R367" i="4"/>
  <c r="R320" i="4"/>
  <c r="X396" i="4"/>
  <c r="X333" i="4"/>
  <c r="S363" i="4"/>
  <c r="T363" i="4"/>
  <c r="R336" i="4"/>
  <c r="S336" i="4"/>
  <c r="S353" i="4"/>
  <c r="T353" i="4"/>
  <c r="U347" i="4"/>
  <c r="X409" i="4"/>
  <c r="R410" i="4"/>
  <c r="S410" i="4"/>
  <c r="V400" i="4"/>
  <c r="W400" i="4"/>
  <c r="Q387" i="4"/>
  <c r="Q404" i="4"/>
  <c r="Q386" i="4"/>
  <c r="G385" i="4"/>
  <c r="AV385" i="4"/>
  <c r="G327" i="4"/>
  <c r="AV327" i="4"/>
  <c r="F372" i="4"/>
  <c r="AU372" i="4"/>
  <c r="K460" i="4"/>
  <c r="X460" i="4" s="1"/>
  <c r="AZ460" i="4"/>
  <c r="E469" i="4"/>
  <c r="AT469" i="4"/>
  <c r="G397" i="4"/>
  <c r="AV397" i="4"/>
  <c r="K499" i="4"/>
  <c r="X499" i="4" s="1"/>
  <c r="AZ499" i="4"/>
  <c r="F385" i="4"/>
  <c r="S385" i="4" s="1"/>
  <c r="AU385" i="4"/>
  <c r="E479" i="4"/>
  <c r="AT479" i="4"/>
  <c r="C395" i="4"/>
  <c r="Q395" i="4" s="1"/>
  <c r="AR395" i="4"/>
  <c r="D479" i="4"/>
  <c r="AS479" i="4"/>
  <c r="I419" i="4"/>
  <c r="V419" i="4" s="1"/>
  <c r="AX419" i="4"/>
  <c r="I497" i="4"/>
  <c r="AX497" i="4"/>
  <c r="D476" i="4"/>
  <c r="R476" i="4" s="1"/>
  <c r="AS476" i="4"/>
  <c r="J419" i="4"/>
  <c r="AY419" i="4"/>
  <c r="H497" i="4"/>
  <c r="U497" i="4" s="1"/>
  <c r="AW497" i="4"/>
  <c r="C326" i="4"/>
  <c r="Q326" i="4" s="1"/>
  <c r="AR326" i="4"/>
  <c r="D469" i="4"/>
  <c r="AS469" i="4"/>
  <c r="I46" i="9"/>
  <c r="I50" i="9"/>
  <c r="D435" i="4"/>
  <c r="D383" i="4"/>
  <c r="I415" i="4"/>
  <c r="C319" i="4"/>
  <c r="Q319" i="4" s="1"/>
  <c r="G400" i="4"/>
  <c r="T400" i="4" s="1"/>
  <c r="E435" i="4"/>
  <c r="K430" i="4"/>
  <c r="X430" i="4" s="1"/>
  <c r="E383" i="4"/>
  <c r="K390" i="4"/>
  <c r="X390" i="4" s="1"/>
  <c r="H485" i="4"/>
  <c r="C383" i="4"/>
  <c r="K45" i="13"/>
  <c r="G362" i="4"/>
  <c r="G45" i="9"/>
  <c r="D337" i="4"/>
  <c r="R337" i="4" s="1"/>
  <c r="G140" i="4"/>
  <c r="E46" i="9"/>
  <c r="G189" i="4"/>
  <c r="F115" i="4"/>
  <c r="AZ463" i="4"/>
  <c r="F159" i="4"/>
  <c r="C147" i="4"/>
  <c r="C161" i="4"/>
  <c r="C126" i="4"/>
  <c r="G162" i="4"/>
  <c r="D46" i="9"/>
  <c r="H162" i="4"/>
  <c r="C180" i="4"/>
  <c r="F116" i="4"/>
  <c r="C129" i="4"/>
  <c r="G125" i="4"/>
  <c r="F192" i="4"/>
  <c r="G115" i="4"/>
  <c r="H202" i="4"/>
  <c r="F140" i="4"/>
  <c r="E116" i="4"/>
  <c r="E79" i="4"/>
  <c r="F35" i="4"/>
  <c r="E80" i="4"/>
  <c r="F80" i="4"/>
  <c r="F79" i="4"/>
  <c r="W419" i="4" l="1"/>
  <c r="U485" i="4"/>
  <c r="V485" i="4"/>
  <c r="R435" i="4"/>
  <c r="V497" i="4"/>
  <c r="R479" i="4"/>
  <c r="S479" i="4"/>
  <c r="R469" i="4"/>
  <c r="S469" i="4"/>
  <c r="V415" i="4"/>
  <c r="W415" i="4"/>
  <c r="Q469" i="4"/>
  <c r="Q476" i="4"/>
  <c r="Q435" i="4"/>
  <c r="Q479" i="4"/>
  <c r="T362" i="4"/>
  <c r="U362" i="4"/>
  <c r="U400" i="4"/>
  <c r="S372" i="4"/>
  <c r="T372" i="4"/>
  <c r="R383" i="4"/>
  <c r="U397" i="4"/>
  <c r="T327" i="4"/>
  <c r="U327" i="4"/>
  <c r="Q383" i="4"/>
  <c r="T385" i="4"/>
  <c r="U385" i="4"/>
  <c r="F397" i="4"/>
  <c r="S397" i="4" s="1"/>
  <c r="AU397" i="4"/>
  <c r="K449" i="4"/>
  <c r="AZ449" i="4"/>
  <c r="C385" i="4"/>
  <c r="Q385" i="4" s="1"/>
  <c r="AR385" i="4"/>
  <c r="G367" i="4"/>
  <c r="T367" i="4" s="1"/>
  <c r="AV367" i="4"/>
  <c r="G345" i="4"/>
  <c r="AV345" i="4"/>
  <c r="J464" i="4"/>
  <c r="W464" i="4" s="1"/>
  <c r="AY464" i="4"/>
  <c r="D466" i="4"/>
  <c r="AS466" i="4"/>
  <c r="E425" i="4"/>
  <c r="AT425" i="4"/>
  <c r="D439" i="4"/>
  <c r="AS439" i="4"/>
  <c r="D440" i="4"/>
  <c r="AS440" i="4"/>
  <c r="J455" i="4"/>
  <c r="AY455" i="4"/>
  <c r="G330" i="4"/>
  <c r="AV330" i="4"/>
  <c r="K464" i="4"/>
  <c r="AZ464" i="4"/>
  <c r="E439" i="4"/>
  <c r="AT439" i="4"/>
  <c r="F364" i="4"/>
  <c r="AU364" i="4"/>
  <c r="K473" i="4"/>
  <c r="X473" i="4" s="1"/>
  <c r="AZ473" i="4"/>
  <c r="F345" i="4"/>
  <c r="S345" i="4" s="1"/>
  <c r="AU345" i="4"/>
  <c r="F442" i="4"/>
  <c r="AU442" i="4"/>
  <c r="I455" i="4"/>
  <c r="V455" i="4" s="1"/>
  <c r="AX455" i="4"/>
  <c r="F425" i="4"/>
  <c r="AU425" i="4"/>
  <c r="F320" i="4"/>
  <c r="S320" i="4" s="1"/>
  <c r="AU320" i="4"/>
  <c r="H407" i="4"/>
  <c r="AW407" i="4"/>
  <c r="F510" i="4"/>
  <c r="AU510" i="4"/>
  <c r="I449" i="4"/>
  <c r="V449" i="4" s="1"/>
  <c r="AX449" i="4"/>
  <c r="E510" i="4"/>
  <c r="R510" i="4" s="1"/>
  <c r="AT510" i="4"/>
  <c r="K471" i="4"/>
  <c r="X471" i="4" s="1"/>
  <c r="AZ471" i="4"/>
  <c r="G394" i="4"/>
  <c r="AV394" i="4"/>
  <c r="G320" i="4"/>
  <c r="AV320" i="4"/>
  <c r="D425" i="4"/>
  <c r="AS425" i="4"/>
  <c r="H367" i="4"/>
  <c r="AW367" i="4"/>
  <c r="E466" i="4"/>
  <c r="AT466" i="4"/>
  <c r="K459" i="4"/>
  <c r="X459" i="4" s="1"/>
  <c r="AZ459" i="4"/>
  <c r="J449" i="4"/>
  <c r="AY449" i="4"/>
  <c r="C331" i="4"/>
  <c r="Q331" i="4" s="1"/>
  <c r="AR331" i="4"/>
  <c r="D416" i="4"/>
  <c r="E416" i="4"/>
  <c r="E50" i="9"/>
  <c r="E321" i="4"/>
  <c r="R321" i="4" s="1"/>
  <c r="K484" i="4"/>
  <c r="X484" i="4" s="1"/>
  <c r="F321" i="4"/>
  <c r="K452" i="4"/>
  <c r="C334" i="4"/>
  <c r="Q334" i="4" s="1"/>
  <c r="C366" i="4"/>
  <c r="Q366" i="4" s="1"/>
  <c r="J452" i="4"/>
  <c r="W452" i="4" s="1"/>
  <c r="K463" i="4"/>
  <c r="X463" i="4" s="1"/>
  <c r="K46" i="9"/>
  <c r="C352" i="4"/>
  <c r="Q352" i="4" s="1"/>
  <c r="F183" i="4"/>
  <c r="F138" i="4"/>
  <c r="E183" i="4"/>
  <c r="E182" i="4"/>
  <c r="F182" i="4"/>
  <c r="F72" i="4"/>
  <c r="H73" i="4"/>
  <c r="X452" i="4" l="1"/>
  <c r="W449" i="4"/>
  <c r="X464" i="4"/>
  <c r="S442" i="4"/>
  <c r="T442" i="4"/>
  <c r="R439" i="4"/>
  <c r="S439" i="4"/>
  <c r="Q440" i="4"/>
  <c r="R440" i="4"/>
  <c r="X449" i="4"/>
  <c r="W455" i="4"/>
  <c r="S510" i="4"/>
  <c r="T510" i="4"/>
  <c r="R416" i="4"/>
  <c r="S416" i="4"/>
  <c r="S425" i="4"/>
  <c r="T425" i="4"/>
  <c r="R425" i="4"/>
  <c r="R466" i="4"/>
  <c r="S466" i="4"/>
  <c r="Q425" i="4"/>
  <c r="Q439" i="4"/>
  <c r="Q466" i="4"/>
  <c r="Q416" i="4"/>
  <c r="U407" i="4"/>
  <c r="V407" i="4"/>
  <c r="S321" i="4"/>
  <c r="T321" i="4"/>
  <c r="T397" i="4"/>
  <c r="T320" i="4"/>
  <c r="U320" i="4"/>
  <c r="U330" i="4"/>
  <c r="T394" i="4"/>
  <c r="U394" i="4"/>
  <c r="S364" i="4"/>
  <c r="T364" i="4"/>
  <c r="T345" i="4"/>
  <c r="U345" i="4"/>
  <c r="U367" i="4"/>
  <c r="V367" i="4"/>
  <c r="F388" i="4"/>
  <c r="AU388" i="4"/>
  <c r="F387" i="4"/>
  <c r="AU387" i="4"/>
  <c r="E387" i="4"/>
  <c r="R387" i="4" s="1"/>
  <c r="AT387" i="4"/>
  <c r="E388" i="4"/>
  <c r="R388" i="4" s="1"/>
  <c r="AT388" i="4"/>
  <c r="F343" i="4"/>
  <c r="AU343" i="4"/>
  <c r="H176" i="4"/>
  <c r="F175" i="4"/>
  <c r="AU380" i="4" s="1"/>
  <c r="E42" i="4"/>
  <c r="E76" i="4"/>
  <c r="S387" i="4" l="1"/>
  <c r="T387" i="4"/>
  <c r="S343" i="4"/>
  <c r="T343" i="4"/>
  <c r="S388" i="4"/>
  <c r="T388" i="4"/>
  <c r="H381" i="4"/>
  <c r="AW381" i="4"/>
  <c r="F493" i="4"/>
  <c r="AU493" i="4"/>
  <c r="F380" i="4"/>
  <c r="E179" i="4"/>
  <c r="E145" i="4"/>
  <c r="F42" i="4"/>
  <c r="S493" i="4" l="1"/>
  <c r="T493" i="4"/>
  <c r="U381" i="4"/>
  <c r="V381" i="4"/>
  <c r="S380" i="4"/>
  <c r="T380" i="4"/>
  <c r="K462" i="4"/>
  <c r="X462" i="4" s="1"/>
  <c r="AZ462" i="4"/>
  <c r="F489" i="4"/>
  <c r="AU489" i="4"/>
  <c r="E350" i="4"/>
  <c r="R350" i="4" s="1"/>
  <c r="AT350" i="4"/>
  <c r="F460" i="4"/>
  <c r="AU460" i="4"/>
  <c r="E384" i="4"/>
  <c r="F145" i="4"/>
  <c r="S489" i="4" l="1"/>
  <c r="T489" i="4"/>
  <c r="S460" i="4"/>
  <c r="T460" i="4"/>
  <c r="R384" i="4"/>
  <c r="S384" i="4"/>
  <c r="L44" i="9"/>
  <c r="F350" i="4"/>
  <c r="S350" i="4" s="1"/>
  <c r="AU350" i="4"/>
  <c r="K455" i="4"/>
  <c r="X455" i="4" s="1"/>
  <c r="AZ455" i="4"/>
  <c r="F484" i="4"/>
  <c r="L4" i="4"/>
  <c r="L107" i="4" s="1"/>
  <c r="L43" i="9" s="1"/>
  <c r="L72" i="4"/>
  <c r="L58" i="4"/>
  <c r="S484" i="4" l="1"/>
  <c r="T484" i="4"/>
  <c r="L53" i="9"/>
  <c r="L4" i="9"/>
  <c r="L489" i="4"/>
  <c r="BA489" i="4"/>
  <c r="L470" i="4"/>
  <c r="BA470" i="4"/>
  <c r="J52" i="9"/>
  <c r="J3" i="9" s="1"/>
  <c r="L161" i="4"/>
  <c r="L175" i="4"/>
  <c r="C93" i="4"/>
  <c r="L95" i="4"/>
  <c r="L71" i="4"/>
  <c r="Y470" i="4" l="1"/>
  <c r="Z470" i="4"/>
  <c r="Y489" i="4"/>
  <c r="Z489" i="4"/>
  <c r="L52" i="9"/>
  <c r="L3" i="9"/>
  <c r="L380" i="4"/>
  <c r="BA380" i="4"/>
  <c r="L366" i="4"/>
  <c r="L198" i="4"/>
  <c r="C196" i="4"/>
  <c r="L174" i="4"/>
  <c r="L77" i="4"/>
  <c r="F8" i="4"/>
  <c r="F16" i="4"/>
  <c r="L32" i="4"/>
  <c r="L9" i="4"/>
  <c r="F95" i="4"/>
  <c r="L75" i="4"/>
  <c r="L10" i="4"/>
  <c r="F30" i="4"/>
  <c r="G98" i="4"/>
  <c r="L20" i="4"/>
  <c r="L39" i="4"/>
  <c r="L36" i="4"/>
  <c r="L80" i="4"/>
  <c r="Y380" i="4" l="1"/>
  <c r="Z380" i="4"/>
  <c r="Y366" i="4"/>
  <c r="AE366" i="4" s="1"/>
  <c r="AQ366" i="4" s="1"/>
  <c r="Z366" i="4"/>
  <c r="F43" i="13"/>
  <c r="G448" i="4"/>
  <c r="AV448" i="4"/>
  <c r="L379" i="4"/>
  <c r="BA379" i="4"/>
  <c r="C401" i="4"/>
  <c r="Q401" i="4" s="1"/>
  <c r="AR401" i="4"/>
  <c r="L476" i="4"/>
  <c r="BA476" i="4"/>
  <c r="L403" i="4"/>
  <c r="BA403" i="4"/>
  <c r="F431" i="4"/>
  <c r="AU431" i="4"/>
  <c r="L452" i="4"/>
  <c r="F111" i="4"/>
  <c r="F49" i="9" s="1"/>
  <c r="L183" i="4"/>
  <c r="L135" i="4"/>
  <c r="F133" i="4"/>
  <c r="L142" i="4"/>
  <c r="F198" i="4"/>
  <c r="L139" i="4"/>
  <c r="L123" i="4"/>
  <c r="L178" i="4"/>
  <c r="G201" i="4"/>
  <c r="L112" i="4"/>
  <c r="F119" i="4"/>
  <c r="L113" i="4"/>
  <c r="L180" i="4"/>
  <c r="L49" i="4"/>
  <c r="L91" i="4"/>
  <c r="F46" i="4"/>
  <c r="G67" i="4"/>
  <c r="L81" i="4"/>
  <c r="F67" i="4"/>
  <c r="L59" i="4"/>
  <c r="L57" i="4"/>
  <c r="L100" i="4"/>
  <c r="H67" i="4"/>
  <c r="L22" i="4"/>
  <c r="L30" i="4"/>
  <c r="BB366" i="4" l="1"/>
  <c r="AY366" i="4"/>
  <c r="AZ366" i="4"/>
  <c r="AV366" i="4"/>
  <c r="AW366" i="4"/>
  <c r="AX366" i="4"/>
  <c r="AS366" i="4"/>
  <c r="AT366" i="4"/>
  <c r="AU366" i="4"/>
  <c r="AR366" i="4"/>
  <c r="BA366" i="4"/>
  <c r="Y452" i="4"/>
  <c r="Z452" i="4"/>
  <c r="Y476" i="4"/>
  <c r="Z476" i="4"/>
  <c r="S431" i="4"/>
  <c r="T431" i="4"/>
  <c r="T448" i="4"/>
  <c r="U448" i="4"/>
  <c r="Y379" i="4"/>
  <c r="Z379" i="4"/>
  <c r="Y403" i="4"/>
  <c r="Z403" i="4"/>
  <c r="F45" i="9"/>
  <c r="L388" i="4"/>
  <c r="BA388" i="4"/>
  <c r="F324" i="4"/>
  <c r="AU324" i="4"/>
  <c r="L328" i="4"/>
  <c r="BA328" i="4"/>
  <c r="L473" i="4"/>
  <c r="BA473" i="4"/>
  <c r="L511" i="4"/>
  <c r="BA511" i="4"/>
  <c r="L444" i="4"/>
  <c r="BA444" i="4"/>
  <c r="L317" i="4"/>
  <c r="BA317" i="4"/>
  <c r="L385" i="4"/>
  <c r="BA385" i="4"/>
  <c r="L471" i="4"/>
  <c r="BA471" i="4"/>
  <c r="L486" i="4"/>
  <c r="BA486" i="4"/>
  <c r="F504" i="4"/>
  <c r="AU504" i="4"/>
  <c r="L487" i="4"/>
  <c r="Z487" i="4" s="1"/>
  <c r="BA487" i="4"/>
  <c r="F403" i="4"/>
  <c r="AU403" i="4"/>
  <c r="F338" i="4"/>
  <c r="AU338" i="4"/>
  <c r="L318" i="4"/>
  <c r="BA318" i="4"/>
  <c r="G406" i="4"/>
  <c r="T406" i="4" s="1"/>
  <c r="AV406" i="4"/>
  <c r="H440" i="4"/>
  <c r="AW440" i="4"/>
  <c r="H475" i="4"/>
  <c r="AW475" i="4"/>
  <c r="L475" i="4"/>
  <c r="BA475" i="4"/>
  <c r="G464" i="4"/>
  <c r="AV464" i="4"/>
  <c r="L494" i="4"/>
  <c r="BA494" i="4"/>
  <c r="L429" i="4"/>
  <c r="BA429" i="4"/>
  <c r="L347" i="4"/>
  <c r="BA347" i="4"/>
  <c r="L340" i="4"/>
  <c r="BA340" i="4"/>
  <c r="L383" i="4"/>
  <c r="Z383" i="4" s="1"/>
  <c r="D445" i="4"/>
  <c r="L344" i="4"/>
  <c r="L445" i="4"/>
  <c r="F316" i="4"/>
  <c r="L417" i="4"/>
  <c r="H170" i="4"/>
  <c r="L133" i="4"/>
  <c r="L184" i="4"/>
  <c r="L162" i="4"/>
  <c r="G170" i="4"/>
  <c r="L194" i="4"/>
  <c r="L152" i="4"/>
  <c r="F170" i="4"/>
  <c r="L125" i="4"/>
  <c r="L160" i="4"/>
  <c r="L203" i="4"/>
  <c r="F149" i="4"/>
  <c r="L98" i="4"/>
  <c r="L94" i="4"/>
  <c r="L86" i="4"/>
  <c r="L101" i="4"/>
  <c r="F75" i="4"/>
  <c r="L67" i="4"/>
  <c r="L15" i="4"/>
  <c r="G97" i="4"/>
  <c r="L28" i="4"/>
  <c r="L90" i="4"/>
  <c r="L82" i="4"/>
  <c r="L78" i="4"/>
  <c r="L54" i="4"/>
  <c r="AE452" i="4" l="1"/>
  <c r="AQ452" i="4" s="1"/>
  <c r="Y444" i="4"/>
  <c r="Z444" i="4"/>
  <c r="Y494" i="4"/>
  <c r="Z494" i="4"/>
  <c r="Y471" i="4"/>
  <c r="Z471" i="4"/>
  <c r="Y511" i="4"/>
  <c r="Z511" i="4"/>
  <c r="Y486" i="4"/>
  <c r="Z486" i="4"/>
  <c r="Y445" i="4"/>
  <c r="Z445" i="4"/>
  <c r="Y473" i="4"/>
  <c r="Z473" i="4"/>
  <c r="Y475" i="4"/>
  <c r="Z475" i="4"/>
  <c r="Y429" i="4"/>
  <c r="Z429" i="4"/>
  <c r="Y417" i="4"/>
  <c r="Z417" i="4"/>
  <c r="S504" i="4"/>
  <c r="T504" i="4"/>
  <c r="T464" i="4"/>
  <c r="U464" i="4"/>
  <c r="Q445" i="4"/>
  <c r="R445" i="4"/>
  <c r="U475" i="4"/>
  <c r="V475" i="4"/>
  <c r="U440" i="4"/>
  <c r="V440" i="4"/>
  <c r="Y385" i="4"/>
  <c r="Z385" i="4"/>
  <c r="Y344" i="4"/>
  <c r="Z344" i="4"/>
  <c r="Y318" i="4"/>
  <c r="Z318" i="4"/>
  <c r="Y317" i="4"/>
  <c r="Z317" i="4"/>
  <c r="Y328" i="4"/>
  <c r="Z328" i="4"/>
  <c r="Y347" i="4"/>
  <c r="Z347" i="4"/>
  <c r="Y340" i="4"/>
  <c r="Z340" i="4"/>
  <c r="Y388" i="4"/>
  <c r="Z388" i="4"/>
  <c r="S338" i="4"/>
  <c r="T338" i="4"/>
  <c r="S324" i="4"/>
  <c r="T324" i="4"/>
  <c r="S403" i="4"/>
  <c r="T403" i="4"/>
  <c r="S316" i="4"/>
  <c r="T316" i="4"/>
  <c r="L357" i="4"/>
  <c r="BA357" i="4"/>
  <c r="F354" i="4"/>
  <c r="AU354" i="4"/>
  <c r="L499" i="4"/>
  <c r="BA499" i="4"/>
  <c r="L408" i="4"/>
  <c r="BA408" i="4"/>
  <c r="G375" i="4"/>
  <c r="AV375" i="4"/>
  <c r="H375" i="4"/>
  <c r="AW375" i="4"/>
  <c r="L421" i="4"/>
  <c r="BA421" i="4"/>
  <c r="L367" i="4"/>
  <c r="BA367" i="4"/>
  <c r="L509" i="4"/>
  <c r="BA509" i="4"/>
  <c r="L365" i="4"/>
  <c r="BA365" i="4"/>
  <c r="L428" i="4"/>
  <c r="BA428" i="4"/>
  <c r="L330" i="4"/>
  <c r="BA330" i="4"/>
  <c r="L426" i="4"/>
  <c r="BA426" i="4"/>
  <c r="L389" i="4"/>
  <c r="BA389" i="4"/>
  <c r="F375" i="4"/>
  <c r="S375" i="4" s="1"/>
  <c r="AU375" i="4"/>
  <c r="L338" i="4"/>
  <c r="BA338" i="4"/>
  <c r="L462" i="4"/>
  <c r="BA462" i="4"/>
  <c r="L399" i="4"/>
  <c r="F435" i="4"/>
  <c r="L118" i="4"/>
  <c r="L170" i="4"/>
  <c r="G200" i="4"/>
  <c r="L193" i="4"/>
  <c r="L157" i="4"/>
  <c r="L197" i="4"/>
  <c r="L201" i="4"/>
  <c r="L185" i="4"/>
  <c r="L204" i="4"/>
  <c r="L189" i="4"/>
  <c r="L131" i="4"/>
  <c r="L181" i="4"/>
  <c r="F178" i="4"/>
  <c r="C4" i="9"/>
  <c r="F61" i="4"/>
  <c r="L44" i="4"/>
  <c r="L64" i="4"/>
  <c r="F84" i="4"/>
  <c r="L12" i="4"/>
  <c r="L60" i="4"/>
  <c r="L102" i="4"/>
  <c r="L48" i="4"/>
  <c r="L38" i="4"/>
  <c r="L35" i="4"/>
  <c r="L23" i="4"/>
  <c r="G14" i="4"/>
  <c r="L65" i="4"/>
  <c r="L11" i="4"/>
  <c r="L8" i="4"/>
  <c r="L13" i="4"/>
  <c r="L89" i="4"/>
  <c r="L61" i="4"/>
  <c r="L84" i="4"/>
  <c r="L53" i="4"/>
  <c r="L97" i="4"/>
  <c r="C12" i="4"/>
  <c r="C70" i="4"/>
  <c r="L46" i="4"/>
  <c r="L70" i="4"/>
  <c r="L6" i="4"/>
  <c r="L27" i="4"/>
  <c r="L43" i="4"/>
  <c r="L66" i="4"/>
  <c r="L25" i="4"/>
  <c r="E9" i="4"/>
  <c r="L42" i="4"/>
  <c r="L63" i="4"/>
  <c r="L34" i="4"/>
  <c r="L21" i="4"/>
  <c r="L47" i="4"/>
  <c r="L14" i="4"/>
  <c r="F60" i="4"/>
  <c r="K12" i="4"/>
  <c r="L41" i="4"/>
  <c r="C33" i="4"/>
  <c r="L50" i="4"/>
  <c r="L93" i="4"/>
  <c r="L7" i="4"/>
  <c r="L26" i="4"/>
  <c r="BB452" i="4" l="1"/>
  <c r="AR452" i="4"/>
  <c r="AS452" i="4"/>
  <c r="AT452" i="4"/>
  <c r="AU452" i="4"/>
  <c r="AW452" i="4"/>
  <c r="AX452" i="4"/>
  <c r="AV452" i="4"/>
  <c r="AZ452" i="4"/>
  <c r="AY452" i="4"/>
  <c r="BA452" i="4"/>
  <c r="AE344" i="4"/>
  <c r="AQ344" i="4" s="1"/>
  <c r="AE417" i="4"/>
  <c r="AQ417" i="4" s="1"/>
  <c r="AE445" i="4"/>
  <c r="AQ445" i="4" s="1"/>
  <c r="Y428" i="4"/>
  <c r="Z428" i="4"/>
  <c r="Y426" i="4"/>
  <c r="Z426" i="4"/>
  <c r="Y499" i="4"/>
  <c r="Z499" i="4"/>
  <c r="Y462" i="4"/>
  <c r="Z462" i="4"/>
  <c r="Y509" i="4"/>
  <c r="Z509" i="4"/>
  <c r="Y421" i="4"/>
  <c r="Z421" i="4"/>
  <c r="S435" i="4"/>
  <c r="T435" i="4"/>
  <c r="T375" i="4"/>
  <c r="Y357" i="4"/>
  <c r="Z357" i="4"/>
  <c r="Y338" i="4"/>
  <c r="Z338" i="4"/>
  <c r="Y408" i="4"/>
  <c r="Z408" i="4"/>
  <c r="Y367" i="4"/>
  <c r="Z367" i="4"/>
  <c r="Y399" i="4"/>
  <c r="Z399" i="4"/>
  <c r="Y389" i="4"/>
  <c r="Z389" i="4"/>
  <c r="Y365" i="4"/>
  <c r="Z365" i="4"/>
  <c r="Y330" i="4"/>
  <c r="Z330" i="4"/>
  <c r="U375" i="4"/>
  <c r="V375" i="4"/>
  <c r="S354" i="4"/>
  <c r="T354" i="4"/>
  <c r="L406" i="4"/>
  <c r="BA406" i="4"/>
  <c r="L386" i="4"/>
  <c r="BA386" i="4"/>
  <c r="L402" i="4"/>
  <c r="BA402" i="4"/>
  <c r="L398" i="4"/>
  <c r="BA398" i="4"/>
  <c r="L362" i="4"/>
  <c r="BA362" i="4"/>
  <c r="L394" i="4"/>
  <c r="BA394" i="4"/>
  <c r="L409" i="4"/>
  <c r="BA409" i="4"/>
  <c r="L375" i="4"/>
  <c r="BA375" i="4"/>
  <c r="G405" i="4"/>
  <c r="AV405" i="4"/>
  <c r="L450" i="4"/>
  <c r="BA450" i="4"/>
  <c r="L323" i="4"/>
  <c r="BA323" i="4"/>
  <c r="L336" i="4"/>
  <c r="L461" i="4"/>
  <c r="F383" i="4"/>
  <c r="L390" i="4"/>
  <c r="C45" i="13"/>
  <c r="M49" i="13" s="1"/>
  <c r="C136" i="4"/>
  <c r="L110" i="4"/>
  <c r="L153" i="4"/>
  <c r="C115" i="4"/>
  <c r="L163" i="4"/>
  <c r="L151" i="4"/>
  <c r="L128" i="4"/>
  <c r="L146" i="4"/>
  <c r="L167" i="4"/>
  <c r="L116" i="4"/>
  <c r="L149" i="4"/>
  <c r="L109" i="4"/>
  <c r="L124" i="4"/>
  <c r="L187" i="4"/>
  <c r="C173" i="4"/>
  <c r="F187" i="4"/>
  <c r="L138" i="4"/>
  <c r="L200" i="4"/>
  <c r="E112" i="4"/>
  <c r="E49" i="9" s="1"/>
  <c r="L156" i="4"/>
  <c r="F163" i="4"/>
  <c r="L196" i="4"/>
  <c r="F164" i="4"/>
  <c r="L173" i="4"/>
  <c r="L192" i="4"/>
  <c r="L168" i="4"/>
  <c r="L129" i="4"/>
  <c r="K115" i="4"/>
  <c r="L145" i="4"/>
  <c r="L205" i="4"/>
  <c r="L126" i="4"/>
  <c r="L164" i="4"/>
  <c r="L115" i="4"/>
  <c r="L147" i="4"/>
  <c r="L166" i="4"/>
  <c r="L141" i="4"/>
  <c r="L169" i="4"/>
  <c r="L130" i="4"/>
  <c r="L144" i="4"/>
  <c r="L111" i="4"/>
  <c r="L117" i="4"/>
  <c r="G117" i="4"/>
  <c r="L150" i="4"/>
  <c r="L114" i="4"/>
  <c r="L137" i="4"/>
  <c r="F50" i="9"/>
  <c r="E39" i="4"/>
  <c r="G24" i="4"/>
  <c r="D39" i="4"/>
  <c r="F22" i="4"/>
  <c r="BB445" i="4" l="1"/>
  <c r="AR445" i="4"/>
  <c r="AV445" i="4"/>
  <c r="AU445" i="4"/>
  <c r="AY445" i="4"/>
  <c r="AZ445" i="4"/>
  <c r="AX445" i="4"/>
  <c r="AT445" i="4"/>
  <c r="AW445" i="4"/>
  <c r="AS445" i="4"/>
  <c r="BA445" i="4"/>
  <c r="BB417" i="4"/>
  <c r="AR417" i="4"/>
  <c r="AX417" i="4"/>
  <c r="AW417" i="4"/>
  <c r="AS417" i="4"/>
  <c r="AV417" i="4"/>
  <c r="AU417" i="4"/>
  <c r="AT417" i="4"/>
  <c r="AY417" i="4"/>
  <c r="AZ417" i="4"/>
  <c r="BA417" i="4"/>
  <c r="BB344" i="4"/>
  <c r="AR344" i="4"/>
  <c r="AS344" i="4"/>
  <c r="AX344" i="4"/>
  <c r="AY344" i="4"/>
  <c r="AT344" i="4"/>
  <c r="AU344" i="4"/>
  <c r="AV344" i="4"/>
  <c r="AW344" i="4"/>
  <c r="AZ344" i="4"/>
  <c r="BA344" i="4"/>
  <c r="AE399" i="4"/>
  <c r="AQ399" i="4" s="1"/>
  <c r="Y450" i="4"/>
  <c r="Z450" i="4"/>
  <c r="Y461" i="4"/>
  <c r="Z461" i="4"/>
  <c r="Y394" i="4"/>
  <c r="Z394" i="4"/>
  <c r="Y386" i="4"/>
  <c r="Z386" i="4"/>
  <c r="Y362" i="4"/>
  <c r="Z362" i="4"/>
  <c r="Y406" i="4"/>
  <c r="Z406" i="4"/>
  <c r="Y323" i="4"/>
  <c r="Z323" i="4"/>
  <c r="Y409" i="4"/>
  <c r="Z409" i="4"/>
  <c r="Y336" i="4"/>
  <c r="Z336" i="4"/>
  <c r="Y375" i="4"/>
  <c r="Z375" i="4"/>
  <c r="Y398" i="4"/>
  <c r="Z398" i="4"/>
  <c r="Y390" i="4"/>
  <c r="Z390" i="4"/>
  <c r="Y402" i="4"/>
  <c r="Z402" i="4"/>
  <c r="T405" i="4"/>
  <c r="U405" i="4"/>
  <c r="S383" i="4"/>
  <c r="T383" i="4"/>
  <c r="L49" i="13"/>
  <c r="J49" i="13"/>
  <c r="J5" i="13" s="1"/>
  <c r="H49" i="13"/>
  <c r="H5" i="13" s="1"/>
  <c r="I49" i="13"/>
  <c r="I5" i="13" s="1"/>
  <c r="K49" i="13"/>
  <c r="K5" i="13" s="1"/>
  <c r="E49" i="13"/>
  <c r="E5" i="13" s="1"/>
  <c r="G49" i="13"/>
  <c r="G5" i="13" s="1"/>
  <c r="F49" i="13"/>
  <c r="F5" i="13" s="1"/>
  <c r="C49" i="13"/>
  <c r="C5" i="13" s="1"/>
  <c r="D49" i="13"/>
  <c r="D5" i="13" s="1"/>
  <c r="BA483" i="4"/>
  <c r="L492" i="4"/>
  <c r="BA492" i="4"/>
  <c r="C378" i="4"/>
  <c r="Q378" i="4" s="1"/>
  <c r="AR378" i="4"/>
  <c r="L333" i="4"/>
  <c r="BA333" i="4"/>
  <c r="G447" i="4"/>
  <c r="AV447" i="4"/>
  <c r="L320" i="4"/>
  <c r="Z320" i="4" s="1"/>
  <c r="BA320" i="4"/>
  <c r="L369" i="4"/>
  <c r="BA369" i="4"/>
  <c r="L418" i="4"/>
  <c r="Z418" i="4" s="1"/>
  <c r="BA418" i="4"/>
  <c r="L392" i="4"/>
  <c r="BA392" i="4"/>
  <c r="C341" i="4"/>
  <c r="Q341" i="4" s="1"/>
  <c r="AR341" i="4"/>
  <c r="L477" i="4"/>
  <c r="BA477" i="4"/>
  <c r="L349" i="4"/>
  <c r="BA349" i="4"/>
  <c r="L331" i="4"/>
  <c r="BA331" i="4"/>
  <c r="F369" i="4"/>
  <c r="AU369" i="4"/>
  <c r="L343" i="4"/>
  <c r="BA343" i="4"/>
  <c r="L368" i="4"/>
  <c r="BA368" i="4"/>
  <c r="C320" i="4"/>
  <c r="Q320" i="4" s="1"/>
  <c r="AR320" i="4"/>
  <c r="L410" i="4"/>
  <c r="BA410" i="4"/>
  <c r="L441" i="4"/>
  <c r="BA441" i="4"/>
  <c r="L373" i="4"/>
  <c r="BA373" i="4"/>
  <c r="G441" i="4"/>
  <c r="T441" i="4" s="1"/>
  <c r="AV441" i="4"/>
  <c r="L361" i="4"/>
  <c r="BA361" i="4"/>
  <c r="J497" i="4"/>
  <c r="W497" i="4" s="1"/>
  <c r="AY497" i="4"/>
  <c r="L469" i="4"/>
  <c r="BA469" i="4"/>
  <c r="L510" i="4"/>
  <c r="BA510" i="4"/>
  <c r="L342" i="4"/>
  <c r="BA342" i="4"/>
  <c r="L496" i="4"/>
  <c r="BA496" i="4"/>
  <c r="L504" i="4"/>
  <c r="BA504" i="4"/>
  <c r="L397" i="4"/>
  <c r="BA397" i="4"/>
  <c r="L401" i="4"/>
  <c r="BA401" i="4"/>
  <c r="L425" i="4"/>
  <c r="BA425" i="4"/>
  <c r="F418" i="4"/>
  <c r="AU418" i="4"/>
  <c r="L493" i="4"/>
  <c r="BA493" i="4"/>
  <c r="K497" i="4"/>
  <c r="AZ497" i="4"/>
  <c r="L374" i="4"/>
  <c r="BA374" i="4"/>
  <c r="L350" i="4"/>
  <c r="BA350" i="4"/>
  <c r="L354" i="4"/>
  <c r="BA354" i="4"/>
  <c r="L358" i="4"/>
  <c r="BA358" i="4"/>
  <c r="L472" i="4"/>
  <c r="BA472" i="4"/>
  <c r="L346" i="4"/>
  <c r="BA346" i="4"/>
  <c r="L446" i="4"/>
  <c r="BA446" i="4"/>
  <c r="L378" i="4"/>
  <c r="BA378" i="4"/>
  <c r="E317" i="4"/>
  <c r="AT317" i="4"/>
  <c r="F392" i="4"/>
  <c r="S392" i="4" s="1"/>
  <c r="AU392" i="4"/>
  <c r="L455" i="4"/>
  <c r="BA455" i="4"/>
  <c r="L371" i="4"/>
  <c r="BA371" i="4"/>
  <c r="L439" i="4"/>
  <c r="BA439" i="4"/>
  <c r="K320" i="4"/>
  <c r="X320" i="4" s="1"/>
  <c r="AZ320" i="4"/>
  <c r="I482" i="4"/>
  <c r="AX482" i="4"/>
  <c r="G487" i="4"/>
  <c r="AV487" i="4"/>
  <c r="K419" i="4"/>
  <c r="X419" i="4" s="1"/>
  <c r="AZ419" i="4"/>
  <c r="L372" i="4"/>
  <c r="BA372" i="4"/>
  <c r="L460" i="4"/>
  <c r="BA460" i="4"/>
  <c r="L448" i="4"/>
  <c r="BA448" i="4"/>
  <c r="H441" i="4"/>
  <c r="AW441" i="4"/>
  <c r="L480" i="4"/>
  <c r="BA480" i="4"/>
  <c r="K487" i="4"/>
  <c r="AZ487" i="4"/>
  <c r="L405" i="4"/>
  <c r="BA405" i="4"/>
  <c r="L443" i="4"/>
  <c r="Z443" i="4" s="1"/>
  <c r="BA443" i="4"/>
  <c r="L451" i="4"/>
  <c r="BA451" i="4"/>
  <c r="L508" i="4"/>
  <c r="BA508" i="4"/>
  <c r="L507" i="4"/>
  <c r="BA507" i="4"/>
  <c r="L503" i="4"/>
  <c r="BA503" i="4"/>
  <c r="L488" i="4"/>
  <c r="BA488" i="4"/>
  <c r="F368" i="4"/>
  <c r="AU368" i="4"/>
  <c r="L356" i="4"/>
  <c r="BA356" i="4"/>
  <c r="L315" i="4"/>
  <c r="L335" i="4"/>
  <c r="L314" i="4"/>
  <c r="L322" i="4"/>
  <c r="L436" i="4"/>
  <c r="L321" i="4"/>
  <c r="L485" i="4"/>
  <c r="G322" i="4"/>
  <c r="L319" i="4"/>
  <c r="L433" i="4"/>
  <c r="L334" i="4"/>
  <c r="L491" i="4"/>
  <c r="L437" i="4"/>
  <c r="L329" i="4"/>
  <c r="L500" i="4"/>
  <c r="L351" i="4"/>
  <c r="C46" i="9"/>
  <c r="D50" i="9"/>
  <c r="L352" i="4"/>
  <c r="D453" i="4"/>
  <c r="L438" i="4"/>
  <c r="L316" i="4"/>
  <c r="L355" i="4"/>
  <c r="L483" i="4"/>
  <c r="L453" i="4"/>
  <c r="L414" i="4"/>
  <c r="D142" i="4"/>
  <c r="F125" i="4"/>
  <c r="G127" i="4"/>
  <c r="E142" i="4"/>
  <c r="L18" i="4"/>
  <c r="L88" i="4"/>
  <c r="L83" i="4"/>
  <c r="L69" i="4"/>
  <c r="L79" i="4"/>
  <c r="L56" i="4"/>
  <c r="L40" i="4"/>
  <c r="L51" i="4"/>
  <c r="L55" i="4"/>
  <c r="L17" i="4"/>
  <c r="L68" i="4"/>
  <c r="L24" i="4"/>
  <c r="L62" i="4"/>
  <c r="L37" i="4"/>
  <c r="L19" i="4"/>
  <c r="L92" i="4"/>
  <c r="L87" i="4"/>
  <c r="L5" i="4"/>
  <c r="L85" i="4"/>
  <c r="K75" i="4"/>
  <c r="L31" i="4"/>
  <c r="L33" i="4"/>
  <c r="L96" i="4"/>
  <c r="L29" i="4"/>
  <c r="BB399" i="4" l="1"/>
  <c r="AS399" i="4"/>
  <c r="AR399" i="4"/>
  <c r="AT399" i="4"/>
  <c r="AU399" i="4"/>
  <c r="AW399" i="4"/>
  <c r="AV399" i="4"/>
  <c r="AX399" i="4"/>
  <c r="AY399" i="4"/>
  <c r="AZ399" i="4"/>
  <c r="BA399" i="4"/>
  <c r="AE461" i="4"/>
  <c r="AQ461" i="4" s="1"/>
  <c r="AE336" i="4"/>
  <c r="AQ336" i="4" s="1"/>
  <c r="AE390" i="4"/>
  <c r="AQ390" i="4" s="1"/>
  <c r="Y503" i="4"/>
  <c r="Z503" i="4"/>
  <c r="Y496" i="4"/>
  <c r="Z496" i="4"/>
  <c r="Y483" i="4"/>
  <c r="Z483" i="4"/>
  <c r="Y472" i="4"/>
  <c r="Z472" i="4"/>
  <c r="Y491" i="4"/>
  <c r="Z491" i="4"/>
  <c r="Y507" i="4"/>
  <c r="Z507" i="4"/>
  <c r="Y448" i="4"/>
  <c r="Z448" i="4"/>
  <c r="X497" i="4"/>
  <c r="Y492" i="4"/>
  <c r="Z492" i="4"/>
  <c r="Y453" i="4"/>
  <c r="Z453" i="4"/>
  <c r="Y436" i="4"/>
  <c r="Z436" i="4"/>
  <c r="Y439" i="4"/>
  <c r="Z439" i="4"/>
  <c r="Y425" i="4"/>
  <c r="Z425" i="4"/>
  <c r="Y441" i="4"/>
  <c r="Z441" i="4"/>
  <c r="Y438" i="4"/>
  <c r="Z438" i="4"/>
  <c r="Y500" i="4"/>
  <c r="Z500" i="4"/>
  <c r="Y485" i="4"/>
  <c r="Z485" i="4"/>
  <c r="Y508" i="4"/>
  <c r="Z508" i="4"/>
  <c r="Y460" i="4"/>
  <c r="Z460" i="4"/>
  <c r="Y455" i="4"/>
  <c r="Z455" i="4"/>
  <c r="Y446" i="4"/>
  <c r="Z446" i="4"/>
  <c r="Y493" i="4"/>
  <c r="Z493" i="4"/>
  <c r="Y510" i="4"/>
  <c r="Z510" i="4"/>
  <c r="Y477" i="4"/>
  <c r="Z477" i="4"/>
  <c r="Y414" i="4"/>
  <c r="Z414" i="4"/>
  <c r="Y437" i="4"/>
  <c r="Z437" i="4"/>
  <c r="Y433" i="4"/>
  <c r="Z433" i="4"/>
  <c r="Y488" i="4"/>
  <c r="Z488" i="4"/>
  <c r="Y451" i="4"/>
  <c r="Z451" i="4"/>
  <c r="Y480" i="4"/>
  <c r="Z480" i="4"/>
  <c r="Y504" i="4"/>
  <c r="Z504" i="4"/>
  <c r="Y469" i="4"/>
  <c r="Z469" i="4"/>
  <c r="X487" i="4"/>
  <c r="Y487" i="4"/>
  <c r="Q453" i="4"/>
  <c r="R453" i="4"/>
  <c r="V482" i="4"/>
  <c r="W482" i="4"/>
  <c r="T447" i="4"/>
  <c r="U447" i="4"/>
  <c r="S418" i="4"/>
  <c r="T418" i="4"/>
  <c r="U441" i="4"/>
  <c r="V441" i="4"/>
  <c r="T487" i="4"/>
  <c r="U487" i="4"/>
  <c r="Y334" i="4"/>
  <c r="Z334" i="4"/>
  <c r="Y314" i="4"/>
  <c r="Z314" i="4"/>
  <c r="Y354" i="4"/>
  <c r="Z354" i="4"/>
  <c r="Y397" i="4"/>
  <c r="Z397" i="4"/>
  <c r="Y331" i="4"/>
  <c r="Z331" i="4"/>
  <c r="Y392" i="4"/>
  <c r="Z392" i="4"/>
  <c r="Y352" i="4"/>
  <c r="Z352" i="4"/>
  <c r="Y335" i="4"/>
  <c r="Z335" i="4"/>
  <c r="Y346" i="4"/>
  <c r="Z346" i="4"/>
  <c r="Y373" i="4"/>
  <c r="Z373" i="4"/>
  <c r="Y368" i="4"/>
  <c r="Z368" i="4"/>
  <c r="Y349" i="4"/>
  <c r="Z349" i="4"/>
  <c r="Y333" i="4"/>
  <c r="Z333" i="4"/>
  <c r="Y329" i="4"/>
  <c r="Z329" i="4"/>
  <c r="Y321" i="4"/>
  <c r="Z321" i="4"/>
  <c r="Y372" i="4"/>
  <c r="Z372" i="4"/>
  <c r="Y350" i="4"/>
  <c r="Z350" i="4"/>
  <c r="Y355" i="4"/>
  <c r="Z355" i="4"/>
  <c r="Y316" i="4"/>
  <c r="Z316" i="4"/>
  <c r="Y319" i="4"/>
  <c r="Z319" i="4"/>
  <c r="Y315" i="4"/>
  <c r="Z315" i="4"/>
  <c r="Y374" i="4"/>
  <c r="Z374" i="4"/>
  <c r="Y343" i="4"/>
  <c r="Z343" i="4"/>
  <c r="Y369" i="4"/>
  <c r="Z369" i="4"/>
  <c r="Y351" i="4"/>
  <c r="Z351" i="4"/>
  <c r="Y322" i="4"/>
  <c r="Z322" i="4"/>
  <c r="Y356" i="4"/>
  <c r="Z356" i="4"/>
  <c r="Y405" i="4"/>
  <c r="Z405" i="4"/>
  <c r="Y371" i="4"/>
  <c r="Z371" i="4"/>
  <c r="Y378" i="4"/>
  <c r="Z378" i="4"/>
  <c r="Y358" i="4"/>
  <c r="Z358" i="4"/>
  <c r="Y401" i="4"/>
  <c r="Z401" i="4"/>
  <c r="Y342" i="4"/>
  <c r="Z342" i="4"/>
  <c r="Y361" i="4"/>
  <c r="Z361" i="4"/>
  <c r="Y410" i="4"/>
  <c r="Z410" i="4"/>
  <c r="S368" i="4"/>
  <c r="T368" i="4"/>
  <c r="R317" i="4"/>
  <c r="S317" i="4"/>
  <c r="T322" i="4"/>
  <c r="U322" i="4"/>
  <c r="S369" i="4"/>
  <c r="T369" i="4"/>
  <c r="Y320" i="4"/>
  <c r="M55" i="9"/>
  <c r="L43" i="13"/>
  <c r="E347" i="4"/>
  <c r="AT347" i="4"/>
  <c r="F330" i="4"/>
  <c r="AU330" i="4"/>
  <c r="D347" i="4"/>
  <c r="AS347" i="4"/>
  <c r="L459" i="4"/>
  <c r="BA459" i="4"/>
  <c r="G332" i="4"/>
  <c r="D55" i="9"/>
  <c r="D6" i="9" s="1"/>
  <c r="H55" i="9"/>
  <c r="H6" i="9" s="1"/>
  <c r="C6" i="9"/>
  <c r="I55" i="9"/>
  <c r="I6" i="9" s="1"/>
  <c r="G55" i="9"/>
  <c r="G6" i="9" s="1"/>
  <c r="F55" i="9"/>
  <c r="F6" i="9" s="1"/>
  <c r="K55" i="9"/>
  <c r="K6" i="9" s="1"/>
  <c r="E55" i="9"/>
  <c r="E6" i="9" s="1"/>
  <c r="J55" i="9"/>
  <c r="J6" i="9" s="1"/>
  <c r="L171" i="4"/>
  <c r="L143" i="4"/>
  <c r="L165" i="4"/>
  <c r="L188" i="4"/>
  <c r="L195" i="4"/>
  <c r="L127" i="4"/>
  <c r="L120" i="4"/>
  <c r="L172" i="4"/>
  <c r="L199" i="4"/>
  <c r="L186" i="4"/>
  <c r="L140" i="4"/>
  <c r="L134" i="4"/>
  <c r="K178" i="4"/>
  <c r="L191" i="4"/>
  <c r="L121" i="4"/>
  <c r="L122" i="4"/>
  <c r="L159" i="4"/>
  <c r="L182" i="4"/>
  <c r="L108" i="4"/>
  <c r="L136" i="4"/>
  <c r="L154" i="4"/>
  <c r="L132" i="4"/>
  <c r="L190" i="4"/>
  <c r="L158" i="4"/>
  <c r="C74" i="4"/>
  <c r="L52" i="4"/>
  <c r="L76" i="4"/>
  <c r="C27" i="4"/>
  <c r="L45" i="4"/>
  <c r="D27" i="4"/>
  <c r="C8" i="4"/>
  <c r="H98" i="4"/>
  <c r="C51" i="4"/>
  <c r="F68" i="4"/>
  <c r="BB461" i="4" l="1"/>
  <c r="AR461" i="4"/>
  <c r="AW461" i="4"/>
  <c r="AX461" i="4"/>
  <c r="AT461" i="4"/>
  <c r="AZ461" i="4"/>
  <c r="AS461" i="4"/>
  <c r="AY461" i="4"/>
  <c r="AV461" i="4"/>
  <c r="AU461" i="4"/>
  <c r="BA461" i="4"/>
  <c r="BB390" i="4"/>
  <c r="AY390" i="4"/>
  <c r="AX390" i="4"/>
  <c r="AT390" i="4"/>
  <c r="AV390" i="4"/>
  <c r="AS390" i="4"/>
  <c r="AU390" i="4"/>
  <c r="AR390" i="4"/>
  <c r="AW390" i="4"/>
  <c r="AZ390" i="4"/>
  <c r="BA390" i="4"/>
  <c r="BB336" i="4"/>
  <c r="AZ336" i="4"/>
  <c r="AY336" i="4"/>
  <c r="AV336" i="4"/>
  <c r="AU336" i="4"/>
  <c r="AX336" i="4"/>
  <c r="AR336" i="4"/>
  <c r="AS336" i="4"/>
  <c r="AT336" i="4"/>
  <c r="AW336" i="4"/>
  <c r="BA336" i="4"/>
  <c r="AE319" i="4"/>
  <c r="AQ319" i="4" s="1"/>
  <c r="AE438" i="4"/>
  <c r="AQ438" i="4" s="1"/>
  <c r="AE436" i="4"/>
  <c r="AQ436" i="4" s="1"/>
  <c r="AE321" i="4"/>
  <c r="AQ321" i="4" s="1"/>
  <c r="AE352" i="4"/>
  <c r="AQ352" i="4" s="1"/>
  <c r="AE334" i="4"/>
  <c r="AQ334" i="4" s="1"/>
  <c r="AE315" i="4"/>
  <c r="AQ315" i="4" s="1"/>
  <c r="AE351" i="4"/>
  <c r="AQ351" i="4" s="1"/>
  <c r="AE453" i="4"/>
  <c r="AQ453" i="4" s="1"/>
  <c r="AE437" i="4"/>
  <c r="AQ437" i="4" s="1"/>
  <c r="AE322" i="4"/>
  <c r="AQ322" i="4" s="1"/>
  <c r="AE355" i="4"/>
  <c r="AQ355" i="4" s="1"/>
  <c r="AE329" i="4"/>
  <c r="AQ329" i="4" s="1"/>
  <c r="AE314" i="4"/>
  <c r="AQ314" i="4" s="1"/>
  <c r="AE500" i="4"/>
  <c r="AQ500" i="4" s="1"/>
  <c r="AE433" i="4"/>
  <c r="AQ433" i="4" s="1"/>
  <c r="AE485" i="4"/>
  <c r="AQ485" i="4" s="1"/>
  <c r="AE414" i="4"/>
  <c r="AQ414" i="4" s="1"/>
  <c r="Y459" i="4"/>
  <c r="Z459" i="4"/>
  <c r="T332" i="4"/>
  <c r="U332" i="4"/>
  <c r="S330" i="4"/>
  <c r="T330" i="4"/>
  <c r="R347" i="4"/>
  <c r="S347" i="4"/>
  <c r="L49" i="9"/>
  <c r="L45" i="9"/>
  <c r="L5" i="9" s="1"/>
  <c r="C43" i="13"/>
  <c r="M47" i="13" s="1"/>
  <c r="BA463" i="4"/>
  <c r="L348" i="4"/>
  <c r="BA348" i="4"/>
  <c r="L359" i="4"/>
  <c r="BA359" i="4"/>
  <c r="L387" i="4"/>
  <c r="BA387" i="4"/>
  <c r="L464" i="4"/>
  <c r="BA464" i="4"/>
  <c r="L376" i="4"/>
  <c r="BA376" i="4"/>
  <c r="L364" i="4"/>
  <c r="BA364" i="4"/>
  <c r="L339" i="4"/>
  <c r="BA339" i="4"/>
  <c r="L502" i="4"/>
  <c r="BA502" i="4"/>
  <c r="L427" i="4"/>
  <c r="BA427" i="4"/>
  <c r="L465" i="4"/>
  <c r="BA465" i="4"/>
  <c r="L341" i="4"/>
  <c r="BA341" i="4"/>
  <c r="L431" i="4"/>
  <c r="BA431" i="4"/>
  <c r="L327" i="4"/>
  <c r="BA327" i="4"/>
  <c r="L345" i="4"/>
  <c r="BA345" i="4"/>
  <c r="L325" i="4"/>
  <c r="BA325" i="4"/>
  <c r="L447" i="4"/>
  <c r="BA447" i="4"/>
  <c r="L424" i="4"/>
  <c r="BA424" i="4"/>
  <c r="L474" i="4"/>
  <c r="BA474" i="4"/>
  <c r="L396" i="4"/>
  <c r="BA396" i="4"/>
  <c r="L458" i="4"/>
  <c r="BA458" i="4"/>
  <c r="L377" i="4"/>
  <c r="BA377" i="4"/>
  <c r="L393" i="4"/>
  <c r="BA393" i="4"/>
  <c r="L326" i="4"/>
  <c r="BA326" i="4"/>
  <c r="L391" i="4"/>
  <c r="BA391" i="4"/>
  <c r="L457" i="4"/>
  <c r="BA457" i="4"/>
  <c r="L404" i="4"/>
  <c r="BA404" i="4"/>
  <c r="L363" i="4"/>
  <c r="BA363" i="4"/>
  <c r="L395" i="4"/>
  <c r="BA395" i="4"/>
  <c r="L370" i="4"/>
  <c r="BA370" i="4"/>
  <c r="K383" i="4"/>
  <c r="L400" i="4"/>
  <c r="L430" i="4"/>
  <c r="L420" i="4"/>
  <c r="L501" i="4"/>
  <c r="F422" i="4"/>
  <c r="L454" i="4"/>
  <c r="L332" i="4"/>
  <c r="L463" i="4"/>
  <c r="L337" i="4"/>
  <c r="L313" i="4"/>
  <c r="Z313" i="4" s="1"/>
  <c r="L179" i="4"/>
  <c r="C130" i="4"/>
  <c r="H201" i="4"/>
  <c r="C154" i="4"/>
  <c r="C177" i="4"/>
  <c r="AR382" i="4" s="1"/>
  <c r="F171" i="4"/>
  <c r="C111" i="4"/>
  <c r="C49" i="9" s="1"/>
  <c r="L148" i="4"/>
  <c r="D130" i="4"/>
  <c r="AS483" i="4"/>
  <c r="L155" i="4"/>
  <c r="C3" i="9"/>
  <c r="L16" i="4"/>
  <c r="G42" i="4"/>
  <c r="C29" i="4"/>
  <c r="F57" i="4"/>
  <c r="G18" i="4"/>
  <c r="BB500" i="4" l="1"/>
  <c r="AR500" i="4"/>
  <c r="AY500" i="4"/>
  <c r="AX500" i="4"/>
  <c r="AZ500" i="4"/>
  <c r="AS500" i="4"/>
  <c r="AW500" i="4"/>
  <c r="AV500" i="4"/>
  <c r="AT500" i="4"/>
  <c r="AU500" i="4"/>
  <c r="BA500" i="4"/>
  <c r="BB436" i="4"/>
  <c r="AR436" i="4"/>
  <c r="AX436" i="4"/>
  <c r="AW436" i="4"/>
  <c r="AZ436" i="4"/>
  <c r="AY436" i="4"/>
  <c r="AS436" i="4"/>
  <c r="AU436" i="4"/>
  <c r="AT436" i="4"/>
  <c r="AV436" i="4"/>
  <c r="BA436" i="4"/>
  <c r="BB437" i="4"/>
  <c r="AR437" i="4"/>
  <c r="AW437" i="4"/>
  <c r="AX437" i="4"/>
  <c r="AZ437" i="4"/>
  <c r="AY437" i="4"/>
  <c r="AU437" i="4"/>
  <c r="AT437" i="4"/>
  <c r="AS437" i="4"/>
  <c r="AV437" i="4"/>
  <c r="BA437" i="4"/>
  <c r="BB438" i="4"/>
  <c r="AR438" i="4"/>
  <c r="AV438" i="4"/>
  <c r="AW438" i="4"/>
  <c r="AS438" i="4"/>
  <c r="AX438" i="4"/>
  <c r="AZ438" i="4"/>
  <c r="AY438" i="4"/>
  <c r="AT438" i="4"/>
  <c r="AU438" i="4"/>
  <c r="BA438" i="4"/>
  <c r="BB485" i="4"/>
  <c r="AR485" i="4"/>
  <c r="AT485" i="4"/>
  <c r="AS485" i="4"/>
  <c r="AU485" i="4"/>
  <c r="AX485" i="4"/>
  <c r="AY485" i="4"/>
  <c r="AZ485" i="4"/>
  <c r="AV485" i="4"/>
  <c r="AW485" i="4"/>
  <c r="BA485" i="4"/>
  <c r="BB453" i="4"/>
  <c r="AR453" i="4"/>
  <c r="AX453" i="4"/>
  <c r="AW453" i="4"/>
  <c r="AU453" i="4"/>
  <c r="AV453" i="4"/>
  <c r="AT453" i="4"/>
  <c r="AY453" i="4"/>
  <c r="AZ453" i="4"/>
  <c r="AS453" i="4"/>
  <c r="BA453" i="4"/>
  <c r="BB433" i="4"/>
  <c r="AR433" i="4"/>
  <c r="AT433" i="4"/>
  <c r="AS433" i="4"/>
  <c r="AY433" i="4"/>
  <c r="AX433" i="4"/>
  <c r="AV433" i="4"/>
  <c r="AU433" i="4"/>
  <c r="AW433" i="4"/>
  <c r="AZ433" i="4"/>
  <c r="BA433" i="4"/>
  <c r="BB414" i="4"/>
  <c r="AR414" i="4"/>
  <c r="AX414" i="4"/>
  <c r="AW414" i="4"/>
  <c r="AV414" i="4"/>
  <c r="AU414" i="4"/>
  <c r="AS414" i="4"/>
  <c r="AT414" i="4"/>
  <c r="AZ414" i="4"/>
  <c r="AY414" i="4"/>
  <c r="BA414" i="4"/>
  <c r="BB351" i="4"/>
  <c r="AX351" i="4"/>
  <c r="AW351" i="4"/>
  <c r="AU351" i="4"/>
  <c r="AT351" i="4"/>
  <c r="AY351" i="4"/>
  <c r="AZ351" i="4"/>
  <c r="AV351" i="4"/>
  <c r="AS351" i="4"/>
  <c r="AR351" i="4"/>
  <c r="BA351" i="4"/>
  <c r="BB319" i="4"/>
  <c r="AY319" i="4"/>
  <c r="AX319" i="4"/>
  <c r="AZ319" i="4"/>
  <c r="AS319" i="4"/>
  <c r="AT319" i="4"/>
  <c r="AU319" i="4"/>
  <c r="AV319" i="4"/>
  <c r="AW319" i="4"/>
  <c r="AR319" i="4"/>
  <c r="BA319" i="4"/>
  <c r="BB315" i="4"/>
  <c r="AX315" i="4"/>
  <c r="AW315" i="4"/>
  <c r="AY315" i="4"/>
  <c r="AZ315" i="4"/>
  <c r="AV315" i="4"/>
  <c r="AU315" i="4"/>
  <c r="AR315" i="4"/>
  <c r="AT315" i="4"/>
  <c r="AS315" i="4"/>
  <c r="BA315" i="4"/>
  <c r="BB334" i="4"/>
  <c r="AU334" i="4"/>
  <c r="AV334" i="4"/>
  <c r="AS334" i="4"/>
  <c r="AY334" i="4"/>
  <c r="AZ334" i="4"/>
  <c r="AX334" i="4"/>
  <c r="AT334" i="4"/>
  <c r="AW334" i="4"/>
  <c r="AR334" i="4"/>
  <c r="BA334" i="4"/>
  <c r="BB329" i="4"/>
  <c r="AT329" i="4"/>
  <c r="AU329" i="4"/>
  <c r="AV329" i="4"/>
  <c r="AS329" i="4"/>
  <c r="AX329" i="4"/>
  <c r="AY329" i="4"/>
  <c r="AZ329" i="4"/>
  <c r="AW329" i="4"/>
  <c r="AR329" i="4"/>
  <c r="BA329" i="4"/>
  <c r="BB352" i="4"/>
  <c r="AV352" i="4"/>
  <c r="AX352" i="4"/>
  <c r="AW352" i="4"/>
  <c r="AY352" i="4"/>
  <c r="AT352" i="4"/>
  <c r="AU352" i="4"/>
  <c r="AS352" i="4"/>
  <c r="AZ352" i="4"/>
  <c r="AR352" i="4"/>
  <c r="BA352" i="4"/>
  <c r="BB355" i="4"/>
  <c r="AY355" i="4"/>
  <c r="AU355" i="4"/>
  <c r="AV355" i="4"/>
  <c r="AZ355" i="4"/>
  <c r="AX355" i="4"/>
  <c r="AW355" i="4"/>
  <c r="AS355" i="4"/>
  <c r="AT355" i="4"/>
  <c r="AR355" i="4"/>
  <c r="BA355" i="4"/>
  <c r="BB321" i="4"/>
  <c r="AZ321" i="4"/>
  <c r="AY321" i="4"/>
  <c r="AX321" i="4"/>
  <c r="AS321" i="4"/>
  <c r="AR321" i="4"/>
  <c r="AV321" i="4"/>
  <c r="AW321" i="4"/>
  <c r="AU321" i="4"/>
  <c r="AT321" i="4"/>
  <c r="BA321" i="4"/>
  <c r="BB322" i="4"/>
  <c r="AZ322" i="4"/>
  <c r="AY322" i="4"/>
  <c r="AX322" i="4"/>
  <c r="AS322" i="4"/>
  <c r="AU322" i="4"/>
  <c r="AT322" i="4"/>
  <c r="AR322" i="4"/>
  <c r="AW322" i="4"/>
  <c r="BA322" i="4"/>
  <c r="AV322" i="4"/>
  <c r="BB314" i="4"/>
  <c r="AX314" i="4"/>
  <c r="AY314" i="4"/>
  <c r="AW314" i="4"/>
  <c r="AV314" i="4"/>
  <c r="AT314" i="4"/>
  <c r="AZ314" i="4"/>
  <c r="AR314" i="4"/>
  <c r="AS314" i="4"/>
  <c r="AU314" i="4"/>
  <c r="BA314" i="4"/>
  <c r="Y501" i="4"/>
  <c r="Z501" i="4"/>
  <c r="Y474" i="4"/>
  <c r="Z474" i="4"/>
  <c r="Y465" i="4"/>
  <c r="Z465" i="4"/>
  <c r="Y454" i="4"/>
  <c r="Z454" i="4"/>
  <c r="Y458" i="4"/>
  <c r="Z458" i="4"/>
  <c r="Y502" i="4"/>
  <c r="Z502" i="4"/>
  <c r="Y463" i="4"/>
  <c r="Z463" i="4"/>
  <c r="Y447" i="4"/>
  <c r="Z447" i="4"/>
  <c r="Y464" i="4"/>
  <c r="Z464" i="4"/>
  <c r="Y420" i="4"/>
  <c r="Z420" i="4"/>
  <c r="Y457" i="4"/>
  <c r="Z457" i="4"/>
  <c r="Y424" i="4"/>
  <c r="Z424" i="4"/>
  <c r="Y427" i="4"/>
  <c r="Z427" i="4"/>
  <c r="Y430" i="4"/>
  <c r="Z430" i="4"/>
  <c r="Y431" i="4"/>
  <c r="Z431" i="4"/>
  <c r="S422" i="4"/>
  <c r="T422" i="4"/>
  <c r="Y400" i="4"/>
  <c r="Z400" i="4"/>
  <c r="Y387" i="4"/>
  <c r="Z387" i="4"/>
  <c r="Y337" i="4"/>
  <c r="Z337" i="4"/>
  <c r="Y363" i="4"/>
  <c r="Z363" i="4"/>
  <c r="Y326" i="4"/>
  <c r="Z326" i="4"/>
  <c r="Y396" i="4"/>
  <c r="Z396" i="4"/>
  <c r="Y325" i="4"/>
  <c r="Z325" i="4"/>
  <c r="Y341" i="4"/>
  <c r="Z341" i="4"/>
  <c r="Y339" i="4"/>
  <c r="Z339" i="4"/>
  <c r="Y404" i="4"/>
  <c r="Z404" i="4"/>
  <c r="Y393" i="4"/>
  <c r="Z393" i="4"/>
  <c r="Y345" i="4"/>
  <c r="Z345" i="4"/>
  <c r="Y364" i="4"/>
  <c r="Z364" i="4"/>
  <c r="Y359" i="4"/>
  <c r="Z359" i="4"/>
  <c r="Y370" i="4"/>
  <c r="Z370" i="4"/>
  <c r="Y377" i="4"/>
  <c r="Z377" i="4"/>
  <c r="Y327" i="4"/>
  <c r="Z327" i="4"/>
  <c r="Y376" i="4"/>
  <c r="Z376" i="4"/>
  <c r="Y348" i="4"/>
  <c r="Z348" i="4"/>
  <c r="Y332" i="4"/>
  <c r="Z332" i="4"/>
  <c r="Y395" i="4"/>
  <c r="Z395" i="4"/>
  <c r="Y391" i="4"/>
  <c r="Z391" i="4"/>
  <c r="Y313" i="4"/>
  <c r="AE313" i="4" s="1"/>
  <c r="AQ313" i="4" s="1"/>
  <c r="X383" i="4"/>
  <c r="Y383" i="4"/>
  <c r="M58" i="9"/>
  <c r="L58" i="9"/>
  <c r="J58" i="9"/>
  <c r="I58" i="9"/>
  <c r="K58" i="9"/>
  <c r="H58" i="9"/>
  <c r="G58" i="9"/>
  <c r="F58" i="9"/>
  <c r="E58" i="9"/>
  <c r="H47" i="13"/>
  <c r="H3" i="13" s="1"/>
  <c r="J47" i="13"/>
  <c r="J3" i="13" s="1"/>
  <c r="K47" i="13"/>
  <c r="K3" i="13" s="1"/>
  <c r="I47" i="13"/>
  <c r="I3" i="13" s="1"/>
  <c r="L47" i="13"/>
  <c r="L3" i="13" s="1"/>
  <c r="E47" i="13"/>
  <c r="E3" i="13" s="1"/>
  <c r="G47" i="13"/>
  <c r="G3" i="13" s="1"/>
  <c r="F47" i="13"/>
  <c r="F3" i="13" s="1"/>
  <c r="C47" i="13"/>
  <c r="C3" i="13" s="1"/>
  <c r="D47" i="13"/>
  <c r="D3" i="13" s="1"/>
  <c r="C45" i="9"/>
  <c r="L419" i="4"/>
  <c r="BA419" i="4"/>
  <c r="L479" i="4"/>
  <c r="BA479" i="4"/>
  <c r="C359" i="4"/>
  <c r="Q359" i="4" s="1"/>
  <c r="AR359" i="4"/>
  <c r="L466" i="4"/>
  <c r="BA466" i="4"/>
  <c r="L497" i="4"/>
  <c r="BA497" i="4"/>
  <c r="F376" i="4"/>
  <c r="AU376" i="4"/>
  <c r="L482" i="4"/>
  <c r="BA482" i="4"/>
  <c r="L449" i="4"/>
  <c r="BA449" i="4"/>
  <c r="L442" i="4"/>
  <c r="BA442" i="4"/>
  <c r="L490" i="4"/>
  <c r="BA490" i="4"/>
  <c r="L505" i="4"/>
  <c r="BA505" i="4"/>
  <c r="H406" i="4"/>
  <c r="AW406" i="4"/>
  <c r="L440" i="4"/>
  <c r="BA440" i="4"/>
  <c r="L484" i="4"/>
  <c r="L360" i="4"/>
  <c r="D491" i="4"/>
  <c r="E491" i="4"/>
  <c r="C335" i="4"/>
  <c r="L423" i="4"/>
  <c r="L353" i="4"/>
  <c r="L384" i="4"/>
  <c r="D335" i="4"/>
  <c r="L467" i="4"/>
  <c r="D483" i="4"/>
  <c r="C316" i="4"/>
  <c r="Q316" i="4" s="1"/>
  <c r="AE316" i="4" s="1"/>
  <c r="AQ316" i="4" s="1"/>
  <c r="AR316" i="4" s="1"/>
  <c r="C382" i="4"/>
  <c r="Q382" i="4" s="1"/>
  <c r="L456" i="4"/>
  <c r="L119" i="4"/>
  <c r="G121" i="4"/>
  <c r="F160" i="4"/>
  <c r="K50" i="9"/>
  <c r="G145" i="4"/>
  <c r="C132" i="4"/>
  <c r="D31" i="4"/>
  <c r="C31" i="4"/>
  <c r="E31" i="4"/>
  <c r="C39" i="4"/>
  <c r="L99" i="4"/>
  <c r="F81" i="4"/>
  <c r="BB313" i="4" l="1"/>
  <c r="AS313" i="4"/>
  <c r="AT313" i="4"/>
  <c r="AW313" i="4"/>
  <c r="AV313" i="4"/>
  <c r="AU313" i="4"/>
  <c r="AX313" i="4"/>
  <c r="AR313" i="4"/>
  <c r="AY313" i="4"/>
  <c r="AZ313" i="4"/>
  <c r="BA313" i="4"/>
  <c r="BB316" i="4"/>
  <c r="AX316" i="4"/>
  <c r="AW316" i="4"/>
  <c r="AY316" i="4"/>
  <c r="AV316" i="4"/>
  <c r="AS316" i="4"/>
  <c r="AT316" i="4"/>
  <c r="AZ316" i="4"/>
  <c r="AU316" i="4"/>
  <c r="BA316" i="4"/>
  <c r="AE332" i="4"/>
  <c r="AQ332" i="4" s="1"/>
  <c r="AE400" i="4"/>
  <c r="AQ400" i="4" s="1"/>
  <c r="AE383" i="4"/>
  <c r="AQ383" i="4" s="1"/>
  <c r="AE420" i="4"/>
  <c r="AQ420" i="4" s="1"/>
  <c r="AE501" i="4"/>
  <c r="AQ501" i="4" s="1"/>
  <c r="AE454" i="4"/>
  <c r="AQ454" i="4" s="1"/>
  <c r="AE430" i="4"/>
  <c r="AQ430" i="4" s="1"/>
  <c r="Y490" i="4"/>
  <c r="Z490" i="4"/>
  <c r="Y456" i="4"/>
  <c r="Z456" i="4"/>
  <c r="Y440" i="4"/>
  <c r="Z440" i="4"/>
  <c r="Y442" i="4"/>
  <c r="Z442" i="4"/>
  <c r="Y497" i="4"/>
  <c r="Z497" i="4"/>
  <c r="Y419" i="4"/>
  <c r="Z419" i="4"/>
  <c r="Y479" i="4"/>
  <c r="Z479" i="4"/>
  <c r="Y449" i="4"/>
  <c r="Z449" i="4"/>
  <c r="Y466" i="4"/>
  <c r="Z466" i="4"/>
  <c r="Y484" i="4"/>
  <c r="Z484" i="4"/>
  <c r="Y482" i="4"/>
  <c r="Z482" i="4"/>
  <c r="Y467" i="4"/>
  <c r="Z467" i="4"/>
  <c r="Y423" i="4"/>
  <c r="Z423" i="4"/>
  <c r="Y505" i="4"/>
  <c r="Z505" i="4"/>
  <c r="Q483" i="4"/>
  <c r="R483" i="4"/>
  <c r="R491" i="4"/>
  <c r="S491" i="4"/>
  <c r="Q491" i="4"/>
  <c r="Y384" i="4"/>
  <c r="Z384" i="4"/>
  <c r="Y353" i="4"/>
  <c r="Z353" i="4"/>
  <c r="Y360" i="4"/>
  <c r="Z360" i="4"/>
  <c r="S376" i="4"/>
  <c r="T376" i="4"/>
  <c r="Q335" i="4"/>
  <c r="R335" i="4"/>
  <c r="U406" i="4"/>
  <c r="V406" i="4"/>
  <c r="M54" i="9"/>
  <c r="L54" i="9"/>
  <c r="F54" i="9"/>
  <c r="F5" i="9" s="1"/>
  <c r="D54" i="9"/>
  <c r="D5" i="9" s="1"/>
  <c r="C5" i="9"/>
  <c r="E54" i="9"/>
  <c r="E5" i="9" s="1"/>
  <c r="H54" i="9"/>
  <c r="H5" i="9" s="1"/>
  <c r="I54" i="9"/>
  <c r="I5" i="9" s="1"/>
  <c r="G54" i="9"/>
  <c r="G5" i="9" s="1"/>
  <c r="K54" i="9"/>
  <c r="K5" i="9" s="1"/>
  <c r="J54" i="9"/>
  <c r="J5" i="9" s="1"/>
  <c r="G326" i="4"/>
  <c r="AV326" i="4"/>
  <c r="F365" i="4"/>
  <c r="AU365" i="4"/>
  <c r="G350" i="4"/>
  <c r="AV350" i="4"/>
  <c r="L434" i="4"/>
  <c r="BA434" i="4"/>
  <c r="L481" i="4"/>
  <c r="BA481" i="4"/>
  <c r="L432" i="4"/>
  <c r="BA432" i="4"/>
  <c r="K418" i="4"/>
  <c r="AZ418" i="4"/>
  <c r="L324" i="4"/>
  <c r="BA324" i="4"/>
  <c r="L416" i="4"/>
  <c r="L5" i="13"/>
  <c r="L435" i="4"/>
  <c r="L422" i="4"/>
  <c r="Z422" i="4" s="1"/>
  <c r="C337" i="4"/>
  <c r="Q337" i="4" s="1"/>
  <c r="AE337" i="4" s="1"/>
  <c r="AQ337" i="4" s="1"/>
  <c r="E134" i="4"/>
  <c r="D134" i="4"/>
  <c r="C142" i="4"/>
  <c r="C134" i="4"/>
  <c r="L202" i="4"/>
  <c r="F184" i="4"/>
  <c r="C89" i="4"/>
  <c r="BB501" i="4" l="1"/>
  <c r="AR501" i="4"/>
  <c r="AV501" i="4"/>
  <c r="AT501" i="4"/>
  <c r="AU501" i="4"/>
  <c r="AY501" i="4"/>
  <c r="AS501" i="4"/>
  <c r="AW501" i="4"/>
  <c r="AZ501" i="4"/>
  <c r="AX501" i="4"/>
  <c r="BA501" i="4"/>
  <c r="BB420" i="4"/>
  <c r="AR420" i="4"/>
  <c r="AV420" i="4"/>
  <c r="AW420" i="4"/>
  <c r="AX420" i="4"/>
  <c r="AY420" i="4"/>
  <c r="AT420" i="4"/>
  <c r="AS420" i="4"/>
  <c r="AZ420" i="4"/>
  <c r="AU420" i="4"/>
  <c r="BA420" i="4"/>
  <c r="BB430" i="4"/>
  <c r="AR430" i="4"/>
  <c r="AS430" i="4"/>
  <c r="AT430" i="4"/>
  <c r="AV430" i="4"/>
  <c r="AW430" i="4"/>
  <c r="AU430" i="4"/>
  <c r="AY430" i="4"/>
  <c r="AX430" i="4"/>
  <c r="AZ430" i="4"/>
  <c r="BA430" i="4"/>
  <c r="BB454" i="4"/>
  <c r="AR454" i="4"/>
  <c r="AW454" i="4"/>
  <c r="AV454" i="4"/>
  <c r="AU454" i="4"/>
  <c r="AX454" i="4"/>
  <c r="AZ454" i="4"/>
  <c r="AY454" i="4"/>
  <c r="AS454" i="4"/>
  <c r="AT454" i="4"/>
  <c r="BA454" i="4"/>
  <c r="BB337" i="4"/>
  <c r="AT337" i="4"/>
  <c r="AU337" i="4"/>
  <c r="AW337" i="4"/>
  <c r="AY337" i="4"/>
  <c r="AV337" i="4"/>
  <c r="AX337" i="4"/>
  <c r="AZ337" i="4"/>
  <c r="AS337" i="4"/>
  <c r="BA337" i="4"/>
  <c r="AR337" i="4"/>
  <c r="BB383" i="4"/>
  <c r="AW383" i="4"/>
  <c r="AV383" i="4"/>
  <c r="AX383" i="4"/>
  <c r="AY383" i="4"/>
  <c r="AR383" i="4"/>
  <c r="AT383" i="4"/>
  <c r="AS383" i="4"/>
  <c r="BA383" i="4"/>
  <c r="AU383" i="4"/>
  <c r="AZ383" i="4"/>
  <c r="BB400" i="4"/>
  <c r="AR400" i="4"/>
  <c r="AS400" i="4"/>
  <c r="AY400" i="4"/>
  <c r="AZ400" i="4"/>
  <c r="AT400" i="4"/>
  <c r="AU400" i="4"/>
  <c r="AX400" i="4"/>
  <c r="AW400" i="4"/>
  <c r="AV400" i="4"/>
  <c r="BA400" i="4"/>
  <c r="BB332" i="4"/>
  <c r="AY332" i="4"/>
  <c r="AX332" i="4"/>
  <c r="AS332" i="4"/>
  <c r="AR332" i="4"/>
  <c r="AZ332" i="4"/>
  <c r="AW332" i="4"/>
  <c r="AT332" i="4"/>
  <c r="AU332" i="4"/>
  <c r="AV332" i="4"/>
  <c r="BA332" i="4"/>
  <c r="AE353" i="4"/>
  <c r="AQ353" i="4" s="1"/>
  <c r="AE484" i="4"/>
  <c r="AQ484" i="4" s="1"/>
  <c r="AE456" i="4"/>
  <c r="AQ456" i="4" s="1"/>
  <c r="AE335" i="4"/>
  <c r="AQ335" i="4" s="1"/>
  <c r="AE384" i="4"/>
  <c r="AQ384" i="4" s="1"/>
  <c r="AE423" i="4"/>
  <c r="AQ423" i="4" s="1"/>
  <c r="AE360" i="4"/>
  <c r="AQ360" i="4" s="1"/>
  <c r="AE467" i="4"/>
  <c r="AQ467" i="4" s="1"/>
  <c r="AE491" i="4"/>
  <c r="AQ491" i="4" s="1"/>
  <c r="Y434" i="4"/>
  <c r="Z434" i="4"/>
  <c r="Y432" i="4"/>
  <c r="Z432" i="4"/>
  <c r="Y435" i="4"/>
  <c r="Z435" i="4"/>
  <c r="Y416" i="4"/>
  <c r="Z416" i="4"/>
  <c r="Y481" i="4"/>
  <c r="Z481" i="4"/>
  <c r="X418" i="4"/>
  <c r="Y418" i="4"/>
  <c r="Y324" i="4"/>
  <c r="Z324" i="4"/>
  <c r="S365" i="4"/>
  <c r="T365" i="4"/>
  <c r="T326" i="4"/>
  <c r="U326" i="4"/>
  <c r="T350" i="4"/>
  <c r="U350" i="4"/>
  <c r="L50" i="9"/>
  <c r="L46" i="9"/>
  <c r="G507" i="4"/>
  <c r="AV507" i="4"/>
  <c r="C347" i="4"/>
  <c r="Q347" i="4" s="1"/>
  <c r="AR347" i="4"/>
  <c r="L495" i="4"/>
  <c r="BA495" i="4"/>
  <c r="L407" i="4"/>
  <c r="BA407" i="4"/>
  <c r="D339" i="4"/>
  <c r="AS339" i="4"/>
  <c r="L498" i="4"/>
  <c r="BA498" i="4"/>
  <c r="C339" i="4"/>
  <c r="AR339" i="4"/>
  <c r="E339" i="4"/>
  <c r="AT339" i="4"/>
  <c r="F389" i="4"/>
  <c r="AU389" i="4"/>
  <c r="L415" i="4"/>
  <c r="C50" i="9"/>
  <c r="D58" i="9"/>
  <c r="C192" i="4"/>
  <c r="BB491" i="4" l="1"/>
  <c r="AR491" i="4"/>
  <c r="AW491" i="4"/>
  <c r="AX491" i="4"/>
  <c r="AY491" i="4"/>
  <c r="AZ491" i="4"/>
  <c r="AU491" i="4"/>
  <c r="AV491" i="4"/>
  <c r="BA491" i="4"/>
  <c r="AS491" i="4"/>
  <c r="AT491" i="4"/>
  <c r="BB467" i="4"/>
  <c r="AR467" i="4"/>
  <c r="AZ467" i="4"/>
  <c r="AY467" i="4"/>
  <c r="AX467" i="4"/>
  <c r="AU467" i="4"/>
  <c r="AV467" i="4"/>
  <c r="AW467" i="4"/>
  <c r="AT467" i="4"/>
  <c r="AS467" i="4"/>
  <c r="BA467" i="4"/>
  <c r="BB423" i="4"/>
  <c r="AR423" i="4"/>
  <c r="AY423" i="4"/>
  <c r="AZ423" i="4"/>
  <c r="AX423" i="4"/>
  <c r="AS423" i="4"/>
  <c r="AV423" i="4"/>
  <c r="AW423" i="4"/>
  <c r="AU423" i="4"/>
  <c r="AT423" i="4"/>
  <c r="BA423" i="4"/>
  <c r="BB456" i="4"/>
  <c r="AR456" i="4"/>
  <c r="AU456" i="4"/>
  <c r="AT456" i="4"/>
  <c r="AS456" i="4"/>
  <c r="AX456" i="4"/>
  <c r="AW456" i="4"/>
  <c r="AZ456" i="4"/>
  <c r="AY456" i="4"/>
  <c r="AV456" i="4"/>
  <c r="BA456" i="4"/>
  <c r="BB484" i="4"/>
  <c r="AR484" i="4"/>
  <c r="AX484" i="4"/>
  <c r="AW484" i="4"/>
  <c r="AV484" i="4"/>
  <c r="AS484" i="4"/>
  <c r="AT484" i="4"/>
  <c r="AY484" i="4"/>
  <c r="AZ484" i="4"/>
  <c r="AU484" i="4"/>
  <c r="BA484" i="4"/>
  <c r="BB353" i="4"/>
  <c r="AW353" i="4"/>
  <c r="AX353" i="4"/>
  <c r="AV353" i="4"/>
  <c r="AZ353" i="4"/>
  <c r="AY353" i="4"/>
  <c r="AS353" i="4"/>
  <c r="AR353" i="4"/>
  <c r="AT353" i="4"/>
  <c r="AU353" i="4"/>
  <c r="BA353" i="4"/>
  <c r="BB360" i="4"/>
  <c r="AT360" i="4"/>
  <c r="AU360" i="4"/>
  <c r="AS360" i="4"/>
  <c r="AR360" i="4"/>
  <c r="AW360" i="4"/>
  <c r="AX360" i="4"/>
  <c r="AV360" i="4"/>
  <c r="AZ360" i="4"/>
  <c r="AY360" i="4"/>
  <c r="BA360" i="4"/>
  <c r="BB384" i="4"/>
  <c r="AV384" i="4"/>
  <c r="AU384" i="4"/>
  <c r="AY384" i="4"/>
  <c r="AZ384" i="4"/>
  <c r="AS384" i="4"/>
  <c r="AR384" i="4"/>
  <c r="AX384" i="4"/>
  <c r="AW384" i="4"/>
  <c r="AT384" i="4"/>
  <c r="BA384" i="4"/>
  <c r="BB335" i="4"/>
  <c r="AZ335" i="4"/>
  <c r="AY335" i="4"/>
  <c r="AV335" i="4"/>
  <c r="AU335" i="4"/>
  <c r="AX335" i="4"/>
  <c r="AW335" i="4"/>
  <c r="AT335" i="4"/>
  <c r="BA335" i="4"/>
  <c r="AR335" i="4"/>
  <c r="AS335" i="4"/>
  <c r="AE435" i="4"/>
  <c r="AQ435" i="4" s="1"/>
  <c r="AE416" i="4"/>
  <c r="AQ416" i="4" s="1"/>
  <c r="Y415" i="4"/>
  <c r="Z415" i="4"/>
  <c r="Y495" i="4"/>
  <c r="Z495" i="4"/>
  <c r="Y498" i="4"/>
  <c r="Z498" i="4"/>
  <c r="T507" i="4"/>
  <c r="U507" i="4"/>
  <c r="Y407" i="4"/>
  <c r="Z407" i="4"/>
  <c r="R339" i="4"/>
  <c r="S339" i="4"/>
  <c r="S389" i="4"/>
  <c r="T389" i="4"/>
  <c r="Q339" i="4"/>
  <c r="L6" i="9"/>
  <c r="L55" i="9"/>
  <c r="M59" i="9"/>
  <c r="L59" i="9"/>
  <c r="K443" i="4"/>
  <c r="AZ443" i="4"/>
  <c r="C397" i="4"/>
  <c r="Q397" i="4" s="1"/>
  <c r="AR397" i="4"/>
  <c r="L478" i="4"/>
  <c r="BA478" i="4"/>
  <c r="G59" i="9"/>
  <c r="F59" i="9"/>
  <c r="H59" i="9"/>
  <c r="I59" i="9"/>
  <c r="K59" i="9"/>
  <c r="E59" i="9"/>
  <c r="J59" i="9"/>
  <c r="D59" i="9"/>
  <c r="G84" i="4"/>
  <c r="L73" i="4"/>
  <c r="AZ411" i="4" l="1"/>
  <c r="K47" i="9" s="1"/>
  <c r="AY411" i="4"/>
  <c r="J47" i="9" s="1"/>
  <c r="AW411" i="4"/>
  <c r="H47" i="9" s="1"/>
  <c r="AS411" i="4"/>
  <c r="D47" i="9" s="1"/>
  <c r="BB416" i="4"/>
  <c r="AR416" i="4"/>
  <c r="AX416" i="4"/>
  <c r="AY416" i="4"/>
  <c r="AU416" i="4"/>
  <c r="AV416" i="4"/>
  <c r="AW416" i="4"/>
  <c r="AZ416" i="4"/>
  <c r="AS416" i="4"/>
  <c r="AT416" i="4"/>
  <c r="BA416" i="4"/>
  <c r="BB435" i="4"/>
  <c r="AR435" i="4"/>
  <c r="AY435" i="4"/>
  <c r="AZ435" i="4"/>
  <c r="AW435" i="4"/>
  <c r="AX435" i="4"/>
  <c r="AV435" i="4"/>
  <c r="AT435" i="4"/>
  <c r="AS435" i="4"/>
  <c r="AU435" i="4"/>
  <c r="BA435" i="4"/>
  <c r="AU411" i="4"/>
  <c r="F47" i="9" s="1"/>
  <c r="AT411" i="4"/>
  <c r="E47" i="9" s="1"/>
  <c r="AX411" i="4"/>
  <c r="I47" i="9" s="1"/>
  <c r="BB411" i="4"/>
  <c r="M47" i="9" s="1"/>
  <c r="M7" i="9" s="1"/>
  <c r="AR411" i="4"/>
  <c r="C47" i="9" s="1"/>
  <c r="AE415" i="4"/>
  <c r="AQ415" i="4" s="1"/>
  <c r="Y478" i="4"/>
  <c r="Z478" i="4"/>
  <c r="X443" i="4"/>
  <c r="Y443" i="4"/>
  <c r="L468" i="4"/>
  <c r="BA468" i="4"/>
  <c r="G187" i="4"/>
  <c r="L176" i="4"/>
  <c r="J56" i="9" l="1"/>
  <c r="J7" i="9" s="1"/>
  <c r="BB415" i="4"/>
  <c r="AR415" i="4"/>
  <c r="AY415" i="4"/>
  <c r="AZ415" i="4"/>
  <c r="AT415" i="4"/>
  <c r="AS415" i="4"/>
  <c r="AV415" i="4"/>
  <c r="AU415" i="4"/>
  <c r="AW415" i="4"/>
  <c r="AX415" i="4"/>
  <c r="BA415" i="4"/>
  <c r="C7" i="9"/>
  <c r="E56" i="9"/>
  <c r="E7" i="9" s="1"/>
  <c r="M56" i="9"/>
  <c r="F56" i="9"/>
  <c r="F7" i="9" s="1"/>
  <c r="K56" i="9"/>
  <c r="K7" i="9" s="1"/>
  <c r="I56" i="9"/>
  <c r="I7" i="9" s="1"/>
  <c r="D56" i="9"/>
  <c r="D7" i="9" s="1"/>
  <c r="H56" i="9"/>
  <c r="H7" i="9" s="1"/>
  <c r="Y468" i="4"/>
  <c r="Z468" i="4"/>
  <c r="L381" i="4"/>
  <c r="BA381" i="4"/>
  <c r="L506" i="4"/>
  <c r="BA506" i="4"/>
  <c r="G392" i="4"/>
  <c r="AV392" i="4"/>
  <c r="AV411" i="4" s="1"/>
  <c r="G47" i="9" s="1"/>
  <c r="G56" i="9" s="1"/>
  <c r="G7" i="9" s="1"/>
  <c r="K422" i="4"/>
  <c r="J296" i="4"/>
  <c r="C228" i="4"/>
  <c r="F288" i="4"/>
  <c r="L302" i="4"/>
  <c r="G236" i="4"/>
  <c r="E305" i="4"/>
  <c r="D307" i="4"/>
  <c r="I296" i="4"/>
  <c r="F259" i="4"/>
  <c r="G226" i="4"/>
  <c r="D222" i="4"/>
  <c r="H233" i="4"/>
  <c r="H264" i="4"/>
  <c r="D229" i="4"/>
  <c r="G240" i="4"/>
  <c r="H224" i="4"/>
  <c r="J224" i="4"/>
  <c r="F220" i="4"/>
  <c r="K290" i="4"/>
  <c r="G237" i="4"/>
  <c r="D252" i="4"/>
  <c r="F280" i="4"/>
  <c r="L238" i="4"/>
  <c r="G238" i="4"/>
  <c r="D303" i="4"/>
  <c r="H306" i="4"/>
  <c r="F291" i="4"/>
  <c r="J221" i="4"/>
  <c r="K258" i="4"/>
  <c r="F254" i="4"/>
  <c r="D297" i="4"/>
  <c r="E301" i="4"/>
  <c r="F266" i="4"/>
  <c r="H215" i="4"/>
  <c r="G257" i="4"/>
  <c r="G285" i="4"/>
  <c r="K266" i="4"/>
  <c r="K280" i="4"/>
  <c r="J279" i="4"/>
  <c r="J216" i="4"/>
  <c r="C268" i="4"/>
  <c r="C299" i="4"/>
  <c r="C219" i="4"/>
  <c r="E263" i="4"/>
  <c r="J246" i="4"/>
  <c r="D218" i="4"/>
  <c r="L266" i="4"/>
  <c r="I304" i="4"/>
  <c r="H302" i="4"/>
  <c r="H243" i="4"/>
  <c r="D243" i="4"/>
  <c r="F214" i="4"/>
  <c r="K229" i="4"/>
  <c r="K216" i="4"/>
  <c r="K265" i="4"/>
  <c r="L254" i="4"/>
  <c r="G291" i="4"/>
  <c r="K232" i="4"/>
  <c r="F228" i="4"/>
  <c r="E222" i="4"/>
  <c r="D298" i="4"/>
  <c r="D267" i="4"/>
  <c r="C290" i="4"/>
  <c r="E217" i="4"/>
  <c r="C249" i="4"/>
  <c r="G303" i="4"/>
  <c r="D265" i="4"/>
  <c r="E275" i="4"/>
  <c r="K284" i="4"/>
  <c r="H246" i="4"/>
  <c r="I278" i="4"/>
  <c r="E297" i="4"/>
  <c r="D211" i="4"/>
  <c r="K245" i="4"/>
  <c r="L212" i="4"/>
  <c r="D257" i="4"/>
  <c r="C212" i="4"/>
  <c r="E223" i="4"/>
  <c r="H242" i="4"/>
  <c r="G274" i="4"/>
  <c r="L305" i="4"/>
  <c r="E252" i="4"/>
  <c r="E284" i="4"/>
  <c r="J300" i="4"/>
  <c r="E296" i="4"/>
  <c r="D249" i="4"/>
  <c r="J277" i="4"/>
  <c r="J265" i="4"/>
  <c r="D258" i="4"/>
  <c r="L296" i="4"/>
  <c r="L284" i="4"/>
  <c r="F264" i="4"/>
  <c r="I233" i="4"/>
  <c r="I237" i="4"/>
  <c r="G225" i="4"/>
  <c r="J262" i="4"/>
  <c r="D272" i="4"/>
  <c r="G216" i="4"/>
  <c r="C297" i="4"/>
  <c r="H225" i="4"/>
  <c r="C242" i="4"/>
  <c r="E248" i="4"/>
  <c r="K254" i="4"/>
  <c r="I291" i="4"/>
  <c r="L222" i="4"/>
  <c r="J297" i="4"/>
  <c r="D219" i="4"/>
  <c r="G213" i="4"/>
  <c r="E242" i="4"/>
  <c r="K226" i="4"/>
  <c r="E235" i="4"/>
  <c r="C214" i="4"/>
  <c r="H244" i="4"/>
  <c r="F302" i="4"/>
  <c r="C278" i="4"/>
  <c r="F242" i="4"/>
  <c r="K305" i="4"/>
  <c r="C308" i="4"/>
  <c r="I224" i="4"/>
  <c r="K268" i="4"/>
  <c r="I223" i="4"/>
  <c r="L258" i="4"/>
  <c r="H299" i="4"/>
  <c r="F286" i="4"/>
  <c r="C302" i="4"/>
  <c r="I283" i="4"/>
  <c r="I297" i="4"/>
  <c r="G273" i="4"/>
  <c r="D234" i="4"/>
  <c r="C231" i="4"/>
  <c r="E230" i="4"/>
  <c r="F299" i="4"/>
  <c r="L220" i="4"/>
  <c r="F237" i="4"/>
  <c r="H238" i="4"/>
  <c r="H252" i="4"/>
  <c r="K288" i="4"/>
  <c r="C211" i="4"/>
  <c r="L237" i="4"/>
  <c r="I236" i="4"/>
  <c r="J268" i="4"/>
  <c r="G294" i="4"/>
  <c r="G275" i="4"/>
  <c r="E304" i="4"/>
  <c r="F230" i="4"/>
  <c r="H286" i="4"/>
  <c r="K308" i="4"/>
  <c r="F293" i="4"/>
  <c r="H250" i="4"/>
  <c r="F292" i="4"/>
  <c r="J259" i="4"/>
  <c r="C255" i="4"/>
  <c r="K261" i="4"/>
  <c r="L277" i="4"/>
  <c r="K215" i="4"/>
  <c r="K273" i="4"/>
  <c r="I238" i="4"/>
  <c r="E253" i="4"/>
  <c r="G293" i="4"/>
  <c r="G298" i="4"/>
  <c r="J264" i="4"/>
  <c r="E294" i="4"/>
  <c r="L232" i="4"/>
  <c r="E236" i="4"/>
  <c r="K297" i="4"/>
  <c r="F271" i="4"/>
  <c r="L253" i="4"/>
  <c r="H307" i="4"/>
  <c r="G267" i="4"/>
  <c r="K218" i="4"/>
  <c r="I225" i="4"/>
  <c r="L216" i="4"/>
  <c r="C279" i="4"/>
  <c r="L256" i="4"/>
  <c r="D287" i="4"/>
  <c r="C295" i="4"/>
  <c r="F227" i="4"/>
  <c r="E255" i="4"/>
  <c r="K221" i="4"/>
  <c r="I229" i="4"/>
  <c r="H274" i="4"/>
  <c r="G247" i="4"/>
  <c r="L213" i="4"/>
  <c r="G255" i="4"/>
  <c r="J252" i="4"/>
  <c r="E237" i="4"/>
  <c r="H301" i="4"/>
  <c r="I299" i="4"/>
  <c r="E307" i="4"/>
  <c r="E299" i="4"/>
  <c r="F224" i="4"/>
  <c r="C236" i="4"/>
  <c r="J293" i="4"/>
  <c r="K304" i="4"/>
  <c r="G260" i="4"/>
  <c r="G258" i="4"/>
  <c r="F273" i="4"/>
  <c r="H287" i="4"/>
  <c r="K248" i="4"/>
  <c r="D215" i="4"/>
  <c r="C307" i="4"/>
  <c r="H257" i="4"/>
  <c r="L239" i="4"/>
  <c r="I260" i="4"/>
  <c r="G227" i="4"/>
  <c r="C283" i="4"/>
  <c r="H294" i="4"/>
  <c r="F301" i="4"/>
  <c r="C276" i="4"/>
  <c r="D245" i="4"/>
  <c r="C293" i="4"/>
  <c r="L223" i="4"/>
  <c r="I308" i="4"/>
  <c r="I275" i="4"/>
  <c r="G261" i="4"/>
  <c r="D232" i="4"/>
  <c r="I226" i="4"/>
  <c r="I232" i="4"/>
  <c r="I215" i="4"/>
  <c r="G218" i="4"/>
  <c r="H293" i="4"/>
  <c r="K279" i="4"/>
  <c r="G242" i="4"/>
  <c r="D251" i="4"/>
  <c r="G296" i="4"/>
  <c r="I263" i="4"/>
  <c r="I243" i="4"/>
  <c r="F263" i="4"/>
  <c r="J223" i="4"/>
  <c r="J299" i="4"/>
  <c r="K247" i="4"/>
  <c r="E218" i="4"/>
  <c r="G306" i="4"/>
  <c r="H283" i="4"/>
  <c r="J241" i="4"/>
  <c r="G286" i="4"/>
  <c r="J248" i="4"/>
  <c r="E273" i="4"/>
  <c r="D268" i="4"/>
  <c r="F277" i="4"/>
  <c r="D259" i="4"/>
  <c r="G224" i="4"/>
  <c r="D278" i="4"/>
  <c r="L286" i="4"/>
  <c r="J238" i="4"/>
  <c r="H282" i="4"/>
  <c r="J281" i="4"/>
  <c r="D240" i="4"/>
  <c r="G307" i="4"/>
  <c r="L295" i="4"/>
  <c r="C241" i="4"/>
  <c r="L248" i="4"/>
  <c r="K292" i="4"/>
  <c r="J230" i="4"/>
  <c r="D295" i="4"/>
  <c r="F281" i="4"/>
  <c r="L252" i="4"/>
  <c r="E229" i="4"/>
  <c r="K276" i="4"/>
  <c r="L219" i="4"/>
  <c r="C235" i="4"/>
  <c r="J249" i="4"/>
  <c r="I248" i="4"/>
  <c r="I302" i="4"/>
  <c r="H262" i="4"/>
  <c r="F274" i="4"/>
  <c r="J255" i="4"/>
  <c r="C259" i="4"/>
  <c r="L288" i="4"/>
  <c r="G234" i="4"/>
  <c r="F265" i="4"/>
  <c r="E239" i="4"/>
  <c r="K262" i="4"/>
  <c r="F306" i="4"/>
  <c r="I294" i="4"/>
  <c r="G302" i="4"/>
  <c r="I253" i="4"/>
  <c r="E228" i="4"/>
  <c r="H271" i="4"/>
  <c r="C258" i="4"/>
  <c r="D306" i="4"/>
  <c r="G299" i="4"/>
  <c r="K259" i="4"/>
  <c r="I276" i="4"/>
  <c r="J282" i="4"/>
  <c r="L297" i="4"/>
  <c r="L224" i="4"/>
  <c r="I249" i="4"/>
  <c r="E288" i="4"/>
  <c r="F272" i="4"/>
  <c r="C254" i="4"/>
  <c r="C229" i="4"/>
  <c r="I247" i="4"/>
  <c r="F218" i="4"/>
  <c r="E238" i="4"/>
  <c r="I256" i="4"/>
  <c r="D304" i="4"/>
  <c r="F246" i="4"/>
  <c r="C261" i="4"/>
  <c r="H214" i="4"/>
  <c r="C243" i="4"/>
  <c r="K228" i="4"/>
  <c r="F213" i="4"/>
  <c r="C217" i="4"/>
  <c r="E262" i="4"/>
  <c r="D253" i="4"/>
  <c r="I265" i="4"/>
  <c r="H305" i="4"/>
  <c r="E232" i="4"/>
  <c r="F215" i="4"/>
  <c r="C281" i="4"/>
  <c r="I228" i="4"/>
  <c r="H272" i="4"/>
  <c r="E260" i="4"/>
  <c r="K302" i="4"/>
  <c r="G265" i="4"/>
  <c r="F223" i="4"/>
  <c r="I280" i="4"/>
  <c r="E298" i="4"/>
  <c r="L279" i="4"/>
  <c r="H269" i="4"/>
  <c r="I245" i="4"/>
  <c r="C220" i="4"/>
  <c r="H261" i="4"/>
  <c r="F297" i="4"/>
  <c r="L247" i="4"/>
  <c r="J301" i="4"/>
  <c r="K272" i="4"/>
  <c r="K251" i="4"/>
  <c r="K289" i="4"/>
  <c r="G217" i="4"/>
  <c r="K246" i="4"/>
  <c r="K294" i="4"/>
  <c r="D274" i="4"/>
  <c r="F275" i="4"/>
  <c r="K252" i="4"/>
  <c r="G229" i="4"/>
  <c r="C269" i="4"/>
  <c r="H232" i="4"/>
  <c r="I287" i="4"/>
  <c r="G295" i="4"/>
  <c r="C265" i="4"/>
  <c r="D217" i="4"/>
  <c r="C286" i="4"/>
  <c r="G288" i="4"/>
  <c r="E220" i="4"/>
  <c r="I211" i="4"/>
  <c r="K307" i="4"/>
  <c r="D280" i="4"/>
  <c r="C284" i="4"/>
  <c r="D288" i="4"/>
  <c r="I213" i="4"/>
  <c r="L278" i="4"/>
  <c r="I251" i="4"/>
  <c r="L281" i="4"/>
  <c r="L304" i="4"/>
  <c r="E286" i="4"/>
  <c r="H300" i="4"/>
  <c r="H281" i="4"/>
  <c r="K230" i="4"/>
  <c r="F269" i="4"/>
  <c r="D244" i="4"/>
  <c r="L289" i="4"/>
  <c r="F262" i="4"/>
  <c r="H245" i="4"/>
  <c r="F225" i="4"/>
  <c r="D277" i="4"/>
  <c r="K224" i="4"/>
  <c r="K263" i="4"/>
  <c r="C272" i="4"/>
  <c r="I227" i="4"/>
  <c r="F289" i="4"/>
  <c r="L300" i="4"/>
  <c r="D242" i="4"/>
  <c r="D266" i="4"/>
  <c r="F238" i="4"/>
  <c r="J222" i="4"/>
  <c r="H211" i="4"/>
  <c r="I242" i="4"/>
  <c r="I284" i="4"/>
  <c r="K238" i="4"/>
  <c r="F307" i="4"/>
  <c r="E269" i="4"/>
  <c r="F255" i="4"/>
  <c r="D301" i="4"/>
  <c r="G264" i="4"/>
  <c r="F253" i="4"/>
  <c r="F251" i="4"/>
  <c r="G256" i="4"/>
  <c r="J247" i="4"/>
  <c r="L298" i="4"/>
  <c r="I212" i="4"/>
  <c r="C266" i="4"/>
  <c r="I270" i="4"/>
  <c r="D299" i="4"/>
  <c r="I273" i="4"/>
  <c r="H235" i="4"/>
  <c r="H304" i="4"/>
  <c r="H276" i="4"/>
  <c r="H216" i="4"/>
  <c r="G249" i="4"/>
  <c r="L240" i="4"/>
  <c r="J263" i="4"/>
  <c r="F234" i="4"/>
  <c r="E293" i="4"/>
  <c r="L268" i="4"/>
  <c r="J212" i="4"/>
  <c r="E247" i="4"/>
  <c r="J251" i="4"/>
  <c r="E268" i="4"/>
  <c r="I290" i="4"/>
  <c r="L74" i="4"/>
  <c r="Y506" i="4" l="1"/>
  <c r="Z506" i="4"/>
  <c r="X422" i="4"/>
  <c r="Y422" i="4"/>
  <c r="Y381" i="4"/>
  <c r="Z381" i="4"/>
  <c r="T392" i="4"/>
  <c r="U392" i="4"/>
  <c r="L177" i="4"/>
  <c r="BA382" i="4" s="1"/>
  <c r="BA411" i="4" s="1"/>
  <c r="L47" i="9" s="1"/>
  <c r="L280" i="4"/>
  <c r="K278" i="4"/>
  <c r="I272" i="4"/>
  <c r="J267" i="4"/>
  <c r="H256" i="4"/>
  <c r="J240" i="4"/>
  <c r="D302" i="4"/>
  <c r="E249" i="4"/>
  <c r="J294" i="4"/>
  <c r="D262" i="4"/>
  <c r="E280" i="4"/>
  <c r="I217" i="4"/>
  <c r="D294" i="4"/>
  <c r="L308" i="4"/>
  <c r="J304" i="4"/>
  <c r="I277" i="4"/>
  <c r="C250" i="4"/>
  <c r="H226" i="4"/>
  <c r="D233" i="4"/>
  <c r="D282" i="4"/>
  <c r="I244" i="4"/>
  <c r="L246" i="4"/>
  <c r="J307" i="4"/>
  <c r="C222" i="4"/>
  <c r="D237" i="4"/>
  <c r="G269" i="4"/>
  <c r="G211" i="4"/>
  <c r="F267" i="4"/>
  <c r="D250" i="4"/>
  <c r="F231" i="4"/>
  <c r="D260" i="4"/>
  <c r="C267" i="4"/>
  <c r="L299" i="4"/>
  <c r="H270" i="4"/>
  <c r="E250" i="4"/>
  <c r="F248" i="4"/>
  <c r="L251" i="4"/>
  <c r="L227" i="4"/>
  <c r="C288" i="4"/>
  <c r="H227" i="4"/>
  <c r="L217" i="4"/>
  <c r="E303" i="4"/>
  <c r="J283" i="4"/>
  <c r="J275" i="4"/>
  <c r="L211" i="4"/>
  <c r="F276" i="4"/>
  <c r="E257" i="4"/>
  <c r="J254" i="4"/>
  <c r="C215" i="4"/>
  <c r="I218" i="4"/>
  <c r="J289" i="4"/>
  <c r="J260" i="4"/>
  <c r="G304" i="4"/>
  <c r="L269" i="4"/>
  <c r="J270" i="4"/>
  <c r="J219" i="4"/>
  <c r="E302" i="4"/>
  <c r="D291" i="4"/>
  <c r="H280" i="4"/>
  <c r="F294" i="4"/>
  <c r="J278" i="4"/>
  <c r="G276" i="4"/>
  <c r="K296" i="4"/>
  <c r="K295" i="4"/>
  <c r="E240" i="4"/>
  <c r="G266" i="4"/>
  <c r="G254" i="4"/>
  <c r="H288" i="4"/>
  <c r="F279" i="4"/>
  <c r="L307" i="4"/>
  <c r="E214" i="4"/>
  <c r="K211" i="4"/>
  <c r="I234" i="4"/>
  <c r="I254" i="4"/>
  <c r="F304" i="4"/>
  <c r="D292" i="4"/>
  <c r="D261" i="4"/>
  <c r="K256" i="4"/>
  <c r="H219" i="4"/>
  <c r="D285" i="4"/>
  <c r="E243" i="4"/>
  <c r="L301" i="4"/>
  <c r="I235" i="4"/>
  <c r="I285" i="4"/>
  <c r="J298" i="4"/>
  <c r="D289" i="4"/>
  <c r="L265" i="4"/>
  <c r="D305" i="4"/>
  <c r="F260" i="4"/>
  <c r="H249" i="4"/>
  <c r="D228" i="4"/>
  <c r="E276" i="4"/>
  <c r="E277" i="4"/>
  <c r="D248" i="4"/>
  <c r="E231" i="4"/>
  <c r="K300" i="4"/>
  <c r="I295" i="4"/>
  <c r="E219" i="4"/>
  <c r="I281" i="4"/>
  <c r="L231" i="4"/>
  <c r="F290" i="4"/>
  <c r="J280" i="4"/>
  <c r="C244" i="4"/>
  <c r="I305" i="4"/>
  <c r="L276" i="4"/>
  <c r="H218" i="4"/>
  <c r="D273" i="4"/>
  <c r="I293" i="4"/>
  <c r="F245" i="4"/>
  <c r="G305" i="4"/>
  <c r="K281" i="4"/>
  <c r="I240" i="4"/>
  <c r="D241" i="4"/>
  <c r="E271" i="4"/>
  <c r="H290" i="4"/>
  <c r="J234" i="4"/>
  <c r="D269" i="4"/>
  <c r="H231" i="4"/>
  <c r="J291" i="4"/>
  <c r="C305" i="4"/>
  <c r="K264" i="4"/>
  <c r="I300" i="4"/>
  <c r="I258" i="4"/>
  <c r="L244" i="4"/>
  <c r="F257" i="4"/>
  <c r="H217" i="4"/>
  <c r="C282" i="4"/>
  <c r="I301" i="4"/>
  <c r="H295" i="4"/>
  <c r="C237" i="4"/>
  <c r="G278" i="4"/>
  <c r="I252" i="4"/>
  <c r="H223" i="4"/>
  <c r="J213" i="4"/>
  <c r="L303" i="4"/>
  <c r="L273" i="4"/>
  <c r="E254" i="4"/>
  <c r="J245" i="4"/>
  <c r="K303" i="4"/>
  <c r="I267" i="4"/>
  <c r="I221" i="4"/>
  <c r="J295" i="4"/>
  <c r="L229" i="4"/>
  <c r="C271" i="4"/>
  <c r="I292" i="4"/>
  <c r="H303" i="4"/>
  <c r="I269" i="4"/>
  <c r="J303" i="4"/>
  <c r="L274" i="4"/>
  <c r="D264" i="4"/>
  <c r="D213" i="4"/>
  <c r="C251" i="4"/>
  <c r="F285" i="4"/>
  <c r="J226" i="4"/>
  <c r="J214" i="4"/>
  <c r="G239" i="4"/>
  <c r="I222" i="4"/>
  <c r="D225" i="4"/>
  <c r="L287" i="4"/>
  <c r="J272" i="4"/>
  <c r="K223" i="4"/>
  <c r="J232" i="4"/>
  <c r="E308" i="4"/>
  <c r="C247" i="4"/>
  <c r="C248" i="4"/>
  <c r="G251" i="4"/>
  <c r="F243" i="4"/>
  <c r="F268" i="4"/>
  <c r="J274" i="4"/>
  <c r="C273" i="4"/>
  <c r="J256" i="4"/>
  <c r="D220" i="4"/>
  <c r="C218" i="4"/>
  <c r="L235" i="4"/>
  <c r="D283" i="4"/>
  <c r="K285" i="4"/>
  <c r="L262" i="4"/>
  <c r="J302" i="4"/>
  <c r="H255" i="4"/>
  <c r="L282" i="4"/>
  <c r="L233" i="4"/>
  <c r="L230" i="4"/>
  <c r="H279" i="4"/>
  <c r="K244" i="4"/>
  <c r="H291" i="4"/>
  <c r="E278" i="4"/>
  <c r="H248" i="4"/>
  <c r="J225" i="4"/>
  <c r="G233" i="4"/>
  <c r="G232" i="4"/>
  <c r="J211" i="4"/>
  <c r="C253" i="4"/>
  <c r="J250" i="4"/>
  <c r="K240" i="4"/>
  <c r="J269" i="4"/>
  <c r="J308" i="4"/>
  <c r="K255" i="4"/>
  <c r="H298" i="4"/>
  <c r="C291" i="4"/>
  <c r="J236" i="4"/>
  <c r="I286" i="4"/>
  <c r="D212" i="4"/>
  <c r="K242" i="4"/>
  <c r="H221" i="4"/>
  <c r="H259" i="4"/>
  <c r="I303" i="4"/>
  <c r="J258" i="4"/>
  <c r="F278" i="4"/>
  <c r="F308" i="4"/>
  <c r="J288" i="4"/>
  <c r="D276" i="4"/>
  <c r="K239" i="4"/>
  <c r="E285" i="4"/>
  <c r="C223" i="4"/>
  <c r="H254" i="4"/>
  <c r="K213" i="4"/>
  <c r="C257" i="4"/>
  <c r="K235" i="4"/>
  <c r="E233" i="4"/>
  <c r="J233" i="4"/>
  <c r="C246" i="4"/>
  <c r="H251" i="4"/>
  <c r="J220" i="4"/>
  <c r="J286" i="4"/>
  <c r="I255" i="4"/>
  <c r="G282" i="4"/>
  <c r="J276" i="4"/>
  <c r="K212" i="4"/>
  <c r="F252" i="4"/>
  <c r="K234" i="4"/>
  <c r="L270" i="4"/>
  <c r="L242" i="4"/>
  <c r="C256" i="4"/>
  <c r="G222" i="4"/>
  <c r="H285" i="4"/>
  <c r="H230" i="4"/>
  <c r="C292" i="4"/>
  <c r="D236" i="4"/>
  <c r="I307" i="4"/>
  <c r="L264" i="4"/>
  <c r="J284" i="4"/>
  <c r="H267" i="4"/>
  <c r="C294" i="4"/>
  <c r="F296" i="4"/>
  <c r="L267" i="4"/>
  <c r="C233" i="4"/>
  <c r="F239" i="4"/>
  <c r="L221" i="4"/>
  <c r="I274" i="4"/>
  <c r="F295" i="4"/>
  <c r="K253" i="4"/>
  <c r="D284" i="4"/>
  <c r="J257" i="4"/>
  <c r="L260" i="4"/>
  <c r="G308" i="4"/>
  <c r="C216" i="4"/>
  <c r="K293" i="4"/>
  <c r="K260" i="4"/>
  <c r="L291" i="4"/>
  <c r="C224" i="4"/>
  <c r="G241" i="4"/>
  <c r="D238" i="4"/>
  <c r="I230" i="4"/>
  <c r="I259" i="4"/>
  <c r="I216" i="4"/>
  <c r="F211" i="4"/>
  <c r="E279" i="4"/>
  <c r="H265" i="4"/>
  <c r="G223" i="4"/>
  <c r="E267" i="4"/>
  <c r="G253" i="4"/>
  <c r="C225" i="4"/>
  <c r="C303" i="4"/>
  <c r="H292" i="4"/>
  <c r="K220" i="4"/>
  <c r="F284" i="4"/>
  <c r="H229" i="4"/>
  <c r="C263" i="4"/>
  <c r="L272" i="4"/>
  <c r="E213" i="4"/>
  <c r="G283" i="4"/>
  <c r="D308" i="4"/>
  <c r="K241" i="4"/>
  <c r="F232" i="4"/>
  <c r="C285" i="4"/>
  <c r="E225" i="4"/>
  <c r="C252" i="4"/>
  <c r="F244" i="4"/>
  <c r="C306" i="4"/>
  <c r="J228" i="4"/>
  <c r="C304" i="4"/>
  <c r="H263" i="4"/>
  <c r="F229" i="4"/>
  <c r="C221" i="4"/>
  <c r="F303" i="4"/>
  <c r="L263" i="4"/>
  <c r="E221" i="4"/>
  <c r="L234" i="4"/>
  <c r="J217" i="4"/>
  <c r="L293" i="4"/>
  <c r="E211" i="4"/>
  <c r="G287" i="4"/>
  <c r="D286" i="4"/>
  <c r="F212" i="4"/>
  <c r="C289" i="4"/>
  <c r="E272" i="4"/>
  <c r="K225" i="4"/>
  <c r="G215" i="4"/>
  <c r="L292" i="4"/>
  <c r="I246" i="4"/>
  <c r="E224" i="4"/>
  <c r="G248" i="4"/>
  <c r="H308" i="4"/>
  <c r="D230" i="4"/>
  <c r="C301" i="4"/>
  <c r="K270" i="4"/>
  <c r="I241" i="4"/>
  <c r="H277" i="4"/>
  <c r="F305" i="4"/>
  <c r="F261" i="4"/>
  <c r="I261" i="4"/>
  <c r="D223" i="4"/>
  <c r="I268" i="4"/>
  <c r="H273" i="4"/>
  <c r="G244" i="4"/>
  <c r="D246" i="4"/>
  <c r="H268" i="4"/>
  <c r="E265" i="4"/>
  <c r="G284" i="4"/>
  <c r="G220" i="4"/>
  <c r="I220" i="4"/>
  <c r="F219" i="4"/>
  <c r="C239" i="4"/>
  <c r="G280" i="4"/>
  <c r="G290" i="4"/>
  <c r="F282" i="4"/>
  <c r="F258" i="4"/>
  <c r="L271" i="4"/>
  <c r="I266" i="4"/>
  <c r="G292" i="4"/>
  <c r="G279" i="4"/>
  <c r="J243" i="4"/>
  <c r="H240" i="4"/>
  <c r="J231" i="4"/>
  <c r="J273" i="4"/>
  <c r="F236" i="4"/>
  <c r="E234" i="4"/>
  <c r="G250" i="4"/>
  <c r="E245" i="4"/>
  <c r="K298" i="4"/>
  <c r="E292" i="4"/>
  <c r="E226" i="4"/>
  <c r="D231" i="4"/>
  <c r="D281" i="4"/>
  <c r="G271" i="4"/>
  <c r="L243" i="4"/>
  <c r="D290" i="4"/>
  <c r="L250" i="4"/>
  <c r="C274" i="4"/>
  <c r="L236" i="4"/>
  <c r="F216" i="4"/>
  <c r="I288" i="4"/>
  <c r="L241" i="4"/>
  <c r="L285" i="4"/>
  <c r="E300" i="4"/>
  <c r="H297" i="4"/>
  <c r="E281" i="4"/>
  <c r="J290" i="4"/>
  <c r="K271" i="4"/>
  <c r="L259" i="4"/>
  <c r="L225" i="4"/>
  <c r="K231" i="4"/>
  <c r="F250" i="4"/>
  <c r="J287" i="4"/>
  <c r="H275" i="4"/>
  <c r="E246" i="4"/>
  <c r="J305" i="4"/>
  <c r="K237" i="4"/>
  <c r="J292" i="4"/>
  <c r="L228" i="4"/>
  <c r="E216" i="4"/>
  <c r="F217" i="4"/>
  <c r="E251" i="4"/>
  <c r="L249" i="4"/>
  <c r="L218" i="4"/>
  <c r="C264" i="4"/>
  <c r="E215" i="4"/>
  <c r="E282" i="4"/>
  <c r="K287" i="4"/>
  <c r="H239" i="4"/>
  <c r="D296" i="4"/>
  <c r="C230" i="4"/>
  <c r="C240" i="4"/>
  <c r="L283" i="4"/>
  <c r="C260" i="4"/>
  <c r="K227" i="4"/>
  <c r="D256" i="4"/>
  <c r="H284" i="4"/>
  <c r="G212" i="4"/>
  <c r="D224" i="4"/>
  <c r="C280" i="4"/>
  <c r="K222" i="4"/>
  <c r="I231" i="4"/>
  <c r="D226" i="4"/>
  <c r="C262" i="4"/>
  <c r="H241" i="4"/>
  <c r="I289" i="4"/>
  <c r="D221" i="4"/>
  <c r="J244" i="4"/>
  <c r="D293" i="4"/>
  <c r="E266" i="4"/>
  <c r="G219" i="4"/>
  <c r="H266" i="4"/>
  <c r="J237" i="4"/>
  <c r="J215" i="4"/>
  <c r="G281" i="4"/>
  <c r="K277" i="4"/>
  <c r="I282" i="4"/>
  <c r="L275" i="4"/>
  <c r="E295" i="4"/>
  <c r="H278" i="4"/>
  <c r="H234" i="4"/>
  <c r="J266" i="4"/>
  <c r="F241" i="4"/>
  <c r="E256" i="4"/>
  <c r="E258" i="4"/>
  <c r="F298" i="4"/>
  <c r="J239" i="4"/>
  <c r="D300" i="4"/>
  <c r="K233" i="4"/>
  <c r="G272" i="4"/>
  <c r="D263" i="4"/>
  <c r="G289" i="4"/>
  <c r="D214" i="4"/>
  <c r="K236" i="4"/>
  <c r="K243" i="4"/>
  <c r="J229" i="4"/>
  <c r="F287" i="4"/>
  <c r="K269" i="4"/>
  <c r="D254" i="4"/>
  <c r="I239" i="4"/>
  <c r="K219" i="4"/>
  <c r="G214" i="4"/>
  <c r="C270" i="4"/>
  <c r="G243" i="4"/>
  <c r="F226" i="4"/>
  <c r="H222" i="4"/>
  <c r="J261" i="4"/>
  <c r="H228" i="4"/>
  <c r="F300" i="4"/>
  <c r="H260" i="4"/>
  <c r="J271" i="4"/>
  <c r="G300" i="4"/>
  <c r="L214" i="4"/>
  <c r="J235" i="4"/>
  <c r="H236" i="4"/>
  <c r="I262" i="4"/>
  <c r="L294" i="4"/>
  <c r="I214" i="4"/>
  <c r="C277" i="4"/>
  <c r="J242" i="4"/>
  <c r="K306" i="4"/>
  <c r="K283" i="4"/>
  <c r="G270" i="4"/>
  <c r="E261" i="4"/>
  <c r="J285" i="4"/>
  <c r="E241" i="4"/>
  <c r="I279" i="4"/>
  <c r="K282" i="4"/>
  <c r="E227" i="4"/>
  <c r="F247" i="4"/>
  <c r="E291" i="4"/>
  <c r="E212" i="4"/>
  <c r="I264" i="4"/>
  <c r="F283" i="4"/>
  <c r="C238" i="4"/>
  <c r="D271" i="4"/>
  <c r="D255" i="4"/>
  <c r="L306" i="4"/>
  <c r="F235" i="4"/>
  <c r="G228" i="4"/>
  <c r="D239" i="4"/>
  <c r="E287" i="4"/>
  <c r="C232" i="4"/>
  <c r="G235" i="4"/>
  <c r="C287" i="4"/>
  <c r="G263" i="4"/>
  <c r="F270" i="4"/>
  <c r="H289" i="4"/>
  <c r="K257" i="4"/>
  <c r="C298" i="4"/>
  <c r="E306" i="4"/>
  <c r="L255" i="4"/>
  <c r="H296" i="4"/>
  <c r="G297" i="4"/>
  <c r="K291" i="4"/>
  <c r="K286" i="4"/>
  <c r="E290" i="4"/>
  <c r="D247" i="4"/>
  <c r="G252" i="4"/>
  <c r="C213" i="4"/>
  <c r="I298" i="4"/>
  <c r="G230" i="4"/>
  <c r="L245" i="4"/>
  <c r="K250" i="4"/>
  <c r="L290" i="4"/>
  <c r="G277" i="4"/>
  <c r="E283" i="4"/>
  <c r="H212" i="4"/>
  <c r="G221" i="4"/>
  <c r="D275" i="4"/>
  <c r="I271" i="4"/>
  <c r="F222" i="4"/>
  <c r="I219" i="4"/>
  <c r="D270" i="4"/>
  <c r="D216" i="4"/>
  <c r="G301" i="4"/>
  <c r="K214" i="4"/>
  <c r="J218" i="4"/>
  <c r="D227" i="4"/>
  <c r="K217" i="4"/>
  <c r="G268" i="4"/>
  <c r="E244" i="4"/>
  <c r="C245" i="4"/>
  <c r="K274" i="4"/>
  <c r="C300" i="4"/>
  <c r="C234" i="4"/>
  <c r="D279" i="4"/>
  <c r="K275" i="4"/>
  <c r="G262" i="4"/>
  <c r="H237" i="4"/>
  <c r="J306" i="4"/>
  <c r="F249" i="4"/>
  <c r="L261" i="4"/>
  <c r="C227" i="4"/>
  <c r="E259" i="4"/>
  <c r="C296" i="4"/>
  <c r="I250" i="4"/>
  <c r="F221" i="4"/>
  <c r="H253" i="4"/>
  <c r="C275" i="4"/>
  <c r="L226" i="4"/>
  <c r="G259" i="4"/>
  <c r="K301" i="4"/>
  <c r="L215" i="4"/>
  <c r="G246" i="4"/>
  <c r="E289" i="4"/>
  <c r="L257" i="4"/>
  <c r="F256" i="4"/>
  <c r="G231" i="4"/>
  <c r="J227" i="4"/>
  <c r="F233" i="4"/>
  <c r="H258" i="4"/>
  <c r="F240" i="4"/>
  <c r="H213" i="4"/>
  <c r="I306" i="4"/>
  <c r="E264" i="4"/>
  <c r="H220" i="4"/>
  <c r="K249" i="4"/>
  <c r="I257" i="4"/>
  <c r="H247" i="4"/>
  <c r="G245" i="4"/>
  <c r="E274" i="4"/>
  <c r="J253" i="4"/>
  <c r="K299" i="4"/>
  <c r="K267" i="4"/>
  <c r="D235" i="4"/>
  <c r="E270" i="4"/>
  <c r="C226" i="4"/>
  <c r="K210" i="4"/>
  <c r="D210" i="4"/>
  <c r="G210" i="4"/>
  <c r="L210" i="4"/>
  <c r="C210" i="4"/>
  <c r="J210" i="4"/>
  <c r="I210" i="4"/>
  <c r="F210" i="4"/>
  <c r="E210" i="4"/>
  <c r="H210" i="4"/>
  <c r="AE422" i="4" l="1"/>
  <c r="AQ422" i="4" s="1"/>
  <c r="L7" i="9"/>
  <c r="L56" i="9"/>
  <c r="H49" i="11"/>
  <c r="J45" i="11"/>
  <c r="I43" i="11"/>
  <c r="D43" i="11"/>
  <c r="C43" i="11"/>
  <c r="M53" i="11" s="1"/>
  <c r="G43" i="11"/>
  <c r="L45" i="11"/>
  <c r="H43" i="11"/>
  <c r="G45" i="11"/>
  <c r="C45" i="11"/>
  <c r="K43" i="11"/>
  <c r="L43" i="11"/>
  <c r="I45" i="11"/>
  <c r="F45" i="11"/>
  <c r="E45" i="11"/>
  <c r="J43" i="11"/>
  <c r="E43" i="11"/>
  <c r="H45" i="11"/>
  <c r="K45" i="11"/>
  <c r="D45" i="11"/>
  <c r="F43" i="11"/>
  <c r="C51" i="11"/>
  <c r="I49" i="11"/>
  <c r="H51" i="11"/>
  <c r="J51" i="11"/>
  <c r="G49" i="11"/>
  <c r="F51" i="11"/>
  <c r="E49" i="11"/>
  <c r="I51" i="11"/>
  <c r="F49" i="11"/>
  <c r="G51" i="11"/>
  <c r="D51" i="11"/>
  <c r="K49" i="11"/>
  <c r="K51" i="11"/>
  <c r="E51" i="11"/>
  <c r="J49" i="11"/>
  <c r="D49" i="11"/>
  <c r="C49" i="11"/>
  <c r="L49" i="11"/>
  <c r="L51" i="11"/>
  <c r="L382" i="4"/>
  <c r="BB422" i="4" l="1"/>
  <c r="BB512" i="4" s="1"/>
  <c r="M48" i="9" s="1"/>
  <c r="AR422" i="4"/>
  <c r="AR512" i="4" s="1"/>
  <c r="C48" i="9" s="1"/>
  <c r="AT422" i="4"/>
  <c r="AT512" i="4" s="1"/>
  <c r="E48" i="9" s="1"/>
  <c r="AS422" i="4"/>
  <c r="AS512" i="4" s="1"/>
  <c r="D48" i="9" s="1"/>
  <c r="AX422" i="4"/>
  <c r="AX512" i="4" s="1"/>
  <c r="I48" i="9" s="1"/>
  <c r="AY422" i="4"/>
  <c r="AY512" i="4" s="1"/>
  <c r="J48" i="9" s="1"/>
  <c r="AV422" i="4"/>
  <c r="AV512" i="4" s="1"/>
  <c r="G48" i="9" s="1"/>
  <c r="AW422" i="4"/>
  <c r="AW512" i="4" s="1"/>
  <c r="H48" i="9" s="1"/>
  <c r="AU422" i="4"/>
  <c r="AU512" i="4" s="1"/>
  <c r="F48" i="9" s="1"/>
  <c r="BA422" i="4"/>
  <c r="BA512" i="4" s="1"/>
  <c r="L48" i="9" s="1"/>
  <c r="L8" i="9" s="1"/>
  <c r="AZ422" i="4"/>
  <c r="AZ512" i="4" s="1"/>
  <c r="K48" i="9" s="1"/>
  <c r="Y382" i="4"/>
  <c r="Z382" i="4"/>
  <c r="C6" i="11"/>
  <c r="M59" i="11"/>
  <c r="C8" i="11"/>
  <c r="M61" i="11"/>
  <c r="C5" i="11"/>
  <c r="M55" i="11"/>
  <c r="K53" i="11"/>
  <c r="K3" i="11" s="1"/>
  <c r="G53" i="11"/>
  <c r="G3" i="11" s="1"/>
  <c r="C3" i="11"/>
  <c r="L55" i="11"/>
  <c r="L5" i="11" s="1"/>
  <c r="L53" i="11"/>
  <c r="L3" i="11" s="1"/>
  <c r="K55" i="11"/>
  <c r="K5" i="11" s="1"/>
  <c r="I55" i="11"/>
  <c r="I5" i="11" s="1"/>
  <c r="E53" i="11"/>
  <c r="E3" i="11" s="1"/>
  <c r="F53" i="11"/>
  <c r="F3" i="11" s="1"/>
  <c r="L61" i="11"/>
  <c r="L8" i="11" s="1"/>
  <c r="K59" i="11"/>
  <c r="K6" i="11" s="1"/>
  <c r="K61" i="11"/>
  <c r="K8" i="11" s="1"/>
  <c r="L59" i="11"/>
  <c r="L6" i="11" s="1"/>
  <c r="H59" i="11"/>
  <c r="H6" i="11" s="1"/>
  <c r="J53" i="11"/>
  <c r="J3" i="11" s="1"/>
  <c r="J55" i="11"/>
  <c r="J5" i="11" s="1"/>
  <c r="E55" i="11"/>
  <c r="E5" i="11" s="1"/>
  <c r="H53" i="11"/>
  <c r="H3" i="11" s="1"/>
  <c r="F55" i="11"/>
  <c r="F5" i="11" s="1"/>
  <c r="D53" i="11"/>
  <c r="D3" i="11" s="1"/>
  <c r="D55" i="11"/>
  <c r="D5" i="11" s="1"/>
  <c r="H55" i="11"/>
  <c r="H5" i="11" s="1"/>
  <c r="I53" i="11"/>
  <c r="I3" i="11" s="1"/>
  <c r="G55" i="11"/>
  <c r="G5" i="11" s="1"/>
  <c r="E61" i="11"/>
  <c r="E8" i="11" s="1"/>
  <c r="I61" i="11"/>
  <c r="I8" i="11" s="1"/>
  <c r="F61" i="11"/>
  <c r="F8" i="11" s="1"/>
  <c r="G61" i="11"/>
  <c r="G8" i="11" s="1"/>
  <c r="F59" i="11"/>
  <c r="F6" i="11" s="1"/>
  <c r="I59" i="11"/>
  <c r="I6" i="11" s="1"/>
  <c r="D59" i="11"/>
  <c r="D6" i="11" s="1"/>
  <c r="G59" i="11"/>
  <c r="G6" i="11" s="1"/>
  <c r="D61" i="11"/>
  <c r="D8" i="11" s="1"/>
  <c r="F57" i="9" l="1"/>
  <c r="F8" i="9" s="1"/>
  <c r="H57" i="9"/>
  <c r="H8" i="9" s="1"/>
  <c r="G57" i="9"/>
  <c r="G8" i="9" s="1"/>
  <c r="I57" i="9"/>
  <c r="I8" i="9" s="1"/>
  <c r="J57" i="9"/>
  <c r="J8" i="9" s="1"/>
  <c r="K57" i="9"/>
  <c r="K8" i="9" s="1"/>
  <c r="E57" i="9"/>
  <c r="E8" i="9" s="1"/>
  <c r="D57" i="9"/>
  <c r="D8" i="9" s="1"/>
  <c r="L57" i="9"/>
  <c r="C8" i="9"/>
  <c r="M8" i="9"/>
  <c r="M57" i="9"/>
  <c r="E59" i="11"/>
  <c r="E6" i="11" s="1"/>
  <c r="J61" i="11"/>
  <c r="J8" i="11" s="1"/>
  <c r="J59" i="11"/>
  <c r="J6" i="11" s="1"/>
  <c r="H61" i="11"/>
  <c r="H8" i="11" s="1"/>
  <c r="D44" i="13" l="1"/>
  <c r="H44" i="13"/>
  <c r="F44" i="13"/>
  <c r="K44" i="13"/>
  <c r="I44" i="13"/>
  <c r="J44" i="13"/>
  <c r="C44" i="13"/>
  <c r="M48" i="13" s="1"/>
  <c r="E44" i="13"/>
  <c r="G44" i="13"/>
  <c r="L44" i="11" l="1"/>
  <c r="L50" i="11"/>
  <c r="H50" i="11"/>
  <c r="C48" i="13"/>
  <c r="C4" i="13" s="1"/>
  <c r="L48" i="13"/>
  <c r="L4" i="13" s="1"/>
  <c r="J48" i="13"/>
  <c r="J4" i="13" s="1"/>
  <c r="I48" i="13"/>
  <c r="I4" i="13" s="1"/>
  <c r="K48" i="13"/>
  <c r="K4" i="13" s="1"/>
  <c r="H48" i="13"/>
  <c r="H4" i="13" s="1"/>
  <c r="F48" i="13"/>
  <c r="F4" i="13" s="1"/>
  <c r="G48" i="13"/>
  <c r="G4" i="13" s="1"/>
  <c r="E48" i="13"/>
  <c r="E4" i="13" s="1"/>
  <c r="D48" i="13"/>
  <c r="D4" i="13" s="1"/>
  <c r="J44" i="11"/>
  <c r="H44" i="11"/>
  <c r="E44" i="11"/>
  <c r="K44" i="11"/>
  <c r="F50" i="11"/>
  <c r="D50" i="11"/>
  <c r="K50" i="11"/>
  <c r="E50" i="11"/>
  <c r="J50" i="11"/>
  <c r="I50" i="11"/>
  <c r="G50" i="11"/>
  <c r="C50" i="11"/>
  <c r="M60" i="11" s="1"/>
  <c r="G44" i="11"/>
  <c r="I44" i="11"/>
  <c r="C44" i="11"/>
  <c r="F44" i="11"/>
  <c r="D44" i="11"/>
  <c r="C4" i="11" l="1"/>
  <c r="M54" i="11"/>
  <c r="F60" i="11"/>
  <c r="F7" i="11" s="1"/>
  <c r="K60" i="11"/>
  <c r="K7" i="11" s="1"/>
  <c r="C7" i="11"/>
  <c r="G60" i="11"/>
  <c r="G7" i="11" s="1"/>
  <c r="E60" i="11"/>
  <c r="E7" i="11" s="1"/>
  <c r="L60" i="11"/>
  <c r="L7" i="11" s="1"/>
  <c r="I60" i="11"/>
  <c r="I7" i="11" s="1"/>
  <c r="H60" i="11"/>
  <c r="H7" i="11" s="1"/>
  <c r="D60" i="11"/>
  <c r="D7" i="11" s="1"/>
  <c r="J60" i="11"/>
  <c r="J7" i="11" s="1"/>
  <c r="F54" i="11"/>
  <c r="F4" i="11" s="1"/>
  <c r="L54" i="11"/>
  <c r="L4" i="11" s="1"/>
  <c r="D54" i="11"/>
  <c r="D4" i="11" s="1"/>
  <c r="I54" i="11"/>
  <c r="I4" i="11" s="1"/>
  <c r="J54" i="11"/>
  <c r="J4" i="11" s="1"/>
  <c r="G54" i="11"/>
  <c r="G4" i="11" s="1"/>
  <c r="H54" i="11"/>
  <c r="H4" i="11" s="1"/>
  <c r="K54" i="11"/>
  <c r="K4" i="11" s="1"/>
  <c r="E54" i="11"/>
  <c r="E4" i="11" s="1"/>
</calcChain>
</file>

<file path=xl/sharedStrings.xml><?xml version="1.0" encoding="utf-8"?>
<sst xmlns="http://schemas.openxmlformats.org/spreadsheetml/2006/main" count="7891" uniqueCount="175">
  <si>
    <t>Kontant- og uddannelseshjælp</t>
  </si>
  <si>
    <t>Ledighedsydelse</t>
  </si>
  <si>
    <t>Førtidspension</t>
  </si>
  <si>
    <t>Ressourceforløb</t>
  </si>
  <si>
    <t>Jobafklaringsforløb</t>
  </si>
  <si>
    <t>Driftsudgifter til aktivering mv.</t>
  </si>
  <si>
    <t>Integrationsydelse</t>
  </si>
  <si>
    <t>Sygedagpenge</t>
  </si>
  <si>
    <t>Fleksjob</t>
  </si>
  <si>
    <t>Overførselsudgifter i alt</t>
  </si>
  <si>
    <t>Budgetgaranti</t>
  </si>
  <si>
    <t>Øvrige overførsler</t>
  </si>
  <si>
    <t>VÆLG KOMMUNE</t>
  </si>
  <si>
    <t>Albertslund</t>
  </si>
  <si>
    <t>Allerød</t>
  </si>
  <si>
    <t>Assens</t>
  </si>
  <si>
    <t>Ballerup</t>
  </si>
  <si>
    <t>Billund</t>
  </si>
  <si>
    <t>Bornholm</t>
  </si>
  <si>
    <t>Brøndby</t>
  </si>
  <si>
    <t>Brønderslev</t>
  </si>
  <si>
    <t>Dragør</t>
  </si>
  <si>
    <t>Egedal</t>
  </si>
  <si>
    <t>Esbjerg</t>
  </si>
  <si>
    <t>Fanø</t>
  </si>
  <si>
    <t>Favrskov</t>
  </si>
  <si>
    <t>Faxe</t>
  </si>
  <si>
    <t>Fredensborg</t>
  </si>
  <si>
    <t>Fredericia</t>
  </si>
  <si>
    <t>Frederiksberg</t>
  </si>
  <si>
    <t>Frederikshavn</t>
  </si>
  <si>
    <t>Frederikssund</t>
  </si>
  <si>
    <t>Furesø</t>
  </si>
  <si>
    <t>Faaborg-Midtfyn</t>
  </si>
  <si>
    <t>Gentofte</t>
  </si>
  <si>
    <t>Gladsaxe</t>
  </si>
  <si>
    <t>Glostrup</t>
  </si>
  <si>
    <t>Greve</t>
  </si>
  <si>
    <t>Gribskov</t>
  </si>
  <si>
    <t>Guldborgsund</t>
  </si>
  <si>
    <t>Haderslev</t>
  </si>
  <si>
    <t>Halsnæs</t>
  </si>
  <si>
    <t>Hedensted</t>
  </si>
  <si>
    <t>Helsingør</t>
  </si>
  <si>
    <t>Herlev</t>
  </si>
  <si>
    <t>Herning</t>
  </si>
  <si>
    <t>Hillerød</t>
  </si>
  <si>
    <t>Hjørring</t>
  </si>
  <si>
    <t>Holbæk</t>
  </si>
  <si>
    <t>Holstebro</t>
  </si>
  <si>
    <t>Horsens</t>
  </si>
  <si>
    <t>Hvidovre</t>
  </si>
  <si>
    <t>Høje-Taastrup</t>
  </si>
  <si>
    <t>Hørsholm</t>
  </si>
  <si>
    <t>Ikast-Brande</t>
  </si>
  <si>
    <t>Ishøj</t>
  </si>
  <si>
    <t>Jammerbugt</t>
  </si>
  <si>
    <t>Kalundborg</t>
  </si>
  <si>
    <t>Kerteminde</t>
  </si>
  <si>
    <t>Kolding</t>
  </si>
  <si>
    <t>København</t>
  </si>
  <si>
    <t>Køge</t>
  </si>
  <si>
    <t>Langeland</t>
  </si>
  <si>
    <t>Lejre</t>
  </si>
  <si>
    <t>Lemvig</t>
  </si>
  <si>
    <t>Lolland</t>
  </si>
  <si>
    <t>Lyngby-Taarbæk</t>
  </si>
  <si>
    <t>Læsø</t>
  </si>
  <si>
    <t>Mariagerfjord</t>
  </si>
  <si>
    <t>Middelfart</t>
  </si>
  <si>
    <t>Morsø</t>
  </si>
  <si>
    <t>Norddjurs</t>
  </si>
  <si>
    <t>Nordfyns</t>
  </si>
  <si>
    <t>Nyborg</t>
  </si>
  <si>
    <t>Næstved</t>
  </si>
  <si>
    <t>Odder</t>
  </si>
  <si>
    <t>Odense</t>
  </si>
  <si>
    <t>Odsherred</t>
  </si>
  <si>
    <t>Randers</t>
  </si>
  <si>
    <t>Rebild</t>
  </si>
  <si>
    <t>Ringkøbing-Skjern</t>
  </si>
  <si>
    <t>Ringsted</t>
  </si>
  <si>
    <t>Roskilde</t>
  </si>
  <si>
    <t>Rudersdal</t>
  </si>
  <si>
    <t>Rødovre</t>
  </si>
  <si>
    <t>Samsø</t>
  </si>
  <si>
    <t>Silkeborg</t>
  </si>
  <si>
    <t>Skanderborg</t>
  </si>
  <si>
    <t>Skive</t>
  </si>
  <si>
    <t>Slagelse</t>
  </si>
  <si>
    <t>Solrød</t>
  </si>
  <si>
    <t>Sorø</t>
  </si>
  <si>
    <t>Stevns</t>
  </si>
  <si>
    <t>Struer</t>
  </si>
  <si>
    <t>Svendborg</t>
  </si>
  <si>
    <t>Syddjurs</t>
  </si>
  <si>
    <t>Sønderborg</t>
  </si>
  <si>
    <t>Thisted</t>
  </si>
  <si>
    <t>Tønder</t>
  </si>
  <si>
    <t>Tårnby</t>
  </si>
  <si>
    <t>Vallensbæk</t>
  </si>
  <si>
    <t>Varde</t>
  </si>
  <si>
    <t>Vejen</t>
  </si>
  <si>
    <t>Vejle</t>
  </si>
  <si>
    <t>Vesthimmerlands</t>
  </si>
  <si>
    <t>Viborg</t>
  </si>
  <si>
    <t>Vordingborg</t>
  </si>
  <si>
    <t>Ærø</t>
  </si>
  <si>
    <t>Aabenraa</t>
  </si>
  <si>
    <t>Aalborg</t>
  </si>
  <si>
    <t>Aarhus</t>
  </si>
  <si>
    <t>Hele landet</t>
  </si>
  <si>
    <t>1.</t>
  </si>
  <si>
    <t>REGNSKAB</t>
  </si>
  <si>
    <t>BUDGET</t>
  </si>
  <si>
    <t>Fra:</t>
  </si>
  <si>
    <t>Til:</t>
  </si>
  <si>
    <t>18-66-årige</t>
  </si>
  <si>
    <t>Ja</t>
  </si>
  <si>
    <t>Nej</t>
  </si>
  <si>
    <t>INDEKSERING</t>
  </si>
  <si>
    <t>18-66-ÅRIGE</t>
  </si>
  <si>
    <t>REGNSKAB, kr. pr. 18-66-årige</t>
  </si>
  <si>
    <t>BUDGET, kr. pr. 18-66-årige</t>
  </si>
  <si>
    <t>REGNSKAB, andel af landet</t>
  </si>
  <si>
    <t>BUDGET, andel af landet</t>
  </si>
  <si>
    <t>YDELSESMODTAGER, pr. 1.000 18-66-årige</t>
  </si>
  <si>
    <t>YDELSESMODTAGER, andel af landet</t>
  </si>
  <si>
    <t>YDELSESMODTAGER</t>
  </si>
  <si>
    <t>REGNSKAB, 1.000 kr.</t>
  </si>
  <si>
    <t>BUDGET, 1.000 kr.</t>
  </si>
  <si>
    <t>REGNSKAB, kr. pr. 18-66-årige (difference fra hele landet)</t>
  </si>
  <si>
    <t>REGNSKAB, kr. pr. 18-66-årige (udvikling i difference fra hele landet)</t>
  </si>
  <si>
    <t>2013-2014</t>
  </si>
  <si>
    <t>2014-2015</t>
  </si>
  <si>
    <t>2015-2016</t>
  </si>
  <si>
    <t>2016-2017</t>
  </si>
  <si>
    <t>2017-2018</t>
  </si>
  <si>
    <t>2018-2019</t>
  </si>
  <si>
    <t>2019-2020</t>
  </si>
  <si>
    <t>YDELSESMODTAGER, pr. 1.000 18-66-årige (difference fra hele landet)</t>
  </si>
  <si>
    <t>YDELSESMODTAGER, pr. 1.000 18-66-årige (udvikling i difference fra hele landet)</t>
  </si>
  <si>
    <t>* Beregnes som antal fuldtidspersoner i alt</t>
  </si>
  <si>
    <t>PERIODE</t>
  </si>
  <si>
    <t>Kontaktperson:</t>
  </si>
  <si>
    <t>LEDIGHEDSTAL</t>
  </si>
  <si>
    <t>Overførselsudgifter i alt*</t>
  </si>
  <si>
    <t>Budgetgaranti*</t>
  </si>
  <si>
    <t>Øvrige overførsler*</t>
  </si>
  <si>
    <t>Driftsudgifter til aktivering mv.*</t>
  </si>
  <si>
    <t>6.45.53</t>
  </si>
  <si>
    <t>6.45.53, art 10</t>
  </si>
  <si>
    <t>5.68.90, art 10</t>
  </si>
  <si>
    <t>5.68.98, art 10</t>
  </si>
  <si>
    <t>VÆLG YDELSER (vælg en til flere)</t>
  </si>
  <si>
    <t>ydelsesmodtagere i alt</t>
  </si>
  <si>
    <t>Seniorpension</t>
  </si>
  <si>
    <t>Service</t>
  </si>
  <si>
    <t>Arbejdsløshedsdagpenge</t>
  </si>
  <si>
    <t>Revalidering</t>
  </si>
  <si>
    <t>2020-2021</t>
  </si>
  <si>
    <t>2021-2022</t>
  </si>
  <si>
    <t>Hovedstadskommuner</t>
  </si>
  <si>
    <t>Storbykommuner</t>
  </si>
  <si>
    <t>Provinsbykommuner</t>
  </si>
  <si>
    <t>Oplandskommuner</t>
  </si>
  <si>
    <t>Landkommuner</t>
  </si>
  <si>
    <t>https://www.dst.dk/klassifikationsbilag/da4f1c76-e708-4727-ad7e-ed131cc5a4f3</t>
  </si>
  <si>
    <t>VÆLG SAMMENLIGNINGSKOMMUNE</t>
  </si>
  <si>
    <t>ELLER SAMMENLIGN MED KOMMUNEGRUPPE</t>
  </si>
  <si>
    <t>August Frisenberg Buhl</t>
  </si>
  <si>
    <t>Mail AUFB@kl.dk</t>
  </si>
  <si>
    <t>Tlf. 3370 3571</t>
  </si>
  <si>
    <t>2022-2023</t>
  </si>
  <si>
    <t>2023-2024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</si>
</sst>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r_._-;\-* #,##0.00\ _k_r_._-;_-* &quot;-&quot;??\ _k_r_._-;_-@_-"/>
    <numFmt numFmtId="165" formatCode="_ * #,##0_ ;_ * \-#,##0_ ;_ * &quot;-&quot;??_ ;_ @_ "/>
    <numFmt numFmtId="166" formatCode="_ * #,##0.00_ ;_ * \-#,##0.00_ ;_ * &quot;-&quot;??_ ;_ @_ "/>
    <numFmt numFmtId="167" formatCode="_ * #,##0.0_ ;_ * \-#,##0.0_ ;_ * &quot;-&quot;??_ ;_ @_ "/>
    <numFmt numFmtId="168" formatCode="0.000%"/>
    <numFmt numFmtId="169" formatCode="_-* #,##0\ _k_r_._-;\-* #,##0\ _k_r_._-;_-* &quot;-&quot;??\ _k_r_._-;_-@_-"/>
  </numFmts>
  <fonts count="14"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0"/>
      <name val="Calibri"/>
      <family val="2"/>
      <scheme val="minor"/>
    </font>
    <font>
      <sz val="11"/>
      <color theme="0" tint="-0.14999847407452621"/>
      <name val="Calibri"/>
      <family val="2"/>
      <scheme val="minor"/>
    </font>
    <font>
      <sz val="11"/>
      <name val="Calibri"/>
      <family val="2"/>
      <scheme val="minor"/>
    </font>
    <font>
      <b/>
      <sz val="11"/>
      <name val="Calibri"/>
      <family val="2"/>
      <scheme val="minor"/>
    </font>
    <font>
      <u/>
      <sz val="11"/>
      <color theme="10"/>
      <name val="Calibri"/>
      <family val="2"/>
      <scheme val="minor"/>
    </font>
    <font>
      <sz val="11"/>
      <color rgb="FFD9D9D9"/>
      <name val="Calibri"/>
      <family val="2"/>
    </font>
    <font>
      <sz val="11"/>
      <color theme="1"/>
      <name val="Calibri"/>
      <family val="2"/>
    </font>
    <font>
      <b/>
      <sz val="11"/>
      <color rgb="FFFFFFFF"/>
      <name val="Calibri"/>
      <family val="2"/>
    </font>
    <font>
      <b/>
      <sz val="11"/>
      <color rgb="FF000000"/>
      <name val="Calibri"/>
      <family val="2"/>
    </font>
  </fonts>
  <fills count="19">
    <fill>
      <patternFill patternType="none"/>
    </fill>
    <fill>
      <patternFill patternType="gray125"/>
    </fill>
    <fill>
      <patternFill patternType="solid">
        <fgColor theme="2" tint="-9.9978637043366805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rgb="FFD9D9D9"/>
        <bgColor rgb="FF000000"/>
      </patternFill>
    </fill>
    <fill>
      <patternFill patternType="solid">
        <fgColor rgb="FF808080"/>
        <bgColor rgb="FF000000"/>
      </patternFill>
    </fill>
    <fill>
      <patternFill patternType="solid">
        <fgColor theme="0"/>
        <bgColor indexed="64"/>
      </patternFill>
    </fill>
  </fills>
  <borders count="19">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164" fontId="2" fillId="0" borderId="0" applyFont="0" applyFill="0" applyBorder="0" applyAlignment="0" applyProtection="0"/>
    <xf numFmtId="0" fontId="4" fillId="0" borderId="0"/>
    <xf numFmtId="9" fontId="2" fillId="0" borderId="0" applyFont="0" applyFill="0" applyBorder="0" applyAlignment="0" applyProtection="0"/>
    <xf numFmtId="0" fontId="9" fillId="0" borderId="0" applyNumberFormat="0" applyFill="0" applyBorder="0" applyAlignment="0" applyProtection="0"/>
  </cellStyleXfs>
  <cellXfs count="98">
    <xf numFmtId="0" fontId="0" fillId="0" borderId="0" xfId="0"/>
    <xf numFmtId="0" fontId="0" fillId="6" borderId="0" xfId="0" applyFill="1"/>
    <xf numFmtId="165" fontId="0" fillId="6" borderId="0" xfId="1" applyNumberFormat="1" applyFont="1" applyFill="1" applyBorder="1"/>
    <xf numFmtId="167" fontId="0" fillId="6" borderId="0" xfId="1" applyNumberFormat="1" applyFont="1" applyFill="1" applyBorder="1"/>
    <xf numFmtId="0" fontId="0" fillId="7" borderId="0" xfId="0" applyFill="1"/>
    <xf numFmtId="165" fontId="0" fillId="7" borderId="0" xfId="1" applyNumberFormat="1" applyFont="1" applyFill="1" applyBorder="1"/>
    <xf numFmtId="167" fontId="0" fillId="7" borderId="0" xfId="1" applyNumberFormat="1" applyFont="1" applyFill="1" applyBorder="1"/>
    <xf numFmtId="0" fontId="3" fillId="8" borderId="0" xfId="0" applyFont="1" applyFill="1"/>
    <xf numFmtId="0" fontId="3" fillId="12" borderId="0" xfId="0" applyFont="1" applyFill="1"/>
    <xf numFmtId="0" fontId="0" fillId="13" borderId="0" xfId="0" applyFill="1"/>
    <xf numFmtId="0" fontId="0" fillId="14" borderId="0" xfId="0" applyFill="1"/>
    <xf numFmtId="167" fontId="0" fillId="13" borderId="0" xfId="1" applyNumberFormat="1" applyFont="1" applyFill="1" applyBorder="1"/>
    <xf numFmtId="167" fontId="0" fillId="14" borderId="0" xfId="1" applyNumberFormat="1" applyFont="1" applyFill="1" applyBorder="1"/>
    <xf numFmtId="0" fontId="0" fillId="0" borderId="0" xfId="0" applyProtection="1">
      <protection hidden="1"/>
    </xf>
    <xf numFmtId="0" fontId="3" fillId="8" borderId="0" xfId="0" applyFont="1" applyFill="1" applyProtection="1">
      <protection hidden="1"/>
    </xf>
    <xf numFmtId="0" fontId="0" fillId="6" borderId="0" xfId="0" applyFill="1" applyProtection="1">
      <protection hidden="1"/>
    </xf>
    <xf numFmtId="167" fontId="0" fillId="6" borderId="0" xfId="1" applyNumberFormat="1" applyFont="1" applyFill="1" applyBorder="1" applyProtection="1">
      <protection hidden="1"/>
    </xf>
    <xf numFmtId="0" fontId="0" fillId="7" borderId="0" xfId="0" applyFill="1" applyProtection="1">
      <protection hidden="1"/>
    </xf>
    <xf numFmtId="167" fontId="0" fillId="7" borderId="0" xfId="1" applyNumberFormat="1" applyFont="1" applyFill="1" applyBorder="1" applyProtection="1">
      <protection hidden="1"/>
    </xf>
    <xf numFmtId="0" fontId="3" fillId="9" borderId="0" xfId="0" applyFont="1" applyFill="1" applyProtection="1">
      <protection hidden="1"/>
    </xf>
    <xf numFmtId="0" fontId="0" fillId="11" borderId="0" xfId="0" applyFill="1" applyProtection="1">
      <protection hidden="1"/>
    </xf>
    <xf numFmtId="166" fontId="0" fillId="11" borderId="0" xfId="1" applyNumberFormat="1" applyFont="1" applyFill="1" applyBorder="1" applyProtection="1">
      <protection hidden="1"/>
    </xf>
    <xf numFmtId="0" fontId="0" fillId="10" borderId="0" xfId="0" applyFill="1" applyProtection="1">
      <protection hidden="1"/>
    </xf>
    <xf numFmtId="166" fontId="0" fillId="10" borderId="0" xfId="1" applyNumberFormat="1" applyFont="1" applyFill="1" applyBorder="1" applyProtection="1">
      <protection hidden="1"/>
    </xf>
    <xf numFmtId="0" fontId="3" fillId="12" borderId="0" xfId="0" applyFont="1" applyFill="1" applyProtection="1">
      <protection hidden="1"/>
    </xf>
    <xf numFmtId="0" fontId="0" fillId="13" borderId="0" xfId="0" applyFill="1" applyProtection="1">
      <protection hidden="1"/>
    </xf>
    <xf numFmtId="167" fontId="0" fillId="13" borderId="0" xfId="1" applyNumberFormat="1" applyFont="1" applyFill="1" applyBorder="1" applyProtection="1">
      <protection hidden="1"/>
    </xf>
    <xf numFmtId="0" fontId="0" fillId="14" borderId="0" xfId="0" applyFill="1" applyProtection="1">
      <protection hidden="1"/>
    </xf>
    <xf numFmtId="167" fontId="0" fillId="14" borderId="0" xfId="1" applyNumberFormat="1" applyFont="1" applyFill="1" applyBorder="1" applyProtection="1">
      <protection hidden="1"/>
    </xf>
    <xf numFmtId="0" fontId="7" fillId="4" borderId="0" xfId="0" applyFont="1" applyFill="1" applyProtection="1">
      <protection hidden="1"/>
    </xf>
    <xf numFmtId="0" fontId="0" fillId="4" borderId="0" xfId="0" applyFill="1" applyProtection="1">
      <protection hidden="1"/>
    </xf>
    <xf numFmtId="165" fontId="0" fillId="4" borderId="0" xfId="0" applyNumberFormat="1" applyFill="1" applyProtection="1">
      <protection hidden="1"/>
    </xf>
    <xf numFmtId="0" fontId="6" fillId="4" borderId="0" xfId="0" applyFont="1" applyFill="1" applyProtection="1">
      <protection hidden="1"/>
    </xf>
    <xf numFmtId="0" fontId="3" fillId="3" borderId="1" xfId="0" applyFont="1" applyFill="1" applyBorder="1" applyAlignment="1" applyProtection="1">
      <alignment horizontal="center"/>
      <protection hidden="1"/>
    </xf>
    <xf numFmtId="0" fontId="1" fillId="0" borderId="1" xfId="0" applyFont="1" applyBorder="1" applyProtection="1">
      <protection hidden="1"/>
    </xf>
    <xf numFmtId="0" fontId="0" fillId="0" borderId="1" xfId="0" applyBorder="1" applyProtection="1">
      <protection hidden="1"/>
    </xf>
    <xf numFmtId="165" fontId="0" fillId="0" borderId="1" xfId="0" applyNumberFormat="1" applyBorder="1" applyProtection="1">
      <protection hidden="1"/>
    </xf>
    <xf numFmtId="166" fontId="0" fillId="0" borderId="1" xfId="0" applyNumberFormat="1" applyBorder="1" applyProtection="1">
      <protection hidden="1"/>
    </xf>
    <xf numFmtId="10" fontId="0" fillId="0" borderId="1" xfId="3" applyNumberFormat="1" applyFont="1" applyBorder="1" applyProtection="1">
      <protection hidden="1"/>
    </xf>
    <xf numFmtId="165" fontId="0" fillId="5" borderId="1" xfId="0" applyNumberFormat="1" applyFill="1" applyBorder="1" applyProtection="1">
      <protection hidden="1"/>
    </xf>
    <xf numFmtId="0" fontId="8" fillId="0" borderId="0" xfId="0" applyFont="1" applyProtection="1">
      <protection hidden="1"/>
    </xf>
    <xf numFmtId="0" fontId="1" fillId="0" borderId="0" xfId="0" applyFont="1" applyProtection="1">
      <protection hidden="1"/>
    </xf>
    <xf numFmtId="0" fontId="0" fillId="2" borderId="0" xfId="0" applyFill="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Protection="1">
      <protection hidden="1"/>
    </xf>
    <xf numFmtId="0" fontId="5"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0" fillId="2" borderId="0" xfId="0" applyFill="1" applyProtection="1">
      <protection hidden="1"/>
    </xf>
    <xf numFmtId="0" fontId="0" fillId="0" borderId="3" xfId="0" applyBorder="1" applyProtection="1">
      <protection hidden="1"/>
    </xf>
    <xf numFmtId="0" fontId="0" fillId="0" borderId="4" xfId="0" applyBorder="1" applyProtection="1">
      <protection hidden="1"/>
    </xf>
    <xf numFmtId="0" fontId="0" fillId="0" borderId="5" xfId="0" applyBorder="1" applyProtection="1">
      <protection hidden="1"/>
    </xf>
    <xf numFmtId="0" fontId="0" fillId="0" borderId="0" xfId="0" applyAlignment="1" applyProtection="1">
      <alignment horizontal="left"/>
      <protection hidden="1"/>
    </xf>
    <xf numFmtId="0" fontId="0" fillId="0" borderId="12" xfId="0" applyBorder="1" applyAlignment="1" applyProtection="1">
      <alignment horizontal="left"/>
      <protection hidden="1"/>
    </xf>
    <xf numFmtId="0" fontId="1" fillId="5" borderId="1" xfId="0" applyFont="1" applyFill="1" applyBorder="1" applyProtection="1">
      <protection hidden="1"/>
    </xf>
    <xf numFmtId="0" fontId="0" fillId="5" borderId="1" xfId="0" applyFill="1" applyBorder="1" applyProtection="1">
      <protection hidden="1"/>
    </xf>
    <xf numFmtId="0" fontId="7" fillId="0" borderId="10" xfId="0" applyFont="1" applyBorder="1" applyProtection="1">
      <protection hidden="1"/>
    </xf>
    <xf numFmtId="0" fontId="7" fillId="0" borderId="12" xfId="0" applyFont="1" applyBorder="1" applyProtection="1">
      <protection hidden="1"/>
    </xf>
    <xf numFmtId="0" fontId="7" fillId="0" borderId="11" xfId="0" applyFont="1" applyBorder="1" applyProtection="1">
      <protection hidden="1"/>
    </xf>
    <xf numFmtId="0" fontId="7" fillId="0" borderId="13" xfId="0" applyFont="1" applyBorder="1" applyProtection="1">
      <protection hidden="1"/>
    </xf>
    <xf numFmtId="0" fontId="0" fillId="0" borderId="8" xfId="0" applyBorder="1" applyProtection="1">
      <protection hidden="1"/>
    </xf>
    <xf numFmtId="0" fontId="5" fillId="0" borderId="6" xfId="0" applyFont="1" applyBorder="1" applyAlignment="1" applyProtection="1">
      <alignment horizontal="center" vertical="center"/>
      <protection locked="0" hidden="1"/>
    </xf>
    <xf numFmtId="0" fontId="5" fillId="0" borderId="4" xfId="0" applyFont="1" applyBorder="1" applyAlignment="1" applyProtection="1">
      <alignment horizontal="center" vertical="center"/>
      <protection locked="0" hidden="1"/>
    </xf>
    <xf numFmtId="0" fontId="5" fillId="0" borderId="7" xfId="0" applyFont="1" applyBorder="1" applyAlignment="1" applyProtection="1">
      <alignment horizontal="center" vertical="center"/>
      <protection locked="0" hidden="1"/>
    </xf>
    <xf numFmtId="0" fontId="5" fillId="0" borderId="5" xfId="0" applyFont="1" applyBorder="1" applyAlignment="1" applyProtection="1">
      <alignment horizontal="center" vertical="center"/>
      <protection locked="0" hidden="1"/>
    </xf>
    <xf numFmtId="0" fontId="0" fillId="0" borderId="15" xfId="0" applyBorder="1" applyProtection="1">
      <protection locked="0" hidden="1"/>
    </xf>
    <xf numFmtId="0" fontId="0" fillId="0" borderId="14" xfId="0" applyBorder="1" applyAlignment="1" applyProtection="1">
      <alignment horizontal="left"/>
      <protection locked="0" hidden="1"/>
    </xf>
    <xf numFmtId="0" fontId="0" fillId="0" borderId="13" xfId="0" applyBorder="1" applyAlignment="1" applyProtection="1">
      <alignment horizontal="left"/>
      <protection locked="0" hidden="1"/>
    </xf>
    <xf numFmtId="0" fontId="7" fillId="3" borderId="0" xfId="0" applyFont="1" applyFill="1" applyProtection="1">
      <protection hidden="1"/>
    </xf>
    <xf numFmtId="0" fontId="9" fillId="3" borderId="0" xfId="4" applyFill="1" applyProtection="1">
      <protection hidden="1"/>
    </xf>
    <xf numFmtId="0" fontId="0" fillId="3" borderId="0" xfId="0" applyFill="1" applyProtection="1">
      <protection hidden="1"/>
    </xf>
    <xf numFmtId="0" fontId="9" fillId="0" borderId="0" xfId="4" applyProtection="1">
      <protection hidden="1"/>
    </xf>
    <xf numFmtId="0" fontId="0" fillId="15" borderId="0" xfId="0" applyFill="1"/>
    <xf numFmtId="0" fontId="10" fillId="16" borderId="0" xfId="0" applyFont="1" applyFill="1"/>
    <xf numFmtId="0" fontId="11" fillId="16" borderId="0" xfId="0" applyFont="1" applyFill="1"/>
    <xf numFmtId="0" fontId="11" fillId="0" borderId="0" xfId="0" applyFont="1"/>
    <xf numFmtId="0" fontId="12" fillId="17" borderId="1" xfId="0" applyFont="1" applyFill="1" applyBorder="1" applyAlignment="1">
      <alignment horizontal="center"/>
    </xf>
    <xf numFmtId="0" fontId="12" fillId="17" borderId="1" xfId="0" applyFont="1" applyFill="1" applyBorder="1" applyAlignment="1" applyProtection="1">
      <alignment horizontal="center"/>
      <protection hidden="1"/>
    </xf>
    <xf numFmtId="0" fontId="13" fillId="0" borderId="1" xfId="0" applyFont="1" applyBorder="1"/>
    <xf numFmtId="0" fontId="13" fillId="0" borderId="1" xfId="0" applyFont="1" applyBorder="1" applyProtection="1">
      <protection hidden="1"/>
    </xf>
    <xf numFmtId="0" fontId="11" fillId="0" borderId="1" xfId="0" applyFont="1" applyBorder="1"/>
    <xf numFmtId="165" fontId="11" fillId="0" borderId="1" xfId="0" applyNumberFormat="1" applyFont="1" applyBorder="1"/>
    <xf numFmtId="0" fontId="11" fillId="0" borderId="1" xfId="0" applyFont="1" applyBorder="1" applyProtection="1">
      <protection hidden="1"/>
    </xf>
    <xf numFmtId="165" fontId="11" fillId="0" borderId="2" xfId="1" applyNumberFormat="1" applyFont="1" applyFill="1" applyBorder="1"/>
    <xf numFmtId="165" fontId="11" fillId="0" borderId="0" xfId="1" applyNumberFormat="1" applyFont="1" applyFill="1" applyBorder="1"/>
    <xf numFmtId="165" fontId="11" fillId="0" borderId="1" xfId="1" applyNumberFormat="1" applyFont="1" applyFill="1" applyBorder="1"/>
    <xf numFmtId="169" fontId="0" fillId="0" borderId="0" xfId="1" applyNumberFormat="1" applyFont="1" applyProtection="1">
      <protection hidden="1"/>
    </xf>
    <xf numFmtId="0" fontId="0" fillId="0" borderId="8" xfId="0" applyBorder="1" applyAlignment="1" applyProtection="1">
      <alignment horizontal="left"/>
      <protection locked="0" hidden="1"/>
    </xf>
    <xf numFmtId="0" fontId="0" fillId="0" borderId="9" xfId="0" applyBorder="1" applyAlignment="1" applyProtection="1">
      <alignment horizontal="left"/>
      <protection locked="0" hidden="1"/>
    </xf>
    <xf numFmtId="0" fontId="1" fillId="0" borderId="16" xfId="0"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0" fontId="1" fillId="0" borderId="18" xfId="0" applyFont="1" applyBorder="1" applyAlignment="1" applyProtection="1">
      <alignment horizontal="center" vertical="center" wrapText="1"/>
      <protection hidden="1"/>
    </xf>
    <xf numFmtId="0" fontId="5" fillId="0" borderId="0" xfId="0" applyFont="1" applyFill="1" applyProtection="1">
      <protection hidden="1"/>
    </xf>
    <xf numFmtId="0" fontId="3" fillId="15" borderId="0" xfId="0" applyFont="1" applyFill="1"/>
    <xf numFmtId="0" fontId="3" fillId="15" borderId="0" xfId="0" applyFont="1" applyFill="1" applyProtection="1">
      <protection hidden="1"/>
    </xf>
    <xf numFmtId="168" fontId="0" fillId="15" borderId="0" xfId="3" applyNumberFormat="1" applyFont="1" applyFill="1" applyBorder="1"/>
    <xf numFmtId="10" fontId="0" fillId="15" borderId="0" xfId="3" applyNumberFormat="1" applyFont="1" applyFill="1" applyBorder="1"/>
    <xf numFmtId="167" fontId="0" fillId="15" borderId="0" xfId="1" applyNumberFormat="1" applyFont="1" applyFill="1" applyBorder="1"/>
    <xf numFmtId="0" fontId="0" fillId="18" borderId="0" xfId="0" applyFill="1"/>
  </cellXfs>
  <cellStyles count="5">
    <cellStyle name="Komma" xfId="1" builtinId="3"/>
    <cellStyle name="Link" xfId="4" builtinId="8"/>
    <cellStyle name="Normal" xfId="0" builtinId="0"/>
    <cellStyle name="Normal 4" xfId="2" xr:uid="{21DEBBD1-F7F5-493E-9BA3-82B345467A47}"/>
    <cellStyle name="Pro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'1 - Ydelsesmodtagere'!$B$3</c:f>
              <c:strCache>
                <c:ptCount val="1"/>
                <c:pt idx="0">
                  <c:v>Hele landet, REGNSKAB, kr. pr. 18-66-årige</c:v>
                </c:pt>
              </c:strCache>
            </c:strRef>
          </c:tx>
          <c:spPr>
            <a:ln w="28575" cap="rnd">
              <a:solidFill>
                <a:srgbClr val="FF0000"/>
              </a:solidFill>
              <a:round/>
            </a:ln>
            <a:effectLst/>
          </c:spPr>
          <c:marker>
            <c:symbol val="none"/>
          </c:marker>
          <c:cat>
            <c:numRef>
              <c:f>'1 - Ydelsesmodtagere'!$C$2:$M$2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'1 - Ydelsesmodtagere'!$C$3:$M$3</c:f>
              <c:numCache>
                <c:formatCode>_ * #,##0.0_ ;_ * \-#,##0.0_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4165-4984-95E6-0C6FE4098420}"/>
            </c:ext>
          </c:extLst>
        </c:ser>
        <c:ser>
          <c:idx val="2"/>
          <c:order val="2"/>
          <c:tx>
            <c:strRef>
              <c:f>'1 - Ydelsesmodtagere'!$B$5</c:f>
              <c:strCache>
                <c:ptCount val="1"/>
                <c:pt idx="0">
                  <c:v>, REGNSKAB, kr. pr. 18-66-årige</c:v>
                </c:pt>
              </c:strCache>
            </c:strRef>
          </c:tx>
          <c:spPr>
            <a:ln w="28575" cap="rnd">
              <a:solidFill>
                <a:srgbClr val="00B050"/>
              </a:solidFill>
              <a:round/>
            </a:ln>
            <a:effectLst/>
          </c:spPr>
          <c:marker>
            <c:symbol val="none"/>
          </c:marker>
          <c:cat>
            <c:numRef>
              <c:f>'1 - Ydelsesmodtagere'!$C$2:$M$2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'1 - Ydelsesmodtagere'!$C$5:$M$5</c:f>
              <c:numCache>
                <c:formatCode>_ * #,##0.0_ ;_ * \-#,##0.0_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D-4165-4984-95E6-0C6FE4098420}"/>
            </c:ext>
          </c:extLst>
        </c:ser>
        <c:ser>
          <c:idx val="4"/>
          <c:order val="4"/>
          <c:tx>
            <c:strRef>
              <c:f>'1 - Ydelsesmodtagere'!$B$7</c:f>
              <c:strCache>
                <c:ptCount val="1"/>
              </c:strCache>
            </c:strRef>
          </c:tx>
          <c:spPr>
            <a:ln w="28575" cap="rnd">
              <a:solidFill>
                <a:srgbClr val="00B0F0"/>
              </a:solidFill>
              <a:round/>
            </a:ln>
            <a:effectLst/>
          </c:spPr>
          <c:marker>
            <c:symbol val="none"/>
          </c:marker>
          <c:cat>
            <c:numRef>
              <c:f>'1 - Ydelsesmodtagere'!$C$2:$M$2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'1 - Ydelsesmodtagere'!$C$7:$M$7</c:f>
              <c:numCache>
                <c:formatCode>_ * #,##0.0_ ;_ * \-#,##0.0_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F-4165-4984-95E6-0C6FE4098420}"/>
            </c:ext>
          </c:extLst>
        </c:ser>
        <c:dLbls>
          <c:showLegendKey val="0"/>
          <c:showVal val="0"/>
          <c:showCatName val="0"/>
          <c:showSerName val="0"/>
          <c:showPercent val="0"/>
          <c:showBubbleSize val="0"/>
        </c:dLbls>
        <c:marker val="1"/>
        <c:smooth val="0"/>
        <c:axId val="184353976"/>
        <c:axId val="113655664"/>
      </c:lineChart>
      <c:lineChart>
        <c:grouping val="standard"/>
        <c:varyColors val="0"/>
        <c:ser>
          <c:idx val="1"/>
          <c:order val="1"/>
          <c:tx>
            <c:strRef>
              <c:f>'1 - Ydelsesmodtagere'!$B$4</c:f>
              <c:strCache>
                <c:ptCount val="1"/>
                <c:pt idx="0">
                  <c:v>Hele landet, YDELSESMODTAGER, pr. 1.000 18-66-årige</c:v>
                </c:pt>
              </c:strCache>
            </c:strRef>
          </c:tx>
          <c:spPr>
            <a:ln w="28575" cap="rnd">
              <a:solidFill>
                <a:srgbClr val="FF0000"/>
              </a:solidFill>
              <a:prstDash val="sysDash"/>
              <a:round/>
            </a:ln>
            <a:effectLst/>
          </c:spPr>
          <c:marker>
            <c:symbol val="none"/>
          </c:marker>
          <c:cat>
            <c:numRef>
              <c:f>'1 - Ydelsesmodtagere'!$C$2:$M$2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'1 - Ydelsesmodtagere'!$C$4:$M$4</c:f>
              <c:numCache>
                <c:formatCode>_ * #,##0.0_ ;_ * \-#,##0.0_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C-4165-4984-95E6-0C6FE4098420}"/>
            </c:ext>
          </c:extLst>
        </c:ser>
        <c:ser>
          <c:idx val="3"/>
          <c:order val="3"/>
          <c:tx>
            <c:strRef>
              <c:f>'1 - Ydelsesmodtagere'!$B$6</c:f>
              <c:strCache>
                <c:ptCount val="1"/>
                <c:pt idx="0">
                  <c:v>, YDELSESMODTAGER, pr. 1.000 18-66-årige</c:v>
                </c:pt>
              </c:strCache>
            </c:strRef>
          </c:tx>
          <c:spPr>
            <a:ln w="28575" cap="rnd">
              <a:solidFill>
                <a:srgbClr val="00B050"/>
              </a:solidFill>
              <a:prstDash val="sysDash"/>
              <a:round/>
            </a:ln>
            <a:effectLst/>
          </c:spPr>
          <c:marker>
            <c:symbol val="none"/>
          </c:marker>
          <c:cat>
            <c:numRef>
              <c:f>'1 - Ydelsesmodtagere'!$C$2:$M$2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'1 - Ydelsesmodtagere'!$C$6:$M$6</c:f>
              <c:numCache>
                <c:formatCode>_ * #,##0.0_ ;_ * \-#,##0.0_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E-4165-4984-95E6-0C6FE4098420}"/>
            </c:ext>
          </c:extLst>
        </c:ser>
        <c:ser>
          <c:idx val="5"/>
          <c:order val="5"/>
          <c:tx>
            <c:strRef>
              <c:f>'1 - Ydelsesmodtagere'!$B$8</c:f>
              <c:strCache>
                <c:ptCount val="1"/>
              </c:strCache>
            </c:strRef>
          </c:tx>
          <c:spPr>
            <a:ln w="28575" cap="rnd">
              <a:solidFill>
                <a:srgbClr val="00B0F0"/>
              </a:solidFill>
              <a:prstDash val="sysDash"/>
              <a:round/>
            </a:ln>
            <a:effectLst/>
          </c:spPr>
          <c:marker>
            <c:symbol val="none"/>
          </c:marker>
          <c:cat>
            <c:numRef>
              <c:f>'1 - Ydelsesmodtagere'!$C$2:$M$2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'1 - Ydelsesmodtagere'!$C$8:$M$8</c:f>
              <c:numCache>
                <c:formatCode>_ * #,##0.0_ ;_ * \-#,##0.0_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0-4165-4984-95E6-0C6FE4098420}"/>
            </c:ext>
          </c:extLst>
        </c:ser>
        <c:dLbls>
          <c:showLegendKey val="0"/>
          <c:showVal val="0"/>
          <c:showCatName val="0"/>
          <c:showSerName val="0"/>
          <c:showPercent val="0"/>
          <c:showBubbleSize val="0"/>
        </c:dLbls>
        <c:marker val="1"/>
        <c:smooth val="0"/>
        <c:axId val="2088845312"/>
        <c:axId val="2097511232"/>
      </c:lineChart>
      <c:catAx>
        <c:axId val="184353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3655664"/>
        <c:crosses val="autoZero"/>
        <c:auto val="1"/>
        <c:lblAlgn val="ctr"/>
        <c:lblOffset val="100"/>
        <c:noMultiLvlLbl val="0"/>
      </c:catAx>
      <c:valAx>
        <c:axId val="113655664"/>
        <c:scaling>
          <c:orientation val="minMax"/>
        </c:scaling>
        <c:delete val="0"/>
        <c:axPos val="l"/>
        <c:majorGridlines>
          <c:spPr>
            <a:ln w="9525" cap="flat" cmpd="sng" algn="ctr">
              <a:solidFill>
                <a:schemeClr val="tx1">
                  <a:lumMod val="15000"/>
                  <a:lumOff val="85000"/>
                </a:schemeClr>
              </a:solidFill>
              <a:round/>
            </a:ln>
            <a:effectLst/>
          </c:spPr>
        </c:majorGridlines>
        <c:numFmt formatCode="_ * #,##0.0_ ;_ * \-#,##0.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4353976"/>
        <c:crosses val="autoZero"/>
        <c:crossBetween val="between"/>
      </c:valAx>
      <c:valAx>
        <c:axId val="2097511232"/>
        <c:scaling>
          <c:orientation val="minMax"/>
        </c:scaling>
        <c:delete val="0"/>
        <c:axPos val="r"/>
        <c:numFmt formatCode="_ * #,##0.0_ ;_ * \-#,##0.0_ ;_ * &quot;-&quot;??_ ;_ @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88845312"/>
        <c:crosses val="max"/>
        <c:crossBetween val="between"/>
      </c:valAx>
      <c:catAx>
        <c:axId val="2088845312"/>
        <c:scaling>
          <c:orientation val="minMax"/>
        </c:scaling>
        <c:delete val="1"/>
        <c:axPos val="b"/>
        <c:numFmt formatCode="General" sourceLinked="1"/>
        <c:majorTickMark val="out"/>
        <c:minorTickMark val="none"/>
        <c:tickLblPos val="nextTo"/>
        <c:crossAx val="209751123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'2 - Andele'!$B$3</c:f>
              <c:strCache>
                <c:ptCount val="1"/>
                <c:pt idx="0">
                  <c:v>, REGNSKAB, andel af landet</c:v>
                </c:pt>
              </c:strCache>
            </c:strRef>
          </c:tx>
          <c:spPr>
            <a:ln w="28575" cap="rnd">
              <a:solidFill>
                <a:srgbClr val="00B050"/>
              </a:solidFill>
              <a:round/>
            </a:ln>
            <a:effectLst/>
          </c:spPr>
          <c:marker>
            <c:symbol val="none"/>
          </c:marker>
          <c:cat>
            <c:numRef>
              <c:f>'2 - Andele'!$C$2:$M$2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'2 - Andele'!$C$3:$M$3</c:f>
              <c:numCache>
                <c:formatCode>_ * #,##0.00_ ;_ * \-#,##0.00_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C485-4C5C-A730-5A11566F2CAC}"/>
            </c:ext>
          </c:extLst>
        </c:ser>
        <c:ser>
          <c:idx val="1"/>
          <c:order val="1"/>
          <c:tx>
            <c:strRef>
              <c:f>'2 - Andele'!$B$4</c:f>
              <c:strCache>
                <c:ptCount val="1"/>
                <c:pt idx="0">
                  <c:v>, BUDGET, andel af landet</c:v>
                </c:pt>
              </c:strCache>
            </c:strRef>
          </c:tx>
          <c:spPr>
            <a:ln w="28575" cap="rnd">
              <a:solidFill>
                <a:srgbClr val="00B050"/>
              </a:solidFill>
              <a:prstDash val="sysDash"/>
              <a:round/>
            </a:ln>
            <a:effectLst/>
          </c:spPr>
          <c:marker>
            <c:symbol val="none"/>
          </c:marker>
          <c:cat>
            <c:numRef>
              <c:f>'2 - Andele'!$C$2:$M$2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'2 - Andele'!$C$4:$M$4</c:f>
              <c:numCache>
                <c:formatCode>_ * #,##0.00_ ;_ * \-#,##0.00_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C485-4C5C-A730-5A11566F2CAC}"/>
            </c:ext>
          </c:extLst>
        </c:ser>
        <c:ser>
          <c:idx val="2"/>
          <c:order val="2"/>
          <c:tx>
            <c:strRef>
              <c:f>'2 - Andele'!$B$5</c:f>
              <c:strCache>
                <c:ptCount val="1"/>
                <c:pt idx="0">
                  <c:v>, YDELSESMODTAGER, andel af landet</c:v>
                </c:pt>
              </c:strCache>
            </c:strRef>
          </c:tx>
          <c:spPr>
            <a:ln w="28575" cap="rnd">
              <a:solidFill>
                <a:srgbClr val="00B050"/>
              </a:solidFill>
              <a:prstDash val="dash"/>
              <a:round/>
            </a:ln>
            <a:effectLst/>
          </c:spPr>
          <c:marker>
            <c:symbol val="none"/>
          </c:marker>
          <c:cat>
            <c:numRef>
              <c:f>'2 - Andele'!$C$2:$M$2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'2 - Andele'!$C$5:$M$5</c:f>
              <c:numCache>
                <c:formatCode>_ * #,##0.00_ ;_ * \-#,##0.00_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C485-4C5C-A730-5A11566F2CAC}"/>
            </c:ext>
          </c:extLst>
        </c:ser>
        <c:ser>
          <c:idx val="3"/>
          <c:order val="3"/>
          <c:tx>
            <c:strRef>
              <c:f>'2 - Andele'!$B$6</c:f>
              <c:strCache>
                <c:ptCount val="1"/>
              </c:strCache>
            </c:strRef>
          </c:tx>
          <c:spPr>
            <a:ln w="28575" cap="rnd">
              <a:solidFill>
                <a:srgbClr val="FF0000"/>
              </a:solidFill>
              <a:prstDash val="solid"/>
              <a:round/>
            </a:ln>
            <a:effectLst/>
          </c:spPr>
          <c:marker>
            <c:symbol val="none"/>
          </c:marker>
          <c:cat>
            <c:numRef>
              <c:f>'2 - Andele'!$C$2:$M$2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'2 - Andele'!$C$6:$M$6</c:f>
              <c:numCache>
                <c:formatCode>_ * #,##0.00_ ;_ * \-#,##0.00_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C485-4C5C-A730-5A11566F2CAC}"/>
            </c:ext>
          </c:extLst>
        </c:ser>
        <c:ser>
          <c:idx val="4"/>
          <c:order val="4"/>
          <c:tx>
            <c:strRef>
              <c:f>'2 - Andele'!$B$7</c:f>
              <c:strCache>
                <c:ptCount val="1"/>
              </c:strCache>
            </c:strRef>
          </c:tx>
          <c:spPr>
            <a:ln w="28575" cap="rnd">
              <a:solidFill>
                <a:srgbClr val="FF0000"/>
              </a:solidFill>
              <a:prstDash val="sysDash"/>
              <a:round/>
            </a:ln>
            <a:effectLst/>
          </c:spPr>
          <c:marker>
            <c:symbol val="none"/>
          </c:marker>
          <c:cat>
            <c:numRef>
              <c:f>'2 - Andele'!$C$2:$M$2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'2 - Andele'!$C$7:$M$7</c:f>
              <c:numCache>
                <c:formatCode>_ * #,##0.00_ ;_ * \-#,##0.00_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C485-4C5C-A730-5A11566F2CAC}"/>
            </c:ext>
          </c:extLst>
        </c:ser>
        <c:ser>
          <c:idx val="5"/>
          <c:order val="5"/>
          <c:tx>
            <c:strRef>
              <c:f>'2 - Andele'!$B$8</c:f>
              <c:strCache>
                <c:ptCount val="1"/>
              </c:strCache>
            </c:strRef>
          </c:tx>
          <c:spPr>
            <a:ln w="28575" cap="rnd">
              <a:solidFill>
                <a:srgbClr val="FF0000"/>
              </a:solidFill>
              <a:prstDash val="dash"/>
              <a:round/>
            </a:ln>
            <a:effectLst/>
          </c:spPr>
          <c:marker>
            <c:symbol val="none"/>
          </c:marker>
          <c:cat>
            <c:numRef>
              <c:f>'2 - Andele'!$C$2:$M$2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'2 - Andele'!$C$8:$M$8</c:f>
              <c:numCache>
                <c:formatCode>_ * #,##0.00_ ;_ * \-#,##0.00_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5-C485-4C5C-A730-5A11566F2CAC}"/>
            </c:ext>
          </c:extLst>
        </c:ser>
        <c:dLbls>
          <c:showLegendKey val="0"/>
          <c:showVal val="0"/>
          <c:showCatName val="0"/>
          <c:showSerName val="0"/>
          <c:showPercent val="0"/>
          <c:showBubbleSize val="0"/>
        </c:dLbls>
        <c:smooth val="0"/>
        <c:axId val="184353976"/>
        <c:axId val="113655664"/>
      </c:lineChart>
      <c:catAx>
        <c:axId val="184353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3655664"/>
        <c:crosses val="autoZero"/>
        <c:auto val="1"/>
        <c:lblAlgn val="ctr"/>
        <c:lblOffset val="100"/>
        <c:noMultiLvlLbl val="0"/>
      </c:catAx>
      <c:valAx>
        <c:axId val="113655664"/>
        <c:scaling>
          <c:orientation val="minMax"/>
        </c:scaling>
        <c:delete val="0"/>
        <c:axPos val="l"/>
        <c:majorGridlines>
          <c:spPr>
            <a:ln w="9525" cap="flat" cmpd="sng" algn="ctr">
              <a:solidFill>
                <a:schemeClr val="tx1">
                  <a:lumMod val="15000"/>
                  <a:lumOff val="85000"/>
                </a:schemeClr>
              </a:solidFill>
              <a:round/>
            </a:ln>
            <a:effectLst/>
          </c:spPr>
        </c:majorGridlines>
        <c:numFmt formatCode="_ * #,##0.00_ ;_ * \-#,##0.0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4353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'3 - Budget og regnskab'!$B$4</c:f>
              <c:strCache>
                <c:ptCount val="1"/>
                <c:pt idx="0">
                  <c:v>, BUDGET, 1.000 kr.</c:v>
                </c:pt>
              </c:strCache>
            </c:strRef>
          </c:tx>
          <c:spPr>
            <a:solidFill>
              <a:srgbClr val="00B0F0"/>
            </a:solidFill>
            <a:ln>
              <a:solidFill>
                <a:srgbClr val="00B050"/>
              </a:solidFill>
              <a:prstDash val="sysDash"/>
            </a:ln>
            <a:effectLst/>
          </c:spPr>
          <c:invertIfNegative val="0"/>
          <c:cat>
            <c:numRef>
              <c:f>'3 - Budget og regnskab'!$C$2:$M$2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'3 - Budget og regnskab'!$C$4:$M$4</c:f>
              <c:numCache>
                <c:formatCode>_ * #,##0.0_ ;_ * \-#,##0.0_ ;_ * "-"??_ ;_ @_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469D-49CE-8265-37BA1DA5B535}"/>
            </c:ext>
          </c:extLst>
        </c:ser>
        <c:ser>
          <c:idx val="0"/>
          <c:order val="1"/>
          <c:tx>
            <c:strRef>
              <c:f>'3 - Budget og regnskab'!$B$3</c:f>
              <c:strCache>
                <c:ptCount val="1"/>
                <c:pt idx="0">
                  <c:v>, REGNSKAB, 1.000 kr.</c:v>
                </c:pt>
              </c:strCache>
            </c:strRef>
          </c:tx>
          <c:spPr>
            <a:solidFill>
              <a:srgbClr val="00B050"/>
            </a:solidFill>
            <a:ln>
              <a:solidFill>
                <a:srgbClr val="00B050"/>
              </a:solidFill>
            </a:ln>
            <a:effectLst/>
          </c:spPr>
          <c:invertIfNegative val="0"/>
          <c:cat>
            <c:numRef>
              <c:f>'3 - Budget og regnskab'!$C$2:$M$2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'3 - Budget og regnskab'!$C$3:$M$3</c:f>
              <c:numCache>
                <c:formatCode>_ * #,##0.0_ ;_ * \-#,##0.0_ ;_ * "-"??_ ;_ @_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469D-49CE-8265-37BA1DA5B535}"/>
            </c:ext>
          </c:extLst>
        </c:ser>
        <c:dLbls>
          <c:showLegendKey val="0"/>
          <c:showVal val="0"/>
          <c:showCatName val="0"/>
          <c:showSerName val="0"/>
          <c:showPercent val="0"/>
          <c:showBubbleSize val="0"/>
        </c:dLbls>
        <c:gapWidth val="150"/>
        <c:axId val="184353976"/>
        <c:axId val="113655664"/>
      </c:barChart>
      <c:lineChart>
        <c:grouping val="standard"/>
        <c:varyColors val="0"/>
        <c:ser>
          <c:idx val="2"/>
          <c:order val="2"/>
          <c:tx>
            <c:strRef>
              <c:f>'3 - Budget og regnskab'!$B$5</c:f>
              <c:strCache>
                <c:ptCount val="1"/>
                <c:pt idx="0">
                  <c:v>, YDELSESMODTAGER</c:v>
                </c:pt>
              </c:strCache>
            </c:strRef>
          </c:tx>
          <c:spPr>
            <a:ln w="28575" cap="rnd">
              <a:solidFill>
                <a:srgbClr val="FF0000"/>
              </a:solidFill>
              <a:prstDash val="solid"/>
              <a:round/>
            </a:ln>
            <a:effectLst/>
          </c:spPr>
          <c:marker>
            <c:symbol val="none"/>
          </c:marker>
          <c:val>
            <c:numRef>
              <c:f>'3 - Budget og regnskab'!$C$5:$M$5</c:f>
              <c:numCache>
                <c:formatCode>_ * #,##0.0_ ;_ * \-#,##0.0_ ;_ * "-"??_ ;_ @_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8-469D-49CE-8265-37BA1DA5B535}"/>
            </c:ext>
          </c:extLst>
        </c:ser>
        <c:dLbls>
          <c:showLegendKey val="0"/>
          <c:showVal val="0"/>
          <c:showCatName val="0"/>
          <c:showSerName val="0"/>
          <c:showPercent val="0"/>
          <c:showBubbleSize val="0"/>
        </c:dLbls>
        <c:marker val="1"/>
        <c:smooth val="0"/>
        <c:axId val="496751344"/>
        <c:axId val="2120694432"/>
      </c:lineChart>
      <c:catAx>
        <c:axId val="184353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3655664"/>
        <c:crosses val="autoZero"/>
        <c:auto val="1"/>
        <c:lblAlgn val="ctr"/>
        <c:lblOffset val="100"/>
        <c:noMultiLvlLbl val="0"/>
      </c:catAx>
      <c:valAx>
        <c:axId val="113655664"/>
        <c:scaling>
          <c:orientation val="minMax"/>
        </c:scaling>
        <c:delete val="0"/>
        <c:axPos val="l"/>
        <c:majorGridlines>
          <c:spPr>
            <a:ln w="9525" cap="flat" cmpd="sng" algn="ctr">
              <a:solidFill>
                <a:schemeClr val="tx1">
                  <a:lumMod val="15000"/>
                  <a:lumOff val="85000"/>
                </a:schemeClr>
              </a:solidFill>
              <a:round/>
            </a:ln>
            <a:effectLst/>
          </c:spPr>
        </c:majorGridlines>
        <c:numFmt formatCode="_ * #,##0.0_ ;_ * \-#,##0.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4353976"/>
        <c:crosses val="autoZero"/>
        <c:crossBetween val="between"/>
      </c:valAx>
      <c:valAx>
        <c:axId val="2120694432"/>
        <c:scaling>
          <c:orientation val="minMax"/>
        </c:scaling>
        <c:delete val="0"/>
        <c:axPos val="r"/>
        <c:numFmt formatCode="_ * #,##0.0_ ;_ * \-#,##0.0_ ;_ * &quot;-&quot;??_ ;_ @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96751344"/>
        <c:crosses val="max"/>
        <c:crossBetween val="between"/>
      </c:valAx>
      <c:catAx>
        <c:axId val="496751344"/>
        <c:scaling>
          <c:orientation val="minMax"/>
        </c:scaling>
        <c:delete val="1"/>
        <c:axPos val="b"/>
        <c:majorTickMark val="out"/>
        <c:minorTickMark val="none"/>
        <c:tickLblPos val="nextTo"/>
        <c:crossAx val="212069443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scatterChart>
        <c:scatterStyle val="lineMarker"/>
        <c:varyColors val="0"/>
        <c:ser>
          <c:idx val="0"/>
          <c:order val="0"/>
          <c:tx>
            <c:strRef>
              <c:f>Analyse!$H$117</c:f>
              <c:strCache>
                <c:ptCount val="1"/>
              </c:strCache>
            </c:strRef>
          </c:tx>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B91BB953-A585-47E3-ADA6-CD18F9DFA3D2}" type="CELLRANGE">
                      <a:rPr lang="en-US"/>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8E3-49F9-AE65-AB013FCC8422}"/>
                </c:ext>
              </c:extLst>
            </c:dLbl>
            <c:dLbl>
              <c:idx val="1"/>
              <c:tx>
                <c:rich>
                  <a:bodyPr/>
                  <a:lstStyle/>
                  <a:p>
                    <a:fld id="{5877DCC8-94EE-4474-A0E1-373B7C72A81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8E3-49F9-AE65-AB013FCC8422}"/>
                </c:ext>
              </c:extLst>
            </c:dLbl>
            <c:dLbl>
              <c:idx val="2"/>
              <c:tx>
                <c:rich>
                  <a:bodyPr/>
                  <a:lstStyle/>
                  <a:p>
                    <a:fld id="{2E995AD5-21CC-4CE4-AFE3-8F57F7322A9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E3-49F9-AE65-AB013FCC8422}"/>
                </c:ext>
              </c:extLst>
            </c:dLbl>
            <c:dLbl>
              <c:idx val="3"/>
              <c:tx>
                <c:rich>
                  <a:bodyPr/>
                  <a:lstStyle/>
                  <a:p>
                    <a:fld id="{55646DF2-D72C-46FE-9CD8-5AFB1A9552A0}"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E3-49F9-AE65-AB013FCC8422}"/>
                </c:ext>
              </c:extLst>
            </c:dLbl>
            <c:dLbl>
              <c:idx val="4"/>
              <c:tx>
                <c:rich>
                  <a:bodyPr/>
                  <a:lstStyle/>
                  <a:p>
                    <a:fld id="{6B62DF10-C575-4396-B84A-9C2A4C44DDDB}"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E3-49F9-AE65-AB013FCC8422}"/>
                </c:ext>
              </c:extLst>
            </c:dLbl>
            <c:dLbl>
              <c:idx val="5"/>
              <c:tx>
                <c:rich>
                  <a:bodyPr/>
                  <a:lstStyle/>
                  <a:p>
                    <a:fld id="{71F0AB17-C118-40E0-A1D9-D7CA965284F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E3-49F9-AE65-AB013FCC8422}"/>
                </c:ext>
              </c:extLst>
            </c:dLbl>
            <c:dLbl>
              <c:idx val="6"/>
              <c:tx>
                <c:rich>
                  <a:bodyPr/>
                  <a:lstStyle/>
                  <a:p>
                    <a:fld id="{F9430167-BABB-42D0-879B-FF773A7C3D54}"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E3-49F9-AE65-AB013FCC8422}"/>
                </c:ext>
              </c:extLst>
            </c:dLbl>
            <c:dLbl>
              <c:idx val="7"/>
              <c:tx>
                <c:rich>
                  <a:bodyPr/>
                  <a:lstStyle/>
                  <a:p>
                    <a:fld id="{8DC4CCA2-5D54-4AA0-A57F-9BBF19BE4734}"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E3-49F9-AE65-AB013FCC8422}"/>
                </c:ext>
              </c:extLst>
            </c:dLbl>
            <c:dLbl>
              <c:idx val="8"/>
              <c:tx>
                <c:rich>
                  <a:bodyPr/>
                  <a:lstStyle/>
                  <a:p>
                    <a:fld id="{685CE212-7A2C-4668-A47F-F793B96D0582}"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E3-49F9-AE65-AB013FCC8422}"/>
                </c:ext>
              </c:extLst>
            </c:dLbl>
            <c:dLbl>
              <c:idx val="9"/>
              <c:tx>
                <c:rich>
                  <a:bodyPr/>
                  <a:lstStyle/>
                  <a:p>
                    <a:fld id="{4BB36DD5-9833-4B04-B562-516BBE03C70D}"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E3-49F9-AE65-AB013FCC8422}"/>
                </c:ext>
              </c:extLst>
            </c:dLbl>
            <c:dLbl>
              <c:idx val="10"/>
              <c:tx>
                <c:rich>
                  <a:bodyPr/>
                  <a:lstStyle/>
                  <a:p>
                    <a:fld id="{6C92BFB6-E269-469E-9DEB-5F959906FC6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E3-49F9-AE65-AB013FCC8422}"/>
                </c:ext>
              </c:extLst>
            </c:dLbl>
            <c:dLbl>
              <c:idx val="11"/>
              <c:tx>
                <c:rich>
                  <a:bodyPr/>
                  <a:lstStyle/>
                  <a:p>
                    <a:fld id="{D9C4CFD7-019B-44D3-BD13-0AE729AD5614}"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E3-49F9-AE65-AB013FCC8422}"/>
                </c:ext>
              </c:extLst>
            </c:dLbl>
            <c:dLbl>
              <c:idx val="12"/>
              <c:tx>
                <c:rich>
                  <a:bodyPr/>
                  <a:lstStyle/>
                  <a:p>
                    <a:fld id="{9086D515-29AE-4A1A-A1D7-7E9F31D08D7E}"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E3-49F9-AE65-AB013FCC8422}"/>
                </c:ext>
              </c:extLst>
            </c:dLbl>
            <c:dLbl>
              <c:idx val="13"/>
              <c:tx>
                <c:rich>
                  <a:bodyPr/>
                  <a:lstStyle/>
                  <a:p>
                    <a:fld id="{C3BA0258-2B7C-4982-AEF5-42E254DD1E57}"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E3-49F9-AE65-AB013FCC8422}"/>
                </c:ext>
              </c:extLst>
            </c:dLbl>
            <c:dLbl>
              <c:idx val="14"/>
              <c:tx>
                <c:rich>
                  <a:bodyPr/>
                  <a:lstStyle/>
                  <a:p>
                    <a:fld id="{87080929-5CCA-4DD9-A423-A9504D6A41EE}"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E3-49F9-AE65-AB013FCC8422}"/>
                </c:ext>
              </c:extLst>
            </c:dLbl>
            <c:dLbl>
              <c:idx val="15"/>
              <c:tx>
                <c:rich>
                  <a:bodyPr/>
                  <a:lstStyle/>
                  <a:p>
                    <a:fld id="{057839E2-D64C-4C26-BC7C-9DAEA2D4B07E}"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E3-49F9-AE65-AB013FCC8422}"/>
                </c:ext>
              </c:extLst>
            </c:dLbl>
            <c:dLbl>
              <c:idx val="16"/>
              <c:tx>
                <c:rich>
                  <a:bodyPr/>
                  <a:lstStyle/>
                  <a:p>
                    <a:fld id="{FAF51BBD-01FA-4FE0-9F06-AF68A17FD6E2}"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E3-49F9-AE65-AB013FCC8422}"/>
                </c:ext>
              </c:extLst>
            </c:dLbl>
            <c:dLbl>
              <c:idx val="17"/>
              <c:tx>
                <c:rich>
                  <a:bodyPr/>
                  <a:lstStyle/>
                  <a:p>
                    <a:fld id="{B59989CC-4D69-42D4-8600-FE6733CEADD7}"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E3-49F9-AE65-AB013FCC8422}"/>
                </c:ext>
              </c:extLst>
            </c:dLbl>
            <c:dLbl>
              <c:idx val="18"/>
              <c:tx>
                <c:rich>
                  <a:bodyPr/>
                  <a:lstStyle/>
                  <a:p>
                    <a:fld id="{23294E2F-B7DD-4926-99F6-D798C4FBF7B9}"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E3-49F9-AE65-AB013FCC8422}"/>
                </c:ext>
              </c:extLst>
            </c:dLbl>
            <c:dLbl>
              <c:idx val="19"/>
              <c:tx>
                <c:rich>
                  <a:bodyPr/>
                  <a:lstStyle/>
                  <a:p>
                    <a:fld id="{873A0C17-5F1D-4111-B08D-1B893453878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E3-49F9-AE65-AB013FCC8422}"/>
                </c:ext>
              </c:extLst>
            </c:dLbl>
            <c:dLbl>
              <c:idx val="20"/>
              <c:tx>
                <c:rich>
                  <a:bodyPr/>
                  <a:lstStyle/>
                  <a:p>
                    <a:fld id="{42C467BF-90C9-4D6B-8077-E825752D3C50}"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E3-49F9-AE65-AB013FCC8422}"/>
                </c:ext>
              </c:extLst>
            </c:dLbl>
            <c:dLbl>
              <c:idx val="21"/>
              <c:tx>
                <c:rich>
                  <a:bodyPr/>
                  <a:lstStyle/>
                  <a:p>
                    <a:fld id="{B1C547E6-8C3A-47EF-BCC2-45148AB8E05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E3-49F9-AE65-AB013FCC8422}"/>
                </c:ext>
              </c:extLst>
            </c:dLbl>
            <c:dLbl>
              <c:idx val="22"/>
              <c:tx>
                <c:rich>
                  <a:bodyPr/>
                  <a:lstStyle/>
                  <a:p>
                    <a:fld id="{48E52108-2A89-4EC6-A8D6-B177BE01E44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E3-49F9-AE65-AB013FCC8422}"/>
                </c:ext>
              </c:extLst>
            </c:dLbl>
            <c:dLbl>
              <c:idx val="23"/>
              <c:tx>
                <c:rich>
                  <a:bodyPr/>
                  <a:lstStyle/>
                  <a:p>
                    <a:fld id="{8F946BCC-93CC-40FA-BB69-AD557C5A3B2E}"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E3-49F9-AE65-AB013FCC8422}"/>
                </c:ext>
              </c:extLst>
            </c:dLbl>
            <c:dLbl>
              <c:idx val="24"/>
              <c:tx>
                <c:rich>
                  <a:bodyPr/>
                  <a:lstStyle/>
                  <a:p>
                    <a:fld id="{8E265FE2-EE34-453A-9F6F-79D6F81750B3}"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E3-49F9-AE65-AB013FCC8422}"/>
                </c:ext>
              </c:extLst>
            </c:dLbl>
            <c:dLbl>
              <c:idx val="25"/>
              <c:tx>
                <c:rich>
                  <a:bodyPr/>
                  <a:lstStyle/>
                  <a:p>
                    <a:fld id="{D25E1B68-0438-4C1A-9DC3-3179943BA984}"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E3-49F9-AE65-AB013FCC8422}"/>
                </c:ext>
              </c:extLst>
            </c:dLbl>
            <c:dLbl>
              <c:idx val="26"/>
              <c:tx>
                <c:rich>
                  <a:bodyPr/>
                  <a:lstStyle/>
                  <a:p>
                    <a:fld id="{C3831B89-5FD6-49ED-88C0-85E4A6F4A2E5}"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8E3-49F9-AE65-AB013FCC8422}"/>
                </c:ext>
              </c:extLst>
            </c:dLbl>
            <c:dLbl>
              <c:idx val="27"/>
              <c:tx>
                <c:rich>
                  <a:bodyPr/>
                  <a:lstStyle/>
                  <a:p>
                    <a:fld id="{CAF44797-33B8-40A2-86FD-4CA34EC8C481}"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8E3-49F9-AE65-AB013FCC8422}"/>
                </c:ext>
              </c:extLst>
            </c:dLbl>
            <c:dLbl>
              <c:idx val="28"/>
              <c:tx>
                <c:rich>
                  <a:bodyPr/>
                  <a:lstStyle/>
                  <a:p>
                    <a:fld id="{EEB4ECD8-33E9-40CB-A278-A4A7A80FB260}"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8E3-49F9-AE65-AB013FCC8422}"/>
                </c:ext>
              </c:extLst>
            </c:dLbl>
            <c:dLbl>
              <c:idx val="29"/>
              <c:tx>
                <c:rich>
                  <a:bodyPr/>
                  <a:lstStyle/>
                  <a:p>
                    <a:fld id="{A0FCE083-B241-4593-AFED-4F88FE7F666F}"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8E3-49F9-AE65-AB013FCC8422}"/>
                </c:ext>
              </c:extLst>
            </c:dLbl>
            <c:dLbl>
              <c:idx val="30"/>
              <c:tx>
                <c:rich>
                  <a:bodyPr/>
                  <a:lstStyle/>
                  <a:p>
                    <a:fld id="{20BED7E2-2A6C-469C-AE36-DCE55A6685E0}"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E3-49F9-AE65-AB013FCC8422}"/>
                </c:ext>
              </c:extLst>
            </c:dLbl>
            <c:dLbl>
              <c:idx val="31"/>
              <c:tx>
                <c:rich>
                  <a:bodyPr/>
                  <a:lstStyle/>
                  <a:p>
                    <a:fld id="{5DF48351-90DA-4229-A4A7-4E1E1C4F2FCA}"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E3-49F9-AE65-AB013FCC8422}"/>
                </c:ext>
              </c:extLst>
            </c:dLbl>
            <c:dLbl>
              <c:idx val="32"/>
              <c:tx>
                <c:rich>
                  <a:bodyPr/>
                  <a:lstStyle/>
                  <a:p>
                    <a:fld id="{A9CF3401-BD46-466B-8870-50715B0BC6BD}"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8E3-49F9-AE65-AB013FCC8422}"/>
                </c:ext>
              </c:extLst>
            </c:dLbl>
            <c:dLbl>
              <c:idx val="33"/>
              <c:tx>
                <c:rich>
                  <a:bodyPr/>
                  <a:lstStyle/>
                  <a:p>
                    <a:fld id="{DBEBD4BD-1A7D-418D-99A1-DE41CCBBE1A9}"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8E3-49F9-AE65-AB013FCC8422}"/>
                </c:ext>
              </c:extLst>
            </c:dLbl>
            <c:dLbl>
              <c:idx val="34"/>
              <c:tx>
                <c:rich>
                  <a:bodyPr/>
                  <a:lstStyle/>
                  <a:p>
                    <a:fld id="{00EFB232-2657-4A2B-820B-A4CB5988481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8E3-49F9-AE65-AB013FCC8422}"/>
                </c:ext>
              </c:extLst>
            </c:dLbl>
            <c:dLbl>
              <c:idx val="35"/>
              <c:tx>
                <c:rich>
                  <a:bodyPr/>
                  <a:lstStyle/>
                  <a:p>
                    <a:fld id="{C5A9D498-F2AB-4247-A072-2CB54B9925CF}"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8E3-49F9-AE65-AB013FCC8422}"/>
                </c:ext>
              </c:extLst>
            </c:dLbl>
            <c:dLbl>
              <c:idx val="36"/>
              <c:tx>
                <c:rich>
                  <a:bodyPr/>
                  <a:lstStyle/>
                  <a:p>
                    <a:fld id="{FA607CBA-4453-4E08-91B1-52F9C34D26D3}"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8E3-49F9-AE65-AB013FCC8422}"/>
                </c:ext>
              </c:extLst>
            </c:dLbl>
            <c:dLbl>
              <c:idx val="37"/>
              <c:tx>
                <c:rich>
                  <a:bodyPr/>
                  <a:lstStyle/>
                  <a:p>
                    <a:fld id="{20FA18C5-6D50-4C32-AF72-08DE23AADF4A}"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8E3-49F9-AE65-AB013FCC8422}"/>
                </c:ext>
              </c:extLst>
            </c:dLbl>
            <c:dLbl>
              <c:idx val="38"/>
              <c:tx>
                <c:rich>
                  <a:bodyPr/>
                  <a:lstStyle/>
                  <a:p>
                    <a:fld id="{5490EFCF-83CE-4E80-B3C4-2435892335FF}"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8E3-49F9-AE65-AB013FCC8422}"/>
                </c:ext>
              </c:extLst>
            </c:dLbl>
            <c:dLbl>
              <c:idx val="39"/>
              <c:tx>
                <c:rich>
                  <a:bodyPr/>
                  <a:lstStyle/>
                  <a:p>
                    <a:fld id="{D4C1EB33-1874-49B2-9EF4-8A118C1A365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8E3-49F9-AE65-AB013FCC8422}"/>
                </c:ext>
              </c:extLst>
            </c:dLbl>
            <c:dLbl>
              <c:idx val="40"/>
              <c:tx>
                <c:rich>
                  <a:bodyPr/>
                  <a:lstStyle/>
                  <a:p>
                    <a:fld id="{549A6D75-249A-4CD1-B0FC-195E3E78AA0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8E3-49F9-AE65-AB013FCC8422}"/>
                </c:ext>
              </c:extLst>
            </c:dLbl>
            <c:dLbl>
              <c:idx val="41"/>
              <c:tx>
                <c:rich>
                  <a:bodyPr/>
                  <a:lstStyle/>
                  <a:p>
                    <a:fld id="{422312BC-2E03-4D67-A661-70A77CD2053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8E3-49F9-AE65-AB013FCC8422}"/>
                </c:ext>
              </c:extLst>
            </c:dLbl>
            <c:dLbl>
              <c:idx val="42"/>
              <c:tx>
                <c:rich>
                  <a:bodyPr/>
                  <a:lstStyle/>
                  <a:p>
                    <a:fld id="{68FF4801-D882-406D-9438-13E76ADA8E3D}"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38E3-49F9-AE65-AB013FCC8422}"/>
                </c:ext>
              </c:extLst>
            </c:dLbl>
            <c:dLbl>
              <c:idx val="43"/>
              <c:tx>
                <c:rich>
                  <a:bodyPr/>
                  <a:lstStyle/>
                  <a:p>
                    <a:fld id="{9F2DF953-7616-4155-A579-7FEF5F103B19}"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38E3-49F9-AE65-AB013FCC8422}"/>
                </c:ext>
              </c:extLst>
            </c:dLbl>
            <c:dLbl>
              <c:idx val="44"/>
              <c:tx>
                <c:rich>
                  <a:bodyPr/>
                  <a:lstStyle/>
                  <a:p>
                    <a:fld id="{A1B27011-47F9-4DF4-99B7-B3FFD48FABAF}"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38E3-49F9-AE65-AB013FCC8422}"/>
                </c:ext>
              </c:extLst>
            </c:dLbl>
            <c:dLbl>
              <c:idx val="45"/>
              <c:tx>
                <c:rich>
                  <a:bodyPr/>
                  <a:lstStyle/>
                  <a:p>
                    <a:fld id="{99D685AD-48A1-4CD3-B337-13C69862D10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38E3-49F9-AE65-AB013FCC8422}"/>
                </c:ext>
              </c:extLst>
            </c:dLbl>
            <c:dLbl>
              <c:idx val="46"/>
              <c:tx>
                <c:rich>
                  <a:bodyPr/>
                  <a:lstStyle/>
                  <a:p>
                    <a:fld id="{9D8D336B-5771-4630-9AE1-F468F72A9ADE}"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38E3-49F9-AE65-AB013FCC8422}"/>
                </c:ext>
              </c:extLst>
            </c:dLbl>
            <c:dLbl>
              <c:idx val="47"/>
              <c:tx>
                <c:rich>
                  <a:bodyPr/>
                  <a:lstStyle/>
                  <a:p>
                    <a:fld id="{234F5FF0-CC1F-44CD-B0B1-B665A2DB49AA}"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38E3-49F9-AE65-AB013FCC8422}"/>
                </c:ext>
              </c:extLst>
            </c:dLbl>
            <c:dLbl>
              <c:idx val="48"/>
              <c:tx>
                <c:rich>
                  <a:bodyPr/>
                  <a:lstStyle/>
                  <a:p>
                    <a:fld id="{82B99B6D-402F-476A-9F9C-5E7F2EB810BD}"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38E3-49F9-AE65-AB013FCC8422}"/>
                </c:ext>
              </c:extLst>
            </c:dLbl>
            <c:dLbl>
              <c:idx val="49"/>
              <c:tx>
                <c:rich>
                  <a:bodyPr/>
                  <a:lstStyle/>
                  <a:p>
                    <a:fld id="{4D4809F1-7FDF-4BF7-9BD1-CDBE31216C03}"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38E3-49F9-AE65-AB013FCC8422}"/>
                </c:ext>
              </c:extLst>
            </c:dLbl>
            <c:dLbl>
              <c:idx val="50"/>
              <c:tx>
                <c:rich>
                  <a:bodyPr/>
                  <a:lstStyle/>
                  <a:p>
                    <a:fld id="{DED84654-36C7-4F40-B74E-BB4530DA41DF}"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38E3-49F9-AE65-AB013FCC8422}"/>
                </c:ext>
              </c:extLst>
            </c:dLbl>
            <c:dLbl>
              <c:idx val="51"/>
              <c:tx>
                <c:rich>
                  <a:bodyPr/>
                  <a:lstStyle/>
                  <a:p>
                    <a:fld id="{422E9F38-DC7A-4536-BB64-52314863BBE7}"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38E3-49F9-AE65-AB013FCC8422}"/>
                </c:ext>
              </c:extLst>
            </c:dLbl>
            <c:dLbl>
              <c:idx val="52"/>
              <c:tx>
                <c:rich>
                  <a:bodyPr/>
                  <a:lstStyle/>
                  <a:p>
                    <a:fld id="{A2F64285-A541-4288-AB50-579B81A884DB}"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38E3-49F9-AE65-AB013FCC8422}"/>
                </c:ext>
              </c:extLst>
            </c:dLbl>
            <c:dLbl>
              <c:idx val="53"/>
              <c:tx>
                <c:rich>
                  <a:bodyPr/>
                  <a:lstStyle/>
                  <a:p>
                    <a:fld id="{76A39AF6-5656-4B21-87E2-0106998E96E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38E3-49F9-AE65-AB013FCC8422}"/>
                </c:ext>
              </c:extLst>
            </c:dLbl>
            <c:dLbl>
              <c:idx val="54"/>
              <c:tx>
                <c:rich>
                  <a:bodyPr/>
                  <a:lstStyle/>
                  <a:p>
                    <a:fld id="{5671CE67-03EE-42FF-9C6E-604A06466E60}"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38E3-49F9-AE65-AB013FCC8422}"/>
                </c:ext>
              </c:extLst>
            </c:dLbl>
            <c:dLbl>
              <c:idx val="55"/>
              <c:tx>
                <c:rich>
                  <a:bodyPr/>
                  <a:lstStyle/>
                  <a:p>
                    <a:fld id="{C401003B-4ADA-43A8-88C1-872F286769FF}"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38E3-49F9-AE65-AB013FCC8422}"/>
                </c:ext>
              </c:extLst>
            </c:dLbl>
            <c:dLbl>
              <c:idx val="56"/>
              <c:tx>
                <c:rich>
                  <a:bodyPr/>
                  <a:lstStyle/>
                  <a:p>
                    <a:fld id="{04C54930-147F-4B85-B09A-C0F674337BC1}"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38E3-49F9-AE65-AB013FCC8422}"/>
                </c:ext>
              </c:extLst>
            </c:dLbl>
            <c:dLbl>
              <c:idx val="57"/>
              <c:tx>
                <c:rich>
                  <a:bodyPr/>
                  <a:lstStyle/>
                  <a:p>
                    <a:fld id="{47A3F4B3-5BD4-42C3-B1E2-B38BF10BF2B4}"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38E3-49F9-AE65-AB013FCC8422}"/>
                </c:ext>
              </c:extLst>
            </c:dLbl>
            <c:dLbl>
              <c:idx val="58"/>
              <c:tx>
                <c:rich>
                  <a:bodyPr/>
                  <a:lstStyle/>
                  <a:p>
                    <a:fld id="{AC987B91-F258-482F-986C-30D0D1DCED3E}"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38E3-49F9-AE65-AB013FCC8422}"/>
                </c:ext>
              </c:extLst>
            </c:dLbl>
            <c:dLbl>
              <c:idx val="59"/>
              <c:tx>
                <c:rich>
                  <a:bodyPr/>
                  <a:lstStyle/>
                  <a:p>
                    <a:fld id="{728FB0F9-D472-4E28-978D-3068D1A6860E}"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38E3-49F9-AE65-AB013FCC8422}"/>
                </c:ext>
              </c:extLst>
            </c:dLbl>
            <c:dLbl>
              <c:idx val="60"/>
              <c:tx>
                <c:rich>
                  <a:bodyPr/>
                  <a:lstStyle/>
                  <a:p>
                    <a:fld id="{BE66FC3D-0F8F-43F7-A939-AFFB5EA7A4CD}"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38E3-49F9-AE65-AB013FCC8422}"/>
                </c:ext>
              </c:extLst>
            </c:dLbl>
            <c:dLbl>
              <c:idx val="61"/>
              <c:tx>
                <c:rich>
                  <a:bodyPr/>
                  <a:lstStyle/>
                  <a:p>
                    <a:fld id="{55A1530D-F16B-4C18-9841-63A1790B379D}"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38E3-49F9-AE65-AB013FCC8422}"/>
                </c:ext>
              </c:extLst>
            </c:dLbl>
            <c:dLbl>
              <c:idx val="62"/>
              <c:tx>
                <c:rich>
                  <a:bodyPr/>
                  <a:lstStyle/>
                  <a:p>
                    <a:fld id="{43CD5967-6277-4918-9CC3-1BC78A19C0B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38E3-49F9-AE65-AB013FCC8422}"/>
                </c:ext>
              </c:extLst>
            </c:dLbl>
            <c:dLbl>
              <c:idx val="63"/>
              <c:tx>
                <c:rich>
                  <a:bodyPr/>
                  <a:lstStyle/>
                  <a:p>
                    <a:fld id="{B7556ACA-FC58-4C05-9BB1-5EC091056A07}"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38E3-49F9-AE65-AB013FCC8422}"/>
                </c:ext>
              </c:extLst>
            </c:dLbl>
            <c:dLbl>
              <c:idx val="64"/>
              <c:tx>
                <c:rich>
                  <a:bodyPr/>
                  <a:lstStyle/>
                  <a:p>
                    <a:fld id="{82764A54-09C6-46BE-9E36-ADEEF5AA930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38E3-49F9-AE65-AB013FCC8422}"/>
                </c:ext>
              </c:extLst>
            </c:dLbl>
            <c:dLbl>
              <c:idx val="65"/>
              <c:tx>
                <c:rich>
                  <a:bodyPr/>
                  <a:lstStyle/>
                  <a:p>
                    <a:fld id="{46E146F5-1451-4AAC-981E-D56A37404222}"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38E3-49F9-AE65-AB013FCC8422}"/>
                </c:ext>
              </c:extLst>
            </c:dLbl>
            <c:dLbl>
              <c:idx val="66"/>
              <c:tx>
                <c:rich>
                  <a:bodyPr/>
                  <a:lstStyle/>
                  <a:p>
                    <a:fld id="{FAF8BADD-4A08-4061-B3E2-6B6A5D27B5E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38E3-49F9-AE65-AB013FCC8422}"/>
                </c:ext>
              </c:extLst>
            </c:dLbl>
            <c:dLbl>
              <c:idx val="67"/>
              <c:tx>
                <c:rich>
                  <a:bodyPr/>
                  <a:lstStyle/>
                  <a:p>
                    <a:fld id="{834FA9F9-47C5-48D6-A70B-AAFCC60ED227}"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38E3-49F9-AE65-AB013FCC8422}"/>
                </c:ext>
              </c:extLst>
            </c:dLbl>
            <c:dLbl>
              <c:idx val="68"/>
              <c:tx>
                <c:rich>
                  <a:bodyPr/>
                  <a:lstStyle/>
                  <a:p>
                    <a:fld id="{8FDACDF3-D7AB-4751-B4DC-95ACD209070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38E3-49F9-AE65-AB013FCC8422}"/>
                </c:ext>
              </c:extLst>
            </c:dLbl>
            <c:dLbl>
              <c:idx val="69"/>
              <c:tx>
                <c:rich>
                  <a:bodyPr/>
                  <a:lstStyle/>
                  <a:p>
                    <a:fld id="{AD729E2B-A369-48D7-8255-65365D37186B}"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38E3-49F9-AE65-AB013FCC8422}"/>
                </c:ext>
              </c:extLst>
            </c:dLbl>
            <c:dLbl>
              <c:idx val="70"/>
              <c:tx>
                <c:rich>
                  <a:bodyPr/>
                  <a:lstStyle/>
                  <a:p>
                    <a:fld id="{DF8878C6-C0B5-45DF-B6B1-8AF3292E95C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38E3-49F9-AE65-AB013FCC8422}"/>
                </c:ext>
              </c:extLst>
            </c:dLbl>
            <c:dLbl>
              <c:idx val="71"/>
              <c:tx>
                <c:rich>
                  <a:bodyPr/>
                  <a:lstStyle/>
                  <a:p>
                    <a:fld id="{B2326FBF-8B3D-4C76-8CE9-38205D3327FB}"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38E3-49F9-AE65-AB013FCC8422}"/>
                </c:ext>
              </c:extLst>
            </c:dLbl>
            <c:dLbl>
              <c:idx val="72"/>
              <c:tx>
                <c:rich>
                  <a:bodyPr/>
                  <a:lstStyle/>
                  <a:p>
                    <a:fld id="{ED65C0B1-4E7D-4924-BC9F-2E070A97D649}"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38E3-49F9-AE65-AB013FCC8422}"/>
                </c:ext>
              </c:extLst>
            </c:dLbl>
            <c:dLbl>
              <c:idx val="73"/>
              <c:tx>
                <c:rich>
                  <a:bodyPr/>
                  <a:lstStyle/>
                  <a:p>
                    <a:fld id="{59050816-13A2-4F42-800E-F18D41BCC1F2}"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38E3-49F9-AE65-AB013FCC8422}"/>
                </c:ext>
              </c:extLst>
            </c:dLbl>
            <c:dLbl>
              <c:idx val="74"/>
              <c:tx>
                <c:rich>
                  <a:bodyPr/>
                  <a:lstStyle/>
                  <a:p>
                    <a:fld id="{866DA6AE-89C5-4D6F-8C0B-104BAF034B6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38E3-49F9-AE65-AB013FCC8422}"/>
                </c:ext>
              </c:extLst>
            </c:dLbl>
            <c:dLbl>
              <c:idx val="75"/>
              <c:tx>
                <c:rich>
                  <a:bodyPr/>
                  <a:lstStyle/>
                  <a:p>
                    <a:fld id="{6C45A345-06A7-40B4-864A-A2045787223D}"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38E3-49F9-AE65-AB013FCC8422}"/>
                </c:ext>
              </c:extLst>
            </c:dLbl>
            <c:dLbl>
              <c:idx val="76"/>
              <c:tx>
                <c:rich>
                  <a:bodyPr/>
                  <a:lstStyle/>
                  <a:p>
                    <a:fld id="{A6EAE5D4-94B6-4CD4-A098-E99EF920AF3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38E3-49F9-AE65-AB013FCC8422}"/>
                </c:ext>
              </c:extLst>
            </c:dLbl>
            <c:dLbl>
              <c:idx val="77"/>
              <c:tx>
                <c:rich>
                  <a:bodyPr/>
                  <a:lstStyle/>
                  <a:p>
                    <a:fld id="{44AA0C7C-7F0D-4776-9AED-AFED183E6A04}"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38E3-49F9-AE65-AB013FCC8422}"/>
                </c:ext>
              </c:extLst>
            </c:dLbl>
            <c:dLbl>
              <c:idx val="78"/>
              <c:tx>
                <c:rich>
                  <a:bodyPr/>
                  <a:lstStyle/>
                  <a:p>
                    <a:fld id="{53931F20-9166-4552-A5F2-938DA5715264}"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38E3-49F9-AE65-AB013FCC8422}"/>
                </c:ext>
              </c:extLst>
            </c:dLbl>
            <c:dLbl>
              <c:idx val="79"/>
              <c:tx>
                <c:rich>
                  <a:bodyPr/>
                  <a:lstStyle/>
                  <a:p>
                    <a:fld id="{39D10756-54AE-4954-BE79-0B2674EA6FA2}"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38E3-49F9-AE65-AB013FCC8422}"/>
                </c:ext>
              </c:extLst>
            </c:dLbl>
            <c:dLbl>
              <c:idx val="80"/>
              <c:tx>
                <c:rich>
                  <a:bodyPr/>
                  <a:lstStyle/>
                  <a:p>
                    <a:fld id="{C85695BA-1F80-43B7-9599-97F1A2A1066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38E3-49F9-AE65-AB013FCC8422}"/>
                </c:ext>
              </c:extLst>
            </c:dLbl>
            <c:dLbl>
              <c:idx val="81"/>
              <c:tx>
                <c:rich>
                  <a:bodyPr/>
                  <a:lstStyle/>
                  <a:p>
                    <a:fld id="{9BA7B0E1-4A2E-4974-959B-20C700AAD672}"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38E3-49F9-AE65-AB013FCC8422}"/>
                </c:ext>
              </c:extLst>
            </c:dLbl>
            <c:dLbl>
              <c:idx val="82"/>
              <c:tx>
                <c:rich>
                  <a:bodyPr/>
                  <a:lstStyle/>
                  <a:p>
                    <a:fld id="{F1837C18-820A-4BBC-81F2-DADDF992066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38E3-49F9-AE65-AB013FCC8422}"/>
                </c:ext>
              </c:extLst>
            </c:dLbl>
            <c:dLbl>
              <c:idx val="83"/>
              <c:tx>
                <c:rich>
                  <a:bodyPr/>
                  <a:lstStyle/>
                  <a:p>
                    <a:fld id="{ACDEB88C-9999-407D-8943-DBAB4A417934}"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38E3-49F9-AE65-AB013FCC8422}"/>
                </c:ext>
              </c:extLst>
            </c:dLbl>
            <c:dLbl>
              <c:idx val="84"/>
              <c:tx>
                <c:rich>
                  <a:bodyPr/>
                  <a:lstStyle/>
                  <a:p>
                    <a:fld id="{5BF21AA6-CBCB-4F28-B6D5-406EA0C1C5E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38E3-49F9-AE65-AB013FCC8422}"/>
                </c:ext>
              </c:extLst>
            </c:dLbl>
            <c:dLbl>
              <c:idx val="85"/>
              <c:tx>
                <c:rich>
                  <a:bodyPr/>
                  <a:lstStyle/>
                  <a:p>
                    <a:fld id="{0702A10E-73EA-4B18-B53C-A8DD68E5EC1D}"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38E3-49F9-AE65-AB013FCC8422}"/>
                </c:ext>
              </c:extLst>
            </c:dLbl>
            <c:dLbl>
              <c:idx val="86"/>
              <c:tx>
                <c:rich>
                  <a:bodyPr/>
                  <a:lstStyle/>
                  <a:p>
                    <a:fld id="{E73A50B2-1230-4023-9E90-BBA23E040993}"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38E3-49F9-AE65-AB013FCC8422}"/>
                </c:ext>
              </c:extLst>
            </c:dLbl>
            <c:dLbl>
              <c:idx val="87"/>
              <c:tx>
                <c:rich>
                  <a:bodyPr/>
                  <a:lstStyle/>
                  <a:p>
                    <a:fld id="{DAA5E0FC-A613-4E31-AE50-12AC913C9C2F}"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38E3-49F9-AE65-AB013FCC8422}"/>
                </c:ext>
              </c:extLst>
            </c:dLbl>
            <c:dLbl>
              <c:idx val="88"/>
              <c:tx>
                <c:rich>
                  <a:bodyPr/>
                  <a:lstStyle/>
                  <a:p>
                    <a:fld id="{63181236-8734-4F21-AC09-01188AEEBFA1}"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38E3-49F9-AE65-AB013FCC8422}"/>
                </c:ext>
              </c:extLst>
            </c:dLbl>
            <c:dLbl>
              <c:idx val="89"/>
              <c:tx>
                <c:rich>
                  <a:bodyPr/>
                  <a:lstStyle/>
                  <a:p>
                    <a:fld id="{3905E9EB-B594-42A9-B32E-782913934500}"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38E3-49F9-AE65-AB013FCC8422}"/>
                </c:ext>
              </c:extLst>
            </c:dLbl>
            <c:dLbl>
              <c:idx val="90"/>
              <c:tx>
                <c:rich>
                  <a:bodyPr/>
                  <a:lstStyle/>
                  <a:p>
                    <a:fld id="{56CCA282-1899-41AE-B3E0-DD8171FAFF72}"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38E3-49F9-AE65-AB013FCC8422}"/>
                </c:ext>
              </c:extLst>
            </c:dLbl>
            <c:dLbl>
              <c:idx val="91"/>
              <c:tx>
                <c:rich>
                  <a:bodyPr/>
                  <a:lstStyle/>
                  <a:p>
                    <a:fld id="{4C82A3FC-7DDF-4C5E-849C-EDBDE75066C5}"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38E3-49F9-AE65-AB013FCC8422}"/>
                </c:ext>
              </c:extLst>
            </c:dLbl>
            <c:dLbl>
              <c:idx val="92"/>
              <c:tx>
                <c:rich>
                  <a:bodyPr/>
                  <a:lstStyle/>
                  <a:p>
                    <a:fld id="{741AB6E7-A952-460D-84BF-A8F15A2C5F53}"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38E3-49F9-AE65-AB013FCC8422}"/>
                </c:ext>
              </c:extLst>
            </c:dLbl>
            <c:dLbl>
              <c:idx val="93"/>
              <c:tx>
                <c:rich>
                  <a:bodyPr/>
                  <a:lstStyle/>
                  <a:p>
                    <a:fld id="{0F7C4728-D5B5-45B7-B8BC-D17E188A1347}"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38E3-49F9-AE65-AB013FCC8422}"/>
                </c:ext>
              </c:extLst>
            </c:dLbl>
            <c:dLbl>
              <c:idx val="94"/>
              <c:tx>
                <c:rich>
                  <a:bodyPr/>
                  <a:lstStyle/>
                  <a:p>
                    <a:fld id="{DDE9088E-FD9A-418B-84B4-2056CC5DAE3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38E3-49F9-AE65-AB013FCC8422}"/>
                </c:ext>
              </c:extLst>
            </c:dLbl>
            <c:dLbl>
              <c:idx val="95"/>
              <c:tx>
                <c:rich>
                  <a:bodyPr/>
                  <a:lstStyle/>
                  <a:p>
                    <a:fld id="{A1E121BD-36CE-4F6B-8E24-81DEB381832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38E3-49F9-AE65-AB013FCC8422}"/>
                </c:ext>
              </c:extLst>
            </c:dLbl>
            <c:dLbl>
              <c:idx val="96"/>
              <c:tx>
                <c:rich>
                  <a:bodyPr/>
                  <a:lstStyle/>
                  <a:p>
                    <a:fld id="{6CD4AD7B-F0FA-4767-843A-249687F627F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38E3-49F9-AE65-AB013FCC8422}"/>
                </c:ext>
              </c:extLst>
            </c:dLbl>
            <c:dLbl>
              <c:idx val="97"/>
              <c:tx>
                <c:rich>
                  <a:bodyPr/>
                  <a:lstStyle/>
                  <a:p>
                    <a:fld id="{510F0EF2-D916-4210-A5F6-B48CF11C812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38E3-49F9-AE65-AB013FCC84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BEREGNING!$AE$414:$AE$511</c:f>
              <c:numCache>
                <c:formatCode>_ * #,##0_ ;_ * \-#,##0_ ;_ * "-"??_ ;_ @_ </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xVal>
          <c:yVal>
            <c:numRef>
              <c:f>BEREGNING!$AE$313:$AE$410</c:f>
              <c:numCache>
                <c:formatCode>_ * #,##0_ ;_ * \-#,##0_ ;_ * "-"??_ ;_ @_ </c:formatCode>
                <c:ptCount val="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yVal>
          <c:smooth val="0"/>
          <c:extLst>
            <c:ext xmlns:c15="http://schemas.microsoft.com/office/drawing/2012/chart" uri="{02D57815-91ED-43cb-92C2-25804820EDAC}">
              <c15:datalabelsRange>
                <c15:f>BEREGNING!$AD$313:$AD$410</c15:f>
                <c15:dlblRangeCache>
                  <c:ptCount val="98"/>
                </c15:dlblRangeCache>
              </c15:datalabelsRange>
            </c:ext>
            <c:ext xmlns:c16="http://schemas.microsoft.com/office/drawing/2014/chart" uri="{C3380CC4-5D6E-409C-BE32-E72D297353CC}">
              <c16:uniqueId val="{00000062-38E3-49F9-AE65-AB013FCC8422}"/>
            </c:ext>
          </c:extLst>
        </c:ser>
        <c:dLbls>
          <c:showLegendKey val="0"/>
          <c:showVal val="1"/>
          <c:showCatName val="0"/>
          <c:showSerName val="0"/>
          <c:showPercent val="0"/>
          <c:showBubbleSize val="0"/>
        </c:dLbls>
        <c:axId val="182700288"/>
        <c:axId val="233209624"/>
      </c:scatterChart>
      <c:valAx>
        <c:axId val="182700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marL="0" marR="0" lvl="0" indent="0" algn="ctr" defTabSz="914400" rtl="0" eaLnBrk="1" fontAlgn="auto" latinLnBrk="0" hangingPunct="1">
                  <a:lnSpc>
                    <a:spcPct val="100000"/>
                  </a:lnSpc>
                  <a:spcBef>
                    <a:spcPts val="0"/>
                  </a:spcBef>
                  <a:spcAft>
                    <a:spcPts val="0"/>
                  </a:spcAft>
                  <a:buClrTx/>
                  <a:buSzTx/>
                  <a:buFontTx/>
                  <a:buNone/>
                  <a:tabLst/>
                  <a:defRPr lang="da-DK" sz="1800" b="0" i="0" u="none" strike="noStrike" kern="1200" baseline="0">
                    <a:solidFill>
                      <a:srgbClr val="03001E">
                        <a:lumMod val="65000"/>
                        <a:lumOff val="35000"/>
                      </a:srgbClr>
                    </a:solidFill>
                    <a:latin typeface="+mn-lt"/>
                    <a:ea typeface="+mn-ea"/>
                    <a:cs typeface="+mn-cs"/>
                  </a:defRPr>
                </a:pPr>
                <a:r>
                  <a:rPr lang="da-DK" sz="1800" b="0" i="0" u="none" strike="noStrike" kern="1200" baseline="0">
                    <a:solidFill>
                      <a:schemeClr val="accent2">
                        <a:lumMod val="75000"/>
                      </a:schemeClr>
                    </a:solidFill>
                    <a:latin typeface="+mn-lt"/>
                    <a:ea typeface="+mn-ea"/>
                    <a:cs typeface="+mn-cs"/>
                  </a:rPr>
                  <a:t>Sum af YDELSESMODTAGERE, pr. 1000 18-66-årige (udvikling i difference fra hele landet)</a:t>
                </a:r>
              </a:p>
            </c:rich>
          </c:tx>
          <c:layout>
            <c:manualLayout>
              <c:xMode val="edge"/>
              <c:yMode val="edge"/>
              <c:x val="0.1600126312335958"/>
              <c:y val="0.94222525860737993"/>
            </c:manualLayout>
          </c:layout>
          <c:overlay val="0"/>
          <c:spPr>
            <a:noFill/>
            <a:ln>
              <a:noFill/>
            </a:ln>
            <a:effectLst/>
          </c:spPr>
          <c:txPr>
            <a:bodyPr rot="0" spcFirstLastPara="1" vertOverflow="ellipsis" vert="horz" wrap="square" anchor="b" anchorCtr="1"/>
            <a:lstStyle/>
            <a:p>
              <a:pPr marL="0" marR="0" lvl="0" indent="0" algn="ctr" defTabSz="914400" rtl="0" eaLnBrk="1" fontAlgn="auto" latinLnBrk="0" hangingPunct="1">
                <a:lnSpc>
                  <a:spcPct val="100000"/>
                </a:lnSpc>
                <a:spcBef>
                  <a:spcPts val="0"/>
                </a:spcBef>
                <a:spcAft>
                  <a:spcPts val="0"/>
                </a:spcAft>
                <a:buClrTx/>
                <a:buSzTx/>
                <a:buFontTx/>
                <a:buNone/>
                <a:tabLst/>
                <a:defRPr lang="da-DK" sz="1800" b="0" i="0" u="none" strike="noStrike" kern="1200" baseline="0">
                  <a:solidFill>
                    <a:srgbClr val="03001E">
                      <a:lumMod val="65000"/>
                      <a:lumOff val="35000"/>
                    </a:srgbClr>
                  </a:solidFill>
                  <a:latin typeface="+mn-lt"/>
                  <a:ea typeface="+mn-ea"/>
                  <a:cs typeface="+mn-cs"/>
                </a:defRPr>
              </a:pPr>
              <a:endParaRPr lang="da-DK"/>
            </a:p>
          </c:txPr>
        </c:title>
        <c:numFmt formatCode="_ * #,##0_ ;_ * \-#,##0_ ;_ * &quot;-&quot;??_ ;_ @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33209624"/>
        <c:crosses val="autoZero"/>
        <c:crossBetween val="midCat"/>
      </c:valAx>
      <c:valAx>
        <c:axId val="233209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0" i="0" u="none" strike="noStrike" kern="1200" baseline="0">
                    <a:solidFill>
                      <a:srgbClr val="03001E">
                        <a:lumMod val="65000"/>
                        <a:lumOff val="35000"/>
                      </a:srgbClr>
                    </a:solidFill>
                    <a:latin typeface="+mn-lt"/>
                    <a:ea typeface="+mn-ea"/>
                    <a:cs typeface="+mn-cs"/>
                  </a:defRPr>
                </a:pPr>
                <a:r>
                  <a:rPr lang="da-DK" sz="1800">
                    <a:solidFill>
                      <a:schemeClr val="accent2">
                        <a:lumMod val="75000"/>
                      </a:schemeClr>
                    </a:solidFill>
                  </a:rPr>
                  <a:t>Sum af REGNSKAB, kr.</a:t>
                </a:r>
                <a:r>
                  <a:rPr lang="da-DK" sz="1800" baseline="0">
                    <a:solidFill>
                      <a:schemeClr val="accent2">
                        <a:lumMod val="75000"/>
                      </a:schemeClr>
                    </a:solidFill>
                  </a:rPr>
                  <a:t> </a:t>
                </a:r>
                <a:r>
                  <a:rPr lang="da-DK" sz="1800">
                    <a:solidFill>
                      <a:schemeClr val="accent2">
                        <a:lumMod val="75000"/>
                      </a:schemeClr>
                    </a:solidFill>
                  </a:rPr>
                  <a:t>pr. 18-66-årige (udvikling i difference fra hele landet)</a:t>
                </a:r>
              </a:p>
            </c:rich>
          </c:tx>
          <c:layout>
            <c:manualLayout>
              <c:xMode val="edge"/>
              <c:yMode val="edge"/>
              <c:x val="3.6921145726349423E-3"/>
              <c:y val="0.12328130684299281"/>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0" i="0" u="none" strike="noStrike" kern="1200" baseline="0">
                  <a:solidFill>
                    <a:srgbClr val="03001E">
                      <a:lumMod val="65000"/>
                      <a:lumOff val="35000"/>
                    </a:srgbClr>
                  </a:solidFill>
                  <a:latin typeface="+mn-lt"/>
                  <a:ea typeface="+mn-ea"/>
                  <a:cs typeface="+mn-cs"/>
                </a:defRPr>
              </a:pPr>
              <a:endParaRPr lang="da-DK"/>
            </a:p>
          </c:txPr>
        </c:title>
        <c:numFmt formatCode="_ * #,##0_ ;_ * \-#,##0_ ;_ * &quot;-&quot;??_ ;_ @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2700288"/>
        <c:crosses val="autoZero"/>
        <c:crossBetween val="midCat"/>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B3" lockText="1" noThreeD="1"/>
</file>

<file path=xl/ctrlProps/ctrlProp10.xml><?xml version="1.0" encoding="utf-8"?>
<formControlPr xmlns="http://schemas.microsoft.com/office/spreadsheetml/2009/9/main" objectType="CheckBox" fmlaLink="B112" lockText="1" noThreeD="1"/>
</file>

<file path=xl/ctrlProps/ctrlProp11.xml><?xml version="1.0" encoding="utf-8"?>
<formControlPr xmlns="http://schemas.microsoft.com/office/spreadsheetml/2009/9/main" objectType="CheckBox" fmlaLink="B115" lockText="1" noThreeD="1"/>
</file>

<file path=xl/ctrlProps/ctrlProp12.xml><?xml version="1.0" encoding="utf-8"?>
<formControlPr xmlns="http://schemas.microsoft.com/office/spreadsheetml/2009/9/main" objectType="CheckBox" fmlaLink="B116" lockText="1" noThreeD="1"/>
</file>

<file path=xl/ctrlProps/ctrlProp13.xml><?xml version="1.0" encoding="utf-8"?>
<formControlPr xmlns="http://schemas.microsoft.com/office/spreadsheetml/2009/9/main" objectType="CheckBox" fmlaLink="B117" lockText="1" noThreeD="1"/>
</file>

<file path=xl/ctrlProps/ctrlProp14.xml><?xml version="1.0" encoding="utf-8"?>
<formControlPr xmlns="http://schemas.microsoft.com/office/spreadsheetml/2009/9/main" objectType="CheckBox" fmlaLink="B129" lockText="1" noThreeD="1"/>
</file>

<file path=xl/ctrlProps/ctrlProp15.xml><?xml version="1.0" encoding="utf-8"?>
<formControlPr xmlns="http://schemas.microsoft.com/office/spreadsheetml/2009/9/main" objectType="CheckBox" fmlaLink="B104" lockText="1" noThreeD="1"/>
</file>

<file path=xl/ctrlProps/ctrlProp2.xml><?xml version="1.0" encoding="utf-8"?>
<formControlPr xmlns="http://schemas.microsoft.com/office/spreadsheetml/2009/9/main" objectType="CheckBox" fmlaLink="B4" lockText="1" noThreeD="1"/>
</file>

<file path=xl/ctrlProps/ctrlProp3.xml><?xml version="1.0" encoding="utf-8"?>
<formControlPr xmlns="http://schemas.microsoft.com/office/spreadsheetml/2009/9/main" objectType="CheckBox" fmlaLink="B105" lockText="1" noThreeD="1"/>
</file>

<file path=xl/ctrlProps/ctrlProp4.xml><?xml version="1.0" encoding="utf-8"?>
<formControlPr xmlns="http://schemas.microsoft.com/office/spreadsheetml/2009/9/main" objectType="CheckBox" fmlaLink="B106" lockText="1" noThreeD="1"/>
</file>

<file path=xl/ctrlProps/ctrlProp5.xml><?xml version="1.0" encoding="utf-8"?>
<formControlPr xmlns="http://schemas.microsoft.com/office/spreadsheetml/2009/9/main" objectType="CheckBox" fmlaLink="B107" lockText="1" noThreeD="1"/>
</file>

<file path=xl/ctrlProps/ctrlProp6.xml><?xml version="1.0" encoding="utf-8"?>
<formControlPr xmlns="http://schemas.microsoft.com/office/spreadsheetml/2009/9/main" objectType="CheckBox" fmlaLink="B108" lockText="1" noThreeD="1"/>
</file>

<file path=xl/ctrlProps/ctrlProp7.xml><?xml version="1.0" encoding="utf-8"?>
<formControlPr xmlns="http://schemas.microsoft.com/office/spreadsheetml/2009/9/main" objectType="CheckBox" fmlaLink="B109" lockText="1" noThreeD="1"/>
</file>

<file path=xl/ctrlProps/ctrlProp8.xml><?xml version="1.0" encoding="utf-8"?>
<formControlPr xmlns="http://schemas.microsoft.com/office/spreadsheetml/2009/9/main" objectType="CheckBox" fmlaLink="B110" lockText="1" noThreeD="1"/>
</file>

<file path=xl/ctrlProps/ctrlProp9.xml><?xml version="1.0" encoding="utf-8"?>
<formControlPr xmlns="http://schemas.microsoft.com/office/spreadsheetml/2009/9/main" objectType="CheckBox" fmlaLink="B11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ttps://www.dst.dk/Site/Dst/SingleFiles/GetArchiveFile.aspx?fi=3151484056&amp;fo=0&amp;ext=kvaldel" TargetMode="Externa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2</xdr:row>
          <xdr:rowOff>9525</xdr:rowOff>
        </xdr:from>
        <xdr:to>
          <xdr:col>2</xdr:col>
          <xdr:colOff>0</xdr:colOff>
          <xdr:row>3</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xdr:row>
          <xdr:rowOff>9525</xdr:rowOff>
        </xdr:from>
        <xdr:to>
          <xdr:col>1</xdr:col>
          <xdr:colOff>244475</xdr:colOff>
          <xdr:row>4</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104</xdr:row>
          <xdr:rowOff>9525</xdr:rowOff>
        </xdr:from>
        <xdr:to>
          <xdr:col>1</xdr:col>
          <xdr:colOff>244475</xdr:colOff>
          <xdr:row>105</xdr:row>
          <xdr:rowOff>3175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105</xdr:row>
          <xdr:rowOff>9525</xdr:rowOff>
        </xdr:from>
        <xdr:to>
          <xdr:col>1</xdr:col>
          <xdr:colOff>244475</xdr:colOff>
          <xdr:row>106</xdr:row>
          <xdr:rowOff>2822</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0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106</xdr:row>
          <xdr:rowOff>9525</xdr:rowOff>
        </xdr:from>
        <xdr:to>
          <xdr:col>1</xdr:col>
          <xdr:colOff>244475</xdr:colOff>
          <xdr:row>107</xdr:row>
          <xdr:rowOff>15875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107</xdr:row>
          <xdr:rowOff>9525</xdr:rowOff>
        </xdr:from>
        <xdr:to>
          <xdr:col>1</xdr:col>
          <xdr:colOff>244475</xdr:colOff>
          <xdr:row>108</xdr:row>
          <xdr:rowOff>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0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108</xdr:row>
          <xdr:rowOff>9525</xdr:rowOff>
        </xdr:from>
        <xdr:to>
          <xdr:col>1</xdr:col>
          <xdr:colOff>244475</xdr:colOff>
          <xdr:row>109</xdr:row>
          <xdr:rowOff>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0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109</xdr:row>
          <xdr:rowOff>9525</xdr:rowOff>
        </xdr:from>
        <xdr:to>
          <xdr:col>1</xdr:col>
          <xdr:colOff>244475</xdr:colOff>
          <xdr:row>110</xdr:row>
          <xdr:rowOff>15875</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0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110</xdr:row>
          <xdr:rowOff>9525</xdr:rowOff>
        </xdr:from>
        <xdr:to>
          <xdr:col>1</xdr:col>
          <xdr:colOff>244475</xdr:colOff>
          <xdr:row>111</xdr:row>
          <xdr:rowOff>2822</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0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111</xdr:row>
          <xdr:rowOff>9525</xdr:rowOff>
        </xdr:from>
        <xdr:to>
          <xdr:col>1</xdr:col>
          <xdr:colOff>244475</xdr:colOff>
          <xdr:row>112</xdr:row>
          <xdr:rowOff>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0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114</xdr:row>
          <xdr:rowOff>9525</xdr:rowOff>
        </xdr:from>
        <xdr:to>
          <xdr:col>1</xdr:col>
          <xdr:colOff>244475</xdr:colOff>
          <xdr:row>115</xdr:row>
          <xdr:rowOff>15875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0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115</xdr:row>
          <xdr:rowOff>9525</xdr:rowOff>
        </xdr:from>
        <xdr:to>
          <xdr:col>1</xdr:col>
          <xdr:colOff>244475</xdr:colOff>
          <xdr:row>116</xdr:row>
          <xdr:rowOff>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0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116</xdr:row>
          <xdr:rowOff>9525</xdr:rowOff>
        </xdr:from>
        <xdr:to>
          <xdr:col>1</xdr:col>
          <xdr:colOff>244475</xdr:colOff>
          <xdr:row>128</xdr:row>
          <xdr:rowOff>15875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0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128</xdr:row>
          <xdr:rowOff>9525</xdr:rowOff>
        </xdr:from>
        <xdr:to>
          <xdr:col>1</xdr:col>
          <xdr:colOff>244475</xdr:colOff>
          <xdr:row>129</xdr:row>
          <xdr:rowOff>2822</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0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103</xdr:row>
          <xdr:rowOff>9525</xdr:rowOff>
        </xdr:from>
        <xdr:to>
          <xdr:col>1</xdr:col>
          <xdr:colOff>244475</xdr:colOff>
          <xdr:row>104</xdr:row>
          <xdr:rowOff>15875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0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247649</xdr:colOff>
      <xdr:row>1</xdr:row>
      <xdr:rowOff>0</xdr:rowOff>
    </xdr:from>
    <xdr:to>
      <xdr:col>11</xdr:col>
      <xdr:colOff>1409537</xdr:colOff>
      <xdr:row>104</xdr:row>
      <xdr:rowOff>93132</xdr:rowOff>
    </xdr:to>
    <xdr:pic>
      <xdr:nvPicPr>
        <xdr:cNvPr id="17" name="IkonKL">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42566" y="190500"/>
          <a:ext cx="1410596" cy="857249"/>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266700</xdr:colOff>
      <xdr:row>1</xdr:row>
      <xdr:rowOff>19050</xdr:rowOff>
    </xdr:from>
    <xdr:to>
      <xdr:col>21</xdr:col>
      <xdr:colOff>295275</xdr:colOff>
      <xdr:row>35</xdr:row>
      <xdr:rowOff>0</xdr:rowOff>
    </xdr:to>
    <xdr:sp macro="" textlink="">
      <xdr:nvSpPr>
        <xdr:cNvPr id="3" name="Tekstfelt 2">
          <a:extLst>
            <a:ext uri="{FF2B5EF4-FFF2-40B4-BE49-F238E27FC236}">
              <a16:creationId xmlns:a16="http://schemas.microsoft.com/office/drawing/2014/main" id="{00000000-0008-0000-0900-000003000000}"/>
            </a:ext>
          </a:extLst>
        </xdr:cNvPr>
        <xdr:cNvSpPr txBox="1"/>
      </xdr:nvSpPr>
      <xdr:spPr>
        <a:xfrm>
          <a:off x="266700" y="209550"/>
          <a:ext cx="12496800" cy="6457950"/>
        </a:xfrm>
        <a:prstGeom prst="rect">
          <a:avLst/>
        </a:prstGeom>
        <a:solidFill>
          <a:schemeClr val="bg2">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600" b="1" u="sng">
              <a:solidFill>
                <a:sysClr val="windowText" lastClr="000000"/>
              </a:solidFill>
            </a:rPr>
            <a:t>Udvikling</a:t>
          </a:r>
        </a:p>
        <a:p>
          <a:r>
            <a:rPr lang="da-DK" sz="1500">
              <a:solidFill>
                <a:sysClr val="windowText" lastClr="000000"/>
              </a:solidFill>
            </a:rPr>
            <a:t>I modellen kan man følge</a:t>
          </a:r>
          <a:r>
            <a:rPr lang="da-DK" sz="1500" baseline="0">
              <a:solidFill>
                <a:sysClr val="windowText" lastClr="000000"/>
              </a:solidFill>
            </a:rPr>
            <a:t> a</a:t>
          </a:r>
          <a:r>
            <a:rPr lang="da-DK" sz="1500">
              <a:solidFill>
                <a:sysClr val="windowText" lastClr="000000"/>
              </a:solidFill>
            </a:rPr>
            <a:t>lle kommuners udvikling i regnskabsresultater for de valgte overførselsudgifter i kr. pr. 18-66-årig i kommunen sammenholdt med udvikling i antallet af fuldtidsledige for de valgte overførselsudgifter pr. 1.000 18-66-årig i kommunen. Dette over en nærmere bestemt tidshorisont.</a:t>
          </a:r>
        </a:p>
        <a:p>
          <a:endParaRPr lang="da-DK" sz="1500">
            <a:solidFill>
              <a:sysClr val="windowText" lastClr="000000"/>
            </a:solidFill>
          </a:endParaRPr>
        </a:p>
        <a:p>
          <a:r>
            <a:rPr lang="da-DK" sz="1500">
              <a:solidFill>
                <a:sysClr val="windowText" lastClr="000000"/>
              </a:solidFill>
            </a:rPr>
            <a:t>I modellen skal man vælge, hvilken periode, som man ønsker at anskue udviklingen over. Dette gøres i "Analyse"-fanen. Som udgangspunkt kan man desuden se alle kommuner. Vælgers imidlertid en eller flere sammenligningskommuner vil det alene være de valgte kommuner, som fremgår af modellen.</a:t>
          </a:r>
        </a:p>
        <a:p>
          <a:endParaRPr lang="da-DK" sz="1500">
            <a:solidFill>
              <a:sysClr val="windowText" lastClr="000000"/>
            </a:solidFill>
          </a:endParaRPr>
        </a:p>
        <a:p>
          <a:r>
            <a:rPr lang="da-DK" sz="1500">
              <a:solidFill>
                <a:sysClr val="windowText" lastClr="000000"/>
              </a:solidFill>
            </a:rPr>
            <a:t>Helt overordnet er modellen baseret på de samme nøgletal, som anvendes i den første model, "Ydelsesmodtagere". Det er som udgangspunkt de samme nøgletal, som anvendes. Først ses der i denne analyse på forskellen mellem kommunernes henholdsvis regnskabsresultater for de valgte overførselsudgifter i kr. pr. 18-66-årig og antallet af fuldtidsledige for de valgte overførselsudgifter pr. 1.000 18-66-årig i de enkelte år.</a:t>
          </a:r>
        </a:p>
        <a:p>
          <a:endParaRPr lang="da-DK" sz="1500">
            <a:solidFill>
              <a:sysClr val="windowText" lastClr="000000"/>
            </a:solidFill>
          </a:endParaRPr>
        </a:p>
        <a:p>
          <a:r>
            <a:rPr lang="da-DK" sz="1500">
              <a:solidFill>
                <a:sysClr val="windowText" lastClr="000000"/>
              </a:solidFill>
            </a:rPr>
            <a:t>Herefter beregnes udviklingen mellem de enkelte år af denne forskel. En kommune kan på den måde ligge over landstendensen, men vil opnå en "negativ" værdi, hvis udviklingen fra det ene år til det andet gør, at den pågældende kommune nærmer sig landstendensen.</a:t>
          </a:r>
        </a:p>
        <a:p>
          <a:endParaRPr lang="da-DK" sz="1500">
            <a:solidFill>
              <a:sysClr val="windowText" lastClr="000000"/>
            </a:solidFill>
          </a:endParaRPr>
        </a:p>
        <a:p>
          <a:r>
            <a:rPr lang="da-DK" sz="1500">
              <a:solidFill>
                <a:sysClr val="windowText" lastClr="000000"/>
              </a:solidFill>
            </a:rPr>
            <a:t>Endelig summeres disse værdier for udviklingen i den valgte periode. Vælges f.eks. perioden 2014 til 2019 vil det være summen af udviklingen mellem de enkelte år (2014 til 2015, 2015 til 2016, 2016 til 2017, 2017 til 2018 og 2018</a:t>
          </a:r>
          <a:r>
            <a:rPr lang="da-DK" sz="1500" baseline="0">
              <a:solidFill>
                <a:sysClr val="windowText" lastClr="000000"/>
              </a:solidFill>
            </a:rPr>
            <a:t> til 2019</a:t>
          </a:r>
          <a:r>
            <a:rPr lang="da-DK" sz="1500">
              <a:solidFill>
                <a:sysClr val="windowText" lastClr="000000"/>
              </a:solidFill>
            </a:rPr>
            <a:t>), hvor udviklingen er forskellen mellem de enkelte års værdier i den enkelte kommune relativt til hele landet. Denne beregning foretages for både i forhold til regnskabsresultater for de valgte overførselsudgifter i kr. pr. 18-66-årig og i forhold til udvikling i antallet af fuldtidsledige for de valgte overførselsudgifter pr. 1.000 18-66-årig.</a:t>
          </a:r>
        </a:p>
        <a:p>
          <a:endParaRPr lang="da-DK" sz="1500">
            <a:solidFill>
              <a:sysClr val="windowText" lastClr="000000"/>
            </a:solidFill>
          </a:endParaRPr>
        </a:p>
        <a:p>
          <a:r>
            <a:rPr lang="da-DK" sz="1500">
              <a:solidFill>
                <a:sysClr val="windowText" lastClr="000000"/>
              </a:solidFill>
            </a:rPr>
            <a:t>På den ene akse fremgår kommunernes respektive udvikling for de valgte overførselsudgifter i kr. pr. 18-66-årig i kommunen i den valgte periode. På den anden akes fremgår kommunernes respektive udvikling for de valgte overførselsudgifter i antallet af fuldtidsledige for de valgte overførselsudgifter pr. 1.000 18-66-årig i kommunen i den valgte periode.</a:t>
          </a:r>
        </a:p>
        <a:p>
          <a:endParaRPr lang="da-DK" sz="1500">
            <a:solidFill>
              <a:sysClr val="windowText" lastClr="000000"/>
            </a:solidFill>
          </a:endParaRPr>
        </a:p>
        <a:p>
          <a:r>
            <a:rPr lang="da-DK" sz="1500">
              <a:solidFill>
                <a:sysClr val="windowText" lastClr="000000"/>
              </a:solidFill>
            </a:rPr>
            <a:t>I modellen er det således muligt at benchmarke kommunernes udvikling på de valgte overførselsudgifter over tid. Tiden der analyseres er variabel afhængigt af den valgte periode, der ønskes analyseret. Er man placeret i den øverste højre akse, da oplever man altså en samlet stigning i både overførselsudgifter og antal fuldtidsledige for de valgte overførselsudgifter i den valgte periode relativt til resten af landet . Det omvendte gør sig gældende, hvis man er placeret i den nederste venstre akse. Dette gør det muligt at vurdere udviklingen på de valgte overførselsudgifter i kommunen set i forhold til samtlige andre kommuner.</a:t>
          </a:r>
        </a:p>
        <a:p>
          <a:endParaRPr lang="da-DK"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266700</xdr:colOff>
      <xdr:row>1</xdr:row>
      <xdr:rowOff>19050</xdr:rowOff>
    </xdr:from>
    <xdr:to>
      <xdr:col>21</xdr:col>
      <xdr:colOff>295275</xdr:colOff>
      <xdr:row>35</xdr:row>
      <xdr:rowOff>0</xdr:rowOff>
    </xdr:to>
    <xdr:sp macro="" textlink="">
      <xdr:nvSpPr>
        <xdr:cNvPr id="4" name="Tekstfelt 3">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a:xfrm>
          <a:off x="266700" y="209550"/>
          <a:ext cx="12496800" cy="6457950"/>
        </a:xfrm>
        <a:prstGeom prst="rect">
          <a:avLst/>
        </a:prstGeom>
        <a:solidFill>
          <a:schemeClr val="bg2">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600" b="1" u="sng">
              <a:solidFill>
                <a:sysClr val="windowText" lastClr="000000"/>
              </a:solidFill>
            </a:rPr>
            <a:t>Forklaring</a:t>
          </a:r>
          <a:endParaRPr lang="da-DK" sz="1600" b="0" u="none">
            <a:solidFill>
              <a:sysClr val="windowText" lastClr="000000"/>
            </a:solidFill>
          </a:endParaRPr>
        </a:p>
        <a:p>
          <a:r>
            <a:rPr lang="da-DK" sz="1500" b="0" u="none">
              <a:solidFill>
                <a:sysClr val="windowText" lastClr="000000"/>
              </a:solidFill>
            </a:rPr>
            <a:t>Dette værktøj er udarbejdet af KL med henblik på</a:t>
          </a:r>
          <a:r>
            <a:rPr lang="da-DK" sz="1500" b="0" u="none" baseline="0">
              <a:solidFill>
                <a:sysClr val="windowText" lastClr="000000"/>
              </a:solidFill>
            </a:rPr>
            <a:t> at hjælpe kommuner med at følge udviklingen på beskæftigelsesområdet. Dette er relevant, da kommunernes finansiering til beskæftigelsesområdet gives under ét, og fordeles efter relativt stabile nøgletal. Afvigelser fra landsudviklingen kan derfor have økonomisk betydning for den enkelte kommune. Værktøjet kan ikke anvendes til at forklare udviklingen, men bidrager alene som værktøj til at analysere udviklingen historisk. Den enkelte kommune kan opleve en udvikling, som afviger fra landstendensen, hvor en forklaring på udvikling er givet af lokale forhold. Det udelukker dog ikke, at kendskabet til landstendensen fortsat kan være relevant set i forhold til finansieringen af beskæftigelsesområdet. Ligeledes forsøger værktøjet heller ikke at fremskrive en udvikling. Dette arbejde må ske i den enkelte kommune. Værktøjet viser dog tendenser, som man kan inddrage i fremskrivningen af udviklingen lokalt i forbindelse med f.eks. budgetlægningen.</a:t>
          </a:r>
        </a:p>
        <a:p>
          <a:endParaRPr lang="da-DK" sz="1500" b="0" u="none" baseline="0">
            <a:solidFill>
              <a:sysClr val="windowText" lastClr="000000"/>
            </a:solidFill>
          </a:endParaRPr>
        </a:p>
        <a:p>
          <a:r>
            <a:rPr lang="da-DK" sz="1500" b="1" u="none" baseline="0">
              <a:solidFill>
                <a:sysClr val="windowText" lastClr="000000"/>
              </a:solidFill>
            </a:rPr>
            <a:t>Valg af ydelser</a:t>
          </a:r>
        </a:p>
        <a:p>
          <a:r>
            <a:rPr lang="da-DK" sz="1500" b="0" u="none" baseline="0">
              <a:solidFill>
                <a:sysClr val="windowText" lastClr="000000"/>
              </a:solidFill>
            </a:rPr>
            <a:t>Det er muligt at vælge, hvilke ydelser man ønsker at inddrage i analysen. Vælges flere ydelser akkumuleres nøgletallene for de valgte ydelser. Dette både i forhold til f.eks. regnskabsresultat og antal fuldtidspersoner. Dog er det væsentligt at være opmærksom på, at vælges de 4 markerede ydelseskategorier, da foretages beregninger med afsæt i det samlede antal fuldtidspersoner på offentlig forsørgelse (eksl. efterløn). Dette skyldes, at de markerede ydelseskategorier indeholder værdier, som ikke alene kan henføres til en bestemt kategori af ydelsesmodtagere. Økonomital akkumuleres fortsat inden for de valge kategorier dog således at ingen økonomital indregnes dobbelt (vælges f.eks. "Budgetgaranti" og "Ledighedsydelse" fremgår alene budgetgaranti). Derudover vil "Driftsudgifter til aktivering mv." ikke blive akkumuleret med andre kategorier. Dette medmindre den vælges som implicit liggende under f.eks. kategorien budgetgarantien.</a:t>
          </a:r>
        </a:p>
        <a:p>
          <a:endParaRPr lang="da-DK" sz="1500" b="0" u="none" baseline="0">
            <a:solidFill>
              <a:sysClr val="windowText" lastClr="000000"/>
            </a:solidFill>
          </a:endParaRPr>
        </a:p>
        <a:p>
          <a:r>
            <a:rPr lang="da-DK" sz="1500" b="1" u="none">
              <a:solidFill>
                <a:sysClr val="windowText" lastClr="000000"/>
              </a:solidFill>
            </a:rPr>
            <a:t>Valg af kommuner</a:t>
          </a:r>
        </a:p>
        <a:p>
          <a:r>
            <a:rPr lang="da-DK" sz="1500" b="0" u="none">
              <a:solidFill>
                <a:sysClr val="windowText" lastClr="000000"/>
              </a:solidFill>
            </a:rPr>
            <a:t>I den første</a:t>
          </a:r>
          <a:r>
            <a:rPr lang="da-DK" sz="1500" b="0" u="none" baseline="0">
              <a:solidFill>
                <a:sysClr val="windowText" lastClr="000000"/>
              </a:solidFill>
            </a:rPr>
            <a:t> fane vælges ligeledes den kommune man ønsker som udgangspunkt for analyserne. Herefter vælges en  sammenligningskommune eller sammenligning med en kommunegruppe. Kommunegrupperne er udarbejdet af Danmarks Statistik.</a:t>
          </a:r>
        </a:p>
        <a:p>
          <a:endParaRPr lang="da-DK" sz="1500" b="0" u="none" baseline="0">
            <a:solidFill>
              <a:sysClr val="windowText" lastClr="000000"/>
            </a:solidFill>
          </a:endParaRPr>
        </a:p>
        <a:p>
          <a:r>
            <a:rPr lang="da-DK" sz="1500" b="1" u="none">
              <a:solidFill>
                <a:sysClr val="windowText" lastClr="000000"/>
              </a:solidFill>
            </a:rPr>
            <a:t>Indeksering og periode</a:t>
          </a:r>
        </a:p>
        <a:p>
          <a:r>
            <a:rPr lang="da-DK" sz="1500" b="0" u="none">
              <a:solidFill>
                <a:sysClr val="windowText" lastClr="000000"/>
              </a:solidFill>
            </a:rPr>
            <a:t>Analyserne kan foretages enten som faktiske værdier eller som indekserede værdier (dette er</a:t>
          </a:r>
          <a:r>
            <a:rPr lang="da-DK" sz="1500" b="0" u="none" baseline="0">
              <a:solidFill>
                <a:sysClr val="windowText" lastClr="000000"/>
              </a:solidFill>
            </a:rPr>
            <a:t> alene relevant i forhold til analyse 1 og 2, da analyse 3 og 4 alene anvender faktiske værdier). Derudover skal der for analyse 4 vælges en periode, hvilket beskrives nærmere i "Forklaring 4"-fanen.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9</xdr:row>
      <xdr:rowOff>2</xdr:rowOff>
    </xdr:from>
    <xdr:to>
      <xdr:col>12</xdr:col>
      <xdr:colOff>836082</xdr:colOff>
      <xdr:row>36</xdr:row>
      <xdr:rowOff>0</xdr:rowOff>
    </xdr:to>
    <xdr:graphicFrame macro="">
      <xdr:nvGraphicFramePr>
        <xdr:cNvPr id="2" name="Diagra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1</xdr:row>
      <xdr:rowOff>19050</xdr:rowOff>
    </xdr:from>
    <xdr:to>
      <xdr:col>21</xdr:col>
      <xdr:colOff>295275</xdr:colOff>
      <xdr:row>35</xdr:row>
      <xdr:rowOff>0</xdr:rowOff>
    </xdr:to>
    <xdr:sp macro="" textlink="">
      <xdr:nvSpPr>
        <xdr:cNvPr id="3" name="Tekstfelt 2">
          <a:extLst>
            <a:ext uri="{FF2B5EF4-FFF2-40B4-BE49-F238E27FC236}">
              <a16:creationId xmlns:a16="http://schemas.microsoft.com/office/drawing/2014/main" id="{00000000-0008-0000-0300-000003000000}"/>
            </a:ext>
          </a:extLst>
        </xdr:cNvPr>
        <xdr:cNvSpPr txBox="1"/>
      </xdr:nvSpPr>
      <xdr:spPr>
        <a:xfrm>
          <a:off x="266700" y="209550"/>
          <a:ext cx="12496800" cy="6457950"/>
        </a:xfrm>
        <a:prstGeom prst="rect">
          <a:avLst/>
        </a:prstGeom>
        <a:solidFill>
          <a:schemeClr val="bg2">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600" b="1" u="sng">
              <a:solidFill>
                <a:sysClr val="windowText" lastClr="000000"/>
              </a:solidFill>
            </a:rPr>
            <a:t>Ydelsesmodtagere</a:t>
          </a:r>
        </a:p>
        <a:p>
          <a:r>
            <a:rPr lang="da-DK" sz="1500">
              <a:solidFill>
                <a:sysClr val="windowText" lastClr="000000"/>
              </a:solidFill>
            </a:rPr>
            <a:t>I</a:t>
          </a:r>
          <a:r>
            <a:rPr lang="da-DK" sz="1500" baseline="0">
              <a:solidFill>
                <a:sysClr val="windowText" lastClr="000000"/>
              </a:solidFill>
            </a:rPr>
            <a:t> modellen kan man følge:</a:t>
          </a:r>
        </a:p>
        <a:p>
          <a:r>
            <a:rPr lang="da-DK" sz="1500" baseline="0">
              <a:solidFill>
                <a:sysClr val="windowText" lastClr="000000"/>
              </a:solidFill>
            </a:rPr>
            <a:t>1. kommunernes udvikling i regnskabsresultater for de valgte overførselsudgifter i kr. pr. 18-66-årig i kommunen</a:t>
          </a:r>
        </a:p>
        <a:p>
          <a:r>
            <a:rPr lang="da-DK" sz="1500" baseline="0">
              <a:solidFill>
                <a:sysClr val="windowText" lastClr="000000"/>
              </a:solidFill>
            </a:rPr>
            <a:t>2. kommunernes udvikling i antallet af fuldtidspersoner for de valgte overførselsudgifter pr. 1.000 18-66-årig i kommunen</a:t>
          </a:r>
        </a:p>
        <a:p>
          <a:endParaRPr lang="da-DK" sz="1500" baseline="0">
            <a:solidFill>
              <a:sysClr val="windowText" lastClr="000000"/>
            </a:solidFill>
          </a:endParaRPr>
        </a:p>
        <a:p>
          <a:r>
            <a:rPr lang="da-DK" sz="1500" baseline="0">
              <a:solidFill>
                <a:sysClr val="windowText" lastClr="000000"/>
              </a:solidFill>
            </a:rPr>
            <a:t>Som udgangspunkt sammenlignes den enkelte kommune med hele landet, men det er også muligt at sammenligne den enkelte kommune med en anden kommune eller gennemsnittet i en kommunegruppe. Sammenligningsgrundlag vælges i "Analyse"-fanen.</a:t>
          </a:r>
        </a:p>
        <a:p>
          <a:endParaRPr lang="da-DK" sz="1500" baseline="0">
            <a:solidFill>
              <a:sysClr val="windowText" lastClr="000000"/>
            </a:solidFill>
          </a:endParaRPr>
        </a:p>
        <a:p>
          <a:r>
            <a:rPr lang="da-DK" sz="1500" baseline="0">
              <a:solidFill>
                <a:sysClr val="windowText" lastClr="000000"/>
              </a:solidFill>
            </a:rPr>
            <a:t>Med modellen er det derfor muligt at følge kommunens udvikling, og vurderer om man følger den generelle landstendens - eller tendensen i de kommuner, som man sammenligner sig med. Dette er relevant i forhold til at vurdere, om der er områder, som bør have en særlig opmærksomhed i den enkelte kommune. </a:t>
          </a:r>
        </a:p>
        <a:p>
          <a:endParaRPr lang="da-DK" sz="1500" baseline="0">
            <a:solidFill>
              <a:sysClr val="windowText" lastClr="000000"/>
            </a:solidFill>
          </a:endParaRPr>
        </a:p>
        <a:p>
          <a:r>
            <a:rPr lang="da-DK" sz="1500" baseline="0">
              <a:solidFill>
                <a:sysClr val="windowText" lastClr="000000"/>
              </a:solidFill>
            </a:rPr>
            <a:t>Som det fremgår af den overordnede forklaring er det væsentligt at være opmærksom på, at antallet af fuldtidspersoner på de enkelte ydelser akkumuleres med undtagelse af, når de markerede ydelseskategorier vælges, hvilket vil medfører, at det er det samlede antal fuldtidspersoner på offentlig forsørgelse (eksl. efterløn) som anvendes i beregningen.</a:t>
          </a:r>
        </a:p>
        <a:p>
          <a:endParaRPr lang="da-DK" sz="1500" baseline="0">
            <a:solidFill>
              <a:sysClr val="windowText" lastClr="000000"/>
            </a:solidFill>
          </a:endParaRPr>
        </a:p>
        <a:p>
          <a:r>
            <a:rPr lang="da-DK" sz="1500" baseline="0">
              <a:solidFill>
                <a:sysClr val="windowText" lastClr="000000"/>
              </a:solidFill>
            </a:rPr>
            <a:t>Et fald eller en stigning i antal fuldtidspersoner afspejles ikke altid i en tilsvarende ændring det økonomiske nøgletal. Dette kan f.eks. være, hvis enhedsomkostningen til den valgte ydelseskategori også er ændret. Dette kan modellen ikke vurdere, men en ændring i antal fuldtidspersoner på en ydelse kan give anledning til en vurdering af årsagerne hertil, og hvorvidt det på sigt vil påvirke økonomien.</a:t>
          </a:r>
        </a:p>
        <a:p>
          <a:endParaRPr lang="da-DK" sz="1500" baseline="0">
            <a:solidFill>
              <a:sysClr val="windowText" lastClr="000000"/>
            </a:solidFill>
          </a:endParaRPr>
        </a:p>
        <a:p>
          <a:r>
            <a:rPr lang="da-DK" sz="1500" baseline="0">
              <a:solidFill>
                <a:sysClr val="windowText" lastClr="000000"/>
              </a:solidFill>
            </a:rPr>
            <a:t>Det er desuden væsentligt, at man kan akkumulere forskellige ydelseskategorier, da dette gør det muligt at vurdere forbundne kar, og samtidige sammenligne dette med udviklingen i resten af landet og i de valgte sammenligningskommuner. </a:t>
          </a:r>
        </a:p>
        <a:p>
          <a:endParaRPr lang="da-DK" sz="1500" baseline="0">
            <a:solidFill>
              <a:sysClr val="windowText" lastClr="000000"/>
            </a:solidFill>
          </a:endParaRPr>
        </a:p>
        <a:p>
          <a:r>
            <a:rPr lang="da-DK" sz="1500" baseline="0">
              <a:solidFill>
                <a:sysClr val="windowText" lastClr="000000"/>
              </a:solidFill>
            </a:rPr>
            <a:t>Data er generelt i 2024-PL og baseret på KL's beregninger af data fra Danmarks Statistik og Jobindsats.dk. </a:t>
          </a:r>
        </a:p>
        <a:p>
          <a:r>
            <a:rPr lang="da-DK" sz="1500" baseline="0"/>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9</xdr:row>
      <xdr:rowOff>1</xdr:rowOff>
    </xdr:from>
    <xdr:to>
      <xdr:col>12</xdr:col>
      <xdr:colOff>831850</xdr:colOff>
      <xdr:row>36</xdr:row>
      <xdr:rowOff>6350</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1</xdr:row>
      <xdr:rowOff>19050</xdr:rowOff>
    </xdr:from>
    <xdr:to>
      <xdr:col>21</xdr:col>
      <xdr:colOff>295275</xdr:colOff>
      <xdr:row>35</xdr:row>
      <xdr:rowOff>0</xdr:rowOff>
    </xdr:to>
    <xdr:sp macro="" textlink="">
      <xdr:nvSpPr>
        <xdr:cNvPr id="4" name="Tekstfelt 3">
          <a:extLst>
            <a:ext uri="{FF2B5EF4-FFF2-40B4-BE49-F238E27FC236}">
              <a16:creationId xmlns:a16="http://schemas.microsoft.com/office/drawing/2014/main" id="{00000000-0008-0000-0500-000004000000}"/>
            </a:ext>
          </a:extLst>
        </xdr:cNvPr>
        <xdr:cNvSpPr txBox="1"/>
      </xdr:nvSpPr>
      <xdr:spPr>
        <a:xfrm>
          <a:off x="266700" y="209550"/>
          <a:ext cx="12496800" cy="6457950"/>
        </a:xfrm>
        <a:prstGeom prst="rect">
          <a:avLst/>
        </a:prstGeom>
        <a:solidFill>
          <a:schemeClr val="bg2">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600" b="1" u="sng">
              <a:solidFill>
                <a:sysClr val="windowText" lastClr="000000"/>
              </a:solidFill>
            </a:rPr>
            <a:t>Andele</a:t>
          </a:r>
        </a:p>
        <a:p>
          <a:r>
            <a:rPr lang="da-DK" sz="1500">
              <a:solidFill>
                <a:sysClr val="windowText" lastClr="000000"/>
              </a:solidFill>
            </a:rPr>
            <a:t>I</a:t>
          </a:r>
          <a:r>
            <a:rPr lang="da-DK" sz="1500" baseline="0">
              <a:solidFill>
                <a:sysClr val="windowText" lastClr="000000"/>
              </a:solidFill>
            </a:rPr>
            <a:t> modellen kan man følge:</a:t>
          </a:r>
        </a:p>
        <a:p>
          <a:r>
            <a:rPr lang="da-DK" sz="1500">
              <a:solidFill>
                <a:sysClr val="windowText" lastClr="000000"/>
              </a:solidFill>
            </a:rPr>
            <a:t>1. kommunernes udvikling i udgifterne for de valgte overførselsudgifter som andel af hele landet</a:t>
          </a:r>
        </a:p>
        <a:p>
          <a:r>
            <a:rPr lang="da-DK" sz="1500">
              <a:solidFill>
                <a:sysClr val="windowText" lastClr="000000"/>
              </a:solidFill>
            </a:rPr>
            <a:t>2. kommunernes udvikling i budgetterne for de valgte overførselsudgifter som andel af hele landet</a:t>
          </a:r>
        </a:p>
        <a:p>
          <a:r>
            <a:rPr lang="da-DK" sz="1500">
              <a:solidFill>
                <a:sysClr val="windowText" lastClr="000000"/>
              </a:solidFill>
            </a:rPr>
            <a:t>3. kommunernes udvikling i antallet af fuldtidspersoner for de valgte overførselsudgifter som andel af hele landet</a:t>
          </a:r>
        </a:p>
        <a:p>
          <a:endParaRPr lang="da-DK" sz="1500">
            <a:solidFill>
              <a:sysClr val="windowText" lastClr="000000"/>
            </a:solidFill>
          </a:endParaRPr>
        </a:p>
        <a:p>
          <a:r>
            <a:rPr lang="da-DK" sz="1500">
              <a:solidFill>
                <a:sysClr val="windowText" lastClr="000000"/>
              </a:solidFill>
            </a:rPr>
            <a:t>Det er muligt at sammenligne den enkelte kommune med en anden kommune. Sammenligningskommune vælges i "Analyse"-fanen. </a:t>
          </a:r>
        </a:p>
        <a:p>
          <a:endParaRPr lang="da-DK" sz="1500">
            <a:solidFill>
              <a:sysClr val="windowText" lastClr="000000"/>
            </a:solidFill>
          </a:endParaRPr>
        </a:p>
        <a:p>
          <a:r>
            <a:rPr lang="da-DK" sz="1500">
              <a:solidFill>
                <a:sysClr val="windowText" lastClr="000000"/>
              </a:solidFill>
            </a:rPr>
            <a:t>Med modellen er det som modellen</a:t>
          </a:r>
          <a:r>
            <a:rPr lang="da-DK" sz="1500" baseline="0">
              <a:solidFill>
                <a:sysClr val="windowText" lastClr="000000"/>
              </a:solidFill>
            </a:rPr>
            <a:t> "Ydelsesmodtagere"</a:t>
          </a:r>
          <a:r>
            <a:rPr lang="da-DK" sz="1500">
              <a:solidFill>
                <a:sysClr val="windowText" lastClr="000000"/>
              </a:solidFill>
            </a:rPr>
            <a:t> muligt at følge kommunens udvikling, og vurderer om man følger den generelle landstendens - eller tendensen i de kommuner, som man sammenligner sig med. Dette er relevant i forhold til at vurdere, om der er områder, som bør have en særlig opmærksomhed i den enkelte kommune. </a:t>
          </a:r>
        </a:p>
        <a:p>
          <a:endParaRPr lang="da-DK" sz="1500">
            <a:solidFill>
              <a:sysClr val="windowText" lastClr="000000"/>
            </a:solidFill>
          </a:endParaRPr>
        </a:p>
        <a:p>
          <a:r>
            <a:rPr lang="da-DK" sz="1500">
              <a:solidFill>
                <a:sysClr val="windowText" lastClr="000000"/>
              </a:solidFill>
            </a:rPr>
            <a:t>I forhold til akkumulering af økonomital og antal</a:t>
          </a:r>
          <a:r>
            <a:rPr lang="da-DK" sz="1500" baseline="0">
              <a:solidFill>
                <a:sysClr val="windowText" lastClr="000000"/>
              </a:solidFill>
            </a:rPr>
            <a:t> fuldtidspersoner gør de samme forhold sig gældende, som i modellen "Ydelsesmodtagere", hvorfor der kan læses mere i "Forklaring 1"-fanen.</a:t>
          </a:r>
        </a:p>
        <a:p>
          <a:endParaRPr lang="da-DK" sz="1500" baseline="0">
            <a:solidFill>
              <a:sysClr val="windowText" lastClr="000000"/>
            </a:solidFill>
          </a:endParaRPr>
        </a:p>
        <a:p>
          <a:r>
            <a:rPr lang="da-DK" sz="1500">
              <a:solidFill>
                <a:sysClr val="windowText" lastClr="000000"/>
              </a:solidFill>
            </a:rPr>
            <a:t>Data er generelt i 2024-PL og baseret på KL's beregninger af data fra Danmarks Statistik og Jobindsats.dk.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xdr:row>
      <xdr:rowOff>1</xdr:rowOff>
    </xdr:from>
    <xdr:to>
      <xdr:col>12</xdr:col>
      <xdr:colOff>838200</xdr:colOff>
      <xdr:row>35</xdr:row>
      <xdr:rowOff>0</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266700</xdr:colOff>
      <xdr:row>1</xdr:row>
      <xdr:rowOff>19050</xdr:rowOff>
    </xdr:from>
    <xdr:to>
      <xdr:col>21</xdr:col>
      <xdr:colOff>295275</xdr:colOff>
      <xdr:row>35</xdr:row>
      <xdr:rowOff>0</xdr:rowOff>
    </xdr:to>
    <xdr:sp macro="" textlink="">
      <xdr:nvSpPr>
        <xdr:cNvPr id="3" name="Tekstfelt 2">
          <a:extLst>
            <a:ext uri="{FF2B5EF4-FFF2-40B4-BE49-F238E27FC236}">
              <a16:creationId xmlns:a16="http://schemas.microsoft.com/office/drawing/2014/main" id="{00000000-0008-0000-0700-000003000000}"/>
            </a:ext>
          </a:extLst>
        </xdr:cNvPr>
        <xdr:cNvSpPr txBox="1"/>
      </xdr:nvSpPr>
      <xdr:spPr>
        <a:xfrm>
          <a:off x="266700" y="209550"/>
          <a:ext cx="12496800" cy="6457950"/>
        </a:xfrm>
        <a:prstGeom prst="rect">
          <a:avLst/>
        </a:prstGeom>
        <a:solidFill>
          <a:schemeClr val="bg2">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600" b="1" u="sng">
              <a:solidFill>
                <a:sysClr val="windowText" lastClr="000000"/>
              </a:solidFill>
            </a:rPr>
            <a:t>Budget og</a:t>
          </a:r>
          <a:r>
            <a:rPr lang="da-DK" sz="1600" b="1" u="sng" baseline="0">
              <a:solidFill>
                <a:sysClr val="windowText" lastClr="000000"/>
              </a:solidFill>
            </a:rPr>
            <a:t> regnskab</a:t>
          </a:r>
          <a:endParaRPr lang="da-DK" sz="1600" b="1" u="sng">
            <a:solidFill>
              <a:sysClr val="windowText" lastClr="000000"/>
            </a:solidFill>
          </a:endParaRPr>
        </a:p>
        <a:p>
          <a:r>
            <a:rPr lang="da-DK" sz="1500">
              <a:solidFill>
                <a:sysClr val="windowText" lastClr="000000"/>
              </a:solidFill>
            </a:rPr>
            <a:t>I</a:t>
          </a:r>
          <a:r>
            <a:rPr lang="da-DK" sz="1500" baseline="0">
              <a:solidFill>
                <a:sysClr val="windowText" lastClr="000000"/>
              </a:solidFill>
            </a:rPr>
            <a:t> modellen kan man følge:</a:t>
          </a:r>
        </a:p>
        <a:p>
          <a:r>
            <a:rPr lang="da-DK" sz="1500" baseline="0">
              <a:solidFill>
                <a:sysClr val="windowText" lastClr="000000"/>
              </a:solidFill>
            </a:rPr>
            <a:t>1. kommunens udvikling i regnskabsresultater for de valgte overførselsudgifter </a:t>
          </a:r>
        </a:p>
        <a:p>
          <a:r>
            <a:rPr lang="da-DK" sz="1500" baseline="0">
              <a:solidFill>
                <a:sysClr val="windowText" lastClr="000000"/>
              </a:solidFill>
            </a:rPr>
            <a:t>2. kommunens udvikling i budgetter for de valgte overførselsudgifter </a:t>
          </a:r>
        </a:p>
        <a:p>
          <a:r>
            <a:rPr lang="da-DK" sz="1500" baseline="0">
              <a:solidFill>
                <a:sysClr val="windowText" lastClr="000000"/>
              </a:solidFill>
            </a:rPr>
            <a:t>3. kommunens udvikling i antal fuldtidspersoner for de valgte overførselsudgifter </a:t>
          </a:r>
        </a:p>
        <a:p>
          <a:endParaRPr lang="da-DK" sz="1500" baseline="0">
            <a:solidFill>
              <a:sysClr val="windowText" lastClr="000000"/>
            </a:solidFill>
          </a:endParaRPr>
        </a:p>
        <a:p>
          <a:r>
            <a:rPr lang="da-DK" sz="1500" baseline="0">
              <a:solidFill>
                <a:sysClr val="windowText" lastClr="000000"/>
              </a:solidFill>
            </a:rPr>
            <a:t>Da udviklingen ses over tid er det vigtigt at være opmærksom på, at udviklingen i antallet af fuldtidspersoner ikke nødvendigvis kan sammenholdes med udviklingen i økonomien. Dette skyldes de reformer, der løbende har ændret ved den kommunale andel af udgifterne til de enkelte overførselsudgifter.</a:t>
          </a:r>
        </a:p>
        <a:p>
          <a:endParaRPr lang="da-DK" sz="1500" baseline="0">
            <a:solidFill>
              <a:sysClr val="windowText" lastClr="000000"/>
            </a:solidFill>
          </a:endParaRPr>
        </a:p>
        <a:p>
          <a:r>
            <a:rPr lang="da-DK" sz="1500" baseline="0">
              <a:solidFill>
                <a:sysClr val="windowText" lastClr="000000"/>
              </a:solidFill>
            </a:rPr>
            <a:t>Med modellen er det muligt at undersøge kommunernes udvikling i regnskaber og budgetter for de valgte overførselsudgifter. Det fremgår som konsekvens om regnskabsresultatet ligger over eller under budgettet. Det er desuden muligt at sammenholde med udviklingen i antallet af fuldtidspersoner for de valgte overførselsudgifter.</a:t>
          </a:r>
        </a:p>
        <a:p>
          <a:endParaRPr lang="da-DK" sz="1500">
            <a:solidFill>
              <a:sysClr val="windowText" lastClr="000000"/>
            </a:solidFill>
          </a:endParaRPr>
        </a:p>
        <a:p>
          <a:r>
            <a:rPr lang="da-DK" sz="1500">
              <a:solidFill>
                <a:sysClr val="windowText" lastClr="000000"/>
              </a:solidFill>
            </a:rPr>
            <a:t>Der kan være afvigelser fra den enkelte kommunes faktiske opgjorte økonomital og opgørelsen af økonomitallene i modellen. Dette vil skyldes,</a:t>
          </a:r>
          <a:r>
            <a:rPr lang="da-DK" sz="1500" baseline="0">
              <a:solidFill>
                <a:sysClr val="windowText" lastClr="000000"/>
              </a:solidFill>
            </a:rPr>
            <a:t> at kontoområdernes afgræsning løbende bliver ændret i budget- og regnskabssystemet for kommunerne. I modellen er der for det enkelte år så vidt muligt sket en tilpasning til den autoriserede kontoplan, som den gjorde sig gældende ved regnskabsaflæggelsen i det enkelte år.</a:t>
          </a:r>
        </a:p>
        <a:p>
          <a:endParaRPr lang="da-DK" sz="1500" baseline="0">
            <a:solidFill>
              <a:sysClr val="windowText" lastClr="000000"/>
            </a:solidFill>
          </a:endParaRPr>
        </a:p>
        <a:p>
          <a:r>
            <a:rPr lang="da-DK" sz="1500" baseline="0">
              <a:solidFill>
                <a:sysClr val="windowText" lastClr="000000"/>
              </a:solidFill>
            </a:rPr>
            <a:t>Dette kan medføre, at budgettal afviger, hvis der f.eks. ikke er sket en budgetomplacering på et budgetområde, som er blevet ændret mellem budgetlægning og regnskabsopgørelsen. Desuden vil enhver opgørelse af økonomital afhænge af den konteringspraksis, som gør sig gældende i den enklete kommune. Fejl er forsøgt minimeret, men det kan ikke afvises, at enkelte afgrænsninger historisk er fejlbehæftet.</a:t>
          </a:r>
        </a:p>
        <a:p>
          <a:endParaRPr lang="da-DK" sz="1500" baseline="0">
            <a:solidFill>
              <a:sysClr val="windowText" lastClr="000000"/>
            </a:solidFill>
          </a:endParaRPr>
        </a:p>
        <a:p>
          <a:r>
            <a:rPr lang="da-DK" sz="1500" baseline="0">
              <a:solidFill>
                <a:sysClr val="windowText" lastClr="000000"/>
              </a:solidFill>
            </a:rPr>
            <a:t>For en god ordens skyld understreges det her også, at tallen er opregnet til 2024-PL.</a:t>
          </a:r>
        </a:p>
        <a:p>
          <a:endParaRPr lang="da-DK" sz="1500" baseline="0">
            <a:solidFill>
              <a:sysClr val="windowText" lastClr="000000"/>
            </a:solidFill>
          </a:endParaRPr>
        </a:p>
        <a:p>
          <a:r>
            <a:rPr lang="da-DK" sz="1500" baseline="0">
              <a:solidFill>
                <a:sysClr val="windowText" lastClr="000000"/>
              </a:solidFill>
            </a:rPr>
            <a:t>Data er baseret på KL's beregniner af data fra Danmarks Statistik og Jobindsats.dk.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21</xdr:col>
      <xdr:colOff>0</xdr:colOff>
      <xdr:row>35</xdr:row>
      <xdr:rowOff>0</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mailto:AUFB@kl.dk"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dst.dk/klassifikationsbilag/da4f1c76-e708-4727-ad7e-ed131cc5a4f3"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theme="0"/>
  </sheetPr>
  <dimension ref="A1:M131"/>
  <sheetViews>
    <sheetView showGridLines="0" showRowColHeaders="0" tabSelected="1" zoomScale="180" zoomScaleNormal="180" workbookViewId="0">
      <selection activeCell="H110" sqref="H110"/>
    </sheetView>
  </sheetViews>
  <sheetFormatPr defaultColWidth="0" defaultRowHeight="15" zeroHeight="1" x14ac:dyDescent="0.25"/>
  <cols>
    <col min="1" max="2" width="3.7109375" customWidth="1"/>
    <col min="3" max="3" width="36.7109375" customWidth="1"/>
    <col min="4" max="5" width="3.7109375" hidden="1" customWidth="1"/>
    <col min="6" max="7" width="3.7109375" customWidth="1"/>
    <col min="8" max="8" width="36.7109375" customWidth="1"/>
    <col min="9" max="9" width="20.7109375" hidden="1" customWidth="1"/>
    <col min="10" max="10" width="3.7109375" hidden="1" customWidth="1"/>
    <col min="11" max="11" width="3.7109375" customWidth="1"/>
    <col min="12" max="12" width="21.28515625" customWidth="1"/>
    <col min="13" max="13" width="3.7109375" customWidth="1"/>
    <col min="14" max="16384" width="9.140625" hidden="1"/>
  </cols>
  <sheetData>
    <row r="1" spans="1:13" x14ac:dyDescent="0.25">
      <c r="A1" s="13"/>
      <c r="B1" s="13"/>
      <c r="C1" s="13"/>
      <c r="D1" s="13"/>
      <c r="E1" s="13"/>
      <c r="F1" s="13"/>
      <c r="G1" s="13"/>
      <c r="H1" s="13"/>
      <c r="I1" s="13"/>
      <c r="J1" s="13"/>
      <c r="K1" s="13"/>
      <c r="L1" s="13"/>
      <c r="M1" s="13"/>
    </row>
    <row r="2" spans="1:13" ht="15.75" thickBot="1" x14ac:dyDescent="0.3">
      <c r="A2" s="13"/>
      <c r="B2" s="40" t="s">
        <v>154</v>
      </c>
      <c r="C2" s="13"/>
      <c r="D2" s="13"/>
      <c r="E2" s="13"/>
      <c r="F2" s="13"/>
      <c r="G2" s="41" t="s">
        <v>12</v>
      </c>
      <c r="H2" s="13"/>
      <c r="I2" s="13"/>
      <c r="J2" s="13"/>
      <c r="K2" s="13"/>
      <c r="L2" s="13"/>
      <c r="M2" s="13"/>
    </row>
    <row r="3" spans="1:13" ht="15.75" thickBot="1" x14ac:dyDescent="0.3">
      <c r="A3" s="13"/>
      <c r="B3" s="60" t="b">
        <v>0</v>
      </c>
      <c r="C3" s="55" t="s">
        <v>146</v>
      </c>
      <c r="D3" s="13"/>
      <c r="E3" s="42" t="str">
        <f>IF(B3=TRUE,"X","")</f>
        <v/>
      </c>
      <c r="F3" s="13"/>
      <c r="G3" s="86"/>
      <c r="H3" s="87"/>
      <c r="I3" s="13"/>
      <c r="J3" s="13"/>
      <c r="K3" s="13"/>
      <c r="L3" s="13"/>
      <c r="M3" s="13"/>
    </row>
    <row r="4" spans="1:13" x14ac:dyDescent="0.25">
      <c r="A4" s="13"/>
      <c r="B4" s="61" t="b">
        <v>0</v>
      </c>
      <c r="C4" s="56" t="s">
        <v>147</v>
      </c>
      <c r="D4" s="13"/>
      <c r="E4" s="42" t="str">
        <f>IF(B4=TRUE,IF($E$3="","X",""),"")</f>
        <v/>
      </c>
      <c r="F4" s="13"/>
      <c r="G4" s="43" t="s">
        <v>111</v>
      </c>
      <c r="H4" s="44"/>
      <c r="I4" s="44"/>
      <c r="J4" s="45" t="str">
        <f>IF($G$3=H4,"X",IF($H$106=H4,"X",IF(#REF!=H4,"X",IF($H$108=H4,"X",IF($H$109=H4,"X",IF(#REF!=H4,"X",IF($H$110=H4,"X",IF($H$111=H4,"X",IF($H$112=H4,"X","")))))))))</f>
        <v>X</v>
      </c>
      <c r="K4" s="13"/>
      <c r="L4" s="13"/>
      <c r="M4" s="13"/>
    </row>
    <row r="5" spans="1:13" hidden="1" x14ac:dyDescent="0.25">
      <c r="A5" s="13"/>
      <c r="B5" s="61"/>
      <c r="C5" s="56"/>
      <c r="D5" s="13"/>
      <c r="E5" s="46"/>
      <c r="F5" s="13"/>
      <c r="G5" s="43" t="s">
        <v>13</v>
      </c>
      <c r="H5" s="47" t="s">
        <v>111</v>
      </c>
      <c r="I5" s="47" t="e">
        <f>VLOOKUP($G$3,BEREGNING!$AJ$313:$AK$410,2,FALSE)</f>
        <v>#N/A</v>
      </c>
      <c r="J5" s="42" t="str">
        <f t="shared" ref="J5" si="0">IF($G$3=H5,"X",IF($H$106=H5,"X",""))</f>
        <v/>
      </c>
      <c r="K5" s="13"/>
      <c r="L5" s="13"/>
      <c r="M5" s="13"/>
    </row>
    <row r="6" spans="1:13" hidden="1" x14ac:dyDescent="0.25">
      <c r="A6" s="13"/>
      <c r="B6" s="61"/>
      <c r="C6" s="56"/>
      <c r="D6" s="13"/>
      <c r="E6" s="46"/>
      <c r="F6" s="13"/>
      <c r="G6" s="43" t="s">
        <v>14</v>
      </c>
      <c r="H6" s="47" t="s">
        <v>13</v>
      </c>
      <c r="I6" s="47" t="str">
        <f>VLOOKUP(H6,BEREGNING!$AJ$313:$AK$410,2,FALSE)</f>
        <v>Hovedstadskommuner</v>
      </c>
      <c r="J6" s="42" t="str">
        <f>IF($G$3=H6,"X",IF($H$106=H6,"X",IF($G$109="Ja",IF(I6=$I$5,"X",""),"")))</f>
        <v/>
      </c>
      <c r="K6" s="13"/>
      <c r="L6" s="13"/>
      <c r="M6" s="13"/>
    </row>
    <row r="7" spans="1:13" hidden="1" x14ac:dyDescent="0.25">
      <c r="A7" s="13"/>
      <c r="B7" s="61"/>
      <c r="C7" s="56"/>
      <c r="D7" s="13"/>
      <c r="E7" s="46"/>
      <c r="F7" s="13"/>
      <c r="G7" s="43" t="s">
        <v>15</v>
      </c>
      <c r="H7" s="47" t="s">
        <v>14</v>
      </c>
      <c r="I7" s="47" t="str">
        <f>VLOOKUP(H7,BEREGNING!$AJ$313:$AK$410,2,FALSE)</f>
        <v>Hovedstadskommuner</v>
      </c>
      <c r="J7" s="42" t="str">
        <f t="shared" ref="J7:J70" si="1">IF($G$3=H7,"X",IF($H$106=H7,"X",IF($G$109="Ja",IF(I7=$I$5,"X",""),"")))</f>
        <v/>
      </c>
      <c r="K7" s="13"/>
      <c r="L7" s="13"/>
      <c r="M7" s="13"/>
    </row>
    <row r="8" spans="1:13" hidden="1" x14ac:dyDescent="0.25">
      <c r="A8" s="13"/>
      <c r="B8" s="61"/>
      <c r="C8" s="56"/>
      <c r="D8" s="13"/>
      <c r="E8" s="46"/>
      <c r="F8" s="13"/>
      <c r="G8" s="43" t="s">
        <v>16</v>
      </c>
      <c r="H8" s="47" t="s">
        <v>15</v>
      </c>
      <c r="I8" s="47" t="str">
        <f>VLOOKUP(H8,BEREGNING!$AJ$313:$AK$410,2,FALSE)</f>
        <v>Oplandskommuner</v>
      </c>
      <c r="J8" s="42" t="str">
        <f t="shared" si="1"/>
        <v/>
      </c>
      <c r="K8" s="13"/>
      <c r="L8" s="13"/>
      <c r="M8" s="13"/>
    </row>
    <row r="9" spans="1:13" hidden="1" x14ac:dyDescent="0.25">
      <c r="A9" s="13"/>
      <c r="B9" s="61"/>
      <c r="C9" s="56"/>
      <c r="D9" s="13"/>
      <c r="E9" s="46"/>
      <c r="F9" s="13"/>
      <c r="G9" s="43" t="s">
        <v>17</v>
      </c>
      <c r="H9" s="47" t="s">
        <v>16</v>
      </c>
      <c r="I9" s="47" t="str">
        <f>VLOOKUP(H9,BEREGNING!$AJ$313:$AK$410,2,FALSE)</f>
        <v>Hovedstadskommuner</v>
      </c>
      <c r="J9" s="42" t="str">
        <f t="shared" si="1"/>
        <v/>
      </c>
      <c r="K9" s="13"/>
      <c r="L9" s="13"/>
      <c r="M9" s="13"/>
    </row>
    <row r="10" spans="1:13" hidden="1" x14ac:dyDescent="0.25">
      <c r="A10" s="13"/>
      <c r="B10" s="61"/>
      <c r="C10" s="56"/>
      <c r="D10" s="13"/>
      <c r="E10" s="46"/>
      <c r="F10" s="13"/>
      <c r="G10" s="43" t="s">
        <v>18</v>
      </c>
      <c r="H10" s="47" t="s">
        <v>17</v>
      </c>
      <c r="I10" s="47" t="str">
        <f>VLOOKUP(H10,BEREGNING!$AJ$313:$AK$410,2,FALSE)</f>
        <v>Landkommuner</v>
      </c>
      <c r="J10" s="42" t="str">
        <f t="shared" si="1"/>
        <v/>
      </c>
      <c r="K10" s="13"/>
      <c r="L10" s="13"/>
      <c r="M10" s="13"/>
    </row>
    <row r="11" spans="1:13" hidden="1" x14ac:dyDescent="0.25">
      <c r="A11" s="13"/>
      <c r="B11" s="61"/>
      <c r="C11" s="56"/>
      <c r="D11" s="13"/>
      <c r="E11" s="46"/>
      <c r="F11" s="13"/>
      <c r="G11" s="43" t="s">
        <v>19</v>
      </c>
      <c r="H11" s="47" t="s">
        <v>18</v>
      </c>
      <c r="I11" s="47" t="str">
        <f>VLOOKUP(H11,BEREGNING!$AJ$313:$AK$410,2,FALSE)</f>
        <v>Landkommuner</v>
      </c>
      <c r="J11" s="42" t="str">
        <f t="shared" si="1"/>
        <v/>
      </c>
      <c r="K11" s="13"/>
      <c r="L11" s="13"/>
      <c r="M11" s="13"/>
    </row>
    <row r="12" spans="1:13" hidden="1" x14ac:dyDescent="0.25">
      <c r="A12" s="13"/>
      <c r="B12" s="61"/>
      <c r="C12" s="56"/>
      <c r="D12" s="13"/>
      <c r="E12" s="46"/>
      <c r="F12" s="13"/>
      <c r="G12" s="43" t="s">
        <v>20</v>
      </c>
      <c r="H12" s="47" t="s">
        <v>19</v>
      </c>
      <c r="I12" s="47" t="str">
        <f>VLOOKUP(H12,BEREGNING!$AJ$313:$AK$410,2,FALSE)</f>
        <v>Hovedstadskommuner</v>
      </c>
      <c r="J12" s="42" t="str">
        <f t="shared" si="1"/>
        <v/>
      </c>
      <c r="K12" s="13"/>
      <c r="L12" s="13"/>
      <c r="M12" s="13"/>
    </row>
    <row r="13" spans="1:13" hidden="1" x14ac:dyDescent="0.25">
      <c r="A13" s="13"/>
      <c r="B13" s="61"/>
      <c r="C13" s="56"/>
      <c r="D13" s="13"/>
      <c r="E13" s="46"/>
      <c r="F13" s="13"/>
      <c r="G13" s="43" t="s">
        <v>21</v>
      </c>
      <c r="H13" s="47" t="s">
        <v>20</v>
      </c>
      <c r="I13" s="47" t="str">
        <f>VLOOKUP(H13,BEREGNING!$AJ$313:$AK$410,2,FALSE)</f>
        <v>Landkommuner</v>
      </c>
      <c r="J13" s="42" t="str">
        <f t="shared" si="1"/>
        <v/>
      </c>
      <c r="K13" s="13"/>
      <c r="L13" s="13"/>
      <c r="M13" s="13"/>
    </row>
    <row r="14" spans="1:13" hidden="1" x14ac:dyDescent="0.25">
      <c r="A14" s="13"/>
      <c r="B14" s="61"/>
      <c r="C14" s="56"/>
      <c r="D14" s="13"/>
      <c r="E14" s="46"/>
      <c r="F14" s="13"/>
      <c r="G14" s="43" t="s">
        <v>22</v>
      </c>
      <c r="H14" s="47" t="s">
        <v>21</v>
      </c>
      <c r="I14" s="47" t="str">
        <f>VLOOKUP(H14,BEREGNING!$AJ$313:$AK$410,2,FALSE)</f>
        <v>Hovedstadskommuner</v>
      </c>
      <c r="J14" s="42" t="str">
        <f t="shared" si="1"/>
        <v/>
      </c>
      <c r="K14" s="13"/>
      <c r="L14" s="13"/>
      <c r="M14" s="13"/>
    </row>
    <row r="15" spans="1:13" hidden="1" x14ac:dyDescent="0.25">
      <c r="A15" s="13"/>
      <c r="B15" s="61"/>
      <c r="C15" s="56"/>
      <c r="D15" s="13"/>
      <c r="E15" s="46"/>
      <c r="F15" s="13"/>
      <c r="G15" s="43" t="s">
        <v>23</v>
      </c>
      <c r="H15" s="47" t="s">
        <v>22</v>
      </c>
      <c r="I15" s="47" t="str">
        <f>VLOOKUP(H15,BEREGNING!$AJ$313:$AK$410,2,FALSE)</f>
        <v>Hovedstadskommuner</v>
      </c>
      <c r="J15" s="42" t="str">
        <f t="shared" si="1"/>
        <v/>
      </c>
      <c r="K15" s="13"/>
      <c r="L15" s="13"/>
      <c r="M15" s="13"/>
    </row>
    <row r="16" spans="1:13" hidden="1" x14ac:dyDescent="0.25">
      <c r="A16" s="13"/>
      <c r="B16" s="61"/>
      <c r="C16" s="56"/>
      <c r="D16" s="13"/>
      <c r="E16" s="46"/>
      <c r="F16" s="13"/>
      <c r="G16" s="43" t="s">
        <v>24</v>
      </c>
      <c r="H16" s="47" t="s">
        <v>23</v>
      </c>
      <c r="I16" s="47" t="str">
        <f>VLOOKUP(H16,BEREGNING!$AJ$313:$AK$410,2,FALSE)</f>
        <v>Provinsbykommuner</v>
      </c>
      <c r="J16" s="42" t="str">
        <f t="shared" si="1"/>
        <v/>
      </c>
      <c r="K16" s="13"/>
      <c r="L16" s="13"/>
      <c r="M16" s="13"/>
    </row>
    <row r="17" spans="1:13" hidden="1" x14ac:dyDescent="0.25">
      <c r="A17" s="13"/>
      <c r="B17" s="61"/>
      <c r="C17" s="56"/>
      <c r="D17" s="13"/>
      <c r="E17" s="46"/>
      <c r="F17" s="13"/>
      <c r="G17" s="43" t="s">
        <v>25</v>
      </c>
      <c r="H17" s="47" t="s">
        <v>24</v>
      </c>
      <c r="I17" s="47" t="str">
        <f>VLOOKUP(H17,BEREGNING!$AJ$313:$AK$410,2,FALSE)</f>
        <v>Landkommuner</v>
      </c>
      <c r="J17" s="42" t="str">
        <f t="shared" si="1"/>
        <v/>
      </c>
      <c r="K17" s="13"/>
      <c r="L17" s="13"/>
      <c r="M17" s="13"/>
    </row>
    <row r="18" spans="1:13" hidden="1" x14ac:dyDescent="0.25">
      <c r="A18" s="13"/>
      <c r="B18" s="61"/>
      <c r="C18" s="56"/>
      <c r="D18" s="13"/>
      <c r="E18" s="46"/>
      <c r="F18" s="13"/>
      <c r="G18" s="43" t="s">
        <v>26</v>
      </c>
      <c r="H18" s="47" t="s">
        <v>25</v>
      </c>
      <c r="I18" s="47" t="str">
        <f>VLOOKUP(H18,BEREGNING!$AJ$313:$AK$410,2,FALSE)</f>
        <v>Oplandskommuner</v>
      </c>
      <c r="J18" s="42" t="str">
        <f t="shared" si="1"/>
        <v/>
      </c>
      <c r="K18" s="13"/>
      <c r="L18" s="13"/>
      <c r="M18" s="13"/>
    </row>
    <row r="19" spans="1:13" hidden="1" x14ac:dyDescent="0.25">
      <c r="A19" s="13"/>
      <c r="B19" s="61"/>
      <c r="C19" s="56"/>
      <c r="D19" s="13"/>
      <c r="E19" s="46"/>
      <c r="F19" s="13"/>
      <c r="G19" s="43" t="s">
        <v>27</v>
      </c>
      <c r="H19" s="47" t="s">
        <v>26</v>
      </c>
      <c r="I19" s="47" t="str">
        <f>VLOOKUP(H19,BEREGNING!$AJ$313:$AK$410,2,FALSE)</f>
        <v>Oplandskommuner</v>
      </c>
      <c r="J19" s="42" t="str">
        <f t="shared" si="1"/>
        <v/>
      </c>
      <c r="K19" s="13"/>
      <c r="L19" s="13"/>
      <c r="M19" s="13"/>
    </row>
    <row r="20" spans="1:13" hidden="1" x14ac:dyDescent="0.25">
      <c r="A20" s="13"/>
      <c r="B20" s="61"/>
      <c r="C20" s="56"/>
      <c r="D20" s="13"/>
      <c r="E20" s="46"/>
      <c r="F20" s="13"/>
      <c r="G20" s="43" t="s">
        <v>28</v>
      </c>
      <c r="H20" s="47" t="s">
        <v>27</v>
      </c>
      <c r="I20" s="47" t="str">
        <f>VLOOKUP(H20,BEREGNING!$AJ$313:$AK$410,2,FALSE)</f>
        <v>Oplandskommuner</v>
      </c>
      <c r="J20" s="42" t="str">
        <f t="shared" si="1"/>
        <v/>
      </c>
      <c r="K20" s="13"/>
      <c r="L20" s="13"/>
      <c r="M20" s="13"/>
    </row>
    <row r="21" spans="1:13" hidden="1" x14ac:dyDescent="0.25">
      <c r="A21" s="13"/>
      <c r="B21" s="61"/>
      <c r="C21" s="56"/>
      <c r="D21" s="13"/>
      <c r="E21" s="46"/>
      <c r="F21" s="13"/>
      <c r="G21" s="43" t="s">
        <v>29</v>
      </c>
      <c r="H21" s="47" t="s">
        <v>28</v>
      </c>
      <c r="I21" s="47" t="str">
        <f>VLOOKUP(H21,BEREGNING!$AJ$313:$AK$410,2,FALSE)</f>
        <v>Provinsbykommuner</v>
      </c>
      <c r="J21" s="42" t="str">
        <f t="shared" si="1"/>
        <v/>
      </c>
      <c r="K21" s="13"/>
      <c r="L21" s="13"/>
      <c r="M21" s="13"/>
    </row>
    <row r="22" spans="1:13" hidden="1" x14ac:dyDescent="0.25">
      <c r="A22" s="13"/>
      <c r="B22" s="61"/>
      <c r="C22" s="56"/>
      <c r="D22" s="13"/>
      <c r="E22" s="46"/>
      <c r="F22" s="13"/>
      <c r="G22" s="43" t="s">
        <v>30</v>
      </c>
      <c r="H22" s="47" t="s">
        <v>29</v>
      </c>
      <c r="I22" s="47" t="str">
        <f>VLOOKUP(H22,BEREGNING!$AJ$313:$AK$410,2,FALSE)</f>
        <v>Hovedstadskommuner</v>
      </c>
      <c r="J22" s="42" t="str">
        <f t="shared" si="1"/>
        <v/>
      </c>
      <c r="K22" s="13"/>
      <c r="L22" s="13"/>
      <c r="M22" s="13"/>
    </row>
    <row r="23" spans="1:13" hidden="1" x14ac:dyDescent="0.25">
      <c r="A23" s="13"/>
      <c r="B23" s="61"/>
      <c r="C23" s="56"/>
      <c r="D23" s="13"/>
      <c r="E23" s="46"/>
      <c r="F23" s="13"/>
      <c r="G23" s="43" t="s">
        <v>31</v>
      </c>
      <c r="H23" s="47" t="s">
        <v>30</v>
      </c>
      <c r="I23" s="47" t="str">
        <f>VLOOKUP(H23,BEREGNING!$AJ$313:$AK$410,2,FALSE)</f>
        <v>Landkommuner</v>
      </c>
      <c r="J23" s="42" t="str">
        <f t="shared" si="1"/>
        <v/>
      </c>
      <c r="K23" s="13"/>
      <c r="L23" s="13"/>
      <c r="M23" s="13"/>
    </row>
    <row r="24" spans="1:13" hidden="1" x14ac:dyDescent="0.25">
      <c r="A24" s="13"/>
      <c r="B24" s="61"/>
      <c r="C24" s="56"/>
      <c r="D24" s="13"/>
      <c r="E24" s="46"/>
      <c r="F24" s="13"/>
      <c r="G24" s="43" t="s">
        <v>32</v>
      </c>
      <c r="H24" s="47" t="s">
        <v>31</v>
      </c>
      <c r="I24" s="47" t="str">
        <f>VLOOKUP(H24,BEREGNING!$AJ$313:$AK$410,2,FALSE)</f>
        <v>Oplandskommuner</v>
      </c>
      <c r="J24" s="42" t="str">
        <f t="shared" si="1"/>
        <v/>
      </c>
      <c r="K24" s="13"/>
      <c r="L24" s="13"/>
      <c r="M24" s="13"/>
    </row>
    <row r="25" spans="1:13" hidden="1" x14ac:dyDescent="0.25">
      <c r="A25" s="13"/>
      <c r="B25" s="61"/>
      <c r="C25" s="56"/>
      <c r="D25" s="13"/>
      <c r="E25" s="46"/>
      <c r="F25" s="13"/>
      <c r="G25" s="43" t="s">
        <v>33</v>
      </c>
      <c r="H25" s="47" t="s">
        <v>32</v>
      </c>
      <c r="I25" s="47" t="str">
        <f>VLOOKUP(H25,BEREGNING!$AJ$313:$AK$410,2,FALSE)</f>
        <v>Hovedstadskommuner</v>
      </c>
      <c r="J25" s="42" t="str">
        <f t="shared" si="1"/>
        <v/>
      </c>
      <c r="K25" s="13"/>
      <c r="L25" s="13"/>
      <c r="M25" s="13"/>
    </row>
    <row r="26" spans="1:13" hidden="1" x14ac:dyDescent="0.25">
      <c r="A26" s="13"/>
      <c r="B26" s="61"/>
      <c r="C26" s="56"/>
      <c r="D26" s="13"/>
      <c r="E26" s="46"/>
      <c r="F26" s="13"/>
      <c r="G26" s="43" t="s">
        <v>34</v>
      </c>
      <c r="H26" s="47" t="s">
        <v>33</v>
      </c>
      <c r="I26" s="47" t="str">
        <f>VLOOKUP(H26,BEREGNING!$AJ$313:$AK$410,2,FALSE)</f>
        <v>Oplandskommuner</v>
      </c>
      <c r="J26" s="42" t="str">
        <f t="shared" si="1"/>
        <v/>
      </c>
      <c r="K26" s="13"/>
      <c r="L26" s="13"/>
      <c r="M26" s="13"/>
    </row>
    <row r="27" spans="1:13" hidden="1" x14ac:dyDescent="0.25">
      <c r="A27" s="13"/>
      <c r="B27" s="61"/>
      <c r="C27" s="56"/>
      <c r="D27" s="13"/>
      <c r="E27" s="46"/>
      <c r="F27" s="13"/>
      <c r="G27" s="43" t="s">
        <v>35</v>
      </c>
      <c r="H27" s="47" t="s">
        <v>34</v>
      </c>
      <c r="I27" s="47" t="str">
        <f>VLOOKUP(H27,BEREGNING!$AJ$313:$AK$410,2,FALSE)</f>
        <v>Hovedstadskommuner</v>
      </c>
      <c r="J27" s="42" t="str">
        <f t="shared" si="1"/>
        <v/>
      </c>
      <c r="K27" s="13"/>
      <c r="L27" s="13"/>
      <c r="M27" s="13"/>
    </row>
    <row r="28" spans="1:13" hidden="1" x14ac:dyDescent="0.25">
      <c r="A28" s="13"/>
      <c r="B28" s="61"/>
      <c r="C28" s="56"/>
      <c r="D28" s="13"/>
      <c r="E28" s="46"/>
      <c r="F28" s="13"/>
      <c r="G28" s="43" t="s">
        <v>36</v>
      </c>
      <c r="H28" s="47" t="s">
        <v>35</v>
      </c>
      <c r="I28" s="47" t="str">
        <f>VLOOKUP(H28,BEREGNING!$AJ$313:$AK$410,2,FALSE)</f>
        <v>Hovedstadskommuner</v>
      </c>
      <c r="J28" s="42" t="str">
        <f t="shared" si="1"/>
        <v/>
      </c>
      <c r="K28" s="13"/>
      <c r="L28" s="13"/>
      <c r="M28" s="13"/>
    </row>
    <row r="29" spans="1:13" hidden="1" x14ac:dyDescent="0.25">
      <c r="A29" s="13"/>
      <c r="B29" s="61"/>
      <c r="C29" s="56"/>
      <c r="D29" s="13"/>
      <c r="E29" s="46"/>
      <c r="F29" s="13"/>
      <c r="G29" s="43" t="s">
        <v>37</v>
      </c>
      <c r="H29" s="47" t="s">
        <v>36</v>
      </c>
      <c r="I29" s="47" t="str">
        <f>VLOOKUP(H29,BEREGNING!$AJ$313:$AK$410,2,FALSE)</f>
        <v>Hovedstadskommuner</v>
      </c>
      <c r="J29" s="42" t="str">
        <f t="shared" si="1"/>
        <v/>
      </c>
      <c r="K29" s="13"/>
      <c r="L29" s="13"/>
      <c r="M29" s="13"/>
    </row>
    <row r="30" spans="1:13" hidden="1" x14ac:dyDescent="0.25">
      <c r="A30" s="13"/>
      <c r="B30" s="61"/>
      <c r="C30" s="56"/>
      <c r="D30" s="13"/>
      <c r="E30" s="46"/>
      <c r="F30" s="13"/>
      <c r="G30" s="43" t="s">
        <v>38</v>
      </c>
      <c r="H30" s="47" t="s">
        <v>37</v>
      </c>
      <c r="I30" s="47" t="str">
        <f>VLOOKUP(H30,BEREGNING!$AJ$313:$AK$410,2,FALSE)</f>
        <v>Hovedstadskommuner</v>
      </c>
      <c r="J30" s="42" t="str">
        <f t="shared" si="1"/>
        <v/>
      </c>
      <c r="K30" s="13"/>
      <c r="L30" s="13"/>
      <c r="M30" s="13"/>
    </row>
    <row r="31" spans="1:13" hidden="1" x14ac:dyDescent="0.25">
      <c r="A31" s="13"/>
      <c r="B31" s="61"/>
      <c r="C31" s="56"/>
      <c r="D31" s="13"/>
      <c r="E31" s="46"/>
      <c r="F31" s="13"/>
      <c r="G31" s="43" t="s">
        <v>39</v>
      </c>
      <c r="H31" s="47" t="s">
        <v>38</v>
      </c>
      <c r="I31" s="47" t="str">
        <f>VLOOKUP(H31,BEREGNING!$AJ$313:$AK$410,2,FALSE)</f>
        <v>Oplandskommuner</v>
      </c>
      <c r="J31" s="42" t="str">
        <f t="shared" si="1"/>
        <v/>
      </c>
      <c r="K31" s="13"/>
      <c r="L31" s="13"/>
      <c r="M31" s="13"/>
    </row>
    <row r="32" spans="1:13" hidden="1" x14ac:dyDescent="0.25">
      <c r="A32" s="13"/>
      <c r="B32" s="61"/>
      <c r="C32" s="56"/>
      <c r="D32" s="13"/>
      <c r="E32" s="46"/>
      <c r="F32" s="13"/>
      <c r="G32" s="43" t="s">
        <v>40</v>
      </c>
      <c r="H32" s="47" t="s">
        <v>39</v>
      </c>
      <c r="I32" s="47" t="str">
        <f>VLOOKUP(H32,BEREGNING!$AJ$313:$AK$410,2,FALSE)</f>
        <v>Landkommuner</v>
      </c>
      <c r="J32" s="42" t="str">
        <f t="shared" si="1"/>
        <v/>
      </c>
      <c r="K32" s="13"/>
      <c r="L32" s="13"/>
      <c r="M32" s="13"/>
    </row>
    <row r="33" spans="1:13" hidden="1" x14ac:dyDescent="0.25">
      <c r="A33" s="13"/>
      <c r="B33" s="61"/>
      <c r="C33" s="56"/>
      <c r="D33" s="13"/>
      <c r="E33" s="46"/>
      <c r="F33" s="13"/>
      <c r="G33" s="43" t="s">
        <v>41</v>
      </c>
      <c r="H33" s="47" t="s">
        <v>40</v>
      </c>
      <c r="I33" s="47" t="str">
        <f>VLOOKUP(H33,BEREGNING!$AJ$313:$AK$410,2,FALSE)</f>
        <v>Landkommuner</v>
      </c>
      <c r="J33" s="42" t="str">
        <f t="shared" si="1"/>
        <v/>
      </c>
      <c r="K33" s="13"/>
      <c r="L33" s="13"/>
      <c r="M33" s="13"/>
    </row>
    <row r="34" spans="1:13" hidden="1" x14ac:dyDescent="0.25">
      <c r="A34" s="13"/>
      <c r="B34" s="61"/>
      <c r="C34" s="56"/>
      <c r="D34" s="13"/>
      <c r="E34" s="46"/>
      <c r="F34" s="13"/>
      <c r="G34" s="43" t="s">
        <v>42</v>
      </c>
      <c r="H34" s="47" t="s">
        <v>41</v>
      </c>
      <c r="I34" s="47" t="str">
        <f>VLOOKUP(H34,BEREGNING!$AJ$313:$AK$410,2,FALSE)</f>
        <v>Oplandskommuner</v>
      </c>
      <c r="J34" s="42" t="str">
        <f t="shared" si="1"/>
        <v/>
      </c>
      <c r="K34" s="13"/>
      <c r="L34" s="13"/>
      <c r="M34" s="13"/>
    </row>
    <row r="35" spans="1:13" hidden="1" x14ac:dyDescent="0.25">
      <c r="A35" s="13"/>
      <c r="B35" s="61"/>
      <c r="C35" s="56"/>
      <c r="D35" s="13"/>
      <c r="E35" s="46"/>
      <c r="F35" s="13"/>
      <c r="G35" s="43" t="s">
        <v>43</v>
      </c>
      <c r="H35" s="47" t="s">
        <v>42</v>
      </c>
      <c r="I35" s="47" t="str">
        <f>VLOOKUP(H35,BEREGNING!$AJ$313:$AK$410,2,FALSE)</f>
        <v>Oplandskommuner</v>
      </c>
      <c r="J35" s="42" t="str">
        <f t="shared" si="1"/>
        <v/>
      </c>
      <c r="K35" s="13"/>
      <c r="L35" s="13"/>
      <c r="M35" s="13"/>
    </row>
    <row r="36" spans="1:13" hidden="1" x14ac:dyDescent="0.25">
      <c r="A36" s="13"/>
      <c r="B36" s="61"/>
      <c r="C36" s="56"/>
      <c r="D36" s="13"/>
      <c r="E36" s="46"/>
      <c r="F36" s="13"/>
      <c r="G36" s="43" t="s">
        <v>44</v>
      </c>
      <c r="H36" s="47" t="s">
        <v>43</v>
      </c>
      <c r="I36" s="47" t="str">
        <f>VLOOKUP(H36,BEREGNING!$AJ$313:$AK$410,2,FALSE)</f>
        <v>Provinsbykommuner</v>
      </c>
      <c r="J36" s="42" t="str">
        <f t="shared" si="1"/>
        <v/>
      </c>
      <c r="K36" s="13"/>
      <c r="L36" s="13"/>
      <c r="M36" s="13"/>
    </row>
    <row r="37" spans="1:13" hidden="1" x14ac:dyDescent="0.25">
      <c r="A37" s="13"/>
      <c r="B37" s="61"/>
      <c r="C37" s="56"/>
      <c r="D37" s="13"/>
      <c r="E37" s="46"/>
      <c r="F37" s="13"/>
      <c r="G37" s="43" t="s">
        <v>45</v>
      </c>
      <c r="H37" s="47" t="s">
        <v>44</v>
      </c>
      <c r="I37" s="47" t="str">
        <f>VLOOKUP(H37,BEREGNING!$AJ$313:$AK$410,2,FALSE)</f>
        <v>Hovedstadskommuner</v>
      </c>
      <c r="J37" s="42" t="str">
        <f t="shared" si="1"/>
        <v/>
      </c>
      <c r="K37" s="13"/>
      <c r="L37" s="13"/>
      <c r="M37" s="13"/>
    </row>
    <row r="38" spans="1:13" hidden="1" x14ac:dyDescent="0.25">
      <c r="A38" s="13"/>
      <c r="B38" s="61"/>
      <c r="C38" s="56"/>
      <c r="D38" s="13"/>
      <c r="E38" s="46"/>
      <c r="F38" s="13"/>
      <c r="G38" s="43" t="s">
        <v>46</v>
      </c>
      <c r="H38" s="47" t="s">
        <v>45</v>
      </c>
      <c r="I38" s="47" t="str">
        <f>VLOOKUP(H38,BEREGNING!$AJ$313:$AK$410,2,FALSE)</f>
        <v>Provinsbykommuner</v>
      </c>
      <c r="J38" s="42" t="str">
        <f t="shared" si="1"/>
        <v/>
      </c>
      <c r="K38" s="13"/>
      <c r="L38" s="13"/>
      <c r="M38" s="13"/>
    </row>
    <row r="39" spans="1:13" hidden="1" x14ac:dyDescent="0.25">
      <c r="A39" s="13"/>
      <c r="B39" s="61"/>
      <c r="C39" s="56"/>
      <c r="D39" s="13"/>
      <c r="E39" s="46"/>
      <c r="F39" s="13"/>
      <c r="G39" s="43" t="s">
        <v>47</v>
      </c>
      <c r="H39" s="47" t="s">
        <v>46</v>
      </c>
      <c r="I39" s="47" t="str">
        <f>VLOOKUP(H39,BEREGNING!$AJ$313:$AK$410,2,FALSE)</f>
        <v>Provinsbykommuner</v>
      </c>
      <c r="J39" s="42" t="str">
        <f t="shared" si="1"/>
        <v/>
      </c>
      <c r="K39" s="13"/>
      <c r="L39" s="13"/>
      <c r="M39" s="13"/>
    </row>
    <row r="40" spans="1:13" hidden="1" x14ac:dyDescent="0.25">
      <c r="A40" s="13"/>
      <c r="B40" s="61"/>
      <c r="C40" s="56"/>
      <c r="D40" s="13"/>
      <c r="E40" s="46"/>
      <c r="F40" s="13"/>
      <c r="G40" s="43" t="s">
        <v>48</v>
      </c>
      <c r="H40" s="47" t="s">
        <v>47</v>
      </c>
      <c r="I40" s="47" t="str">
        <f>VLOOKUP(H40,BEREGNING!$AJ$313:$AK$410,2,FALSE)</f>
        <v>Landkommuner</v>
      </c>
      <c r="J40" s="42" t="str">
        <f t="shared" si="1"/>
        <v/>
      </c>
      <c r="K40" s="13"/>
      <c r="L40" s="13"/>
      <c r="M40" s="13"/>
    </row>
    <row r="41" spans="1:13" hidden="1" x14ac:dyDescent="0.25">
      <c r="A41" s="13"/>
      <c r="B41" s="61"/>
      <c r="C41" s="56"/>
      <c r="D41" s="13"/>
      <c r="E41" s="46"/>
      <c r="F41" s="13"/>
      <c r="G41" s="43" t="s">
        <v>49</v>
      </c>
      <c r="H41" s="47" t="s">
        <v>48</v>
      </c>
      <c r="I41" s="47" t="str">
        <f>VLOOKUP(H41,BEREGNING!$AJ$313:$AK$410,2,FALSE)</f>
        <v>Oplandskommuner</v>
      </c>
      <c r="J41" s="42" t="str">
        <f t="shared" si="1"/>
        <v/>
      </c>
      <c r="K41" s="13"/>
      <c r="L41" s="13"/>
      <c r="M41" s="13"/>
    </row>
    <row r="42" spans="1:13" hidden="1" x14ac:dyDescent="0.25">
      <c r="A42" s="13"/>
      <c r="B42" s="61"/>
      <c r="C42" s="56"/>
      <c r="D42" s="13"/>
      <c r="E42" s="46"/>
      <c r="F42" s="13"/>
      <c r="G42" s="43" t="s">
        <v>50</v>
      </c>
      <c r="H42" s="47" t="s">
        <v>49</v>
      </c>
      <c r="I42" s="47" t="str">
        <f>VLOOKUP(H42,BEREGNING!$AJ$313:$AK$410,2,FALSE)</f>
        <v>Provinsbykommuner</v>
      </c>
      <c r="J42" s="42" t="str">
        <f t="shared" si="1"/>
        <v/>
      </c>
      <c r="K42" s="13"/>
      <c r="L42" s="13"/>
      <c r="M42" s="13"/>
    </row>
    <row r="43" spans="1:13" hidden="1" x14ac:dyDescent="0.25">
      <c r="A43" s="13"/>
      <c r="B43" s="61"/>
      <c r="C43" s="56"/>
      <c r="D43" s="13"/>
      <c r="E43" s="46"/>
      <c r="F43" s="13"/>
      <c r="G43" s="43" t="s">
        <v>51</v>
      </c>
      <c r="H43" s="47" t="s">
        <v>50</v>
      </c>
      <c r="I43" s="47" t="str">
        <f>VLOOKUP(H43,BEREGNING!$AJ$313:$AK$410,2,FALSE)</f>
        <v>Provinsbykommuner</v>
      </c>
      <c r="J43" s="42" t="str">
        <f t="shared" si="1"/>
        <v/>
      </c>
      <c r="K43" s="13"/>
      <c r="L43" s="13"/>
      <c r="M43" s="13"/>
    </row>
    <row r="44" spans="1:13" hidden="1" x14ac:dyDescent="0.25">
      <c r="A44" s="13"/>
      <c r="B44" s="61"/>
      <c r="C44" s="56"/>
      <c r="D44" s="13"/>
      <c r="E44" s="46"/>
      <c r="F44" s="13"/>
      <c r="G44" s="43" t="s">
        <v>52</v>
      </c>
      <c r="H44" s="47" t="s">
        <v>51</v>
      </c>
      <c r="I44" s="47" t="str">
        <f>VLOOKUP(H44,BEREGNING!$AJ$313:$AK$410,2,FALSE)</f>
        <v>Hovedstadskommuner</v>
      </c>
      <c r="J44" s="42" t="str">
        <f t="shared" si="1"/>
        <v/>
      </c>
      <c r="K44" s="13"/>
      <c r="L44" s="13"/>
      <c r="M44" s="13"/>
    </row>
    <row r="45" spans="1:13" hidden="1" x14ac:dyDescent="0.25">
      <c r="A45" s="13"/>
      <c r="B45" s="61"/>
      <c r="C45" s="56"/>
      <c r="D45" s="13"/>
      <c r="E45" s="46"/>
      <c r="F45" s="13"/>
      <c r="G45" s="43" t="s">
        <v>53</v>
      </c>
      <c r="H45" s="47" t="s">
        <v>52</v>
      </c>
      <c r="I45" s="47" t="str">
        <f>VLOOKUP(H45,BEREGNING!$AJ$313:$AK$410,2,FALSE)</f>
        <v>Hovedstadskommuner</v>
      </c>
      <c r="J45" s="42" t="str">
        <f t="shared" si="1"/>
        <v/>
      </c>
      <c r="K45" s="13"/>
      <c r="L45" s="13"/>
      <c r="M45" s="13"/>
    </row>
    <row r="46" spans="1:13" hidden="1" x14ac:dyDescent="0.25">
      <c r="A46" s="13"/>
      <c r="B46" s="61"/>
      <c r="C46" s="56"/>
      <c r="D46" s="13"/>
      <c r="E46" s="46"/>
      <c r="F46" s="13"/>
      <c r="G46" s="43" t="s">
        <v>54</v>
      </c>
      <c r="H46" s="47" t="s">
        <v>53</v>
      </c>
      <c r="I46" s="47" t="str">
        <f>VLOOKUP(H46,BEREGNING!$AJ$313:$AK$410,2,FALSE)</f>
        <v>Hovedstadskommuner</v>
      </c>
      <c r="J46" s="42" t="str">
        <f t="shared" si="1"/>
        <v/>
      </c>
      <c r="K46" s="13"/>
      <c r="L46" s="13"/>
      <c r="M46" s="13"/>
    </row>
    <row r="47" spans="1:13" hidden="1" x14ac:dyDescent="0.25">
      <c r="A47" s="13"/>
      <c r="B47" s="61"/>
      <c r="C47" s="56"/>
      <c r="D47" s="13"/>
      <c r="E47" s="46"/>
      <c r="F47" s="13"/>
      <c r="G47" s="43" t="s">
        <v>55</v>
      </c>
      <c r="H47" s="47" t="s">
        <v>54</v>
      </c>
      <c r="I47" s="47" t="str">
        <f>VLOOKUP(H47,BEREGNING!$AJ$313:$AK$410,2,FALSE)</f>
        <v>Oplandskommuner</v>
      </c>
      <c r="J47" s="42" t="str">
        <f t="shared" si="1"/>
        <v/>
      </c>
      <c r="K47" s="13"/>
      <c r="L47" s="13"/>
      <c r="M47" s="13"/>
    </row>
    <row r="48" spans="1:13" hidden="1" x14ac:dyDescent="0.25">
      <c r="A48" s="13"/>
      <c r="B48" s="61"/>
      <c r="C48" s="56"/>
      <c r="D48" s="13"/>
      <c r="E48" s="46"/>
      <c r="F48" s="13"/>
      <c r="G48" s="43" t="s">
        <v>56</v>
      </c>
      <c r="H48" s="47" t="s">
        <v>55</v>
      </c>
      <c r="I48" s="47" t="str">
        <f>VLOOKUP(H48,BEREGNING!$AJ$313:$AK$410,2,FALSE)</f>
        <v>Hovedstadskommuner</v>
      </c>
      <c r="J48" s="42" t="str">
        <f t="shared" si="1"/>
        <v/>
      </c>
      <c r="K48" s="13"/>
      <c r="L48" s="13"/>
      <c r="M48" s="13"/>
    </row>
    <row r="49" spans="1:13" hidden="1" x14ac:dyDescent="0.25">
      <c r="A49" s="13"/>
      <c r="B49" s="61"/>
      <c r="C49" s="56"/>
      <c r="D49" s="13"/>
      <c r="E49" s="46"/>
      <c r="F49" s="13"/>
      <c r="G49" s="43" t="s">
        <v>57</v>
      </c>
      <c r="H49" s="47" t="s">
        <v>56</v>
      </c>
      <c r="I49" s="47" t="str">
        <f>VLOOKUP(H49,BEREGNING!$AJ$313:$AK$410,2,FALSE)</f>
        <v>Landkommuner</v>
      </c>
      <c r="J49" s="42" t="str">
        <f t="shared" si="1"/>
        <v/>
      </c>
      <c r="K49" s="13"/>
      <c r="L49" s="13"/>
      <c r="M49" s="13"/>
    </row>
    <row r="50" spans="1:13" hidden="1" x14ac:dyDescent="0.25">
      <c r="A50" s="13"/>
      <c r="B50" s="61"/>
      <c r="C50" s="56"/>
      <c r="D50" s="13"/>
      <c r="E50" s="46"/>
      <c r="F50" s="13"/>
      <c r="G50" s="43" t="s">
        <v>58</v>
      </c>
      <c r="H50" s="47" t="s">
        <v>57</v>
      </c>
      <c r="I50" s="47" t="str">
        <f>VLOOKUP(H50,BEREGNING!$AJ$313:$AK$410,2,FALSE)</f>
        <v>Landkommuner</v>
      </c>
      <c r="J50" s="42" t="str">
        <f t="shared" si="1"/>
        <v/>
      </c>
      <c r="K50" s="13"/>
      <c r="L50" s="13"/>
      <c r="M50" s="13"/>
    </row>
    <row r="51" spans="1:13" hidden="1" x14ac:dyDescent="0.25">
      <c r="A51" s="13"/>
      <c r="B51" s="61"/>
      <c r="C51" s="56"/>
      <c r="D51" s="13"/>
      <c r="E51" s="46"/>
      <c r="F51" s="13"/>
      <c r="G51" s="43" t="s">
        <v>59</v>
      </c>
      <c r="H51" s="47" t="s">
        <v>58</v>
      </c>
      <c r="I51" s="47" t="str">
        <f>VLOOKUP(H51,BEREGNING!$AJ$313:$AK$410,2,FALSE)</f>
        <v>Oplandskommuner</v>
      </c>
      <c r="J51" s="42" t="str">
        <f t="shared" si="1"/>
        <v/>
      </c>
      <c r="K51" s="13"/>
      <c r="L51" s="13"/>
      <c r="M51" s="13"/>
    </row>
    <row r="52" spans="1:13" hidden="1" x14ac:dyDescent="0.25">
      <c r="A52" s="13"/>
      <c r="B52" s="61"/>
      <c r="C52" s="56"/>
      <c r="D52" s="13"/>
      <c r="E52" s="46"/>
      <c r="F52" s="13"/>
      <c r="G52" s="43" t="s">
        <v>60</v>
      </c>
      <c r="H52" s="47" t="s">
        <v>59</v>
      </c>
      <c r="I52" s="47" t="str">
        <f>VLOOKUP(H52,BEREGNING!$AJ$313:$AK$410,2,FALSE)</f>
        <v>Provinsbykommuner</v>
      </c>
      <c r="J52" s="42" t="str">
        <f t="shared" si="1"/>
        <v/>
      </c>
      <c r="K52" s="13"/>
      <c r="L52" s="13"/>
      <c r="M52" s="13"/>
    </row>
    <row r="53" spans="1:13" hidden="1" x14ac:dyDescent="0.25">
      <c r="A53" s="13"/>
      <c r="B53" s="61"/>
      <c r="C53" s="56"/>
      <c r="D53" s="13"/>
      <c r="E53" s="46"/>
      <c r="F53" s="13"/>
      <c r="G53" s="43" t="s">
        <v>61</v>
      </c>
      <c r="H53" s="47" t="s">
        <v>60</v>
      </c>
      <c r="I53" s="47" t="str">
        <f>VLOOKUP(H53,BEREGNING!$AJ$313:$AK$410,2,FALSE)</f>
        <v>Hovedstadskommuner</v>
      </c>
      <c r="J53" s="42" t="str">
        <f t="shared" si="1"/>
        <v/>
      </c>
      <c r="K53" s="13"/>
      <c r="L53" s="13"/>
      <c r="M53" s="13"/>
    </row>
    <row r="54" spans="1:13" hidden="1" x14ac:dyDescent="0.25">
      <c r="A54" s="13"/>
      <c r="B54" s="61"/>
      <c r="C54" s="56"/>
      <c r="D54" s="13"/>
      <c r="E54" s="46"/>
      <c r="F54" s="13"/>
      <c r="G54" s="43" t="s">
        <v>62</v>
      </c>
      <c r="H54" s="47" t="s">
        <v>61</v>
      </c>
      <c r="I54" s="47" t="str">
        <f>VLOOKUP(H54,BEREGNING!$AJ$313:$AK$410,2,FALSE)</f>
        <v>Provinsbykommuner</v>
      </c>
      <c r="J54" s="42" t="str">
        <f t="shared" si="1"/>
        <v/>
      </c>
      <c r="K54" s="13"/>
      <c r="L54" s="13"/>
      <c r="M54" s="13"/>
    </row>
    <row r="55" spans="1:13" hidden="1" x14ac:dyDescent="0.25">
      <c r="A55" s="13"/>
      <c r="B55" s="61"/>
      <c r="C55" s="56"/>
      <c r="D55" s="13"/>
      <c r="E55" s="46"/>
      <c r="F55" s="13"/>
      <c r="G55" s="43" t="s">
        <v>63</v>
      </c>
      <c r="H55" s="47" t="s">
        <v>62</v>
      </c>
      <c r="I55" s="47" t="str">
        <f>VLOOKUP(H55,BEREGNING!$AJ$313:$AK$410,2,FALSE)</f>
        <v>Landkommuner</v>
      </c>
      <c r="J55" s="42" t="str">
        <f t="shared" si="1"/>
        <v/>
      </c>
      <c r="K55" s="13"/>
      <c r="L55" s="13"/>
      <c r="M55" s="13"/>
    </row>
    <row r="56" spans="1:13" hidden="1" x14ac:dyDescent="0.25">
      <c r="A56" s="13"/>
      <c r="B56" s="61"/>
      <c r="C56" s="56"/>
      <c r="D56" s="13"/>
      <c r="E56" s="46"/>
      <c r="F56" s="13"/>
      <c r="G56" s="43" t="s">
        <v>64</v>
      </c>
      <c r="H56" s="47" t="s">
        <v>63</v>
      </c>
      <c r="I56" s="47" t="str">
        <f>VLOOKUP(H56,BEREGNING!$AJ$313:$AK$410,2,FALSE)</f>
        <v>Oplandskommuner</v>
      </c>
      <c r="J56" s="42" t="str">
        <f t="shared" si="1"/>
        <v/>
      </c>
      <c r="K56" s="13"/>
      <c r="L56" s="13"/>
      <c r="M56" s="13"/>
    </row>
    <row r="57" spans="1:13" hidden="1" x14ac:dyDescent="0.25">
      <c r="A57" s="13"/>
      <c r="B57" s="61"/>
      <c r="C57" s="56"/>
      <c r="D57" s="13"/>
      <c r="E57" s="46"/>
      <c r="F57" s="13"/>
      <c r="G57" s="43" t="s">
        <v>65</v>
      </c>
      <c r="H57" s="47" t="s">
        <v>64</v>
      </c>
      <c r="I57" s="47" t="str">
        <f>VLOOKUP(H57,BEREGNING!$AJ$313:$AK$410,2,FALSE)</f>
        <v>Landkommuner</v>
      </c>
      <c r="J57" s="42" t="str">
        <f t="shared" si="1"/>
        <v/>
      </c>
      <c r="K57" s="13"/>
      <c r="L57" s="13"/>
      <c r="M57" s="13"/>
    </row>
    <row r="58" spans="1:13" hidden="1" x14ac:dyDescent="0.25">
      <c r="A58" s="13"/>
      <c r="B58" s="61"/>
      <c r="C58" s="56"/>
      <c r="D58" s="13"/>
      <c r="E58" s="46"/>
      <c r="F58" s="13"/>
      <c r="G58" s="43" t="s">
        <v>66</v>
      </c>
      <c r="H58" s="47" t="s">
        <v>65</v>
      </c>
      <c r="I58" s="47" t="str">
        <f>VLOOKUP(H58,BEREGNING!$AJ$313:$AK$410,2,FALSE)</f>
        <v>Landkommuner</v>
      </c>
      <c r="J58" s="42" t="str">
        <f t="shared" si="1"/>
        <v/>
      </c>
      <c r="K58" s="13"/>
      <c r="L58" s="13"/>
      <c r="M58" s="13"/>
    </row>
    <row r="59" spans="1:13" hidden="1" x14ac:dyDescent="0.25">
      <c r="A59" s="13"/>
      <c r="B59" s="61"/>
      <c r="C59" s="56"/>
      <c r="D59" s="13"/>
      <c r="E59" s="46"/>
      <c r="F59" s="13"/>
      <c r="G59" s="43" t="s">
        <v>67</v>
      </c>
      <c r="H59" s="47" t="s">
        <v>66</v>
      </c>
      <c r="I59" s="47" t="str">
        <f>VLOOKUP(H59,BEREGNING!$AJ$313:$AK$410,2,FALSE)</f>
        <v>Hovedstadskommuner</v>
      </c>
      <c r="J59" s="42" t="str">
        <f t="shared" si="1"/>
        <v/>
      </c>
      <c r="K59" s="13"/>
      <c r="L59" s="13"/>
      <c r="M59" s="13"/>
    </row>
    <row r="60" spans="1:13" hidden="1" x14ac:dyDescent="0.25">
      <c r="A60" s="13"/>
      <c r="B60" s="61"/>
      <c r="C60" s="56"/>
      <c r="D60" s="13"/>
      <c r="E60" s="46"/>
      <c r="F60" s="13"/>
      <c r="G60" s="43" t="s">
        <v>68</v>
      </c>
      <c r="H60" s="47" t="s">
        <v>67</v>
      </c>
      <c r="I60" s="47" t="str">
        <f>VLOOKUP(H60,BEREGNING!$AJ$313:$AK$410,2,FALSE)</f>
        <v>Landkommuner</v>
      </c>
      <c r="J60" s="42" t="str">
        <f t="shared" si="1"/>
        <v/>
      </c>
      <c r="K60" s="13"/>
      <c r="L60" s="13"/>
      <c r="M60" s="13"/>
    </row>
    <row r="61" spans="1:13" hidden="1" x14ac:dyDescent="0.25">
      <c r="A61" s="13"/>
      <c r="B61" s="61"/>
      <c r="C61" s="56"/>
      <c r="D61" s="13"/>
      <c r="E61" s="46"/>
      <c r="F61" s="13"/>
      <c r="G61" s="43" t="s">
        <v>69</v>
      </c>
      <c r="H61" s="47" t="s">
        <v>68</v>
      </c>
      <c r="I61" s="47" t="str">
        <f>VLOOKUP(H61,BEREGNING!$AJ$313:$AK$410,2,FALSE)</f>
        <v>Landkommuner</v>
      </c>
      <c r="J61" s="42" t="str">
        <f t="shared" si="1"/>
        <v/>
      </c>
      <c r="K61" s="13"/>
      <c r="L61" s="13"/>
      <c r="M61" s="13"/>
    </row>
    <row r="62" spans="1:13" hidden="1" x14ac:dyDescent="0.25">
      <c r="A62" s="13"/>
      <c r="B62" s="61"/>
      <c r="C62" s="56"/>
      <c r="D62" s="13"/>
      <c r="E62" s="46"/>
      <c r="F62" s="13"/>
      <c r="G62" s="43" t="s">
        <v>70</v>
      </c>
      <c r="H62" s="47" t="s">
        <v>69</v>
      </c>
      <c r="I62" s="47" t="str">
        <f>VLOOKUP(H62,BEREGNING!$AJ$313:$AK$410,2,FALSE)</f>
        <v>Oplandskommuner</v>
      </c>
      <c r="J62" s="42" t="str">
        <f t="shared" si="1"/>
        <v/>
      </c>
      <c r="K62" s="13"/>
      <c r="L62" s="13"/>
      <c r="M62" s="13"/>
    </row>
    <row r="63" spans="1:13" hidden="1" x14ac:dyDescent="0.25">
      <c r="A63" s="13"/>
      <c r="B63" s="61"/>
      <c r="C63" s="56"/>
      <c r="D63" s="13"/>
      <c r="E63" s="46"/>
      <c r="F63" s="13"/>
      <c r="G63" s="43" t="s">
        <v>71</v>
      </c>
      <c r="H63" s="47" t="s">
        <v>70</v>
      </c>
      <c r="I63" s="47" t="str">
        <f>VLOOKUP(H63,BEREGNING!$AJ$313:$AK$410,2,FALSE)</f>
        <v>Landkommuner</v>
      </c>
      <c r="J63" s="42" t="str">
        <f t="shared" si="1"/>
        <v/>
      </c>
      <c r="K63" s="13"/>
      <c r="L63" s="13"/>
      <c r="M63" s="13"/>
    </row>
    <row r="64" spans="1:13" hidden="1" x14ac:dyDescent="0.25">
      <c r="A64" s="13"/>
      <c r="B64" s="61"/>
      <c r="C64" s="56"/>
      <c r="D64" s="13"/>
      <c r="E64" s="46"/>
      <c r="F64" s="13"/>
      <c r="G64" s="43" t="s">
        <v>72</v>
      </c>
      <c r="H64" s="47" t="s">
        <v>71</v>
      </c>
      <c r="I64" s="47" t="str">
        <f>VLOOKUP(H64,BEREGNING!$AJ$313:$AK$410,2,FALSE)</f>
        <v>Landkommuner</v>
      </c>
      <c r="J64" s="42" t="str">
        <f t="shared" si="1"/>
        <v/>
      </c>
      <c r="K64" s="13"/>
      <c r="L64" s="13"/>
      <c r="M64" s="13"/>
    </row>
    <row r="65" spans="1:13" hidden="1" x14ac:dyDescent="0.25">
      <c r="A65" s="13"/>
      <c r="B65" s="61"/>
      <c r="C65" s="56"/>
      <c r="D65" s="13"/>
      <c r="E65" s="46"/>
      <c r="F65" s="13"/>
      <c r="G65" s="43" t="s">
        <v>73</v>
      </c>
      <c r="H65" s="47" t="s">
        <v>72</v>
      </c>
      <c r="I65" s="47" t="str">
        <f>VLOOKUP(H65,BEREGNING!$AJ$313:$AK$410,2,FALSE)</f>
        <v>Oplandskommuner</v>
      </c>
      <c r="J65" s="42" t="str">
        <f t="shared" si="1"/>
        <v/>
      </c>
      <c r="K65" s="13"/>
      <c r="L65" s="13"/>
      <c r="M65" s="13"/>
    </row>
    <row r="66" spans="1:13" hidden="1" x14ac:dyDescent="0.25">
      <c r="A66" s="13"/>
      <c r="B66" s="61"/>
      <c r="C66" s="56"/>
      <c r="D66" s="13"/>
      <c r="E66" s="46"/>
      <c r="F66" s="13"/>
      <c r="G66" s="43" t="s">
        <v>74</v>
      </c>
      <c r="H66" s="47" t="s">
        <v>73</v>
      </c>
      <c r="I66" s="47" t="str">
        <f>VLOOKUP(H66,BEREGNING!$AJ$313:$AK$410,2,FALSE)</f>
        <v>Oplandskommuner</v>
      </c>
      <c r="J66" s="42" t="str">
        <f t="shared" si="1"/>
        <v/>
      </c>
      <c r="K66" s="13"/>
      <c r="L66" s="13"/>
      <c r="M66" s="13"/>
    </row>
    <row r="67" spans="1:13" hidden="1" x14ac:dyDescent="0.25">
      <c r="A67" s="13"/>
      <c r="B67" s="61"/>
      <c r="C67" s="56"/>
      <c r="D67" s="13"/>
      <c r="E67" s="46"/>
      <c r="F67" s="13"/>
      <c r="G67" s="43" t="s">
        <v>75</v>
      </c>
      <c r="H67" s="47" t="s">
        <v>74</v>
      </c>
      <c r="I67" s="47" t="str">
        <f>VLOOKUP(H67,BEREGNING!$AJ$313:$AK$410,2,FALSE)</f>
        <v>Provinsbykommuner</v>
      </c>
      <c r="J67" s="42" t="str">
        <f t="shared" si="1"/>
        <v/>
      </c>
      <c r="K67" s="13"/>
      <c r="L67" s="13"/>
      <c r="M67" s="13"/>
    </row>
    <row r="68" spans="1:13" hidden="1" x14ac:dyDescent="0.25">
      <c r="A68" s="13"/>
      <c r="B68" s="61"/>
      <c r="C68" s="56"/>
      <c r="D68" s="13"/>
      <c r="E68" s="46"/>
      <c r="F68" s="13"/>
      <c r="G68" s="43" t="s">
        <v>76</v>
      </c>
      <c r="H68" s="47" t="s">
        <v>75</v>
      </c>
      <c r="I68" s="47" t="str">
        <f>VLOOKUP(H68,BEREGNING!$AJ$313:$AK$410,2,FALSE)</f>
        <v>Oplandskommuner</v>
      </c>
      <c r="J68" s="42" t="str">
        <f t="shared" si="1"/>
        <v/>
      </c>
      <c r="K68" s="13"/>
      <c r="L68" s="13"/>
      <c r="M68" s="13"/>
    </row>
    <row r="69" spans="1:13" hidden="1" x14ac:dyDescent="0.25">
      <c r="A69" s="13"/>
      <c r="B69" s="61"/>
      <c r="C69" s="56"/>
      <c r="D69" s="13"/>
      <c r="E69" s="46"/>
      <c r="F69" s="13"/>
      <c r="G69" s="43" t="s">
        <v>77</v>
      </c>
      <c r="H69" s="47" t="s">
        <v>76</v>
      </c>
      <c r="I69" s="47" t="str">
        <f>VLOOKUP(H69,BEREGNING!$AJ$313:$AK$410,2,FALSE)</f>
        <v>Storbykommuner</v>
      </c>
      <c r="J69" s="42" t="str">
        <f t="shared" si="1"/>
        <v/>
      </c>
      <c r="K69" s="13"/>
      <c r="L69" s="13"/>
      <c r="M69" s="13"/>
    </row>
    <row r="70" spans="1:13" hidden="1" x14ac:dyDescent="0.25">
      <c r="A70" s="13"/>
      <c r="B70" s="61"/>
      <c r="C70" s="56"/>
      <c r="D70" s="13"/>
      <c r="E70" s="46"/>
      <c r="F70" s="13"/>
      <c r="G70" s="43" t="s">
        <v>78</v>
      </c>
      <c r="H70" s="47" t="s">
        <v>77</v>
      </c>
      <c r="I70" s="47" t="str">
        <f>VLOOKUP(H70,BEREGNING!$AJ$313:$AK$410,2,FALSE)</f>
        <v>Landkommuner</v>
      </c>
      <c r="J70" s="42" t="str">
        <f t="shared" si="1"/>
        <v/>
      </c>
      <c r="K70" s="13"/>
      <c r="L70" s="13"/>
      <c r="M70" s="13"/>
    </row>
    <row r="71" spans="1:13" hidden="1" x14ac:dyDescent="0.25">
      <c r="A71" s="13"/>
      <c r="B71" s="61"/>
      <c r="C71" s="56"/>
      <c r="D71" s="13"/>
      <c r="E71" s="46"/>
      <c r="F71" s="13"/>
      <c r="G71" s="43" t="s">
        <v>79</v>
      </c>
      <c r="H71" s="47" t="s">
        <v>78</v>
      </c>
      <c r="I71" s="47" t="str">
        <f>VLOOKUP(H71,BEREGNING!$AJ$313:$AK$410,2,FALSE)</f>
        <v>Provinsbykommuner</v>
      </c>
      <c r="J71" s="42" t="str">
        <f t="shared" ref="J71:J103" si="2">IF($G$3=H71,"X",IF($H$106=H71,"X",IF($G$109="Ja",IF(I71=$I$5,"X",""),"")))</f>
        <v/>
      </c>
      <c r="K71" s="13"/>
      <c r="L71" s="13"/>
      <c r="M71" s="13"/>
    </row>
    <row r="72" spans="1:13" hidden="1" x14ac:dyDescent="0.25">
      <c r="A72" s="13"/>
      <c r="B72" s="61"/>
      <c r="C72" s="56"/>
      <c r="D72" s="13"/>
      <c r="E72" s="46"/>
      <c r="F72" s="13"/>
      <c r="G72" s="43" t="s">
        <v>80</v>
      </c>
      <c r="H72" s="47" t="s">
        <v>79</v>
      </c>
      <c r="I72" s="47" t="str">
        <f>VLOOKUP(H72,BEREGNING!$AJ$313:$AK$410,2,FALSE)</f>
        <v>Oplandskommuner</v>
      </c>
      <c r="J72" s="42" t="str">
        <f t="shared" si="2"/>
        <v/>
      </c>
      <c r="K72" s="13"/>
      <c r="L72" s="13"/>
      <c r="M72" s="13"/>
    </row>
    <row r="73" spans="1:13" hidden="1" x14ac:dyDescent="0.25">
      <c r="A73" s="13"/>
      <c r="B73" s="61"/>
      <c r="C73" s="56"/>
      <c r="D73" s="13"/>
      <c r="E73" s="46"/>
      <c r="F73" s="13"/>
      <c r="G73" s="43" t="s">
        <v>81</v>
      </c>
      <c r="H73" s="47" t="s">
        <v>80</v>
      </c>
      <c r="I73" s="47" t="str">
        <f>VLOOKUP(H73,BEREGNING!$AJ$313:$AK$410,2,FALSE)</f>
        <v>Landkommuner</v>
      </c>
      <c r="J73" s="42" t="str">
        <f t="shared" si="2"/>
        <v/>
      </c>
      <c r="K73" s="13"/>
      <c r="L73" s="13"/>
      <c r="M73" s="13"/>
    </row>
    <row r="74" spans="1:13" hidden="1" x14ac:dyDescent="0.25">
      <c r="A74" s="13"/>
      <c r="B74" s="61"/>
      <c r="C74" s="56"/>
      <c r="D74" s="13"/>
      <c r="E74" s="46"/>
      <c r="F74" s="13"/>
      <c r="G74" s="43" t="s">
        <v>82</v>
      </c>
      <c r="H74" s="47" t="s">
        <v>81</v>
      </c>
      <c r="I74" s="47" t="str">
        <f>VLOOKUP(H74,BEREGNING!$AJ$313:$AK$410,2,FALSE)</f>
        <v>Oplandskommuner</v>
      </c>
      <c r="J74" s="42" t="str">
        <f t="shared" si="2"/>
        <v/>
      </c>
      <c r="K74" s="13"/>
      <c r="L74" s="13"/>
      <c r="M74" s="13"/>
    </row>
    <row r="75" spans="1:13" hidden="1" x14ac:dyDescent="0.25">
      <c r="A75" s="13"/>
      <c r="B75" s="61"/>
      <c r="C75" s="56"/>
      <c r="D75" s="13"/>
      <c r="E75" s="46"/>
      <c r="F75" s="13"/>
      <c r="G75" s="43" t="s">
        <v>83</v>
      </c>
      <c r="H75" s="47" t="s">
        <v>82</v>
      </c>
      <c r="I75" s="47" t="str">
        <f>VLOOKUP(H75,BEREGNING!$AJ$313:$AK$410,2,FALSE)</f>
        <v>Provinsbykommuner</v>
      </c>
      <c r="J75" s="42" t="str">
        <f t="shared" si="2"/>
        <v/>
      </c>
      <c r="K75" s="13"/>
      <c r="L75" s="13"/>
      <c r="M75" s="13"/>
    </row>
    <row r="76" spans="1:13" hidden="1" x14ac:dyDescent="0.25">
      <c r="A76" s="13"/>
      <c r="B76" s="61"/>
      <c r="C76" s="56"/>
      <c r="D76" s="13"/>
      <c r="E76" s="46"/>
      <c r="F76" s="13"/>
      <c r="G76" s="43" t="s">
        <v>84</v>
      </c>
      <c r="H76" s="47" t="s">
        <v>83</v>
      </c>
      <c r="I76" s="47" t="str">
        <f>VLOOKUP(H76,BEREGNING!$AJ$313:$AK$410,2,FALSE)</f>
        <v>Hovedstadskommuner</v>
      </c>
      <c r="J76" s="42" t="str">
        <f t="shared" si="2"/>
        <v/>
      </c>
      <c r="K76" s="13"/>
      <c r="L76" s="13"/>
      <c r="M76" s="13"/>
    </row>
    <row r="77" spans="1:13" hidden="1" x14ac:dyDescent="0.25">
      <c r="A77" s="13"/>
      <c r="B77" s="61"/>
      <c r="C77" s="56"/>
      <c r="D77" s="13"/>
      <c r="E77" s="46"/>
      <c r="F77" s="13"/>
      <c r="G77" s="43" t="s">
        <v>85</v>
      </c>
      <c r="H77" s="47" t="s">
        <v>84</v>
      </c>
      <c r="I77" s="47" t="str">
        <f>VLOOKUP(H77,BEREGNING!$AJ$313:$AK$410,2,FALSE)</f>
        <v>Hovedstadskommuner</v>
      </c>
      <c r="J77" s="42" t="str">
        <f t="shared" si="2"/>
        <v/>
      </c>
      <c r="K77" s="13"/>
      <c r="L77" s="13"/>
      <c r="M77" s="13"/>
    </row>
    <row r="78" spans="1:13" hidden="1" x14ac:dyDescent="0.25">
      <c r="A78" s="13"/>
      <c r="B78" s="61"/>
      <c r="C78" s="56"/>
      <c r="D78" s="13"/>
      <c r="E78" s="46"/>
      <c r="F78" s="13"/>
      <c r="G78" s="43" t="s">
        <v>86</v>
      </c>
      <c r="H78" s="47" t="s">
        <v>85</v>
      </c>
      <c r="I78" s="47" t="str">
        <f>VLOOKUP(H78,BEREGNING!$AJ$313:$AK$410,2,FALSE)</f>
        <v>Landkommuner</v>
      </c>
      <c r="J78" s="42" t="str">
        <f t="shared" si="2"/>
        <v/>
      </c>
      <c r="K78" s="13"/>
      <c r="L78" s="13"/>
      <c r="M78" s="13"/>
    </row>
    <row r="79" spans="1:13" hidden="1" x14ac:dyDescent="0.25">
      <c r="A79" s="13"/>
      <c r="B79" s="61"/>
      <c r="C79" s="56"/>
      <c r="D79" s="13"/>
      <c r="E79" s="46"/>
      <c r="F79" s="13"/>
      <c r="G79" s="43" t="s">
        <v>87</v>
      </c>
      <c r="H79" s="47" t="s">
        <v>86</v>
      </c>
      <c r="I79" s="47" t="str">
        <f>VLOOKUP(H79,BEREGNING!$AJ$313:$AK$410,2,FALSE)</f>
        <v>Provinsbykommuner</v>
      </c>
      <c r="J79" s="42" t="str">
        <f t="shared" si="2"/>
        <v/>
      </c>
      <c r="K79" s="13"/>
      <c r="L79" s="13"/>
      <c r="M79" s="13"/>
    </row>
    <row r="80" spans="1:13" hidden="1" x14ac:dyDescent="0.25">
      <c r="A80" s="13"/>
      <c r="B80" s="61"/>
      <c r="C80" s="56"/>
      <c r="D80" s="13"/>
      <c r="E80" s="46"/>
      <c r="F80" s="13"/>
      <c r="G80" s="43" t="s">
        <v>88</v>
      </c>
      <c r="H80" s="47" t="s">
        <v>87</v>
      </c>
      <c r="I80" s="47" t="str">
        <f>VLOOKUP(H80,BEREGNING!$AJ$313:$AK$410,2,FALSE)</f>
        <v>Oplandskommuner</v>
      </c>
      <c r="J80" s="42" t="str">
        <f t="shared" si="2"/>
        <v/>
      </c>
      <c r="K80" s="13"/>
      <c r="L80" s="13"/>
      <c r="M80" s="13"/>
    </row>
    <row r="81" spans="1:13" hidden="1" x14ac:dyDescent="0.25">
      <c r="A81" s="13"/>
      <c r="B81" s="61"/>
      <c r="C81" s="56"/>
      <c r="D81" s="13"/>
      <c r="E81" s="46"/>
      <c r="F81" s="13"/>
      <c r="G81" s="43" t="s">
        <v>89</v>
      </c>
      <c r="H81" s="47" t="s">
        <v>88</v>
      </c>
      <c r="I81" s="47" t="str">
        <f>VLOOKUP(H81,BEREGNING!$AJ$313:$AK$410,2,FALSE)</f>
        <v>Landkommuner</v>
      </c>
      <c r="J81" s="42" t="str">
        <f t="shared" si="2"/>
        <v/>
      </c>
      <c r="K81" s="13"/>
      <c r="L81" s="13"/>
      <c r="M81" s="13"/>
    </row>
    <row r="82" spans="1:13" hidden="1" x14ac:dyDescent="0.25">
      <c r="A82" s="13"/>
      <c r="B82" s="61"/>
      <c r="C82" s="56"/>
      <c r="D82" s="13"/>
      <c r="E82" s="46"/>
      <c r="F82" s="13"/>
      <c r="G82" s="43" t="s">
        <v>90</v>
      </c>
      <c r="H82" s="47" t="s">
        <v>89</v>
      </c>
      <c r="I82" s="47" t="str">
        <f>VLOOKUP(H82,BEREGNING!$AJ$313:$AK$410,2,FALSE)</f>
        <v>Provinsbykommuner</v>
      </c>
      <c r="J82" s="42" t="str">
        <f t="shared" si="2"/>
        <v/>
      </c>
      <c r="K82" s="13"/>
      <c r="L82" s="13"/>
      <c r="M82" s="13"/>
    </row>
    <row r="83" spans="1:13" hidden="1" x14ac:dyDescent="0.25">
      <c r="A83" s="13"/>
      <c r="B83" s="61"/>
      <c r="C83" s="56"/>
      <c r="D83" s="13"/>
      <c r="E83" s="46"/>
      <c r="F83" s="13"/>
      <c r="G83" s="43" t="s">
        <v>91</v>
      </c>
      <c r="H83" s="47" t="s">
        <v>90</v>
      </c>
      <c r="I83" s="47" t="str">
        <f>VLOOKUP(H83,BEREGNING!$AJ$313:$AK$410,2,FALSE)</f>
        <v>Hovedstadskommuner</v>
      </c>
      <c r="J83" s="42" t="str">
        <f t="shared" si="2"/>
        <v/>
      </c>
      <c r="K83" s="13"/>
      <c r="L83" s="13"/>
      <c r="M83" s="13"/>
    </row>
    <row r="84" spans="1:13" hidden="1" x14ac:dyDescent="0.25">
      <c r="A84" s="13"/>
      <c r="B84" s="61"/>
      <c r="C84" s="56"/>
      <c r="D84" s="13"/>
      <c r="E84" s="46"/>
      <c r="F84" s="13"/>
      <c r="G84" s="43" t="s">
        <v>92</v>
      </c>
      <c r="H84" s="47" t="s">
        <v>91</v>
      </c>
      <c r="I84" s="47" t="str">
        <f>VLOOKUP(H84,BEREGNING!$AJ$313:$AK$410,2,FALSE)</f>
        <v>Oplandskommuner</v>
      </c>
      <c r="J84" s="42" t="str">
        <f t="shared" si="2"/>
        <v/>
      </c>
      <c r="K84" s="13"/>
      <c r="L84" s="13"/>
      <c r="M84" s="13"/>
    </row>
    <row r="85" spans="1:13" hidden="1" x14ac:dyDescent="0.25">
      <c r="A85" s="13"/>
      <c r="B85" s="61"/>
      <c r="C85" s="56"/>
      <c r="D85" s="13"/>
      <c r="E85" s="46"/>
      <c r="F85" s="13"/>
      <c r="G85" s="43" t="s">
        <v>93</v>
      </c>
      <c r="H85" s="47" t="s">
        <v>92</v>
      </c>
      <c r="I85" s="47" t="str">
        <f>VLOOKUP(H85,BEREGNING!$AJ$313:$AK$410,2,FALSE)</f>
        <v>Oplandskommuner</v>
      </c>
      <c r="J85" s="42" t="str">
        <f t="shared" si="2"/>
        <v/>
      </c>
      <c r="K85" s="13"/>
      <c r="L85" s="13"/>
      <c r="M85" s="13"/>
    </row>
    <row r="86" spans="1:13" hidden="1" x14ac:dyDescent="0.25">
      <c r="A86" s="13"/>
      <c r="B86" s="61"/>
      <c r="C86" s="56"/>
      <c r="D86" s="13"/>
      <c r="E86" s="46"/>
      <c r="F86" s="13"/>
      <c r="G86" s="43" t="s">
        <v>94</v>
      </c>
      <c r="H86" s="47" t="s">
        <v>93</v>
      </c>
      <c r="I86" s="47" t="str">
        <f>VLOOKUP(H86,BEREGNING!$AJ$313:$AK$410,2,FALSE)</f>
        <v>Landkommuner</v>
      </c>
      <c r="J86" s="42" t="str">
        <f t="shared" si="2"/>
        <v/>
      </c>
      <c r="K86" s="13"/>
      <c r="L86" s="13"/>
      <c r="M86" s="13"/>
    </row>
    <row r="87" spans="1:13" hidden="1" x14ac:dyDescent="0.25">
      <c r="A87" s="13"/>
      <c r="B87" s="61"/>
      <c r="C87" s="56"/>
      <c r="D87" s="13"/>
      <c r="E87" s="46"/>
      <c r="F87" s="13"/>
      <c r="G87" s="43" t="s">
        <v>95</v>
      </c>
      <c r="H87" s="47" t="s">
        <v>94</v>
      </c>
      <c r="I87" s="47" t="str">
        <f>VLOOKUP(H87,BEREGNING!$AJ$313:$AK$410,2,FALSE)</f>
        <v>Landkommuner</v>
      </c>
      <c r="J87" s="42" t="str">
        <f t="shared" si="2"/>
        <v/>
      </c>
      <c r="K87" s="13"/>
      <c r="L87" s="13"/>
      <c r="M87" s="13"/>
    </row>
    <row r="88" spans="1:13" hidden="1" x14ac:dyDescent="0.25">
      <c r="A88" s="13"/>
      <c r="B88" s="61"/>
      <c r="C88" s="56"/>
      <c r="D88" s="13"/>
      <c r="E88" s="46"/>
      <c r="F88" s="13"/>
      <c r="G88" s="43" t="s">
        <v>96</v>
      </c>
      <c r="H88" s="47" t="s">
        <v>95</v>
      </c>
      <c r="I88" s="47" t="str">
        <f>VLOOKUP(H88,BEREGNING!$AJ$313:$AK$410,2,FALSE)</f>
        <v>Oplandskommuner</v>
      </c>
      <c r="J88" s="42" t="str">
        <f t="shared" si="2"/>
        <v/>
      </c>
      <c r="K88" s="13"/>
      <c r="L88" s="13"/>
      <c r="M88" s="13"/>
    </row>
    <row r="89" spans="1:13" hidden="1" x14ac:dyDescent="0.25">
      <c r="A89" s="13"/>
      <c r="B89" s="61"/>
      <c r="C89" s="56"/>
      <c r="D89" s="13"/>
      <c r="E89" s="46"/>
      <c r="F89" s="13"/>
      <c r="G89" s="43" t="s">
        <v>97</v>
      </c>
      <c r="H89" s="47" t="s">
        <v>96</v>
      </c>
      <c r="I89" s="47" t="str">
        <f>VLOOKUP(H89,BEREGNING!$AJ$313:$AK$410,2,FALSE)</f>
        <v>Landkommuner</v>
      </c>
      <c r="J89" s="42" t="str">
        <f t="shared" si="2"/>
        <v/>
      </c>
      <c r="K89" s="13"/>
      <c r="L89" s="13"/>
      <c r="M89" s="13"/>
    </row>
    <row r="90" spans="1:13" hidden="1" x14ac:dyDescent="0.25">
      <c r="A90" s="13"/>
      <c r="B90" s="61"/>
      <c r="C90" s="56"/>
      <c r="D90" s="13"/>
      <c r="E90" s="46"/>
      <c r="F90" s="13"/>
      <c r="G90" s="43" t="s">
        <v>98</v>
      </c>
      <c r="H90" s="47" t="s">
        <v>97</v>
      </c>
      <c r="I90" s="47" t="str">
        <f>VLOOKUP(H90,BEREGNING!$AJ$313:$AK$410,2,FALSE)</f>
        <v>Landkommuner</v>
      </c>
      <c r="J90" s="42" t="str">
        <f t="shared" si="2"/>
        <v/>
      </c>
      <c r="K90" s="13"/>
      <c r="L90" s="13"/>
      <c r="M90" s="13"/>
    </row>
    <row r="91" spans="1:13" hidden="1" x14ac:dyDescent="0.25">
      <c r="A91" s="13"/>
      <c r="B91" s="61"/>
      <c r="C91" s="56"/>
      <c r="D91" s="13"/>
      <c r="E91" s="46"/>
      <c r="F91" s="13"/>
      <c r="G91" s="43" t="s">
        <v>99</v>
      </c>
      <c r="H91" s="47" t="s">
        <v>98</v>
      </c>
      <c r="I91" s="47" t="str">
        <f>VLOOKUP(H91,BEREGNING!$AJ$313:$AK$410,2,FALSE)</f>
        <v>Landkommuner</v>
      </c>
      <c r="J91" s="42" t="str">
        <f t="shared" si="2"/>
        <v/>
      </c>
      <c r="K91" s="13"/>
      <c r="L91" s="13"/>
      <c r="M91" s="13"/>
    </row>
    <row r="92" spans="1:13" hidden="1" x14ac:dyDescent="0.25">
      <c r="A92" s="13"/>
      <c r="B92" s="61"/>
      <c r="C92" s="56"/>
      <c r="D92" s="13"/>
      <c r="E92" s="46"/>
      <c r="F92" s="13"/>
      <c r="G92" s="43" t="s">
        <v>100</v>
      </c>
      <c r="H92" s="47" t="s">
        <v>99</v>
      </c>
      <c r="I92" s="47" t="str">
        <f>VLOOKUP(H92,BEREGNING!$AJ$313:$AK$410,2,FALSE)</f>
        <v>Hovedstadskommuner</v>
      </c>
      <c r="J92" s="42" t="str">
        <f t="shared" si="2"/>
        <v/>
      </c>
      <c r="K92" s="13"/>
      <c r="L92" s="13"/>
      <c r="M92" s="13"/>
    </row>
    <row r="93" spans="1:13" hidden="1" x14ac:dyDescent="0.25">
      <c r="A93" s="13"/>
      <c r="B93" s="61"/>
      <c r="C93" s="56"/>
      <c r="D93" s="13"/>
      <c r="E93" s="46"/>
      <c r="F93" s="13"/>
      <c r="G93" s="43" t="s">
        <v>101</v>
      </c>
      <c r="H93" s="47" t="s">
        <v>100</v>
      </c>
      <c r="I93" s="47" t="str">
        <f>VLOOKUP(H93,BEREGNING!$AJ$313:$AK$410,2,FALSE)</f>
        <v>Hovedstadskommuner</v>
      </c>
      <c r="J93" s="42" t="str">
        <f t="shared" si="2"/>
        <v/>
      </c>
      <c r="K93" s="13"/>
      <c r="L93" s="13"/>
      <c r="M93" s="13"/>
    </row>
    <row r="94" spans="1:13" hidden="1" x14ac:dyDescent="0.25">
      <c r="A94" s="13"/>
      <c r="B94" s="61"/>
      <c r="C94" s="56"/>
      <c r="D94" s="13"/>
      <c r="E94" s="46"/>
      <c r="F94" s="13"/>
      <c r="G94" s="43" t="s">
        <v>102</v>
      </c>
      <c r="H94" s="47" t="s">
        <v>101</v>
      </c>
      <c r="I94" s="47" t="str">
        <f>VLOOKUP(H94,BEREGNING!$AJ$313:$AK$410,2,FALSE)</f>
        <v>Landkommuner</v>
      </c>
      <c r="J94" s="42" t="str">
        <f t="shared" si="2"/>
        <v/>
      </c>
      <c r="K94" s="13"/>
      <c r="L94" s="13"/>
      <c r="M94" s="13"/>
    </row>
    <row r="95" spans="1:13" hidden="1" x14ac:dyDescent="0.25">
      <c r="A95" s="13"/>
      <c r="B95" s="61"/>
      <c r="C95" s="56"/>
      <c r="D95" s="13"/>
      <c r="E95" s="46"/>
      <c r="F95" s="13"/>
      <c r="G95" s="43" t="s">
        <v>103</v>
      </c>
      <c r="H95" s="47" t="s">
        <v>102</v>
      </c>
      <c r="I95" s="47" t="str">
        <f>VLOOKUP(H95,BEREGNING!$AJ$313:$AK$410,2,FALSE)</f>
        <v>Oplandskommuner</v>
      </c>
      <c r="J95" s="42" t="str">
        <f t="shared" si="2"/>
        <v/>
      </c>
      <c r="K95" s="13"/>
      <c r="L95" s="13"/>
      <c r="M95" s="13"/>
    </row>
    <row r="96" spans="1:13" hidden="1" x14ac:dyDescent="0.25">
      <c r="A96" s="13"/>
      <c r="B96" s="61"/>
      <c r="C96" s="56"/>
      <c r="D96" s="13"/>
      <c r="E96" s="46"/>
      <c r="F96" s="13"/>
      <c r="G96" s="43" t="s">
        <v>104</v>
      </c>
      <c r="H96" s="47" t="s">
        <v>103</v>
      </c>
      <c r="I96" s="47" t="str">
        <f>VLOOKUP(H96,BEREGNING!$AJ$313:$AK$410,2,FALSE)</f>
        <v>Provinsbykommuner</v>
      </c>
      <c r="J96" s="42" t="str">
        <f t="shared" si="2"/>
        <v/>
      </c>
      <c r="K96" s="13"/>
      <c r="L96" s="13"/>
      <c r="M96" s="13"/>
    </row>
    <row r="97" spans="1:13" hidden="1" x14ac:dyDescent="0.25">
      <c r="A97" s="13"/>
      <c r="B97" s="61"/>
      <c r="C97" s="56"/>
      <c r="D97" s="13"/>
      <c r="E97" s="46"/>
      <c r="F97" s="13"/>
      <c r="G97" s="43" t="s">
        <v>105</v>
      </c>
      <c r="H97" s="47" t="s">
        <v>104</v>
      </c>
      <c r="I97" s="47" t="str">
        <f>VLOOKUP(H97,BEREGNING!$AJ$313:$AK$410,2,FALSE)</f>
        <v>Landkommuner</v>
      </c>
      <c r="J97" s="42" t="str">
        <f t="shared" si="2"/>
        <v/>
      </c>
      <c r="K97" s="13"/>
      <c r="L97" s="13"/>
      <c r="M97" s="13"/>
    </row>
    <row r="98" spans="1:13" hidden="1" x14ac:dyDescent="0.25">
      <c r="A98" s="13"/>
      <c r="B98" s="61"/>
      <c r="C98" s="56"/>
      <c r="D98" s="13"/>
      <c r="E98" s="46"/>
      <c r="F98" s="13"/>
      <c r="G98" s="43" t="s">
        <v>106</v>
      </c>
      <c r="H98" s="47" t="s">
        <v>105</v>
      </c>
      <c r="I98" s="47" t="str">
        <f>VLOOKUP(H98,BEREGNING!$AJ$313:$AK$410,2,FALSE)</f>
        <v>Provinsbykommuner</v>
      </c>
      <c r="J98" s="42" t="str">
        <f t="shared" si="2"/>
        <v/>
      </c>
      <c r="K98" s="13"/>
      <c r="L98" s="13"/>
      <c r="M98" s="13"/>
    </row>
    <row r="99" spans="1:13" hidden="1" x14ac:dyDescent="0.25">
      <c r="A99" s="13"/>
      <c r="B99" s="61"/>
      <c r="C99" s="56"/>
      <c r="D99" s="13"/>
      <c r="E99" s="46"/>
      <c r="F99" s="13"/>
      <c r="G99" s="43" t="s">
        <v>107</v>
      </c>
      <c r="H99" s="47" t="s">
        <v>106</v>
      </c>
      <c r="I99" s="47" t="str">
        <f>VLOOKUP(H99,BEREGNING!$AJ$313:$AK$410,2,FALSE)</f>
        <v>Landkommuner</v>
      </c>
      <c r="J99" s="42" t="str">
        <f t="shared" si="2"/>
        <v/>
      </c>
      <c r="K99" s="13"/>
      <c r="L99" s="13"/>
      <c r="M99" s="13"/>
    </row>
    <row r="100" spans="1:13" hidden="1" x14ac:dyDescent="0.25">
      <c r="A100" s="13"/>
      <c r="B100" s="61"/>
      <c r="C100" s="56"/>
      <c r="D100" s="13"/>
      <c r="E100" s="46"/>
      <c r="F100" s="13"/>
      <c r="G100" s="43" t="s">
        <v>108</v>
      </c>
      <c r="H100" s="47" t="s">
        <v>107</v>
      </c>
      <c r="I100" s="47" t="str">
        <f>VLOOKUP(H100,BEREGNING!$AJ$313:$AK$410,2,FALSE)</f>
        <v>Landkommuner</v>
      </c>
      <c r="J100" s="42" t="str">
        <f t="shared" si="2"/>
        <v/>
      </c>
      <c r="K100" s="13"/>
      <c r="L100" s="13"/>
      <c r="M100" s="13"/>
    </row>
    <row r="101" spans="1:13" hidden="1" x14ac:dyDescent="0.25">
      <c r="A101" s="13"/>
      <c r="B101" s="61"/>
      <c r="C101" s="56"/>
      <c r="D101" s="13"/>
      <c r="E101" s="46"/>
      <c r="F101" s="13"/>
      <c r="G101" s="43" t="s">
        <v>109</v>
      </c>
      <c r="H101" s="47" t="s">
        <v>108</v>
      </c>
      <c r="I101" s="47" t="str">
        <f>VLOOKUP(H101,BEREGNING!$AJ$313:$AK$410,2,FALSE)</f>
        <v>Landkommuner</v>
      </c>
      <c r="J101" s="42" t="str">
        <f t="shared" si="2"/>
        <v/>
      </c>
      <c r="K101" s="13"/>
      <c r="L101" s="13"/>
      <c r="M101" s="13"/>
    </row>
    <row r="102" spans="1:13" hidden="1" x14ac:dyDescent="0.25">
      <c r="A102" s="13"/>
      <c r="B102" s="61"/>
      <c r="C102" s="56"/>
      <c r="D102" s="13"/>
      <c r="E102" s="46"/>
      <c r="F102" s="13"/>
      <c r="G102" s="43" t="s">
        <v>110</v>
      </c>
      <c r="H102" s="47" t="s">
        <v>109</v>
      </c>
      <c r="I102" s="47" t="str">
        <f>VLOOKUP(H102,BEREGNING!$AJ$313:$AK$410,2,FALSE)</f>
        <v>Storbykommuner</v>
      </c>
      <c r="J102" s="42" t="str">
        <f t="shared" si="2"/>
        <v/>
      </c>
      <c r="K102" s="13"/>
      <c r="L102" s="13"/>
      <c r="M102" s="13"/>
    </row>
    <row r="103" spans="1:13" hidden="1" x14ac:dyDescent="0.25">
      <c r="A103" s="13"/>
      <c r="B103" s="61"/>
      <c r="C103" s="56"/>
      <c r="D103" s="13"/>
      <c r="E103" s="46"/>
      <c r="F103" s="13"/>
      <c r="G103" s="13"/>
      <c r="H103" s="47" t="s">
        <v>110</v>
      </c>
      <c r="I103" s="47" t="str">
        <f>VLOOKUP(H103,BEREGNING!$AJ$313:$AK$410,2,FALSE)</f>
        <v>Storbykommuner</v>
      </c>
      <c r="J103" s="42" t="str">
        <f t="shared" si="2"/>
        <v/>
      </c>
      <c r="K103" s="13"/>
      <c r="L103" s="13"/>
      <c r="M103" s="13"/>
    </row>
    <row r="104" spans="1:13" x14ac:dyDescent="0.25">
      <c r="A104" s="13"/>
      <c r="B104" s="62" t="b">
        <v>0</v>
      </c>
      <c r="C104" s="57" t="s">
        <v>148</v>
      </c>
      <c r="D104" s="13"/>
      <c r="E104" s="42" t="str">
        <f>IF(B104=TRUE,IF($E$3="",IF($E$4="","X",""),""),"")</f>
        <v/>
      </c>
      <c r="F104" s="13"/>
      <c r="G104" s="13"/>
      <c r="H104" s="13"/>
      <c r="I104" s="13"/>
      <c r="J104" s="13"/>
      <c r="K104" s="13"/>
      <c r="L104" s="13"/>
      <c r="M104" s="13"/>
    </row>
    <row r="105" spans="1:13" ht="15.75" thickBot="1" x14ac:dyDescent="0.3">
      <c r="A105" s="13"/>
      <c r="B105" s="61" t="b">
        <v>0</v>
      </c>
      <c r="C105" s="56" t="s">
        <v>0</v>
      </c>
      <c r="D105" s="13"/>
      <c r="E105" s="42" t="str">
        <f t="shared" ref="E105:E112" si="3">IF(B105=TRUE,IF($E$3="",IF($E$4="",IF($E$104="",IF($E$129="","X",""),""),""),""),"")</f>
        <v/>
      </c>
      <c r="F105" s="13"/>
      <c r="G105" s="41" t="s">
        <v>168</v>
      </c>
      <c r="H105" s="13"/>
      <c r="I105" s="13"/>
      <c r="J105" s="13"/>
      <c r="K105" s="13"/>
      <c r="L105" s="13"/>
      <c r="M105" s="13"/>
    </row>
    <row r="106" spans="1:13" ht="15.75" thickBot="1" x14ac:dyDescent="0.3">
      <c r="A106" s="13"/>
      <c r="B106" s="61" t="b">
        <v>0</v>
      </c>
      <c r="C106" s="56" t="s">
        <v>158</v>
      </c>
      <c r="D106" s="13"/>
      <c r="E106" s="42" t="str">
        <f t="shared" si="3"/>
        <v/>
      </c>
      <c r="F106" s="13"/>
      <c r="G106" s="59" t="s">
        <v>112</v>
      </c>
      <c r="H106" s="64"/>
      <c r="I106" s="13"/>
      <c r="J106" s="13"/>
      <c r="K106" s="13"/>
      <c r="L106" s="88" t="str">
        <f>IFERROR(IF(G109="Ja","Sammenlignes med "&amp;IF(G109="Nej",H106,VLOOKUP(G3,BEREGNING!$AJ$313:$AK$410,2,FALSE)),IF(H106="","","Sammenlignes med "&amp;IF(G109="Nej",H106,VLOOKUP(G3,BEREGNING!$AJ$313:$AK$410,2,FALSE))))&amp;IF(G109="Ja"," i analyse 1 og 4","")&amp;IF(G109="Nej","",IF(H106="",""," og "&amp;H106&amp;" i analyse 2")),"")</f>
        <v/>
      </c>
      <c r="M106" s="13"/>
    </row>
    <row r="107" spans="1:13" x14ac:dyDescent="0.25">
      <c r="A107" s="13"/>
      <c r="B107" s="61" t="b">
        <v>0</v>
      </c>
      <c r="C107" s="56" t="s">
        <v>159</v>
      </c>
      <c r="D107" s="13"/>
      <c r="E107" s="42" t="str">
        <f t="shared" si="3"/>
        <v/>
      </c>
      <c r="F107" s="13"/>
      <c r="G107" s="13"/>
      <c r="H107" s="13"/>
      <c r="I107" s="13"/>
      <c r="J107" s="13"/>
      <c r="K107" s="13"/>
      <c r="L107" s="89"/>
      <c r="M107" s="13"/>
    </row>
    <row r="108" spans="1:13" ht="15.75" thickBot="1" x14ac:dyDescent="0.3">
      <c r="A108" s="13"/>
      <c r="B108" s="61" t="b">
        <v>0</v>
      </c>
      <c r="C108" s="56" t="s">
        <v>1</v>
      </c>
      <c r="D108" s="13"/>
      <c r="E108" s="42" t="str">
        <f t="shared" si="3"/>
        <v/>
      </c>
      <c r="F108" s="13"/>
      <c r="G108" s="41" t="s">
        <v>169</v>
      </c>
      <c r="H108" s="13"/>
      <c r="I108" s="13"/>
      <c r="J108" s="13"/>
      <c r="K108" s="13"/>
      <c r="L108" s="89"/>
      <c r="M108" s="13"/>
    </row>
    <row r="109" spans="1:13" ht="15.75" thickBot="1" x14ac:dyDescent="0.3">
      <c r="A109" s="13"/>
      <c r="B109" s="61" t="b">
        <v>0</v>
      </c>
      <c r="C109" s="56" t="s">
        <v>2</v>
      </c>
      <c r="D109" s="13"/>
      <c r="E109" s="42" t="str">
        <f t="shared" si="3"/>
        <v/>
      </c>
      <c r="F109" s="13"/>
      <c r="G109" s="86" t="s">
        <v>119</v>
      </c>
      <c r="H109" s="87"/>
      <c r="I109" s="13"/>
      <c r="J109" s="13"/>
      <c r="K109" s="13"/>
      <c r="L109" s="89"/>
      <c r="M109" s="13"/>
    </row>
    <row r="110" spans="1:13" x14ac:dyDescent="0.25">
      <c r="A110" s="13"/>
      <c r="B110" s="61" t="b">
        <v>0</v>
      </c>
      <c r="C110" s="56" t="s">
        <v>156</v>
      </c>
      <c r="D110" s="13"/>
      <c r="E110" s="42" t="str">
        <f t="shared" si="3"/>
        <v/>
      </c>
      <c r="F110" s="13"/>
      <c r="G110" s="41"/>
      <c r="H110" s="13"/>
      <c r="I110" s="13"/>
      <c r="J110" s="13"/>
      <c r="K110" s="13"/>
      <c r="L110" s="89"/>
      <c r="M110" s="13"/>
    </row>
    <row r="111" spans="1:13" ht="15.75" thickBot="1" x14ac:dyDescent="0.3">
      <c r="A111" s="13"/>
      <c r="B111" s="61" t="b">
        <v>0</v>
      </c>
      <c r="C111" s="56" t="s">
        <v>3</v>
      </c>
      <c r="D111" s="13"/>
      <c r="E111" s="42" t="str">
        <f t="shared" si="3"/>
        <v/>
      </c>
      <c r="F111" s="13"/>
      <c r="G111" s="41" t="s">
        <v>120</v>
      </c>
      <c r="H111" s="13"/>
      <c r="I111" s="13"/>
      <c r="J111" s="13"/>
      <c r="K111" s="13"/>
      <c r="L111" s="90"/>
      <c r="M111" s="13"/>
    </row>
    <row r="112" spans="1:13" ht="15.75" thickBot="1" x14ac:dyDescent="0.3">
      <c r="A112" s="13"/>
      <c r="B112" s="61" t="b">
        <v>0</v>
      </c>
      <c r="C112" s="56" t="s">
        <v>4</v>
      </c>
      <c r="D112" s="13"/>
      <c r="E112" s="42" t="str">
        <f t="shared" si="3"/>
        <v/>
      </c>
      <c r="F112" s="13"/>
      <c r="G112" s="86" t="s">
        <v>119</v>
      </c>
      <c r="H112" s="87"/>
      <c r="I112" s="13"/>
      <c r="J112" s="13"/>
      <c r="K112" s="13"/>
      <c r="L112" s="13"/>
      <c r="M112" s="13"/>
    </row>
    <row r="113" spans="1:13" hidden="1" x14ac:dyDescent="0.25">
      <c r="A113" s="13"/>
      <c r="B113" s="61"/>
      <c r="C113" s="56"/>
      <c r="D113" s="13"/>
      <c r="E113" s="42"/>
      <c r="F113" s="13"/>
      <c r="G113" s="51" t="s">
        <v>118</v>
      </c>
      <c r="H113" s="51"/>
      <c r="I113" s="13"/>
      <c r="J113" s="13"/>
      <c r="K113" s="13"/>
      <c r="L113" s="13"/>
      <c r="M113" s="13"/>
    </row>
    <row r="114" spans="1:13" hidden="1" x14ac:dyDescent="0.25">
      <c r="A114" s="13"/>
      <c r="B114" s="61"/>
      <c r="C114" s="56"/>
      <c r="D114" s="13"/>
      <c r="E114" s="42"/>
      <c r="F114" s="13"/>
      <c r="G114" s="51" t="s">
        <v>119</v>
      </c>
      <c r="H114" s="51"/>
      <c r="I114" s="13"/>
      <c r="J114" s="13"/>
      <c r="K114" s="13"/>
      <c r="L114" s="13"/>
      <c r="M114" s="13"/>
    </row>
    <row r="115" spans="1:13" x14ac:dyDescent="0.25">
      <c r="A115" s="13"/>
      <c r="B115" s="61" t="b">
        <v>0</v>
      </c>
      <c r="C115" s="56" t="s">
        <v>6</v>
      </c>
      <c r="D115" s="13"/>
      <c r="E115" s="42" t="str">
        <f>IF(B115=TRUE,IF($E$3="",IF($E$4="",IF($E$104="","X",""),""),""),"")</f>
        <v/>
      </c>
      <c r="F115" s="13"/>
      <c r="G115" s="13"/>
      <c r="H115" s="13"/>
      <c r="I115" s="13"/>
      <c r="J115" s="13"/>
      <c r="K115" s="13"/>
      <c r="L115" s="13" t="s">
        <v>144</v>
      </c>
      <c r="M115" s="13"/>
    </row>
    <row r="116" spans="1:13" ht="15.75" thickBot="1" x14ac:dyDescent="0.3">
      <c r="A116" s="13"/>
      <c r="B116" s="61" t="b">
        <v>0</v>
      </c>
      <c r="C116" s="56" t="s">
        <v>7</v>
      </c>
      <c r="D116" s="13"/>
      <c r="E116" s="42" t="str">
        <f>IF(B116=TRUE,IF($E$3="",IF($E$4="",IF($E$104="",IF($E$129="","X",""),""),""),""),"")</f>
        <v/>
      </c>
      <c r="F116" s="13"/>
      <c r="G116" s="41" t="s">
        <v>143</v>
      </c>
      <c r="H116" s="13"/>
      <c r="I116" s="13"/>
      <c r="J116" s="13"/>
      <c r="K116" s="13"/>
      <c r="L116" s="13" t="s">
        <v>170</v>
      </c>
      <c r="M116" s="13"/>
    </row>
    <row r="117" spans="1:13" x14ac:dyDescent="0.25">
      <c r="A117" s="13"/>
      <c r="B117" s="62" t="b">
        <v>0</v>
      </c>
      <c r="C117" s="57" t="s">
        <v>8</v>
      </c>
      <c r="D117" s="13"/>
      <c r="E117" s="42" t="str">
        <f>IF(B117=TRUE,IF($E$3="",IF($E$4="",IF($E$105="",IF($E$129="","X",""),""),""),""),"")</f>
        <v/>
      </c>
      <c r="F117" s="13"/>
      <c r="G117" s="48" t="s">
        <v>115</v>
      </c>
      <c r="H117" s="65"/>
      <c r="I117" s="13"/>
      <c r="J117" s="13"/>
      <c r="K117" s="13"/>
      <c r="L117" s="70" t="s">
        <v>171</v>
      </c>
      <c r="M117" s="13"/>
    </row>
    <row r="118" spans="1:13" hidden="1" x14ac:dyDescent="0.25">
      <c r="A118" s="13"/>
      <c r="B118" s="61"/>
      <c r="C118" s="56"/>
      <c r="D118" s="13"/>
      <c r="E118" s="42"/>
      <c r="F118" s="13"/>
      <c r="G118" s="49"/>
      <c r="H118" s="52"/>
      <c r="I118" s="13"/>
      <c r="J118" s="13"/>
      <c r="K118" s="13"/>
      <c r="L118" s="13"/>
      <c r="M118" s="13"/>
    </row>
    <row r="119" spans="1:13" hidden="1" x14ac:dyDescent="0.25">
      <c r="A119" s="13"/>
      <c r="B119" s="61"/>
      <c r="C119" s="56"/>
      <c r="D119" s="13"/>
      <c r="E119" s="42"/>
      <c r="F119" s="13"/>
      <c r="G119" s="49"/>
      <c r="H119" s="52">
        <v>2013</v>
      </c>
      <c r="I119" s="13"/>
      <c r="J119" s="13"/>
      <c r="K119" s="13"/>
      <c r="L119" s="13"/>
      <c r="M119" s="13"/>
    </row>
    <row r="120" spans="1:13" hidden="1" x14ac:dyDescent="0.25">
      <c r="A120" s="13"/>
      <c r="B120" s="61"/>
      <c r="C120" s="56"/>
      <c r="D120" s="13"/>
      <c r="E120" s="42"/>
      <c r="F120" s="13"/>
      <c r="G120" s="49"/>
      <c r="H120" s="52">
        <v>2014</v>
      </c>
      <c r="I120" s="13"/>
      <c r="J120" s="13"/>
      <c r="K120" s="13"/>
      <c r="L120" s="13"/>
      <c r="M120" s="13"/>
    </row>
    <row r="121" spans="1:13" hidden="1" x14ac:dyDescent="0.25">
      <c r="A121" s="13"/>
      <c r="B121" s="61"/>
      <c r="C121" s="56"/>
      <c r="D121" s="13"/>
      <c r="E121" s="42"/>
      <c r="F121" s="13"/>
      <c r="G121" s="49"/>
      <c r="H121" s="52">
        <v>2015</v>
      </c>
      <c r="I121" s="13"/>
      <c r="J121" s="13"/>
      <c r="K121" s="13"/>
      <c r="L121" s="13"/>
      <c r="M121" s="13"/>
    </row>
    <row r="122" spans="1:13" hidden="1" x14ac:dyDescent="0.25">
      <c r="A122" s="13"/>
      <c r="B122" s="61"/>
      <c r="C122" s="56"/>
      <c r="D122" s="13"/>
      <c r="E122" s="42"/>
      <c r="F122" s="13"/>
      <c r="G122" s="49"/>
      <c r="H122" s="52">
        <v>2016</v>
      </c>
      <c r="I122" s="13"/>
      <c r="J122" s="13"/>
      <c r="K122" s="13"/>
      <c r="L122" s="13"/>
      <c r="M122" s="13"/>
    </row>
    <row r="123" spans="1:13" hidden="1" x14ac:dyDescent="0.25">
      <c r="A123" s="13"/>
      <c r="B123" s="61"/>
      <c r="C123" s="56"/>
      <c r="D123" s="13"/>
      <c r="E123" s="42"/>
      <c r="F123" s="13"/>
      <c r="G123" s="49"/>
      <c r="H123" s="52">
        <v>2017</v>
      </c>
      <c r="I123" s="13"/>
      <c r="J123" s="13"/>
      <c r="K123" s="13"/>
      <c r="L123" s="13"/>
      <c r="M123" s="13"/>
    </row>
    <row r="124" spans="1:13" hidden="1" x14ac:dyDescent="0.25">
      <c r="A124" s="13"/>
      <c r="B124" s="61"/>
      <c r="C124" s="56"/>
      <c r="D124" s="13"/>
      <c r="E124" s="42"/>
      <c r="F124" s="13"/>
      <c r="G124" s="49"/>
      <c r="H124" s="52">
        <v>2018</v>
      </c>
      <c r="I124" s="13"/>
      <c r="J124" s="13"/>
      <c r="K124" s="13"/>
      <c r="L124" s="13"/>
      <c r="M124" s="13"/>
    </row>
    <row r="125" spans="1:13" hidden="1" x14ac:dyDescent="0.25">
      <c r="A125" s="13"/>
      <c r="B125" s="61"/>
      <c r="C125" s="56"/>
      <c r="D125" s="13"/>
      <c r="E125" s="42"/>
      <c r="F125" s="13"/>
      <c r="G125" s="49"/>
      <c r="H125" s="52">
        <v>2019</v>
      </c>
      <c r="I125" s="13"/>
      <c r="J125" s="13"/>
      <c r="K125" s="13"/>
      <c r="L125" s="13"/>
      <c r="M125" s="13"/>
    </row>
    <row r="126" spans="1:13" hidden="1" x14ac:dyDescent="0.25">
      <c r="A126" s="13"/>
      <c r="B126" s="61"/>
      <c r="C126" s="56"/>
      <c r="D126" s="13"/>
      <c r="E126" s="42"/>
      <c r="F126" s="13"/>
      <c r="G126" s="49"/>
      <c r="H126" s="52">
        <v>2020</v>
      </c>
      <c r="I126" s="13"/>
      <c r="J126" s="13"/>
      <c r="K126" s="13"/>
      <c r="L126" s="13"/>
      <c r="M126" s="13"/>
    </row>
    <row r="127" spans="1:13" hidden="1" x14ac:dyDescent="0.25">
      <c r="A127" s="13"/>
      <c r="B127" s="61"/>
      <c r="C127" s="56"/>
      <c r="D127" s="13"/>
      <c r="E127" s="42"/>
      <c r="F127" s="13"/>
      <c r="G127" s="49"/>
      <c r="H127" s="52">
        <v>2021</v>
      </c>
      <c r="I127" s="13"/>
      <c r="J127" s="13"/>
      <c r="K127" s="13"/>
      <c r="L127" s="13"/>
      <c r="M127" s="13"/>
    </row>
    <row r="128" spans="1:13" hidden="1" x14ac:dyDescent="0.25">
      <c r="A128" s="13"/>
      <c r="B128" s="61"/>
      <c r="C128" s="56"/>
      <c r="D128" s="13"/>
      <c r="E128" s="42"/>
      <c r="F128" s="13"/>
      <c r="G128" s="49"/>
      <c r="H128" s="52">
        <v>2022</v>
      </c>
      <c r="I128" s="13"/>
      <c r="J128" s="13"/>
      <c r="K128" s="13"/>
      <c r="L128" s="13"/>
      <c r="M128" s="13"/>
    </row>
    <row r="129" spans="1:13" ht="15.75" thickBot="1" x14ac:dyDescent="0.3">
      <c r="A129" s="13"/>
      <c r="B129" s="63" t="b">
        <v>0</v>
      </c>
      <c r="C129" s="58" t="s">
        <v>149</v>
      </c>
      <c r="D129" s="13"/>
      <c r="E129" s="42" t="str">
        <f>IF(B129=TRUE,IF($E$3="",IF($E$4="",IF($E$105="","X",""),""),""),"")</f>
        <v/>
      </c>
      <c r="F129" s="13"/>
      <c r="G129" s="50" t="s">
        <v>116</v>
      </c>
      <c r="H129" s="66"/>
      <c r="I129" s="13"/>
      <c r="J129" s="13"/>
      <c r="K129" s="13"/>
      <c r="L129" s="13" t="s">
        <v>172</v>
      </c>
      <c r="M129" s="13"/>
    </row>
    <row r="130" spans="1:13" x14ac:dyDescent="0.25">
      <c r="A130" s="13"/>
      <c r="B130" s="13" t="s">
        <v>142</v>
      </c>
      <c r="C130" s="13"/>
      <c r="D130" s="13"/>
      <c r="E130" s="13"/>
      <c r="F130" s="13"/>
      <c r="G130" s="13"/>
      <c r="H130" s="13"/>
      <c r="I130" s="13"/>
      <c r="J130" s="13"/>
      <c r="K130" s="13"/>
      <c r="L130" s="13"/>
      <c r="M130" s="13"/>
    </row>
    <row r="131" spans="1:13" x14ac:dyDescent="0.25">
      <c r="A131" s="13"/>
      <c r="B131" s="13"/>
      <c r="C131" s="13"/>
      <c r="D131" s="13"/>
      <c r="E131" s="13"/>
      <c r="F131" s="13"/>
      <c r="G131" s="13"/>
      <c r="H131" s="13"/>
      <c r="I131" s="13"/>
      <c r="J131" s="13"/>
      <c r="K131" s="13"/>
      <c r="L131" s="13"/>
      <c r="M131" s="13"/>
    </row>
  </sheetData>
  <sheetProtection selectLockedCells="1"/>
  <mergeCells count="4">
    <mergeCell ref="G3:H3"/>
    <mergeCell ref="G112:H112"/>
    <mergeCell ref="G109:H109"/>
    <mergeCell ref="L106:L111"/>
  </mergeCells>
  <dataValidations count="3">
    <dataValidation type="list" allowBlank="1" showInputMessage="1" showErrorMessage="1" sqref="G3:H3 H106" xr:uid="{24A03E9D-AB00-460F-AB57-D851A18E6770}">
      <formula1>Kommuner</formula1>
    </dataValidation>
    <dataValidation type="list" allowBlank="1" showInputMessage="1" showErrorMessage="1" sqref="H117" xr:uid="{B04543DE-4424-4F32-9728-52C00BCAAF7F}">
      <formula1>$H$118:$H$128</formula1>
    </dataValidation>
    <dataValidation type="list" allowBlank="1" showInputMessage="1" showErrorMessage="1" sqref="G112:H112 G109:H109" xr:uid="{BF5B96B4-5815-4509-B05C-EE1422EEA14B}">
      <formula1>$G$113:$G$114</formula1>
    </dataValidation>
  </dataValidations>
  <hyperlinks>
    <hyperlink ref="L117" r:id="rId1" xr:uid="{2E5FCD77-E7D6-4B56-874A-12C7E5462322}"/>
  </hyperlinks>
  <pageMargins left="1" right="1" top="1" bottom="1" header="0.5" footer="0.5"/>
  <pageSetup paperSize="9" scale="75" orientation="portrait" horizontalDpi="4294967295" verticalDpi="4294967295" r:id="rId2"/>
  <drawing r:id="rId3"/>
  <legacyDrawing r:id="rId4"/>
  <mc:AlternateContent xmlns:mc="http://schemas.openxmlformats.org/markup-compatibility/2006">
    <mc:Choice Requires="x14">
      <controls>
        <mc:AlternateContent xmlns:mc="http://schemas.openxmlformats.org/markup-compatibility/2006">
          <mc:Choice Requires="x14">
            <control shapeId="10241" r:id="rId5" name="Check Box 1">
              <controlPr defaultSize="0" autoFill="0" autoLine="0" autoPict="0">
                <anchor moveWithCells="1">
                  <from>
                    <xdr:col>0</xdr:col>
                    <xdr:colOff>238125</xdr:colOff>
                    <xdr:row>2</xdr:row>
                    <xdr:rowOff>9525</xdr:rowOff>
                  </from>
                  <to>
                    <xdr:col>2</xdr:col>
                    <xdr:colOff>0</xdr:colOff>
                    <xdr:row>3</xdr:row>
                    <xdr:rowOff>0</xdr:rowOff>
                  </to>
                </anchor>
              </controlPr>
            </control>
          </mc:Choice>
        </mc:AlternateContent>
        <mc:AlternateContent xmlns:mc="http://schemas.openxmlformats.org/markup-compatibility/2006">
          <mc:Choice Requires="x14">
            <control shapeId="10242" r:id="rId6" name="Check Box 2">
              <controlPr defaultSize="0" autoFill="0" autoLine="0" autoPict="0">
                <anchor moveWithCells="1">
                  <from>
                    <xdr:col>0</xdr:col>
                    <xdr:colOff>238125</xdr:colOff>
                    <xdr:row>3</xdr:row>
                    <xdr:rowOff>9525</xdr:rowOff>
                  </from>
                  <to>
                    <xdr:col>1</xdr:col>
                    <xdr:colOff>238125</xdr:colOff>
                    <xdr:row>4</xdr:row>
                    <xdr:rowOff>0</xdr:rowOff>
                  </to>
                </anchor>
              </controlPr>
            </control>
          </mc:Choice>
        </mc:AlternateContent>
        <mc:AlternateContent xmlns:mc="http://schemas.openxmlformats.org/markup-compatibility/2006">
          <mc:Choice Requires="x14">
            <control shapeId="10243" r:id="rId7" name="Check Box 3">
              <controlPr defaultSize="0" autoFill="0" autoLine="0" autoPict="0">
                <anchor moveWithCells="1">
                  <from>
                    <xdr:col>0</xdr:col>
                    <xdr:colOff>238125</xdr:colOff>
                    <xdr:row>104</xdr:row>
                    <xdr:rowOff>9525</xdr:rowOff>
                  </from>
                  <to>
                    <xdr:col>1</xdr:col>
                    <xdr:colOff>238125</xdr:colOff>
                    <xdr:row>105</xdr:row>
                    <xdr:rowOff>0</xdr:rowOff>
                  </to>
                </anchor>
              </controlPr>
            </control>
          </mc:Choice>
        </mc:AlternateContent>
        <mc:AlternateContent xmlns:mc="http://schemas.openxmlformats.org/markup-compatibility/2006">
          <mc:Choice Requires="x14">
            <control shapeId="10244" r:id="rId8" name="Check Box 4">
              <controlPr defaultSize="0" autoFill="0" autoLine="0" autoPict="0">
                <anchor moveWithCells="1">
                  <from>
                    <xdr:col>0</xdr:col>
                    <xdr:colOff>238125</xdr:colOff>
                    <xdr:row>105</xdr:row>
                    <xdr:rowOff>9525</xdr:rowOff>
                  </from>
                  <to>
                    <xdr:col>1</xdr:col>
                    <xdr:colOff>238125</xdr:colOff>
                    <xdr:row>106</xdr:row>
                    <xdr:rowOff>0</xdr:rowOff>
                  </to>
                </anchor>
              </controlPr>
            </control>
          </mc:Choice>
        </mc:AlternateContent>
        <mc:AlternateContent xmlns:mc="http://schemas.openxmlformats.org/markup-compatibility/2006">
          <mc:Choice Requires="x14">
            <control shapeId="10245" r:id="rId9" name="Check Box 5">
              <controlPr defaultSize="0" autoFill="0" autoLine="0" autoPict="0">
                <anchor moveWithCells="1">
                  <from>
                    <xdr:col>0</xdr:col>
                    <xdr:colOff>238125</xdr:colOff>
                    <xdr:row>106</xdr:row>
                    <xdr:rowOff>9525</xdr:rowOff>
                  </from>
                  <to>
                    <xdr:col>1</xdr:col>
                    <xdr:colOff>238125</xdr:colOff>
                    <xdr:row>107</xdr:row>
                    <xdr:rowOff>9525</xdr:rowOff>
                  </to>
                </anchor>
              </controlPr>
            </control>
          </mc:Choice>
        </mc:AlternateContent>
        <mc:AlternateContent xmlns:mc="http://schemas.openxmlformats.org/markup-compatibility/2006">
          <mc:Choice Requires="x14">
            <control shapeId="10246" r:id="rId10" name="Check Box 6">
              <controlPr defaultSize="0" autoFill="0" autoLine="0" autoPict="0">
                <anchor moveWithCells="1">
                  <from>
                    <xdr:col>0</xdr:col>
                    <xdr:colOff>238125</xdr:colOff>
                    <xdr:row>107</xdr:row>
                    <xdr:rowOff>9525</xdr:rowOff>
                  </from>
                  <to>
                    <xdr:col>1</xdr:col>
                    <xdr:colOff>238125</xdr:colOff>
                    <xdr:row>108</xdr:row>
                    <xdr:rowOff>0</xdr:rowOff>
                  </to>
                </anchor>
              </controlPr>
            </control>
          </mc:Choice>
        </mc:AlternateContent>
        <mc:AlternateContent xmlns:mc="http://schemas.openxmlformats.org/markup-compatibility/2006">
          <mc:Choice Requires="x14">
            <control shapeId="10247" r:id="rId11" name="Check Box 7">
              <controlPr defaultSize="0" autoFill="0" autoLine="0" autoPict="0">
                <anchor moveWithCells="1">
                  <from>
                    <xdr:col>0</xdr:col>
                    <xdr:colOff>238125</xdr:colOff>
                    <xdr:row>108</xdr:row>
                    <xdr:rowOff>9525</xdr:rowOff>
                  </from>
                  <to>
                    <xdr:col>1</xdr:col>
                    <xdr:colOff>238125</xdr:colOff>
                    <xdr:row>109</xdr:row>
                    <xdr:rowOff>0</xdr:rowOff>
                  </to>
                </anchor>
              </controlPr>
            </control>
          </mc:Choice>
        </mc:AlternateContent>
        <mc:AlternateContent xmlns:mc="http://schemas.openxmlformats.org/markup-compatibility/2006">
          <mc:Choice Requires="x14">
            <control shapeId="10248" r:id="rId12" name="Check Box 8">
              <controlPr defaultSize="0" autoFill="0" autoLine="0" autoPict="0">
                <anchor moveWithCells="1">
                  <from>
                    <xdr:col>0</xdr:col>
                    <xdr:colOff>238125</xdr:colOff>
                    <xdr:row>109</xdr:row>
                    <xdr:rowOff>9525</xdr:rowOff>
                  </from>
                  <to>
                    <xdr:col>1</xdr:col>
                    <xdr:colOff>238125</xdr:colOff>
                    <xdr:row>110</xdr:row>
                    <xdr:rowOff>9525</xdr:rowOff>
                  </to>
                </anchor>
              </controlPr>
            </control>
          </mc:Choice>
        </mc:AlternateContent>
        <mc:AlternateContent xmlns:mc="http://schemas.openxmlformats.org/markup-compatibility/2006">
          <mc:Choice Requires="x14">
            <control shapeId="10249" r:id="rId13" name="Check Box 9">
              <controlPr defaultSize="0" autoFill="0" autoLine="0" autoPict="0">
                <anchor moveWithCells="1">
                  <from>
                    <xdr:col>0</xdr:col>
                    <xdr:colOff>238125</xdr:colOff>
                    <xdr:row>110</xdr:row>
                    <xdr:rowOff>9525</xdr:rowOff>
                  </from>
                  <to>
                    <xdr:col>1</xdr:col>
                    <xdr:colOff>238125</xdr:colOff>
                    <xdr:row>111</xdr:row>
                    <xdr:rowOff>0</xdr:rowOff>
                  </to>
                </anchor>
              </controlPr>
            </control>
          </mc:Choice>
        </mc:AlternateContent>
        <mc:AlternateContent xmlns:mc="http://schemas.openxmlformats.org/markup-compatibility/2006">
          <mc:Choice Requires="x14">
            <control shapeId="10250" r:id="rId14" name="Check Box 10">
              <controlPr defaultSize="0" autoFill="0" autoLine="0" autoPict="0">
                <anchor moveWithCells="1">
                  <from>
                    <xdr:col>0</xdr:col>
                    <xdr:colOff>238125</xdr:colOff>
                    <xdr:row>111</xdr:row>
                    <xdr:rowOff>9525</xdr:rowOff>
                  </from>
                  <to>
                    <xdr:col>1</xdr:col>
                    <xdr:colOff>238125</xdr:colOff>
                    <xdr:row>112</xdr:row>
                    <xdr:rowOff>0</xdr:rowOff>
                  </to>
                </anchor>
              </controlPr>
            </control>
          </mc:Choice>
        </mc:AlternateContent>
        <mc:AlternateContent xmlns:mc="http://schemas.openxmlformats.org/markup-compatibility/2006">
          <mc:Choice Requires="x14">
            <control shapeId="10251" r:id="rId15" name="Check Box 11">
              <controlPr defaultSize="0" autoFill="0" autoLine="0" autoPict="0">
                <anchor moveWithCells="1">
                  <from>
                    <xdr:col>0</xdr:col>
                    <xdr:colOff>238125</xdr:colOff>
                    <xdr:row>114</xdr:row>
                    <xdr:rowOff>9525</xdr:rowOff>
                  </from>
                  <to>
                    <xdr:col>1</xdr:col>
                    <xdr:colOff>238125</xdr:colOff>
                    <xdr:row>115</xdr:row>
                    <xdr:rowOff>9525</xdr:rowOff>
                  </to>
                </anchor>
              </controlPr>
            </control>
          </mc:Choice>
        </mc:AlternateContent>
        <mc:AlternateContent xmlns:mc="http://schemas.openxmlformats.org/markup-compatibility/2006">
          <mc:Choice Requires="x14">
            <control shapeId="10252" r:id="rId16" name="Check Box 12">
              <controlPr defaultSize="0" autoFill="0" autoLine="0" autoPict="0">
                <anchor moveWithCells="1">
                  <from>
                    <xdr:col>0</xdr:col>
                    <xdr:colOff>238125</xdr:colOff>
                    <xdr:row>115</xdr:row>
                    <xdr:rowOff>9525</xdr:rowOff>
                  </from>
                  <to>
                    <xdr:col>1</xdr:col>
                    <xdr:colOff>238125</xdr:colOff>
                    <xdr:row>116</xdr:row>
                    <xdr:rowOff>0</xdr:rowOff>
                  </to>
                </anchor>
              </controlPr>
            </control>
          </mc:Choice>
        </mc:AlternateContent>
        <mc:AlternateContent xmlns:mc="http://schemas.openxmlformats.org/markup-compatibility/2006">
          <mc:Choice Requires="x14">
            <control shapeId="10253" r:id="rId17" name="Check Box 13">
              <controlPr defaultSize="0" autoFill="0" autoLine="0" autoPict="0">
                <anchor moveWithCells="1">
                  <from>
                    <xdr:col>0</xdr:col>
                    <xdr:colOff>238125</xdr:colOff>
                    <xdr:row>116</xdr:row>
                    <xdr:rowOff>9525</xdr:rowOff>
                  </from>
                  <to>
                    <xdr:col>1</xdr:col>
                    <xdr:colOff>238125</xdr:colOff>
                    <xdr:row>128</xdr:row>
                    <xdr:rowOff>9525</xdr:rowOff>
                  </to>
                </anchor>
              </controlPr>
            </control>
          </mc:Choice>
        </mc:AlternateContent>
        <mc:AlternateContent xmlns:mc="http://schemas.openxmlformats.org/markup-compatibility/2006">
          <mc:Choice Requires="x14">
            <control shapeId="10254" r:id="rId18" name="Check Box 14">
              <controlPr defaultSize="0" autoFill="0" autoLine="0" autoPict="0">
                <anchor moveWithCells="1">
                  <from>
                    <xdr:col>0</xdr:col>
                    <xdr:colOff>238125</xdr:colOff>
                    <xdr:row>128</xdr:row>
                    <xdr:rowOff>9525</xdr:rowOff>
                  </from>
                  <to>
                    <xdr:col>1</xdr:col>
                    <xdr:colOff>238125</xdr:colOff>
                    <xdr:row>129</xdr:row>
                    <xdr:rowOff>0</xdr:rowOff>
                  </to>
                </anchor>
              </controlPr>
            </control>
          </mc:Choice>
        </mc:AlternateContent>
        <mc:AlternateContent xmlns:mc="http://schemas.openxmlformats.org/markup-compatibility/2006">
          <mc:Choice Requires="x14">
            <control shapeId="10255" r:id="rId19" name="Check Box 15">
              <controlPr defaultSize="0" autoFill="0" autoLine="0" autoPict="0">
                <anchor moveWithCells="1">
                  <from>
                    <xdr:col>0</xdr:col>
                    <xdr:colOff>238125</xdr:colOff>
                    <xdr:row>103</xdr:row>
                    <xdr:rowOff>9525</xdr:rowOff>
                  </from>
                  <to>
                    <xdr:col>1</xdr:col>
                    <xdr:colOff>238125</xdr:colOff>
                    <xdr:row>104</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B989-FC28-4281-B1F1-F2D9E69102D5}">
  <sheetPr codeName="Ark10">
    <tabColor theme="5" tint="0.79998168889431442"/>
  </sheetPr>
  <dimension ref="A1:V36"/>
  <sheetViews>
    <sheetView showGridLines="0" showRowColHeaders="0" workbookViewId="0">
      <selection activeCell="C3" sqref="C3"/>
    </sheetView>
  </sheetViews>
  <sheetFormatPr defaultColWidth="0" defaultRowHeight="15" zeroHeight="1" x14ac:dyDescent="0.25"/>
  <cols>
    <col min="1" max="1" width="4.140625" customWidth="1"/>
    <col min="2" max="22" width="9.140625" customWidth="1"/>
    <col min="23" max="16384" width="9.140625" hidden="1"/>
  </cols>
  <sheetData>
    <row r="1" spans="1:22" x14ac:dyDescent="0.25">
      <c r="A1" s="13"/>
      <c r="B1" s="13"/>
      <c r="C1" s="13"/>
      <c r="D1" s="13"/>
      <c r="E1" s="13"/>
      <c r="F1" s="13"/>
      <c r="G1" s="13"/>
      <c r="H1" s="13"/>
      <c r="I1" s="13"/>
      <c r="J1" s="13"/>
      <c r="K1" s="13"/>
      <c r="L1" s="13"/>
      <c r="M1" s="13"/>
      <c r="N1" s="13"/>
      <c r="O1" s="13"/>
      <c r="P1" s="13"/>
      <c r="Q1" s="13"/>
      <c r="R1" s="13"/>
      <c r="S1" s="13"/>
      <c r="T1" s="13"/>
      <c r="U1" s="13"/>
      <c r="V1" s="13"/>
    </row>
    <row r="2" spans="1:22" x14ac:dyDescent="0.25">
      <c r="A2" s="13"/>
      <c r="B2" s="13"/>
      <c r="C2" s="13"/>
      <c r="D2" s="13"/>
      <c r="E2" s="13"/>
      <c r="F2" s="13"/>
      <c r="G2" s="13"/>
      <c r="H2" s="13"/>
      <c r="I2" s="13"/>
      <c r="J2" s="13"/>
      <c r="K2" s="13"/>
      <c r="L2" s="13"/>
      <c r="M2" s="13"/>
      <c r="N2" s="13"/>
      <c r="O2" s="13"/>
      <c r="P2" s="13"/>
      <c r="Q2" s="13"/>
      <c r="R2" s="13"/>
      <c r="S2" s="13"/>
      <c r="T2" s="13"/>
      <c r="U2" s="13"/>
      <c r="V2" s="13"/>
    </row>
    <row r="3" spans="1:22" x14ac:dyDescent="0.25">
      <c r="A3" s="13"/>
      <c r="B3" s="13"/>
      <c r="C3" s="13"/>
      <c r="D3" s="13"/>
      <c r="E3" s="13"/>
      <c r="F3" s="13"/>
      <c r="G3" s="13"/>
      <c r="H3" s="13"/>
      <c r="I3" s="13"/>
      <c r="J3" s="13"/>
      <c r="K3" s="13"/>
      <c r="L3" s="13"/>
      <c r="M3" s="13"/>
      <c r="N3" s="13"/>
      <c r="O3" s="13"/>
      <c r="P3" s="13"/>
      <c r="Q3" s="13"/>
      <c r="R3" s="13"/>
      <c r="S3" s="13"/>
      <c r="T3" s="13"/>
      <c r="U3" s="13"/>
      <c r="V3" s="13"/>
    </row>
    <row r="4" spans="1:22" x14ac:dyDescent="0.25">
      <c r="A4" s="13"/>
      <c r="B4" s="13"/>
      <c r="C4" s="13"/>
      <c r="D4" s="13"/>
      <c r="E4" s="13"/>
      <c r="F4" s="13"/>
      <c r="G4" s="13"/>
      <c r="H4" s="13"/>
      <c r="I4" s="13"/>
      <c r="J4" s="13"/>
      <c r="K4" s="13"/>
      <c r="L4" s="13"/>
      <c r="M4" s="13"/>
      <c r="N4" s="13"/>
      <c r="O4" s="13"/>
      <c r="P4" s="13"/>
      <c r="Q4" s="13"/>
      <c r="R4" s="13"/>
      <c r="S4" s="13"/>
      <c r="T4" s="13"/>
      <c r="U4" s="13"/>
      <c r="V4" s="13"/>
    </row>
    <row r="5" spans="1:22" x14ac:dyDescent="0.25">
      <c r="A5" s="13"/>
      <c r="B5" s="13"/>
      <c r="C5" s="13"/>
      <c r="D5" s="13"/>
      <c r="E5" s="13"/>
      <c r="F5" s="13"/>
      <c r="G5" s="13"/>
      <c r="H5" s="13"/>
      <c r="I5" s="13"/>
      <c r="J5" s="13"/>
      <c r="K5" s="13"/>
      <c r="L5" s="13"/>
      <c r="M5" s="13"/>
      <c r="N5" s="13"/>
      <c r="O5" s="13"/>
      <c r="P5" s="13"/>
      <c r="Q5" s="13"/>
      <c r="R5" s="13"/>
      <c r="S5" s="13"/>
      <c r="T5" s="13"/>
      <c r="U5" s="13"/>
      <c r="V5" s="13"/>
    </row>
    <row r="6" spans="1:22" x14ac:dyDescent="0.25">
      <c r="A6" s="13"/>
      <c r="B6" s="13"/>
      <c r="C6" s="13"/>
      <c r="D6" s="13"/>
      <c r="E6" s="13"/>
      <c r="F6" s="13"/>
      <c r="G6" s="13"/>
      <c r="H6" s="13"/>
      <c r="I6" s="13"/>
      <c r="J6" s="13"/>
      <c r="K6" s="13"/>
      <c r="L6" s="13"/>
      <c r="M6" s="13"/>
      <c r="N6" s="13"/>
      <c r="O6" s="13"/>
      <c r="P6" s="13"/>
      <c r="Q6" s="13"/>
      <c r="R6" s="13"/>
      <c r="S6" s="13"/>
      <c r="T6" s="13"/>
      <c r="U6" s="13"/>
      <c r="V6" s="13"/>
    </row>
    <row r="7" spans="1:22" x14ac:dyDescent="0.25">
      <c r="A7" s="13"/>
      <c r="B7" s="13"/>
      <c r="C7" s="13"/>
      <c r="D7" s="13"/>
      <c r="E7" s="13"/>
      <c r="F7" s="13"/>
      <c r="G7" s="13"/>
      <c r="H7" s="13"/>
      <c r="I7" s="13"/>
      <c r="J7" s="13"/>
      <c r="K7" s="13"/>
      <c r="L7" s="13"/>
      <c r="M7" s="13"/>
      <c r="N7" s="13"/>
      <c r="O7" s="13"/>
      <c r="P7" s="13"/>
      <c r="Q7" s="13"/>
      <c r="R7" s="13"/>
      <c r="S7" s="13"/>
      <c r="T7" s="13"/>
      <c r="U7" s="13"/>
      <c r="V7" s="13"/>
    </row>
    <row r="8" spans="1:22" x14ac:dyDescent="0.25">
      <c r="A8" s="13"/>
      <c r="B8" s="13"/>
      <c r="C8" s="13"/>
      <c r="D8" s="13"/>
      <c r="E8" s="13"/>
      <c r="F8" s="13"/>
      <c r="G8" s="13"/>
      <c r="H8" s="13"/>
      <c r="I8" s="13"/>
      <c r="J8" s="13"/>
      <c r="K8" s="13"/>
      <c r="L8" s="13"/>
      <c r="M8" s="13"/>
      <c r="N8" s="13"/>
      <c r="O8" s="13"/>
      <c r="P8" s="13"/>
      <c r="Q8" s="13"/>
      <c r="R8" s="13"/>
      <c r="S8" s="13"/>
      <c r="T8" s="13"/>
      <c r="U8" s="13"/>
      <c r="V8" s="13"/>
    </row>
    <row r="9" spans="1:22" x14ac:dyDescent="0.25">
      <c r="A9" s="13"/>
      <c r="B9" s="13"/>
      <c r="C9" s="13"/>
      <c r="D9" s="13"/>
      <c r="E9" s="13"/>
      <c r="F9" s="13"/>
      <c r="G9" s="13"/>
      <c r="H9" s="13"/>
      <c r="I9" s="13"/>
      <c r="J9" s="13"/>
      <c r="K9" s="13"/>
      <c r="L9" s="13"/>
      <c r="M9" s="13"/>
      <c r="N9" s="13"/>
      <c r="O9" s="13"/>
      <c r="P9" s="13"/>
      <c r="Q9" s="13"/>
      <c r="R9" s="13"/>
      <c r="S9" s="13"/>
      <c r="T9" s="13"/>
      <c r="U9" s="13"/>
      <c r="V9" s="13"/>
    </row>
    <row r="10" spans="1:22" x14ac:dyDescent="0.25">
      <c r="A10" s="13"/>
      <c r="B10" s="13"/>
      <c r="C10" s="13"/>
      <c r="D10" s="13"/>
      <c r="E10" s="13"/>
      <c r="F10" s="13"/>
      <c r="G10" s="13"/>
      <c r="H10" s="13"/>
      <c r="I10" s="13"/>
      <c r="J10" s="13"/>
      <c r="K10" s="13"/>
      <c r="L10" s="13"/>
      <c r="M10" s="13"/>
      <c r="N10" s="13"/>
      <c r="O10" s="13"/>
      <c r="P10" s="13"/>
      <c r="Q10" s="13"/>
      <c r="R10" s="13"/>
      <c r="S10" s="13"/>
      <c r="T10" s="13"/>
      <c r="U10" s="13"/>
      <c r="V10" s="13"/>
    </row>
    <row r="11" spans="1:22" x14ac:dyDescent="0.25">
      <c r="A11" s="13"/>
      <c r="B11" s="13"/>
      <c r="C11" s="13"/>
      <c r="D11" s="13"/>
      <c r="E11" s="13"/>
      <c r="F11" s="13"/>
      <c r="G11" s="13"/>
      <c r="H11" s="13"/>
      <c r="I11" s="13"/>
      <c r="J11" s="13"/>
      <c r="K11" s="13"/>
      <c r="L11" s="13"/>
      <c r="M11" s="13"/>
      <c r="N11" s="13"/>
      <c r="O11" s="13"/>
      <c r="P11" s="13"/>
      <c r="Q11" s="13"/>
      <c r="R11" s="13"/>
      <c r="S11" s="13"/>
      <c r="T11" s="13"/>
      <c r="U11" s="13"/>
      <c r="V11" s="13"/>
    </row>
    <row r="12" spans="1:22" x14ac:dyDescent="0.25">
      <c r="A12" s="13"/>
      <c r="B12" s="13"/>
      <c r="C12" s="13"/>
      <c r="D12" s="13"/>
      <c r="E12" s="13"/>
      <c r="F12" s="13"/>
      <c r="G12" s="13"/>
      <c r="H12" s="13"/>
      <c r="I12" s="13"/>
      <c r="J12" s="13"/>
      <c r="K12" s="13"/>
      <c r="L12" s="13"/>
      <c r="M12" s="13"/>
      <c r="N12" s="13"/>
      <c r="O12" s="13"/>
      <c r="P12" s="13"/>
      <c r="Q12" s="13"/>
      <c r="R12" s="13"/>
      <c r="S12" s="13"/>
      <c r="T12" s="13"/>
      <c r="U12" s="13"/>
      <c r="V12" s="13"/>
    </row>
    <row r="13" spans="1:22" x14ac:dyDescent="0.25">
      <c r="A13" s="13"/>
      <c r="B13" s="13"/>
      <c r="C13" s="13"/>
      <c r="D13" s="13"/>
      <c r="E13" s="13"/>
      <c r="F13" s="13"/>
      <c r="G13" s="13"/>
      <c r="H13" s="13"/>
      <c r="I13" s="13"/>
      <c r="J13" s="13"/>
      <c r="K13" s="13"/>
      <c r="L13" s="13"/>
      <c r="M13" s="13"/>
      <c r="N13" s="13"/>
      <c r="O13" s="13"/>
      <c r="P13" s="13"/>
      <c r="Q13" s="13"/>
      <c r="R13" s="13"/>
      <c r="S13" s="13"/>
      <c r="T13" s="13"/>
      <c r="U13" s="13"/>
      <c r="V13" s="13"/>
    </row>
    <row r="14" spans="1:22" x14ac:dyDescent="0.25">
      <c r="A14" s="13"/>
      <c r="B14" s="13"/>
      <c r="C14" s="13"/>
      <c r="D14" s="13"/>
      <c r="E14" s="13"/>
      <c r="F14" s="13"/>
      <c r="G14" s="13"/>
      <c r="H14" s="13"/>
      <c r="I14" s="13"/>
      <c r="J14" s="13"/>
      <c r="K14" s="13"/>
      <c r="L14" s="13"/>
      <c r="M14" s="13"/>
      <c r="N14" s="13"/>
      <c r="O14" s="13"/>
      <c r="P14" s="13"/>
      <c r="Q14" s="13"/>
      <c r="R14" s="13"/>
      <c r="S14" s="13"/>
      <c r="T14" s="13"/>
      <c r="U14" s="13"/>
      <c r="V14" s="13"/>
    </row>
    <row r="15" spans="1:22" x14ac:dyDescent="0.25">
      <c r="A15" s="13"/>
      <c r="B15" s="13"/>
      <c r="C15" s="13"/>
      <c r="D15" s="13"/>
      <c r="E15" s="13"/>
      <c r="F15" s="13"/>
      <c r="G15" s="13"/>
      <c r="H15" s="13"/>
      <c r="I15" s="13"/>
      <c r="J15" s="13"/>
      <c r="K15" s="13"/>
      <c r="L15" s="13"/>
      <c r="M15" s="13"/>
      <c r="N15" s="13"/>
      <c r="O15" s="13"/>
      <c r="P15" s="13"/>
      <c r="Q15" s="13"/>
      <c r="R15" s="13"/>
      <c r="S15" s="13"/>
      <c r="T15" s="13"/>
      <c r="U15" s="13"/>
      <c r="V15" s="13"/>
    </row>
    <row r="16" spans="1:22" x14ac:dyDescent="0.25">
      <c r="A16" s="13"/>
      <c r="B16" s="13"/>
      <c r="C16" s="13"/>
      <c r="D16" s="13"/>
      <c r="E16" s="13"/>
      <c r="F16" s="13"/>
      <c r="G16" s="13"/>
      <c r="H16" s="13"/>
      <c r="I16" s="13"/>
      <c r="J16" s="13"/>
      <c r="K16" s="13"/>
      <c r="L16" s="13"/>
      <c r="M16" s="13"/>
      <c r="N16" s="13"/>
      <c r="O16" s="13"/>
      <c r="P16" s="13"/>
      <c r="Q16" s="13"/>
      <c r="R16" s="13"/>
      <c r="S16" s="13"/>
      <c r="T16" s="13"/>
      <c r="U16" s="13"/>
      <c r="V16" s="13"/>
    </row>
    <row r="17" spans="1:22" x14ac:dyDescent="0.25">
      <c r="A17" s="13"/>
      <c r="B17" s="13"/>
      <c r="C17" s="13"/>
      <c r="D17" s="13"/>
      <c r="E17" s="13"/>
      <c r="F17" s="13"/>
      <c r="G17" s="13"/>
      <c r="H17" s="13"/>
      <c r="I17" s="13"/>
      <c r="J17" s="13"/>
      <c r="K17" s="13"/>
      <c r="L17" s="13"/>
      <c r="M17" s="13"/>
      <c r="N17" s="13"/>
      <c r="O17" s="13"/>
      <c r="P17" s="13"/>
      <c r="Q17" s="13"/>
      <c r="R17" s="13"/>
      <c r="S17" s="13"/>
      <c r="T17" s="13"/>
      <c r="U17" s="13"/>
      <c r="V17" s="13"/>
    </row>
    <row r="18" spans="1:22" x14ac:dyDescent="0.25">
      <c r="A18" s="13"/>
      <c r="B18" s="13"/>
      <c r="C18" s="13"/>
      <c r="D18" s="13"/>
      <c r="E18" s="13"/>
      <c r="F18" s="13"/>
      <c r="G18" s="13"/>
      <c r="H18" s="13"/>
      <c r="I18" s="13"/>
      <c r="J18" s="13"/>
      <c r="K18" s="13"/>
      <c r="L18" s="13"/>
      <c r="M18" s="13"/>
      <c r="N18" s="13"/>
      <c r="O18" s="13"/>
      <c r="P18" s="13"/>
      <c r="Q18" s="13"/>
      <c r="R18" s="13"/>
      <c r="S18" s="13"/>
      <c r="T18" s="13"/>
      <c r="U18" s="13"/>
      <c r="V18" s="13"/>
    </row>
    <row r="19" spans="1:22" x14ac:dyDescent="0.25">
      <c r="A19" s="13"/>
      <c r="B19" s="13"/>
      <c r="C19" s="13"/>
      <c r="D19" s="13"/>
      <c r="E19" s="13"/>
      <c r="F19" s="13"/>
      <c r="G19" s="13"/>
      <c r="H19" s="13"/>
      <c r="I19" s="13"/>
      <c r="J19" s="13"/>
      <c r="K19" s="13"/>
      <c r="L19" s="13"/>
      <c r="M19" s="13"/>
      <c r="N19" s="13"/>
      <c r="O19" s="13"/>
      <c r="P19" s="13"/>
      <c r="Q19" s="13"/>
      <c r="R19" s="13"/>
      <c r="S19" s="13"/>
      <c r="T19" s="13"/>
      <c r="U19" s="13"/>
      <c r="V19" s="13"/>
    </row>
    <row r="20" spans="1:22" x14ac:dyDescent="0.25">
      <c r="A20" s="13"/>
      <c r="B20" s="13"/>
      <c r="C20" s="13"/>
      <c r="D20" s="13"/>
      <c r="E20" s="13"/>
      <c r="F20" s="13"/>
      <c r="G20" s="13"/>
      <c r="H20" s="13"/>
      <c r="I20" s="13"/>
      <c r="J20" s="13"/>
      <c r="K20" s="13"/>
      <c r="L20" s="13"/>
      <c r="M20" s="13"/>
      <c r="N20" s="13"/>
      <c r="O20" s="13"/>
      <c r="P20" s="13"/>
      <c r="Q20" s="13"/>
      <c r="R20" s="13"/>
      <c r="S20" s="13"/>
      <c r="T20" s="13"/>
      <c r="U20" s="13"/>
      <c r="V20" s="13"/>
    </row>
    <row r="21" spans="1:22" x14ac:dyDescent="0.25">
      <c r="A21" s="13"/>
      <c r="B21" s="13"/>
      <c r="C21" s="13"/>
      <c r="D21" s="13"/>
      <c r="E21" s="13"/>
      <c r="F21" s="13"/>
      <c r="G21" s="13"/>
      <c r="H21" s="13"/>
      <c r="I21" s="13"/>
      <c r="J21" s="13"/>
      <c r="K21" s="13"/>
      <c r="L21" s="13"/>
      <c r="M21" s="13"/>
      <c r="N21" s="13"/>
      <c r="O21" s="13"/>
      <c r="P21" s="13"/>
      <c r="Q21" s="13"/>
      <c r="R21" s="13"/>
      <c r="S21" s="13"/>
      <c r="T21" s="13"/>
      <c r="U21" s="13"/>
      <c r="V21" s="13"/>
    </row>
    <row r="22" spans="1:22" x14ac:dyDescent="0.25">
      <c r="A22" s="13"/>
      <c r="B22" s="13"/>
      <c r="C22" s="13"/>
      <c r="D22" s="13"/>
      <c r="E22" s="13"/>
      <c r="F22" s="13"/>
      <c r="G22" s="13"/>
      <c r="H22" s="13"/>
      <c r="I22" s="13"/>
      <c r="J22" s="13"/>
      <c r="K22" s="13"/>
      <c r="L22" s="13"/>
      <c r="M22" s="13"/>
      <c r="N22" s="13"/>
      <c r="O22" s="13"/>
      <c r="P22" s="13"/>
      <c r="Q22" s="13"/>
      <c r="R22" s="13"/>
      <c r="S22" s="13"/>
      <c r="T22" s="13"/>
      <c r="U22" s="13"/>
      <c r="V22" s="13"/>
    </row>
    <row r="23" spans="1:22" x14ac:dyDescent="0.25">
      <c r="A23" s="13"/>
      <c r="B23" s="13"/>
      <c r="C23" s="13"/>
      <c r="D23" s="13"/>
      <c r="E23" s="13"/>
      <c r="F23" s="13"/>
      <c r="G23" s="13"/>
      <c r="H23" s="13"/>
      <c r="I23" s="13"/>
      <c r="J23" s="13"/>
      <c r="K23" s="13"/>
      <c r="L23" s="13"/>
      <c r="M23" s="13"/>
      <c r="N23" s="13"/>
      <c r="O23" s="13"/>
      <c r="P23" s="13"/>
      <c r="Q23" s="13"/>
      <c r="R23" s="13"/>
      <c r="S23" s="13"/>
      <c r="T23" s="13"/>
      <c r="U23" s="13"/>
      <c r="V23" s="13"/>
    </row>
    <row r="24" spans="1:22" x14ac:dyDescent="0.25">
      <c r="A24" s="13"/>
      <c r="B24" s="13"/>
      <c r="C24" s="13"/>
      <c r="D24" s="13"/>
      <c r="E24" s="13"/>
      <c r="F24" s="13"/>
      <c r="G24" s="13"/>
      <c r="H24" s="13"/>
      <c r="I24" s="13"/>
      <c r="J24" s="13"/>
      <c r="K24" s="13"/>
      <c r="L24" s="13"/>
      <c r="M24" s="13"/>
      <c r="N24" s="13"/>
      <c r="O24" s="13"/>
      <c r="P24" s="13"/>
      <c r="Q24" s="13"/>
      <c r="R24" s="13"/>
      <c r="S24" s="13"/>
      <c r="T24" s="13"/>
      <c r="U24" s="13"/>
      <c r="V24" s="13"/>
    </row>
    <row r="25" spans="1:22" x14ac:dyDescent="0.25">
      <c r="A25" s="13"/>
      <c r="B25" s="13"/>
      <c r="C25" s="13"/>
      <c r="D25" s="13"/>
      <c r="E25" s="13"/>
      <c r="F25" s="13"/>
      <c r="G25" s="13"/>
      <c r="H25" s="13"/>
      <c r="I25" s="13"/>
      <c r="J25" s="13"/>
      <c r="K25" s="13"/>
      <c r="L25" s="13"/>
      <c r="M25" s="13"/>
      <c r="N25" s="13"/>
      <c r="O25" s="13"/>
      <c r="P25" s="13"/>
      <c r="Q25" s="13"/>
      <c r="R25" s="13"/>
      <c r="S25" s="13"/>
      <c r="T25" s="13"/>
      <c r="U25" s="13"/>
      <c r="V25" s="13"/>
    </row>
    <row r="26" spans="1:22" x14ac:dyDescent="0.25">
      <c r="A26" s="13"/>
      <c r="B26" s="13"/>
      <c r="C26" s="13"/>
      <c r="D26" s="13"/>
      <c r="E26" s="13"/>
      <c r="F26" s="13"/>
      <c r="G26" s="13"/>
      <c r="H26" s="13"/>
      <c r="I26" s="13"/>
      <c r="J26" s="13"/>
      <c r="K26" s="13"/>
      <c r="L26" s="13"/>
      <c r="M26" s="13"/>
      <c r="N26" s="13"/>
      <c r="O26" s="13"/>
      <c r="P26" s="13"/>
      <c r="Q26" s="13"/>
      <c r="R26" s="13"/>
      <c r="S26" s="13"/>
      <c r="T26" s="13"/>
      <c r="U26" s="13"/>
      <c r="V26" s="13"/>
    </row>
    <row r="27" spans="1:22" x14ac:dyDescent="0.25">
      <c r="A27" s="13"/>
      <c r="B27" s="13"/>
      <c r="C27" s="13"/>
      <c r="D27" s="13"/>
      <c r="E27" s="13"/>
      <c r="F27" s="13"/>
      <c r="G27" s="13"/>
      <c r="H27" s="13"/>
      <c r="I27" s="13"/>
      <c r="J27" s="13"/>
      <c r="K27" s="13"/>
      <c r="L27" s="13"/>
      <c r="M27" s="13"/>
      <c r="N27" s="13"/>
      <c r="O27" s="13"/>
      <c r="P27" s="13"/>
      <c r="Q27" s="13"/>
      <c r="R27" s="13"/>
      <c r="S27" s="13"/>
      <c r="T27" s="13"/>
      <c r="U27" s="13"/>
      <c r="V27" s="13"/>
    </row>
    <row r="28" spans="1:22" x14ac:dyDescent="0.25">
      <c r="A28" s="13"/>
      <c r="B28" s="13"/>
      <c r="C28" s="13"/>
      <c r="D28" s="13"/>
      <c r="E28" s="13"/>
      <c r="F28" s="13"/>
      <c r="G28" s="13"/>
      <c r="H28" s="13"/>
      <c r="I28" s="13"/>
      <c r="J28" s="13"/>
      <c r="K28" s="13"/>
      <c r="L28" s="13"/>
      <c r="M28" s="13"/>
      <c r="N28" s="13"/>
      <c r="O28" s="13"/>
      <c r="P28" s="13"/>
      <c r="Q28" s="13"/>
      <c r="R28" s="13"/>
      <c r="S28" s="13"/>
      <c r="T28" s="13"/>
      <c r="U28" s="13"/>
      <c r="V28" s="13"/>
    </row>
    <row r="29" spans="1:22" x14ac:dyDescent="0.25">
      <c r="A29" s="13"/>
      <c r="B29" s="13"/>
      <c r="C29" s="13"/>
      <c r="D29" s="13"/>
      <c r="E29" s="13"/>
      <c r="F29" s="13"/>
      <c r="G29" s="13"/>
      <c r="H29" s="13"/>
      <c r="I29" s="13"/>
      <c r="J29" s="13"/>
      <c r="K29" s="13"/>
      <c r="L29" s="13"/>
      <c r="M29" s="13"/>
      <c r="N29" s="13"/>
      <c r="O29" s="13"/>
      <c r="P29" s="13"/>
      <c r="Q29" s="13"/>
      <c r="R29" s="13"/>
      <c r="S29" s="13"/>
      <c r="T29" s="13"/>
      <c r="U29" s="13"/>
      <c r="V29" s="13"/>
    </row>
    <row r="30" spans="1:22" x14ac:dyDescent="0.25">
      <c r="A30" s="13"/>
      <c r="B30" s="13"/>
      <c r="C30" s="13"/>
      <c r="D30" s="13"/>
      <c r="E30" s="13"/>
      <c r="F30" s="13"/>
      <c r="G30" s="13"/>
      <c r="H30" s="13"/>
      <c r="I30" s="13"/>
      <c r="J30" s="13"/>
      <c r="K30" s="13"/>
      <c r="L30" s="13"/>
      <c r="M30" s="13"/>
      <c r="N30" s="13"/>
      <c r="O30" s="13"/>
      <c r="P30" s="13"/>
      <c r="Q30" s="13"/>
      <c r="R30" s="13"/>
      <c r="S30" s="13"/>
      <c r="T30" s="13"/>
      <c r="U30" s="13"/>
      <c r="V30" s="13"/>
    </row>
    <row r="31" spans="1:22" x14ac:dyDescent="0.25">
      <c r="A31" s="13"/>
      <c r="B31" s="13"/>
      <c r="C31" s="13"/>
      <c r="D31" s="13"/>
      <c r="E31" s="13"/>
      <c r="F31" s="13"/>
      <c r="G31" s="13"/>
      <c r="H31" s="13"/>
      <c r="I31" s="13"/>
      <c r="J31" s="13"/>
      <c r="K31" s="13"/>
      <c r="L31" s="13"/>
      <c r="M31" s="13"/>
      <c r="N31" s="13"/>
      <c r="O31" s="13"/>
      <c r="P31" s="13"/>
      <c r="Q31" s="13"/>
      <c r="R31" s="13"/>
      <c r="S31" s="13"/>
      <c r="T31" s="13"/>
      <c r="U31" s="13"/>
      <c r="V31" s="13"/>
    </row>
    <row r="32" spans="1:22" x14ac:dyDescent="0.25">
      <c r="A32" s="13"/>
      <c r="B32" s="13"/>
      <c r="C32" s="13"/>
      <c r="D32" s="13"/>
      <c r="E32" s="13"/>
      <c r="F32" s="13"/>
      <c r="G32" s="13"/>
      <c r="H32" s="13"/>
      <c r="I32" s="13"/>
      <c r="J32" s="13"/>
      <c r="K32" s="13"/>
      <c r="L32" s="13"/>
      <c r="M32" s="13"/>
      <c r="N32" s="13"/>
      <c r="O32" s="13"/>
      <c r="P32" s="13"/>
      <c r="Q32" s="13"/>
      <c r="R32" s="13"/>
      <c r="S32" s="13"/>
      <c r="T32" s="13"/>
      <c r="U32" s="13"/>
      <c r="V32" s="13"/>
    </row>
    <row r="33" spans="1:22" x14ac:dyDescent="0.25">
      <c r="A33" s="13"/>
      <c r="B33" s="13"/>
      <c r="C33" s="13"/>
      <c r="D33" s="13"/>
      <c r="E33" s="13"/>
      <c r="F33" s="13"/>
      <c r="G33" s="13"/>
      <c r="H33" s="13"/>
      <c r="I33" s="13"/>
      <c r="J33" s="13"/>
      <c r="K33" s="13"/>
      <c r="L33" s="13"/>
      <c r="M33" s="13"/>
      <c r="N33" s="13"/>
      <c r="O33" s="13"/>
      <c r="P33" s="13"/>
      <c r="Q33" s="13"/>
      <c r="R33" s="13"/>
      <c r="S33" s="13"/>
      <c r="T33" s="13"/>
      <c r="U33" s="13"/>
      <c r="V33" s="13"/>
    </row>
    <row r="34" spans="1:22" x14ac:dyDescent="0.25">
      <c r="A34" s="13"/>
      <c r="B34" s="13"/>
      <c r="C34" s="13"/>
      <c r="D34" s="13"/>
      <c r="E34" s="13"/>
      <c r="F34" s="13"/>
      <c r="G34" s="13"/>
      <c r="H34" s="13"/>
      <c r="I34" s="13"/>
      <c r="J34" s="13"/>
      <c r="K34" s="13"/>
      <c r="L34" s="13"/>
      <c r="M34" s="13"/>
      <c r="N34" s="13"/>
      <c r="O34" s="13"/>
      <c r="P34" s="13"/>
      <c r="Q34" s="13"/>
      <c r="R34" s="13"/>
      <c r="S34" s="13"/>
      <c r="T34" s="13"/>
      <c r="U34" s="13"/>
      <c r="V34" s="13"/>
    </row>
    <row r="35" spans="1:22" x14ac:dyDescent="0.25">
      <c r="A35" s="13"/>
      <c r="B35" s="13"/>
      <c r="C35" s="13"/>
      <c r="D35" s="13"/>
      <c r="E35" s="13"/>
      <c r="F35" s="13"/>
      <c r="G35" s="13"/>
      <c r="H35" s="13"/>
      <c r="I35" s="13"/>
      <c r="J35" s="13"/>
      <c r="K35" s="13"/>
      <c r="L35" s="13"/>
      <c r="M35" s="13"/>
      <c r="N35" s="13"/>
      <c r="O35" s="13"/>
      <c r="P35" s="13"/>
      <c r="Q35" s="13"/>
      <c r="R35" s="13"/>
      <c r="S35" s="13"/>
      <c r="T35" s="13"/>
      <c r="U35" s="13"/>
      <c r="V35" s="13"/>
    </row>
    <row r="36" spans="1:22" x14ac:dyDescent="0.25">
      <c r="A36" s="13"/>
      <c r="B36" s="13"/>
      <c r="C36" s="13"/>
      <c r="D36" s="13"/>
      <c r="E36" s="13"/>
      <c r="F36" s="13"/>
      <c r="G36" s="13"/>
      <c r="H36" s="13"/>
      <c r="I36" s="13"/>
      <c r="J36" s="13"/>
      <c r="K36" s="13"/>
      <c r="L36" s="13"/>
      <c r="M36" s="13"/>
      <c r="N36" s="13"/>
      <c r="O36" s="13"/>
      <c r="P36" s="13"/>
      <c r="Q36" s="13"/>
      <c r="R36" s="13"/>
      <c r="S36" s="13"/>
      <c r="T36" s="13"/>
      <c r="U36" s="13"/>
      <c r="V36" s="13"/>
    </row>
  </sheetData>
  <sheetProtection selectLockedCells="1" selectUn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FEA8E-7123-4BC2-8C67-4B544F9BD434}">
  <sheetPr codeName="Ark11">
    <tabColor theme="1"/>
  </sheetPr>
  <dimension ref="A1:BC512"/>
  <sheetViews>
    <sheetView zoomScale="60" zoomScaleNormal="60" workbookViewId="0">
      <selection activeCell="M52" sqref="M52"/>
    </sheetView>
  </sheetViews>
  <sheetFormatPr defaultColWidth="9.140625" defaultRowHeight="15" x14ac:dyDescent="0.25"/>
  <cols>
    <col min="1" max="1" width="3.7109375" style="13" customWidth="1"/>
    <col min="2" max="2" width="36.7109375" style="13" customWidth="1"/>
    <col min="3" max="6" width="12.7109375" style="13" customWidth="1"/>
    <col min="7" max="7" width="13.28515625" style="13" bestFit="1" customWidth="1"/>
    <col min="8" max="10" width="12.7109375" style="13" customWidth="1"/>
    <col min="11" max="11" width="13.28515625" style="13" bestFit="1" customWidth="1"/>
    <col min="12" max="14" width="12.7109375" style="13" customWidth="1"/>
    <col min="15" max="15" width="3.7109375" style="13" customWidth="1"/>
    <col min="16" max="16" width="36.7109375" style="13" customWidth="1"/>
    <col min="17" max="23" width="12.7109375" style="13" customWidth="1"/>
    <col min="24" max="24" width="14" style="13" bestFit="1" customWidth="1"/>
    <col min="25" max="27" width="12.7109375" style="13" customWidth="1"/>
    <col min="28" max="28" width="14.42578125" style="13" bestFit="1" customWidth="1"/>
    <col min="29" max="29" width="3.7109375" style="13" customWidth="1"/>
    <col min="30" max="30" width="36.7109375" style="13" customWidth="1"/>
    <col min="31" max="41" width="12.7109375" style="13" customWidth="1"/>
    <col min="42" max="42" width="3.7109375" style="13" customWidth="1"/>
    <col min="43" max="43" width="36.7109375" style="13" customWidth="1"/>
    <col min="44" max="54" width="12.7109375" style="13" customWidth="1"/>
    <col min="55" max="55" width="3.7109375" style="13" customWidth="1"/>
    <col min="56" max="16384" width="9.140625" style="13"/>
  </cols>
  <sheetData>
    <row r="1" spans="1:55" x14ac:dyDescent="0.25">
      <c r="A1" s="29"/>
      <c r="B1" s="30"/>
      <c r="C1" s="31"/>
      <c r="D1" s="30"/>
      <c r="E1" s="30"/>
      <c r="F1" s="30"/>
      <c r="G1" s="30"/>
      <c r="H1" s="30"/>
      <c r="I1" s="30"/>
      <c r="J1" s="30"/>
      <c r="K1" s="30"/>
      <c r="L1" s="30"/>
      <c r="M1" s="30"/>
      <c r="N1" s="30"/>
      <c r="O1" s="32"/>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row>
    <row r="2" spans="1:55" x14ac:dyDescent="0.25">
      <c r="A2" s="29"/>
      <c r="B2" s="33" t="s">
        <v>129</v>
      </c>
      <c r="C2" s="33"/>
      <c r="D2" s="33"/>
      <c r="E2" s="33"/>
      <c r="F2" s="33"/>
      <c r="G2" s="33"/>
      <c r="H2" s="33"/>
      <c r="I2" s="33"/>
      <c r="J2" s="33"/>
      <c r="K2" s="33"/>
      <c r="L2" s="33"/>
      <c r="M2" s="33"/>
      <c r="N2" s="33"/>
      <c r="O2" s="32"/>
      <c r="P2" s="33" t="s">
        <v>130</v>
      </c>
      <c r="Q2" s="33"/>
      <c r="R2" s="33"/>
      <c r="S2" s="33"/>
      <c r="T2" s="33"/>
      <c r="U2" s="33"/>
      <c r="V2" s="33"/>
      <c r="W2" s="33"/>
      <c r="X2" s="33"/>
      <c r="Y2" s="33"/>
      <c r="Z2" s="33"/>
      <c r="AA2" s="33"/>
      <c r="AB2" s="33"/>
      <c r="AC2" s="30"/>
      <c r="AD2" s="33" t="s">
        <v>128</v>
      </c>
      <c r="AE2" s="33"/>
      <c r="AF2" s="33"/>
      <c r="AG2" s="33"/>
      <c r="AH2" s="33"/>
      <c r="AI2" s="33"/>
      <c r="AJ2" s="33"/>
      <c r="AK2" s="33"/>
      <c r="AL2" s="33"/>
      <c r="AM2" s="33"/>
      <c r="AN2" s="33"/>
      <c r="AO2" s="33"/>
      <c r="AP2" s="30"/>
      <c r="AQ2" s="33" t="s">
        <v>121</v>
      </c>
      <c r="AR2" s="33"/>
      <c r="AS2" s="33"/>
      <c r="AT2" s="33"/>
      <c r="AU2" s="33"/>
      <c r="AV2" s="33"/>
      <c r="AW2" s="33"/>
      <c r="AX2" s="33"/>
      <c r="AY2" s="33"/>
      <c r="AZ2" s="33"/>
      <c r="BA2" s="33"/>
      <c r="BB2" s="33"/>
      <c r="BC2" s="30"/>
    </row>
    <row r="3" spans="1:55" x14ac:dyDescent="0.25">
      <c r="A3" s="29"/>
      <c r="B3" s="34"/>
      <c r="C3" s="34">
        <v>2013</v>
      </c>
      <c r="D3" s="34">
        <v>2014</v>
      </c>
      <c r="E3" s="34">
        <v>2015</v>
      </c>
      <c r="F3" s="34">
        <v>2016</v>
      </c>
      <c r="G3" s="34">
        <v>2017</v>
      </c>
      <c r="H3" s="34">
        <v>2018</v>
      </c>
      <c r="I3" s="34">
        <v>2019</v>
      </c>
      <c r="J3" s="34">
        <v>2020</v>
      </c>
      <c r="K3" s="34">
        <v>2021</v>
      </c>
      <c r="L3" s="34">
        <v>2022</v>
      </c>
      <c r="M3" s="34">
        <v>2023</v>
      </c>
      <c r="N3" s="34">
        <v>2024</v>
      </c>
      <c r="O3" s="32"/>
      <c r="P3" s="34"/>
      <c r="Q3" s="34">
        <v>2013</v>
      </c>
      <c r="R3" s="34">
        <v>2014</v>
      </c>
      <c r="S3" s="34">
        <v>2015</v>
      </c>
      <c r="T3" s="34">
        <v>2016</v>
      </c>
      <c r="U3" s="34">
        <v>2017</v>
      </c>
      <c r="V3" s="34">
        <v>2018</v>
      </c>
      <c r="W3" s="34">
        <v>2019</v>
      </c>
      <c r="X3" s="34">
        <v>2020</v>
      </c>
      <c r="Y3" s="34">
        <v>2021</v>
      </c>
      <c r="Z3" s="34">
        <v>2022</v>
      </c>
      <c r="AA3" s="34">
        <v>2023</v>
      </c>
      <c r="AB3" s="34">
        <v>2024</v>
      </c>
      <c r="AC3" s="30"/>
      <c r="AD3" s="34"/>
      <c r="AE3" s="34">
        <v>2013</v>
      </c>
      <c r="AF3" s="34">
        <v>2014</v>
      </c>
      <c r="AG3" s="34">
        <v>2015</v>
      </c>
      <c r="AH3" s="34">
        <v>2016</v>
      </c>
      <c r="AI3" s="34">
        <v>2017</v>
      </c>
      <c r="AJ3" s="34">
        <v>2018</v>
      </c>
      <c r="AK3" s="34">
        <v>2019</v>
      </c>
      <c r="AL3" s="34">
        <v>2020</v>
      </c>
      <c r="AM3" s="34">
        <v>2021</v>
      </c>
      <c r="AN3" s="34">
        <v>2022</v>
      </c>
      <c r="AO3" s="34">
        <v>2023</v>
      </c>
      <c r="AP3" s="30"/>
      <c r="AQ3" s="34"/>
      <c r="AR3" s="34">
        <v>2013</v>
      </c>
      <c r="AS3" s="34">
        <v>2014</v>
      </c>
      <c r="AT3" s="34">
        <v>2015</v>
      </c>
      <c r="AU3" s="34">
        <v>2016</v>
      </c>
      <c r="AV3" s="34">
        <v>2017</v>
      </c>
      <c r="AW3" s="34">
        <v>2018</v>
      </c>
      <c r="AX3" s="34">
        <v>2019</v>
      </c>
      <c r="AY3" s="34">
        <v>2020</v>
      </c>
      <c r="AZ3" s="34">
        <v>2021</v>
      </c>
      <c r="BA3" s="34">
        <v>2022</v>
      </c>
      <c r="BB3" s="34">
        <v>2023</v>
      </c>
      <c r="BC3" s="30"/>
    </row>
    <row r="4" spans="1:55" x14ac:dyDescent="0.25">
      <c r="A4" s="32">
        <v>0</v>
      </c>
      <c r="B4" s="35" t="s">
        <v>111</v>
      </c>
      <c r="C4" s="36">
        <f>IF(Analyse!$E$3="X",'DATA - økonomi'!C4,0)+IF(Analyse!$E$4="X",'DATA - økonomi'!C5,0)+IF(Analyse!$E$104="X",'DATA - økonomi'!C6,0)+IF(Analyse!$E$105="X",'DATA - økonomi'!C7,0)+IF(Analyse!$E$106="X",'DATA - økonomi'!C8,0)+IF(Analyse!$E$107="X",'DATA - økonomi'!C9,0)+IF(Analyse!$E$108="X",'DATA - økonomi'!C10,0)+IF(Analyse!$E$109="X",'DATA - økonomi'!C11,0)+IF(Analyse!$E$110="X",'DATA - økonomi'!C12,0)+IF(Analyse!$E$111="X",'DATA - økonomi'!C13,0)+IF(Analyse!$E$112="X",'DATA - økonomi'!C14,0)+IF(Analyse!$E$115="X",'DATA - økonomi'!C15,0)+IF(Analyse!$E$116="X",'DATA - økonomi'!C16,0)+IF(Analyse!$E$117="X",'DATA - økonomi'!C17,0)+IF(Analyse!$E$129="X",'DATA - økonomi'!C18,0)</f>
        <v>0</v>
      </c>
      <c r="D4" s="36">
        <f>IF(Analyse!$E$3="X",'DATA - økonomi'!D4,0)+IF(Analyse!$E$4="X",'DATA - økonomi'!D5,0)+IF(Analyse!$E$104="X",'DATA - økonomi'!D6,0)+IF(Analyse!$E$105="X",'DATA - økonomi'!D7,0)+IF(Analyse!$E$106="X",'DATA - økonomi'!D8,0)+IF(Analyse!$E$107="X",'DATA - økonomi'!D9,0)+IF(Analyse!$E$108="X",'DATA - økonomi'!D10,0)+IF(Analyse!$E$109="X",'DATA - økonomi'!D11,0)+IF(Analyse!$E$110="X",'DATA - økonomi'!D12,0)+IF(Analyse!$E$111="X",'DATA - økonomi'!D13,0)+IF(Analyse!$E$112="X",'DATA - økonomi'!D14,0)+IF(Analyse!$E$115="X",'DATA - økonomi'!D15,0)+IF(Analyse!$E$116="X",'DATA - økonomi'!D16,0)+IF(Analyse!$E$117="X",'DATA - økonomi'!D17,0)+IF(Analyse!$E$129="X",'DATA - økonomi'!D18,0)</f>
        <v>0</v>
      </c>
      <c r="E4" s="36">
        <f>IF(Analyse!$E$3="X",'DATA - økonomi'!E4,0)+IF(Analyse!$E$4="X",'DATA - økonomi'!E5,0)+IF(Analyse!$E$104="X",'DATA - økonomi'!E6,0)+IF(Analyse!$E$105="X",'DATA - økonomi'!E7,0)+IF(Analyse!$E$106="X",'DATA - økonomi'!E8,0)+IF(Analyse!$E$107="X",'DATA - økonomi'!E9,0)+IF(Analyse!$E$108="X",'DATA - økonomi'!E10,0)+IF(Analyse!$E$109="X",'DATA - økonomi'!E11,0)+IF(Analyse!$E$110="X",'DATA - økonomi'!E12,0)+IF(Analyse!$E$111="X",'DATA - økonomi'!E13,0)+IF(Analyse!$E$112="X",'DATA - økonomi'!E14,0)+IF(Analyse!$E$115="X",'DATA - økonomi'!E15,0)+IF(Analyse!$E$116="X",'DATA - økonomi'!E16,0)+IF(Analyse!$E$117="X",'DATA - økonomi'!E17,0)+IF(Analyse!$E$129="X",'DATA - økonomi'!E18,0)</f>
        <v>0</v>
      </c>
      <c r="F4" s="36">
        <f>IF(Analyse!$E$3="X",'DATA - økonomi'!F4,0)+IF(Analyse!$E$4="X",'DATA - økonomi'!F5,0)+IF(Analyse!$E$104="X",'DATA - økonomi'!F6,0)+IF(Analyse!$E$105="X",'DATA - økonomi'!F7,0)+IF(Analyse!$E$106="X",'DATA - økonomi'!F8,0)+IF(Analyse!$E$107="X",'DATA - økonomi'!F9,0)+IF(Analyse!$E$108="X",'DATA - økonomi'!F10,0)+IF(Analyse!$E$109="X",'DATA - økonomi'!F11,0)+IF(Analyse!$E$110="X",'DATA - økonomi'!F12,0)+IF(Analyse!$E$111="X",'DATA - økonomi'!F13,0)+IF(Analyse!$E$112="X",'DATA - økonomi'!F14,0)+IF(Analyse!$E$115="X",'DATA - økonomi'!F15,0)+IF(Analyse!$E$116="X",'DATA - økonomi'!F16,0)+IF(Analyse!$E$117="X",'DATA - økonomi'!F17,0)+IF(Analyse!$E$129="X",'DATA - økonomi'!F18,0)</f>
        <v>0</v>
      </c>
      <c r="G4" s="36">
        <f>IF(Analyse!$E$3="X",'DATA - økonomi'!G4,0)+IF(Analyse!$E$4="X",'DATA - økonomi'!G5,0)+IF(Analyse!$E$104="X",'DATA - økonomi'!G6,0)+IF(Analyse!$E$105="X",'DATA - økonomi'!G7,0)+IF(Analyse!$E$106="X",'DATA - økonomi'!G8,0)+IF(Analyse!$E$107="X",'DATA - økonomi'!G9,0)+IF(Analyse!$E$108="X",'DATA - økonomi'!G10,0)+IF(Analyse!$E$109="X",'DATA - økonomi'!G11,0)+IF(Analyse!$E$110="X",'DATA - økonomi'!G12,0)+IF(Analyse!$E$111="X",'DATA - økonomi'!G13,0)+IF(Analyse!$E$112="X",'DATA - økonomi'!G14,0)+IF(Analyse!$E$115="X",'DATA - økonomi'!G15,0)+IF(Analyse!$E$116="X",'DATA - økonomi'!G16,0)+IF(Analyse!$E$117="X",'DATA - økonomi'!G17,0)+IF(Analyse!$E$129="X",'DATA - økonomi'!G18,0)</f>
        <v>0</v>
      </c>
      <c r="H4" s="36">
        <f>IF(Analyse!$E$3="X",'DATA - økonomi'!H4,0)+IF(Analyse!$E$4="X",'DATA - økonomi'!H5,0)+IF(Analyse!$E$104="X",'DATA - økonomi'!H6,0)+IF(Analyse!$E$105="X",'DATA - økonomi'!H7,0)+IF(Analyse!$E$106="X",'DATA - økonomi'!H8,0)+IF(Analyse!$E$107="X",'DATA - økonomi'!H9,0)+IF(Analyse!$E$108="X",'DATA - økonomi'!H10,0)+IF(Analyse!$E$109="X",'DATA - økonomi'!H11,0)+IF(Analyse!$E$110="X",'DATA - økonomi'!H12,0)+IF(Analyse!$E$111="X",'DATA - økonomi'!H13,0)+IF(Analyse!$E$112="X",'DATA - økonomi'!H14,0)+IF(Analyse!$E$115="X",'DATA - økonomi'!H15,0)+IF(Analyse!$E$116="X",'DATA - økonomi'!H16,0)+IF(Analyse!$E$117="X",'DATA - økonomi'!H17,0)+IF(Analyse!$E$129="X",'DATA - økonomi'!H18,0)</f>
        <v>0</v>
      </c>
      <c r="I4" s="36">
        <f>IF(Analyse!$E$3="X",'DATA - økonomi'!I4,0)+IF(Analyse!$E$4="X",'DATA - økonomi'!I5,0)+IF(Analyse!$E$104="X",'DATA - økonomi'!I6,0)+IF(Analyse!$E$105="X",'DATA - økonomi'!I7,0)+IF(Analyse!$E$106="X",'DATA - økonomi'!I8,0)+IF(Analyse!$E$107="X",'DATA - økonomi'!I9,0)+IF(Analyse!$E$108="X",'DATA - økonomi'!I10,0)+IF(Analyse!$E$109="X",'DATA - økonomi'!I11,0)+IF(Analyse!$E$110="X",'DATA - økonomi'!I12,0)+IF(Analyse!$E$111="X",'DATA - økonomi'!I13,0)+IF(Analyse!$E$112="X",'DATA - økonomi'!I14,0)+IF(Analyse!$E$115="X",'DATA - økonomi'!I15,0)+IF(Analyse!$E$116="X",'DATA - økonomi'!I16,0)+IF(Analyse!$E$117="X",'DATA - økonomi'!I17,0)+IF(Analyse!$E$129="X",'DATA - økonomi'!I18,0)</f>
        <v>0</v>
      </c>
      <c r="J4" s="36">
        <f>IF(Analyse!$E$3="X",'DATA - økonomi'!J4,0)+IF(Analyse!$E$4="X",'DATA - økonomi'!J5,0)+IF(Analyse!$E$104="X",'DATA - økonomi'!J6,0)+IF(Analyse!$E$105="X",'DATA - økonomi'!J7,0)+IF(Analyse!$E$106="X",'DATA - økonomi'!J8,0)+IF(Analyse!$E$107="X",'DATA - økonomi'!J9,0)+IF(Analyse!$E$108="X",'DATA - økonomi'!J10,0)+IF(Analyse!$E$109="X",'DATA - økonomi'!J11,0)+IF(Analyse!$E$110="X",'DATA - økonomi'!J12,0)+IF(Analyse!$E$111="X",'DATA - økonomi'!J13,0)+IF(Analyse!$E$112="X",'DATA - økonomi'!J14,0)+IF(Analyse!$E$115="X",'DATA - økonomi'!J15,0)+IF(Analyse!$E$116="X",'DATA - økonomi'!J16,0)+IF(Analyse!$E$117="X",'DATA - økonomi'!J17,0)+IF(Analyse!$E$129="X",'DATA - økonomi'!J18,0)</f>
        <v>0</v>
      </c>
      <c r="K4" s="36">
        <f>IF(Analyse!$E$3="X",'DATA - økonomi'!K4,0)+IF(Analyse!$E$4="X",'DATA - økonomi'!K5,0)+IF(Analyse!$E$104="X",'DATA - økonomi'!K6,0)+IF(Analyse!$E$105="X",'DATA - økonomi'!K7,0)+IF(Analyse!$E$106="X",'DATA - økonomi'!K8,0)+IF(Analyse!$E$107="X",'DATA - økonomi'!K9,0)+IF(Analyse!$E$108="X",'DATA - økonomi'!K10,0)+IF(Analyse!$E$109="X",'DATA - økonomi'!K11,0)+IF(Analyse!$E$110="X",'DATA - økonomi'!K12,0)+IF(Analyse!$E$111="X",'DATA - økonomi'!K13,0)+IF(Analyse!$E$112="X",'DATA - økonomi'!K14,0)+IF(Analyse!$E$115="X",'DATA - økonomi'!K15,0)+IF(Analyse!$E$116="X",'DATA - økonomi'!K16,0)+IF(Analyse!$E$117="X",'DATA - økonomi'!K17,0)+IF(Analyse!$E$129="X",'DATA - økonomi'!K18,0)</f>
        <v>0</v>
      </c>
      <c r="L4" s="36">
        <f>IF(Analyse!$E$3="X",'DATA - økonomi'!L4,0)+IF(Analyse!$E$4="X",'DATA - økonomi'!L5,0)+IF(Analyse!$E$104="X",'DATA - økonomi'!L6,0)+IF(Analyse!$E$105="X",'DATA - økonomi'!L7,0)+IF(Analyse!$E$106="X",'DATA - økonomi'!L8,0)+IF(Analyse!$E$107="X",'DATA - økonomi'!L9,0)+IF(Analyse!$E$108="X",'DATA - økonomi'!L10,0)+IF(Analyse!$E$109="X",'DATA - økonomi'!L11,0)+IF(Analyse!$E$110="X",'DATA - økonomi'!L12,0)+IF(Analyse!$E$111="X",'DATA - økonomi'!L13,0)+IF(Analyse!$E$112="X",'DATA - økonomi'!L14,0)+IF(Analyse!$E$115="X",'DATA - økonomi'!L15,0)+IF(Analyse!$E$116="X",'DATA - økonomi'!L16,0)+IF(Analyse!$E$117="X",'DATA - økonomi'!L17,0)+IF(Analyse!$E$129="X",'DATA - økonomi'!L18,0)</f>
        <v>0</v>
      </c>
      <c r="M4" s="36">
        <f>IF(Analyse!$E$3="X",'DATA - økonomi'!M4,0)+IF(Analyse!$E$4="X",'DATA - økonomi'!M5,0)+IF(Analyse!$E$104="X",'DATA - økonomi'!M6,0)+IF(Analyse!$E$105="X",'DATA - økonomi'!M7,0)+IF(Analyse!$E$106="X",'DATA - økonomi'!M8,0)+IF(Analyse!$E$107="X",'DATA - økonomi'!M9,0)+IF(Analyse!$E$108="X",'DATA - økonomi'!M10,0)+IF(Analyse!$E$109="X",'DATA - økonomi'!M11,0)+IF(Analyse!$E$110="X",'DATA - økonomi'!M12,0)+IF(Analyse!$E$111="X",'DATA - økonomi'!M13,0)+IF(Analyse!$E$112="X",'DATA - økonomi'!M14,0)+IF(Analyse!$E$115="X",'DATA - økonomi'!M15,0)+IF(Analyse!$E$116="X",'DATA - økonomi'!M16,0)+IF(Analyse!$E$117="X",'DATA - økonomi'!M17,0)+IF(Analyse!$E$129="X",'DATA - økonomi'!M18,0)</f>
        <v>0</v>
      </c>
      <c r="N4" s="36">
        <f>IF(Analyse!$E$3="X",'DATA - økonomi'!N4,0)+IF(Analyse!$E$4="X",'DATA - økonomi'!N5,0)+IF(Analyse!$E$104="X",'DATA - økonomi'!N6,0)+IF(Analyse!$E$105="X",'DATA - økonomi'!N7,0)+IF(Analyse!$E$106="X",'DATA - økonomi'!N8,0)+IF(Analyse!$E$107="X",'DATA - økonomi'!N9,0)+IF(Analyse!$E$108="X",'DATA - økonomi'!N10,0)+IF(Analyse!$E$109="X",'DATA - økonomi'!N11,0)+IF(Analyse!$E$110="X",'DATA - økonomi'!N12,0)+IF(Analyse!$E$111="X",'DATA - økonomi'!N13,0)+IF(Analyse!$E$112="X",'DATA - økonomi'!N14,0)+IF(Analyse!$E$115="X",'DATA - økonomi'!N15,0)+IF(Analyse!$E$116="X",'DATA - økonomi'!N16,0)+IF(Analyse!$E$117="X",'DATA - økonomi'!N17,0)+IF(Analyse!$E$129="X",'DATA - økonomi'!N18,0)</f>
        <v>0</v>
      </c>
      <c r="O4" s="32"/>
      <c r="P4" s="35" t="s">
        <v>111</v>
      </c>
      <c r="Q4" s="36">
        <f>IF(Analyse!$E$3="X",'DATA - økonomi'!Q4,0)+IF(Analyse!$E$4="X",'DATA - økonomi'!Q5,0)+IF(Analyse!$E$104="X",'DATA - økonomi'!P6,0)+IF(Analyse!$E$105="X",'DATA - økonomi'!Q7,0)+IF(Analyse!$E$106="X",'DATA - økonomi'!Q8,0)+IF(Analyse!$E$107="X",'DATA - økonomi'!Q9,0)+IF(Analyse!$E$108="X",'DATA - økonomi'!Q10,0)+IF(Analyse!$E$109="X",'DATA - økonomi'!Q11,0)+IF(Analyse!$E$110="X",'DATA - økonomi'!Q12,0)+IF(Analyse!$E$111="X",'DATA - økonomi'!Q13,0)+IF(Analyse!$E$112="X",'DATA - økonomi'!Q14,0)+IF(Analyse!$E$115="X",'DATA - økonomi'!Q15,0)+IF(Analyse!$E$116="X",'DATA - økonomi'!Q16,0)+IF(Analyse!$E$117="X",'DATA - økonomi'!Q17,0)+IF(Analyse!$E$129="X",'DATA - økonomi'!Q18,0)</f>
        <v>0</v>
      </c>
      <c r="R4" s="36">
        <f>IF(Analyse!$E$3="X",'DATA - økonomi'!R4,0)+IF(Analyse!$E$4="X",'DATA - økonomi'!R5,0)+IF(Analyse!$E$104="X",'DATA - økonomi'!Q6,0)+IF(Analyse!$E$105="X",'DATA - økonomi'!R7,0)+IF(Analyse!$E$106="X",'DATA - økonomi'!R8,0)+IF(Analyse!$E$107="X",'DATA - økonomi'!R9,0)+IF(Analyse!$E$108="X",'DATA - økonomi'!R10,0)+IF(Analyse!$E$109="X",'DATA - økonomi'!R11,0)+IF(Analyse!$E$110="X",'DATA - økonomi'!R12,0)+IF(Analyse!$E$111="X",'DATA - økonomi'!R13,0)+IF(Analyse!$E$112="X",'DATA - økonomi'!R14,0)+IF(Analyse!$E$115="X",'DATA - økonomi'!R15,0)+IF(Analyse!$E$116="X",'DATA - økonomi'!R16,0)+IF(Analyse!$E$117="X",'DATA - økonomi'!R17,0)+IF(Analyse!$E$129="X",'DATA - økonomi'!R18,0)</f>
        <v>0</v>
      </c>
      <c r="S4" s="36">
        <f>IF(Analyse!$E$3="X",'DATA - økonomi'!S4,0)+IF(Analyse!$E$4="X",'DATA - økonomi'!S5,0)+IF(Analyse!$E$104="X",'DATA - økonomi'!R6,0)+IF(Analyse!$E$105="X",'DATA - økonomi'!S7,0)+IF(Analyse!$E$106="X",'DATA - økonomi'!S8,0)+IF(Analyse!$E$107="X",'DATA - økonomi'!S9,0)+IF(Analyse!$E$108="X",'DATA - økonomi'!S10,0)+IF(Analyse!$E$109="X",'DATA - økonomi'!S11,0)+IF(Analyse!$E$110="X",'DATA - økonomi'!S12,0)+IF(Analyse!$E$111="X",'DATA - økonomi'!S13,0)+IF(Analyse!$E$112="X",'DATA - økonomi'!S14,0)+IF(Analyse!$E$115="X",'DATA - økonomi'!S15,0)+IF(Analyse!$E$116="X",'DATA - økonomi'!S16,0)+IF(Analyse!$E$117="X",'DATA - økonomi'!S17,0)+IF(Analyse!$E$129="X",'DATA - økonomi'!S18,0)</f>
        <v>0</v>
      </c>
      <c r="T4" s="36">
        <f>IF(Analyse!$E$3="X",'DATA - økonomi'!T4,0)+IF(Analyse!$E$4="X",'DATA - økonomi'!T5,0)+IF(Analyse!$E$104="X",'DATA - økonomi'!S6,0)+IF(Analyse!$E$105="X",'DATA - økonomi'!T7,0)+IF(Analyse!$E$106="X",'DATA - økonomi'!T8,0)+IF(Analyse!$E$107="X",'DATA - økonomi'!T9,0)+IF(Analyse!$E$108="X",'DATA - økonomi'!T10,0)+IF(Analyse!$E$109="X",'DATA - økonomi'!T11,0)+IF(Analyse!$E$110="X",'DATA - økonomi'!T12,0)+IF(Analyse!$E$111="X",'DATA - økonomi'!T13,0)+IF(Analyse!$E$112="X",'DATA - økonomi'!T14,0)+IF(Analyse!$E$115="X",'DATA - økonomi'!T15,0)+IF(Analyse!$E$116="X",'DATA - økonomi'!T16,0)+IF(Analyse!$E$117="X",'DATA - økonomi'!T17,0)+IF(Analyse!$E$129="X",'DATA - økonomi'!T18,0)</f>
        <v>0</v>
      </c>
      <c r="U4" s="36">
        <f>IF(Analyse!$E$3="X",'DATA - økonomi'!U4,0)+IF(Analyse!$E$4="X",'DATA - økonomi'!U5,0)+IF(Analyse!$E$104="X",'DATA - økonomi'!T6,0)+IF(Analyse!$E$105="X",'DATA - økonomi'!U7,0)+IF(Analyse!$E$106="X",'DATA - økonomi'!U8,0)+IF(Analyse!$E$107="X",'DATA - økonomi'!U9,0)+IF(Analyse!$E$108="X",'DATA - økonomi'!U10,0)+IF(Analyse!$E$109="X",'DATA - økonomi'!U11,0)+IF(Analyse!$E$110="X",'DATA - økonomi'!U12,0)+IF(Analyse!$E$111="X",'DATA - økonomi'!U13,0)+IF(Analyse!$E$112="X",'DATA - økonomi'!U14,0)+IF(Analyse!$E$115="X",'DATA - økonomi'!U15,0)+IF(Analyse!$E$116="X",'DATA - økonomi'!U16,0)+IF(Analyse!$E$117="X",'DATA - økonomi'!U17,0)+IF(Analyse!$E$129="X",'DATA - økonomi'!U18,0)</f>
        <v>0</v>
      </c>
      <c r="V4" s="36">
        <f>IF(Analyse!$E$3="X",'DATA - økonomi'!V4,0)+IF(Analyse!$E$4="X",'DATA - økonomi'!V5,0)+IF(Analyse!$E$104="X",'DATA - økonomi'!U6,0)+IF(Analyse!$E$105="X",'DATA - økonomi'!V7,0)+IF(Analyse!$E$106="X",'DATA - økonomi'!V8,0)+IF(Analyse!$E$107="X",'DATA - økonomi'!V9,0)+IF(Analyse!$E$108="X",'DATA - økonomi'!V10,0)+IF(Analyse!$E$109="X",'DATA - økonomi'!V11,0)+IF(Analyse!$E$110="X",'DATA - økonomi'!V12,0)+IF(Analyse!$E$111="X",'DATA - økonomi'!V13,0)+IF(Analyse!$E$112="X",'DATA - økonomi'!V14,0)+IF(Analyse!$E$115="X",'DATA - økonomi'!V15,0)+IF(Analyse!$E$116="X",'DATA - økonomi'!V16,0)+IF(Analyse!$E$117="X",'DATA - økonomi'!V17,0)+IF(Analyse!$E$129="X",'DATA - økonomi'!V18,0)</f>
        <v>0</v>
      </c>
      <c r="W4" s="36">
        <f>IF(Analyse!$E$3="X",'DATA - økonomi'!W4,0)+IF(Analyse!$E$4="X",'DATA - økonomi'!W5,0)+IF(Analyse!$E$104="X",'DATA - økonomi'!V6,0)+IF(Analyse!$E$105="X",'DATA - økonomi'!W7,0)+IF(Analyse!$E$106="X",'DATA - økonomi'!W8,0)+IF(Analyse!$E$107="X",'DATA - økonomi'!W9,0)+IF(Analyse!$E$108="X",'DATA - økonomi'!W10,0)+IF(Analyse!$E$109="X",'DATA - økonomi'!W11,0)+IF(Analyse!$E$110="X",'DATA - økonomi'!W12,0)+IF(Analyse!$E$111="X",'DATA - økonomi'!W13,0)+IF(Analyse!$E$112="X",'DATA - økonomi'!W14,0)+IF(Analyse!$E$115="X",'DATA - økonomi'!W15,0)+IF(Analyse!$E$116="X",'DATA - økonomi'!W16,0)+IF(Analyse!$E$117="X",'DATA - økonomi'!W17,0)+IF(Analyse!$E$129="X",'DATA - økonomi'!W18,0)</f>
        <v>0</v>
      </c>
      <c r="X4" s="36">
        <f>IF(Analyse!$E$3="X",'DATA - økonomi'!X4,0)+IF(Analyse!$E$4="X",'DATA - økonomi'!X5,0)+IF(Analyse!$E$104="X",'DATA - økonomi'!W6,0)+IF(Analyse!$E$105="X",'DATA - økonomi'!X7,0)+IF(Analyse!$E$106="X",'DATA - økonomi'!X8,0)+IF(Analyse!$E$107="X",'DATA - økonomi'!X9,0)+IF(Analyse!$E$108="X",'DATA - økonomi'!X10,0)+IF(Analyse!$E$109="X",'DATA - økonomi'!X11,0)+IF(Analyse!$E$110="X",'DATA - økonomi'!X12,0)+IF(Analyse!$E$111="X",'DATA - økonomi'!X13,0)+IF(Analyse!$E$112="X",'DATA - økonomi'!X14,0)+IF(Analyse!$E$115="X",'DATA - økonomi'!X15,0)+IF(Analyse!$E$116="X",'DATA - økonomi'!X16,0)+IF(Analyse!$E$117="X",'DATA - økonomi'!X17,0)+IF(Analyse!$E$129="X",'DATA - økonomi'!X18,0)</f>
        <v>0</v>
      </c>
      <c r="Y4" s="36">
        <f>IF(Analyse!$E$3="X",'DATA - økonomi'!Y4,0)+IF(Analyse!$E$4="X",'DATA - økonomi'!Y5,0)+IF(Analyse!$E$104="X",'DATA - økonomi'!X6,0)+IF(Analyse!$E$105="X",'DATA - økonomi'!Y7,0)+IF(Analyse!$E$106="X",'DATA - økonomi'!Y8,0)+IF(Analyse!$E$107="X",'DATA - økonomi'!Y9,0)+IF(Analyse!$E$108="X",'DATA - økonomi'!Y10,0)+IF(Analyse!$E$109="X",'DATA - økonomi'!Y11,0)+IF(Analyse!$E$110="X",'DATA - økonomi'!Y12,0)+IF(Analyse!$E$111="X",'DATA - økonomi'!Y13,0)+IF(Analyse!$E$112="X",'DATA - økonomi'!Y14,0)+IF(Analyse!$E$115="X",'DATA - økonomi'!Y15,0)+IF(Analyse!$E$116="X",'DATA - økonomi'!Y16,0)+IF(Analyse!$E$117="X",'DATA - økonomi'!Y17,0)+IF(Analyse!$E$129="X",'DATA - økonomi'!Y18,0)</f>
        <v>0</v>
      </c>
      <c r="Z4" s="36">
        <f>IF(Analyse!$E$3="X",'DATA - økonomi'!Z4,0)+IF(Analyse!$E$4="X",'DATA - økonomi'!Z5,0)+IF(Analyse!$E$104="X",'DATA - økonomi'!Y6,0)+IF(Analyse!$E$105="X",'DATA - økonomi'!Z7,0)+IF(Analyse!$E$106="X",'DATA - økonomi'!Z8,0)+IF(Analyse!$E$107="X",'DATA - økonomi'!Z9,0)+IF(Analyse!$E$108="X",'DATA - økonomi'!Z10,0)+IF(Analyse!$E$109="X",'DATA - økonomi'!Z11,0)+IF(Analyse!$E$110="X",'DATA - økonomi'!Z12,0)+IF(Analyse!$E$111="X",'DATA - økonomi'!Z13,0)+IF(Analyse!$E$112="X",'DATA - økonomi'!Z14,0)+IF(Analyse!$E$115="X",'DATA - økonomi'!Z15,0)+IF(Analyse!$E$116="X",'DATA - økonomi'!Z16,0)+IF(Analyse!$E$117="X",'DATA - økonomi'!Z17,0)+IF(Analyse!$E$129="X",'DATA - økonomi'!Z18,0)</f>
        <v>0</v>
      </c>
      <c r="AA4" s="36">
        <f>IF(Analyse!$E$3="X",'DATA - økonomi'!AA4,0)+IF(Analyse!$E$4="X",'DATA - økonomi'!AA5,0)+IF(Analyse!$E$104="X",'DATA - økonomi'!Z6,0)+IF(Analyse!$E$105="X",'DATA - økonomi'!AA7,0)+IF(Analyse!$E$106="X",'DATA - økonomi'!AA8,0)+IF(Analyse!$E$107="X",'DATA - økonomi'!AA9,0)+IF(Analyse!$E$108="X",'DATA - økonomi'!AA10,0)+IF(Analyse!$E$109="X",'DATA - økonomi'!AA11,0)+IF(Analyse!$E$110="X",'DATA - økonomi'!AA12,0)+IF(Analyse!$E$111="X",'DATA - økonomi'!AA13,0)+IF(Analyse!$E$112="X",'DATA - økonomi'!AA14,0)+IF(Analyse!$E$115="X",'DATA - økonomi'!AA15,0)+IF(Analyse!$E$116="X",'DATA - økonomi'!AA16,0)+IF(Analyse!$E$117="X",'DATA - økonomi'!AA17,0)+IF(Analyse!$E$129="X",'DATA - økonomi'!AA18,0)</f>
        <v>0</v>
      </c>
      <c r="AB4" s="36">
        <f>IF(Analyse!$E$3="X",'DATA - økonomi'!AB4,0)+IF(Analyse!$E$4="X",'DATA - økonomi'!AB5,0)+IF(Analyse!$E$104="X",'DATA - økonomi'!AA6,0)+IF(Analyse!$E$105="X",'DATA - økonomi'!AB7,0)+IF(Analyse!$E$106="X",'DATA - økonomi'!AB8,0)+IF(Analyse!$E$107="X",'DATA - økonomi'!AB9,0)+IF(Analyse!$E$108="X",'DATA - økonomi'!AB10,0)+IF(Analyse!$E$109="X",'DATA - økonomi'!AB11,0)+IF(Analyse!$E$110="X",'DATA - økonomi'!AB12,0)+IF(Analyse!$E$111="X",'DATA - økonomi'!AB13,0)+IF(Analyse!$E$112="X",'DATA - økonomi'!AB14,0)+IF(Analyse!$E$115="X",'DATA - økonomi'!AB15,0)+IF(Analyse!$E$116="X",'DATA - økonomi'!AB16,0)+IF(Analyse!$E$117="X",'DATA - økonomi'!AB17,0)+IF(Analyse!$E$129="X",'DATA - økonomi'!AB18,0)</f>
        <v>0</v>
      </c>
      <c r="AC4" s="30"/>
      <c r="AD4" s="35" t="s">
        <v>111</v>
      </c>
      <c r="AE4" s="36">
        <f>IF(Analyse!$E$3="X",'DATA - økonomi'!AE4,0)+IF(Analyse!$E$4="X",'DATA - økonomi'!AE5,0)+IF(Analyse!$E$104="X",'DATA - økonomi'!AE6,0)+IF(Analyse!$E$105="X",'DATA - økonomi'!AE7,0)+IF(Analyse!$E$106="X",'DATA - økonomi'!AE8,0)+IF(Analyse!$E$107="X",'DATA - økonomi'!AE9,0)+IF(Analyse!$E$108="X",'DATA - økonomi'!AE10,0)+IF(Analyse!$E$109="X",'DATA - økonomi'!AE11,0)+IF(Analyse!$E$110="X",'DATA - økonomi'!AE12,0)+IF(Analyse!$E$111="X",'DATA - økonomi'!AE13,0)+IF(Analyse!$E$112="X",'DATA - økonomi'!AE14,0)+IF(Analyse!$E$115="X",'DATA - økonomi'!AE15,0)+IF(Analyse!$E$116="X",'DATA - økonomi'!AE16,0)+IF(Analyse!$E$117="X",'DATA - økonomi'!AE17,0)+IF(Analyse!$E$129="X",'DATA - økonomi'!AE18,0)</f>
        <v>0</v>
      </c>
      <c r="AF4" s="36">
        <f>IF(Analyse!$E$3="X",'DATA - økonomi'!AF4,0)+IF(Analyse!$E$4="X",'DATA - økonomi'!AF5,0)+IF(Analyse!$E$104="X",'DATA - økonomi'!AF6,0)+IF(Analyse!$E$105="X",'DATA - økonomi'!AF7,0)+IF(Analyse!$E$106="X",'DATA - økonomi'!AF8,0)+IF(Analyse!$E$107="X",'DATA - økonomi'!AF9,0)+IF(Analyse!$E$108="X",'DATA - økonomi'!AF10,0)+IF(Analyse!$E$109="X",'DATA - økonomi'!AF11,0)+IF(Analyse!$E$110="X",'DATA - økonomi'!AF12,0)+IF(Analyse!$E$111="X",'DATA - økonomi'!AF13,0)+IF(Analyse!$E$112="X",'DATA - økonomi'!AF14,0)+IF(Analyse!$E$115="X",'DATA - økonomi'!AF15,0)+IF(Analyse!$E$116="X",'DATA - økonomi'!AF16,0)+IF(Analyse!$E$117="X",'DATA - økonomi'!AF17,0)+IF(Analyse!$E$129="X",'DATA - økonomi'!AF18,0)</f>
        <v>0</v>
      </c>
      <c r="AG4" s="36">
        <f>IF(Analyse!$E$3="X",'DATA - økonomi'!AG4,0)+IF(Analyse!$E$4="X",'DATA - økonomi'!AG5,0)+IF(Analyse!$E$104="X",'DATA - økonomi'!AG6,0)+IF(Analyse!$E$105="X",'DATA - økonomi'!AG7,0)+IF(Analyse!$E$106="X",'DATA - økonomi'!AG8,0)+IF(Analyse!$E$107="X",'DATA - økonomi'!AG9,0)+IF(Analyse!$E$108="X",'DATA - økonomi'!AG10,0)+IF(Analyse!$E$109="X",'DATA - økonomi'!AG11,0)+IF(Analyse!$E$110="X",'DATA - økonomi'!AG12,0)+IF(Analyse!$E$111="X",'DATA - økonomi'!AG13,0)+IF(Analyse!$E$112="X",'DATA - økonomi'!AG14,0)+IF(Analyse!$E$115="X",'DATA - økonomi'!AG15,0)+IF(Analyse!$E$116="X",'DATA - økonomi'!AG16,0)+IF(Analyse!$E$117="X",'DATA - økonomi'!AG17,0)+IF(Analyse!$E$129="X",'DATA - økonomi'!AG18,0)</f>
        <v>0</v>
      </c>
      <c r="AH4" s="36">
        <f>IF(Analyse!$E$3="X",'DATA - økonomi'!AH4,0)+IF(Analyse!$E$4="X",'DATA - økonomi'!AH5,0)+IF(Analyse!$E$104="X",'DATA - økonomi'!AH6,0)+IF(Analyse!$E$105="X",'DATA - økonomi'!AH7,0)+IF(Analyse!$E$106="X",'DATA - økonomi'!AH8,0)+IF(Analyse!$E$107="X",'DATA - økonomi'!AH9,0)+IF(Analyse!$E$108="X",'DATA - økonomi'!AH10,0)+IF(Analyse!$E$109="X",'DATA - økonomi'!AH11,0)+IF(Analyse!$E$110="X",'DATA - økonomi'!AH12,0)+IF(Analyse!$E$111="X",'DATA - økonomi'!AH13,0)+IF(Analyse!$E$112="X",'DATA - økonomi'!AH14,0)+IF(Analyse!$E$115="X",'DATA - økonomi'!AH15,0)+IF(Analyse!$E$116="X",'DATA - økonomi'!AH16,0)+IF(Analyse!$E$117="X",'DATA - økonomi'!AH17,0)+IF(Analyse!$E$129="X",'DATA - økonomi'!AH18,0)</f>
        <v>0</v>
      </c>
      <c r="AI4" s="36">
        <f>IF(Analyse!$E$3="X",'DATA - økonomi'!AI4,0)+IF(Analyse!$E$4="X",'DATA - økonomi'!AI5,0)+IF(Analyse!$E$104="X",'DATA - økonomi'!AI6,0)+IF(Analyse!$E$105="X",'DATA - økonomi'!AI7,0)+IF(Analyse!$E$106="X",'DATA - økonomi'!AI8,0)+IF(Analyse!$E$107="X",'DATA - økonomi'!AI9,0)+IF(Analyse!$E$108="X",'DATA - økonomi'!AI10,0)+IF(Analyse!$E$109="X",'DATA - økonomi'!AI11,0)+IF(Analyse!$E$110="X",'DATA - økonomi'!AI12,0)+IF(Analyse!$E$111="X",'DATA - økonomi'!AI13,0)+IF(Analyse!$E$112="X",'DATA - økonomi'!AI14,0)+IF(Analyse!$E$115="X",'DATA - økonomi'!AI15,0)+IF(Analyse!$E$116="X",'DATA - økonomi'!AI16,0)+IF(Analyse!$E$117="X",'DATA - økonomi'!AI17,0)+IF(Analyse!$E$129="X",'DATA - økonomi'!AI18,0)</f>
        <v>0</v>
      </c>
      <c r="AJ4" s="36">
        <f>IF(Analyse!$E$3="X",'DATA - økonomi'!AJ4,0)+IF(Analyse!$E$4="X",'DATA - økonomi'!AJ5,0)+IF(Analyse!$E$104="X",'DATA - økonomi'!AJ6,0)+IF(Analyse!$E$105="X",'DATA - økonomi'!AJ7,0)+IF(Analyse!$E$106="X",'DATA - økonomi'!AJ8,0)+IF(Analyse!$E$107="X",'DATA - økonomi'!AJ9,0)+IF(Analyse!$E$108="X",'DATA - økonomi'!AJ10,0)+IF(Analyse!$E$109="X",'DATA - økonomi'!AJ11,0)+IF(Analyse!$E$110="X",'DATA - økonomi'!AJ12,0)+IF(Analyse!$E$111="X",'DATA - økonomi'!AJ13,0)+IF(Analyse!$E$112="X",'DATA - økonomi'!AJ14,0)+IF(Analyse!$E$115="X",'DATA - økonomi'!AJ15,0)+IF(Analyse!$E$116="X",'DATA - økonomi'!AJ16,0)+IF(Analyse!$E$117="X",'DATA - økonomi'!AJ17,0)+IF(Analyse!$E$129="X",'DATA - økonomi'!AJ18,0)</f>
        <v>0</v>
      </c>
      <c r="AK4" s="36">
        <f>IF(Analyse!$E$3="X",'DATA - økonomi'!AK4,0)+IF(Analyse!$E$4="X",'DATA - økonomi'!AK5,0)+IF(Analyse!$E$104="X",'DATA - økonomi'!AK6,0)+IF(Analyse!$E$105="X",'DATA - økonomi'!AK7,0)+IF(Analyse!$E$106="X",'DATA - økonomi'!AK8,0)+IF(Analyse!$E$107="X",'DATA - økonomi'!AK9,0)+IF(Analyse!$E$108="X",'DATA - økonomi'!AK10,0)+IF(Analyse!$E$109="X",'DATA - økonomi'!AK11,0)+IF(Analyse!$E$110="X",'DATA - økonomi'!AK12,0)+IF(Analyse!$E$111="X",'DATA - økonomi'!AK13,0)+IF(Analyse!$E$112="X",'DATA - økonomi'!AK14,0)+IF(Analyse!$E$115="X",'DATA - økonomi'!AK15,0)+IF(Analyse!$E$116="X",'DATA - økonomi'!AK16,0)+IF(Analyse!$E$117="X",'DATA - økonomi'!AK17,0)+IF(Analyse!$E$129="X",'DATA - økonomi'!AK18,0)</f>
        <v>0</v>
      </c>
      <c r="AL4" s="36">
        <f>IF(Analyse!$E$3="X",'DATA - økonomi'!AL4,0)+IF(Analyse!$E$4="X",'DATA - økonomi'!AL5,0)+IF(Analyse!$E$104="X",'DATA - økonomi'!AL6,0)+IF(Analyse!$E$105="X",'DATA - økonomi'!AL7,0)+IF(Analyse!$E$106="X",'DATA - økonomi'!AL8,0)+IF(Analyse!$E$107="X",'DATA - økonomi'!AL9,0)+IF(Analyse!$E$108="X",'DATA - økonomi'!AL10,0)+IF(Analyse!$E$109="X",'DATA - økonomi'!AL11,0)+IF(Analyse!$E$110="X",'DATA - økonomi'!AL12,0)+IF(Analyse!$E$111="X",'DATA - økonomi'!AL13,0)+IF(Analyse!$E$112="X",'DATA - økonomi'!AL14,0)+IF(Analyse!$E$115="X",'DATA - økonomi'!AL15,0)+IF(Analyse!$E$116="X",'DATA - økonomi'!AL16,0)+IF(Analyse!$E$117="X",'DATA - økonomi'!AL17,0)+IF(Analyse!$E$129="X",'DATA - økonomi'!AL18,0)</f>
        <v>0</v>
      </c>
      <c r="AM4" s="36">
        <f>IF(Analyse!$E$3="X",'DATA - økonomi'!AM4,0)+IF(Analyse!$E$4="X",'DATA - økonomi'!AM5,0)+IF(Analyse!$E$104="X",'DATA - økonomi'!AM6,0)+IF(Analyse!$E$105="X",'DATA - økonomi'!AM7,0)+IF(Analyse!$E$106="X",'DATA - økonomi'!AM8,0)+IF(Analyse!$E$107="X",'DATA - økonomi'!AM9,0)+IF(Analyse!$E$108="X",'DATA - økonomi'!AM10,0)+IF(Analyse!$E$109="X",'DATA - økonomi'!AM11,0)+IF(Analyse!$E$110="X",'DATA - økonomi'!AM12,0)+IF(Analyse!$E$111="X",'DATA - økonomi'!AM13,0)+IF(Analyse!$E$112="X",'DATA - økonomi'!AM14,0)+IF(Analyse!$E$115="X",'DATA - økonomi'!AM15,0)+IF(Analyse!$E$116="X",'DATA - økonomi'!AM16,0)+IF(Analyse!$E$117="X",'DATA - økonomi'!AM17,0)+IF(Analyse!$E$129="X",'DATA - økonomi'!AM18,0)</f>
        <v>0</v>
      </c>
      <c r="AN4" s="36">
        <f>IF(Analyse!$E$3="X",'DATA - økonomi'!AN4,0)+IF(Analyse!$E$4="X",'DATA - økonomi'!AN5,0)+IF(Analyse!$E$104="X",'DATA - økonomi'!AN6,0)+IF(Analyse!$E$105="X",'DATA - økonomi'!AN7,0)+IF(Analyse!$E$106="X",'DATA - økonomi'!AN8,0)+IF(Analyse!$E$107="X",'DATA - økonomi'!AN9,0)+IF(Analyse!$E$108="X",'DATA - økonomi'!AN10,0)+IF(Analyse!$E$109="X",'DATA - økonomi'!AN11,0)+IF(Analyse!$E$110="X",'DATA - økonomi'!AN12,0)+IF(Analyse!$E$111="X",'DATA - økonomi'!AN13,0)+IF(Analyse!$E$112="X",'DATA - økonomi'!AN14,0)+IF(Analyse!$E$115="X",'DATA - økonomi'!AN15,0)+IF(Analyse!$E$116="X",'DATA - økonomi'!AN16,0)+IF(Analyse!$E$117="X",'DATA - økonomi'!AN17,0)+IF(Analyse!$E$129="X",'DATA - økonomi'!AN18,0)</f>
        <v>0</v>
      </c>
      <c r="AO4" s="36">
        <f>IF(Analyse!$E$3="X",'DATA - økonomi'!AO4,0)+IF(Analyse!$E$4="X",'DATA - økonomi'!AO5,0)+IF(Analyse!$E$104="X",'DATA - økonomi'!AO6,0)+IF(Analyse!$E$105="X",'DATA - økonomi'!AO7,0)+IF(Analyse!$E$106="X",'DATA - økonomi'!AO8,0)+IF(Analyse!$E$107="X",'DATA - økonomi'!AO9,0)+IF(Analyse!$E$108="X",'DATA - økonomi'!AO10,0)+IF(Analyse!$E$109="X",'DATA - økonomi'!AO11,0)+IF(Analyse!$E$110="X",'DATA - økonomi'!AO12,0)+IF(Analyse!$E$111="X",'DATA - økonomi'!AO13,0)+IF(Analyse!$E$112="X",'DATA - økonomi'!AO14,0)+IF(Analyse!$E$115="X",'DATA - økonomi'!AO15,0)+IF(Analyse!$E$116="X",'DATA - økonomi'!AO16,0)+IF(Analyse!$E$117="X",'DATA - økonomi'!AO17,0)+IF(Analyse!$E$129="X",'DATA - økonomi'!AO18,0)</f>
        <v>0</v>
      </c>
      <c r="AP4" s="30"/>
      <c r="AQ4" s="35" t="s">
        <v>111</v>
      </c>
      <c r="AR4" s="36">
        <f ca="1">INDIRECT("'DATA - økonomi'!AE"&amp;($A107+1)*19)</f>
        <v>3563212.8960000002</v>
      </c>
      <c r="AS4" s="36">
        <f ca="1">INDIRECT("'DATA - økonomi'!AF"&amp;($A107+1)*19)</f>
        <v>3567609.93</v>
      </c>
      <c r="AT4" s="36">
        <f ca="1">INDIRECT("'DATA - økonomi'!AG"&amp;($A107+1)*19)</f>
        <v>3571222.7440000004</v>
      </c>
      <c r="AU4" s="36">
        <f ca="1">INDIRECT("'DATA - økonomi'!AH"&amp;($A107+1)*19)</f>
        <v>3595510.8</v>
      </c>
      <c r="AV4" s="36">
        <f ca="1">INDIRECT("'DATA - økonomi'!AI"&amp;($A107+1)*19)</f>
        <v>3615926.639</v>
      </c>
      <c r="AW4" s="36">
        <f ca="1">INDIRECT("'DATA - økonomi'!AJ"&amp;($A107+1)*19)</f>
        <v>3630535.1959999995</v>
      </c>
      <c r="AX4" s="36">
        <f ca="1">INDIRECT("'DATA - økonomi'!AK"&amp;($A107+1)*19)</f>
        <v>3640356.3569999998</v>
      </c>
      <c r="AY4" s="36">
        <f ca="1">INDIRECT("'DATA - økonomi'!AL"&amp;($A107+1)*19)</f>
        <v>3639174.375</v>
      </c>
      <c r="AZ4" s="36">
        <f ca="1">INDIRECT("'DATA - økonomi'!AM"&amp;($A107+1)*19)</f>
        <v>3644131.92</v>
      </c>
      <c r="BA4" s="36">
        <f ca="1">INDIRECT("'DATA - økonomi'!AN"&amp;($A107+1)*19)</f>
        <v>3723689.318</v>
      </c>
      <c r="BB4" s="36">
        <f ca="1">INDIRECT("'DATA - økonomi'!AO"&amp;($A107+1)*19)</f>
        <v>3695985.503</v>
      </c>
      <c r="BC4" s="30"/>
    </row>
    <row r="5" spans="1:55" x14ac:dyDescent="0.25">
      <c r="A5" s="32">
        <v>1</v>
      </c>
      <c r="B5" s="35" t="s">
        <v>13</v>
      </c>
      <c r="C5" s="36">
        <f ca="1">IF(Analyse!$E$3="X",INDIRECT("'DATA - økonomi'!C"&amp;4+15*$A5+4*$A5+0),0)+IF(Analyse!$E$4="X",INDIRECT("'DATA - økonomi'!C"&amp;4+15*$A5+4*$A5+1),0)+IF(Analyse!$E$104="X",INDIRECT("'DATA - økonomi'!C"&amp;4+15*$A5+4*$A5+2),0)+IF(Analyse!$E$105="X",INDIRECT("'DATA - økonomi'!C"&amp;4+15*$A5+4*$A5+3),0)+IF(Analyse!$E$106="X",INDIRECT("'DATA - økonomi'!C"&amp;4+15*$A5+4*$A5+4),0)+IF(Analyse!$E$107="X",INDIRECT("'DATA - økonomi'!C"&amp;4+15*$A5+4*$A5+5),0)+IF(Analyse!$E$108="X",INDIRECT("'DATA - økonomi'!C"&amp;4+15*$A5+4*$A5+6),0)+IF(Analyse!$E$109="X",INDIRECT("'DATA - økonomi'!C"&amp;4+15*$A5+4*$A5+7),0)+IF(Analyse!$E$110="X",INDIRECT("'DATA - økonomi'!C"&amp;4+15*$A5+4*$A5+8),0)+IF(Analyse!$E$111="X",INDIRECT("'DATA - økonomi'!C"&amp;4+15*$A5+4*$A5+9),0)+IF(Analyse!$E$112="X",INDIRECT("'DATA - økonomi'!C"&amp;4+15*$A5+4*$A5+10),0)+IF(Analyse!$E$115="X",INDIRECT("'DATA - økonomi'!C"&amp;4+15*$A5+4*$A5+11),0)+IF(Analyse!$E$116="X",INDIRECT("'DATA - økonomi'!C"&amp;4+15*$A5+4*$A5+12),0)+IF(Analyse!$E$117="X",INDIRECT("'DATA - økonomi'!C"&amp;4+15*$A5+4*$A5+13),0)+IF(Analyse!$E$129="X",INDIRECT("'DATA - økonomi'!C"&amp;4+15*$A5+4*$A5+14),0)</f>
        <v>0</v>
      </c>
      <c r="D5" s="36">
        <f ca="1">IF(Analyse!$E$3="X",INDIRECT("'DATA - økonomi'!D"&amp;4+15*$A5+4*$A5+0),0)+IF(Analyse!$E$4="X",INDIRECT("'DATA - økonomi'!D"&amp;4+15*$A5+4*$A5+1),0)+IF(Analyse!$E$104="X",INDIRECT("'DATA - økonomi'!D"&amp;4+15*$A5+4*$A5+2),0)+IF(Analyse!$E$105="X",INDIRECT("'DATA - økonomi'!D"&amp;4+15*$A5+4*$A5+3),0)+IF(Analyse!$E$106="X",INDIRECT("'DATA - økonomi'!D"&amp;4+15*$A5+4*$A5+4),0)+IF(Analyse!$E$107="X",INDIRECT("'DATA - økonomi'!D"&amp;4+15*$A5+4*$A5+5),0)+IF(Analyse!$E$108="X",INDIRECT("'DATA - økonomi'!D"&amp;4+15*$A5+4*$A5+6),0)+IF(Analyse!$E$109="X",INDIRECT("'DATA - økonomi'!D"&amp;4+15*$A5+4*$A5+7),0)+IF(Analyse!$E$110="X",INDIRECT("'DATA - økonomi'!D"&amp;4+15*$A5+4*$A5+8),0)+IF(Analyse!$E$111="X",INDIRECT("'DATA - økonomi'!D"&amp;4+15*$A5+4*$A5+9),0)+IF(Analyse!$E$112="X",INDIRECT("'DATA - økonomi'!D"&amp;4+15*$A5+4*$A5+10),0)+IF(Analyse!$E$115="X",INDIRECT("'DATA - økonomi'!D"&amp;4+15*$A5+4*$A5+11),0)+IF(Analyse!$E$116="X",INDIRECT("'DATA - økonomi'!D"&amp;4+15*$A5+4*$A5+12),0)+IF(Analyse!$E$117="X",INDIRECT("'DATA - økonomi'!D"&amp;4+15*$A5+4*$A5+13),0)+IF(Analyse!$E$129="X",INDIRECT("'DATA - økonomi'!D"&amp;4+15*$A5+4*$A5+14),0)</f>
        <v>0</v>
      </c>
      <c r="E5" s="36">
        <f ca="1">IF(Analyse!$E$3="X",INDIRECT("'DATA - økonomi'!E"&amp;4+15*$A5+4*$A5+0),0)+IF(Analyse!$E$4="X",INDIRECT("'DATA - økonomi'!E"&amp;4+15*$A5+4*$A5+1),0)+IF(Analyse!$E$104="X",INDIRECT("'DATA - økonomi'!E"&amp;4+15*$A5+4*$A5+2),0)+IF(Analyse!$E$105="X",INDIRECT("'DATA - økonomi'!E"&amp;4+15*$A5+4*$A5+3),0)+IF(Analyse!$E$106="X",INDIRECT("'DATA - økonomi'!E"&amp;4+15*$A5+4*$A5+4),0)+IF(Analyse!$E$107="X",INDIRECT("'DATA - økonomi'!E"&amp;4+15*$A5+4*$A5+5),0)+IF(Analyse!$E$108="X",INDIRECT("'DATA - økonomi'!E"&amp;4+15*$A5+4*$A5+6),0)+IF(Analyse!$E$109="X",INDIRECT("'DATA - økonomi'!E"&amp;4+15*$A5+4*$A5+7),0)+IF(Analyse!$E$110="X",INDIRECT("'DATA - økonomi'!E"&amp;4+15*$A5+4*$A5+8),0)+IF(Analyse!$E$111="X",INDIRECT("'DATA - økonomi'!E"&amp;4+15*$A5+4*$A5+9),0)+IF(Analyse!$E$112="X",INDIRECT("'DATA - økonomi'!E"&amp;4+15*$A5+4*$A5+10),0)+IF(Analyse!$E$115="X",INDIRECT("'DATA - økonomi'!E"&amp;4+15*$A5+4*$A5+11),0)+IF(Analyse!$E$116="X",INDIRECT("'DATA - økonomi'!E"&amp;4+15*$A5+4*$A5+12),0)+IF(Analyse!$E$117="X",INDIRECT("'DATA - økonomi'!E"&amp;4+15*$A5+4*$A5+13),0)+IF(Analyse!$E$129="X",INDIRECT("'DATA - økonomi'!E"&amp;4+15*$A5+4*$A5+14),0)</f>
        <v>0</v>
      </c>
      <c r="F5" s="36">
        <f ca="1">IF(Analyse!$E$3="X",INDIRECT("'DATA - økonomi'!F"&amp;4+15*$A5+4*$A5+0),0)+IF(Analyse!$E$4="X",INDIRECT("'DATA - økonomi'!F"&amp;4+15*$A5+4*$A5+1),0)+IF(Analyse!$E$104="X",INDIRECT("'DATA - økonomi'!F"&amp;4+15*$A5+4*$A5+2),0)+IF(Analyse!$E$105="X",INDIRECT("'DATA - økonomi'!F"&amp;4+15*$A5+4*$A5+3),0)+IF(Analyse!$E$106="X",INDIRECT("'DATA - økonomi'!F"&amp;4+15*$A5+4*$A5+4),0)+IF(Analyse!$E$107="X",INDIRECT("'DATA - økonomi'!F"&amp;4+15*$A5+4*$A5+5),0)+IF(Analyse!$E$108="X",INDIRECT("'DATA - økonomi'!F"&amp;4+15*$A5+4*$A5+6),0)+IF(Analyse!$E$109="X",INDIRECT("'DATA - økonomi'!F"&amp;4+15*$A5+4*$A5+7),0)+IF(Analyse!$E$110="X",INDIRECT("'DATA - økonomi'!F"&amp;4+15*$A5+4*$A5+8),0)+IF(Analyse!$E$111="X",INDIRECT("'DATA - økonomi'!F"&amp;4+15*$A5+4*$A5+9),0)+IF(Analyse!$E$112="X",INDIRECT("'DATA - økonomi'!F"&amp;4+15*$A5+4*$A5+10),0)+IF(Analyse!$E$115="X",INDIRECT("'DATA - økonomi'!F"&amp;4+15*$A5+4*$A5+11),0)+IF(Analyse!$E$116="X",INDIRECT("'DATA - økonomi'!F"&amp;4+15*$A5+4*$A5+12),0)+IF(Analyse!$E$117="X",INDIRECT("'DATA - økonomi'!F"&amp;4+15*$A5+4*$A5+13),0)+IF(Analyse!$E$129="X",INDIRECT("'DATA - økonomi'!F"&amp;4+15*$A5+4*$A5+14),0)</f>
        <v>0</v>
      </c>
      <c r="G5" s="36">
        <f ca="1">IF(Analyse!$E$3="X",INDIRECT("'DATA - økonomi'!G"&amp;4+15*$A5+4*$A5+0),0)+IF(Analyse!$E$4="X",INDIRECT("'DATA - økonomi'!G"&amp;4+15*$A5+4*$A5+1),0)+IF(Analyse!$E$104="X",INDIRECT("'DATA - økonomi'!G"&amp;4+15*$A5+4*$A5+2),0)+IF(Analyse!$E$105="X",INDIRECT("'DATA - økonomi'!G"&amp;4+15*$A5+4*$A5+3),0)+IF(Analyse!$E$106="X",INDIRECT("'DATA - økonomi'!G"&amp;4+15*$A5+4*$A5+4),0)+IF(Analyse!$E$107="X",INDIRECT("'DATA - økonomi'!G"&amp;4+15*$A5+4*$A5+5),0)+IF(Analyse!$E$108="X",INDIRECT("'DATA - økonomi'!G"&amp;4+15*$A5+4*$A5+6),0)+IF(Analyse!$E$109="X",INDIRECT("'DATA - økonomi'!G"&amp;4+15*$A5+4*$A5+7),0)+IF(Analyse!$E$110="X",INDIRECT("'DATA - økonomi'!G"&amp;4+15*$A5+4*$A5+8),0)+IF(Analyse!$E$111="X",INDIRECT("'DATA - økonomi'!G"&amp;4+15*$A5+4*$A5+9),0)+IF(Analyse!$E$112="X",INDIRECT("'DATA - økonomi'!G"&amp;4+15*$A5+4*$A5+10),0)+IF(Analyse!$E$115="X",INDIRECT("'DATA - økonomi'!G"&amp;4+15*$A5+4*$A5+11),0)+IF(Analyse!$E$116="X",INDIRECT("'DATA - økonomi'!G"&amp;4+15*$A5+4*$A5+12),0)+IF(Analyse!$E$117="X",INDIRECT("'DATA - økonomi'!G"&amp;4+15*$A5+4*$A5+13),0)+IF(Analyse!$E$129="X",INDIRECT("'DATA - økonomi'!G"&amp;4+15*$A5+4*$A5+14),0)</f>
        <v>0</v>
      </c>
      <c r="H5" s="36">
        <f ca="1">IF(Analyse!$E$3="X",INDIRECT("'DATA - økonomi'!H"&amp;4+15*$A5+4*$A5+0),0)+IF(Analyse!$E$4="X",INDIRECT("'DATA - økonomi'!H"&amp;4+15*$A5+4*$A5+1),0)+IF(Analyse!$E$104="X",INDIRECT("'DATA - økonomi'!H"&amp;4+15*$A5+4*$A5+2),0)+IF(Analyse!$E$105="X",INDIRECT("'DATA - økonomi'!H"&amp;4+15*$A5+4*$A5+3),0)+IF(Analyse!$E$106="X",INDIRECT("'DATA - økonomi'!H"&amp;4+15*$A5+4*$A5+4),0)+IF(Analyse!$E$107="X",INDIRECT("'DATA - økonomi'!H"&amp;4+15*$A5+4*$A5+5),0)+IF(Analyse!$E$108="X",INDIRECT("'DATA - økonomi'!H"&amp;4+15*$A5+4*$A5+6),0)+IF(Analyse!$E$109="X",INDIRECT("'DATA - økonomi'!H"&amp;4+15*$A5+4*$A5+7),0)+IF(Analyse!$E$110="X",INDIRECT("'DATA - økonomi'!H"&amp;4+15*$A5+4*$A5+8),0)+IF(Analyse!$E$111="X",INDIRECT("'DATA - økonomi'!H"&amp;4+15*$A5+4*$A5+9),0)+IF(Analyse!$E$112="X",INDIRECT("'DATA - økonomi'!H"&amp;4+15*$A5+4*$A5+10),0)+IF(Analyse!$E$115="X",INDIRECT("'DATA - økonomi'!H"&amp;4+15*$A5+4*$A5+11),0)+IF(Analyse!$E$116="X",INDIRECT("'DATA - økonomi'!H"&amp;4+15*$A5+4*$A5+12),0)+IF(Analyse!$E$117="X",INDIRECT("'DATA - økonomi'!H"&amp;4+15*$A5+4*$A5+13),0)+IF(Analyse!$E$129="X",INDIRECT("'DATA - økonomi'!H"&amp;4+15*$A5+4*$A5+14),0)</f>
        <v>0</v>
      </c>
      <c r="I5" s="36">
        <f ca="1">IF(Analyse!$E$3="X",INDIRECT("'DATA - økonomi'!I"&amp;4+15*$A5+4*$A5+0),0)+IF(Analyse!$E$4="X",INDIRECT("'DATA - økonomi'!I"&amp;4+15*$A5+4*$A5+1),0)+IF(Analyse!$E$104="X",INDIRECT("'DATA - økonomi'!I"&amp;4+15*$A5+4*$A5+2),0)+IF(Analyse!$E$105="X",INDIRECT("'DATA - økonomi'!I"&amp;4+15*$A5+4*$A5+3),0)+IF(Analyse!$E$106="X",INDIRECT("'DATA - økonomi'!I"&amp;4+15*$A5+4*$A5+4),0)+IF(Analyse!$E$107="X",INDIRECT("'DATA - økonomi'!I"&amp;4+15*$A5+4*$A5+5),0)+IF(Analyse!$E$108="X",INDIRECT("'DATA - økonomi'!I"&amp;4+15*$A5+4*$A5+6),0)+IF(Analyse!$E$109="X",INDIRECT("'DATA - økonomi'!I"&amp;4+15*$A5+4*$A5+7),0)+IF(Analyse!$E$110="X",INDIRECT("'DATA - økonomi'!I"&amp;4+15*$A5+4*$A5+8),0)+IF(Analyse!$E$111="X",INDIRECT("'DATA - økonomi'!I"&amp;4+15*$A5+4*$A5+9),0)+IF(Analyse!$E$112="X",INDIRECT("'DATA - økonomi'!I"&amp;4+15*$A5+4*$A5+10),0)+IF(Analyse!$E$115="X",INDIRECT("'DATA - økonomi'!I"&amp;4+15*$A5+4*$A5+11),0)+IF(Analyse!$E$116="X",INDIRECT("'DATA - økonomi'!I"&amp;4+15*$A5+4*$A5+12),0)+IF(Analyse!$E$117="X",INDIRECT("'DATA - økonomi'!I"&amp;4+15*$A5+4*$A5+13),0)+IF(Analyse!$E$129="X",INDIRECT("'DATA - økonomi'!I"&amp;4+15*$A5+4*$A5+14),0)</f>
        <v>0</v>
      </c>
      <c r="J5" s="36">
        <f ca="1">IF(Analyse!$E$3="X",INDIRECT("'DATA - økonomi'!J"&amp;4+15*$A5+4*$A5+0),0)+IF(Analyse!$E$4="X",INDIRECT("'DATA - økonomi'!J"&amp;4+15*$A5+4*$A5+1),0)+IF(Analyse!$E$104="X",INDIRECT("'DATA - økonomi'!J"&amp;4+15*$A5+4*$A5+2),0)+IF(Analyse!$E$105="X",INDIRECT("'DATA - økonomi'!J"&amp;4+15*$A5+4*$A5+3),0)+IF(Analyse!$E$106="X",INDIRECT("'DATA - økonomi'!J"&amp;4+15*$A5+4*$A5+4),0)+IF(Analyse!$E$107="X",INDIRECT("'DATA - økonomi'!J"&amp;4+15*$A5+4*$A5+5),0)+IF(Analyse!$E$108="X",INDIRECT("'DATA - økonomi'!J"&amp;4+15*$A5+4*$A5+6),0)+IF(Analyse!$E$109="X",INDIRECT("'DATA - økonomi'!J"&amp;4+15*$A5+4*$A5+7),0)+IF(Analyse!$E$110="X",INDIRECT("'DATA - økonomi'!J"&amp;4+15*$A5+4*$A5+8),0)+IF(Analyse!$E$111="X",INDIRECT("'DATA - økonomi'!J"&amp;4+15*$A5+4*$A5+9),0)+IF(Analyse!$E$112="X",INDIRECT("'DATA - økonomi'!J"&amp;4+15*$A5+4*$A5+10),0)+IF(Analyse!$E$115="X",INDIRECT("'DATA - økonomi'!J"&amp;4+15*$A5+4*$A5+11),0)+IF(Analyse!$E$116="X",INDIRECT("'DATA - økonomi'!J"&amp;4+15*$A5+4*$A5+12),0)+IF(Analyse!$E$117="X",INDIRECT("'DATA - økonomi'!J"&amp;4+15*$A5+4*$A5+13),0)+IF(Analyse!$E$129="X",INDIRECT("'DATA - økonomi'!J"&amp;4+15*$A5+4*$A5+14),0)</f>
        <v>0</v>
      </c>
      <c r="K5" s="36">
        <f ca="1">IF(Analyse!$E$3="X",INDIRECT("'DATA - økonomi'!K"&amp;4+15*$A5+4*$A5+0),0)+IF(Analyse!$E$4="X",INDIRECT("'DATA - økonomi'!K"&amp;4+15*$A5+4*$A5+1),0)+IF(Analyse!$E$104="X",INDIRECT("'DATA - økonomi'!K"&amp;4+15*$A5+4*$A5+2),0)+IF(Analyse!$E$105="X",INDIRECT("'DATA - økonomi'!K"&amp;4+15*$A5+4*$A5+3),0)+IF(Analyse!$E$106="X",INDIRECT("'DATA - økonomi'!K"&amp;4+15*$A5+4*$A5+4),0)+IF(Analyse!$E$107="X",INDIRECT("'DATA - økonomi'!K"&amp;4+15*$A5+4*$A5+5),0)+IF(Analyse!$E$108="X",INDIRECT("'DATA - økonomi'!K"&amp;4+15*$A5+4*$A5+6),0)+IF(Analyse!$E$109="X",INDIRECT("'DATA - økonomi'!K"&amp;4+15*$A5+4*$A5+7),0)+IF(Analyse!$E$110="X",INDIRECT("'DATA - økonomi'!K"&amp;4+15*$A5+4*$A5+8),0)+IF(Analyse!$E$111="X",INDIRECT("'DATA - økonomi'!K"&amp;4+15*$A5+4*$A5+9),0)+IF(Analyse!$E$112="X",INDIRECT("'DATA - økonomi'!K"&amp;4+15*$A5+4*$A5+10),0)+IF(Analyse!$E$115="X",INDIRECT("'DATA - økonomi'!K"&amp;4+15*$A5+4*$A5+11),0)+IF(Analyse!$E$116="X",INDIRECT("'DATA - økonomi'!K"&amp;4+15*$A5+4*$A5+12),0)+IF(Analyse!$E$117="X",INDIRECT("'DATA - økonomi'!K"&amp;4+15*$A5+4*$A5+13),0)+IF(Analyse!$E$129="X",INDIRECT("'DATA - økonomi'!K"&amp;4+15*$A5+4*$A5+14),0)</f>
        <v>0</v>
      </c>
      <c r="L5" s="36">
        <f ca="1">IF(Analyse!$E$3="X",INDIRECT("'DATA - økonomi'!L"&amp;4+15*$A5+4*$A5+0),0)+IF(Analyse!$E$4="X",INDIRECT("'DATA - økonomi'!L"&amp;4+15*$A5+4*$A5+1),0)+IF(Analyse!$E$104="X",INDIRECT("'DATA - økonomi'!L"&amp;4+15*$A5+4*$A5+2),0)+IF(Analyse!$E$105="X",INDIRECT("'DATA - økonomi'!L"&amp;4+15*$A5+4*$A5+3),0)+IF(Analyse!$E$106="X",INDIRECT("'DATA - økonomi'!L"&amp;4+15*$A5+4*$A5+4),0)+IF(Analyse!$E$107="X",INDIRECT("'DATA - økonomi'!L"&amp;4+15*$A5+4*$A5+5),0)+IF(Analyse!$E$108="X",INDIRECT("'DATA - økonomi'!L"&amp;4+15*$A5+4*$A5+6),0)+IF(Analyse!$E$109="X",INDIRECT("'DATA - økonomi'!L"&amp;4+15*$A5+4*$A5+7),0)+IF(Analyse!$E$110="X",INDIRECT("'DATA - økonomi'!L"&amp;4+15*$A5+4*$A5+8),0)+IF(Analyse!$E$111="X",INDIRECT("'DATA - økonomi'!L"&amp;4+15*$A5+4*$A5+9),0)+IF(Analyse!$E$112="X",INDIRECT("'DATA - økonomi'!L"&amp;4+15*$A5+4*$A5+10),0)+IF(Analyse!$E$115="X",INDIRECT("'DATA - økonomi'!L"&amp;4+15*$A5+4*$A5+11),0)+IF(Analyse!$E$116="X",INDIRECT("'DATA - økonomi'!L"&amp;4+15*$A5+4*$A5+12),0)+IF(Analyse!$E$117="X",INDIRECT("'DATA - økonomi'!L"&amp;4+15*$A5+4*$A5+13),0)+IF(Analyse!$E$129="X",INDIRECT("'DATA - økonomi'!L"&amp;4+15*$A5+4*$A5+14),0)</f>
        <v>0</v>
      </c>
      <c r="M5" s="36">
        <f ca="1">IF(Analyse!$E$3="X",INDIRECT("'DATA - økonomi'!M"&amp;4+15*$A5+4*$A5+0),0)+IF(Analyse!$E$4="X",INDIRECT("'DATA - økonomi'!M"&amp;4+15*$A5+4*$A5+1),0)+IF(Analyse!$E$104="X",INDIRECT("'DATA - økonomi'!M"&amp;4+15*$A5+4*$A5+2),0)+IF(Analyse!$E$105="X",INDIRECT("'DATA - økonomi'!M"&amp;4+15*$A5+4*$A5+3),0)+IF(Analyse!$E$106="X",INDIRECT("'DATA - økonomi'!M"&amp;4+15*$A5+4*$A5+4),0)+IF(Analyse!$E$107="X",INDIRECT("'DATA - økonomi'!M"&amp;4+15*$A5+4*$A5+5),0)+IF(Analyse!$E$108="X",INDIRECT("'DATA - økonomi'!M"&amp;4+15*$A5+4*$A5+6),0)+IF(Analyse!$E$109="X",INDIRECT("'DATA - økonomi'!M"&amp;4+15*$A5+4*$A5+7),0)+IF(Analyse!$E$110="X",INDIRECT("'DATA - økonomi'!M"&amp;4+15*$A5+4*$A5+8),0)+IF(Analyse!$E$111="X",INDIRECT("'DATA - økonomi'!M"&amp;4+15*$A5+4*$A5+9),0)+IF(Analyse!$E$112="X",INDIRECT("'DATA - økonomi'!M"&amp;4+15*$A5+4*$A5+10),0)+IF(Analyse!$E$115="X",INDIRECT("'DATA - økonomi'!M"&amp;4+15*$A5+4*$A5+11),0)+IF(Analyse!$E$116="X",INDIRECT("'DATA - økonomi'!M"&amp;4+15*$A5+4*$A5+12),0)+IF(Analyse!$E$117="X",INDIRECT("'DATA - økonomi'!M"&amp;4+15*$A5+4*$A5+13),0)+IF(Analyse!$E$129="X",INDIRECT("'DATA - økonomi'!M"&amp;4+15*$A5+4*$A5+14),0)</f>
        <v>0</v>
      </c>
      <c r="N5" s="36">
        <f ca="1">IF(Analyse!$E$3="X",INDIRECT("'DATA - økonomi'!N"&amp;4+15*$A5+4*$A5+0),0)+IF(Analyse!$E$4="X",INDIRECT("'DATA - økonomi'!N"&amp;4+15*$A5+4*$A5+1),0)+IF(Analyse!$E$104="X",INDIRECT("'DATA - økonomi'!N"&amp;4+15*$A5+4*$A5+2),0)+IF(Analyse!$E$105="X",INDIRECT("'DATA - økonomi'!N"&amp;4+15*$A5+4*$A5+3),0)+IF(Analyse!$E$106="X",INDIRECT("'DATA - økonomi'!N"&amp;4+15*$A5+4*$A5+4),0)+IF(Analyse!$E$107="X",INDIRECT("'DATA - økonomi'!N"&amp;4+15*$A5+4*$A5+5),0)+IF(Analyse!$E$108="X",INDIRECT("'DATA - økonomi'!N"&amp;4+15*$A5+4*$A5+6),0)+IF(Analyse!$E$109="X",INDIRECT("'DATA - økonomi'!N"&amp;4+15*$A5+4*$A5+7),0)+IF(Analyse!$E$110="X",INDIRECT("'DATA - økonomi'!N"&amp;4+15*$A5+4*$A5+8),0)+IF(Analyse!$E$111="X",INDIRECT("'DATA - økonomi'!N"&amp;4+15*$A5+4*$A5+9),0)+IF(Analyse!$E$112="X",INDIRECT("'DATA - økonomi'!N"&amp;4+15*$A5+4*$A5+10),0)+IF(Analyse!$E$115="X",INDIRECT("'DATA - økonomi'!N"&amp;4+15*$A5+4*$A5+11),0)+IF(Analyse!$E$116="X",INDIRECT("'DATA - økonomi'!N"&amp;4+15*$A5+4*$A5+12),0)+IF(Analyse!$E$117="X",INDIRECT("'DATA - økonomi'!N"&amp;4+15*$A5+4*$A5+13),0)+IF(Analyse!$E$129="X",INDIRECT("'DATA - økonomi'!N"&amp;4+15*$A5+4*$A5+14),0)</f>
        <v>0</v>
      </c>
      <c r="O5" s="32"/>
      <c r="P5" s="35" t="s">
        <v>13</v>
      </c>
      <c r="Q5" s="36">
        <f ca="1">IF(Analyse!$E$3="X",INDIRECT("'DATA - økonomi'!Q"&amp;4+15*$A5+4*$A5+0),0)+IF(Analyse!$E$4="X",INDIRECT("'DATA - økonomi'!Q"&amp;4+15*$A5+4*$A5+1),0)+IF(Analyse!$E$104="X",INDIRECT("'DATA - økonomi'!Q"&amp;4+15*$A5+4*$A5+2),0)+IF(Analyse!$E$105="X",INDIRECT("'DATA - økonomi'!Q"&amp;4+15*$A5+4*$A5+3),0)+IF(Analyse!$E$106="X",INDIRECT("'DATA - økonomi'!Q"&amp;4+15*$A5+4*$A5+4),0)+IF(Analyse!$E$107="X",INDIRECT("'DATA - økonomi'!Q"&amp;4+15*$A5+4*$A5+5),0)+IF(Analyse!$E$108="X",INDIRECT("'DATA - økonomi'!Q"&amp;4+15*$A5+4*$A5+6),0)+IF(Analyse!$E$109="X",INDIRECT("'DATA - økonomi'!Q"&amp;4+15*$A5+4*$A5+7),0)+IF(Analyse!$E$110="X",INDIRECT("'DATA - økonomi'!Q"&amp;4+15*$A5+4*$A5+8),0)+IF(Analyse!$E$111="X",INDIRECT("'DATA - økonomi'!Q"&amp;4+15*$A5+4*$A5+9),0)+IF(Analyse!$E$112="X",INDIRECT("'DATA - økonomi'!Q"&amp;4+15*$A5+4*$A5+10),0)+IF(Analyse!$E$115="X",INDIRECT("'DATA - økonomi'!Q"&amp;4+15*$A5+4*$A5+11),0)+IF(Analyse!$E$116="X",INDIRECT("'DATA - økonomi'!Q"&amp;4+15*$A5+4*$A5+12),0)+IF(Analyse!$E$117="X",INDIRECT("'DATA - økonomi'!Q"&amp;4+15*$A5+4*$A5+13),0)+IF(Analyse!$E$129="X",INDIRECT("'DATA - økonomi'!Q"&amp;4+15*$A5+4*$A5+14),0)</f>
        <v>0</v>
      </c>
      <c r="R5" s="36">
        <f ca="1">IF(Analyse!$E$3="X",INDIRECT("'DATA - økonomi'!R"&amp;4+15*$A5+4*$A5+0),0)+IF(Analyse!$E$4="X",INDIRECT("'DATA - økonomi'!R"&amp;4+15*$A5+4*$A5+1),0)+IF(Analyse!$E$104="X",INDIRECT("'DATA - økonomi'!R"&amp;4+15*$A5+4*$A5+2),0)+IF(Analyse!$E$105="X",INDIRECT("'DATA - økonomi'!R"&amp;4+15*$A5+4*$A5+3),0)+IF(Analyse!$E$106="X",INDIRECT("'DATA - økonomi'!R"&amp;4+15*$A5+4*$A5+4),0)+IF(Analyse!$E$107="X",INDIRECT("'DATA - økonomi'!R"&amp;4+15*$A5+4*$A5+5),0)+IF(Analyse!$E$108="X",INDIRECT("'DATA - økonomi'!R"&amp;4+15*$A5+4*$A5+6),0)+IF(Analyse!$E$109="X",INDIRECT("'DATA - økonomi'!R"&amp;4+15*$A5+4*$A5+7),0)+IF(Analyse!$E$110="X",INDIRECT("'DATA - økonomi'!R"&amp;4+15*$A5+4*$A5+8),0)+IF(Analyse!$E$111="X",INDIRECT("'DATA - økonomi'!R"&amp;4+15*$A5+4*$A5+9),0)+IF(Analyse!$E$112="X",INDIRECT("'DATA - økonomi'!R"&amp;4+15*$A5+4*$A5+10),0)+IF(Analyse!$E$115="X",INDIRECT("'DATA - økonomi'!R"&amp;4+15*$A5+4*$A5+11),0)+IF(Analyse!$E$116="X",INDIRECT("'DATA - økonomi'!R"&amp;4+15*$A5+4*$A5+12),0)+IF(Analyse!$E$117="X",INDIRECT("'DATA - økonomi'!R"&amp;4+15*$A5+4*$A5+13),0)+IF(Analyse!$E$129="X",INDIRECT("'DATA - økonomi'!R"&amp;4+15*$A5+4*$A5+14),0)</f>
        <v>0</v>
      </c>
      <c r="S5" s="36">
        <f ca="1">IF(Analyse!$E$3="X",INDIRECT("'DATA - økonomi'!S"&amp;4+15*$A5+4*$A5+0),0)+IF(Analyse!$E$4="X",INDIRECT("'DATA - økonomi'!S"&amp;4+15*$A5+4*$A5+1),0)+IF(Analyse!$E$104="X",INDIRECT("'DATA - økonomi'!S"&amp;4+15*$A5+4*$A5+2),0)+IF(Analyse!$E$105="X",INDIRECT("'DATA - økonomi'!S"&amp;4+15*$A5+4*$A5+3),0)+IF(Analyse!$E$106="X",INDIRECT("'DATA - økonomi'!S"&amp;4+15*$A5+4*$A5+4),0)+IF(Analyse!$E$107="X",INDIRECT("'DATA - økonomi'!S"&amp;4+15*$A5+4*$A5+5),0)+IF(Analyse!$E$108="X",INDIRECT("'DATA - økonomi'!S"&amp;4+15*$A5+4*$A5+6),0)+IF(Analyse!$E$109="X",INDIRECT("'DATA - økonomi'!S"&amp;4+15*$A5+4*$A5+7),0)+IF(Analyse!$E$110="X",INDIRECT("'DATA - økonomi'!S"&amp;4+15*$A5+4*$A5+8),0)+IF(Analyse!$E$111="X",INDIRECT("'DATA - økonomi'!S"&amp;4+15*$A5+4*$A5+9),0)+IF(Analyse!$E$112="X",INDIRECT("'DATA - økonomi'!S"&amp;4+15*$A5+4*$A5+10),0)+IF(Analyse!$E$115="X",INDIRECT("'DATA - økonomi'!S"&amp;4+15*$A5+4*$A5+11),0)+IF(Analyse!$E$116="X",INDIRECT("'DATA - økonomi'!S"&amp;4+15*$A5+4*$A5+12),0)+IF(Analyse!$E$117="X",INDIRECT("'DATA - økonomi'!S"&amp;4+15*$A5+4*$A5+13),0)+IF(Analyse!$E$129="X",INDIRECT("'DATA - økonomi'!S"&amp;4+15*$A5+4*$A5+14),0)</f>
        <v>0</v>
      </c>
      <c r="T5" s="36">
        <f ca="1">IF(Analyse!$E$3="X",INDIRECT("'DATA - økonomi'!T"&amp;4+15*$A5+4*$A5+0),0)+IF(Analyse!$E$4="X",INDIRECT("'DATA - økonomi'!T"&amp;4+15*$A5+4*$A5+1),0)+IF(Analyse!$E$104="X",INDIRECT("'DATA - økonomi'!T"&amp;4+15*$A5+4*$A5+2),0)+IF(Analyse!$E$105="X",INDIRECT("'DATA - økonomi'!T"&amp;4+15*$A5+4*$A5+3),0)+IF(Analyse!$E$106="X",INDIRECT("'DATA - økonomi'!T"&amp;4+15*$A5+4*$A5+4),0)+IF(Analyse!$E$107="X",INDIRECT("'DATA - økonomi'!T"&amp;4+15*$A5+4*$A5+5),0)+IF(Analyse!$E$108="X",INDIRECT("'DATA - økonomi'!T"&amp;4+15*$A5+4*$A5+6),0)+IF(Analyse!$E$109="X",INDIRECT("'DATA - økonomi'!T"&amp;4+15*$A5+4*$A5+7),0)+IF(Analyse!$E$110="X",INDIRECT("'DATA - økonomi'!T"&amp;4+15*$A5+4*$A5+8),0)+IF(Analyse!$E$111="X",INDIRECT("'DATA - økonomi'!T"&amp;4+15*$A5+4*$A5+9),0)+IF(Analyse!$E$112="X",INDIRECT("'DATA - økonomi'!T"&amp;4+15*$A5+4*$A5+10),0)+IF(Analyse!$E$115="X",INDIRECT("'DATA - økonomi'!T"&amp;4+15*$A5+4*$A5+11),0)+IF(Analyse!$E$116="X",INDIRECT("'DATA - økonomi'!T"&amp;4+15*$A5+4*$A5+12),0)+IF(Analyse!$E$117="X",INDIRECT("'DATA - økonomi'!T"&amp;4+15*$A5+4*$A5+13),0)+IF(Analyse!$E$129="X",INDIRECT("'DATA - økonomi'!T"&amp;4+15*$A5+4*$A5+14),0)</f>
        <v>0</v>
      </c>
      <c r="U5" s="36">
        <f ca="1">IF(Analyse!$E$3="X",INDIRECT("'DATA - økonomi'!U"&amp;4+15*$A5+4*$A5+0),0)+IF(Analyse!$E$4="X",INDIRECT("'DATA - økonomi'!U"&amp;4+15*$A5+4*$A5+1),0)+IF(Analyse!$E$104="X",INDIRECT("'DATA - økonomi'!U"&amp;4+15*$A5+4*$A5+2),0)+IF(Analyse!$E$105="X",INDIRECT("'DATA - økonomi'!U"&amp;4+15*$A5+4*$A5+3),0)+IF(Analyse!$E$106="X",INDIRECT("'DATA - økonomi'!U"&amp;4+15*$A5+4*$A5+4),0)+IF(Analyse!$E$107="X",INDIRECT("'DATA - økonomi'!U"&amp;4+15*$A5+4*$A5+5),0)+IF(Analyse!$E$108="X",INDIRECT("'DATA - økonomi'!U"&amp;4+15*$A5+4*$A5+6),0)+IF(Analyse!$E$109="X",INDIRECT("'DATA - økonomi'!U"&amp;4+15*$A5+4*$A5+7),0)+IF(Analyse!$E$110="X",INDIRECT("'DATA - økonomi'!U"&amp;4+15*$A5+4*$A5+8),0)+IF(Analyse!$E$111="X",INDIRECT("'DATA - økonomi'!U"&amp;4+15*$A5+4*$A5+9),0)+IF(Analyse!$E$112="X",INDIRECT("'DATA - økonomi'!U"&amp;4+15*$A5+4*$A5+10),0)+IF(Analyse!$E$115="X",INDIRECT("'DATA - økonomi'!U"&amp;4+15*$A5+4*$A5+11),0)+IF(Analyse!$E$116="X",INDIRECT("'DATA - økonomi'!U"&amp;4+15*$A5+4*$A5+12),0)+IF(Analyse!$E$117="X",INDIRECT("'DATA - økonomi'!U"&amp;4+15*$A5+4*$A5+13),0)+IF(Analyse!$E$129="X",INDIRECT("'DATA - økonomi'!U"&amp;4+15*$A5+4*$A5+14),0)</f>
        <v>0</v>
      </c>
      <c r="V5" s="36">
        <f ca="1">IF(Analyse!$E$3="X",INDIRECT("'DATA - økonomi'!V"&amp;4+15*$A5+4*$A5+0),0)+IF(Analyse!$E$4="X",INDIRECT("'DATA - økonomi'!V"&amp;4+15*$A5+4*$A5+1),0)+IF(Analyse!$E$104="X",INDIRECT("'DATA - økonomi'!V"&amp;4+15*$A5+4*$A5+2),0)+IF(Analyse!$E$105="X",INDIRECT("'DATA - økonomi'!V"&amp;4+15*$A5+4*$A5+3),0)+IF(Analyse!$E$106="X",INDIRECT("'DATA - økonomi'!V"&amp;4+15*$A5+4*$A5+4),0)+IF(Analyse!$E$107="X",INDIRECT("'DATA - økonomi'!V"&amp;4+15*$A5+4*$A5+5),0)+IF(Analyse!$E$108="X",INDIRECT("'DATA - økonomi'!V"&amp;4+15*$A5+4*$A5+6),0)+IF(Analyse!$E$109="X",INDIRECT("'DATA - økonomi'!V"&amp;4+15*$A5+4*$A5+7),0)+IF(Analyse!$E$110="X",INDIRECT("'DATA - økonomi'!V"&amp;4+15*$A5+4*$A5+8),0)+IF(Analyse!$E$111="X",INDIRECT("'DATA - økonomi'!V"&amp;4+15*$A5+4*$A5+9),0)+IF(Analyse!$E$112="X",INDIRECT("'DATA - økonomi'!V"&amp;4+15*$A5+4*$A5+10),0)+IF(Analyse!$E$115="X",INDIRECT("'DATA - økonomi'!V"&amp;4+15*$A5+4*$A5+11),0)+IF(Analyse!$E$116="X",INDIRECT("'DATA - økonomi'!V"&amp;4+15*$A5+4*$A5+12),0)+IF(Analyse!$E$117="X",INDIRECT("'DATA - økonomi'!V"&amp;4+15*$A5+4*$A5+13),0)+IF(Analyse!$E$129="X",INDIRECT("'DATA - økonomi'!V"&amp;4+15*$A5+4*$A5+14),0)</f>
        <v>0</v>
      </c>
      <c r="W5" s="36">
        <f ca="1">IF(Analyse!$E$3="X",INDIRECT("'DATA - økonomi'!W"&amp;4+15*$A5+4*$A5+0),0)+IF(Analyse!$E$4="X",INDIRECT("'DATA - økonomi'!W"&amp;4+15*$A5+4*$A5+1),0)+IF(Analyse!$E$104="X",INDIRECT("'DATA - økonomi'!W"&amp;4+15*$A5+4*$A5+2),0)+IF(Analyse!$E$105="X",INDIRECT("'DATA - økonomi'!W"&amp;4+15*$A5+4*$A5+3),0)+IF(Analyse!$E$106="X",INDIRECT("'DATA - økonomi'!W"&amp;4+15*$A5+4*$A5+4),0)+IF(Analyse!$E$107="X",INDIRECT("'DATA - økonomi'!W"&amp;4+15*$A5+4*$A5+5),0)+IF(Analyse!$E$108="X",INDIRECT("'DATA - økonomi'!W"&amp;4+15*$A5+4*$A5+6),0)+IF(Analyse!$E$109="X",INDIRECT("'DATA - økonomi'!W"&amp;4+15*$A5+4*$A5+7),0)+IF(Analyse!$E$110="X",INDIRECT("'DATA - økonomi'!W"&amp;4+15*$A5+4*$A5+8),0)+IF(Analyse!$E$111="X",INDIRECT("'DATA - økonomi'!W"&amp;4+15*$A5+4*$A5+9),0)+IF(Analyse!$E$112="X",INDIRECT("'DATA - økonomi'!W"&amp;4+15*$A5+4*$A5+10),0)+IF(Analyse!$E$115="X",INDIRECT("'DATA - økonomi'!W"&amp;4+15*$A5+4*$A5+11),0)+IF(Analyse!$E$116="X",INDIRECT("'DATA - økonomi'!W"&amp;4+15*$A5+4*$A5+12),0)+IF(Analyse!$E$117="X",INDIRECT("'DATA - økonomi'!W"&amp;4+15*$A5+4*$A5+13),0)+IF(Analyse!$E$129="X",INDIRECT("'DATA - økonomi'!W"&amp;4+15*$A5+4*$A5+14),0)</f>
        <v>0</v>
      </c>
      <c r="X5" s="36">
        <f ca="1">IF(Analyse!$E$3="X",INDIRECT("'DATA - økonomi'!X"&amp;4+15*$A5+4*$A5+0),0)+IF(Analyse!$E$4="X",INDIRECT("'DATA - økonomi'!X"&amp;4+15*$A5+4*$A5+1),0)+IF(Analyse!$E$104="X",INDIRECT("'DATA - økonomi'!X"&amp;4+15*$A5+4*$A5+2),0)+IF(Analyse!$E$105="X",INDIRECT("'DATA - økonomi'!X"&amp;4+15*$A5+4*$A5+3),0)+IF(Analyse!$E$106="X",INDIRECT("'DATA - økonomi'!X"&amp;4+15*$A5+4*$A5+4),0)+IF(Analyse!$E$107="X",INDIRECT("'DATA - økonomi'!X"&amp;4+15*$A5+4*$A5+5),0)+IF(Analyse!$E$108="X",INDIRECT("'DATA - økonomi'!X"&amp;4+15*$A5+4*$A5+6),0)+IF(Analyse!$E$109="X",INDIRECT("'DATA - økonomi'!X"&amp;4+15*$A5+4*$A5+7),0)+IF(Analyse!$E$110="X",INDIRECT("'DATA - økonomi'!X"&amp;4+15*$A5+4*$A5+8),0)+IF(Analyse!$E$111="X",INDIRECT("'DATA - økonomi'!X"&amp;4+15*$A5+4*$A5+9),0)+IF(Analyse!$E$112="X",INDIRECT("'DATA - økonomi'!X"&amp;4+15*$A5+4*$A5+10),0)+IF(Analyse!$E$115="X",INDIRECT("'DATA - økonomi'!X"&amp;4+15*$A5+4*$A5+11),0)+IF(Analyse!$E$116="X",INDIRECT("'DATA - økonomi'!X"&amp;4+15*$A5+4*$A5+12),0)+IF(Analyse!$E$117="X",INDIRECT("'DATA - økonomi'!X"&amp;4+15*$A5+4*$A5+13),0)+IF(Analyse!$E$129="X",INDIRECT("'DATA - økonomi'!X"&amp;4+15*$A5+4*$A5+14),0)</f>
        <v>0</v>
      </c>
      <c r="Y5" s="36">
        <f ca="1">IF(Analyse!$E$3="X",INDIRECT("'DATA - økonomi'!Y"&amp;4+15*$A5+4*$A5+0),0)+IF(Analyse!$E$4="X",INDIRECT("'DATA - økonomi'!Y"&amp;4+15*$A5+4*$A5+1),0)+IF(Analyse!$E$104="X",INDIRECT("'DATA - økonomi'!Y"&amp;4+15*$A5+4*$A5+2),0)+IF(Analyse!$E$105="X",INDIRECT("'DATA - økonomi'!Y"&amp;4+15*$A5+4*$A5+3),0)+IF(Analyse!$E$106="X",INDIRECT("'DATA - økonomi'!Y"&amp;4+15*$A5+4*$A5+4),0)+IF(Analyse!$E$107="X",INDIRECT("'DATA - økonomi'!Y"&amp;4+15*$A5+4*$A5+5),0)+IF(Analyse!$E$108="X",INDIRECT("'DATA - økonomi'!Y"&amp;4+15*$A5+4*$A5+6),0)+IF(Analyse!$E$109="X",INDIRECT("'DATA - økonomi'!Y"&amp;4+15*$A5+4*$A5+7),0)+IF(Analyse!$E$110="X",INDIRECT("'DATA - økonomi'!Y"&amp;4+15*$A5+4*$A5+8),0)+IF(Analyse!$E$111="X",INDIRECT("'DATA - økonomi'!Y"&amp;4+15*$A5+4*$A5+9),0)+IF(Analyse!$E$112="X",INDIRECT("'DATA - økonomi'!Y"&amp;4+15*$A5+4*$A5+10),0)+IF(Analyse!$E$115="X",INDIRECT("'DATA - økonomi'!Y"&amp;4+15*$A5+4*$A5+11),0)+IF(Analyse!$E$116="X",INDIRECT("'DATA - økonomi'!Y"&amp;4+15*$A5+4*$A5+12),0)+IF(Analyse!$E$117="X",INDIRECT("'DATA - økonomi'!Y"&amp;4+15*$A5+4*$A5+13),0)+IF(Analyse!$E$129="X",INDIRECT("'DATA - økonomi'!Y"&amp;4+15*$A5+4*$A5+14),0)</f>
        <v>0</v>
      </c>
      <c r="Z5" s="36">
        <f ca="1">IF(Analyse!$E$3="X",INDIRECT("'DATA - økonomi'!Z"&amp;4+15*$A5+4*$A5+0),0)+IF(Analyse!$E$4="X",INDIRECT("'DATA - økonomi'!Z"&amp;4+15*$A5+4*$A5+1),0)+IF(Analyse!$E$104="X",INDIRECT("'DATA - økonomi'!Z"&amp;4+15*$A5+4*$A5+2),0)+IF(Analyse!$E$105="X",INDIRECT("'DATA - økonomi'!Z"&amp;4+15*$A5+4*$A5+3),0)+IF(Analyse!$E$106="X",INDIRECT("'DATA - økonomi'!Z"&amp;4+15*$A5+4*$A5+4),0)+IF(Analyse!$E$107="X",INDIRECT("'DATA - økonomi'!Z"&amp;4+15*$A5+4*$A5+5),0)+IF(Analyse!$E$108="X",INDIRECT("'DATA - økonomi'!Z"&amp;4+15*$A5+4*$A5+6),0)+IF(Analyse!$E$109="X",INDIRECT("'DATA - økonomi'!Z"&amp;4+15*$A5+4*$A5+7),0)+IF(Analyse!$E$110="X",INDIRECT("'DATA - økonomi'!Z"&amp;4+15*$A5+4*$A5+8),0)+IF(Analyse!$E$111="X",INDIRECT("'DATA - økonomi'!Z"&amp;4+15*$A5+4*$A5+9),0)+IF(Analyse!$E$112="X",INDIRECT("'DATA - økonomi'!Z"&amp;4+15*$A5+4*$A5+10),0)+IF(Analyse!$E$115="X",INDIRECT("'DATA - økonomi'!Z"&amp;4+15*$A5+4*$A5+11),0)+IF(Analyse!$E$116="X",INDIRECT("'DATA - økonomi'!Z"&amp;4+15*$A5+4*$A5+12),0)+IF(Analyse!$E$117="X",INDIRECT("'DATA - økonomi'!Z"&amp;4+15*$A5+4*$A5+13),0)+IF(Analyse!$E$129="X",INDIRECT("'DATA - økonomi'!Z"&amp;4+15*$A5+4*$A5+14),0)</f>
        <v>0</v>
      </c>
      <c r="AA5" s="36">
        <f ca="1">IF(Analyse!$E$3="X",INDIRECT("'DATA - økonomi'!Z"&amp;4+15*$A5+4*$A5+0),0)+IF(Analyse!$E$4="X",INDIRECT("'DATA - økonomi'!Z"&amp;4+15*$A5+4*$A5+1),0)+IF(Analyse!$E$104="X",INDIRECT("'DATA - økonomi'!Z"&amp;4+15*$A5+4*$A5+2),0)+IF(Analyse!$E$105="X",INDIRECT("'DATA - økonomi'!Z"&amp;4+15*$A5+4*$A5+3),0)+IF(Analyse!$E$106="X",INDIRECT("'DATA - økonomi'!Z"&amp;4+15*$A5+4*$A5+4),0)+IF(Analyse!$E$107="X",INDIRECT("'DATA - økonomi'!Z"&amp;4+15*$A5+4*$A5+5),0)+IF(Analyse!$E$108="X",INDIRECT("'DATA - økonomi'!Z"&amp;4+15*$A5+4*$A5+6),0)+IF(Analyse!$E$109="X",INDIRECT("'DATA - økonomi'!Z"&amp;4+15*$A5+4*$A5+7),0)+IF(Analyse!$E$110="X",INDIRECT("'DATA - økonomi'!Z"&amp;4+15*$A5+4*$A5+8),0)+IF(Analyse!$E$111="X",INDIRECT("'DATA - økonomi'!Z"&amp;4+15*$A5+4*$A5+9),0)+IF(Analyse!$E$112="X",INDIRECT("'DATA - økonomi'!Z"&amp;4+15*$A5+4*$A5+10),0)+IF(Analyse!$E$115="X",INDIRECT("'DATA - økonomi'!Z"&amp;4+15*$A5+4*$A5+11),0)+IF(Analyse!$E$116="X",INDIRECT("'DATA - økonomi'!Z"&amp;4+15*$A5+4*$A5+12),0)+IF(Analyse!$E$117="X",INDIRECT("'DATA - økonomi'!Z"&amp;4+15*$A5+4*$A5+13),0)+IF(Analyse!$E$129="X",INDIRECT("'DATA - økonomi'!Z"&amp;4+15*$A5+4*$A5+14),0)</f>
        <v>0</v>
      </c>
      <c r="AB5" s="36">
        <f ca="1">IF(Analyse!$E$3="X",INDIRECT("'DATA - økonomi'!Z"&amp;4+15*$A5+4*$A5+0),0)+IF(Analyse!$E$4="X",INDIRECT("'DATA - økonomi'!Z"&amp;4+15*$A5+4*$A5+1),0)+IF(Analyse!$E$104="X",INDIRECT("'DATA - økonomi'!Z"&amp;4+15*$A5+4*$A5+2),0)+IF(Analyse!$E$105="X",INDIRECT("'DATA - økonomi'!Z"&amp;4+15*$A5+4*$A5+3),0)+IF(Analyse!$E$106="X",INDIRECT("'DATA - økonomi'!Z"&amp;4+15*$A5+4*$A5+4),0)+IF(Analyse!$E$107="X",INDIRECT("'DATA - økonomi'!Z"&amp;4+15*$A5+4*$A5+5),0)+IF(Analyse!$E$108="X",INDIRECT("'DATA - økonomi'!Z"&amp;4+15*$A5+4*$A5+6),0)+IF(Analyse!$E$109="X",INDIRECT("'DATA - økonomi'!Z"&amp;4+15*$A5+4*$A5+7),0)+IF(Analyse!$E$110="X",INDIRECT("'DATA - økonomi'!Z"&amp;4+15*$A5+4*$A5+8),0)+IF(Analyse!$E$111="X",INDIRECT("'DATA - økonomi'!Z"&amp;4+15*$A5+4*$A5+9),0)+IF(Analyse!$E$112="X",INDIRECT("'DATA - økonomi'!Z"&amp;4+15*$A5+4*$A5+10),0)+IF(Analyse!$E$115="X",INDIRECT("'DATA - økonomi'!Z"&amp;4+15*$A5+4*$A5+11),0)+IF(Analyse!$E$116="X",INDIRECT("'DATA - økonomi'!Z"&amp;4+15*$A5+4*$A5+12),0)+IF(Analyse!$E$117="X",INDIRECT("'DATA - økonomi'!Z"&amp;4+15*$A5+4*$A5+13),0)+IF(Analyse!$E$129="X",INDIRECT("'DATA - økonomi'!Z"&amp;4+15*$A5+4*$A5+14),0)</f>
        <v>0</v>
      </c>
      <c r="AC5" s="30"/>
      <c r="AD5" s="35" t="s">
        <v>13</v>
      </c>
      <c r="AE5" s="36">
        <f ca="1">IF(Analyse!$E$3="X",INDIRECT("'DATA - økonomi'!AE"&amp;4+15*$A5+4*$A5+0),0)+IF(Analyse!$E$4="X",INDIRECT("'DATA - økonomi'!AE"&amp;4+15*$A5+4*$A5+1),0)+IF(Analyse!$E$104="X",INDIRECT("'DATA - økonomi'!AE"&amp;4+15*$A5+4*$A5+2),0)+IF(Analyse!$E$105="X",INDIRECT("'DATA - økonomi'!AE"&amp;4+15*$A5+4*$A5+3),0)+IF(Analyse!$E$106="X",INDIRECT("'DATA - økonomi'!AE"&amp;4+15*$A5+4*$A5+4),0)+IF(Analyse!$E$107="X",INDIRECT("'DATA - økonomi'!AE"&amp;4+15*$A5+4*$A5+5),0)+IF(Analyse!$E$108="X",INDIRECT("'DATA - økonomi'!AE"&amp;4+15*$A5+4*$A5+6),0)+IF(Analyse!$E$109="X",INDIRECT("'DATA - økonomi'!AE"&amp;4+15*$A5+4*$A5+7),0)+IF(Analyse!$E$110="X",INDIRECT("'DATA - økonomi'!AE"&amp;4+15*$A5+4*$A5+8),0)+IF(Analyse!$E$111="X",INDIRECT("'DATA - økonomi'!AE"&amp;4+15*$A5+4*$A5+9),0)+IF(Analyse!$E$112="X",INDIRECT("'DATA - økonomi'!AE"&amp;4+15*$A5+4*$A5+10),0)+IF(Analyse!$E$115="X",INDIRECT("'DATA - økonomi'!AE"&amp;4+15*$A5+4*$A5+11),0)+IF(Analyse!$E$116="X",INDIRECT("'DATA - økonomi'!AE"&amp;4+15*$A5+4*$A5+12),0)+IF(Analyse!$E$117="X",INDIRECT("'DATA - økonomi'!AE"&amp;4+15*$A5+4*$A5+13),0)+IF(Analyse!$E$129="X",INDIRECT("'DATA - økonomi'!AE"&amp;4+15*$A5+4*$A5+14),0)</f>
        <v>0</v>
      </c>
      <c r="AF5" s="36">
        <f ca="1">IF(Analyse!$E$3="X",INDIRECT("'DATA - økonomi'!AF"&amp;4+15*$A5+4*$A5+0),0)+IF(Analyse!$E$4="X",INDIRECT("'DATA - økonomi'!AF"&amp;4+15*$A5+4*$A5+1),0)+IF(Analyse!$E$104="X",INDIRECT("'DATA - økonomi'!AF"&amp;4+15*$A5+4*$A5+2),0)+IF(Analyse!$E$105="X",INDIRECT("'DATA - økonomi'!AF"&amp;4+15*$A5+4*$A5+3),0)+IF(Analyse!$E$106="X",INDIRECT("'DATA - økonomi'!AF"&amp;4+15*$A5+4*$A5+4),0)+IF(Analyse!$E$107="X",INDIRECT("'DATA - økonomi'!AF"&amp;4+15*$A5+4*$A5+5),0)+IF(Analyse!$E$108="X",INDIRECT("'DATA - økonomi'!AF"&amp;4+15*$A5+4*$A5+6),0)+IF(Analyse!$E$109="X",INDIRECT("'DATA - økonomi'!AF"&amp;4+15*$A5+4*$A5+7),0)+IF(Analyse!$E$110="X",INDIRECT("'DATA - økonomi'!AF"&amp;4+15*$A5+4*$A5+8),0)+IF(Analyse!$E$111="X",INDIRECT("'DATA - økonomi'!AF"&amp;4+15*$A5+4*$A5+9),0)+IF(Analyse!$E$112="X",INDIRECT("'DATA - økonomi'!AF"&amp;4+15*$A5+4*$A5+10),0)+IF(Analyse!$E$115="X",INDIRECT("'DATA - økonomi'!AF"&amp;4+15*$A5+4*$A5+11),0)+IF(Analyse!$E$116="X",INDIRECT("'DATA - økonomi'!AF"&amp;4+15*$A5+4*$A5+12),0)+IF(Analyse!$E$117="X",INDIRECT("'DATA - økonomi'!AF"&amp;4+15*$A5+4*$A5+13),0)+IF(Analyse!$E$129="X",INDIRECT("'DATA - økonomi'!AF"&amp;4+15*$A5+4*$A5+14),0)</f>
        <v>0</v>
      </c>
      <c r="AG5" s="36">
        <f ca="1">IF(Analyse!$E$3="X",INDIRECT("'DATA - økonomi'!AG"&amp;4+15*$A5+4*$A5+0),0)+IF(Analyse!$E$4="X",INDIRECT("'DATA - økonomi'!AG"&amp;4+15*$A5+4*$A5+1),0)+IF(Analyse!$E$104="X",INDIRECT("'DATA - økonomi'!AG"&amp;4+15*$A5+4*$A5+2),0)+IF(Analyse!$E$105="X",INDIRECT("'DATA - økonomi'!AG"&amp;4+15*$A5+4*$A5+3),0)+IF(Analyse!$E$106="X",INDIRECT("'DATA - økonomi'!AG"&amp;4+15*$A5+4*$A5+4),0)+IF(Analyse!$E$107="X",INDIRECT("'DATA - økonomi'!AG"&amp;4+15*$A5+4*$A5+5),0)+IF(Analyse!$E$108="X",INDIRECT("'DATA - økonomi'!AG"&amp;4+15*$A5+4*$A5+6),0)+IF(Analyse!$E$109="X",INDIRECT("'DATA - økonomi'!AG"&amp;4+15*$A5+4*$A5+7),0)+IF(Analyse!$E$110="X",INDIRECT("'DATA - økonomi'!AG"&amp;4+15*$A5+4*$A5+8),0)+IF(Analyse!$E$111="X",INDIRECT("'DATA - økonomi'!AG"&amp;4+15*$A5+4*$A5+9),0)+IF(Analyse!$E$112="X",INDIRECT("'DATA - økonomi'!AG"&amp;4+15*$A5+4*$A5+10),0)+IF(Analyse!$E$115="X",INDIRECT("'DATA - økonomi'!AG"&amp;4+15*$A5+4*$A5+11),0)+IF(Analyse!$E$116="X",INDIRECT("'DATA - økonomi'!AG"&amp;4+15*$A5+4*$A5+12),0)+IF(Analyse!$E$117="X",INDIRECT("'DATA - økonomi'!AG"&amp;4+15*$A5+4*$A5+13),0)+IF(Analyse!$E$129="X",INDIRECT("'DATA - økonomi'!AG"&amp;4+15*$A5+4*$A5+14),0)</f>
        <v>0</v>
      </c>
      <c r="AH5" s="36">
        <f ca="1">IF(Analyse!$E$3="X",INDIRECT("'DATA - økonomi'!AH"&amp;4+15*$A5+4*$A5+0),0)+IF(Analyse!$E$4="X",INDIRECT("'DATA - økonomi'!AH"&amp;4+15*$A5+4*$A5+1),0)+IF(Analyse!$E$104="X",INDIRECT("'DATA - økonomi'!AH"&amp;4+15*$A5+4*$A5+2),0)+IF(Analyse!$E$105="X",INDIRECT("'DATA - økonomi'!AH"&amp;4+15*$A5+4*$A5+3),0)+IF(Analyse!$E$106="X",INDIRECT("'DATA - økonomi'!AH"&amp;4+15*$A5+4*$A5+4),0)+IF(Analyse!$E$107="X",INDIRECT("'DATA - økonomi'!AH"&amp;4+15*$A5+4*$A5+5),0)+IF(Analyse!$E$108="X",INDIRECT("'DATA - økonomi'!AH"&amp;4+15*$A5+4*$A5+6),0)+IF(Analyse!$E$109="X",INDIRECT("'DATA - økonomi'!AH"&amp;4+15*$A5+4*$A5+7),0)+IF(Analyse!$E$110="X",INDIRECT("'DATA - økonomi'!AH"&amp;4+15*$A5+4*$A5+8),0)+IF(Analyse!$E$111="X",INDIRECT("'DATA - økonomi'!AH"&amp;4+15*$A5+4*$A5+9),0)+IF(Analyse!$E$112="X",INDIRECT("'DATA - økonomi'!AH"&amp;4+15*$A5+4*$A5+10),0)+IF(Analyse!$E$115="X",INDIRECT("'DATA - økonomi'!AH"&amp;4+15*$A5+4*$A5+11),0)+IF(Analyse!$E$116="X",INDIRECT("'DATA - økonomi'!AH"&amp;4+15*$A5+4*$A5+12),0)+IF(Analyse!$E$117="X",INDIRECT("'DATA - økonomi'!AH"&amp;4+15*$A5+4*$A5+13),0)+IF(Analyse!$E$129="X",INDIRECT("'DATA - økonomi'!AH"&amp;4+15*$A5+4*$A5+14),0)</f>
        <v>0</v>
      </c>
      <c r="AI5" s="36">
        <f ca="1">IF(Analyse!$E$3="X",INDIRECT("'DATA - økonomi'!AI"&amp;4+15*$A5+4*$A5+0),0)+IF(Analyse!$E$4="X",INDIRECT("'DATA - økonomi'!AI"&amp;4+15*$A5+4*$A5+1),0)+IF(Analyse!$E$104="X",INDIRECT("'DATA - økonomi'!AI"&amp;4+15*$A5+4*$A5+2),0)+IF(Analyse!$E$105="X",INDIRECT("'DATA - økonomi'!AI"&amp;4+15*$A5+4*$A5+3),0)+IF(Analyse!$E$106="X",INDIRECT("'DATA - økonomi'!AI"&amp;4+15*$A5+4*$A5+4),0)+IF(Analyse!$E$107="X",INDIRECT("'DATA - økonomi'!AI"&amp;4+15*$A5+4*$A5+5),0)+IF(Analyse!$E$108="X",INDIRECT("'DATA - økonomi'!AI"&amp;4+15*$A5+4*$A5+6),0)+IF(Analyse!$E$109="X",INDIRECT("'DATA - økonomi'!AI"&amp;4+15*$A5+4*$A5+7),0)+IF(Analyse!$E$110="X",INDIRECT("'DATA - økonomi'!AI"&amp;4+15*$A5+4*$A5+8),0)+IF(Analyse!$E$111="X",INDIRECT("'DATA - økonomi'!AI"&amp;4+15*$A5+4*$A5+9),0)+IF(Analyse!$E$112="X",INDIRECT("'DATA - økonomi'!AI"&amp;4+15*$A5+4*$A5+10),0)+IF(Analyse!$E$115="X",INDIRECT("'DATA - økonomi'!AI"&amp;4+15*$A5+4*$A5+11),0)+IF(Analyse!$E$116="X",INDIRECT("'DATA - økonomi'!AI"&amp;4+15*$A5+4*$A5+12),0)+IF(Analyse!$E$117="X",INDIRECT("'DATA - økonomi'!AI"&amp;4+15*$A5+4*$A5+13),0)+IF(Analyse!$E$129="X",INDIRECT("'DATA - økonomi'!AI"&amp;4+15*$A5+4*$A5+14),0)</f>
        <v>0</v>
      </c>
      <c r="AJ5" s="36">
        <f ca="1">IF(Analyse!$E$3="X",INDIRECT("'DATA - økonomi'!AJ"&amp;4+15*$A5+4*$A5+0),0)+IF(Analyse!$E$4="X",INDIRECT("'DATA - økonomi'!AJ"&amp;4+15*$A5+4*$A5+1),0)+IF(Analyse!$E$104="X",INDIRECT("'DATA - økonomi'!AJ"&amp;4+15*$A5+4*$A5+2),0)+IF(Analyse!$E$105="X",INDIRECT("'DATA - økonomi'!AJ"&amp;4+15*$A5+4*$A5+3),0)+IF(Analyse!$E$106="X",INDIRECT("'DATA - økonomi'!AJ"&amp;4+15*$A5+4*$A5+4),0)+IF(Analyse!$E$107="X",INDIRECT("'DATA - økonomi'!AJ"&amp;4+15*$A5+4*$A5+5),0)+IF(Analyse!$E$108="X",INDIRECT("'DATA - økonomi'!AJ"&amp;4+15*$A5+4*$A5+6),0)+IF(Analyse!$E$109="X",INDIRECT("'DATA - økonomi'!AJ"&amp;4+15*$A5+4*$A5+7),0)+IF(Analyse!$E$110="X",INDIRECT("'DATA - økonomi'!AJ"&amp;4+15*$A5+4*$A5+8),0)+IF(Analyse!$E$111="X",INDIRECT("'DATA - økonomi'!AJ"&amp;4+15*$A5+4*$A5+9),0)+IF(Analyse!$E$112="X",INDIRECT("'DATA - økonomi'!AJ"&amp;4+15*$A5+4*$A5+10),0)+IF(Analyse!$E$115="X",INDIRECT("'DATA - økonomi'!AJ"&amp;4+15*$A5+4*$A5+11),0)+IF(Analyse!$E$116="X",INDIRECT("'DATA - økonomi'!AJ"&amp;4+15*$A5+4*$A5+12),0)+IF(Analyse!$E$117="X",INDIRECT("'DATA - økonomi'!AJ"&amp;4+15*$A5+4*$A5+13),0)+IF(Analyse!$E$129="X",INDIRECT("'DATA - økonomi'!AJ"&amp;4+15*$A5+4*$A5+14),0)</f>
        <v>0</v>
      </c>
      <c r="AK5" s="36">
        <f ca="1">IF(Analyse!$E$3="X",INDIRECT("'DATA - økonomi'!AK"&amp;4+15*$A5+4*$A5+0),0)+IF(Analyse!$E$4="X",INDIRECT("'DATA - økonomi'!AK"&amp;4+15*$A5+4*$A5+1),0)+IF(Analyse!$E$104="X",INDIRECT("'DATA - økonomi'!AK"&amp;4+15*$A5+4*$A5+2),0)+IF(Analyse!$E$105="X",INDIRECT("'DATA - økonomi'!AK"&amp;4+15*$A5+4*$A5+3),0)+IF(Analyse!$E$106="X",INDIRECT("'DATA - økonomi'!AK"&amp;4+15*$A5+4*$A5+4),0)+IF(Analyse!$E$107="X",INDIRECT("'DATA - økonomi'!AK"&amp;4+15*$A5+4*$A5+5),0)+IF(Analyse!$E$108="X",INDIRECT("'DATA - økonomi'!AK"&amp;4+15*$A5+4*$A5+6),0)+IF(Analyse!$E$109="X",INDIRECT("'DATA - økonomi'!AK"&amp;4+15*$A5+4*$A5+7),0)+IF(Analyse!$E$110="X",INDIRECT("'DATA - økonomi'!AK"&amp;4+15*$A5+4*$A5+8),0)+IF(Analyse!$E$111="X",INDIRECT("'DATA - økonomi'!AK"&amp;4+15*$A5+4*$A5+9),0)+IF(Analyse!$E$112="X",INDIRECT("'DATA - økonomi'!AK"&amp;4+15*$A5+4*$A5+10),0)+IF(Analyse!$E$115="X",INDIRECT("'DATA - økonomi'!AK"&amp;4+15*$A5+4*$A5+11),0)+IF(Analyse!$E$116="X",INDIRECT("'DATA - økonomi'!AK"&amp;4+15*$A5+4*$A5+12),0)+IF(Analyse!$E$117="X",INDIRECT("'DATA - økonomi'!AK"&amp;4+15*$A5+4*$A5+13),0)+IF(Analyse!$E$129="X",INDIRECT("'DATA - økonomi'!AK"&amp;4+15*$A5+4*$A5+14),0)</f>
        <v>0</v>
      </c>
      <c r="AL5" s="36">
        <f ca="1">IF(Analyse!$E$3="X",INDIRECT("'DATA - økonomi'!AL"&amp;4+15*$A5+4*$A5+0),0)+IF(Analyse!$E$4="X",INDIRECT("'DATA - økonomi'!AL"&amp;4+15*$A5+4*$A5+1),0)+IF(Analyse!$E$104="X",INDIRECT("'DATA - økonomi'!AL"&amp;4+15*$A5+4*$A5+2),0)+IF(Analyse!$E$105="X",INDIRECT("'DATA - økonomi'!AL"&amp;4+15*$A5+4*$A5+3),0)+IF(Analyse!$E$106="X",INDIRECT("'DATA - økonomi'!AL"&amp;4+15*$A5+4*$A5+4),0)+IF(Analyse!$E$107="X",INDIRECT("'DATA - økonomi'!AL"&amp;4+15*$A5+4*$A5+5),0)+IF(Analyse!$E$108="X",INDIRECT("'DATA - økonomi'!AL"&amp;4+15*$A5+4*$A5+6),0)+IF(Analyse!$E$109="X",INDIRECT("'DATA - økonomi'!AL"&amp;4+15*$A5+4*$A5+7),0)+IF(Analyse!$E$110="X",INDIRECT("'DATA - økonomi'!AL"&amp;4+15*$A5+4*$A5+8),0)+IF(Analyse!$E$111="X",INDIRECT("'DATA - økonomi'!AL"&amp;4+15*$A5+4*$A5+9),0)+IF(Analyse!$E$112="X",INDIRECT("'DATA - økonomi'!AL"&amp;4+15*$A5+4*$A5+10),0)+IF(Analyse!$E$115="X",INDIRECT("'DATA - økonomi'!AL"&amp;4+15*$A5+4*$A5+11),0)+IF(Analyse!$E$116="X",INDIRECT("'DATA - økonomi'!AL"&amp;4+15*$A5+4*$A5+12),0)+IF(Analyse!$E$117="X",INDIRECT("'DATA - økonomi'!AL"&amp;4+15*$A5+4*$A5+13),0)+IF(Analyse!$E$129="X",INDIRECT("'DATA - økonomi'!AL"&amp;4+15*$A5+4*$A5+14),0)</f>
        <v>0</v>
      </c>
      <c r="AM5" s="36">
        <f ca="1">IF(Analyse!$E$3="X",INDIRECT("'DATA - økonomi'!AM"&amp;4+15*$A5+4*$A5+0),0)+IF(Analyse!$E$4="X",INDIRECT("'DATA - økonomi'!AM"&amp;4+15*$A5+4*$A5+1),0)+IF(Analyse!$E$104="X",INDIRECT("'DATA - økonomi'!AM"&amp;4+15*$A5+4*$A5+2),0)+IF(Analyse!$E$105="X",INDIRECT("'DATA - økonomi'!AM"&amp;4+15*$A5+4*$A5+3),0)+IF(Analyse!$E$106="X",INDIRECT("'DATA - økonomi'!AM"&amp;4+15*$A5+4*$A5+4),0)+IF(Analyse!$E$107="X",INDIRECT("'DATA - økonomi'!AM"&amp;4+15*$A5+4*$A5+5),0)+IF(Analyse!$E$108="X",INDIRECT("'DATA - økonomi'!AM"&amp;4+15*$A5+4*$A5+6),0)+IF(Analyse!$E$109="X",INDIRECT("'DATA - økonomi'!AM"&amp;4+15*$A5+4*$A5+7),0)+IF(Analyse!$E$110="X",INDIRECT("'DATA - økonomi'!AM"&amp;4+15*$A5+4*$A5+8),0)+IF(Analyse!$E$111="X",INDIRECT("'DATA - økonomi'!AM"&amp;4+15*$A5+4*$A5+9),0)+IF(Analyse!$E$112="X",INDIRECT("'DATA - økonomi'!AM"&amp;4+15*$A5+4*$A5+10),0)+IF(Analyse!$E$115="X",INDIRECT("'DATA - økonomi'!AM"&amp;4+15*$A5+4*$A5+11),0)+IF(Analyse!$E$116="X",INDIRECT("'DATA - økonomi'!AM"&amp;4+15*$A5+4*$A5+12),0)+IF(Analyse!$E$117="X",INDIRECT("'DATA - økonomi'!AM"&amp;4+15*$A5+4*$A5+13),0)+IF(Analyse!$E$129="X",INDIRECT("'DATA - økonomi'!AM"&amp;4+15*$A5+4*$A5+14),0)</f>
        <v>0</v>
      </c>
      <c r="AN5" s="36">
        <f ca="1">IF(Analyse!$E$3="X",INDIRECT("'DATA - økonomi'!AN"&amp;4+15*$A5+4*$A5+0),0)+IF(Analyse!$E$4="X",INDIRECT("'DATA - økonomi'!AN"&amp;4+15*$A5+4*$A5+1),0)+IF(Analyse!$E$104="X",INDIRECT("'DATA - økonomi'!AN"&amp;4+15*$A5+4*$A5+2),0)+IF(Analyse!$E$105="X",INDIRECT("'DATA - økonomi'!AN"&amp;4+15*$A5+4*$A5+3),0)+IF(Analyse!$E$106="X",INDIRECT("'DATA - økonomi'!AN"&amp;4+15*$A5+4*$A5+4),0)+IF(Analyse!$E$107="X",INDIRECT("'DATA - økonomi'!AN"&amp;4+15*$A5+4*$A5+5),0)+IF(Analyse!$E$108="X",INDIRECT("'DATA - økonomi'!AN"&amp;4+15*$A5+4*$A5+6),0)+IF(Analyse!$E$109="X",INDIRECT("'DATA - økonomi'!AN"&amp;4+15*$A5+4*$A5+7),0)+IF(Analyse!$E$110="X",INDIRECT("'DATA - økonomi'!AN"&amp;4+15*$A5+4*$A5+8),0)+IF(Analyse!$E$111="X",INDIRECT("'DATA - økonomi'!AN"&amp;4+15*$A5+4*$A5+9),0)+IF(Analyse!$E$112="X",INDIRECT("'DATA - økonomi'!AN"&amp;4+15*$A5+4*$A5+10),0)+IF(Analyse!$E$115="X",INDIRECT("'DATA - økonomi'!AN"&amp;4+15*$A5+4*$A5+11),0)+IF(Analyse!$E$116="X",INDIRECT("'DATA - økonomi'!AN"&amp;4+15*$A5+4*$A5+12),0)+IF(Analyse!$E$117="X",INDIRECT("'DATA - økonomi'!AN"&amp;4+15*$A5+4*$A5+13),0)+IF(Analyse!$E$129="X",INDIRECT("'DATA - økonomi'!AN"&amp;4+15*$A5+4*$A5+14),0)</f>
        <v>0</v>
      </c>
      <c r="AO5" s="36">
        <f ca="1">IF(Analyse!$E$3="X",INDIRECT("'DATA - økonomi'!AO"&amp;4+15*$A5+4*$A5+0),0)+IF(Analyse!$E$4="X",INDIRECT("'DATA - økonomi'!AO"&amp;4+15*$A5+4*$A5+1),0)+IF(Analyse!$E$104="X",INDIRECT("'DATA - økonomi'!AO"&amp;4+15*$A5+4*$A5+2),0)+IF(Analyse!$E$105="X",INDIRECT("'DATA - økonomi'!AO"&amp;4+15*$A5+4*$A5+3),0)+IF(Analyse!$E$106="X",INDIRECT("'DATA - økonomi'!AO"&amp;4+15*$A5+4*$A5+4),0)+IF(Analyse!$E$107="X",INDIRECT("'DATA - økonomi'!AO"&amp;4+15*$A5+4*$A5+5),0)+IF(Analyse!$E$108="X",INDIRECT("'DATA - økonomi'!AO"&amp;4+15*$A5+4*$A5+6),0)+IF(Analyse!$E$109="X",INDIRECT("'DATA - økonomi'!AO"&amp;4+15*$A5+4*$A5+7),0)+IF(Analyse!$E$110="X",INDIRECT("'DATA - økonomi'!AO"&amp;4+15*$A5+4*$A5+8),0)+IF(Analyse!$E$111="X",INDIRECT("'DATA - økonomi'!AO"&amp;4+15*$A5+4*$A5+9),0)+IF(Analyse!$E$112="X",INDIRECT("'DATA - økonomi'!AO"&amp;4+15*$A5+4*$A5+10),0)+IF(Analyse!$E$115="X",INDIRECT("'DATA - økonomi'!AO"&amp;4+15*$A5+4*$A5+11),0)+IF(Analyse!$E$116="X",INDIRECT("'DATA - økonomi'!AO"&amp;4+15*$A5+4*$A5+12),0)+IF(Analyse!$E$117="X",INDIRECT("'DATA - økonomi'!AO"&amp;4+15*$A5+4*$A5+13),0)+IF(Analyse!$E$129="X",INDIRECT("'DATA - økonomi'!AO"&amp;4+15*$A5+4*$A5+14),0)</f>
        <v>0</v>
      </c>
      <c r="AP5" s="30"/>
      <c r="AQ5" s="35" t="s">
        <v>13</v>
      </c>
      <c r="AR5" s="36">
        <f ca="1">INDIRECT("'DATA - økonomi'!AE"&amp;($A108+1)*19)</f>
        <v>17696.064000000002</v>
      </c>
      <c r="AS5" s="36">
        <f ca="1">INDIRECT("'DATA - økonomi'!AF"&amp;($A108+1)*19)</f>
        <v>17468.64</v>
      </c>
      <c r="AT5" s="36">
        <f ca="1">INDIRECT("'DATA - økonomi'!AG"&amp;($A108+1)*19)</f>
        <v>17378.75</v>
      </c>
      <c r="AU5" s="36">
        <f ca="1">INDIRECT("'DATA - økonomi'!AH"&amp;($A108+1)*19)</f>
        <v>17341.36</v>
      </c>
      <c r="AV5" s="36">
        <f ca="1">INDIRECT("'DATA - økonomi'!AI"&amp;($A108+1)*19)</f>
        <v>17323.416000000001</v>
      </c>
      <c r="AW5" s="36">
        <f ca="1">INDIRECT("'DATA - økonomi'!AJ"&amp;($A108+1)*19)</f>
        <v>17172.917000000001</v>
      </c>
      <c r="AX5" s="36">
        <f ca="1">INDIRECT("'DATA - økonomi'!AK"&amp;($A108+1)*19)</f>
        <v>17283.740000000002</v>
      </c>
      <c r="AY5" s="36">
        <f ca="1">INDIRECT("'DATA - økonomi'!AL"&amp;($A108+1)*19)</f>
        <v>17193.22</v>
      </c>
      <c r="AZ5" s="36">
        <f ca="1">INDIRECT("'DATA - økonomi'!AM"&amp;($A108+1)*19)</f>
        <v>16912.187999999998</v>
      </c>
      <c r="BA5" s="36">
        <f ca="1">INDIRECT("'DATA - økonomi'!AN"&amp;($A108+1)*19)</f>
        <v>17028.582999999999</v>
      </c>
      <c r="BB5" s="36">
        <f ca="1">INDIRECT("'DATA - økonomi'!AO"&amp;($A108+1)*19)</f>
        <v>16986.009999999998</v>
      </c>
      <c r="BC5" s="30"/>
    </row>
    <row r="6" spans="1:55" x14ac:dyDescent="0.25">
      <c r="A6" s="32">
        <v>2</v>
      </c>
      <c r="B6" s="35" t="s">
        <v>14</v>
      </c>
      <c r="C6" s="36">
        <f ca="1">IF(Analyse!$E$3="X",INDIRECT("'DATA - økonomi'!C"&amp;4+15*$A6+4*$A6+0),0)+IF(Analyse!$E$4="X",INDIRECT("'DATA - økonomi'!C"&amp;4+15*$A6+4*$A6+1),0)+IF(Analyse!$E$104="X",INDIRECT("'DATA - økonomi'!C"&amp;4+15*$A6+4*$A6+2),0)+IF(Analyse!$E$105="X",INDIRECT("'DATA - økonomi'!C"&amp;4+15*$A6+4*$A6+3),0)+IF(Analyse!$E$106="X",INDIRECT("'DATA - økonomi'!C"&amp;4+15*$A6+4*$A6+4),0)+IF(Analyse!$E$107="X",INDIRECT("'DATA - økonomi'!C"&amp;4+15*$A6+4*$A6+5),0)+IF(Analyse!$E$108="X",INDIRECT("'DATA - økonomi'!C"&amp;4+15*$A6+4*$A6+6),0)+IF(Analyse!$E$109="X",INDIRECT("'DATA - økonomi'!C"&amp;4+15*$A6+4*$A6+7),0)+IF(Analyse!$E$110="X",INDIRECT("'DATA - økonomi'!C"&amp;4+15*$A6+4*$A6+8),0)+IF(Analyse!$E$111="X",INDIRECT("'DATA - økonomi'!C"&amp;4+15*$A6+4*$A6+9),0)+IF(Analyse!$E$112="X",INDIRECT("'DATA - økonomi'!C"&amp;4+15*$A6+4*$A6+10),0)+IF(Analyse!$E$115="X",INDIRECT("'DATA - økonomi'!C"&amp;4+15*$A6+4*$A6+11),0)+IF(Analyse!$E$116="X",INDIRECT("'DATA - økonomi'!C"&amp;4+15*$A6+4*$A6+12),0)+IF(Analyse!$E$117="X",INDIRECT("'DATA - økonomi'!C"&amp;4+15*$A6+4*$A6+13),0)+IF(Analyse!$E$129="X",INDIRECT("'DATA - økonomi'!C"&amp;4+15*$A6+4*$A6+14),0)</f>
        <v>0</v>
      </c>
      <c r="D6" s="36">
        <f ca="1">IF(Analyse!$E$3="X",INDIRECT("'DATA - økonomi'!D"&amp;4+15*$A6+4*$A6+0),0)+IF(Analyse!$E$4="X",INDIRECT("'DATA - økonomi'!D"&amp;4+15*$A6+4*$A6+1),0)+IF(Analyse!$E$104="X",INDIRECT("'DATA - økonomi'!D"&amp;4+15*$A6+4*$A6+2),0)+IF(Analyse!$E$105="X",INDIRECT("'DATA - økonomi'!D"&amp;4+15*$A6+4*$A6+3),0)+IF(Analyse!$E$106="X",INDIRECT("'DATA - økonomi'!D"&amp;4+15*$A6+4*$A6+4),0)+IF(Analyse!$E$107="X",INDIRECT("'DATA - økonomi'!D"&amp;4+15*$A6+4*$A6+5),0)+IF(Analyse!$E$108="X",INDIRECT("'DATA - økonomi'!D"&amp;4+15*$A6+4*$A6+6),0)+IF(Analyse!$E$109="X",INDIRECT("'DATA - økonomi'!D"&amp;4+15*$A6+4*$A6+7),0)+IF(Analyse!$E$110="X",INDIRECT("'DATA - økonomi'!D"&amp;4+15*$A6+4*$A6+8),0)+IF(Analyse!$E$111="X",INDIRECT("'DATA - økonomi'!D"&amp;4+15*$A6+4*$A6+9),0)+IF(Analyse!$E$112="X",INDIRECT("'DATA - økonomi'!D"&amp;4+15*$A6+4*$A6+10),0)+IF(Analyse!$E$115="X",INDIRECT("'DATA - økonomi'!D"&amp;4+15*$A6+4*$A6+11),0)+IF(Analyse!$E$116="X",INDIRECT("'DATA - økonomi'!D"&amp;4+15*$A6+4*$A6+12),0)+IF(Analyse!$E$117="X",INDIRECT("'DATA - økonomi'!D"&amp;4+15*$A6+4*$A6+13),0)+IF(Analyse!$E$129="X",INDIRECT("'DATA - økonomi'!D"&amp;4+15*$A6+4*$A6+14),0)</f>
        <v>0</v>
      </c>
      <c r="E6" s="36">
        <f ca="1">IF(Analyse!$E$3="X",INDIRECT("'DATA - økonomi'!E"&amp;4+15*$A6+4*$A6+0),0)+IF(Analyse!$E$4="X",INDIRECT("'DATA - økonomi'!E"&amp;4+15*$A6+4*$A6+1),0)+IF(Analyse!$E$104="X",INDIRECT("'DATA - økonomi'!E"&amp;4+15*$A6+4*$A6+2),0)+IF(Analyse!$E$105="X",INDIRECT("'DATA - økonomi'!E"&amp;4+15*$A6+4*$A6+3),0)+IF(Analyse!$E$106="X",INDIRECT("'DATA - økonomi'!E"&amp;4+15*$A6+4*$A6+4),0)+IF(Analyse!$E$107="X",INDIRECT("'DATA - økonomi'!E"&amp;4+15*$A6+4*$A6+5),0)+IF(Analyse!$E$108="X",INDIRECT("'DATA - økonomi'!E"&amp;4+15*$A6+4*$A6+6),0)+IF(Analyse!$E$109="X",INDIRECT("'DATA - økonomi'!E"&amp;4+15*$A6+4*$A6+7),0)+IF(Analyse!$E$110="X",INDIRECT("'DATA - økonomi'!E"&amp;4+15*$A6+4*$A6+8),0)+IF(Analyse!$E$111="X",INDIRECT("'DATA - økonomi'!E"&amp;4+15*$A6+4*$A6+9),0)+IF(Analyse!$E$112="X",INDIRECT("'DATA - økonomi'!E"&amp;4+15*$A6+4*$A6+10),0)+IF(Analyse!$E$115="X",INDIRECT("'DATA - økonomi'!E"&amp;4+15*$A6+4*$A6+11),0)+IF(Analyse!$E$116="X",INDIRECT("'DATA - økonomi'!E"&amp;4+15*$A6+4*$A6+12),0)+IF(Analyse!$E$117="X",INDIRECT("'DATA - økonomi'!E"&amp;4+15*$A6+4*$A6+13),0)+IF(Analyse!$E$129="X",INDIRECT("'DATA - økonomi'!E"&amp;4+15*$A6+4*$A6+14),0)</f>
        <v>0</v>
      </c>
      <c r="F6" s="36">
        <f ca="1">IF(Analyse!$E$3="X",INDIRECT("'DATA - økonomi'!F"&amp;4+15*$A6+4*$A6+0),0)+IF(Analyse!$E$4="X",INDIRECT("'DATA - økonomi'!F"&amp;4+15*$A6+4*$A6+1),0)+IF(Analyse!$E$104="X",INDIRECT("'DATA - økonomi'!F"&amp;4+15*$A6+4*$A6+2),0)+IF(Analyse!$E$105="X",INDIRECT("'DATA - økonomi'!F"&amp;4+15*$A6+4*$A6+3),0)+IF(Analyse!$E$106="X",INDIRECT("'DATA - økonomi'!F"&amp;4+15*$A6+4*$A6+4),0)+IF(Analyse!$E$107="X",INDIRECT("'DATA - økonomi'!F"&amp;4+15*$A6+4*$A6+5),0)+IF(Analyse!$E$108="X",INDIRECT("'DATA - økonomi'!F"&amp;4+15*$A6+4*$A6+6),0)+IF(Analyse!$E$109="X",INDIRECT("'DATA - økonomi'!F"&amp;4+15*$A6+4*$A6+7),0)+IF(Analyse!$E$110="X",INDIRECT("'DATA - økonomi'!F"&amp;4+15*$A6+4*$A6+8),0)+IF(Analyse!$E$111="X",INDIRECT("'DATA - økonomi'!F"&amp;4+15*$A6+4*$A6+9),0)+IF(Analyse!$E$112="X",INDIRECT("'DATA - økonomi'!F"&amp;4+15*$A6+4*$A6+10),0)+IF(Analyse!$E$115="X",INDIRECT("'DATA - økonomi'!F"&amp;4+15*$A6+4*$A6+11),0)+IF(Analyse!$E$116="X",INDIRECT("'DATA - økonomi'!F"&amp;4+15*$A6+4*$A6+12),0)+IF(Analyse!$E$117="X",INDIRECT("'DATA - økonomi'!F"&amp;4+15*$A6+4*$A6+13),0)+IF(Analyse!$E$129="X",INDIRECT("'DATA - økonomi'!F"&amp;4+15*$A6+4*$A6+14),0)</f>
        <v>0</v>
      </c>
      <c r="G6" s="36">
        <f ca="1">IF(Analyse!$E$3="X",INDIRECT("'DATA - økonomi'!G"&amp;4+15*$A6+4*$A6+0),0)+IF(Analyse!$E$4="X",INDIRECT("'DATA - økonomi'!G"&amp;4+15*$A6+4*$A6+1),0)+IF(Analyse!$E$104="X",INDIRECT("'DATA - økonomi'!G"&amp;4+15*$A6+4*$A6+2),0)+IF(Analyse!$E$105="X",INDIRECT("'DATA - økonomi'!G"&amp;4+15*$A6+4*$A6+3),0)+IF(Analyse!$E$106="X",INDIRECT("'DATA - økonomi'!G"&amp;4+15*$A6+4*$A6+4),0)+IF(Analyse!$E$107="X",INDIRECT("'DATA - økonomi'!G"&amp;4+15*$A6+4*$A6+5),0)+IF(Analyse!$E$108="X",INDIRECT("'DATA - økonomi'!G"&amp;4+15*$A6+4*$A6+6),0)+IF(Analyse!$E$109="X",INDIRECT("'DATA - økonomi'!G"&amp;4+15*$A6+4*$A6+7),0)+IF(Analyse!$E$110="X",INDIRECT("'DATA - økonomi'!G"&amp;4+15*$A6+4*$A6+8),0)+IF(Analyse!$E$111="X",INDIRECT("'DATA - økonomi'!G"&amp;4+15*$A6+4*$A6+9),0)+IF(Analyse!$E$112="X",INDIRECT("'DATA - økonomi'!G"&amp;4+15*$A6+4*$A6+10),0)+IF(Analyse!$E$115="X",INDIRECT("'DATA - økonomi'!G"&amp;4+15*$A6+4*$A6+11),0)+IF(Analyse!$E$116="X",INDIRECT("'DATA - økonomi'!G"&amp;4+15*$A6+4*$A6+12),0)+IF(Analyse!$E$117="X",INDIRECT("'DATA - økonomi'!G"&amp;4+15*$A6+4*$A6+13),0)+IF(Analyse!$E$129="X",INDIRECT("'DATA - økonomi'!G"&amp;4+15*$A6+4*$A6+14),0)</f>
        <v>0</v>
      </c>
      <c r="H6" s="36">
        <f ca="1">IF(Analyse!$E$3="X",INDIRECT("'DATA - økonomi'!H"&amp;4+15*$A6+4*$A6+0),0)+IF(Analyse!$E$4="X",INDIRECT("'DATA - økonomi'!H"&amp;4+15*$A6+4*$A6+1),0)+IF(Analyse!$E$104="X",INDIRECT("'DATA - økonomi'!H"&amp;4+15*$A6+4*$A6+2),0)+IF(Analyse!$E$105="X",INDIRECT("'DATA - økonomi'!H"&amp;4+15*$A6+4*$A6+3),0)+IF(Analyse!$E$106="X",INDIRECT("'DATA - økonomi'!H"&amp;4+15*$A6+4*$A6+4),0)+IF(Analyse!$E$107="X",INDIRECT("'DATA - økonomi'!H"&amp;4+15*$A6+4*$A6+5),0)+IF(Analyse!$E$108="X",INDIRECT("'DATA - økonomi'!H"&amp;4+15*$A6+4*$A6+6),0)+IF(Analyse!$E$109="X",INDIRECT("'DATA - økonomi'!H"&amp;4+15*$A6+4*$A6+7),0)+IF(Analyse!$E$110="X",INDIRECT("'DATA - økonomi'!H"&amp;4+15*$A6+4*$A6+8),0)+IF(Analyse!$E$111="X",INDIRECT("'DATA - økonomi'!H"&amp;4+15*$A6+4*$A6+9),0)+IF(Analyse!$E$112="X",INDIRECT("'DATA - økonomi'!H"&amp;4+15*$A6+4*$A6+10),0)+IF(Analyse!$E$115="X",INDIRECT("'DATA - økonomi'!H"&amp;4+15*$A6+4*$A6+11),0)+IF(Analyse!$E$116="X",INDIRECT("'DATA - økonomi'!H"&amp;4+15*$A6+4*$A6+12),0)+IF(Analyse!$E$117="X",INDIRECT("'DATA - økonomi'!H"&amp;4+15*$A6+4*$A6+13),0)+IF(Analyse!$E$129="X",INDIRECT("'DATA - økonomi'!H"&amp;4+15*$A6+4*$A6+14),0)</f>
        <v>0</v>
      </c>
      <c r="I6" s="36">
        <f ca="1">IF(Analyse!$E$3="X",INDIRECT("'DATA - økonomi'!I"&amp;4+15*$A6+4*$A6+0),0)+IF(Analyse!$E$4="X",INDIRECT("'DATA - økonomi'!I"&amp;4+15*$A6+4*$A6+1),0)+IF(Analyse!$E$104="X",INDIRECT("'DATA - økonomi'!I"&amp;4+15*$A6+4*$A6+2),0)+IF(Analyse!$E$105="X",INDIRECT("'DATA - økonomi'!I"&amp;4+15*$A6+4*$A6+3),0)+IF(Analyse!$E$106="X",INDIRECT("'DATA - økonomi'!I"&amp;4+15*$A6+4*$A6+4),0)+IF(Analyse!$E$107="X",INDIRECT("'DATA - økonomi'!I"&amp;4+15*$A6+4*$A6+5),0)+IF(Analyse!$E$108="X",INDIRECT("'DATA - økonomi'!I"&amp;4+15*$A6+4*$A6+6),0)+IF(Analyse!$E$109="X",INDIRECT("'DATA - økonomi'!I"&amp;4+15*$A6+4*$A6+7),0)+IF(Analyse!$E$110="X",INDIRECT("'DATA - økonomi'!I"&amp;4+15*$A6+4*$A6+8),0)+IF(Analyse!$E$111="X",INDIRECT("'DATA - økonomi'!I"&amp;4+15*$A6+4*$A6+9),0)+IF(Analyse!$E$112="X",INDIRECT("'DATA - økonomi'!I"&amp;4+15*$A6+4*$A6+10),0)+IF(Analyse!$E$115="X",INDIRECT("'DATA - økonomi'!I"&amp;4+15*$A6+4*$A6+11),0)+IF(Analyse!$E$116="X",INDIRECT("'DATA - økonomi'!I"&amp;4+15*$A6+4*$A6+12),0)+IF(Analyse!$E$117="X",INDIRECT("'DATA - økonomi'!I"&amp;4+15*$A6+4*$A6+13),0)+IF(Analyse!$E$129="X",INDIRECT("'DATA - økonomi'!I"&amp;4+15*$A6+4*$A6+14),0)</f>
        <v>0</v>
      </c>
      <c r="J6" s="36">
        <f ca="1">IF(Analyse!$E$3="X",INDIRECT("'DATA - økonomi'!J"&amp;4+15*$A6+4*$A6+0),0)+IF(Analyse!$E$4="X",INDIRECT("'DATA - økonomi'!J"&amp;4+15*$A6+4*$A6+1),0)+IF(Analyse!$E$104="X",INDIRECT("'DATA - økonomi'!J"&amp;4+15*$A6+4*$A6+2),0)+IF(Analyse!$E$105="X",INDIRECT("'DATA - økonomi'!J"&amp;4+15*$A6+4*$A6+3),0)+IF(Analyse!$E$106="X",INDIRECT("'DATA - økonomi'!J"&amp;4+15*$A6+4*$A6+4),0)+IF(Analyse!$E$107="X",INDIRECT("'DATA - økonomi'!J"&amp;4+15*$A6+4*$A6+5),0)+IF(Analyse!$E$108="X",INDIRECT("'DATA - økonomi'!J"&amp;4+15*$A6+4*$A6+6),0)+IF(Analyse!$E$109="X",INDIRECT("'DATA - økonomi'!J"&amp;4+15*$A6+4*$A6+7),0)+IF(Analyse!$E$110="X",INDIRECT("'DATA - økonomi'!J"&amp;4+15*$A6+4*$A6+8),0)+IF(Analyse!$E$111="X",INDIRECT("'DATA - økonomi'!J"&amp;4+15*$A6+4*$A6+9),0)+IF(Analyse!$E$112="X",INDIRECT("'DATA - økonomi'!J"&amp;4+15*$A6+4*$A6+10),0)+IF(Analyse!$E$115="X",INDIRECT("'DATA - økonomi'!J"&amp;4+15*$A6+4*$A6+11),0)+IF(Analyse!$E$116="X",INDIRECT("'DATA - økonomi'!J"&amp;4+15*$A6+4*$A6+12),0)+IF(Analyse!$E$117="X",INDIRECT("'DATA - økonomi'!J"&amp;4+15*$A6+4*$A6+13),0)+IF(Analyse!$E$129="X",INDIRECT("'DATA - økonomi'!J"&amp;4+15*$A6+4*$A6+14),0)</f>
        <v>0</v>
      </c>
      <c r="K6" s="36">
        <f ca="1">IF(Analyse!$E$3="X",INDIRECT("'DATA - økonomi'!K"&amp;4+15*$A6+4*$A6+0),0)+IF(Analyse!$E$4="X",INDIRECT("'DATA - økonomi'!K"&amp;4+15*$A6+4*$A6+1),0)+IF(Analyse!$E$104="X",INDIRECT("'DATA - økonomi'!K"&amp;4+15*$A6+4*$A6+2),0)+IF(Analyse!$E$105="X",INDIRECT("'DATA - økonomi'!K"&amp;4+15*$A6+4*$A6+3),0)+IF(Analyse!$E$106="X",INDIRECT("'DATA - økonomi'!K"&amp;4+15*$A6+4*$A6+4),0)+IF(Analyse!$E$107="X",INDIRECT("'DATA - økonomi'!K"&amp;4+15*$A6+4*$A6+5),0)+IF(Analyse!$E$108="X",INDIRECT("'DATA - økonomi'!K"&amp;4+15*$A6+4*$A6+6),0)+IF(Analyse!$E$109="X",INDIRECT("'DATA - økonomi'!K"&amp;4+15*$A6+4*$A6+7),0)+IF(Analyse!$E$110="X",INDIRECT("'DATA - økonomi'!K"&amp;4+15*$A6+4*$A6+8),0)+IF(Analyse!$E$111="X",INDIRECT("'DATA - økonomi'!K"&amp;4+15*$A6+4*$A6+9),0)+IF(Analyse!$E$112="X",INDIRECT("'DATA - økonomi'!K"&amp;4+15*$A6+4*$A6+10),0)+IF(Analyse!$E$115="X",INDIRECT("'DATA - økonomi'!K"&amp;4+15*$A6+4*$A6+11),0)+IF(Analyse!$E$116="X",INDIRECT("'DATA - økonomi'!K"&amp;4+15*$A6+4*$A6+12),0)+IF(Analyse!$E$117="X",INDIRECT("'DATA - økonomi'!K"&amp;4+15*$A6+4*$A6+13),0)+IF(Analyse!$E$129="X",INDIRECT("'DATA - økonomi'!K"&amp;4+15*$A6+4*$A6+14),0)</f>
        <v>0</v>
      </c>
      <c r="L6" s="36">
        <f ca="1">IF(Analyse!$E$3="X",INDIRECT("'DATA - økonomi'!L"&amp;4+15*$A6+4*$A6+0),0)+IF(Analyse!$E$4="X",INDIRECT("'DATA - økonomi'!L"&amp;4+15*$A6+4*$A6+1),0)+IF(Analyse!$E$104="X",INDIRECT("'DATA - økonomi'!L"&amp;4+15*$A6+4*$A6+2),0)+IF(Analyse!$E$105="X",INDIRECT("'DATA - økonomi'!L"&amp;4+15*$A6+4*$A6+3),0)+IF(Analyse!$E$106="X",INDIRECT("'DATA - økonomi'!L"&amp;4+15*$A6+4*$A6+4),0)+IF(Analyse!$E$107="X",INDIRECT("'DATA - økonomi'!L"&amp;4+15*$A6+4*$A6+5),0)+IF(Analyse!$E$108="X",INDIRECT("'DATA - økonomi'!L"&amp;4+15*$A6+4*$A6+6),0)+IF(Analyse!$E$109="X",INDIRECT("'DATA - økonomi'!L"&amp;4+15*$A6+4*$A6+7),0)+IF(Analyse!$E$110="X",INDIRECT("'DATA - økonomi'!L"&amp;4+15*$A6+4*$A6+8),0)+IF(Analyse!$E$111="X",INDIRECT("'DATA - økonomi'!L"&amp;4+15*$A6+4*$A6+9),0)+IF(Analyse!$E$112="X",INDIRECT("'DATA - økonomi'!L"&amp;4+15*$A6+4*$A6+10),0)+IF(Analyse!$E$115="X",INDIRECT("'DATA - økonomi'!L"&amp;4+15*$A6+4*$A6+11),0)+IF(Analyse!$E$116="X",INDIRECT("'DATA - økonomi'!L"&amp;4+15*$A6+4*$A6+12),0)+IF(Analyse!$E$117="X",INDIRECT("'DATA - økonomi'!L"&amp;4+15*$A6+4*$A6+13),0)+IF(Analyse!$E$129="X",INDIRECT("'DATA - økonomi'!L"&amp;4+15*$A6+4*$A6+14),0)</f>
        <v>0</v>
      </c>
      <c r="M6" s="36">
        <f ca="1">IF(Analyse!$E$3="X",INDIRECT("'DATA - økonomi'!M"&amp;4+15*$A6+4*$A6+0),0)+IF(Analyse!$E$4="X",INDIRECT("'DATA - økonomi'!M"&amp;4+15*$A6+4*$A6+1),0)+IF(Analyse!$E$104="X",INDIRECT("'DATA - økonomi'!M"&amp;4+15*$A6+4*$A6+2),0)+IF(Analyse!$E$105="X",INDIRECT("'DATA - økonomi'!M"&amp;4+15*$A6+4*$A6+3),0)+IF(Analyse!$E$106="X",INDIRECT("'DATA - økonomi'!M"&amp;4+15*$A6+4*$A6+4),0)+IF(Analyse!$E$107="X",INDIRECT("'DATA - økonomi'!M"&amp;4+15*$A6+4*$A6+5),0)+IF(Analyse!$E$108="X",INDIRECT("'DATA - økonomi'!M"&amp;4+15*$A6+4*$A6+6),0)+IF(Analyse!$E$109="X",INDIRECT("'DATA - økonomi'!M"&amp;4+15*$A6+4*$A6+7),0)+IF(Analyse!$E$110="X",INDIRECT("'DATA - økonomi'!M"&amp;4+15*$A6+4*$A6+8),0)+IF(Analyse!$E$111="X",INDIRECT("'DATA - økonomi'!M"&amp;4+15*$A6+4*$A6+9),0)+IF(Analyse!$E$112="X",INDIRECT("'DATA - økonomi'!M"&amp;4+15*$A6+4*$A6+10),0)+IF(Analyse!$E$115="X",INDIRECT("'DATA - økonomi'!M"&amp;4+15*$A6+4*$A6+11),0)+IF(Analyse!$E$116="X",INDIRECT("'DATA - økonomi'!M"&amp;4+15*$A6+4*$A6+12),0)+IF(Analyse!$E$117="X",INDIRECT("'DATA - økonomi'!M"&amp;4+15*$A6+4*$A6+13),0)+IF(Analyse!$E$129="X",INDIRECT("'DATA - økonomi'!M"&amp;4+15*$A6+4*$A6+14),0)</f>
        <v>0</v>
      </c>
      <c r="N6" s="36">
        <f ca="1">IF(Analyse!$E$3="X",INDIRECT("'DATA - økonomi'!N"&amp;4+15*$A6+4*$A6+0),0)+IF(Analyse!$E$4="X",INDIRECT("'DATA - økonomi'!N"&amp;4+15*$A6+4*$A6+1),0)+IF(Analyse!$E$104="X",INDIRECT("'DATA - økonomi'!N"&amp;4+15*$A6+4*$A6+2),0)+IF(Analyse!$E$105="X",INDIRECT("'DATA - økonomi'!N"&amp;4+15*$A6+4*$A6+3),0)+IF(Analyse!$E$106="X",INDIRECT("'DATA - økonomi'!N"&amp;4+15*$A6+4*$A6+4),0)+IF(Analyse!$E$107="X",INDIRECT("'DATA - økonomi'!N"&amp;4+15*$A6+4*$A6+5),0)+IF(Analyse!$E$108="X",INDIRECT("'DATA - økonomi'!N"&amp;4+15*$A6+4*$A6+6),0)+IF(Analyse!$E$109="X",INDIRECT("'DATA - økonomi'!N"&amp;4+15*$A6+4*$A6+7),0)+IF(Analyse!$E$110="X",INDIRECT("'DATA - økonomi'!N"&amp;4+15*$A6+4*$A6+8),0)+IF(Analyse!$E$111="X",INDIRECT("'DATA - økonomi'!N"&amp;4+15*$A6+4*$A6+9),0)+IF(Analyse!$E$112="X",INDIRECT("'DATA - økonomi'!N"&amp;4+15*$A6+4*$A6+10),0)+IF(Analyse!$E$115="X",INDIRECT("'DATA - økonomi'!N"&amp;4+15*$A6+4*$A6+11),0)+IF(Analyse!$E$116="X",INDIRECT("'DATA - økonomi'!N"&amp;4+15*$A6+4*$A6+12),0)+IF(Analyse!$E$117="X",INDIRECT("'DATA - økonomi'!N"&amp;4+15*$A6+4*$A6+13),0)+IF(Analyse!$E$129="X",INDIRECT("'DATA - økonomi'!N"&amp;4+15*$A6+4*$A6+14),0)</f>
        <v>0</v>
      </c>
      <c r="O6" s="32"/>
      <c r="P6" s="35" t="s">
        <v>14</v>
      </c>
      <c r="Q6" s="36">
        <f ca="1">IF(Analyse!$E$3="X",INDIRECT("'DATA - økonomi'!Q"&amp;4+15*$A6+4*$A6+0),0)+IF(Analyse!$E$4="X",INDIRECT("'DATA - økonomi'!Q"&amp;4+15*$A6+4*$A6+1),0)+IF(Analyse!$E$104="X",INDIRECT("'DATA - økonomi'!Q"&amp;4+15*$A6+4*$A6+2),0)+IF(Analyse!$E$105="X",INDIRECT("'DATA - økonomi'!Q"&amp;4+15*$A6+4*$A6+3),0)+IF(Analyse!$E$106="X",INDIRECT("'DATA - økonomi'!Q"&amp;4+15*$A6+4*$A6+4),0)+IF(Analyse!$E$107="X",INDIRECT("'DATA - økonomi'!Q"&amp;4+15*$A6+4*$A6+5),0)+IF(Analyse!$E$108="X",INDIRECT("'DATA - økonomi'!Q"&amp;4+15*$A6+4*$A6+6),0)+IF(Analyse!$E$109="X",INDIRECT("'DATA - økonomi'!Q"&amp;4+15*$A6+4*$A6+7),0)+IF(Analyse!$E$110="X",INDIRECT("'DATA - økonomi'!Q"&amp;4+15*$A6+4*$A6+8),0)+IF(Analyse!$E$111="X",INDIRECT("'DATA - økonomi'!Q"&amp;4+15*$A6+4*$A6+9),0)+IF(Analyse!$E$112="X",INDIRECT("'DATA - økonomi'!Q"&amp;4+15*$A6+4*$A6+10),0)+IF(Analyse!$E$115="X",INDIRECT("'DATA - økonomi'!Q"&amp;4+15*$A6+4*$A6+11),0)+IF(Analyse!$E$116="X",INDIRECT("'DATA - økonomi'!Q"&amp;4+15*$A6+4*$A6+12),0)+IF(Analyse!$E$117="X",INDIRECT("'DATA - økonomi'!Q"&amp;4+15*$A6+4*$A6+13),0)+IF(Analyse!$E$129="X",INDIRECT("'DATA - økonomi'!Q"&amp;4+15*$A6+4*$A6+14),0)</f>
        <v>0</v>
      </c>
      <c r="R6" s="36">
        <f ca="1">IF(Analyse!$E$3="X",INDIRECT("'DATA - økonomi'!R"&amp;4+15*$A6+4*$A6+0),0)+IF(Analyse!$E$4="X",INDIRECT("'DATA - økonomi'!R"&amp;4+15*$A6+4*$A6+1),0)+IF(Analyse!$E$104="X",INDIRECT("'DATA - økonomi'!R"&amp;4+15*$A6+4*$A6+2),0)+IF(Analyse!$E$105="X",INDIRECT("'DATA - økonomi'!R"&amp;4+15*$A6+4*$A6+3),0)+IF(Analyse!$E$106="X",INDIRECT("'DATA - økonomi'!R"&amp;4+15*$A6+4*$A6+4),0)+IF(Analyse!$E$107="X",INDIRECT("'DATA - økonomi'!R"&amp;4+15*$A6+4*$A6+5),0)+IF(Analyse!$E$108="X",INDIRECT("'DATA - økonomi'!R"&amp;4+15*$A6+4*$A6+6),0)+IF(Analyse!$E$109="X",INDIRECT("'DATA - økonomi'!R"&amp;4+15*$A6+4*$A6+7),0)+IF(Analyse!$E$110="X",INDIRECT("'DATA - økonomi'!R"&amp;4+15*$A6+4*$A6+8),0)+IF(Analyse!$E$111="X",INDIRECT("'DATA - økonomi'!R"&amp;4+15*$A6+4*$A6+9),0)+IF(Analyse!$E$112="X",INDIRECT("'DATA - økonomi'!R"&amp;4+15*$A6+4*$A6+10),0)+IF(Analyse!$E$115="X",INDIRECT("'DATA - økonomi'!R"&amp;4+15*$A6+4*$A6+11),0)+IF(Analyse!$E$116="X",INDIRECT("'DATA - økonomi'!R"&amp;4+15*$A6+4*$A6+12),0)+IF(Analyse!$E$117="X",INDIRECT("'DATA - økonomi'!R"&amp;4+15*$A6+4*$A6+13),0)+IF(Analyse!$E$129="X",INDIRECT("'DATA - økonomi'!R"&amp;4+15*$A6+4*$A6+14),0)</f>
        <v>0</v>
      </c>
      <c r="S6" s="36">
        <f ca="1">IF(Analyse!$E$3="X",INDIRECT("'DATA - økonomi'!S"&amp;4+15*$A6+4*$A6+0),0)+IF(Analyse!$E$4="X",INDIRECT("'DATA - økonomi'!S"&amp;4+15*$A6+4*$A6+1),0)+IF(Analyse!$E$104="X",INDIRECT("'DATA - økonomi'!S"&amp;4+15*$A6+4*$A6+2),0)+IF(Analyse!$E$105="X",INDIRECT("'DATA - økonomi'!S"&amp;4+15*$A6+4*$A6+3),0)+IF(Analyse!$E$106="X",INDIRECT("'DATA - økonomi'!S"&amp;4+15*$A6+4*$A6+4),0)+IF(Analyse!$E$107="X",INDIRECT("'DATA - økonomi'!S"&amp;4+15*$A6+4*$A6+5),0)+IF(Analyse!$E$108="X",INDIRECT("'DATA - økonomi'!S"&amp;4+15*$A6+4*$A6+6),0)+IF(Analyse!$E$109="X",INDIRECT("'DATA - økonomi'!S"&amp;4+15*$A6+4*$A6+7),0)+IF(Analyse!$E$110="X",INDIRECT("'DATA - økonomi'!S"&amp;4+15*$A6+4*$A6+8),0)+IF(Analyse!$E$111="X",INDIRECT("'DATA - økonomi'!S"&amp;4+15*$A6+4*$A6+9),0)+IF(Analyse!$E$112="X",INDIRECT("'DATA - økonomi'!S"&amp;4+15*$A6+4*$A6+10),0)+IF(Analyse!$E$115="X",INDIRECT("'DATA - økonomi'!S"&amp;4+15*$A6+4*$A6+11),0)+IF(Analyse!$E$116="X",INDIRECT("'DATA - økonomi'!S"&amp;4+15*$A6+4*$A6+12),0)+IF(Analyse!$E$117="X",INDIRECT("'DATA - økonomi'!S"&amp;4+15*$A6+4*$A6+13),0)+IF(Analyse!$E$129="X",INDIRECT("'DATA - økonomi'!S"&amp;4+15*$A6+4*$A6+14),0)</f>
        <v>0</v>
      </c>
      <c r="T6" s="36">
        <f ca="1">IF(Analyse!$E$3="X",INDIRECT("'DATA - økonomi'!T"&amp;4+15*$A6+4*$A6+0),0)+IF(Analyse!$E$4="X",INDIRECT("'DATA - økonomi'!T"&amp;4+15*$A6+4*$A6+1),0)+IF(Analyse!$E$104="X",INDIRECT("'DATA - økonomi'!T"&amp;4+15*$A6+4*$A6+2),0)+IF(Analyse!$E$105="X",INDIRECT("'DATA - økonomi'!T"&amp;4+15*$A6+4*$A6+3),0)+IF(Analyse!$E$106="X",INDIRECT("'DATA - økonomi'!T"&amp;4+15*$A6+4*$A6+4),0)+IF(Analyse!$E$107="X",INDIRECT("'DATA - økonomi'!T"&amp;4+15*$A6+4*$A6+5),0)+IF(Analyse!$E$108="X",INDIRECT("'DATA - økonomi'!T"&amp;4+15*$A6+4*$A6+6),0)+IF(Analyse!$E$109="X",INDIRECT("'DATA - økonomi'!T"&amp;4+15*$A6+4*$A6+7),0)+IF(Analyse!$E$110="X",INDIRECT("'DATA - økonomi'!T"&amp;4+15*$A6+4*$A6+8),0)+IF(Analyse!$E$111="X",INDIRECT("'DATA - økonomi'!T"&amp;4+15*$A6+4*$A6+9),0)+IF(Analyse!$E$112="X",INDIRECT("'DATA - økonomi'!T"&amp;4+15*$A6+4*$A6+10),0)+IF(Analyse!$E$115="X",INDIRECT("'DATA - økonomi'!T"&amp;4+15*$A6+4*$A6+11),0)+IF(Analyse!$E$116="X",INDIRECT("'DATA - økonomi'!T"&amp;4+15*$A6+4*$A6+12),0)+IF(Analyse!$E$117="X",INDIRECT("'DATA - økonomi'!T"&amp;4+15*$A6+4*$A6+13),0)+IF(Analyse!$E$129="X",INDIRECT("'DATA - økonomi'!T"&amp;4+15*$A6+4*$A6+14),0)</f>
        <v>0</v>
      </c>
      <c r="U6" s="36">
        <f ca="1">IF(Analyse!$E$3="X",INDIRECT("'DATA - økonomi'!U"&amp;4+15*$A6+4*$A6+0),0)+IF(Analyse!$E$4="X",INDIRECT("'DATA - økonomi'!U"&amp;4+15*$A6+4*$A6+1),0)+IF(Analyse!$E$104="X",INDIRECT("'DATA - økonomi'!U"&amp;4+15*$A6+4*$A6+2),0)+IF(Analyse!$E$105="X",INDIRECT("'DATA - økonomi'!U"&amp;4+15*$A6+4*$A6+3),0)+IF(Analyse!$E$106="X",INDIRECT("'DATA - økonomi'!U"&amp;4+15*$A6+4*$A6+4),0)+IF(Analyse!$E$107="X",INDIRECT("'DATA - økonomi'!U"&amp;4+15*$A6+4*$A6+5),0)+IF(Analyse!$E$108="X",INDIRECT("'DATA - økonomi'!U"&amp;4+15*$A6+4*$A6+6),0)+IF(Analyse!$E$109="X",INDIRECT("'DATA - økonomi'!U"&amp;4+15*$A6+4*$A6+7),0)+IF(Analyse!$E$110="X",INDIRECT("'DATA - økonomi'!U"&amp;4+15*$A6+4*$A6+8),0)+IF(Analyse!$E$111="X",INDIRECT("'DATA - økonomi'!U"&amp;4+15*$A6+4*$A6+9),0)+IF(Analyse!$E$112="X",INDIRECT("'DATA - økonomi'!U"&amp;4+15*$A6+4*$A6+10),0)+IF(Analyse!$E$115="X",INDIRECT("'DATA - økonomi'!U"&amp;4+15*$A6+4*$A6+11),0)+IF(Analyse!$E$116="X",INDIRECT("'DATA - økonomi'!U"&amp;4+15*$A6+4*$A6+12),0)+IF(Analyse!$E$117="X",INDIRECT("'DATA - økonomi'!U"&amp;4+15*$A6+4*$A6+13),0)+IF(Analyse!$E$129="X",INDIRECT("'DATA - økonomi'!U"&amp;4+15*$A6+4*$A6+14),0)</f>
        <v>0</v>
      </c>
      <c r="V6" s="36">
        <f ca="1">IF(Analyse!$E$3="X",INDIRECT("'DATA - økonomi'!V"&amp;4+15*$A6+4*$A6+0),0)+IF(Analyse!$E$4="X",INDIRECT("'DATA - økonomi'!V"&amp;4+15*$A6+4*$A6+1),0)+IF(Analyse!$E$104="X",INDIRECT("'DATA - økonomi'!V"&amp;4+15*$A6+4*$A6+2),0)+IF(Analyse!$E$105="X",INDIRECT("'DATA - økonomi'!V"&amp;4+15*$A6+4*$A6+3),0)+IF(Analyse!$E$106="X",INDIRECT("'DATA - økonomi'!V"&amp;4+15*$A6+4*$A6+4),0)+IF(Analyse!$E$107="X",INDIRECT("'DATA - økonomi'!V"&amp;4+15*$A6+4*$A6+5),0)+IF(Analyse!$E$108="X",INDIRECT("'DATA - økonomi'!V"&amp;4+15*$A6+4*$A6+6),0)+IF(Analyse!$E$109="X",INDIRECT("'DATA - økonomi'!V"&amp;4+15*$A6+4*$A6+7),0)+IF(Analyse!$E$110="X",INDIRECT("'DATA - økonomi'!V"&amp;4+15*$A6+4*$A6+8),0)+IF(Analyse!$E$111="X",INDIRECT("'DATA - økonomi'!V"&amp;4+15*$A6+4*$A6+9),0)+IF(Analyse!$E$112="X",INDIRECT("'DATA - økonomi'!V"&amp;4+15*$A6+4*$A6+10),0)+IF(Analyse!$E$115="X",INDIRECT("'DATA - økonomi'!V"&amp;4+15*$A6+4*$A6+11),0)+IF(Analyse!$E$116="X",INDIRECT("'DATA - økonomi'!V"&amp;4+15*$A6+4*$A6+12),0)+IF(Analyse!$E$117="X",INDIRECT("'DATA - økonomi'!V"&amp;4+15*$A6+4*$A6+13),0)+IF(Analyse!$E$129="X",INDIRECT("'DATA - økonomi'!V"&amp;4+15*$A6+4*$A6+14),0)</f>
        <v>0</v>
      </c>
      <c r="W6" s="36">
        <f ca="1">IF(Analyse!$E$3="X",INDIRECT("'DATA - økonomi'!W"&amp;4+15*$A6+4*$A6+0),0)+IF(Analyse!$E$4="X",INDIRECT("'DATA - økonomi'!W"&amp;4+15*$A6+4*$A6+1),0)+IF(Analyse!$E$104="X",INDIRECT("'DATA - økonomi'!W"&amp;4+15*$A6+4*$A6+2),0)+IF(Analyse!$E$105="X",INDIRECT("'DATA - økonomi'!W"&amp;4+15*$A6+4*$A6+3),0)+IF(Analyse!$E$106="X",INDIRECT("'DATA - økonomi'!W"&amp;4+15*$A6+4*$A6+4),0)+IF(Analyse!$E$107="X",INDIRECT("'DATA - økonomi'!W"&amp;4+15*$A6+4*$A6+5),0)+IF(Analyse!$E$108="X",INDIRECT("'DATA - økonomi'!W"&amp;4+15*$A6+4*$A6+6),0)+IF(Analyse!$E$109="X",INDIRECT("'DATA - økonomi'!W"&amp;4+15*$A6+4*$A6+7),0)+IF(Analyse!$E$110="X",INDIRECT("'DATA - økonomi'!W"&amp;4+15*$A6+4*$A6+8),0)+IF(Analyse!$E$111="X",INDIRECT("'DATA - økonomi'!W"&amp;4+15*$A6+4*$A6+9),0)+IF(Analyse!$E$112="X",INDIRECT("'DATA - økonomi'!W"&amp;4+15*$A6+4*$A6+10),0)+IF(Analyse!$E$115="X",INDIRECT("'DATA - økonomi'!W"&amp;4+15*$A6+4*$A6+11),0)+IF(Analyse!$E$116="X",INDIRECT("'DATA - økonomi'!W"&amp;4+15*$A6+4*$A6+12),0)+IF(Analyse!$E$117="X",INDIRECT("'DATA - økonomi'!W"&amp;4+15*$A6+4*$A6+13),0)+IF(Analyse!$E$129="X",INDIRECT("'DATA - økonomi'!W"&amp;4+15*$A6+4*$A6+14),0)</f>
        <v>0</v>
      </c>
      <c r="X6" s="36">
        <f ca="1">IF(Analyse!$E$3="X",INDIRECT("'DATA - økonomi'!X"&amp;4+15*$A6+4*$A6+0),0)+IF(Analyse!$E$4="X",INDIRECT("'DATA - økonomi'!X"&amp;4+15*$A6+4*$A6+1),0)+IF(Analyse!$E$104="X",INDIRECT("'DATA - økonomi'!X"&amp;4+15*$A6+4*$A6+2),0)+IF(Analyse!$E$105="X",INDIRECT("'DATA - økonomi'!X"&amp;4+15*$A6+4*$A6+3),0)+IF(Analyse!$E$106="X",INDIRECT("'DATA - økonomi'!X"&amp;4+15*$A6+4*$A6+4),0)+IF(Analyse!$E$107="X",INDIRECT("'DATA - økonomi'!X"&amp;4+15*$A6+4*$A6+5),0)+IF(Analyse!$E$108="X",INDIRECT("'DATA - økonomi'!X"&amp;4+15*$A6+4*$A6+6),0)+IF(Analyse!$E$109="X",INDIRECT("'DATA - økonomi'!X"&amp;4+15*$A6+4*$A6+7),0)+IF(Analyse!$E$110="X",INDIRECT("'DATA - økonomi'!X"&amp;4+15*$A6+4*$A6+8),0)+IF(Analyse!$E$111="X",INDIRECT("'DATA - økonomi'!X"&amp;4+15*$A6+4*$A6+9),0)+IF(Analyse!$E$112="X",INDIRECT("'DATA - økonomi'!X"&amp;4+15*$A6+4*$A6+10),0)+IF(Analyse!$E$115="X",INDIRECT("'DATA - økonomi'!X"&amp;4+15*$A6+4*$A6+11),0)+IF(Analyse!$E$116="X",INDIRECT("'DATA - økonomi'!X"&amp;4+15*$A6+4*$A6+12),0)+IF(Analyse!$E$117="X",INDIRECT("'DATA - økonomi'!X"&amp;4+15*$A6+4*$A6+13),0)+IF(Analyse!$E$129="X",INDIRECT("'DATA - økonomi'!X"&amp;4+15*$A6+4*$A6+14),0)</f>
        <v>0</v>
      </c>
      <c r="Y6" s="36">
        <f ca="1">IF(Analyse!$E$3="X",INDIRECT("'DATA - økonomi'!Y"&amp;4+15*$A6+4*$A6+0),0)+IF(Analyse!$E$4="X",INDIRECT("'DATA - økonomi'!Y"&amp;4+15*$A6+4*$A6+1),0)+IF(Analyse!$E$104="X",INDIRECT("'DATA - økonomi'!Y"&amp;4+15*$A6+4*$A6+2),0)+IF(Analyse!$E$105="X",INDIRECT("'DATA - økonomi'!Y"&amp;4+15*$A6+4*$A6+3),0)+IF(Analyse!$E$106="X",INDIRECT("'DATA - økonomi'!Y"&amp;4+15*$A6+4*$A6+4),0)+IF(Analyse!$E$107="X",INDIRECT("'DATA - økonomi'!Y"&amp;4+15*$A6+4*$A6+5),0)+IF(Analyse!$E$108="X",INDIRECT("'DATA - økonomi'!Y"&amp;4+15*$A6+4*$A6+6),0)+IF(Analyse!$E$109="X",INDIRECT("'DATA - økonomi'!Y"&amp;4+15*$A6+4*$A6+7),0)+IF(Analyse!$E$110="X",INDIRECT("'DATA - økonomi'!Y"&amp;4+15*$A6+4*$A6+8),0)+IF(Analyse!$E$111="X",INDIRECT("'DATA - økonomi'!Y"&amp;4+15*$A6+4*$A6+9),0)+IF(Analyse!$E$112="X",INDIRECT("'DATA - økonomi'!Y"&amp;4+15*$A6+4*$A6+10),0)+IF(Analyse!$E$115="X",INDIRECT("'DATA - økonomi'!Y"&amp;4+15*$A6+4*$A6+11),0)+IF(Analyse!$E$116="X",INDIRECT("'DATA - økonomi'!Y"&amp;4+15*$A6+4*$A6+12),0)+IF(Analyse!$E$117="X",INDIRECT("'DATA - økonomi'!Y"&amp;4+15*$A6+4*$A6+13),0)+IF(Analyse!$E$129="X",INDIRECT("'DATA - økonomi'!Y"&amp;4+15*$A6+4*$A6+14),0)</f>
        <v>0</v>
      </c>
      <c r="Z6" s="36">
        <f ca="1">IF(Analyse!$E$3="X",INDIRECT("'DATA - økonomi'!Z"&amp;4+15*$A6+4*$A6+0),0)+IF(Analyse!$E$4="X",INDIRECT("'DATA - økonomi'!Z"&amp;4+15*$A6+4*$A6+1),0)+IF(Analyse!$E$104="X",INDIRECT("'DATA - økonomi'!Z"&amp;4+15*$A6+4*$A6+2),0)+IF(Analyse!$E$105="X",INDIRECT("'DATA - økonomi'!Z"&amp;4+15*$A6+4*$A6+3),0)+IF(Analyse!$E$106="X",INDIRECT("'DATA - økonomi'!Z"&amp;4+15*$A6+4*$A6+4),0)+IF(Analyse!$E$107="X",INDIRECT("'DATA - økonomi'!Z"&amp;4+15*$A6+4*$A6+5),0)+IF(Analyse!$E$108="X",INDIRECT("'DATA - økonomi'!Z"&amp;4+15*$A6+4*$A6+6),0)+IF(Analyse!$E$109="X",INDIRECT("'DATA - økonomi'!Z"&amp;4+15*$A6+4*$A6+7),0)+IF(Analyse!$E$110="X",INDIRECT("'DATA - økonomi'!Z"&amp;4+15*$A6+4*$A6+8),0)+IF(Analyse!$E$111="X",INDIRECT("'DATA - økonomi'!Z"&amp;4+15*$A6+4*$A6+9),0)+IF(Analyse!$E$112="X",INDIRECT("'DATA - økonomi'!Z"&amp;4+15*$A6+4*$A6+10),0)+IF(Analyse!$E$115="X",INDIRECT("'DATA - økonomi'!Z"&amp;4+15*$A6+4*$A6+11),0)+IF(Analyse!$E$116="X",INDIRECT("'DATA - økonomi'!Z"&amp;4+15*$A6+4*$A6+12),0)+IF(Analyse!$E$117="X",INDIRECT("'DATA - økonomi'!Z"&amp;4+15*$A6+4*$A6+13),0)+IF(Analyse!$E$129="X",INDIRECT("'DATA - økonomi'!Z"&amp;4+15*$A6+4*$A6+14),0)</f>
        <v>0</v>
      </c>
      <c r="AA6" s="36">
        <f ca="1">IF(Analyse!$E$3="X",INDIRECT("'DATA - økonomi'!Z"&amp;4+15*$A6+4*$A6+0),0)+IF(Analyse!$E$4="X",INDIRECT("'DATA - økonomi'!Z"&amp;4+15*$A6+4*$A6+1),0)+IF(Analyse!$E$104="X",INDIRECT("'DATA - økonomi'!Z"&amp;4+15*$A6+4*$A6+2),0)+IF(Analyse!$E$105="X",INDIRECT("'DATA - økonomi'!Z"&amp;4+15*$A6+4*$A6+3),0)+IF(Analyse!$E$106="X",INDIRECT("'DATA - økonomi'!Z"&amp;4+15*$A6+4*$A6+4),0)+IF(Analyse!$E$107="X",INDIRECT("'DATA - økonomi'!Z"&amp;4+15*$A6+4*$A6+5),0)+IF(Analyse!$E$108="X",INDIRECT("'DATA - økonomi'!Z"&amp;4+15*$A6+4*$A6+6),0)+IF(Analyse!$E$109="X",INDIRECT("'DATA - økonomi'!Z"&amp;4+15*$A6+4*$A6+7),0)+IF(Analyse!$E$110="X",INDIRECT("'DATA - økonomi'!Z"&amp;4+15*$A6+4*$A6+8),0)+IF(Analyse!$E$111="X",INDIRECT("'DATA - økonomi'!Z"&amp;4+15*$A6+4*$A6+9),0)+IF(Analyse!$E$112="X",INDIRECT("'DATA - økonomi'!Z"&amp;4+15*$A6+4*$A6+10),0)+IF(Analyse!$E$115="X",INDIRECT("'DATA - økonomi'!Z"&amp;4+15*$A6+4*$A6+11),0)+IF(Analyse!$E$116="X",INDIRECT("'DATA - økonomi'!Z"&amp;4+15*$A6+4*$A6+12),0)+IF(Analyse!$E$117="X",INDIRECT("'DATA - økonomi'!Z"&amp;4+15*$A6+4*$A6+13),0)+IF(Analyse!$E$129="X",INDIRECT("'DATA - økonomi'!Z"&amp;4+15*$A6+4*$A6+14),0)</f>
        <v>0</v>
      </c>
      <c r="AB6" s="36">
        <f ca="1">IF(Analyse!$E$3="X",INDIRECT("'DATA - økonomi'!Z"&amp;4+15*$A6+4*$A6+0),0)+IF(Analyse!$E$4="X",INDIRECT("'DATA - økonomi'!Z"&amp;4+15*$A6+4*$A6+1),0)+IF(Analyse!$E$104="X",INDIRECT("'DATA - økonomi'!Z"&amp;4+15*$A6+4*$A6+2),0)+IF(Analyse!$E$105="X",INDIRECT("'DATA - økonomi'!Z"&amp;4+15*$A6+4*$A6+3),0)+IF(Analyse!$E$106="X",INDIRECT("'DATA - økonomi'!Z"&amp;4+15*$A6+4*$A6+4),0)+IF(Analyse!$E$107="X",INDIRECT("'DATA - økonomi'!Z"&amp;4+15*$A6+4*$A6+5),0)+IF(Analyse!$E$108="X",INDIRECT("'DATA - økonomi'!Z"&amp;4+15*$A6+4*$A6+6),0)+IF(Analyse!$E$109="X",INDIRECT("'DATA - økonomi'!Z"&amp;4+15*$A6+4*$A6+7),0)+IF(Analyse!$E$110="X",INDIRECT("'DATA - økonomi'!Z"&amp;4+15*$A6+4*$A6+8),0)+IF(Analyse!$E$111="X",INDIRECT("'DATA - økonomi'!Z"&amp;4+15*$A6+4*$A6+9),0)+IF(Analyse!$E$112="X",INDIRECT("'DATA - økonomi'!Z"&amp;4+15*$A6+4*$A6+10),0)+IF(Analyse!$E$115="X",INDIRECT("'DATA - økonomi'!Z"&amp;4+15*$A6+4*$A6+11),0)+IF(Analyse!$E$116="X",INDIRECT("'DATA - økonomi'!Z"&amp;4+15*$A6+4*$A6+12),0)+IF(Analyse!$E$117="X",INDIRECT("'DATA - økonomi'!Z"&amp;4+15*$A6+4*$A6+13),0)+IF(Analyse!$E$129="X",INDIRECT("'DATA - økonomi'!Z"&amp;4+15*$A6+4*$A6+14),0)</f>
        <v>0</v>
      </c>
      <c r="AC6" s="30"/>
      <c r="AD6" s="35" t="s">
        <v>14</v>
      </c>
      <c r="AE6" s="36">
        <f ca="1">IF(Analyse!$E$3="X",INDIRECT("'DATA - økonomi'!AE"&amp;4+15*$A6+4*$A6+0),0)+IF(Analyse!$E$4="X",INDIRECT("'DATA - økonomi'!AE"&amp;4+15*$A6+4*$A6+1),0)+IF(Analyse!$E$104="X",INDIRECT("'DATA - økonomi'!AE"&amp;4+15*$A6+4*$A6+2),0)+IF(Analyse!$E$105="X",INDIRECT("'DATA - økonomi'!AE"&amp;4+15*$A6+4*$A6+3),0)+IF(Analyse!$E$106="X",INDIRECT("'DATA - økonomi'!AE"&amp;4+15*$A6+4*$A6+4),0)+IF(Analyse!$E$107="X",INDIRECT("'DATA - økonomi'!AE"&amp;4+15*$A6+4*$A6+5),0)+IF(Analyse!$E$108="X",INDIRECT("'DATA - økonomi'!AE"&amp;4+15*$A6+4*$A6+6),0)+IF(Analyse!$E$109="X",INDIRECT("'DATA - økonomi'!AE"&amp;4+15*$A6+4*$A6+7),0)+IF(Analyse!$E$110="X",INDIRECT("'DATA - økonomi'!AE"&amp;4+15*$A6+4*$A6+8),0)+IF(Analyse!$E$111="X",INDIRECT("'DATA - økonomi'!AE"&amp;4+15*$A6+4*$A6+9),0)+IF(Analyse!$E$112="X",INDIRECT("'DATA - økonomi'!AE"&amp;4+15*$A6+4*$A6+10),0)+IF(Analyse!$E$115="X",INDIRECT("'DATA - økonomi'!AE"&amp;4+15*$A6+4*$A6+11),0)+IF(Analyse!$E$116="X",INDIRECT("'DATA - økonomi'!AE"&amp;4+15*$A6+4*$A6+12),0)+IF(Analyse!$E$117="X",INDIRECT("'DATA - økonomi'!AE"&amp;4+15*$A6+4*$A6+13),0)+IF(Analyse!$E$129="X",INDIRECT("'DATA - økonomi'!AE"&amp;4+15*$A6+4*$A6+14),0)</f>
        <v>0</v>
      </c>
      <c r="AF6" s="36">
        <f ca="1">IF(Analyse!$E$3="X",INDIRECT("'DATA - økonomi'!AF"&amp;4+15*$A6+4*$A6+0),0)+IF(Analyse!$E$4="X",INDIRECT("'DATA - økonomi'!AF"&amp;4+15*$A6+4*$A6+1),0)+IF(Analyse!$E$104="X",INDIRECT("'DATA - økonomi'!AF"&amp;4+15*$A6+4*$A6+2),0)+IF(Analyse!$E$105="X",INDIRECT("'DATA - økonomi'!AF"&amp;4+15*$A6+4*$A6+3),0)+IF(Analyse!$E$106="X",INDIRECT("'DATA - økonomi'!AF"&amp;4+15*$A6+4*$A6+4),0)+IF(Analyse!$E$107="X",INDIRECT("'DATA - økonomi'!AF"&amp;4+15*$A6+4*$A6+5),0)+IF(Analyse!$E$108="X",INDIRECT("'DATA - økonomi'!AF"&amp;4+15*$A6+4*$A6+6),0)+IF(Analyse!$E$109="X",INDIRECT("'DATA - økonomi'!AF"&amp;4+15*$A6+4*$A6+7),0)+IF(Analyse!$E$110="X",INDIRECT("'DATA - økonomi'!AF"&amp;4+15*$A6+4*$A6+8),0)+IF(Analyse!$E$111="X",INDIRECT("'DATA - økonomi'!AF"&amp;4+15*$A6+4*$A6+9),0)+IF(Analyse!$E$112="X",INDIRECT("'DATA - økonomi'!AF"&amp;4+15*$A6+4*$A6+10),0)+IF(Analyse!$E$115="X",INDIRECT("'DATA - økonomi'!AF"&amp;4+15*$A6+4*$A6+11),0)+IF(Analyse!$E$116="X",INDIRECT("'DATA - økonomi'!AF"&amp;4+15*$A6+4*$A6+12),0)+IF(Analyse!$E$117="X",INDIRECT("'DATA - økonomi'!AF"&amp;4+15*$A6+4*$A6+13),0)+IF(Analyse!$E$129="X",INDIRECT("'DATA - økonomi'!AF"&amp;4+15*$A6+4*$A6+14),0)</f>
        <v>0</v>
      </c>
      <c r="AG6" s="36">
        <f ca="1">IF(Analyse!$E$3="X",INDIRECT("'DATA - økonomi'!AG"&amp;4+15*$A6+4*$A6+0),0)+IF(Analyse!$E$4="X",INDIRECT("'DATA - økonomi'!AG"&amp;4+15*$A6+4*$A6+1),0)+IF(Analyse!$E$104="X",INDIRECT("'DATA - økonomi'!AG"&amp;4+15*$A6+4*$A6+2),0)+IF(Analyse!$E$105="X",INDIRECT("'DATA - økonomi'!AG"&amp;4+15*$A6+4*$A6+3),0)+IF(Analyse!$E$106="X",INDIRECT("'DATA - økonomi'!AG"&amp;4+15*$A6+4*$A6+4),0)+IF(Analyse!$E$107="X",INDIRECT("'DATA - økonomi'!AG"&amp;4+15*$A6+4*$A6+5),0)+IF(Analyse!$E$108="X",INDIRECT("'DATA - økonomi'!AG"&amp;4+15*$A6+4*$A6+6),0)+IF(Analyse!$E$109="X",INDIRECT("'DATA - økonomi'!AG"&amp;4+15*$A6+4*$A6+7),0)+IF(Analyse!$E$110="X",INDIRECT("'DATA - økonomi'!AG"&amp;4+15*$A6+4*$A6+8),0)+IF(Analyse!$E$111="X",INDIRECT("'DATA - økonomi'!AG"&amp;4+15*$A6+4*$A6+9),0)+IF(Analyse!$E$112="X",INDIRECT("'DATA - økonomi'!AG"&amp;4+15*$A6+4*$A6+10),0)+IF(Analyse!$E$115="X",INDIRECT("'DATA - økonomi'!AG"&amp;4+15*$A6+4*$A6+11),0)+IF(Analyse!$E$116="X",INDIRECT("'DATA - økonomi'!AG"&amp;4+15*$A6+4*$A6+12),0)+IF(Analyse!$E$117="X",INDIRECT("'DATA - økonomi'!AG"&amp;4+15*$A6+4*$A6+13),0)+IF(Analyse!$E$129="X",INDIRECT("'DATA - økonomi'!AG"&amp;4+15*$A6+4*$A6+14),0)</f>
        <v>0</v>
      </c>
      <c r="AH6" s="36">
        <f ca="1">IF(Analyse!$E$3="X",INDIRECT("'DATA - økonomi'!AH"&amp;4+15*$A6+4*$A6+0),0)+IF(Analyse!$E$4="X",INDIRECT("'DATA - økonomi'!AH"&amp;4+15*$A6+4*$A6+1),0)+IF(Analyse!$E$104="X",INDIRECT("'DATA - økonomi'!AH"&amp;4+15*$A6+4*$A6+2),0)+IF(Analyse!$E$105="X",INDIRECT("'DATA - økonomi'!AH"&amp;4+15*$A6+4*$A6+3),0)+IF(Analyse!$E$106="X",INDIRECT("'DATA - økonomi'!AH"&amp;4+15*$A6+4*$A6+4),0)+IF(Analyse!$E$107="X",INDIRECT("'DATA - økonomi'!AH"&amp;4+15*$A6+4*$A6+5),0)+IF(Analyse!$E$108="X",INDIRECT("'DATA - økonomi'!AH"&amp;4+15*$A6+4*$A6+6),0)+IF(Analyse!$E$109="X",INDIRECT("'DATA - økonomi'!AH"&amp;4+15*$A6+4*$A6+7),0)+IF(Analyse!$E$110="X",INDIRECT("'DATA - økonomi'!AH"&amp;4+15*$A6+4*$A6+8),0)+IF(Analyse!$E$111="X",INDIRECT("'DATA - økonomi'!AH"&amp;4+15*$A6+4*$A6+9),0)+IF(Analyse!$E$112="X",INDIRECT("'DATA - økonomi'!AH"&amp;4+15*$A6+4*$A6+10),0)+IF(Analyse!$E$115="X",INDIRECT("'DATA - økonomi'!AH"&amp;4+15*$A6+4*$A6+11),0)+IF(Analyse!$E$116="X",INDIRECT("'DATA - økonomi'!AH"&amp;4+15*$A6+4*$A6+12),0)+IF(Analyse!$E$117="X",INDIRECT("'DATA - økonomi'!AH"&amp;4+15*$A6+4*$A6+13),0)+IF(Analyse!$E$129="X",INDIRECT("'DATA - økonomi'!AH"&amp;4+15*$A6+4*$A6+14),0)</f>
        <v>0</v>
      </c>
      <c r="AI6" s="36">
        <f ca="1">IF(Analyse!$E$3="X",INDIRECT("'DATA - økonomi'!AI"&amp;4+15*$A6+4*$A6+0),0)+IF(Analyse!$E$4="X",INDIRECT("'DATA - økonomi'!AI"&amp;4+15*$A6+4*$A6+1),0)+IF(Analyse!$E$104="X",INDIRECT("'DATA - økonomi'!AI"&amp;4+15*$A6+4*$A6+2),0)+IF(Analyse!$E$105="X",INDIRECT("'DATA - økonomi'!AI"&amp;4+15*$A6+4*$A6+3),0)+IF(Analyse!$E$106="X",INDIRECT("'DATA - økonomi'!AI"&amp;4+15*$A6+4*$A6+4),0)+IF(Analyse!$E$107="X",INDIRECT("'DATA - økonomi'!AI"&amp;4+15*$A6+4*$A6+5),0)+IF(Analyse!$E$108="X",INDIRECT("'DATA - økonomi'!AI"&amp;4+15*$A6+4*$A6+6),0)+IF(Analyse!$E$109="X",INDIRECT("'DATA - økonomi'!AI"&amp;4+15*$A6+4*$A6+7),0)+IF(Analyse!$E$110="X",INDIRECT("'DATA - økonomi'!AI"&amp;4+15*$A6+4*$A6+8),0)+IF(Analyse!$E$111="X",INDIRECT("'DATA - økonomi'!AI"&amp;4+15*$A6+4*$A6+9),0)+IF(Analyse!$E$112="X",INDIRECT("'DATA - økonomi'!AI"&amp;4+15*$A6+4*$A6+10),0)+IF(Analyse!$E$115="X",INDIRECT("'DATA - økonomi'!AI"&amp;4+15*$A6+4*$A6+11),0)+IF(Analyse!$E$116="X",INDIRECT("'DATA - økonomi'!AI"&amp;4+15*$A6+4*$A6+12),0)+IF(Analyse!$E$117="X",INDIRECT("'DATA - økonomi'!AI"&amp;4+15*$A6+4*$A6+13),0)+IF(Analyse!$E$129="X",INDIRECT("'DATA - økonomi'!AI"&amp;4+15*$A6+4*$A6+14),0)</f>
        <v>0</v>
      </c>
      <c r="AJ6" s="36">
        <f ca="1">IF(Analyse!$E$3="X",INDIRECT("'DATA - økonomi'!AJ"&amp;4+15*$A6+4*$A6+0),0)+IF(Analyse!$E$4="X",INDIRECT("'DATA - økonomi'!AJ"&amp;4+15*$A6+4*$A6+1),0)+IF(Analyse!$E$104="X",INDIRECT("'DATA - økonomi'!AJ"&amp;4+15*$A6+4*$A6+2),0)+IF(Analyse!$E$105="X",INDIRECT("'DATA - økonomi'!AJ"&amp;4+15*$A6+4*$A6+3),0)+IF(Analyse!$E$106="X",INDIRECT("'DATA - økonomi'!AJ"&amp;4+15*$A6+4*$A6+4),0)+IF(Analyse!$E$107="X",INDIRECT("'DATA - økonomi'!AJ"&amp;4+15*$A6+4*$A6+5),0)+IF(Analyse!$E$108="X",INDIRECT("'DATA - økonomi'!AJ"&amp;4+15*$A6+4*$A6+6),0)+IF(Analyse!$E$109="X",INDIRECT("'DATA - økonomi'!AJ"&amp;4+15*$A6+4*$A6+7),0)+IF(Analyse!$E$110="X",INDIRECT("'DATA - økonomi'!AJ"&amp;4+15*$A6+4*$A6+8),0)+IF(Analyse!$E$111="X",INDIRECT("'DATA - økonomi'!AJ"&amp;4+15*$A6+4*$A6+9),0)+IF(Analyse!$E$112="X",INDIRECT("'DATA - økonomi'!AJ"&amp;4+15*$A6+4*$A6+10),0)+IF(Analyse!$E$115="X",INDIRECT("'DATA - økonomi'!AJ"&amp;4+15*$A6+4*$A6+11),0)+IF(Analyse!$E$116="X",INDIRECT("'DATA - økonomi'!AJ"&amp;4+15*$A6+4*$A6+12),0)+IF(Analyse!$E$117="X",INDIRECT("'DATA - økonomi'!AJ"&amp;4+15*$A6+4*$A6+13),0)+IF(Analyse!$E$129="X",INDIRECT("'DATA - økonomi'!AJ"&amp;4+15*$A6+4*$A6+14),0)</f>
        <v>0</v>
      </c>
      <c r="AK6" s="36">
        <f ca="1">IF(Analyse!$E$3="X",INDIRECT("'DATA - økonomi'!AK"&amp;4+15*$A6+4*$A6+0),0)+IF(Analyse!$E$4="X",INDIRECT("'DATA - økonomi'!AK"&amp;4+15*$A6+4*$A6+1),0)+IF(Analyse!$E$104="X",INDIRECT("'DATA - økonomi'!AK"&amp;4+15*$A6+4*$A6+2),0)+IF(Analyse!$E$105="X",INDIRECT("'DATA - økonomi'!AK"&amp;4+15*$A6+4*$A6+3),0)+IF(Analyse!$E$106="X",INDIRECT("'DATA - økonomi'!AK"&amp;4+15*$A6+4*$A6+4),0)+IF(Analyse!$E$107="X",INDIRECT("'DATA - økonomi'!AK"&amp;4+15*$A6+4*$A6+5),0)+IF(Analyse!$E$108="X",INDIRECT("'DATA - økonomi'!AK"&amp;4+15*$A6+4*$A6+6),0)+IF(Analyse!$E$109="X",INDIRECT("'DATA - økonomi'!AK"&amp;4+15*$A6+4*$A6+7),0)+IF(Analyse!$E$110="X",INDIRECT("'DATA - økonomi'!AK"&amp;4+15*$A6+4*$A6+8),0)+IF(Analyse!$E$111="X",INDIRECT("'DATA - økonomi'!AK"&amp;4+15*$A6+4*$A6+9),0)+IF(Analyse!$E$112="X",INDIRECT("'DATA - økonomi'!AK"&amp;4+15*$A6+4*$A6+10),0)+IF(Analyse!$E$115="X",INDIRECT("'DATA - økonomi'!AK"&amp;4+15*$A6+4*$A6+11),0)+IF(Analyse!$E$116="X",INDIRECT("'DATA - økonomi'!AK"&amp;4+15*$A6+4*$A6+12),0)+IF(Analyse!$E$117="X",INDIRECT("'DATA - økonomi'!AK"&amp;4+15*$A6+4*$A6+13),0)+IF(Analyse!$E$129="X",INDIRECT("'DATA - økonomi'!AK"&amp;4+15*$A6+4*$A6+14),0)</f>
        <v>0</v>
      </c>
      <c r="AL6" s="36">
        <f ca="1">IF(Analyse!$E$3="X",INDIRECT("'DATA - økonomi'!AL"&amp;4+15*$A6+4*$A6+0),0)+IF(Analyse!$E$4="X",INDIRECT("'DATA - økonomi'!AL"&amp;4+15*$A6+4*$A6+1),0)+IF(Analyse!$E$104="X",INDIRECT("'DATA - økonomi'!AL"&amp;4+15*$A6+4*$A6+2),0)+IF(Analyse!$E$105="X",INDIRECT("'DATA - økonomi'!AL"&amp;4+15*$A6+4*$A6+3),0)+IF(Analyse!$E$106="X",INDIRECT("'DATA - økonomi'!AL"&amp;4+15*$A6+4*$A6+4),0)+IF(Analyse!$E$107="X",INDIRECT("'DATA - økonomi'!AL"&amp;4+15*$A6+4*$A6+5),0)+IF(Analyse!$E$108="X",INDIRECT("'DATA - økonomi'!AL"&amp;4+15*$A6+4*$A6+6),0)+IF(Analyse!$E$109="X",INDIRECT("'DATA - økonomi'!AL"&amp;4+15*$A6+4*$A6+7),0)+IF(Analyse!$E$110="X",INDIRECT("'DATA - økonomi'!AL"&amp;4+15*$A6+4*$A6+8),0)+IF(Analyse!$E$111="X",INDIRECT("'DATA - økonomi'!AL"&amp;4+15*$A6+4*$A6+9),0)+IF(Analyse!$E$112="X",INDIRECT("'DATA - økonomi'!AL"&amp;4+15*$A6+4*$A6+10),0)+IF(Analyse!$E$115="X",INDIRECT("'DATA - økonomi'!AL"&amp;4+15*$A6+4*$A6+11),0)+IF(Analyse!$E$116="X",INDIRECT("'DATA - økonomi'!AL"&amp;4+15*$A6+4*$A6+12),0)+IF(Analyse!$E$117="X",INDIRECT("'DATA - økonomi'!AL"&amp;4+15*$A6+4*$A6+13),0)+IF(Analyse!$E$129="X",INDIRECT("'DATA - økonomi'!AL"&amp;4+15*$A6+4*$A6+14),0)</f>
        <v>0</v>
      </c>
      <c r="AM6" s="36">
        <f ca="1">IF(Analyse!$E$3="X",INDIRECT("'DATA - økonomi'!AM"&amp;4+15*$A6+4*$A6+0),0)+IF(Analyse!$E$4="X",INDIRECT("'DATA - økonomi'!AM"&amp;4+15*$A6+4*$A6+1),0)+IF(Analyse!$E$104="X",INDIRECT("'DATA - økonomi'!AM"&amp;4+15*$A6+4*$A6+2),0)+IF(Analyse!$E$105="X",INDIRECT("'DATA - økonomi'!AM"&amp;4+15*$A6+4*$A6+3),0)+IF(Analyse!$E$106="X",INDIRECT("'DATA - økonomi'!AM"&amp;4+15*$A6+4*$A6+4),0)+IF(Analyse!$E$107="X",INDIRECT("'DATA - økonomi'!AM"&amp;4+15*$A6+4*$A6+5),0)+IF(Analyse!$E$108="X",INDIRECT("'DATA - økonomi'!AM"&amp;4+15*$A6+4*$A6+6),0)+IF(Analyse!$E$109="X",INDIRECT("'DATA - økonomi'!AM"&amp;4+15*$A6+4*$A6+7),0)+IF(Analyse!$E$110="X",INDIRECT("'DATA - økonomi'!AM"&amp;4+15*$A6+4*$A6+8),0)+IF(Analyse!$E$111="X",INDIRECT("'DATA - økonomi'!AM"&amp;4+15*$A6+4*$A6+9),0)+IF(Analyse!$E$112="X",INDIRECT("'DATA - økonomi'!AM"&amp;4+15*$A6+4*$A6+10),0)+IF(Analyse!$E$115="X",INDIRECT("'DATA - økonomi'!AM"&amp;4+15*$A6+4*$A6+11),0)+IF(Analyse!$E$116="X",INDIRECT("'DATA - økonomi'!AM"&amp;4+15*$A6+4*$A6+12),0)+IF(Analyse!$E$117="X",INDIRECT("'DATA - økonomi'!AM"&amp;4+15*$A6+4*$A6+13),0)+IF(Analyse!$E$129="X",INDIRECT("'DATA - økonomi'!AM"&amp;4+15*$A6+4*$A6+14),0)</f>
        <v>0</v>
      </c>
      <c r="AN6" s="36">
        <f ca="1">IF(Analyse!$E$3="X",INDIRECT("'DATA - økonomi'!AN"&amp;4+15*$A6+4*$A6+0),0)+IF(Analyse!$E$4="X",INDIRECT("'DATA - økonomi'!AN"&amp;4+15*$A6+4*$A6+1),0)+IF(Analyse!$E$104="X",INDIRECT("'DATA - økonomi'!AN"&amp;4+15*$A6+4*$A6+2),0)+IF(Analyse!$E$105="X",INDIRECT("'DATA - økonomi'!AN"&amp;4+15*$A6+4*$A6+3),0)+IF(Analyse!$E$106="X",INDIRECT("'DATA - økonomi'!AN"&amp;4+15*$A6+4*$A6+4),0)+IF(Analyse!$E$107="X",INDIRECT("'DATA - økonomi'!AN"&amp;4+15*$A6+4*$A6+5),0)+IF(Analyse!$E$108="X",INDIRECT("'DATA - økonomi'!AN"&amp;4+15*$A6+4*$A6+6),0)+IF(Analyse!$E$109="X",INDIRECT("'DATA - økonomi'!AN"&amp;4+15*$A6+4*$A6+7),0)+IF(Analyse!$E$110="X",INDIRECT("'DATA - økonomi'!AN"&amp;4+15*$A6+4*$A6+8),0)+IF(Analyse!$E$111="X",INDIRECT("'DATA - økonomi'!AN"&amp;4+15*$A6+4*$A6+9),0)+IF(Analyse!$E$112="X",INDIRECT("'DATA - økonomi'!AN"&amp;4+15*$A6+4*$A6+10),0)+IF(Analyse!$E$115="X",INDIRECT("'DATA - økonomi'!AN"&amp;4+15*$A6+4*$A6+11),0)+IF(Analyse!$E$116="X",INDIRECT("'DATA - økonomi'!AN"&amp;4+15*$A6+4*$A6+12),0)+IF(Analyse!$E$117="X",INDIRECT("'DATA - økonomi'!AN"&amp;4+15*$A6+4*$A6+13),0)+IF(Analyse!$E$129="X",INDIRECT("'DATA - økonomi'!AN"&amp;4+15*$A6+4*$A6+14),0)</f>
        <v>0</v>
      </c>
      <c r="AO6" s="36">
        <f ca="1">IF(Analyse!$E$3="X",INDIRECT("'DATA - økonomi'!AO"&amp;4+15*$A6+4*$A6+0),0)+IF(Analyse!$E$4="X",INDIRECT("'DATA - økonomi'!AO"&amp;4+15*$A6+4*$A6+1),0)+IF(Analyse!$E$104="X",INDIRECT("'DATA - økonomi'!AO"&amp;4+15*$A6+4*$A6+2),0)+IF(Analyse!$E$105="X",INDIRECT("'DATA - økonomi'!AO"&amp;4+15*$A6+4*$A6+3),0)+IF(Analyse!$E$106="X",INDIRECT("'DATA - økonomi'!AO"&amp;4+15*$A6+4*$A6+4),0)+IF(Analyse!$E$107="X",INDIRECT("'DATA - økonomi'!AO"&amp;4+15*$A6+4*$A6+5),0)+IF(Analyse!$E$108="X",INDIRECT("'DATA - økonomi'!AO"&amp;4+15*$A6+4*$A6+6),0)+IF(Analyse!$E$109="X",INDIRECT("'DATA - økonomi'!AO"&amp;4+15*$A6+4*$A6+7),0)+IF(Analyse!$E$110="X",INDIRECT("'DATA - økonomi'!AO"&amp;4+15*$A6+4*$A6+8),0)+IF(Analyse!$E$111="X",INDIRECT("'DATA - økonomi'!AO"&amp;4+15*$A6+4*$A6+9),0)+IF(Analyse!$E$112="X",INDIRECT("'DATA - økonomi'!AO"&amp;4+15*$A6+4*$A6+10),0)+IF(Analyse!$E$115="X",INDIRECT("'DATA - økonomi'!AO"&amp;4+15*$A6+4*$A6+11),0)+IF(Analyse!$E$116="X",INDIRECT("'DATA - økonomi'!AO"&amp;4+15*$A6+4*$A6+12),0)+IF(Analyse!$E$117="X",INDIRECT("'DATA - økonomi'!AO"&amp;4+15*$A6+4*$A6+13),0)+IF(Analyse!$E$129="X",INDIRECT("'DATA - økonomi'!AO"&amp;4+15*$A6+4*$A6+14),0)</f>
        <v>0</v>
      </c>
      <c r="AP6" s="30"/>
      <c r="AQ6" s="35" t="s">
        <v>14</v>
      </c>
      <c r="AR6" s="36">
        <f ca="1">INDIRECT("'DATA - økonomi'!AE"&amp;($A109+1)*19)</f>
        <v>14034.558999999999</v>
      </c>
      <c r="AS6" s="36">
        <f ca="1">INDIRECT("'DATA - økonomi'!AF"&amp;($A109+1)*19)</f>
        <v>13948.975</v>
      </c>
      <c r="AT6" s="36">
        <f ca="1">INDIRECT("'DATA - økonomi'!AG"&amp;($A109+1)*19)</f>
        <v>14060.736000000001</v>
      </c>
      <c r="AU6" s="36">
        <f ca="1">INDIRECT("'DATA - økonomi'!AH"&amp;($A109+1)*19)</f>
        <v>14245.632</v>
      </c>
      <c r="AV6" s="36">
        <f ca="1">INDIRECT("'DATA - økonomi'!AI"&amp;($A109+1)*19)</f>
        <v>14341.65</v>
      </c>
      <c r="AW6" s="36">
        <f ca="1">INDIRECT("'DATA - økonomi'!AJ"&amp;($A109+1)*19)</f>
        <v>14484.89</v>
      </c>
      <c r="AX6" s="36">
        <f ca="1">INDIRECT("'DATA - økonomi'!AK"&amp;($A109+1)*19)</f>
        <v>14695.157999999998</v>
      </c>
      <c r="AY6" s="36">
        <f ca="1">INDIRECT("'DATA - økonomi'!AL"&amp;($A109+1)*19)</f>
        <v>14662.076000000001</v>
      </c>
      <c r="AZ6" s="36">
        <f ca="1">INDIRECT("'DATA - økonomi'!AM"&amp;($A109+1)*19)</f>
        <v>14759.01</v>
      </c>
      <c r="BA6" s="36">
        <f ca="1">INDIRECT("'DATA - økonomi'!AN"&amp;($A109+1)*19)</f>
        <v>14666.589000000002</v>
      </c>
      <c r="BB6" s="36">
        <f ca="1">INDIRECT("'DATA - økonomi'!AO"&amp;($A109+1)*19)</f>
        <v>14776.587000000001</v>
      </c>
      <c r="BC6" s="30"/>
    </row>
    <row r="7" spans="1:55" x14ac:dyDescent="0.25">
      <c r="A7" s="32">
        <v>3</v>
      </c>
      <c r="B7" s="35" t="s">
        <v>15</v>
      </c>
      <c r="C7" s="36">
        <f ca="1">IF(Analyse!$E$3="X",INDIRECT("'DATA - økonomi'!C"&amp;4+15*$A7+4*$A7+0),0)+IF(Analyse!$E$4="X",INDIRECT("'DATA - økonomi'!C"&amp;4+15*$A7+4*$A7+1),0)+IF(Analyse!$E$104="X",INDIRECT("'DATA - økonomi'!C"&amp;4+15*$A7+4*$A7+2),0)+IF(Analyse!$E$105="X",INDIRECT("'DATA - økonomi'!C"&amp;4+15*$A7+4*$A7+3),0)+IF(Analyse!$E$106="X",INDIRECT("'DATA - økonomi'!C"&amp;4+15*$A7+4*$A7+4),0)+IF(Analyse!$E$107="X",INDIRECT("'DATA - økonomi'!C"&amp;4+15*$A7+4*$A7+5),0)+IF(Analyse!$E$108="X",INDIRECT("'DATA - økonomi'!C"&amp;4+15*$A7+4*$A7+6),0)+IF(Analyse!$E$109="X",INDIRECT("'DATA - økonomi'!C"&amp;4+15*$A7+4*$A7+7),0)+IF(Analyse!$E$110="X",INDIRECT("'DATA - økonomi'!C"&amp;4+15*$A7+4*$A7+8),0)+IF(Analyse!$E$111="X",INDIRECT("'DATA - økonomi'!C"&amp;4+15*$A7+4*$A7+9),0)+IF(Analyse!$E$112="X",INDIRECT("'DATA - økonomi'!C"&amp;4+15*$A7+4*$A7+10),0)+IF(Analyse!$E$115="X",INDIRECT("'DATA - økonomi'!C"&amp;4+15*$A7+4*$A7+11),0)+IF(Analyse!$E$116="X",INDIRECT("'DATA - økonomi'!C"&amp;4+15*$A7+4*$A7+12),0)+IF(Analyse!$E$117="X",INDIRECT("'DATA - økonomi'!C"&amp;4+15*$A7+4*$A7+13),0)+IF(Analyse!$E$129="X",INDIRECT("'DATA - økonomi'!C"&amp;4+15*$A7+4*$A7+14),0)</f>
        <v>0</v>
      </c>
      <c r="D7" s="36">
        <f ca="1">IF(Analyse!$E$3="X",INDIRECT("'DATA - økonomi'!D"&amp;4+15*$A7+4*$A7+0),0)+IF(Analyse!$E$4="X",INDIRECT("'DATA - økonomi'!D"&amp;4+15*$A7+4*$A7+1),0)+IF(Analyse!$E$104="X",INDIRECT("'DATA - økonomi'!D"&amp;4+15*$A7+4*$A7+2),0)+IF(Analyse!$E$105="X",INDIRECT("'DATA - økonomi'!D"&amp;4+15*$A7+4*$A7+3),0)+IF(Analyse!$E$106="X",INDIRECT("'DATA - økonomi'!D"&amp;4+15*$A7+4*$A7+4),0)+IF(Analyse!$E$107="X",INDIRECT("'DATA - økonomi'!D"&amp;4+15*$A7+4*$A7+5),0)+IF(Analyse!$E$108="X",INDIRECT("'DATA - økonomi'!D"&amp;4+15*$A7+4*$A7+6),0)+IF(Analyse!$E$109="X",INDIRECT("'DATA - økonomi'!D"&amp;4+15*$A7+4*$A7+7),0)+IF(Analyse!$E$110="X",INDIRECT("'DATA - økonomi'!D"&amp;4+15*$A7+4*$A7+8),0)+IF(Analyse!$E$111="X",INDIRECT("'DATA - økonomi'!D"&amp;4+15*$A7+4*$A7+9),0)+IF(Analyse!$E$112="X",INDIRECT("'DATA - økonomi'!D"&amp;4+15*$A7+4*$A7+10),0)+IF(Analyse!$E$115="X",INDIRECT("'DATA - økonomi'!D"&amp;4+15*$A7+4*$A7+11),0)+IF(Analyse!$E$116="X",INDIRECT("'DATA - økonomi'!D"&amp;4+15*$A7+4*$A7+12),0)+IF(Analyse!$E$117="X",INDIRECT("'DATA - økonomi'!D"&amp;4+15*$A7+4*$A7+13),0)+IF(Analyse!$E$129="X",INDIRECT("'DATA - økonomi'!D"&amp;4+15*$A7+4*$A7+14),0)</f>
        <v>0</v>
      </c>
      <c r="E7" s="36">
        <f ca="1">IF(Analyse!$E$3="X",INDIRECT("'DATA - økonomi'!E"&amp;4+15*$A7+4*$A7+0),0)+IF(Analyse!$E$4="X",INDIRECT("'DATA - økonomi'!E"&amp;4+15*$A7+4*$A7+1),0)+IF(Analyse!$E$104="X",INDIRECT("'DATA - økonomi'!E"&amp;4+15*$A7+4*$A7+2),0)+IF(Analyse!$E$105="X",INDIRECT("'DATA - økonomi'!E"&amp;4+15*$A7+4*$A7+3),0)+IF(Analyse!$E$106="X",INDIRECT("'DATA - økonomi'!E"&amp;4+15*$A7+4*$A7+4),0)+IF(Analyse!$E$107="X",INDIRECT("'DATA - økonomi'!E"&amp;4+15*$A7+4*$A7+5),0)+IF(Analyse!$E$108="X",INDIRECT("'DATA - økonomi'!E"&amp;4+15*$A7+4*$A7+6),0)+IF(Analyse!$E$109="X",INDIRECT("'DATA - økonomi'!E"&amp;4+15*$A7+4*$A7+7),0)+IF(Analyse!$E$110="X",INDIRECT("'DATA - økonomi'!E"&amp;4+15*$A7+4*$A7+8),0)+IF(Analyse!$E$111="X",INDIRECT("'DATA - økonomi'!E"&amp;4+15*$A7+4*$A7+9),0)+IF(Analyse!$E$112="X",INDIRECT("'DATA - økonomi'!E"&amp;4+15*$A7+4*$A7+10),0)+IF(Analyse!$E$115="X",INDIRECT("'DATA - økonomi'!E"&amp;4+15*$A7+4*$A7+11),0)+IF(Analyse!$E$116="X",INDIRECT("'DATA - økonomi'!E"&amp;4+15*$A7+4*$A7+12),0)+IF(Analyse!$E$117="X",INDIRECT("'DATA - økonomi'!E"&amp;4+15*$A7+4*$A7+13),0)+IF(Analyse!$E$129="X",INDIRECT("'DATA - økonomi'!E"&amp;4+15*$A7+4*$A7+14),0)</f>
        <v>0</v>
      </c>
      <c r="F7" s="36">
        <f ca="1">IF(Analyse!$E$3="X",INDIRECT("'DATA - økonomi'!F"&amp;4+15*$A7+4*$A7+0),0)+IF(Analyse!$E$4="X",INDIRECT("'DATA - økonomi'!F"&amp;4+15*$A7+4*$A7+1),0)+IF(Analyse!$E$104="X",INDIRECT("'DATA - økonomi'!F"&amp;4+15*$A7+4*$A7+2),0)+IF(Analyse!$E$105="X",INDIRECT("'DATA - økonomi'!F"&amp;4+15*$A7+4*$A7+3),0)+IF(Analyse!$E$106="X",INDIRECT("'DATA - økonomi'!F"&amp;4+15*$A7+4*$A7+4),0)+IF(Analyse!$E$107="X",INDIRECT("'DATA - økonomi'!F"&amp;4+15*$A7+4*$A7+5),0)+IF(Analyse!$E$108="X",INDIRECT("'DATA - økonomi'!F"&amp;4+15*$A7+4*$A7+6),0)+IF(Analyse!$E$109="X",INDIRECT("'DATA - økonomi'!F"&amp;4+15*$A7+4*$A7+7),0)+IF(Analyse!$E$110="X",INDIRECT("'DATA - økonomi'!F"&amp;4+15*$A7+4*$A7+8),0)+IF(Analyse!$E$111="X",INDIRECT("'DATA - økonomi'!F"&amp;4+15*$A7+4*$A7+9),0)+IF(Analyse!$E$112="X",INDIRECT("'DATA - økonomi'!F"&amp;4+15*$A7+4*$A7+10),0)+IF(Analyse!$E$115="X",INDIRECT("'DATA - økonomi'!F"&amp;4+15*$A7+4*$A7+11),0)+IF(Analyse!$E$116="X",INDIRECT("'DATA - økonomi'!F"&amp;4+15*$A7+4*$A7+12),0)+IF(Analyse!$E$117="X",INDIRECT("'DATA - økonomi'!F"&amp;4+15*$A7+4*$A7+13),0)+IF(Analyse!$E$129="X",INDIRECT("'DATA - økonomi'!F"&amp;4+15*$A7+4*$A7+14),0)</f>
        <v>0</v>
      </c>
      <c r="G7" s="36">
        <f ca="1">IF(Analyse!$E$3="X",INDIRECT("'DATA - økonomi'!G"&amp;4+15*$A7+4*$A7+0),0)+IF(Analyse!$E$4="X",INDIRECT("'DATA - økonomi'!G"&amp;4+15*$A7+4*$A7+1),0)+IF(Analyse!$E$104="X",INDIRECT("'DATA - økonomi'!G"&amp;4+15*$A7+4*$A7+2),0)+IF(Analyse!$E$105="X",INDIRECT("'DATA - økonomi'!G"&amp;4+15*$A7+4*$A7+3),0)+IF(Analyse!$E$106="X",INDIRECT("'DATA - økonomi'!G"&amp;4+15*$A7+4*$A7+4),0)+IF(Analyse!$E$107="X",INDIRECT("'DATA - økonomi'!G"&amp;4+15*$A7+4*$A7+5),0)+IF(Analyse!$E$108="X",INDIRECT("'DATA - økonomi'!G"&amp;4+15*$A7+4*$A7+6),0)+IF(Analyse!$E$109="X",INDIRECT("'DATA - økonomi'!G"&amp;4+15*$A7+4*$A7+7),0)+IF(Analyse!$E$110="X",INDIRECT("'DATA - økonomi'!G"&amp;4+15*$A7+4*$A7+8),0)+IF(Analyse!$E$111="X",INDIRECT("'DATA - økonomi'!G"&amp;4+15*$A7+4*$A7+9),0)+IF(Analyse!$E$112="X",INDIRECT("'DATA - økonomi'!G"&amp;4+15*$A7+4*$A7+10),0)+IF(Analyse!$E$115="X",INDIRECT("'DATA - økonomi'!G"&amp;4+15*$A7+4*$A7+11),0)+IF(Analyse!$E$116="X",INDIRECT("'DATA - økonomi'!G"&amp;4+15*$A7+4*$A7+12),0)+IF(Analyse!$E$117="X",INDIRECT("'DATA - økonomi'!G"&amp;4+15*$A7+4*$A7+13),0)+IF(Analyse!$E$129="X",INDIRECT("'DATA - økonomi'!G"&amp;4+15*$A7+4*$A7+14),0)</f>
        <v>0</v>
      </c>
      <c r="H7" s="36">
        <f ca="1">IF(Analyse!$E$3="X",INDIRECT("'DATA - økonomi'!H"&amp;4+15*$A7+4*$A7+0),0)+IF(Analyse!$E$4="X",INDIRECT("'DATA - økonomi'!H"&amp;4+15*$A7+4*$A7+1),0)+IF(Analyse!$E$104="X",INDIRECT("'DATA - økonomi'!H"&amp;4+15*$A7+4*$A7+2),0)+IF(Analyse!$E$105="X",INDIRECT("'DATA - økonomi'!H"&amp;4+15*$A7+4*$A7+3),0)+IF(Analyse!$E$106="X",INDIRECT("'DATA - økonomi'!H"&amp;4+15*$A7+4*$A7+4),0)+IF(Analyse!$E$107="X",INDIRECT("'DATA - økonomi'!H"&amp;4+15*$A7+4*$A7+5),0)+IF(Analyse!$E$108="X",INDIRECT("'DATA - økonomi'!H"&amp;4+15*$A7+4*$A7+6),0)+IF(Analyse!$E$109="X",INDIRECT("'DATA - økonomi'!H"&amp;4+15*$A7+4*$A7+7),0)+IF(Analyse!$E$110="X",INDIRECT("'DATA - økonomi'!H"&amp;4+15*$A7+4*$A7+8),0)+IF(Analyse!$E$111="X",INDIRECT("'DATA - økonomi'!H"&amp;4+15*$A7+4*$A7+9),0)+IF(Analyse!$E$112="X",INDIRECT("'DATA - økonomi'!H"&amp;4+15*$A7+4*$A7+10),0)+IF(Analyse!$E$115="X",INDIRECT("'DATA - økonomi'!H"&amp;4+15*$A7+4*$A7+11),0)+IF(Analyse!$E$116="X",INDIRECT("'DATA - økonomi'!H"&amp;4+15*$A7+4*$A7+12),0)+IF(Analyse!$E$117="X",INDIRECT("'DATA - økonomi'!H"&amp;4+15*$A7+4*$A7+13),0)+IF(Analyse!$E$129="X",INDIRECT("'DATA - økonomi'!H"&amp;4+15*$A7+4*$A7+14),0)</f>
        <v>0</v>
      </c>
      <c r="I7" s="36">
        <f ca="1">IF(Analyse!$E$3="X",INDIRECT("'DATA - økonomi'!I"&amp;4+15*$A7+4*$A7+0),0)+IF(Analyse!$E$4="X",INDIRECT("'DATA - økonomi'!I"&amp;4+15*$A7+4*$A7+1),0)+IF(Analyse!$E$104="X",INDIRECT("'DATA - økonomi'!I"&amp;4+15*$A7+4*$A7+2),0)+IF(Analyse!$E$105="X",INDIRECT("'DATA - økonomi'!I"&amp;4+15*$A7+4*$A7+3),0)+IF(Analyse!$E$106="X",INDIRECT("'DATA - økonomi'!I"&amp;4+15*$A7+4*$A7+4),0)+IF(Analyse!$E$107="X",INDIRECT("'DATA - økonomi'!I"&amp;4+15*$A7+4*$A7+5),0)+IF(Analyse!$E$108="X",INDIRECT("'DATA - økonomi'!I"&amp;4+15*$A7+4*$A7+6),0)+IF(Analyse!$E$109="X",INDIRECT("'DATA - økonomi'!I"&amp;4+15*$A7+4*$A7+7),0)+IF(Analyse!$E$110="X",INDIRECT("'DATA - økonomi'!I"&amp;4+15*$A7+4*$A7+8),0)+IF(Analyse!$E$111="X",INDIRECT("'DATA - økonomi'!I"&amp;4+15*$A7+4*$A7+9),0)+IF(Analyse!$E$112="X",INDIRECT("'DATA - økonomi'!I"&amp;4+15*$A7+4*$A7+10),0)+IF(Analyse!$E$115="X",INDIRECT("'DATA - økonomi'!I"&amp;4+15*$A7+4*$A7+11),0)+IF(Analyse!$E$116="X",INDIRECT("'DATA - økonomi'!I"&amp;4+15*$A7+4*$A7+12),0)+IF(Analyse!$E$117="X",INDIRECT("'DATA - økonomi'!I"&amp;4+15*$A7+4*$A7+13),0)+IF(Analyse!$E$129="X",INDIRECT("'DATA - økonomi'!I"&amp;4+15*$A7+4*$A7+14),0)</f>
        <v>0</v>
      </c>
      <c r="J7" s="36">
        <f ca="1">IF(Analyse!$E$3="X",INDIRECT("'DATA - økonomi'!J"&amp;4+15*$A7+4*$A7+0),0)+IF(Analyse!$E$4="X",INDIRECT("'DATA - økonomi'!J"&amp;4+15*$A7+4*$A7+1),0)+IF(Analyse!$E$104="X",INDIRECT("'DATA - økonomi'!J"&amp;4+15*$A7+4*$A7+2),0)+IF(Analyse!$E$105="X",INDIRECT("'DATA - økonomi'!J"&amp;4+15*$A7+4*$A7+3),0)+IF(Analyse!$E$106="X",INDIRECT("'DATA - økonomi'!J"&amp;4+15*$A7+4*$A7+4),0)+IF(Analyse!$E$107="X",INDIRECT("'DATA - økonomi'!J"&amp;4+15*$A7+4*$A7+5),0)+IF(Analyse!$E$108="X",INDIRECT("'DATA - økonomi'!J"&amp;4+15*$A7+4*$A7+6),0)+IF(Analyse!$E$109="X",INDIRECT("'DATA - økonomi'!J"&amp;4+15*$A7+4*$A7+7),0)+IF(Analyse!$E$110="X",INDIRECT("'DATA - økonomi'!J"&amp;4+15*$A7+4*$A7+8),0)+IF(Analyse!$E$111="X",INDIRECT("'DATA - økonomi'!J"&amp;4+15*$A7+4*$A7+9),0)+IF(Analyse!$E$112="X",INDIRECT("'DATA - økonomi'!J"&amp;4+15*$A7+4*$A7+10),0)+IF(Analyse!$E$115="X",INDIRECT("'DATA - økonomi'!J"&amp;4+15*$A7+4*$A7+11),0)+IF(Analyse!$E$116="X",INDIRECT("'DATA - økonomi'!J"&amp;4+15*$A7+4*$A7+12),0)+IF(Analyse!$E$117="X",INDIRECT("'DATA - økonomi'!J"&amp;4+15*$A7+4*$A7+13),0)+IF(Analyse!$E$129="X",INDIRECT("'DATA - økonomi'!J"&amp;4+15*$A7+4*$A7+14),0)</f>
        <v>0</v>
      </c>
      <c r="K7" s="36">
        <f ca="1">IF(Analyse!$E$3="X",INDIRECT("'DATA - økonomi'!K"&amp;4+15*$A7+4*$A7+0),0)+IF(Analyse!$E$4="X",INDIRECT("'DATA - økonomi'!K"&amp;4+15*$A7+4*$A7+1),0)+IF(Analyse!$E$104="X",INDIRECT("'DATA - økonomi'!K"&amp;4+15*$A7+4*$A7+2),0)+IF(Analyse!$E$105="X",INDIRECT("'DATA - økonomi'!K"&amp;4+15*$A7+4*$A7+3),0)+IF(Analyse!$E$106="X",INDIRECT("'DATA - økonomi'!K"&amp;4+15*$A7+4*$A7+4),0)+IF(Analyse!$E$107="X",INDIRECT("'DATA - økonomi'!K"&amp;4+15*$A7+4*$A7+5),0)+IF(Analyse!$E$108="X",INDIRECT("'DATA - økonomi'!K"&amp;4+15*$A7+4*$A7+6),0)+IF(Analyse!$E$109="X",INDIRECT("'DATA - økonomi'!K"&amp;4+15*$A7+4*$A7+7),0)+IF(Analyse!$E$110="X",INDIRECT("'DATA - økonomi'!K"&amp;4+15*$A7+4*$A7+8),0)+IF(Analyse!$E$111="X",INDIRECT("'DATA - økonomi'!K"&amp;4+15*$A7+4*$A7+9),0)+IF(Analyse!$E$112="X",INDIRECT("'DATA - økonomi'!K"&amp;4+15*$A7+4*$A7+10),0)+IF(Analyse!$E$115="X",INDIRECT("'DATA - økonomi'!K"&amp;4+15*$A7+4*$A7+11),0)+IF(Analyse!$E$116="X",INDIRECT("'DATA - økonomi'!K"&amp;4+15*$A7+4*$A7+12),0)+IF(Analyse!$E$117="X",INDIRECT("'DATA - økonomi'!K"&amp;4+15*$A7+4*$A7+13),0)+IF(Analyse!$E$129="X",INDIRECT("'DATA - økonomi'!K"&amp;4+15*$A7+4*$A7+14),0)</f>
        <v>0</v>
      </c>
      <c r="L7" s="36">
        <f ca="1">IF(Analyse!$E$3="X",INDIRECT("'DATA - økonomi'!L"&amp;4+15*$A7+4*$A7+0),0)+IF(Analyse!$E$4="X",INDIRECT("'DATA - økonomi'!L"&amp;4+15*$A7+4*$A7+1),0)+IF(Analyse!$E$104="X",INDIRECT("'DATA - økonomi'!L"&amp;4+15*$A7+4*$A7+2),0)+IF(Analyse!$E$105="X",INDIRECT("'DATA - økonomi'!L"&amp;4+15*$A7+4*$A7+3),0)+IF(Analyse!$E$106="X",INDIRECT("'DATA - økonomi'!L"&amp;4+15*$A7+4*$A7+4),0)+IF(Analyse!$E$107="X",INDIRECT("'DATA - økonomi'!L"&amp;4+15*$A7+4*$A7+5),0)+IF(Analyse!$E$108="X",INDIRECT("'DATA - økonomi'!L"&amp;4+15*$A7+4*$A7+6),0)+IF(Analyse!$E$109="X",INDIRECT("'DATA - økonomi'!L"&amp;4+15*$A7+4*$A7+7),0)+IF(Analyse!$E$110="X",INDIRECT("'DATA - økonomi'!L"&amp;4+15*$A7+4*$A7+8),0)+IF(Analyse!$E$111="X",INDIRECT("'DATA - økonomi'!L"&amp;4+15*$A7+4*$A7+9),0)+IF(Analyse!$E$112="X",INDIRECT("'DATA - økonomi'!L"&amp;4+15*$A7+4*$A7+10),0)+IF(Analyse!$E$115="X",INDIRECT("'DATA - økonomi'!L"&amp;4+15*$A7+4*$A7+11),0)+IF(Analyse!$E$116="X",INDIRECT("'DATA - økonomi'!L"&amp;4+15*$A7+4*$A7+12),0)+IF(Analyse!$E$117="X",INDIRECT("'DATA - økonomi'!L"&amp;4+15*$A7+4*$A7+13),0)+IF(Analyse!$E$129="X",INDIRECT("'DATA - økonomi'!L"&amp;4+15*$A7+4*$A7+14),0)</f>
        <v>0</v>
      </c>
      <c r="M7" s="36">
        <f ca="1">IF(Analyse!$E$3="X",INDIRECT("'DATA - økonomi'!M"&amp;4+15*$A7+4*$A7+0),0)+IF(Analyse!$E$4="X",INDIRECT("'DATA - økonomi'!M"&amp;4+15*$A7+4*$A7+1),0)+IF(Analyse!$E$104="X",INDIRECT("'DATA - økonomi'!M"&amp;4+15*$A7+4*$A7+2),0)+IF(Analyse!$E$105="X",INDIRECT("'DATA - økonomi'!M"&amp;4+15*$A7+4*$A7+3),0)+IF(Analyse!$E$106="X",INDIRECT("'DATA - økonomi'!M"&amp;4+15*$A7+4*$A7+4),0)+IF(Analyse!$E$107="X",INDIRECT("'DATA - økonomi'!M"&amp;4+15*$A7+4*$A7+5),0)+IF(Analyse!$E$108="X",INDIRECT("'DATA - økonomi'!M"&amp;4+15*$A7+4*$A7+6),0)+IF(Analyse!$E$109="X",INDIRECT("'DATA - økonomi'!M"&amp;4+15*$A7+4*$A7+7),0)+IF(Analyse!$E$110="X",INDIRECT("'DATA - økonomi'!M"&amp;4+15*$A7+4*$A7+8),0)+IF(Analyse!$E$111="X",INDIRECT("'DATA - økonomi'!M"&amp;4+15*$A7+4*$A7+9),0)+IF(Analyse!$E$112="X",INDIRECT("'DATA - økonomi'!M"&amp;4+15*$A7+4*$A7+10),0)+IF(Analyse!$E$115="X",INDIRECT("'DATA - økonomi'!M"&amp;4+15*$A7+4*$A7+11),0)+IF(Analyse!$E$116="X",INDIRECT("'DATA - økonomi'!M"&amp;4+15*$A7+4*$A7+12),0)+IF(Analyse!$E$117="X",INDIRECT("'DATA - økonomi'!M"&amp;4+15*$A7+4*$A7+13),0)+IF(Analyse!$E$129="X",INDIRECT("'DATA - økonomi'!M"&amp;4+15*$A7+4*$A7+14),0)</f>
        <v>0</v>
      </c>
      <c r="N7" s="36">
        <f ca="1">IF(Analyse!$E$3="X",INDIRECT("'DATA - økonomi'!N"&amp;4+15*$A7+4*$A7+0),0)+IF(Analyse!$E$4="X",INDIRECT("'DATA - økonomi'!N"&amp;4+15*$A7+4*$A7+1),0)+IF(Analyse!$E$104="X",INDIRECT("'DATA - økonomi'!N"&amp;4+15*$A7+4*$A7+2),0)+IF(Analyse!$E$105="X",INDIRECT("'DATA - økonomi'!N"&amp;4+15*$A7+4*$A7+3),0)+IF(Analyse!$E$106="X",INDIRECT("'DATA - økonomi'!N"&amp;4+15*$A7+4*$A7+4),0)+IF(Analyse!$E$107="X",INDIRECT("'DATA - økonomi'!N"&amp;4+15*$A7+4*$A7+5),0)+IF(Analyse!$E$108="X",INDIRECT("'DATA - økonomi'!N"&amp;4+15*$A7+4*$A7+6),0)+IF(Analyse!$E$109="X",INDIRECT("'DATA - økonomi'!N"&amp;4+15*$A7+4*$A7+7),0)+IF(Analyse!$E$110="X",INDIRECT("'DATA - økonomi'!N"&amp;4+15*$A7+4*$A7+8),0)+IF(Analyse!$E$111="X",INDIRECT("'DATA - økonomi'!N"&amp;4+15*$A7+4*$A7+9),0)+IF(Analyse!$E$112="X",INDIRECT("'DATA - økonomi'!N"&amp;4+15*$A7+4*$A7+10),0)+IF(Analyse!$E$115="X",INDIRECT("'DATA - økonomi'!N"&amp;4+15*$A7+4*$A7+11),0)+IF(Analyse!$E$116="X",INDIRECT("'DATA - økonomi'!N"&amp;4+15*$A7+4*$A7+12),0)+IF(Analyse!$E$117="X",INDIRECT("'DATA - økonomi'!N"&amp;4+15*$A7+4*$A7+13),0)+IF(Analyse!$E$129="X",INDIRECT("'DATA - økonomi'!N"&amp;4+15*$A7+4*$A7+14),0)</f>
        <v>0</v>
      </c>
      <c r="O7" s="32"/>
      <c r="P7" s="35" t="s">
        <v>15</v>
      </c>
      <c r="Q7" s="36">
        <f ca="1">IF(Analyse!$E$3="X",INDIRECT("'DATA - økonomi'!Q"&amp;4+15*$A7+4*$A7+0),0)+IF(Analyse!$E$4="X",INDIRECT("'DATA - økonomi'!Q"&amp;4+15*$A7+4*$A7+1),0)+IF(Analyse!$E$104="X",INDIRECT("'DATA - økonomi'!Q"&amp;4+15*$A7+4*$A7+2),0)+IF(Analyse!$E$105="X",INDIRECT("'DATA - økonomi'!Q"&amp;4+15*$A7+4*$A7+3),0)+IF(Analyse!$E$106="X",INDIRECT("'DATA - økonomi'!Q"&amp;4+15*$A7+4*$A7+4),0)+IF(Analyse!$E$107="X",INDIRECT("'DATA - økonomi'!Q"&amp;4+15*$A7+4*$A7+5),0)+IF(Analyse!$E$108="X",INDIRECT("'DATA - økonomi'!Q"&amp;4+15*$A7+4*$A7+6),0)+IF(Analyse!$E$109="X",INDIRECT("'DATA - økonomi'!Q"&amp;4+15*$A7+4*$A7+7),0)+IF(Analyse!$E$110="X",INDIRECT("'DATA - økonomi'!Q"&amp;4+15*$A7+4*$A7+8),0)+IF(Analyse!$E$111="X",INDIRECT("'DATA - økonomi'!Q"&amp;4+15*$A7+4*$A7+9),0)+IF(Analyse!$E$112="X",INDIRECT("'DATA - økonomi'!Q"&amp;4+15*$A7+4*$A7+10),0)+IF(Analyse!$E$115="X",INDIRECT("'DATA - økonomi'!Q"&amp;4+15*$A7+4*$A7+11),0)+IF(Analyse!$E$116="X",INDIRECT("'DATA - økonomi'!Q"&amp;4+15*$A7+4*$A7+12),0)+IF(Analyse!$E$117="X",INDIRECT("'DATA - økonomi'!Q"&amp;4+15*$A7+4*$A7+13),0)+IF(Analyse!$E$129="X",INDIRECT("'DATA - økonomi'!Q"&amp;4+15*$A7+4*$A7+14),0)</f>
        <v>0</v>
      </c>
      <c r="R7" s="36">
        <f ca="1">IF(Analyse!$E$3="X",INDIRECT("'DATA - økonomi'!R"&amp;4+15*$A7+4*$A7+0),0)+IF(Analyse!$E$4="X",INDIRECT("'DATA - økonomi'!R"&amp;4+15*$A7+4*$A7+1),0)+IF(Analyse!$E$104="X",INDIRECT("'DATA - økonomi'!R"&amp;4+15*$A7+4*$A7+2),0)+IF(Analyse!$E$105="X",INDIRECT("'DATA - økonomi'!R"&amp;4+15*$A7+4*$A7+3),0)+IF(Analyse!$E$106="X",INDIRECT("'DATA - økonomi'!R"&amp;4+15*$A7+4*$A7+4),0)+IF(Analyse!$E$107="X",INDIRECT("'DATA - økonomi'!R"&amp;4+15*$A7+4*$A7+5),0)+IF(Analyse!$E$108="X",INDIRECT("'DATA - økonomi'!R"&amp;4+15*$A7+4*$A7+6),0)+IF(Analyse!$E$109="X",INDIRECT("'DATA - økonomi'!R"&amp;4+15*$A7+4*$A7+7),0)+IF(Analyse!$E$110="X",INDIRECT("'DATA - økonomi'!R"&amp;4+15*$A7+4*$A7+8),0)+IF(Analyse!$E$111="X",INDIRECT("'DATA - økonomi'!R"&amp;4+15*$A7+4*$A7+9),0)+IF(Analyse!$E$112="X",INDIRECT("'DATA - økonomi'!R"&amp;4+15*$A7+4*$A7+10),0)+IF(Analyse!$E$115="X",INDIRECT("'DATA - økonomi'!R"&amp;4+15*$A7+4*$A7+11),0)+IF(Analyse!$E$116="X",INDIRECT("'DATA - økonomi'!R"&amp;4+15*$A7+4*$A7+12),0)+IF(Analyse!$E$117="X",INDIRECT("'DATA - økonomi'!R"&amp;4+15*$A7+4*$A7+13),0)+IF(Analyse!$E$129="X",INDIRECT("'DATA - økonomi'!R"&amp;4+15*$A7+4*$A7+14),0)</f>
        <v>0</v>
      </c>
      <c r="S7" s="36">
        <f ca="1">IF(Analyse!$E$3="X",INDIRECT("'DATA - økonomi'!S"&amp;4+15*$A7+4*$A7+0),0)+IF(Analyse!$E$4="X",INDIRECT("'DATA - økonomi'!S"&amp;4+15*$A7+4*$A7+1),0)+IF(Analyse!$E$104="X",INDIRECT("'DATA - økonomi'!S"&amp;4+15*$A7+4*$A7+2),0)+IF(Analyse!$E$105="X",INDIRECT("'DATA - økonomi'!S"&amp;4+15*$A7+4*$A7+3),0)+IF(Analyse!$E$106="X",INDIRECT("'DATA - økonomi'!S"&amp;4+15*$A7+4*$A7+4),0)+IF(Analyse!$E$107="X",INDIRECT("'DATA - økonomi'!S"&amp;4+15*$A7+4*$A7+5),0)+IF(Analyse!$E$108="X",INDIRECT("'DATA - økonomi'!S"&amp;4+15*$A7+4*$A7+6),0)+IF(Analyse!$E$109="X",INDIRECT("'DATA - økonomi'!S"&amp;4+15*$A7+4*$A7+7),0)+IF(Analyse!$E$110="X",INDIRECT("'DATA - økonomi'!S"&amp;4+15*$A7+4*$A7+8),0)+IF(Analyse!$E$111="X",INDIRECT("'DATA - økonomi'!S"&amp;4+15*$A7+4*$A7+9),0)+IF(Analyse!$E$112="X",INDIRECT("'DATA - økonomi'!S"&amp;4+15*$A7+4*$A7+10),0)+IF(Analyse!$E$115="X",INDIRECT("'DATA - økonomi'!S"&amp;4+15*$A7+4*$A7+11),0)+IF(Analyse!$E$116="X",INDIRECT("'DATA - økonomi'!S"&amp;4+15*$A7+4*$A7+12),0)+IF(Analyse!$E$117="X",INDIRECT("'DATA - økonomi'!S"&amp;4+15*$A7+4*$A7+13),0)+IF(Analyse!$E$129="X",INDIRECT("'DATA - økonomi'!S"&amp;4+15*$A7+4*$A7+14),0)</f>
        <v>0</v>
      </c>
      <c r="T7" s="36">
        <f ca="1">IF(Analyse!$E$3="X",INDIRECT("'DATA - økonomi'!T"&amp;4+15*$A7+4*$A7+0),0)+IF(Analyse!$E$4="X",INDIRECT("'DATA - økonomi'!T"&amp;4+15*$A7+4*$A7+1),0)+IF(Analyse!$E$104="X",INDIRECT("'DATA - økonomi'!T"&amp;4+15*$A7+4*$A7+2),0)+IF(Analyse!$E$105="X",INDIRECT("'DATA - økonomi'!T"&amp;4+15*$A7+4*$A7+3),0)+IF(Analyse!$E$106="X",INDIRECT("'DATA - økonomi'!T"&amp;4+15*$A7+4*$A7+4),0)+IF(Analyse!$E$107="X",INDIRECT("'DATA - økonomi'!T"&amp;4+15*$A7+4*$A7+5),0)+IF(Analyse!$E$108="X",INDIRECT("'DATA - økonomi'!T"&amp;4+15*$A7+4*$A7+6),0)+IF(Analyse!$E$109="X",INDIRECT("'DATA - økonomi'!T"&amp;4+15*$A7+4*$A7+7),0)+IF(Analyse!$E$110="X",INDIRECT("'DATA - økonomi'!T"&amp;4+15*$A7+4*$A7+8),0)+IF(Analyse!$E$111="X",INDIRECT("'DATA - økonomi'!T"&amp;4+15*$A7+4*$A7+9),0)+IF(Analyse!$E$112="X",INDIRECT("'DATA - økonomi'!T"&amp;4+15*$A7+4*$A7+10),0)+IF(Analyse!$E$115="X",INDIRECT("'DATA - økonomi'!T"&amp;4+15*$A7+4*$A7+11),0)+IF(Analyse!$E$116="X",INDIRECT("'DATA - økonomi'!T"&amp;4+15*$A7+4*$A7+12),0)+IF(Analyse!$E$117="X",INDIRECT("'DATA - økonomi'!T"&amp;4+15*$A7+4*$A7+13),0)+IF(Analyse!$E$129="X",INDIRECT("'DATA - økonomi'!T"&amp;4+15*$A7+4*$A7+14),0)</f>
        <v>0</v>
      </c>
      <c r="U7" s="36">
        <f ca="1">IF(Analyse!$E$3="X",INDIRECT("'DATA - økonomi'!U"&amp;4+15*$A7+4*$A7+0),0)+IF(Analyse!$E$4="X",INDIRECT("'DATA - økonomi'!U"&amp;4+15*$A7+4*$A7+1),0)+IF(Analyse!$E$104="X",INDIRECT("'DATA - økonomi'!U"&amp;4+15*$A7+4*$A7+2),0)+IF(Analyse!$E$105="X",INDIRECT("'DATA - økonomi'!U"&amp;4+15*$A7+4*$A7+3),0)+IF(Analyse!$E$106="X",INDIRECT("'DATA - økonomi'!U"&amp;4+15*$A7+4*$A7+4),0)+IF(Analyse!$E$107="X",INDIRECT("'DATA - økonomi'!U"&amp;4+15*$A7+4*$A7+5),0)+IF(Analyse!$E$108="X",INDIRECT("'DATA - økonomi'!U"&amp;4+15*$A7+4*$A7+6),0)+IF(Analyse!$E$109="X",INDIRECT("'DATA - økonomi'!U"&amp;4+15*$A7+4*$A7+7),0)+IF(Analyse!$E$110="X",INDIRECT("'DATA - økonomi'!U"&amp;4+15*$A7+4*$A7+8),0)+IF(Analyse!$E$111="X",INDIRECT("'DATA - økonomi'!U"&amp;4+15*$A7+4*$A7+9),0)+IF(Analyse!$E$112="X",INDIRECT("'DATA - økonomi'!U"&amp;4+15*$A7+4*$A7+10),0)+IF(Analyse!$E$115="X",INDIRECT("'DATA - økonomi'!U"&amp;4+15*$A7+4*$A7+11),0)+IF(Analyse!$E$116="X",INDIRECT("'DATA - økonomi'!U"&amp;4+15*$A7+4*$A7+12),0)+IF(Analyse!$E$117="X",INDIRECT("'DATA - økonomi'!U"&amp;4+15*$A7+4*$A7+13),0)+IF(Analyse!$E$129="X",INDIRECT("'DATA - økonomi'!U"&amp;4+15*$A7+4*$A7+14),0)</f>
        <v>0</v>
      </c>
      <c r="V7" s="36">
        <f ca="1">IF(Analyse!$E$3="X",INDIRECT("'DATA - økonomi'!V"&amp;4+15*$A7+4*$A7+0),0)+IF(Analyse!$E$4="X",INDIRECT("'DATA - økonomi'!V"&amp;4+15*$A7+4*$A7+1),0)+IF(Analyse!$E$104="X",INDIRECT("'DATA - økonomi'!V"&amp;4+15*$A7+4*$A7+2),0)+IF(Analyse!$E$105="X",INDIRECT("'DATA - økonomi'!V"&amp;4+15*$A7+4*$A7+3),0)+IF(Analyse!$E$106="X",INDIRECT("'DATA - økonomi'!V"&amp;4+15*$A7+4*$A7+4),0)+IF(Analyse!$E$107="X",INDIRECT("'DATA - økonomi'!V"&amp;4+15*$A7+4*$A7+5),0)+IF(Analyse!$E$108="X",INDIRECT("'DATA - økonomi'!V"&amp;4+15*$A7+4*$A7+6),0)+IF(Analyse!$E$109="X",INDIRECT("'DATA - økonomi'!V"&amp;4+15*$A7+4*$A7+7),0)+IF(Analyse!$E$110="X",INDIRECT("'DATA - økonomi'!V"&amp;4+15*$A7+4*$A7+8),0)+IF(Analyse!$E$111="X",INDIRECT("'DATA - økonomi'!V"&amp;4+15*$A7+4*$A7+9),0)+IF(Analyse!$E$112="X",INDIRECT("'DATA - økonomi'!V"&amp;4+15*$A7+4*$A7+10),0)+IF(Analyse!$E$115="X",INDIRECT("'DATA - økonomi'!V"&amp;4+15*$A7+4*$A7+11),0)+IF(Analyse!$E$116="X",INDIRECT("'DATA - økonomi'!V"&amp;4+15*$A7+4*$A7+12),0)+IF(Analyse!$E$117="X",INDIRECT("'DATA - økonomi'!V"&amp;4+15*$A7+4*$A7+13),0)+IF(Analyse!$E$129="X",INDIRECT("'DATA - økonomi'!V"&amp;4+15*$A7+4*$A7+14),0)</f>
        <v>0</v>
      </c>
      <c r="W7" s="36">
        <f ca="1">IF(Analyse!$E$3="X",INDIRECT("'DATA - økonomi'!W"&amp;4+15*$A7+4*$A7+0),0)+IF(Analyse!$E$4="X",INDIRECT("'DATA - økonomi'!W"&amp;4+15*$A7+4*$A7+1),0)+IF(Analyse!$E$104="X",INDIRECT("'DATA - økonomi'!W"&amp;4+15*$A7+4*$A7+2),0)+IF(Analyse!$E$105="X",INDIRECT("'DATA - økonomi'!W"&amp;4+15*$A7+4*$A7+3),0)+IF(Analyse!$E$106="X",INDIRECT("'DATA - økonomi'!W"&amp;4+15*$A7+4*$A7+4),0)+IF(Analyse!$E$107="X",INDIRECT("'DATA - økonomi'!W"&amp;4+15*$A7+4*$A7+5),0)+IF(Analyse!$E$108="X",INDIRECT("'DATA - økonomi'!W"&amp;4+15*$A7+4*$A7+6),0)+IF(Analyse!$E$109="X",INDIRECT("'DATA - økonomi'!W"&amp;4+15*$A7+4*$A7+7),0)+IF(Analyse!$E$110="X",INDIRECT("'DATA - økonomi'!W"&amp;4+15*$A7+4*$A7+8),0)+IF(Analyse!$E$111="X",INDIRECT("'DATA - økonomi'!W"&amp;4+15*$A7+4*$A7+9),0)+IF(Analyse!$E$112="X",INDIRECT("'DATA - økonomi'!W"&amp;4+15*$A7+4*$A7+10),0)+IF(Analyse!$E$115="X",INDIRECT("'DATA - økonomi'!W"&amp;4+15*$A7+4*$A7+11),0)+IF(Analyse!$E$116="X",INDIRECT("'DATA - økonomi'!W"&amp;4+15*$A7+4*$A7+12),0)+IF(Analyse!$E$117="X",INDIRECT("'DATA - økonomi'!W"&amp;4+15*$A7+4*$A7+13),0)+IF(Analyse!$E$129="X",INDIRECT("'DATA - økonomi'!W"&amp;4+15*$A7+4*$A7+14),0)</f>
        <v>0</v>
      </c>
      <c r="X7" s="36">
        <f ca="1">IF(Analyse!$E$3="X",INDIRECT("'DATA - økonomi'!X"&amp;4+15*$A7+4*$A7+0),0)+IF(Analyse!$E$4="X",INDIRECT("'DATA - økonomi'!X"&amp;4+15*$A7+4*$A7+1),0)+IF(Analyse!$E$104="X",INDIRECT("'DATA - økonomi'!X"&amp;4+15*$A7+4*$A7+2),0)+IF(Analyse!$E$105="X",INDIRECT("'DATA - økonomi'!X"&amp;4+15*$A7+4*$A7+3),0)+IF(Analyse!$E$106="X",INDIRECT("'DATA - økonomi'!X"&amp;4+15*$A7+4*$A7+4),0)+IF(Analyse!$E$107="X",INDIRECT("'DATA - økonomi'!X"&amp;4+15*$A7+4*$A7+5),0)+IF(Analyse!$E$108="X",INDIRECT("'DATA - økonomi'!X"&amp;4+15*$A7+4*$A7+6),0)+IF(Analyse!$E$109="X",INDIRECT("'DATA - økonomi'!X"&amp;4+15*$A7+4*$A7+7),0)+IF(Analyse!$E$110="X",INDIRECT("'DATA - økonomi'!X"&amp;4+15*$A7+4*$A7+8),0)+IF(Analyse!$E$111="X",INDIRECT("'DATA - økonomi'!X"&amp;4+15*$A7+4*$A7+9),0)+IF(Analyse!$E$112="X",INDIRECT("'DATA - økonomi'!X"&amp;4+15*$A7+4*$A7+10),0)+IF(Analyse!$E$115="X",INDIRECT("'DATA - økonomi'!X"&amp;4+15*$A7+4*$A7+11),0)+IF(Analyse!$E$116="X",INDIRECT("'DATA - økonomi'!X"&amp;4+15*$A7+4*$A7+12),0)+IF(Analyse!$E$117="X",INDIRECT("'DATA - økonomi'!X"&amp;4+15*$A7+4*$A7+13),0)+IF(Analyse!$E$129="X",INDIRECT("'DATA - økonomi'!X"&amp;4+15*$A7+4*$A7+14),0)</f>
        <v>0</v>
      </c>
      <c r="Y7" s="36">
        <f ca="1">IF(Analyse!$E$3="X",INDIRECT("'DATA - økonomi'!Y"&amp;4+15*$A7+4*$A7+0),0)+IF(Analyse!$E$4="X",INDIRECT("'DATA - økonomi'!Y"&amp;4+15*$A7+4*$A7+1),0)+IF(Analyse!$E$104="X",INDIRECT("'DATA - økonomi'!Y"&amp;4+15*$A7+4*$A7+2),0)+IF(Analyse!$E$105="X",INDIRECT("'DATA - økonomi'!Y"&amp;4+15*$A7+4*$A7+3),0)+IF(Analyse!$E$106="X",INDIRECT("'DATA - økonomi'!Y"&amp;4+15*$A7+4*$A7+4),0)+IF(Analyse!$E$107="X",INDIRECT("'DATA - økonomi'!Y"&amp;4+15*$A7+4*$A7+5),0)+IF(Analyse!$E$108="X",INDIRECT("'DATA - økonomi'!Y"&amp;4+15*$A7+4*$A7+6),0)+IF(Analyse!$E$109="X",INDIRECT("'DATA - økonomi'!Y"&amp;4+15*$A7+4*$A7+7),0)+IF(Analyse!$E$110="X",INDIRECT("'DATA - økonomi'!Y"&amp;4+15*$A7+4*$A7+8),0)+IF(Analyse!$E$111="X",INDIRECT("'DATA - økonomi'!Y"&amp;4+15*$A7+4*$A7+9),0)+IF(Analyse!$E$112="X",INDIRECT("'DATA - økonomi'!Y"&amp;4+15*$A7+4*$A7+10),0)+IF(Analyse!$E$115="X",INDIRECT("'DATA - økonomi'!Y"&amp;4+15*$A7+4*$A7+11),0)+IF(Analyse!$E$116="X",INDIRECT("'DATA - økonomi'!Y"&amp;4+15*$A7+4*$A7+12),0)+IF(Analyse!$E$117="X",INDIRECT("'DATA - økonomi'!Y"&amp;4+15*$A7+4*$A7+13),0)+IF(Analyse!$E$129="X",INDIRECT("'DATA - økonomi'!Y"&amp;4+15*$A7+4*$A7+14),0)</f>
        <v>0</v>
      </c>
      <c r="Z7" s="36">
        <f ca="1">IF(Analyse!$E$3="X",INDIRECT("'DATA - økonomi'!Z"&amp;4+15*$A7+4*$A7+0),0)+IF(Analyse!$E$4="X",INDIRECT("'DATA - økonomi'!Z"&amp;4+15*$A7+4*$A7+1),0)+IF(Analyse!$E$104="X",INDIRECT("'DATA - økonomi'!Z"&amp;4+15*$A7+4*$A7+2),0)+IF(Analyse!$E$105="X",INDIRECT("'DATA - økonomi'!Z"&amp;4+15*$A7+4*$A7+3),0)+IF(Analyse!$E$106="X",INDIRECT("'DATA - økonomi'!Z"&amp;4+15*$A7+4*$A7+4),0)+IF(Analyse!$E$107="X",INDIRECT("'DATA - økonomi'!Z"&amp;4+15*$A7+4*$A7+5),0)+IF(Analyse!$E$108="X",INDIRECT("'DATA - økonomi'!Z"&amp;4+15*$A7+4*$A7+6),0)+IF(Analyse!$E$109="X",INDIRECT("'DATA - økonomi'!Z"&amp;4+15*$A7+4*$A7+7),0)+IF(Analyse!$E$110="X",INDIRECT("'DATA - økonomi'!Z"&amp;4+15*$A7+4*$A7+8),0)+IF(Analyse!$E$111="X",INDIRECT("'DATA - økonomi'!Z"&amp;4+15*$A7+4*$A7+9),0)+IF(Analyse!$E$112="X",INDIRECT("'DATA - økonomi'!Z"&amp;4+15*$A7+4*$A7+10),0)+IF(Analyse!$E$115="X",INDIRECT("'DATA - økonomi'!Z"&amp;4+15*$A7+4*$A7+11),0)+IF(Analyse!$E$116="X",INDIRECT("'DATA - økonomi'!Z"&amp;4+15*$A7+4*$A7+12),0)+IF(Analyse!$E$117="X",INDIRECT("'DATA - økonomi'!Z"&amp;4+15*$A7+4*$A7+13),0)+IF(Analyse!$E$129="X",INDIRECT("'DATA - økonomi'!Z"&amp;4+15*$A7+4*$A7+14),0)</f>
        <v>0</v>
      </c>
      <c r="AA7" s="36">
        <f ca="1">IF(Analyse!$E$3="X",INDIRECT("'DATA - økonomi'!Z"&amp;4+15*$A7+4*$A7+0),0)+IF(Analyse!$E$4="X",INDIRECT("'DATA - økonomi'!Z"&amp;4+15*$A7+4*$A7+1),0)+IF(Analyse!$E$104="X",INDIRECT("'DATA - økonomi'!Z"&amp;4+15*$A7+4*$A7+2),0)+IF(Analyse!$E$105="X",INDIRECT("'DATA - økonomi'!Z"&amp;4+15*$A7+4*$A7+3),0)+IF(Analyse!$E$106="X",INDIRECT("'DATA - økonomi'!Z"&amp;4+15*$A7+4*$A7+4),0)+IF(Analyse!$E$107="X",INDIRECT("'DATA - økonomi'!Z"&amp;4+15*$A7+4*$A7+5),0)+IF(Analyse!$E$108="X",INDIRECT("'DATA - økonomi'!Z"&amp;4+15*$A7+4*$A7+6),0)+IF(Analyse!$E$109="X",INDIRECT("'DATA - økonomi'!Z"&amp;4+15*$A7+4*$A7+7),0)+IF(Analyse!$E$110="X",INDIRECT("'DATA - økonomi'!Z"&amp;4+15*$A7+4*$A7+8),0)+IF(Analyse!$E$111="X",INDIRECT("'DATA - økonomi'!Z"&amp;4+15*$A7+4*$A7+9),0)+IF(Analyse!$E$112="X",INDIRECT("'DATA - økonomi'!Z"&amp;4+15*$A7+4*$A7+10),0)+IF(Analyse!$E$115="X",INDIRECT("'DATA - økonomi'!Z"&amp;4+15*$A7+4*$A7+11),0)+IF(Analyse!$E$116="X",INDIRECT("'DATA - økonomi'!Z"&amp;4+15*$A7+4*$A7+12),0)+IF(Analyse!$E$117="X",INDIRECT("'DATA - økonomi'!Z"&amp;4+15*$A7+4*$A7+13),0)+IF(Analyse!$E$129="X",INDIRECT("'DATA - økonomi'!Z"&amp;4+15*$A7+4*$A7+14),0)</f>
        <v>0</v>
      </c>
      <c r="AB7" s="36">
        <f ca="1">IF(Analyse!$E$3="X",INDIRECT("'DATA - økonomi'!Z"&amp;4+15*$A7+4*$A7+0),0)+IF(Analyse!$E$4="X",INDIRECT("'DATA - økonomi'!Z"&amp;4+15*$A7+4*$A7+1),0)+IF(Analyse!$E$104="X",INDIRECT("'DATA - økonomi'!Z"&amp;4+15*$A7+4*$A7+2),0)+IF(Analyse!$E$105="X",INDIRECT("'DATA - økonomi'!Z"&amp;4+15*$A7+4*$A7+3),0)+IF(Analyse!$E$106="X",INDIRECT("'DATA - økonomi'!Z"&amp;4+15*$A7+4*$A7+4),0)+IF(Analyse!$E$107="X",INDIRECT("'DATA - økonomi'!Z"&amp;4+15*$A7+4*$A7+5),0)+IF(Analyse!$E$108="X",INDIRECT("'DATA - økonomi'!Z"&amp;4+15*$A7+4*$A7+6),0)+IF(Analyse!$E$109="X",INDIRECT("'DATA - økonomi'!Z"&amp;4+15*$A7+4*$A7+7),0)+IF(Analyse!$E$110="X",INDIRECT("'DATA - økonomi'!Z"&amp;4+15*$A7+4*$A7+8),0)+IF(Analyse!$E$111="X",INDIRECT("'DATA - økonomi'!Z"&amp;4+15*$A7+4*$A7+9),0)+IF(Analyse!$E$112="X",INDIRECT("'DATA - økonomi'!Z"&amp;4+15*$A7+4*$A7+10),0)+IF(Analyse!$E$115="X",INDIRECT("'DATA - økonomi'!Z"&amp;4+15*$A7+4*$A7+11),0)+IF(Analyse!$E$116="X",INDIRECT("'DATA - økonomi'!Z"&amp;4+15*$A7+4*$A7+12),0)+IF(Analyse!$E$117="X",INDIRECT("'DATA - økonomi'!Z"&amp;4+15*$A7+4*$A7+13),0)+IF(Analyse!$E$129="X",INDIRECT("'DATA - økonomi'!Z"&amp;4+15*$A7+4*$A7+14),0)</f>
        <v>0</v>
      </c>
      <c r="AC7" s="30"/>
      <c r="AD7" s="35" t="s">
        <v>15</v>
      </c>
      <c r="AE7" s="36">
        <f ca="1">IF(Analyse!$E$3="X",INDIRECT("'DATA - økonomi'!AE"&amp;4+15*$A7+4*$A7+0),0)+IF(Analyse!$E$4="X",INDIRECT("'DATA - økonomi'!AE"&amp;4+15*$A7+4*$A7+1),0)+IF(Analyse!$E$104="X",INDIRECT("'DATA - økonomi'!AE"&amp;4+15*$A7+4*$A7+2),0)+IF(Analyse!$E$105="X",INDIRECT("'DATA - økonomi'!AE"&amp;4+15*$A7+4*$A7+3),0)+IF(Analyse!$E$106="X",INDIRECT("'DATA - økonomi'!AE"&amp;4+15*$A7+4*$A7+4),0)+IF(Analyse!$E$107="X",INDIRECT("'DATA - økonomi'!AE"&amp;4+15*$A7+4*$A7+5),0)+IF(Analyse!$E$108="X",INDIRECT("'DATA - økonomi'!AE"&amp;4+15*$A7+4*$A7+6),0)+IF(Analyse!$E$109="X",INDIRECT("'DATA - økonomi'!AE"&amp;4+15*$A7+4*$A7+7),0)+IF(Analyse!$E$110="X",INDIRECT("'DATA - økonomi'!AE"&amp;4+15*$A7+4*$A7+8),0)+IF(Analyse!$E$111="X",INDIRECT("'DATA - økonomi'!AE"&amp;4+15*$A7+4*$A7+9),0)+IF(Analyse!$E$112="X",INDIRECT("'DATA - økonomi'!AE"&amp;4+15*$A7+4*$A7+10),0)+IF(Analyse!$E$115="X",INDIRECT("'DATA - økonomi'!AE"&amp;4+15*$A7+4*$A7+11),0)+IF(Analyse!$E$116="X",INDIRECT("'DATA - økonomi'!AE"&amp;4+15*$A7+4*$A7+12),0)+IF(Analyse!$E$117="X",INDIRECT("'DATA - økonomi'!AE"&amp;4+15*$A7+4*$A7+13),0)+IF(Analyse!$E$129="X",INDIRECT("'DATA - økonomi'!AE"&amp;4+15*$A7+4*$A7+14),0)</f>
        <v>0</v>
      </c>
      <c r="AF7" s="36">
        <f ca="1">IF(Analyse!$E$3="X",INDIRECT("'DATA - økonomi'!AF"&amp;4+15*$A7+4*$A7+0),0)+IF(Analyse!$E$4="X",INDIRECT("'DATA - økonomi'!AF"&amp;4+15*$A7+4*$A7+1),0)+IF(Analyse!$E$104="X",INDIRECT("'DATA - økonomi'!AF"&amp;4+15*$A7+4*$A7+2),0)+IF(Analyse!$E$105="X",INDIRECT("'DATA - økonomi'!AF"&amp;4+15*$A7+4*$A7+3),0)+IF(Analyse!$E$106="X",INDIRECT("'DATA - økonomi'!AF"&amp;4+15*$A7+4*$A7+4),0)+IF(Analyse!$E$107="X",INDIRECT("'DATA - økonomi'!AF"&amp;4+15*$A7+4*$A7+5),0)+IF(Analyse!$E$108="X",INDIRECT("'DATA - økonomi'!AF"&amp;4+15*$A7+4*$A7+6),0)+IF(Analyse!$E$109="X",INDIRECT("'DATA - økonomi'!AF"&amp;4+15*$A7+4*$A7+7),0)+IF(Analyse!$E$110="X",INDIRECT("'DATA - økonomi'!AF"&amp;4+15*$A7+4*$A7+8),0)+IF(Analyse!$E$111="X",INDIRECT("'DATA - økonomi'!AF"&amp;4+15*$A7+4*$A7+9),0)+IF(Analyse!$E$112="X",INDIRECT("'DATA - økonomi'!AF"&amp;4+15*$A7+4*$A7+10),0)+IF(Analyse!$E$115="X",INDIRECT("'DATA - økonomi'!AF"&amp;4+15*$A7+4*$A7+11),0)+IF(Analyse!$E$116="X",INDIRECT("'DATA - økonomi'!AF"&amp;4+15*$A7+4*$A7+12),0)+IF(Analyse!$E$117="X",INDIRECT("'DATA - økonomi'!AF"&amp;4+15*$A7+4*$A7+13),0)+IF(Analyse!$E$129="X",INDIRECT("'DATA - økonomi'!AF"&amp;4+15*$A7+4*$A7+14),0)</f>
        <v>0</v>
      </c>
      <c r="AG7" s="36">
        <f ca="1">IF(Analyse!$E$3="X",INDIRECT("'DATA - økonomi'!AG"&amp;4+15*$A7+4*$A7+0),0)+IF(Analyse!$E$4="X",INDIRECT("'DATA - økonomi'!AG"&amp;4+15*$A7+4*$A7+1),0)+IF(Analyse!$E$104="X",INDIRECT("'DATA - økonomi'!AG"&amp;4+15*$A7+4*$A7+2),0)+IF(Analyse!$E$105="X",INDIRECT("'DATA - økonomi'!AG"&amp;4+15*$A7+4*$A7+3),0)+IF(Analyse!$E$106="X",INDIRECT("'DATA - økonomi'!AG"&amp;4+15*$A7+4*$A7+4),0)+IF(Analyse!$E$107="X",INDIRECT("'DATA - økonomi'!AG"&amp;4+15*$A7+4*$A7+5),0)+IF(Analyse!$E$108="X",INDIRECT("'DATA - økonomi'!AG"&amp;4+15*$A7+4*$A7+6),0)+IF(Analyse!$E$109="X",INDIRECT("'DATA - økonomi'!AG"&amp;4+15*$A7+4*$A7+7),0)+IF(Analyse!$E$110="X",INDIRECT("'DATA - økonomi'!AG"&amp;4+15*$A7+4*$A7+8),0)+IF(Analyse!$E$111="X",INDIRECT("'DATA - økonomi'!AG"&amp;4+15*$A7+4*$A7+9),0)+IF(Analyse!$E$112="X",INDIRECT("'DATA - økonomi'!AG"&amp;4+15*$A7+4*$A7+10),0)+IF(Analyse!$E$115="X",INDIRECT("'DATA - økonomi'!AG"&amp;4+15*$A7+4*$A7+11),0)+IF(Analyse!$E$116="X",INDIRECT("'DATA - økonomi'!AG"&amp;4+15*$A7+4*$A7+12),0)+IF(Analyse!$E$117="X",INDIRECT("'DATA - økonomi'!AG"&amp;4+15*$A7+4*$A7+13),0)+IF(Analyse!$E$129="X",INDIRECT("'DATA - økonomi'!AG"&amp;4+15*$A7+4*$A7+14),0)</f>
        <v>0</v>
      </c>
      <c r="AH7" s="36">
        <f ca="1">IF(Analyse!$E$3="X",INDIRECT("'DATA - økonomi'!AH"&amp;4+15*$A7+4*$A7+0),0)+IF(Analyse!$E$4="X",INDIRECT("'DATA - økonomi'!AH"&amp;4+15*$A7+4*$A7+1),0)+IF(Analyse!$E$104="X",INDIRECT("'DATA - økonomi'!AH"&amp;4+15*$A7+4*$A7+2),0)+IF(Analyse!$E$105="X",INDIRECT("'DATA - økonomi'!AH"&amp;4+15*$A7+4*$A7+3),0)+IF(Analyse!$E$106="X",INDIRECT("'DATA - økonomi'!AH"&amp;4+15*$A7+4*$A7+4),0)+IF(Analyse!$E$107="X",INDIRECT("'DATA - økonomi'!AH"&amp;4+15*$A7+4*$A7+5),0)+IF(Analyse!$E$108="X",INDIRECT("'DATA - økonomi'!AH"&amp;4+15*$A7+4*$A7+6),0)+IF(Analyse!$E$109="X",INDIRECT("'DATA - økonomi'!AH"&amp;4+15*$A7+4*$A7+7),0)+IF(Analyse!$E$110="X",INDIRECT("'DATA - økonomi'!AH"&amp;4+15*$A7+4*$A7+8),0)+IF(Analyse!$E$111="X",INDIRECT("'DATA - økonomi'!AH"&amp;4+15*$A7+4*$A7+9),0)+IF(Analyse!$E$112="X",INDIRECT("'DATA - økonomi'!AH"&amp;4+15*$A7+4*$A7+10),0)+IF(Analyse!$E$115="X",INDIRECT("'DATA - økonomi'!AH"&amp;4+15*$A7+4*$A7+11),0)+IF(Analyse!$E$116="X",INDIRECT("'DATA - økonomi'!AH"&amp;4+15*$A7+4*$A7+12),0)+IF(Analyse!$E$117="X",INDIRECT("'DATA - økonomi'!AH"&amp;4+15*$A7+4*$A7+13),0)+IF(Analyse!$E$129="X",INDIRECT("'DATA - økonomi'!AH"&amp;4+15*$A7+4*$A7+14),0)</f>
        <v>0</v>
      </c>
      <c r="AI7" s="36">
        <f ca="1">IF(Analyse!$E$3="X",INDIRECT("'DATA - økonomi'!AI"&amp;4+15*$A7+4*$A7+0),0)+IF(Analyse!$E$4="X",INDIRECT("'DATA - økonomi'!AI"&amp;4+15*$A7+4*$A7+1),0)+IF(Analyse!$E$104="X",INDIRECT("'DATA - økonomi'!AI"&amp;4+15*$A7+4*$A7+2),0)+IF(Analyse!$E$105="X",INDIRECT("'DATA - økonomi'!AI"&amp;4+15*$A7+4*$A7+3),0)+IF(Analyse!$E$106="X",INDIRECT("'DATA - økonomi'!AI"&amp;4+15*$A7+4*$A7+4),0)+IF(Analyse!$E$107="X",INDIRECT("'DATA - økonomi'!AI"&amp;4+15*$A7+4*$A7+5),0)+IF(Analyse!$E$108="X",INDIRECT("'DATA - økonomi'!AI"&amp;4+15*$A7+4*$A7+6),0)+IF(Analyse!$E$109="X",INDIRECT("'DATA - økonomi'!AI"&amp;4+15*$A7+4*$A7+7),0)+IF(Analyse!$E$110="X",INDIRECT("'DATA - økonomi'!AI"&amp;4+15*$A7+4*$A7+8),0)+IF(Analyse!$E$111="X",INDIRECT("'DATA - økonomi'!AI"&amp;4+15*$A7+4*$A7+9),0)+IF(Analyse!$E$112="X",INDIRECT("'DATA - økonomi'!AI"&amp;4+15*$A7+4*$A7+10),0)+IF(Analyse!$E$115="X",INDIRECT("'DATA - økonomi'!AI"&amp;4+15*$A7+4*$A7+11),0)+IF(Analyse!$E$116="X",INDIRECT("'DATA - økonomi'!AI"&amp;4+15*$A7+4*$A7+12),0)+IF(Analyse!$E$117="X",INDIRECT("'DATA - økonomi'!AI"&amp;4+15*$A7+4*$A7+13),0)+IF(Analyse!$E$129="X",INDIRECT("'DATA - økonomi'!AI"&amp;4+15*$A7+4*$A7+14),0)</f>
        <v>0</v>
      </c>
      <c r="AJ7" s="36">
        <f ca="1">IF(Analyse!$E$3="X",INDIRECT("'DATA - økonomi'!AJ"&amp;4+15*$A7+4*$A7+0),0)+IF(Analyse!$E$4="X",INDIRECT("'DATA - økonomi'!AJ"&amp;4+15*$A7+4*$A7+1),0)+IF(Analyse!$E$104="X",INDIRECT("'DATA - økonomi'!AJ"&amp;4+15*$A7+4*$A7+2),0)+IF(Analyse!$E$105="X",INDIRECT("'DATA - økonomi'!AJ"&amp;4+15*$A7+4*$A7+3),0)+IF(Analyse!$E$106="X",INDIRECT("'DATA - økonomi'!AJ"&amp;4+15*$A7+4*$A7+4),0)+IF(Analyse!$E$107="X",INDIRECT("'DATA - økonomi'!AJ"&amp;4+15*$A7+4*$A7+5),0)+IF(Analyse!$E$108="X",INDIRECT("'DATA - økonomi'!AJ"&amp;4+15*$A7+4*$A7+6),0)+IF(Analyse!$E$109="X",INDIRECT("'DATA - økonomi'!AJ"&amp;4+15*$A7+4*$A7+7),0)+IF(Analyse!$E$110="X",INDIRECT("'DATA - økonomi'!AJ"&amp;4+15*$A7+4*$A7+8),0)+IF(Analyse!$E$111="X",INDIRECT("'DATA - økonomi'!AJ"&amp;4+15*$A7+4*$A7+9),0)+IF(Analyse!$E$112="X",INDIRECT("'DATA - økonomi'!AJ"&amp;4+15*$A7+4*$A7+10),0)+IF(Analyse!$E$115="X",INDIRECT("'DATA - økonomi'!AJ"&amp;4+15*$A7+4*$A7+11),0)+IF(Analyse!$E$116="X",INDIRECT("'DATA - økonomi'!AJ"&amp;4+15*$A7+4*$A7+12),0)+IF(Analyse!$E$117="X",INDIRECT("'DATA - økonomi'!AJ"&amp;4+15*$A7+4*$A7+13),0)+IF(Analyse!$E$129="X",INDIRECT("'DATA - økonomi'!AJ"&amp;4+15*$A7+4*$A7+14),0)</f>
        <v>0</v>
      </c>
      <c r="AK7" s="36">
        <f ca="1">IF(Analyse!$E$3="X",INDIRECT("'DATA - økonomi'!AK"&amp;4+15*$A7+4*$A7+0),0)+IF(Analyse!$E$4="X",INDIRECT("'DATA - økonomi'!AK"&amp;4+15*$A7+4*$A7+1),0)+IF(Analyse!$E$104="X",INDIRECT("'DATA - økonomi'!AK"&amp;4+15*$A7+4*$A7+2),0)+IF(Analyse!$E$105="X",INDIRECT("'DATA - økonomi'!AK"&amp;4+15*$A7+4*$A7+3),0)+IF(Analyse!$E$106="X",INDIRECT("'DATA - økonomi'!AK"&amp;4+15*$A7+4*$A7+4),0)+IF(Analyse!$E$107="X",INDIRECT("'DATA - økonomi'!AK"&amp;4+15*$A7+4*$A7+5),0)+IF(Analyse!$E$108="X",INDIRECT("'DATA - økonomi'!AK"&amp;4+15*$A7+4*$A7+6),0)+IF(Analyse!$E$109="X",INDIRECT("'DATA - økonomi'!AK"&amp;4+15*$A7+4*$A7+7),0)+IF(Analyse!$E$110="X",INDIRECT("'DATA - økonomi'!AK"&amp;4+15*$A7+4*$A7+8),0)+IF(Analyse!$E$111="X",INDIRECT("'DATA - økonomi'!AK"&amp;4+15*$A7+4*$A7+9),0)+IF(Analyse!$E$112="X",INDIRECT("'DATA - økonomi'!AK"&amp;4+15*$A7+4*$A7+10),0)+IF(Analyse!$E$115="X",INDIRECT("'DATA - økonomi'!AK"&amp;4+15*$A7+4*$A7+11),0)+IF(Analyse!$E$116="X",INDIRECT("'DATA - økonomi'!AK"&amp;4+15*$A7+4*$A7+12),0)+IF(Analyse!$E$117="X",INDIRECT("'DATA - økonomi'!AK"&amp;4+15*$A7+4*$A7+13),0)+IF(Analyse!$E$129="X",INDIRECT("'DATA - økonomi'!AK"&amp;4+15*$A7+4*$A7+14),0)</f>
        <v>0</v>
      </c>
      <c r="AL7" s="36">
        <f ca="1">IF(Analyse!$E$3="X",INDIRECT("'DATA - økonomi'!AL"&amp;4+15*$A7+4*$A7+0),0)+IF(Analyse!$E$4="X",INDIRECT("'DATA - økonomi'!AL"&amp;4+15*$A7+4*$A7+1),0)+IF(Analyse!$E$104="X",INDIRECT("'DATA - økonomi'!AL"&amp;4+15*$A7+4*$A7+2),0)+IF(Analyse!$E$105="X",INDIRECT("'DATA - økonomi'!AL"&amp;4+15*$A7+4*$A7+3),0)+IF(Analyse!$E$106="X",INDIRECT("'DATA - økonomi'!AL"&amp;4+15*$A7+4*$A7+4),0)+IF(Analyse!$E$107="X",INDIRECT("'DATA - økonomi'!AL"&amp;4+15*$A7+4*$A7+5),0)+IF(Analyse!$E$108="X",INDIRECT("'DATA - økonomi'!AL"&amp;4+15*$A7+4*$A7+6),0)+IF(Analyse!$E$109="X",INDIRECT("'DATA - økonomi'!AL"&amp;4+15*$A7+4*$A7+7),0)+IF(Analyse!$E$110="X",INDIRECT("'DATA - økonomi'!AL"&amp;4+15*$A7+4*$A7+8),0)+IF(Analyse!$E$111="X",INDIRECT("'DATA - økonomi'!AL"&amp;4+15*$A7+4*$A7+9),0)+IF(Analyse!$E$112="X",INDIRECT("'DATA - økonomi'!AL"&amp;4+15*$A7+4*$A7+10),0)+IF(Analyse!$E$115="X",INDIRECT("'DATA - økonomi'!AL"&amp;4+15*$A7+4*$A7+11),0)+IF(Analyse!$E$116="X",INDIRECT("'DATA - økonomi'!AL"&amp;4+15*$A7+4*$A7+12),0)+IF(Analyse!$E$117="X",INDIRECT("'DATA - økonomi'!AL"&amp;4+15*$A7+4*$A7+13),0)+IF(Analyse!$E$129="X",INDIRECT("'DATA - økonomi'!AL"&amp;4+15*$A7+4*$A7+14),0)</f>
        <v>0</v>
      </c>
      <c r="AM7" s="36">
        <f ca="1">IF(Analyse!$E$3="X",INDIRECT("'DATA - økonomi'!AM"&amp;4+15*$A7+4*$A7+0),0)+IF(Analyse!$E$4="X",INDIRECT("'DATA - økonomi'!AM"&amp;4+15*$A7+4*$A7+1),0)+IF(Analyse!$E$104="X",INDIRECT("'DATA - økonomi'!AM"&amp;4+15*$A7+4*$A7+2),0)+IF(Analyse!$E$105="X",INDIRECT("'DATA - økonomi'!AM"&amp;4+15*$A7+4*$A7+3),0)+IF(Analyse!$E$106="X",INDIRECT("'DATA - økonomi'!AM"&amp;4+15*$A7+4*$A7+4),0)+IF(Analyse!$E$107="X",INDIRECT("'DATA - økonomi'!AM"&amp;4+15*$A7+4*$A7+5),0)+IF(Analyse!$E$108="X",INDIRECT("'DATA - økonomi'!AM"&amp;4+15*$A7+4*$A7+6),0)+IF(Analyse!$E$109="X",INDIRECT("'DATA - økonomi'!AM"&amp;4+15*$A7+4*$A7+7),0)+IF(Analyse!$E$110="X",INDIRECT("'DATA - økonomi'!AM"&amp;4+15*$A7+4*$A7+8),0)+IF(Analyse!$E$111="X",INDIRECT("'DATA - økonomi'!AM"&amp;4+15*$A7+4*$A7+9),0)+IF(Analyse!$E$112="X",INDIRECT("'DATA - økonomi'!AM"&amp;4+15*$A7+4*$A7+10),0)+IF(Analyse!$E$115="X",INDIRECT("'DATA - økonomi'!AM"&amp;4+15*$A7+4*$A7+11),0)+IF(Analyse!$E$116="X",INDIRECT("'DATA - økonomi'!AM"&amp;4+15*$A7+4*$A7+12),0)+IF(Analyse!$E$117="X",INDIRECT("'DATA - økonomi'!AM"&amp;4+15*$A7+4*$A7+13),0)+IF(Analyse!$E$129="X",INDIRECT("'DATA - økonomi'!AM"&amp;4+15*$A7+4*$A7+14),0)</f>
        <v>0</v>
      </c>
      <c r="AN7" s="36">
        <f ca="1">IF(Analyse!$E$3="X",INDIRECT("'DATA - økonomi'!AN"&amp;4+15*$A7+4*$A7+0),0)+IF(Analyse!$E$4="X",INDIRECT("'DATA - økonomi'!AN"&amp;4+15*$A7+4*$A7+1),0)+IF(Analyse!$E$104="X",INDIRECT("'DATA - økonomi'!AN"&amp;4+15*$A7+4*$A7+2),0)+IF(Analyse!$E$105="X",INDIRECT("'DATA - økonomi'!AN"&amp;4+15*$A7+4*$A7+3),0)+IF(Analyse!$E$106="X",INDIRECT("'DATA - økonomi'!AN"&amp;4+15*$A7+4*$A7+4),0)+IF(Analyse!$E$107="X",INDIRECT("'DATA - økonomi'!AN"&amp;4+15*$A7+4*$A7+5),0)+IF(Analyse!$E$108="X",INDIRECT("'DATA - økonomi'!AN"&amp;4+15*$A7+4*$A7+6),0)+IF(Analyse!$E$109="X",INDIRECT("'DATA - økonomi'!AN"&amp;4+15*$A7+4*$A7+7),0)+IF(Analyse!$E$110="X",INDIRECT("'DATA - økonomi'!AN"&amp;4+15*$A7+4*$A7+8),0)+IF(Analyse!$E$111="X",INDIRECT("'DATA - økonomi'!AN"&amp;4+15*$A7+4*$A7+9),0)+IF(Analyse!$E$112="X",INDIRECT("'DATA - økonomi'!AN"&amp;4+15*$A7+4*$A7+10),0)+IF(Analyse!$E$115="X",INDIRECT("'DATA - økonomi'!AN"&amp;4+15*$A7+4*$A7+11),0)+IF(Analyse!$E$116="X",INDIRECT("'DATA - økonomi'!AN"&amp;4+15*$A7+4*$A7+12),0)+IF(Analyse!$E$117="X",INDIRECT("'DATA - økonomi'!AN"&amp;4+15*$A7+4*$A7+13),0)+IF(Analyse!$E$129="X",INDIRECT("'DATA - økonomi'!AN"&amp;4+15*$A7+4*$A7+14),0)</f>
        <v>0</v>
      </c>
      <c r="AO7" s="36">
        <f ca="1">IF(Analyse!$E$3="X",INDIRECT("'DATA - økonomi'!AO"&amp;4+15*$A7+4*$A7+0),0)+IF(Analyse!$E$4="X",INDIRECT("'DATA - økonomi'!AO"&amp;4+15*$A7+4*$A7+1),0)+IF(Analyse!$E$104="X",INDIRECT("'DATA - økonomi'!AO"&amp;4+15*$A7+4*$A7+2),0)+IF(Analyse!$E$105="X",INDIRECT("'DATA - økonomi'!AO"&amp;4+15*$A7+4*$A7+3),0)+IF(Analyse!$E$106="X",INDIRECT("'DATA - økonomi'!AO"&amp;4+15*$A7+4*$A7+4),0)+IF(Analyse!$E$107="X",INDIRECT("'DATA - økonomi'!AO"&amp;4+15*$A7+4*$A7+5),0)+IF(Analyse!$E$108="X",INDIRECT("'DATA - økonomi'!AO"&amp;4+15*$A7+4*$A7+6),0)+IF(Analyse!$E$109="X",INDIRECT("'DATA - økonomi'!AO"&amp;4+15*$A7+4*$A7+7),0)+IF(Analyse!$E$110="X",INDIRECT("'DATA - økonomi'!AO"&amp;4+15*$A7+4*$A7+8),0)+IF(Analyse!$E$111="X",INDIRECT("'DATA - økonomi'!AO"&amp;4+15*$A7+4*$A7+9),0)+IF(Analyse!$E$112="X",INDIRECT("'DATA - økonomi'!AO"&amp;4+15*$A7+4*$A7+10),0)+IF(Analyse!$E$115="X",INDIRECT("'DATA - økonomi'!AO"&amp;4+15*$A7+4*$A7+11),0)+IF(Analyse!$E$116="X",INDIRECT("'DATA - økonomi'!AO"&amp;4+15*$A7+4*$A7+12),0)+IF(Analyse!$E$117="X",INDIRECT("'DATA - økonomi'!AO"&amp;4+15*$A7+4*$A7+13),0)+IF(Analyse!$E$129="X",INDIRECT("'DATA - økonomi'!AO"&amp;4+15*$A7+4*$A7+14),0)</f>
        <v>0</v>
      </c>
      <c r="AP7" s="30"/>
      <c r="AQ7" s="35" t="s">
        <v>15</v>
      </c>
      <c r="AR7" s="36">
        <f ca="1">INDIRECT("'DATA - økonomi'!AE"&amp;($A110+1)*19)</f>
        <v>25042.95</v>
      </c>
      <c r="AS7" s="36">
        <f ca="1">INDIRECT("'DATA - økonomi'!AF"&amp;($A110+1)*19)</f>
        <v>24704.273999999998</v>
      </c>
      <c r="AT7" s="36">
        <f ca="1">INDIRECT("'DATA - økonomi'!AG"&amp;($A110+1)*19)</f>
        <v>24627.599999999999</v>
      </c>
      <c r="AU7" s="36">
        <f ca="1">INDIRECT("'DATA - økonomi'!AH"&amp;($A110+1)*19)</f>
        <v>24610.728000000003</v>
      </c>
      <c r="AV7" s="36">
        <f ca="1">INDIRECT("'DATA - økonomi'!AI"&amp;($A110+1)*19)</f>
        <v>24585.66</v>
      </c>
      <c r="AW7" s="36">
        <f ca="1">INDIRECT("'DATA - økonomi'!AJ"&amp;($A110+1)*19)</f>
        <v>24590.16</v>
      </c>
      <c r="AX7" s="36">
        <f ca="1">INDIRECT("'DATA - økonomi'!AK"&amp;($A110+1)*19)</f>
        <v>24479.928</v>
      </c>
      <c r="AY7" s="36">
        <f ca="1">INDIRECT("'DATA - økonomi'!AL"&amp;($A110+1)*19)</f>
        <v>24292.244999999999</v>
      </c>
      <c r="AZ7" s="36">
        <f ca="1">INDIRECT("'DATA - økonomi'!AM"&amp;($A110+1)*19)</f>
        <v>24029.796000000002</v>
      </c>
      <c r="BA7" s="36">
        <f ca="1">INDIRECT("'DATA - økonomi'!AN"&amp;($A110+1)*19)</f>
        <v>24132.507999999998</v>
      </c>
      <c r="BB7" s="36">
        <f ca="1">INDIRECT("'DATA - økonomi'!AO"&amp;($A110+1)*19)</f>
        <v>24075.071999999996</v>
      </c>
      <c r="BC7" s="30"/>
    </row>
    <row r="8" spans="1:55" x14ac:dyDescent="0.25">
      <c r="A8" s="32">
        <v>4</v>
      </c>
      <c r="B8" s="35" t="s">
        <v>16</v>
      </c>
      <c r="C8" s="36">
        <f ca="1">IF(Analyse!$E$3="X",INDIRECT("'DATA - økonomi'!C"&amp;4+15*$A8+4*$A8+0),0)+IF(Analyse!$E$4="X",INDIRECT("'DATA - økonomi'!C"&amp;4+15*$A8+4*$A8+1),0)+IF(Analyse!$E$104="X",INDIRECT("'DATA - økonomi'!C"&amp;4+15*$A8+4*$A8+2),0)+IF(Analyse!$E$105="X",INDIRECT("'DATA - økonomi'!C"&amp;4+15*$A8+4*$A8+3),0)+IF(Analyse!$E$106="X",INDIRECT("'DATA - økonomi'!C"&amp;4+15*$A8+4*$A8+4),0)+IF(Analyse!$E$107="X",INDIRECT("'DATA - økonomi'!C"&amp;4+15*$A8+4*$A8+5),0)+IF(Analyse!$E$108="X",INDIRECT("'DATA - økonomi'!C"&amp;4+15*$A8+4*$A8+6),0)+IF(Analyse!$E$109="X",INDIRECT("'DATA - økonomi'!C"&amp;4+15*$A8+4*$A8+7),0)+IF(Analyse!$E$110="X",INDIRECT("'DATA - økonomi'!C"&amp;4+15*$A8+4*$A8+8),0)+IF(Analyse!$E$111="X",INDIRECT("'DATA - økonomi'!C"&amp;4+15*$A8+4*$A8+9),0)+IF(Analyse!$E$112="X",INDIRECT("'DATA - økonomi'!C"&amp;4+15*$A8+4*$A8+10),0)+IF(Analyse!$E$115="X",INDIRECT("'DATA - økonomi'!C"&amp;4+15*$A8+4*$A8+11),0)+IF(Analyse!$E$116="X",INDIRECT("'DATA - økonomi'!C"&amp;4+15*$A8+4*$A8+12),0)+IF(Analyse!$E$117="X",INDIRECT("'DATA - økonomi'!C"&amp;4+15*$A8+4*$A8+13),0)+IF(Analyse!$E$129="X",INDIRECT("'DATA - økonomi'!C"&amp;4+15*$A8+4*$A8+14),0)</f>
        <v>0</v>
      </c>
      <c r="D8" s="36">
        <f ca="1">IF(Analyse!$E$3="X",INDIRECT("'DATA - økonomi'!D"&amp;4+15*$A8+4*$A8+0),0)+IF(Analyse!$E$4="X",INDIRECT("'DATA - økonomi'!D"&amp;4+15*$A8+4*$A8+1),0)+IF(Analyse!$E$104="X",INDIRECT("'DATA - økonomi'!D"&amp;4+15*$A8+4*$A8+2),0)+IF(Analyse!$E$105="X",INDIRECT("'DATA - økonomi'!D"&amp;4+15*$A8+4*$A8+3),0)+IF(Analyse!$E$106="X",INDIRECT("'DATA - økonomi'!D"&amp;4+15*$A8+4*$A8+4),0)+IF(Analyse!$E$107="X",INDIRECT("'DATA - økonomi'!D"&amp;4+15*$A8+4*$A8+5),0)+IF(Analyse!$E$108="X",INDIRECT("'DATA - økonomi'!D"&amp;4+15*$A8+4*$A8+6),0)+IF(Analyse!$E$109="X",INDIRECT("'DATA - økonomi'!D"&amp;4+15*$A8+4*$A8+7),0)+IF(Analyse!$E$110="X",INDIRECT("'DATA - økonomi'!D"&amp;4+15*$A8+4*$A8+8),0)+IF(Analyse!$E$111="X",INDIRECT("'DATA - økonomi'!D"&amp;4+15*$A8+4*$A8+9),0)+IF(Analyse!$E$112="X",INDIRECT("'DATA - økonomi'!D"&amp;4+15*$A8+4*$A8+10),0)+IF(Analyse!$E$115="X",INDIRECT("'DATA - økonomi'!D"&amp;4+15*$A8+4*$A8+11),0)+IF(Analyse!$E$116="X",INDIRECT("'DATA - økonomi'!D"&amp;4+15*$A8+4*$A8+12),0)+IF(Analyse!$E$117="X",INDIRECT("'DATA - økonomi'!D"&amp;4+15*$A8+4*$A8+13),0)+IF(Analyse!$E$129="X",INDIRECT("'DATA - økonomi'!D"&amp;4+15*$A8+4*$A8+14),0)</f>
        <v>0</v>
      </c>
      <c r="E8" s="36">
        <f ca="1">IF(Analyse!$E$3="X",INDIRECT("'DATA - økonomi'!E"&amp;4+15*$A8+4*$A8+0),0)+IF(Analyse!$E$4="X",INDIRECT("'DATA - økonomi'!E"&amp;4+15*$A8+4*$A8+1),0)+IF(Analyse!$E$104="X",INDIRECT("'DATA - økonomi'!E"&amp;4+15*$A8+4*$A8+2),0)+IF(Analyse!$E$105="X",INDIRECT("'DATA - økonomi'!E"&amp;4+15*$A8+4*$A8+3),0)+IF(Analyse!$E$106="X",INDIRECT("'DATA - økonomi'!E"&amp;4+15*$A8+4*$A8+4),0)+IF(Analyse!$E$107="X",INDIRECT("'DATA - økonomi'!E"&amp;4+15*$A8+4*$A8+5),0)+IF(Analyse!$E$108="X",INDIRECT("'DATA - økonomi'!E"&amp;4+15*$A8+4*$A8+6),0)+IF(Analyse!$E$109="X",INDIRECT("'DATA - økonomi'!E"&amp;4+15*$A8+4*$A8+7),0)+IF(Analyse!$E$110="X",INDIRECT("'DATA - økonomi'!E"&amp;4+15*$A8+4*$A8+8),0)+IF(Analyse!$E$111="X",INDIRECT("'DATA - økonomi'!E"&amp;4+15*$A8+4*$A8+9),0)+IF(Analyse!$E$112="X",INDIRECT("'DATA - økonomi'!E"&amp;4+15*$A8+4*$A8+10),0)+IF(Analyse!$E$115="X",INDIRECT("'DATA - økonomi'!E"&amp;4+15*$A8+4*$A8+11),0)+IF(Analyse!$E$116="X",INDIRECT("'DATA - økonomi'!E"&amp;4+15*$A8+4*$A8+12),0)+IF(Analyse!$E$117="X",INDIRECT("'DATA - økonomi'!E"&amp;4+15*$A8+4*$A8+13),0)+IF(Analyse!$E$129="X",INDIRECT("'DATA - økonomi'!E"&amp;4+15*$A8+4*$A8+14),0)</f>
        <v>0</v>
      </c>
      <c r="F8" s="36">
        <f ca="1">IF(Analyse!$E$3="X",INDIRECT("'DATA - økonomi'!F"&amp;4+15*$A8+4*$A8+0),0)+IF(Analyse!$E$4="X",INDIRECT("'DATA - økonomi'!F"&amp;4+15*$A8+4*$A8+1),0)+IF(Analyse!$E$104="X",INDIRECT("'DATA - økonomi'!F"&amp;4+15*$A8+4*$A8+2),0)+IF(Analyse!$E$105="X",INDIRECT("'DATA - økonomi'!F"&amp;4+15*$A8+4*$A8+3),0)+IF(Analyse!$E$106="X",INDIRECT("'DATA - økonomi'!F"&amp;4+15*$A8+4*$A8+4),0)+IF(Analyse!$E$107="X",INDIRECT("'DATA - økonomi'!F"&amp;4+15*$A8+4*$A8+5),0)+IF(Analyse!$E$108="X",INDIRECT("'DATA - økonomi'!F"&amp;4+15*$A8+4*$A8+6),0)+IF(Analyse!$E$109="X",INDIRECT("'DATA - økonomi'!F"&amp;4+15*$A8+4*$A8+7),0)+IF(Analyse!$E$110="X",INDIRECT("'DATA - økonomi'!F"&amp;4+15*$A8+4*$A8+8),0)+IF(Analyse!$E$111="X",INDIRECT("'DATA - økonomi'!F"&amp;4+15*$A8+4*$A8+9),0)+IF(Analyse!$E$112="X",INDIRECT("'DATA - økonomi'!F"&amp;4+15*$A8+4*$A8+10),0)+IF(Analyse!$E$115="X",INDIRECT("'DATA - økonomi'!F"&amp;4+15*$A8+4*$A8+11),0)+IF(Analyse!$E$116="X",INDIRECT("'DATA - økonomi'!F"&amp;4+15*$A8+4*$A8+12),0)+IF(Analyse!$E$117="X",INDIRECT("'DATA - økonomi'!F"&amp;4+15*$A8+4*$A8+13),0)+IF(Analyse!$E$129="X",INDIRECT("'DATA - økonomi'!F"&amp;4+15*$A8+4*$A8+14),0)</f>
        <v>0</v>
      </c>
      <c r="G8" s="36">
        <f ca="1">IF(Analyse!$E$3="X",INDIRECT("'DATA - økonomi'!G"&amp;4+15*$A8+4*$A8+0),0)+IF(Analyse!$E$4="X",INDIRECT("'DATA - økonomi'!G"&amp;4+15*$A8+4*$A8+1),0)+IF(Analyse!$E$104="X",INDIRECT("'DATA - økonomi'!G"&amp;4+15*$A8+4*$A8+2),0)+IF(Analyse!$E$105="X",INDIRECT("'DATA - økonomi'!G"&amp;4+15*$A8+4*$A8+3),0)+IF(Analyse!$E$106="X",INDIRECT("'DATA - økonomi'!G"&amp;4+15*$A8+4*$A8+4),0)+IF(Analyse!$E$107="X",INDIRECT("'DATA - økonomi'!G"&amp;4+15*$A8+4*$A8+5),0)+IF(Analyse!$E$108="X",INDIRECT("'DATA - økonomi'!G"&amp;4+15*$A8+4*$A8+6),0)+IF(Analyse!$E$109="X",INDIRECT("'DATA - økonomi'!G"&amp;4+15*$A8+4*$A8+7),0)+IF(Analyse!$E$110="X",INDIRECT("'DATA - økonomi'!G"&amp;4+15*$A8+4*$A8+8),0)+IF(Analyse!$E$111="X",INDIRECT("'DATA - økonomi'!G"&amp;4+15*$A8+4*$A8+9),0)+IF(Analyse!$E$112="X",INDIRECT("'DATA - økonomi'!G"&amp;4+15*$A8+4*$A8+10),0)+IF(Analyse!$E$115="X",INDIRECT("'DATA - økonomi'!G"&amp;4+15*$A8+4*$A8+11),0)+IF(Analyse!$E$116="X",INDIRECT("'DATA - økonomi'!G"&amp;4+15*$A8+4*$A8+12),0)+IF(Analyse!$E$117="X",INDIRECT("'DATA - økonomi'!G"&amp;4+15*$A8+4*$A8+13),0)+IF(Analyse!$E$129="X",INDIRECT("'DATA - økonomi'!G"&amp;4+15*$A8+4*$A8+14),0)</f>
        <v>0</v>
      </c>
      <c r="H8" s="36">
        <f ca="1">IF(Analyse!$E$3="X",INDIRECT("'DATA - økonomi'!H"&amp;4+15*$A8+4*$A8+0),0)+IF(Analyse!$E$4="X",INDIRECT("'DATA - økonomi'!H"&amp;4+15*$A8+4*$A8+1),0)+IF(Analyse!$E$104="X",INDIRECT("'DATA - økonomi'!H"&amp;4+15*$A8+4*$A8+2),0)+IF(Analyse!$E$105="X",INDIRECT("'DATA - økonomi'!H"&amp;4+15*$A8+4*$A8+3),0)+IF(Analyse!$E$106="X",INDIRECT("'DATA - økonomi'!H"&amp;4+15*$A8+4*$A8+4),0)+IF(Analyse!$E$107="X",INDIRECT("'DATA - økonomi'!H"&amp;4+15*$A8+4*$A8+5),0)+IF(Analyse!$E$108="X",INDIRECT("'DATA - økonomi'!H"&amp;4+15*$A8+4*$A8+6),0)+IF(Analyse!$E$109="X",INDIRECT("'DATA - økonomi'!H"&amp;4+15*$A8+4*$A8+7),0)+IF(Analyse!$E$110="X",INDIRECT("'DATA - økonomi'!H"&amp;4+15*$A8+4*$A8+8),0)+IF(Analyse!$E$111="X",INDIRECT("'DATA - økonomi'!H"&amp;4+15*$A8+4*$A8+9),0)+IF(Analyse!$E$112="X",INDIRECT("'DATA - økonomi'!H"&amp;4+15*$A8+4*$A8+10),0)+IF(Analyse!$E$115="X",INDIRECT("'DATA - økonomi'!H"&amp;4+15*$A8+4*$A8+11),0)+IF(Analyse!$E$116="X",INDIRECT("'DATA - økonomi'!H"&amp;4+15*$A8+4*$A8+12),0)+IF(Analyse!$E$117="X",INDIRECT("'DATA - økonomi'!H"&amp;4+15*$A8+4*$A8+13),0)+IF(Analyse!$E$129="X",INDIRECT("'DATA - økonomi'!H"&amp;4+15*$A8+4*$A8+14),0)</f>
        <v>0</v>
      </c>
      <c r="I8" s="36">
        <f ca="1">IF(Analyse!$E$3="X",INDIRECT("'DATA - økonomi'!I"&amp;4+15*$A8+4*$A8+0),0)+IF(Analyse!$E$4="X",INDIRECT("'DATA - økonomi'!I"&amp;4+15*$A8+4*$A8+1),0)+IF(Analyse!$E$104="X",INDIRECT("'DATA - økonomi'!I"&amp;4+15*$A8+4*$A8+2),0)+IF(Analyse!$E$105="X",INDIRECT("'DATA - økonomi'!I"&amp;4+15*$A8+4*$A8+3),0)+IF(Analyse!$E$106="X",INDIRECT("'DATA - økonomi'!I"&amp;4+15*$A8+4*$A8+4),0)+IF(Analyse!$E$107="X",INDIRECT("'DATA - økonomi'!I"&amp;4+15*$A8+4*$A8+5),0)+IF(Analyse!$E$108="X",INDIRECT("'DATA - økonomi'!I"&amp;4+15*$A8+4*$A8+6),0)+IF(Analyse!$E$109="X",INDIRECT("'DATA - økonomi'!I"&amp;4+15*$A8+4*$A8+7),0)+IF(Analyse!$E$110="X",INDIRECT("'DATA - økonomi'!I"&amp;4+15*$A8+4*$A8+8),0)+IF(Analyse!$E$111="X",INDIRECT("'DATA - økonomi'!I"&amp;4+15*$A8+4*$A8+9),0)+IF(Analyse!$E$112="X",INDIRECT("'DATA - økonomi'!I"&amp;4+15*$A8+4*$A8+10),0)+IF(Analyse!$E$115="X",INDIRECT("'DATA - økonomi'!I"&amp;4+15*$A8+4*$A8+11),0)+IF(Analyse!$E$116="X",INDIRECT("'DATA - økonomi'!I"&amp;4+15*$A8+4*$A8+12),0)+IF(Analyse!$E$117="X",INDIRECT("'DATA - økonomi'!I"&amp;4+15*$A8+4*$A8+13),0)+IF(Analyse!$E$129="X",INDIRECT("'DATA - økonomi'!I"&amp;4+15*$A8+4*$A8+14),0)</f>
        <v>0</v>
      </c>
      <c r="J8" s="36">
        <f ca="1">IF(Analyse!$E$3="X",INDIRECT("'DATA - økonomi'!J"&amp;4+15*$A8+4*$A8+0),0)+IF(Analyse!$E$4="X",INDIRECT("'DATA - økonomi'!J"&amp;4+15*$A8+4*$A8+1),0)+IF(Analyse!$E$104="X",INDIRECT("'DATA - økonomi'!J"&amp;4+15*$A8+4*$A8+2),0)+IF(Analyse!$E$105="X",INDIRECT("'DATA - økonomi'!J"&amp;4+15*$A8+4*$A8+3),0)+IF(Analyse!$E$106="X",INDIRECT("'DATA - økonomi'!J"&amp;4+15*$A8+4*$A8+4),0)+IF(Analyse!$E$107="X",INDIRECT("'DATA - økonomi'!J"&amp;4+15*$A8+4*$A8+5),0)+IF(Analyse!$E$108="X",INDIRECT("'DATA - økonomi'!J"&amp;4+15*$A8+4*$A8+6),0)+IF(Analyse!$E$109="X",INDIRECT("'DATA - økonomi'!J"&amp;4+15*$A8+4*$A8+7),0)+IF(Analyse!$E$110="X",INDIRECT("'DATA - økonomi'!J"&amp;4+15*$A8+4*$A8+8),0)+IF(Analyse!$E$111="X",INDIRECT("'DATA - økonomi'!J"&amp;4+15*$A8+4*$A8+9),0)+IF(Analyse!$E$112="X",INDIRECT("'DATA - økonomi'!J"&amp;4+15*$A8+4*$A8+10),0)+IF(Analyse!$E$115="X",INDIRECT("'DATA - økonomi'!J"&amp;4+15*$A8+4*$A8+11),0)+IF(Analyse!$E$116="X",INDIRECT("'DATA - økonomi'!J"&amp;4+15*$A8+4*$A8+12),0)+IF(Analyse!$E$117="X",INDIRECT("'DATA - økonomi'!J"&amp;4+15*$A8+4*$A8+13),0)+IF(Analyse!$E$129="X",INDIRECT("'DATA - økonomi'!J"&amp;4+15*$A8+4*$A8+14),0)</f>
        <v>0</v>
      </c>
      <c r="K8" s="36">
        <f ca="1">IF(Analyse!$E$3="X",INDIRECT("'DATA - økonomi'!K"&amp;4+15*$A8+4*$A8+0),0)+IF(Analyse!$E$4="X",INDIRECT("'DATA - økonomi'!K"&amp;4+15*$A8+4*$A8+1),0)+IF(Analyse!$E$104="X",INDIRECT("'DATA - økonomi'!K"&amp;4+15*$A8+4*$A8+2),0)+IF(Analyse!$E$105="X",INDIRECT("'DATA - økonomi'!K"&amp;4+15*$A8+4*$A8+3),0)+IF(Analyse!$E$106="X",INDIRECT("'DATA - økonomi'!K"&amp;4+15*$A8+4*$A8+4),0)+IF(Analyse!$E$107="X",INDIRECT("'DATA - økonomi'!K"&amp;4+15*$A8+4*$A8+5),0)+IF(Analyse!$E$108="X",INDIRECT("'DATA - økonomi'!K"&amp;4+15*$A8+4*$A8+6),0)+IF(Analyse!$E$109="X",INDIRECT("'DATA - økonomi'!K"&amp;4+15*$A8+4*$A8+7),0)+IF(Analyse!$E$110="X",INDIRECT("'DATA - økonomi'!K"&amp;4+15*$A8+4*$A8+8),0)+IF(Analyse!$E$111="X",INDIRECT("'DATA - økonomi'!K"&amp;4+15*$A8+4*$A8+9),0)+IF(Analyse!$E$112="X",INDIRECT("'DATA - økonomi'!K"&amp;4+15*$A8+4*$A8+10),0)+IF(Analyse!$E$115="X",INDIRECT("'DATA - økonomi'!K"&amp;4+15*$A8+4*$A8+11),0)+IF(Analyse!$E$116="X",INDIRECT("'DATA - økonomi'!K"&amp;4+15*$A8+4*$A8+12),0)+IF(Analyse!$E$117="X",INDIRECT("'DATA - økonomi'!K"&amp;4+15*$A8+4*$A8+13),0)+IF(Analyse!$E$129="X",INDIRECT("'DATA - økonomi'!K"&amp;4+15*$A8+4*$A8+14),0)</f>
        <v>0</v>
      </c>
      <c r="L8" s="36">
        <f ca="1">IF(Analyse!$E$3="X",INDIRECT("'DATA - økonomi'!L"&amp;4+15*$A8+4*$A8+0),0)+IF(Analyse!$E$4="X",INDIRECT("'DATA - økonomi'!L"&amp;4+15*$A8+4*$A8+1),0)+IF(Analyse!$E$104="X",INDIRECT("'DATA - økonomi'!L"&amp;4+15*$A8+4*$A8+2),0)+IF(Analyse!$E$105="X",INDIRECT("'DATA - økonomi'!L"&amp;4+15*$A8+4*$A8+3),0)+IF(Analyse!$E$106="X",INDIRECT("'DATA - økonomi'!L"&amp;4+15*$A8+4*$A8+4),0)+IF(Analyse!$E$107="X",INDIRECT("'DATA - økonomi'!L"&amp;4+15*$A8+4*$A8+5),0)+IF(Analyse!$E$108="X",INDIRECT("'DATA - økonomi'!L"&amp;4+15*$A8+4*$A8+6),0)+IF(Analyse!$E$109="X",INDIRECT("'DATA - økonomi'!L"&amp;4+15*$A8+4*$A8+7),0)+IF(Analyse!$E$110="X",INDIRECT("'DATA - økonomi'!L"&amp;4+15*$A8+4*$A8+8),0)+IF(Analyse!$E$111="X",INDIRECT("'DATA - økonomi'!L"&amp;4+15*$A8+4*$A8+9),0)+IF(Analyse!$E$112="X",INDIRECT("'DATA - økonomi'!L"&amp;4+15*$A8+4*$A8+10),0)+IF(Analyse!$E$115="X",INDIRECT("'DATA - økonomi'!L"&amp;4+15*$A8+4*$A8+11),0)+IF(Analyse!$E$116="X",INDIRECT("'DATA - økonomi'!L"&amp;4+15*$A8+4*$A8+12),0)+IF(Analyse!$E$117="X",INDIRECT("'DATA - økonomi'!L"&amp;4+15*$A8+4*$A8+13),0)+IF(Analyse!$E$129="X",INDIRECT("'DATA - økonomi'!L"&amp;4+15*$A8+4*$A8+14),0)</f>
        <v>0</v>
      </c>
      <c r="M8" s="36">
        <f ca="1">IF(Analyse!$E$3="X",INDIRECT("'DATA - økonomi'!M"&amp;4+15*$A8+4*$A8+0),0)+IF(Analyse!$E$4="X",INDIRECT("'DATA - økonomi'!M"&amp;4+15*$A8+4*$A8+1),0)+IF(Analyse!$E$104="X",INDIRECT("'DATA - økonomi'!M"&amp;4+15*$A8+4*$A8+2),0)+IF(Analyse!$E$105="X",INDIRECT("'DATA - økonomi'!M"&amp;4+15*$A8+4*$A8+3),0)+IF(Analyse!$E$106="X",INDIRECT("'DATA - økonomi'!M"&amp;4+15*$A8+4*$A8+4),0)+IF(Analyse!$E$107="X",INDIRECT("'DATA - økonomi'!M"&amp;4+15*$A8+4*$A8+5),0)+IF(Analyse!$E$108="X",INDIRECT("'DATA - økonomi'!M"&amp;4+15*$A8+4*$A8+6),0)+IF(Analyse!$E$109="X",INDIRECT("'DATA - økonomi'!M"&amp;4+15*$A8+4*$A8+7),0)+IF(Analyse!$E$110="X",INDIRECT("'DATA - økonomi'!M"&amp;4+15*$A8+4*$A8+8),0)+IF(Analyse!$E$111="X",INDIRECT("'DATA - økonomi'!M"&amp;4+15*$A8+4*$A8+9),0)+IF(Analyse!$E$112="X",INDIRECT("'DATA - økonomi'!M"&amp;4+15*$A8+4*$A8+10),0)+IF(Analyse!$E$115="X",INDIRECT("'DATA - økonomi'!M"&amp;4+15*$A8+4*$A8+11),0)+IF(Analyse!$E$116="X",INDIRECT("'DATA - økonomi'!M"&amp;4+15*$A8+4*$A8+12),0)+IF(Analyse!$E$117="X",INDIRECT("'DATA - økonomi'!M"&amp;4+15*$A8+4*$A8+13),0)+IF(Analyse!$E$129="X",INDIRECT("'DATA - økonomi'!M"&amp;4+15*$A8+4*$A8+14),0)</f>
        <v>0</v>
      </c>
      <c r="N8" s="36">
        <f ca="1">IF(Analyse!$E$3="X",INDIRECT("'DATA - økonomi'!N"&amp;4+15*$A8+4*$A8+0),0)+IF(Analyse!$E$4="X",INDIRECT("'DATA - økonomi'!N"&amp;4+15*$A8+4*$A8+1),0)+IF(Analyse!$E$104="X",INDIRECT("'DATA - økonomi'!N"&amp;4+15*$A8+4*$A8+2),0)+IF(Analyse!$E$105="X",INDIRECT("'DATA - økonomi'!N"&amp;4+15*$A8+4*$A8+3),0)+IF(Analyse!$E$106="X",INDIRECT("'DATA - økonomi'!N"&amp;4+15*$A8+4*$A8+4),0)+IF(Analyse!$E$107="X",INDIRECT("'DATA - økonomi'!N"&amp;4+15*$A8+4*$A8+5),0)+IF(Analyse!$E$108="X",INDIRECT("'DATA - økonomi'!N"&amp;4+15*$A8+4*$A8+6),0)+IF(Analyse!$E$109="X",INDIRECT("'DATA - økonomi'!N"&amp;4+15*$A8+4*$A8+7),0)+IF(Analyse!$E$110="X",INDIRECT("'DATA - økonomi'!N"&amp;4+15*$A8+4*$A8+8),0)+IF(Analyse!$E$111="X",INDIRECT("'DATA - økonomi'!N"&amp;4+15*$A8+4*$A8+9),0)+IF(Analyse!$E$112="X",INDIRECT("'DATA - økonomi'!N"&amp;4+15*$A8+4*$A8+10),0)+IF(Analyse!$E$115="X",INDIRECT("'DATA - økonomi'!N"&amp;4+15*$A8+4*$A8+11),0)+IF(Analyse!$E$116="X",INDIRECT("'DATA - økonomi'!N"&amp;4+15*$A8+4*$A8+12),0)+IF(Analyse!$E$117="X",INDIRECT("'DATA - økonomi'!N"&amp;4+15*$A8+4*$A8+13),0)+IF(Analyse!$E$129="X",INDIRECT("'DATA - økonomi'!N"&amp;4+15*$A8+4*$A8+14),0)</f>
        <v>0</v>
      </c>
      <c r="O8" s="32"/>
      <c r="P8" s="35" t="s">
        <v>16</v>
      </c>
      <c r="Q8" s="36">
        <f ca="1">IF(Analyse!$E$3="X",INDIRECT("'DATA - økonomi'!Q"&amp;4+15*$A8+4*$A8+0),0)+IF(Analyse!$E$4="X",INDIRECT("'DATA - økonomi'!Q"&amp;4+15*$A8+4*$A8+1),0)+IF(Analyse!$E$104="X",INDIRECT("'DATA - økonomi'!Q"&amp;4+15*$A8+4*$A8+2),0)+IF(Analyse!$E$105="X",INDIRECT("'DATA - økonomi'!Q"&amp;4+15*$A8+4*$A8+3),0)+IF(Analyse!$E$106="X",INDIRECT("'DATA - økonomi'!Q"&amp;4+15*$A8+4*$A8+4),0)+IF(Analyse!$E$107="X",INDIRECT("'DATA - økonomi'!Q"&amp;4+15*$A8+4*$A8+5),0)+IF(Analyse!$E$108="X",INDIRECT("'DATA - økonomi'!Q"&amp;4+15*$A8+4*$A8+6),0)+IF(Analyse!$E$109="X",INDIRECT("'DATA - økonomi'!Q"&amp;4+15*$A8+4*$A8+7),0)+IF(Analyse!$E$110="X",INDIRECT("'DATA - økonomi'!Q"&amp;4+15*$A8+4*$A8+8),0)+IF(Analyse!$E$111="X",INDIRECT("'DATA - økonomi'!Q"&amp;4+15*$A8+4*$A8+9),0)+IF(Analyse!$E$112="X",INDIRECT("'DATA - økonomi'!Q"&amp;4+15*$A8+4*$A8+10),0)+IF(Analyse!$E$115="X",INDIRECT("'DATA - økonomi'!Q"&amp;4+15*$A8+4*$A8+11),0)+IF(Analyse!$E$116="X",INDIRECT("'DATA - økonomi'!Q"&amp;4+15*$A8+4*$A8+12),0)+IF(Analyse!$E$117="X",INDIRECT("'DATA - økonomi'!Q"&amp;4+15*$A8+4*$A8+13),0)+IF(Analyse!$E$129="X",INDIRECT("'DATA - økonomi'!Q"&amp;4+15*$A8+4*$A8+14),0)</f>
        <v>0</v>
      </c>
      <c r="R8" s="36">
        <f ca="1">IF(Analyse!$E$3="X",INDIRECT("'DATA - økonomi'!R"&amp;4+15*$A8+4*$A8+0),0)+IF(Analyse!$E$4="X",INDIRECT("'DATA - økonomi'!R"&amp;4+15*$A8+4*$A8+1),0)+IF(Analyse!$E$104="X",INDIRECT("'DATA - økonomi'!R"&amp;4+15*$A8+4*$A8+2),0)+IF(Analyse!$E$105="X",INDIRECT("'DATA - økonomi'!R"&amp;4+15*$A8+4*$A8+3),0)+IF(Analyse!$E$106="X",INDIRECT("'DATA - økonomi'!R"&amp;4+15*$A8+4*$A8+4),0)+IF(Analyse!$E$107="X",INDIRECT("'DATA - økonomi'!R"&amp;4+15*$A8+4*$A8+5),0)+IF(Analyse!$E$108="X",INDIRECT("'DATA - økonomi'!R"&amp;4+15*$A8+4*$A8+6),0)+IF(Analyse!$E$109="X",INDIRECT("'DATA - økonomi'!R"&amp;4+15*$A8+4*$A8+7),0)+IF(Analyse!$E$110="X",INDIRECT("'DATA - økonomi'!R"&amp;4+15*$A8+4*$A8+8),0)+IF(Analyse!$E$111="X",INDIRECT("'DATA - økonomi'!R"&amp;4+15*$A8+4*$A8+9),0)+IF(Analyse!$E$112="X",INDIRECT("'DATA - økonomi'!R"&amp;4+15*$A8+4*$A8+10),0)+IF(Analyse!$E$115="X",INDIRECT("'DATA - økonomi'!R"&amp;4+15*$A8+4*$A8+11),0)+IF(Analyse!$E$116="X",INDIRECT("'DATA - økonomi'!R"&amp;4+15*$A8+4*$A8+12),0)+IF(Analyse!$E$117="X",INDIRECT("'DATA - økonomi'!R"&amp;4+15*$A8+4*$A8+13),0)+IF(Analyse!$E$129="X",INDIRECT("'DATA - økonomi'!R"&amp;4+15*$A8+4*$A8+14),0)</f>
        <v>0</v>
      </c>
      <c r="S8" s="36">
        <f ca="1">IF(Analyse!$E$3="X",INDIRECT("'DATA - økonomi'!S"&amp;4+15*$A8+4*$A8+0),0)+IF(Analyse!$E$4="X",INDIRECT("'DATA - økonomi'!S"&amp;4+15*$A8+4*$A8+1),0)+IF(Analyse!$E$104="X",INDIRECT("'DATA - økonomi'!S"&amp;4+15*$A8+4*$A8+2),0)+IF(Analyse!$E$105="X",INDIRECT("'DATA - økonomi'!S"&amp;4+15*$A8+4*$A8+3),0)+IF(Analyse!$E$106="X",INDIRECT("'DATA - økonomi'!S"&amp;4+15*$A8+4*$A8+4),0)+IF(Analyse!$E$107="X",INDIRECT("'DATA - økonomi'!S"&amp;4+15*$A8+4*$A8+5),0)+IF(Analyse!$E$108="X",INDIRECT("'DATA - økonomi'!S"&amp;4+15*$A8+4*$A8+6),0)+IF(Analyse!$E$109="X",INDIRECT("'DATA - økonomi'!S"&amp;4+15*$A8+4*$A8+7),0)+IF(Analyse!$E$110="X",INDIRECT("'DATA - økonomi'!S"&amp;4+15*$A8+4*$A8+8),0)+IF(Analyse!$E$111="X",INDIRECT("'DATA - økonomi'!S"&amp;4+15*$A8+4*$A8+9),0)+IF(Analyse!$E$112="X",INDIRECT("'DATA - økonomi'!S"&amp;4+15*$A8+4*$A8+10),0)+IF(Analyse!$E$115="X",INDIRECT("'DATA - økonomi'!S"&amp;4+15*$A8+4*$A8+11),0)+IF(Analyse!$E$116="X",INDIRECT("'DATA - økonomi'!S"&amp;4+15*$A8+4*$A8+12),0)+IF(Analyse!$E$117="X",INDIRECT("'DATA - økonomi'!S"&amp;4+15*$A8+4*$A8+13),0)+IF(Analyse!$E$129="X",INDIRECT("'DATA - økonomi'!S"&amp;4+15*$A8+4*$A8+14),0)</f>
        <v>0</v>
      </c>
      <c r="T8" s="36">
        <f ca="1">IF(Analyse!$E$3="X",INDIRECT("'DATA - økonomi'!T"&amp;4+15*$A8+4*$A8+0),0)+IF(Analyse!$E$4="X",INDIRECT("'DATA - økonomi'!T"&amp;4+15*$A8+4*$A8+1),0)+IF(Analyse!$E$104="X",INDIRECT("'DATA - økonomi'!T"&amp;4+15*$A8+4*$A8+2),0)+IF(Analyse!$E$105="X",INDIRECT("'DATA - økonomi'!T"&amp;4+15*$A8+4*$A8+3),0)+IF(Analyse!$E$106="X",INDIRECT("'DATA - økonomi'!T"&amp;4+15*$A8+4*$A8+4),0)+IF(Analyse!$E$107="X",INDIRECT("'DATA - økonomi'!T"&amp;4+15*$A8+4*$A8+5),0)+IF(Analyse!$E$108="X",INDIRECT("'DATA - økonomi'!T"&amp;4+15*$A8+4*$A8+6),0)+IF(Analyse!$E$109="X",INDIRECT("'DATA - økonomi'!T"&amp;4+15*$A8+4*$A8+7),0)+IF(Analyse!$E$110="X",INDIRECT("'DATA - økonomi'!T"&amp;4+15*$A8+4*$A8+8),0)+IF(Analyse!$E$111="X",INDIRECT("'DATA - økonomi'!T"&amp;4+15*$A8+4*$A8+9),0)+IF(Analyse!$E$112="X",INDIRECT("'DATA - økonomi'!T"&amp;4+15*$A8+4*$A8+10),0)+IF(Analyse!$E$115="X",INDIRECT("'DATA - økonomi'!T"&amp;4+15*$A8+4*$A8+11),0)+IF(Analyse!$E$116="X",INDIRECT("'DATA - økonomi'!T"&amp;4+15*$A8+4*$A8+12),0)+IF(Analyse!$E$117="X",INDIRECT("'DATA - økonomi'!T"&amp;4+15*$A8+4*$A8+13),0)+IF(Analyse!$E$129="X",INDIRECT("'DATA - økonomi'!T"&amp;4+15*$A8+4*$A8+14),0)</f>
        <v>0</v>
      </c>
      <c r="U8" s="36">
        <f ca="1">IF(Analyse!$E$3="X",INDIRECT("'DATA - økonomi'!U"&amp;4+15*$A8+4*$A8+0),0)+IF(Analyse!$E$4="X",INDIRECT("'DATA - økonomi'!U"&amp;4+15*$A8+4*$A8+1),0)+IF(Analyse!$E$104="X",INDIRECT("'DATA - økonomi'!U"&amp;4+15*$A8+4*$A8+2),0)+IF(Analyse!$E$105="X",INDIRECT("'DATA - økonomi'!U"&amp;4+15*$A8+4*$A8+3),0)+IF(Analyse!$E$106="X",INDIRECT("'DATA - økonomi'!U"&amp;4+15*$A8+4*$A8+4),0)+IF(Analyse!$E$107="X",INDIRECT("'DATA - økonomi'!U"&amp;4+15*$A8+4*$A8+5),0)+IF(Analyse!$E$108="X",INDIRECT("'DATA - økonomi'!U"&amp;4+15*$A8+4*$A8+6),0)+IF(Analyse!$E$109="X",INDIRECT("'DATA - økonomi'!U"&amp;4+15*$A8+4*$A8+7),0)+IF(Analyse!$E$110="X",INDIRECT("'DATA - økonomi'!U"&amp;4+15*$A8+4*$A8+8),0)+IF(Analyse!$E$111="X",INDIRECT("'DATA - økonomi'!U"&amp;4+15*$A8+4*$A8+9),0)+IF(Analyse!$E$112="X",INDIRECT("'DATA - økonomi'!U"&amp;4+15*$A8+4*$A8+10),0)+IF(Analyse!$E$115="X",INDIRECT("'DATA - økonomi'!U"&amp;4+15*$A8+4*$A8+11),0)+IF(Analyse!$E$116="X",INDIRECT("'DATA - økonomi'!U"&amp;4+15*$A8+4*$A8+12),0)+IF(Analyse!$E$117="X",INDIRECT("'DATA - økonomi'!U"&amp;4+15*$A8+4*$A8+13),0)+IF(Analyse!$E$129="X",INDIRECT("'DATA - økonomi'!U"&amp;4+15*$A8+4*$A8+14),0)</f>
        <v>0</v>
      </c>
      <c r="V8" s="36">
        <f ca="1">IF(Analyse!$E$3="X",INDIRECT("'DATA - økonomi'!V"&amp;4+15*$A8+4*$A8+0),0)+IF(Analyse!$E$4="X",INDIRECT("'DATA - økonomi'!V"&amp;4+15*$A8+4*$A8+1),0)+IF(Analyse!$E$104="X",INDIRECT("'DATA - økonomi'!V"&amp;4+15*$A8+4*$A8+2),0)+IF(Analyse!$E$105="X",INDIRECT("'DATA - økonomi'!V"&amp;4+15*$A8+4*$A8+3),0)+IF(Analyse!$E$106="X",INDIRECT("'DATA - økonomi'!V"&amp;4+15*$A8+4*$A8+4),0)+IF(Analyse!$E$107="X",INDIRECT("'DATA - økonomi'!V"&amp;4+15*$A8+4*$A8+5),0)+IF(Analyse!$E$108="X",INDIRECT("'DATA - økonomi'!V"&amp;4+15*$A8+4*$A8+6),0)+IF(Analyse!$E$109="X",INDIRECT("'DATA - økonomi'!V"&amp;4+15*$A8+4*$A8+7),0)+IF(Analyse!$E$110="X",INDIRECT("'DATA - økonomi'!V"&amp;4+15*$A8+4*$A8+8),0)+IF(Analyse!$E$111="X",INDIRECT("'DATA - økonomi'!V"&amp;4+15*$A8+4*$A8+9),0)+IF(Analyse!$E$112="X",INDIRECT("'DATA - økonomi'!V"&amp;4+15*$A8+4*$A8+10),0)+IF(Analyse!$E$115="X",INDIRECT("'DATA - økonomi'!V"&amp;4+15*$A8+4*$A8+11),0)+IF(Analyse!$E$116="X",INDIRECT("'DATA - økonomi'!V"&amp;4+15*$A8+4*$A8+12),0)+IF(Analyse!$E$117="X",INDIRECT("'DATA - økonomi'!V"&amp;4+15*$A8+4*$A8+13),0)+IF(Analyse!$E$129="X",INDIRECT("'DATA - økonomi'!V"&amp;4+15*$A8+4*$A8+14),0)</f>
        <v>0</v>
      </c>
      <c r="W8" s="36">
        <f ca="1">IF(Analyse!$E$3="X",INDIRECT("'DATA - økonomi'!W"&amp;4+15*$A8+4*$A8+0),0)+IF(Analyse!$E$4="X",INDIRECT("'DATA - økonomi'!W"&amp;4+15*$A8+4*$A8+1),0)+IF(Analyse!$E$104="X",INDIRECT("'DATA - økonomi'!W"&amp;4+15*$A8+4*$A8+2),0)+IF(Analyse!$E$105="X",INDIRECT("'DATA - økonomi'!W"&amp;4+15*$A8+4*$A8+3),0)+IF(Analyse!$E$106="X",INDIRECT("'DATA - økonomi'!W"&amp;4+15*$A8+4*$A8+4),0)+IF(Analyse!$E$107="X",INDIRECT("'DATA - økonomi'!W"&amp;4+15*$A8+4*$A8+5),0)+IF(Analyse!$E$108="X",INDIRECT("'DATA - økonomi'!W"&amp;4+15*$A8+4*$A8+6),0)+IF(Analyse!$E$109="X",INDIRECT("'DATA - økonomi'!W"&amp;4+15*$A8+4*$A8+7),0)+IF(Analyse!$E$110="X",INDIRECT("'DATA - økonomi'!W"&amp;4+15*$A8+4*$A8+8),0)+IF(Analyse!$E$111="X",INDIRECT("'DATA - økonomi'!W"&amp;4+15*$A8+4*$A8+9),0)+IF(Analyse!$E$112="X",INDIRECT("'DATA - økonomi'!W"&amp;4+15*$A8+4*$A8+10),0)+IF(Analyse!$E$115="X",INDIRECT("'DATA - økonomi'!W"&amp;4+15*$A8+4*$A8+11),0)+IF(Analyse!$E$116="X",INDIRECT("'DATA - økonomi'!W"&amp;4+15*$A8+4*$A8+12),0)+IF(Analyse!$E$117="X",INDIRECT("'DATA - økonomi'!W"&amp;4+15*$A8+4*$A8+13),0)+IF(Analyse!$E$129="X",INDIRECT("'DATA - økonomi'!W"&amp;4+15*$A8+4*$A8+14),0)</f>
        <v>0</v>
      </c>
      <c r="X8" s="36">
        <f ca="1">IF(Analyse!$E$3="X",INDIRECT("'DATA - økonomi'!X"&amp;4+15*$A8+4*$A8+0),0)+IF(Analyse!$E$4="X",INDIRECT("'DATA - økonomi'!X"&amp;4+15*$A8+4*$A8+1),0)+IF(Analyse!$E$104="X",INDIRECT("'DATA - økonomi'!X"&amp;4+15*$A8+4*$A8+2),0)+IF(Analyse!$E$105="X",INDIRECT("'DATA - økonomi'!X"&amp;4+15*$A8+4*$A8+3),0)+IF(Analyse!$E$106="X",INDIRECT("'DATA - økonomi'!X"&amp;4+15*$A8+4*$A8+4),0)+IF(Analyse!$E$107="X",INDIRECT("'DATA - økonomi'!X"&amp;4+15*$A8+4*$A8+5),0)+IF(Analyse!$E$108="X",INDIRECT("'DATA - økonomi'!X"&amp;4+15*$A8+4*$A8+6),0)+IF(Analyse!$E$109="X",INDIRECT("'DATA - økonomi'!X"&amp;4+15*$A8+4*$A8+7),0)+IF(Analyse!$E$110="X",INDIRECT("'DATA - økonomi'!X"&amp;4+15*$A8+4*$A8+8),0)+IF(Analyse!$E$111="X",INDIRECT("'DATA - økonomi'!X"&amp;4+15*$A8+4*$A8+9),0)+IF(Analyse!$E$112="X",INDIRECT("'DATA - økonomi'!X"&amp;4+15*$A8+4*$A8+10),0)+IF(Analyse!$E$115="X",INDIRECT("'DATA - økonomi'!X"&amp;4+15*$A8+4*$A8+11),0)+IF(Analyse!$E$116="X",INDIRECT("'DATA - økonomi'!X"&amp;4+15*$A8+4*$A8+12),0)+IF(Analyse!$E$117="X",INDIRECT("'DATA - økonomi'!X"&amp;4+15*$A8+4*$A8+13),0)+IF(Analyse!$E$129="X",INDIRECT("'DATA - økonomi'!X"&amp;4+15*$A8+4*$A8+14),0)</f>
        <v>0</v>
      </c>
      <c r="Y8" s="36">
        <f ca="1">IF(Analyse!$E$3="X",INDIRECT("'DATA - økonomi'!Y"&amp;4+15*$A8+4*$A8+0),0)+IF(Analyse!$E$4="X",INDIRECT("'DATA - økonomi'!Y"&amp;4+15*$A8+4*$A8+1),0)+IF(Analyse!$E$104="X",INDIRECT("'DATA - økonomi'!Y"&amp;4+15*$A8+4*$A8+2),0)+IF(Analyse!$E$105="X",INDIRECT("'DATA - økonomi'!Y"&amp;4+15*$A8+4*$A8+3),0)+IF(Analyse!$E$106="X",INDIRECT("'DATA - økonomi'!Y"&amp;4+15*$A8+4*$A8+4),0)+IF(Analyse!$E$107="X",INDIRECT("'DATA - økonomi'!Y"&amp;4+15*$A8+4*$A8+5),0)+IF(Analyse!$E$108="X",INDIRECT("'DATA - økonomi'!Y"&amp;4+15*$A8+4*$A8+6),0)+IF(Analyse!$E$109="X",INDIRECT("'DATA - økonomi'!Y"&amp;4+15*$A8+4*$A8+7),0)+IF(Analyse!$E$110="X",INDIRECT("'DATA - økonomi'!Y"&amp;4+15*$A8+4*$A8+8),0)+IF(Analyse!$E$111="X",INDIRECT("'DATA - økonomi'!Y"&amp;4+15*$A8+4*$A8+9),0)+IF(Analyse!$E$112="X",INDIRECT("'DATA - økonomi'!Y"&amp;4+15*$A8+4*$A8+10),0)+IF(Analyse!$E$115="X",INDIRECT("'DATA - økonomi'!Y"&amp;4+15*$A8+4*$A8+11),0)+IF(Analyse!$E$116="X",INDIRECT("'DATA - økonomi'!Y"&amp;4+15*$A8+4*$A8+12),0)+IF(Analyse!$E$117="X",INDIRECT("'DATA - økonomi'!Y"&amp;4+15*$A8+4*$A8+13),0)+IF(Analyse!$E$129="X",INDIRECT("'DATA - økonomi'!Y"&amp;4+15*$A8+4*$A8+14),0)</f>
        <v>0</v>
      </c>
      <c r="Z8" s="36">
        <f ca="1">IF(Analyse!$E$3="X",INDIRECT("'DATA - økonomi'!Z"&amp;4+15*$A8+4*$A8+0),0)+IF(Analyse!$E$4="X",INDIRECT("'DATA - økonomi'!Z"&amp;4+15*$A8+4*$A8+1),0)+IF(Analyse!$E$104="X",INDIRECT("'DATA - økonomi'!Z"&amp;4+15*$A8+4*$A8+2),0)+IF(Analyse!$E$105="X",INDIRECT("'DATA - økonomi'!Z"&amp;4+15*$A8+4*$A8+3),0)+IF(Analyse!$E$106="X",INDIRECT("'DATA - økonomi'!Z"&amp;4+15*$A8+4*$A8+4),0)+IF(Analyse!$E$107="X",INDIRECT("'DATA - økonomi'!Z"&amp;4+15*$A8+4*$A8+5),0)+IF(Analyse!$E$108="X",INDIRECT("'DATA - økonomi'!Z"&amp;4+15*$A8+4*$A8+6),0)+IF(Analyse!$E$109="X",INDIRECT("'DATA - økonomi'!Z"&amp;4+15*$A8+4*$A8+7),0)+IF(Analyse!$E$110="X",INDIRECT("'DATA - økonomi'!Z"&amp;4+15*$A8+4*$A8+8),0)+IF(Analyse!$E$111="X",INDIRECT("'DATA - økonomi'!Z"&amp;4+15*$A8+4*$A8+9),0)+IF(Analyse!$E$112="X",INDIRECT("'DATA - økonomi'!Z"&amp;4+15*$A8+4*$A8+10),0)+IF(Analyse!$E$115="X",INDIRECT("'DATA - økonomi'!Z"&amp;4+15*$A8+4*$A8+11),0)+IF(Analyse!$E$116="X",INDIRECT("'DATA - økonomi'!Z"&amp;4+15*$A8+4*$A8+12),0)+IF(Analyse!$E$117="X",INDIRECT("'DATA - økonomi'!Z"&amp;4+15*$A8+4*$A8+13),0)+IF(Analyse!$E$129="X",INDIRECT("'DATA - økonomi'!Z"&amp;4+15*$A8+4*$A8+14),0)</f>
        <v>0</v>
      </c>
      <c r="AA8" s="36">
        <f ca="1">IF(Analyse!$E$3="X",INDIRECT("'DATA - økonomi'!Z"&amp;4+15*$A8+4*$A8+0),0)+IF(Analyse!$E$4="X",INDIRECT("'DATA - økonomi'!Z"&amp;4+15*$A8+4*$A8+1),0)+IF(Analyse!$E$104="X",INDIRECT("'DATA - økonomi'!Z"&amp;4+15*$A8+4*$A8+2),0)+IF(Analyse!$E$105="X",INDIRECT("'DATA - økonomi'!Z"&amp;4+15*$A8+4*$A8+3),0)+IF(Analyse!$E$106="X",INDIRECT("'DATA - økonomi'!Z"&amp;4+15*$A8+4*$A8+4),0)+IF(Analyse!$E$107="X",INDIRECT("'DATA - økonomi'!Z"&amp;4+15*$A8+4*$A8+5),0)+IF(Analyse!$E$108="X",INDIRECT("'DATA - økonomi'!Z"&amp;4+15*$A8+4*$A8+6),0)+IF(Analyse!$E$109="X",INDIRECT("'DATA - økonomi'!Z"&amp;4+15*$A8+4*$A8+7),0)+IF(Analyse!$E$110="X",INDIRECT("'DATA - økonomi'!Z"&amp;4+15*$A8+4*$A8+8),0)+IF(Analyse!$E$111="X",INDIRECT("'DATA - økonomi'!Z"&amp;4+15*$A8+4*$A8+9),0)+IF(Analyse!$E$112="X",INDIRECT("'DATA - økonomi'!Z"&amp;4+15*$A8+4*$A8+10),0)+IF(Analyse!$E$115="X",INDIRECT("'DATA - økonomi'!Z"&amp;4+15*$A8+4*$A8+11),0)+IF(Analyse!$E$116="X",INDIRECT("'DATA - økonomi'!Z"&amp;4+15*$A8+4*$A8+12),0)+IF(Analyse!$E$117="X",INDIRECT("'DATA - økonomi'!Z"&amp;4+15*$A8+4*$A8+13),0)+IF(Analyse!$E$129="X",INDIRECT("'DATA - økonomi'!Z"&amp;4+15*$A8+4*$A8+14),0)</f>
        <v>0</v>
      </c>
      <c r="AB8" s="36">
        <f ca="1">IF(Analyse!$E$3="X",INDIRECT("'DATA - økonomi'!Z"&amp;4+15*$A8+4*$A8+0),0)+IF(Analyse!$E$4="X",INDIRECT("'DATA - økonomi'!Z"&amp;4+15*$A8+4*$A8+1),0)+IF(Analyse!$E$104="X",INDIRECT("'DATA - økonomi'!Z"&amp;4+15*$A8+4*$A8+2),0)+IF(Analyse!$E$105="X",INDIRECT("'DATA - økonomi'!Z"&amp;4+15*$A8+4*$A8+3),0)+IF(Analyse!$E$106="X",INDIRECT("'DATA - økonomi'!Z"&amp;4+15*$A8+4*$A8+4),0)+IF(Analyse!$E$107="X",INDIRECT("'DATA - økonomi'!Z"&amp;4+15*$A8+4*$A8+5),0)+IF(Analyse!$E$108="X",INDIRECT("'DATA - økonomi'!Z"&amp;4+15*$A8+4*$A8+6),0)+IF(Analyse!$E$109="X",INDIRECT("'DATA - økonomi'!Z"&amp;4+15*$A8+4*$A8+7),0)+IF(Analyse!$E$110="X",INDIRECT("'DATA - økonomi'!Z"&amp;4+15*$A8+4*$A8+8),0)+IF(Analyse!$E$111="X",INDIRECT("'DATA - økonomi'!Z"&amp;4+15*$A8+4*$A8+9),0)+IF(Analyse!$E$112="X",INDIRECT("'DATA - økonomi'!Z"&amp;4+15*$A8+4*$A8+10),0)+IF(Analyse!$E$115="X",INDIRECT("'DATA - økonomi'!Z"&amp;4+15*$A8+4*$A8+11),0)+IF(Analyse!$E$116="X",INDIRECT("'DATA - økonomi'!Z"&amp;4+15*$A8+4*$A8+12),0)+IF(Analyse!$E$117="X",INDIRECT("'DATA - økonomi'!Z"&amp;4+15*$A8+4*$A8+13),0)+IF(Analyse!$E$129="X",INDIRECT("'DATA - økonomi'!Z"&amp;4+15*$A8+4*$A8+14),0)</f>
        <v>0</v>
      </c>
      <c r="AC8" s="30"/>
      <c r="AD8" s="35" t="s">
        <v>16</v>
      </c>
      <c r="AE8" s="36">
        <f ca="1">IF(Analyse!$E$3="X",INDIRECT("'DATA - økonomi'!AE"&amp;4+15*$A8+4*$A8+0),0)+IF(Analyse!$E$4="X",INDIRECT("'DATA - økonomi'!AE"&amp;4+15*$A8+4*$A8+1),0)+IF(Analyse!$E$104="X",INDIRECT("'DATA - økonomi'!AE"&amp;4+15*$A8+4*$A8+2),0)+IF(Analyse!$E$105="X",INDIRECT("'DATA - økonomi'!AE"&amp;4+15*$A8+4*$A8+3),0)+IF(Analyse!$E$106="X",INDIRECT("'DATA - økonomi'!AE"&amp;4+15*$A8+4*$A8+4),0)+IF(Analyse!$E$107="X",INDIRECT("'DATA - økonomi'!AE"&amp;4+15*$A8+4*$A8+5),0)+IF(Analyse!$E$108="X",INDIRECT("'DATA - økonomi'!AE"&amp;4+15*$A8+4*$A8+6),0)+IF(Analyse!$E$109="X",INDIRECT("'DATA - økonomi'!AE"&amp;4+15*$A8+4*$A8+7),0)+IF(Analyse!$E$110="X",INDIRECT("'DATA - økonomi'!AE"&amp;4+15*$A8+4*$A8+8),0)+IF(Analyse!$E$111="X",INDIRECT("'DATA - økonomi'!AE"&amp;4+15*$A8+4*$A8+9),0)+IF(Analyse!$E$112="X",INDIRECT("'DATA - økonomi'!AE"&amp;4+15*$A8+4*$A8+10),0)+IF(Analyse!$E$115="X",INDIRECT("'DATA - økonomi'!AE"&amp;4+15*$A8+4*$A8+11),0)+IF(Analyse!$E$116="X",INDIRECT("'DATA - økonomi'!AE"&amp;4+15*$A8+4*$A8+12),0)+IF(Analyse!$E$117="X",INDIRECT("'DATA - økonomi'!AE"&amp;4+15*$A8+4*$A8+13),0)+IF(Analyse!$E$129="X",INDIRECT("'DATA - økonomi'!AE"&amp;4+15*$A8+4*$A8+14),0)</f>
        <v>0</v>
      </c>
      <c r="AF8" s="36">
        <f ca="1">IF(Analyse!$E$3="X",INDIRECT("'DATA - økonomi'!AF"&amp;4+15*$A8+4*$A8+0),0)+IF(Analyse!$E$4="X",INDIRECT("'DATA - økonomi'!AF"&amp;4+15*$A8+4*$A8+1),0)+IF(Analyse!$E$104="X",INDIRECT("'DATA - økonomi'!AF"&amp;4+15*$A8+4*$A8+2),0)+IF(Analyse!$E$105="X",INDIRECT("'DATA - økonomi'!AF"&amp;4+15*$A8+4*$A8+3),0)+IF(Analyse!$E$106="X",INDIRECT("'DATA - økonomi'!AF"&amp;4+15*$A8+4*$A8+4),0)+IF(Analyse!$E$107="X",INDIRECT("'DATA - økonomi'!AF"&amp;4+15*$A8+4*$A8+5),0)+IF(Analyse!$E$108="X",INDIRECT("'DATA - økonomi'!AF"&amp;4+15*$A8+4*$A8+6),0)+IF(Analyse!$E$109="X",INDIRECT("'DATA - økonomi'!AF"&amp;4+15*$A8+4*$A8+7),0)+IF(Analyse!$E$110="X",INDIRECT("'DATA - økonomi'!AF"&amp;4+15*$A8+4*$A8+8),0)+IF(Analyse!$E$111="X",INDIRECT("'DATA - økonomi'!AF"&amp;4+15*$A8+4*$A8+9),0)+IF(Analyse!$E$112="X",INDIRECT("'DATA - økonomi'!AF"&amp;4+15*$A8+4*$A8+10),0)+IF(Analyse!$E$115="X",INDIRECT("'DATA - økonomi'!AF"&amp;4+15*$A8+4*$A8+11),0)+IF(Analyse!$E$116="X",INDIRECT("'DATA - økonomi'!AF"&amp;4+15*$A8+4*$A8+12),0)+IF(Analyse!$E$117="X",INDIRECT("'DATA - økonomi'!AF"&amp;4+15*$A8+4*$A8+13),0)+IF(Analyse!$E$129="X",INDIRECT("'DATA - økonomi'!AF"&amp;4+15*$A8+4*$A8+14),0)</f>
        <v>0</v>
      </c>
      <c r="AG8" s="36">
        <f ca="1">IF(Analyse!$E$3="X",INDIRECT("'DATA - økonomi'!AG"&amp;4+15*$A8+4*$A8+0),0)+IF(Analyse!$E$4="X",INDIRECT("'DATA - økonomi'!AG"&amp;4+15*$A8+4*$A8+1),0)+IF(Analyse!$E$104="X",INDIRECT("'DATA - økonomi'!AG"&amp;4+15*$A8+4*$A8+2),0)+IF(Analyse!$E$105="X",INDIRECT("'DATA - økonomi'!AG"&amp;4+15*$A8+4*$A8+3),0)+IF(Analyse!$E$106="X",INDIRECT("'DATA - økonomi'!AG"&amp;4+15*$A8+4*$A8+4),0)+IF(Analyse!$E$107="X",INDIRECT("'DATA - økonomi'!AG"&amp;4+15*$A8+4*$A8+5),0)+IF(Analyse!$E$108="X",INDIRECT("'DATA - økonomi'!AG"&amp;4+15*$A8+4*$A8+6),0)+IF(Analyse!$E$109="X",INDIRECT("'DATA - økonomi'!AG"&amp;4+15*$A8+4*$A8+7),0)+IF(Analyse!$E$110="X",INDIRECT("'DATA - økonomi'!AG"&amp;4+15*$A8+4*$A8+8),0)+IF(Analyse!$E$111="X",INDIRECT("'DATA - økonomi'!AG"&amp;4+15*$A8+4*$A8+9),0)+IF(Analyse!$E$112="X",INDIRECT("'DATA - økonomi'!AG"&amp;4+15*$A8+4*$A8+10),0)+IF(Analyse!$E$115="X",INDIRECT("'DATA - økonomi'!AG"&amp;4+15*$A8+4*$A8+11),0)+IF(Analyse!$E$116="X",INDIRECT("'DATA - økonomi'!AG"&amp;4+15*$A8+4*$A8+12),0)+IF(Analyse!$E$117="X",INDIRECT("'DATA - økonomi'!AG"&amp;4+15*$A8+4*$A8+13),0)+IF(Analyse!$E$129="X",INDIRECT("'DATA - økonomi'!AG"&amp;4+15*$A8+4*$A8+14),0)</f>
        <v>0</v>
      </c>
      <c r="AH8" s="36">
        <f ca="1">IF(Analyse!$E$3="X",INDIRECT("'DATA - økonomi'!AH"&amp;4+15*$A8+4*$A8+0),0)+IF(Analyse!$E$4="X",INDIRECT("'DATA - økonomi'!AH"&amp;4+15*$A8+4*$A8+1),0)+IF(Analyse!$E$104="X",INDIRECT("'DATA - økonomi'!AH"&amp;4+15*$A8+4*$A8+2),0)+IF(Analyse!$E$105="X",INDIRECT("'DATA - økonomi'!AH"&amp;4+15*$A8+4*$A8+3),0)+IF(Analyse!$E$106="X",INDIRECT("'DATA - økonomi'!AH"&amp;4+15*$A8+4*$A8+4),0)+IF(Analyse!$E$107="X",INDIRECT("'DATA - økonomi'!AH"&amp;4+15*$A8+4*$A8+5),0)+IF(Analyse!$E$108="X",INDIRECT("'DATA - økonomi'!AH"&amp;4+15*$A8+4*$A8+6),0)+IF(Analyse!$E$109="X",INDIRECT("'DATA - økonomi'!AH"&amp;4+15*$A8+4*$A8+7),0)+IF(Analyse!$E$110="X",INDIRECT("'DATA - økonomi'!AH"&amp;4+15*$A8+4*$A8+8),0)+IF(Analyse!$E$111="X",INDIRECT("'DATA - økonomi'!AH"&amp;4+15*$A8+4*$A8+9),0)+IF(Analyse!$E$112="X",INDIRECT("'DATA - økonomi'!AH"&amp;4+15*$A8+4*$A8+10),0)+IF(Analyse!$E$115="X",INDIRECT("'DATA - økonomi'!AH"&amp;4+15*$A8+4*$A8+11),0)+IF(Analyse!$E$116="X",INDIRECT("'DATA - økonomi'!AH"&amp;4+15*$A8+4*$A8+12),0)+IF(Analyse!$E$117="X",INDIRECT("'DATA - økonomi'!AH"&amp;4+15*$A8+4*$A8+13),0)+IF(Analyse!$E$129="X",INDIRECT("'DATA - økonomi'!AH"&amp;4+15*$A8+4*$A8+14),0)</f>
        <v>0</v>
      </c>
      <c r="AI8" s="36">
        <f ca="1">IF(Analyse!$E$3="X",INDIRECT("'DATA - økonomi'!AI"&amp;4+15*$A8+4*$A8+0),0)+IF(Analyse!$E$4="X",INDIRECT("'DATA - økonomi'!AI"&amp;4+15*$A8+4*$A8+1),0)+IF(Analyse!$E$104="X",INDIRECT("'DATA - økonomi'!AI"&amp;4+15*$A8+4*$A8+2),0)+IF(Analyse!$E$105="X",INDIRECT("'DATA - økonomi'!AI"&amp;4+15*$A8+4*$A8+3),0)+IF(Analyse!$E$106="X",INDIRECT("'DATA - økonomi'!AI"&amp;4+15*$A8+4*$A8+4),0)+IF(Analyse!$E$107="X",INDIRECT("'DATA - økonomi'!AI"&amp;4+15*$A8+4*$A8+5),0)+IF(Analyse!$E$108="X",INDIRECT("'DATA - økonomi'!AI"&amp;4+15*$A8+4*$A8+6),0)+IF(Analyse!$E$109="X",INDIRECT("'DATA - økonomi'!AI"&amp;4+15*$A8+4*$A8+7),0)+IF(Analyse!$E$110="X",INDIRECT("'DATA - økonomi'!AI"&amp;4+15*$A8+4*$A8+8),0)+IF(Analyse!$E$111="X",INDIRECT("'DATA - økonomi'!AI"&amp;4+15*$A8+4*$A8+9),0)+IF(Analyse!$E$112="X",INDIRECT("'DATA - økonomi'!AI"&amp;4+15*$A8+4*$A8+10),0)+IF(Analyse!$E$115="X",INDIRECT("'DATA - økonomi'!AI"&amp;4+15*$A8+4*$A8+11),0)+IF(Analyse!$E$116="X",INDIRECT("'DATA - økonomi'!AI"&amp;4+15*$A8+4*$A8+12),0)+IF(Analyse!$E$117="X",INDIRECT("'DATA - økonomi'!AI"&amp;4+15*$A8+4*$A8+13),0)+IF(Analyse!$E$129="X",INDIRECT("'DATA - økonomi'!AI"&amp;4+15*$A8+4*$A8+14),0)</f>
        <v>0</v>
      </c>
      <c r="AJ8" s="36">
        <f ca="1">IF(Analyse!$E$3="X",INDIRECT("'DATA - økonomi'!AJ"&amp;4+15*$A8+4*$A8+0),0)+IF(Analyse!$E$4="X",INDIRECT("'DATA - økonomi'!AJ"&amp;4+15*$A8+4*$A8+1),0)+IF(Analyse!$E$104="X",INDIRECT("'DATA - økonomi'!AJ"&amp;4+15*$A8+4*$A8+2),0)+IF(Analyse!$E$105="X",INDIRECT("'DATA - økonomi'!AJ"&amp;4+15*$A8+4*$A8+3),0)+IF(Analyse!$E$106="X",INDIRECT("'DATA - økonomi'!AJ"&amp;4+15*$A8+4*$A8+4),0)+IF(Analyse!$E$107="X",INDIRECT("'DATA - økonomi'!AJ"&amp;4+15*$A8+4*$A8+5),0)+IF(Analyse!$E$108="X",INDIRECT("'DATA - økonomi'!AJ"&amp;4+15*$A8+4*$A8+6),0)+IF(Analyse!$E$109="X",INDIRECT("'DATA - økonomi'!AJ"&amp;4+15*$A8+4*$A8+7),0)+IF(Analyse!$E$110="X",INDIRECT("'DATA - økonomi'!AJ"&amp;4+15*$A8+4*$A8+8),0)+IF(Analyse!$E$111="X",INDIRECT("'DATA - økonomi'!AJ"&amp;4+15*$A8+4*$A8+9),0)+IF(Analyse!$E$112="X",INDIRECT("'DATA - økonomi'!AJ"&amp;4+15*$A8+4*$A8+10),0)+IF(Analyse!$E$115="X",INDIRECT("'DATA - økonomi'!AJ"&amp;4+15*$A8+4*$A8+11),0)+IF(Analyse!$E$116="X",INDIRECT("'DATA - økonomi'!AJ"&amp;4+15*$A8+4*$A8+12),0)+IF(Analyse!$E$117="X",INDIRECT("'DATA - økonomi'!AJ"&amp;4+15*$A8+4*$A8+13),0)+IF(Analyse!$E$129="X",INDIRECT("'DATA - økonomi'!AJ"&amp;4+15*$A8+4*$A8+14),0)</f>
        <v>0</v>
      </c>
      <c r="AK8" s="36">
        <f ca="1">IF(Analyse!$E$3="X",INDIRECT("'DATA - økonomi'!AK"&amp;4+15*$A8+4*$A8+0),0)+IF(Analyse!$E$4="X",INDIRECT("'DATA - økonomi'!AK"&amp;4+15*$A8+4*$A8+1),0)+IF(Analyse!$E$104="X",INDIRECT("'DATA - økonomi'!AK"&amp;4+15*$A8+4*$A8+2),0)+IF(Analyse!$E$105="X",INDIRECT("'DATA - økonomi'!AK"&amp;4+15*$A8+4*$A8+3),0)+IF(Analyse!$E$106="X",INDIRECT("'DATA - økonomi'!AK"&amp;4+15*$A8+4*$A8+4),0)+IF(Analyse!$E$107="X",INDIRECT("'DATA - økonomi'!AK"&amp;4+15*$A8+4*$A8+5),0)+IF(Analyse!$E$108="X",INDIRECT("'DATA - økonomi'!AK"&amp;4+15*$A8+4*$A8+6),0)+IF(Analyse!$E$109="X",INDIRECT("'DATA - økonomi'!AK"&amp;4+15*$A8+4*$A8+7),0)+IF(Analyse!$E$110="X",INDIRECT("'DATA - økonomi'!AK"&amp;4+15*$A8+4*$A8+8),0)+IF(Analyse!$E$111="X",INDIRECT("'DATA - økonomi'!AK"&amp;4+15*$A8+4*$A8+9),0)+IF(Analyse!$E$112="X",INDIRECT("'DATA - økonomi'!AK"&amp;4+15*$A8+4*$A8+10),0)+IF(Analyse!$E$115="X",INDIRECT("'DATA - økonomi'!AK"&amp;4+15*$A8+4*$A8+11),0)+IF(Analyse!$E$116="X",INDIRECT("'DATA - økonomi'!AK"&amp;4+15*$A8+4*$A8+12),0)+IF(Analyse!$E$117="X",INDIRECT("'DATA - økonomi'!AK"&amp;4+15*$A8+4*$A8+13),0)+IF(Analyse!$E$129="X",INDIRECT("'DATA - økonomi'!AK"&amp;4+15*$A8+4*$A8+14),0)</f>
        <v>0</v>
      </c>
      <c r="AL8" s="36">
        <f ca="1">IF(Analyse!$E$3="X",INDIRECT("'DATA - økonomi'!AL"&amp;4+15*$A8+4*$A8+0),0)+IF(Analyse!$E$4="X",INDIRECT("'DATA - økonomi'!AL"&amp;4+15*$A8+4*$A8+1),0)+IF(Analyse!$E$104="X",INDIRECT("'DATA - økonomi'!AL"&amp;4+15*$A8+4*$A8+2),0)+IF(Analyse!$E$105="X",INDIRECT("'DATA - økonomi'!AL"&amp;4+15*$A8+4*$A8+3),0)+IF(Analyse!$E$106="X",INDIRECT("'DATA - økonomi'!AL"&amp;4+15*$A8+4*$A8+4),0)+IF(Analyse!$E$107="X",INDIRECT("'DATA - økonomi'!AL"&amp;4+15*$A8+4*$A8+5),0)+IF(Analyse!$E$108="X",INDIRECT("'DATA - økonomi'!AL"&amp;4+15*$A8+4*$A8+6),0)+IF(Analyse!$E$109="X",INDIRECT("'DATA - økonomi'!AL"&amp;4+15*$A8+4*$A8+7),0)+IF(Analyse!$E$110="X",INDIRECT("'DATA - økonomi'!AL"&amp;4+15*$A8+4*$A8+8),0)+IF(Analyse!$E$111="X",INDIRECT("'DATA - økonomi'!AL"&amp;4+15*$A8+4*$A8+9),0)+IF(Analyse!$E$112="X",INDIRECT("'DATA - økonomi'!AL"&amp;4+15*$A8+4*$A8+10),0)+IF(Analyse!$E$115="X",INDIRECT("'DATA - økonomi'!AL"&amp;4+15*$A8+4*$A8+11),0)+IF(Analyse!$E$116="X",INDIRECT("'DATA - økonomi'!AL"&amp;4+15*$A8+4*$A8+12),0)+IF(Analyse!$E$117="X",INDIRECT("'DATA - økonomi'!AL"&amp;4+15*$A8+4*$A8+13),0)+IF(Analyse!$E$129="X",INDIRECT("'DATA - økonomi'!AL"&amp;4+15*$A8+4*$A8+14),0)</f>
        <v>0</v>
      </c>
      <c r="AM8" s="36">
        <f ca="1">IF(Analyse!$E$3="X",INDIRECT("'DATA - økonomi'!AM"&amp;4+15*$A8+4*$A8+0),0)+IF(Analyse!$E$4="X",INDIRECT("'DATA - økonomi'!AM"&amp;4+15*$A8+4*$A8+1),0)+IF(Analyse!$E$104="X",INDIRECT("'DATA - økonomi'!AM"&amp;4+15*$A8+4*$A8+2),0)+IF(Analyse!$E$105="X",INDIRECT("'DATA - økonomi'!AM"&amp;4+15*$A8+4*$A8+3),0)+IF(Analyse!$E$106="X",INDIRECT("'DATA - økonomi'!AM"&amp;4+15*$A8+4*$A8+4),0)+IF(Analyse!$E$107="X",INDIRECT("'DATA - økonomi'!AM"&amp;4+15*$A8+4*$A8+5),0)+IF(Analyse!$E$108="X",INDIRECT("'DATA - økonomi'!AM"&amp;4+15*$A8+4*$A8+6),0)+IF(Analyse!$E$109="X",INDIRECT("'DATA - økonomi'!AM"&amp;4+15*$A8+4*$A8+7),0)+IF(Analyse!$E$110="X",INDIRECT("'DATA - økonomi'!AM"&amp;4+15*$A8+4*$A8+8),0)+IF(Analyse!$E$111="X",INDIRECT("'DATA - økonomi'!AM"&amp;4+15*$A8+4*$A8+9),0)+IF(Analyse!$E$112="X",INDIRECT("'DATA - økonomi'!AM"&amp;4+15*$A8+4*$A8+10),0)+IF(Analyse!$E$115="X",INDIRECT("'DATA - økonomi'!AM"&amp;4+15*$A8+4*$A8+11),0)+IF(Analyse!$E$116="X",INDIRECT("'DATA - økonomi'!AM"&amp;4+15*$A8+4*$A8+12),0)+IF(Analyse!$E$117="X",INDIRECT("'DATA - økonomi'!AM"&amp;4+15*$A8+4*$A8+13),0)+IF(Analyse!$E$129="X",INDIRECT("'DATA - økonomi'!AM"&amp;4+15*$A8+4*$A8+14),0)</f>
        <v>0</v>
      </c>
      <c r="AN8" s="36">
        <f ca="1">IF(Analyse!$E$3="X",INDIRECT("'DATA - økonomi'!AN"&amp;4+15*$A8+4*$A8+0),0)+IF(Analyse!$E$4="X",INDIRECT("'DATA - økonomi'!AN"&amp;4+15*$A8+4*$A8+1),0)+IF(Analyse!$E$104="X",INDIRECT("'DATA - økonomi'!AN"&amp;4+15*$A8+4*$A8+2),0)+IF(Analyse!$E$105="X",INDIRECT("'DATA - økonomi'!AN"&amp;4+15*$A8+4*$A8+3),0)+IF(Analyse!$E$106="X",INDIRECT("'DATA - økonomi'!AN"&amp;4+15*$A8+4*$A8+4),0)+IF(Analyse!$E$107="X",INDIRECT("'DATA - økonomi'!AN"&amp;4+15*$A8+4*$A8+5),0)+IF(Analyse!$E$108="X",INDIRECT("'DATA - økonomi'!AN"&amp;4+15*$A8+4*$A8+6),0)+IF(Analyse!$E$109="X",INDIRECT("'DATA - økonomi'!AN"&amp;4+15*$A8+4*$A8+7),0)+IF(Analyse!$E$110="X",INDIRECT("'DATA - økonomi'!AN"&amp;4+15*$A8+4*$A8+8),0)+IF(Analyse!$E$111="X",INDIRECT("'DATA - økonomi'!AN"&amp;4+15*$A8+4*$A8+9),0)+IF(Analyse!$E$112="X",INDIRECT("'DATA - økonomi'!AN"&amp;4+15*$A8+4*$A8+10),0)+IF(Analyse!$E$115="X",INDIRECT("'DATA - økonomi'!AN"&amp;4+15*$A8+4*$A8+11),0)+IF(Analyse!$E$116="X",INDIRECT("'DATA - økonomi'!AN"&amp;4+15*$A8+4*$A8+12),0)+IF(Analyse!$E$117="X",INDIRECT("'DATA - økonomi'!AN"&amp;4+15*$A8+4*$A8+13),0)+IF(Analyse!$E$129="X",INDIRECT("'DATA - økonomi'!AN"&amp;4+15*$A8+4*$A8+14),0)</f>
        <v>0</v>
      </c>
      <c r="AO8" s="36">
        <f ca="1">IF(Analyse!$E$3="X",INDIRECT("'DATA - økonomi'!AO"&amp;4+15*$A8+4*$A8+0),0)+IF(Analyse!$E$4="X",INDIRECT("'DATA - økonomi'!AO"&amp;4+15*$A8+4*$A8+1),0)+IF(Analyse!$E$104="X",INDIRECT("'DATA - økonomi'!AO"&amp;4+15*$A8+4*$A8+2),0)+IF(Analyse!$E$105="X",INDIRECT("'DATA - økonomi'!AO"&amp;4+15*$A8+4*$A8+3),0)+IF(Analyse!$E$106="X",INDIRECT("'DATA - økonomi'!AO"&amp;4+15*$A8+4*$A8+4),0)+IF(Analyse!$E$107="X",INDIRECT("'DATA - økonomi'!AO"&amp;4+15*$A8+4*$A8+5),0)+IF(Analyse!$E$108="X",INDIRECT("'DATA - økonomi'!AO"&amp;4+15*$A8+4*$A8+6),0)+IF(Analyse!$E$109="X",INDIRECT("'DATA - økonomi'!AO"&amp;4+15*$A8+4*$A8+7),0)+IF(Analyse!$E$110="X",INDIRECT("'DATA - økonomi'!AO"&amp;4+15*$A8+4*$A8+8),0)+IF(Analyse!$E$111="X",INDIRECT("'DATA - økonomi'!AO"&amp;4+15*$A8+4*$A8+9),0)+IF(Analyse!$E$112="X",INDIRECT("'DATA - økonomi'!AO"&amp;4+15*$A8+4*$A8+10),0)+IF(Analyse!$E$115="X",INDIRECT("'DATA - økonomi'!AO"&amp;4+15*$A8+4*$A8+11),0)+IF(Analyse!$E$116="X",INDIRECT("'DATA - økonomi'!AO"&amp;4+15*$A8+4*$A8+12),0)+IF(Analyse!$E$117="X",INDIRECT("'DATA - økonomi'!AO"&amp;4+15*$A8+4*$A8+13),0)+IF(Analyse!$E$129="X",INDIRECT("'DATA - økonomi'!AO"&amp;4+15*$A8+4*$A8+14),0)</f>
        <v>0</v>
      </c>
      <c r="AP8" s="30"/>
      <c r="AQ8" s="35" t="s">
        <v>16</v>
      </c>
      <c r="AR8" s="36">
        <f ca="1">INDIRECT("'DATA - økonomi'!AE"&amp;($A111+1)*19)</f>
        <v>29264.077000000001</v>
      </c>
      <c r="AS8" s="36">
        <f ca="1">INDIRECT("'DATA - økonomi'!AF"&amp;($A111+1)*19)</f>
        <v>29302.456000000002</v>
      </c>
      <c r="AT8" s="36">
        <f ca="1">INDIRECT("'DATA - økonomi'!AG"&amp;($A111+1)*19)</f>
        <v>29013</v>
      </c>
      <c r="AU8" s="36">
        <f ca="1">INDIRECT("'DATA - økonomi'!AH"&amp;($A111+1)*19)</f>
        <v>28837.951999999997</v>
      </c>
      <c r="AV8" s="36">
        <f ca="1">INDIRECT("'DATA - økonomi'!AI"&amp;($A111+1)*19)</f>
        <v>28793.907000000003</v>
      </c>
      <c r="AW8" s="36">
        <f ca="1">INDIRECT("'DATA - økonomi'!AJ"&amp;($A111+1)*19)</f>
        <v>28832.115000000002</v>
      </c>
      <c r="AX8" s="36">
        <f ca="1">INDIRECT("'DATA - økonomi'!AK"&amp;($A111+1)*19)</f>
        <v>29026.341999999997</v>
      </c>
      <c r="AY8" s="36">
        <f ca="1">INDIRECT("'DATA - økonomi'!AL"&amp;($A111+1)*19)</f>
        <v>29063.995999999999</v>
      </c>
      <c r="AZ8" s="36">
        <f ca="1">INDIRECT("'DATA - økonomi'!AM"&amp;($A111+1)*19)</f>
        <v>29684.62</v>
      </c>
      <c r="BA8" s="36">
        <f ca="1">INDIRECT("'DATA - økonomi'!AN"&amp;($A111+1)*19)</f>
        <v>29712.221999999998</v>
      </c>
      <c r="BB8" s="36">
        <f ca="1">INDIRECT("'DATA - økonomi'!AO"&amp;($A111+1)*19)</f>
        <v>30373.673000000003</v>
      </c>
      <c r="BC8" s="30"/>
    </row>
    <row r="9" spans="1:55" x14ac:dyDescent="0.25">
      <c r="A9" s="32">
        <v>5</v>
      </c>
      <c r="B9" s="35" t="s">
        <v>17</v>
      </c>
      <c r="C9" s="36">
        <f ca="1">IF(Analyse!$E$3="X",INDIRECT("'DATA - økonomi'!C"&amp;4+15*$A9+4*$A9+0),0)+IF(Analyse!$E$4="X",INDIRECT("'DATA - økonomi'!C"&amp;4+15*$A9+4*$A9+1),0)+IF(Analyse!$E$104="X",INDIRECT("'DATA - økonomi'!C"&amp;4+15*$A9+4*$A9+2),0)+IF(Analyse!$E$105="X",INDIRECT("'DATA - økonomi'!C"&amp;4+15*$A9+4*$A9+3),0)+IF(Analyse!$E$106="X",INDIRECT("'DATA - økonomi'!C"&amp;4+15*$A9+4*$A9+4),0)+IF(Analyse!$E$107="X",INDIRECT("'DATA - økonomi'!C"&amp;4+15*$A9+4*$A9+5),0)+IF(Analyse!$E$108="X",INDIRECT("'DATA - økonomi'!C"&amp;4+15*$A9+4*$A9+6),0)+IF(Analyse!$E$109="X",INDIRECT("'DATA - økonomi'!C"&amp;4+15*$A9+4*$A9+7),0)+IF(Analyse!$E$110="X",INDIRECT("'DATA - økonomi'!C"&amp;4+15*$A9+4*$A9+8),0)+IF(Analyse!$E$111="X",INDIRECT("'DATA - økonomi'!C"&amp;4+15*$A9+4*$A9+9),0)+IF(Analyse!$E$112="X",INDIRECT("'DATA - økonomi'!C"&amp;4+15*$A9+4*$A9+10),0)+IF(Analyse!$E$115="X",INDIRECT("'DATA - økonomi'!C"&amp;4+15*$A9+4*$A9+11),0)+IF(Analyse!$E$116="X",INDIRECT("'DATA - økonomi'!C"&amp;4+15*$A9+4*$A9+12),0)+IF(Analyse!$E$117="X",INDIRECT("'DATA - økonomi'!C"&amp;4+15*$A9+4*$A9+13),0)+IF(Analyse!$E$129="X",INDIRECT("'DATA - økonomi'!C"&amp;4+15*$A9+4*$A9+14),0)</f>
        <v>0</v>
      </c>
      <c r="D9" s="36">
        <f ca="1">IF(Analyse!$E$3="X",INDIRECT("'DATA - økonomi'!D"&amp;4+15*$A9+4*$A9+0),0)+IF(Analyse!$E$4="X",INDIRECT("'DATA - økonomi'!D"&amp;4+15*$A9+4*$A9+1),0)+IF(Analyse!$E$104="X",INDIRECT("'DATA - økonomi'!D"&amp;4+15*$A9+4*$A9+2),0)+IF(Analyse!$E$105="X",INDIRECT("'DATA - økonomi'!D"&amp;4+15*$A9+4*$A9+3),0)+IF(Analyse!$E$106="X",INDIRECT("'DATA - økonomi'!D"&amp;4+15*$A9+4*$A9+4),0)+IF(Analyse!$E$107="X",INDIRECT("'DATA - økonomi'!D"&amp;4+15*$A9+4*$A9+5),0)+IF(Analyse!$E$108="X",INDIRECT("'DATA - økonomi'!D"&amp;4+15*$A9+4*$A9+6),0)+IF(Analyse!$E$109="X",INDIRECT("'DATA - økonomi'!D"&amp;4+15*$A9+4*$A9+7),0)+IF(Analyse!$E$110="X",INDIRECT("'DATA - økonomi'!D"&amp;4+15*$A9+4*$A9+8),0)+IF(Analyse!$E$111="X",INDIRECT("'DATA - økonomi'!D"&amp;4+15*$A9+4*$A9+9),0)+IF(Analyse!$E$112="X",INDIRECT("'DATA - økonomi'!D"&amp;4+15*$A9+4*$A9+10),0)+IF(Analyse!$E$115="X",INDIRECT("'DATA - økonomi'!D"&amp;4+15*$A9+4*$A9+11),0)+IF(Analyse!$E$116="X",INDIRECT("'DATA - økonomi'!D"&amp;4+15*$A9+4*$A9+12),0)+IF(Analyse!$E$117="X",INDIRECT("'DATA - økonomi'!D"&amp;4+15*$A9+4*$A9+13),0)+IF(Analyse!$E$129="X",INDIRECT("'DATA - økonomi'!D"&amp;4+15*$A9+4*$A9+14),0)</f>
        <v>0</v>
      </c>
      <c r="E9" s="36">
        <f ca="1">IF(Analyse!$E$3="X",INDIRECT("'DATA - økonomi'!E"&amp;4+15*$A9+4*$A9+0),0)+IF(Analyse!$E$4="X",INDIRECT("'DATA - økonomi'!E"&amp;4+15*$A9+4*$A9+1),0)+IF(Analyse!$E$104="X",INDIRECT("'DATA - økonomi'!E"&amp;4+15*$A9+4*$A9+2),0)+IF(Analyse!$E$105="X",INDIRECT("'DATA - økonomi'!E"&amp;4+15*$A9+4*$A9+3),0)+IF(Analyse!$E$106="X",INDIRECT("'DATA - økonomi'!E"&amp;4+15*$A9+4*$A9+4),0)+IF(Analyse!$E$107="X",INDIRECT("'DATA - økonomi'!E"&amp;4+15*$A9+4*$A9+5),0)+IF(Analyse!$E$108="X",INDIRECT("'DATA - økonomi'!E"&amp;4+15*$A9+4*$A9+6),0)+IF(Analyse!$E$109="X",INDIRECT("'DATA - økonomi'!E"&amp;4+15*$A9+4*$A9+7),0)+IF(Analyse!$E$110="X",INDIRECT("'DATA - økonomi'!E"&amp;4+15*$A9+4*$A9+8),0)+IF(Analyse!$E$111="X",INDIRECT("'DATA - økonomi'!E"&amp;4+15*$A9+4*$A9+9),0)+IF(Analyse!$E$112="X",INDIRECT("'DATA - økonomi'!E"&amp;4+15*$A9+4*$A9+10),0)+IF(Analyse!$E$115="X",INDIRECT("'DATA - økonomi'!E"&amp;4+15*$A9+4*$A9+11),0)+IF(Analyse!$E$116="X",INDIRECT("'DATA - økonomi'!E"&amp;4+15*$A9+4*$A9+12),0)+IF(Analyse!$E$117="X",INDIRECT("'DATA - økonomi'!E"&amp;4+15*$A9+4*$A9+13),0)+IF(Analyse!$E$129="X",INDIRECT("'DATA - økonomi'!E"&amp;4+15*$A9+4*$A9+14),0)</f>
        <v>0</v>
      </c>
      <c r="F9" s="36">
        <f ca="1">IF(Analyse!$E$3="X",INDIRECT("'DATA - økonomi'!F"&amp;4+15*$A9+4*$A9+0),0)+IF(Analyse!$E$4="X",INDIRECT("'DATA - økonomi'!F"&amp;4+15*$A9+4*$A9+1),0)+IF(Analyse!$E$104="X",INDIRECT("'DATA - økonomi'!F"&amp;4+15*$A9+4*$A9+2),0)+IF(Analyse!$E$105="X",INDIRECT("'DATA - økonomi'!F"&amp;4+15*$A9+4*$A9+3),0)+IF(Analyse!$E$106="X",INDIRECT("'DATA - økonomi'!F"&amp;4+15*$A9+4*$A9+4),0)+IF(Analyse!$E$107="X",INDIRECT("'DATA - økonomi'!F"&amp;4+15*$A9+4*$A9+5),0)+IF(Analyse!$E$108="X",INDIRECT("'DATA - økonomi'!F"&amp;4+15*$A9+4*$A9+6),0)+IF(Analyse!$E$109="X",INDIRECT("'DATA - økonomi'!F"&amp;4+15*$A9+4*$A9+7),0)+IF(Analyse!$E$110="X",INDIRECT("'DATA - økonomi'!F"&amp;4+15*$A9+4*$A9+8),0)+IF(Analyse!$E$111="X",INDIRECT("'DATA - økonomi'!F"&amp;4+15*$A9+4*$A9+9),0)+IF(Analyse!$E$112="X",INDIRECT("'DATA - økonomi'!F"&amp;4+15*$A9+4*$A9+10),0)+IF(Analyse!$E$115="X",INDIRECT("'DATA - økonomi'!F"&amp;4+15*$A9+4*$A9+11),0)+IF(Analyse!$E$116="X",INDIRECT("'DATA - økonomi'!F"&amp;4+15*$A9+4*$A9+12),0)+IF(Analyse!$E$117="X",INDIRECT("'DATA - økonomi'!F"&amp;4+15*$A9+4*$A9+13),0)+IF(Analyse!$E$129="X",INDIRECT("'DATA - økonomi'!F"&amp;4+15*$A9+4*$A9+14),0)</f>
        <v>0</v>
      </c>
      <c r="G9" s="36">
        <f ca="1">IF(Analyse!$E$3="X",INDIRECT("'DATA - økonomi'!G"&amp;4+15*$A9+4*$A9+0),0)+IF(Analyse!$E$4="X",INDIRECT("'DATA - økonomi'!G"&amp;4+15*$A9+4*$A9+1),0)+IF(Analyse!$E$104="X",INDIRECT("'DATA - økonomi'!G"&amp;4+15*$A9+4*$A9+2),0)+IF(Analyse!$E$105="X",INDIRECT("'DATA - økonomi'!G"&amp;4+15*$A9+4*$A9+3),0)+IF(Analyse!$E$106="X",INDIRECT("'DATA - økonomi'!G"&amp;4+15*$A9+4*$A9+4),0)+IF(Analyse!$E$107="X",INDIRECT("'DATA - økonomi'!G"&amp;4+15*$A9+4*$A9+5),0)+IF(Analyse!$E$108="X",INDIRECT("'DATA - økonomi'!G"&amp;4+15*$A9+4*$A9+6),0)+IF(Analyse!$E$109="X",INDIRECT("'DATA - økonomi'!G"&amp;4+15*$A9+4*$A9+7),0)+IF(Analyse!$E$110="X",INDIRECT("'DATA - økonomi'!G"&amp;4+15*$A9+4*$A9+8),0)+IF(Analyse!$E$111="X",INDIRECT("'DATA - økonomi'!G"&amp;4+15*$A9+4*$A9+9),0)+IF(Analyse!$E$112="X",INDIRECT("'DATA - økonomi'!G"&amp;4+15*$A9+4*$A9+10),0)+IF(Analyse!$E$115="X",INDIRECT("'DATA - økonomi'!G"&amp;4+15*$A9+4*$A9+11),0)+IF(Analyse!$E$116="X",INDIRECT("'DATA - økonomi'!G"&amp;4+15*$A9+4*$A9+12),0)+IF(Analyse!$E$117="X",INDIRECT("'DATA - økonomi'!G"&amp;4+15*$A9+4*$A9+13),0)+IF(Analyse!$E$129="X",INDIRECT("'DATA - økonomi'!G"&amp;4+15*$A9+4*$A9+14),0)</f>
        <v>0</v>
      </c>
      <c r="H9" s="36">
        <f ca="1">IF(Analyse!$E$3="X",INDIRECT("'DATA - økonomi'!H"&amp;4+15*$A9+4*$A9+0),0)+IF(Analyse!$E$4="X",INDIRECT("'DATA - økonomi'!H"&amp;4+15*$A9+4*$A9+1),0)+IF(Analyse!$E$104="X",INDIRECT("'DATA - økonomi'!H"&amp;4+15*$A9+4*$A9+2),0)+IF(Analyse!$E$105="X",INDIRECT("'DATA - økonomi'!H"&amp;4+15*$A9+4*$A9+3),0)+IF(Analyse!$E$106="X",INDIRECT("'DATA - økonomi'!H"&amp;4+15*$A9+4*$A9+4),0)+IF(Analyse!$E$107="X",INDIRECT("'DATA - økonomi'!H"&amp;4+15*$A9+4*$A9+5),0)+IF(Analyse!$E$108="X",INDIRECT("'DATA - økonomi'!H"&amp;4+15*$A9+4*$A9+6),0)+IF(Analyse!$E$109="X",INDIRECT("'DATA - økonomi'!H"&amp;4+15*$A9+4*$A9+7),0)+IF(Analyse!$E$110="X",INDIRECT("'DATA - økonomi'!H"&amp;4+15*$A9+4*$A9+8),0)+IF(Analyse!$E$111="X",INDIRECT("'DATA - økonomi'!H"&amp;4+15*$A9+4*$A9+9),0)+IF(Analyse!$E$112="X",INDIRECT("'DATA - økonomi'!H"&amp;4+15*$A9+4*$A9+10),0)+IF(Analyse!$E$115="X",INDIRECT("'DATA - økonomi'!H"&amp;4+15*$A9+4*$A9+11),0)+IF(Analyse!$E$116="X",INDIRECT("'DATA - økonomi'!H"&amp;4+15*$A9+4*$A9+12),0)+IF(Analyse!$E$117="X",INDIRECT("'DATA - økonomi'!H"&amp;4+15*$A9+4*$A9+13),0)+IF(Analyse!$E$129="X",INDIRECT("'DATA - økonomi'!H"&amp;4+15*$A9+4*$A9+14),0)</f>
        <v>0</v>
      </c>
      <c r="I9" s="36">
        <f ca="1">IF(Analyse!$E$3="X",INDIRECT("'DATA - økonomi'!I"&amp;4+15*$A9+4*$A9+0),0)+IF(Analyse!$E$4="X",INDIRECT("'DATA - økonomi'!I"&amp;4+15*$A9+4*$A9+1),0)+IF(Analyse!$E$104="X",INDIRECT("'DATA - økonomi'!I"&amp;4+15*$A9+4*$A9+2),0)+IF(Analyse!$E$105="X",INDIRECT("'DATA - økonomi'!I"&amp;4+15*$A9+4*$A9+3),0)+IF(Analyse!$E$106="X",INDIRECT("'DATA - økonomi'!I"&amp;4+15*$A9+4*$A9+4),0)+IF(Analyse!$E$107="X",INDIRECT("'DATA - økonomi'!I"&amp;4+15*$A9+4*$A9+5),0)+IF(Analyse!$E$108="X",INDIRECT("'DATA - økonomi'!I"&amp;4+15*$A9+4*$A9+6),0)+IF(Analyse!$E$109="X",INDIRECT("'DATA - økonomi'!I"&amp;4+15*$A9+4*$A9+7),0)+IF(Analyse!$E$110="X",INDIRECT("'DATA - økonomi'!I"&amp;4+15*$A9+4*$A9+8),0)+IF(Analyse!$E$111="X",INDIRECT("'DATA - økonomi'!I"&amp;4+15*$A9+4*$A9+9),0)+IF(Analyse!$E$112="X",INDIRECT("'DATA - økonomi'!I"&amp;4+15*$A9+4*$A9+10),0)+IF(Analyse!$E$115="X",INDIRECT("'DATA - økonomi'!I"&amp;4+15*$A9+4*$A9+11),0)+IF(Analyse!$E$116="X",INDIRECT("'DATA - økonomi'!I"&amp;4+15*$A9+4*$A9+12),0)+IF(Analyse!$E$117="X",INDIRECT("'DATA - økonomi'!I"&amp;4+15*$A9+4*$A9+13),0)+IF(Analyse!$E$129="X",INDIRECT("'DATA - økonomi'!I"&amp;4+15*$A9+4*$A9+14),0)</f>
        <v>0</v>
      </c>
      <c r="J9" s="36">
        <f ca="1">IF(Analyse!$E$3="X",INDIRECT("'DATA - økonomi'!J"&amp;4+15*$A9+4*$A9+0),0)+IF(Analyse!$E$4="X",INDIRECT("'DATA - økonomi'!J"&amp;4+15*$A9+4*$A9+1),0)+IF(Analyse!$E$104="X",INDIRECT("'DATA - økonomi'!J"&amp;4+15*$A9+4*$A9+2),0)+IF(Analyse!$E$105="X",INDIRECT("'DATA - økonomi'!J"&amp;4+15*$A9+4*$A9+3),0)+IF(Analyse!$E$106="X",INDIRECT("'DATA - økonomi'!J"&amp;4+15*$A9+4*$A9+4),0)+IF(Analyse!$E$107="X",INDIRECT("'DATA - økonomi'!J"&amp;4+15*$A9+4*$A9+5),0)+IF(Analyse!$E$108="X",INDIRECT("'DATA - økonomi'!J"&amp;4+15*$A9+4*$A9+6),0)+IF(Analyse!$E$109="X",INDIRECT("'DATA - økonomi'!J"&amp;4+15*$A9+4*$A9+7),0)+IF(Analyse!$E$110="X",INDIRECT("'DATA - økonomi'!J"&amp;4+15*$A9+4*$A9+8),0)+IF(Analyse!$E$111="X",INDIRECT("'DATA - økonomi'!J"&amp;4+15*$A9+4*$A9+9),0)+IF(Analyse!$E$112="X",INDIRECT("'DATA - økonomi'!J"&amp;4+15*$A9+4*$A9+10),0)+IF(Analyse!$E$115="X",INDIRECT("'DATA - økonomi'!J"&amp;4+15*$A9+4*$A9+11),0)+IF(Analyse!$E$116="X",INDIRECT("'DATA - økonomi'!J"&amp;4+15*$A9+4*$A9+12),0)+IF(Analyse!$E$117="X",INDIRECT("'DATA - økonomi'!J"&amp;4+15*$A9+4*$A9+13),0)+IF(Analyse!$E$129="X",INDIRECT("'DATA - økonomi'!J"&amp;4+15*$A9+4*$A9+14),0)</f>
        <v>0</v>
      </c>
      <c r="K9" s="36">
        <f ca="1">IF(Analyse!$E$3="X",INDIRECT("'DATA - økonomi'!K"&amp;4+15*$A9+4*$A9+0),0)+IF(Analyse!$E$4="X",INDIRECT("'DATA - økonomi'!K"&amp;4+15*$A9+4*$A9+1),0)+IF(Analyse!$E$104="X",INDIRECT("'DATA - økonomi'!K"&amp;4+15*$A9+4*$A9+2),0)+IF(Analyse!$E$105="X",INDIRECT("'DATA - økonomi'!K"&amp;4+15*$A9+4*$A9+3),0)+IF(Analyse!$E$106="X",INDIRECT("'DATA - økonomi'!K"&amp;4+15*$A9+4*$A9+4),0)+IF(Analyse!$E$107="X",INDIRECT("'DATA - økonomi'!K"&amp;4+15*$A9+4*$A9+5),0)+IF(Analyse!$E$108="X",INDIRECT("'DATA - økonomi'!K"&amp;4+15*$A9+4*$A9+6),0)+IF(Analyse!$E$109="X",INDIRECT("'DATA - økonomi'!K"&amp;4+15*$A9+4*$A9+7),0)+IF(Analyse!$E$110="X",INDIRECT("'DATA - økonomi'!K"&amp;4+15*$A9+4*$A9+8),0)+IF(Analyse!$E$111="X",INDIRECT("'DATA - økonomi'!K"&amp;4+15*$A9+4*$A9+9),0)+IF(Analyse!$E$112="X",INDIRECT("'DATA - økonomi'!K"&amp;4+15*$A9+4*$A9+10),0)+IF(Analyse!$E$115="X",INDIRECT("'DATA - økonomi'!K"&amp;4+15*$A9+4*$A9+11),0)+IF(Analyse!$E$116="X",INDIRECT("'DATA - økonomi'!K"&amp;4+15*$A9+4*$A9+12),0)+IF(Analyse!$E$117="X",INDIRECT("'DATA - økonomi'!K"&amp;4+15*$A9+4*$A9+13),0)+IF(Analyse!$E$129="X",INDIRECT("'DATA - økonomi'!K"&amp;4+15*$A9+4*$A9+14),0)</f>
        <v>0</v>
      </c>
      <c r="L9" s="36">
        <f ca="1">IF(Analyse!$E$3="X",INDIRECT("'DATA - økonomi'!L"&amp;4+15*$A9+4*$A9+0),0)+IF(Analyse!$E$4="X",INDIRECT("'DATA - økonomi'!L"&amp;4+15*$A9+4*$A9+1),0)+IF(Analyse!$E$104="X",INDIRECT("'DATA - økonomi'!L"&amp;4+15*$A9+4*$A9+2),0)+IF(Analyse!$E$105="X",INDIRECT("'DATA - økonomi'!L"&amp;4+15*$A9+4*$A9+3),0)+IF(Analyse!$E$106="X",INDIRECT("'DATA - økonomi'!L"&amp;4+15*$A9+4*$A9+4),0)+IF(Analyse!$E$107="X",INDIRECT("'DATA - økonomi'!L"&amp;4+15*$A9+4*$A9+5),0)+IF(Analyse!$E$108="X",INDIRECT("'DATA - økonomi'!L"&amp;4+15*$A9+4*$A9+6),0)+IF(Analyse!$E$109="X",INDIRECT("'DATA - økonomi'!L"&amp;4+15*$A9+4*$A9+7),0)+IF(Analyse!$E$110="X",INDIRECT("'DATA - økonomi'!L"&amp;4+15*$A9+4*$A9+8),0)+IF(Analyse!$E$111="X",INDIRECT("'DATA - økonomi'!L"&amp;4+15*$A9+4*$A9+9),0)+IF(Analyse!$E$112="X",INDIRECT("'DATA - økonomi'!L"&amp;4+15*$A9+4*$A9+10),0)+IF(Analyse!$E$115="X",INDIRECT("'DATA - økonomi'!L"&amp;4+15*$A9+4*$A9+11),0)+IF(Analyse!$E$116="X",INDIRECT("'DATA - økonomi'!L"&amp;4+15*$A9+4*$A9+12),0)+IF(Analyse!$E$117="X",INDIRECT("'DATA - økonomi'!L"&amp;4+15*$A9+4*$A9+13),0)+IF(Analyse!$E$129="X",INDIRECT("'DATA - økonomi'!L"&amp;4+15*$A9+4*$A9+14),0)</f>
        <v>0</v>
      </c>
      <c r="M9" s="36">
        <f ca="1">IF(Analyse!$E$3="X",INDIRECT("'DATA - økonomi'!M"&amp;4+15*$A9+4*$A9+0),0)+IF(Analyse!$E$4="X",INDIRECT("'DATA - økonomi'!M"&amp;4+15*$A9+4*$A9+1),0)+IF(Analyse!$E$104="X",INDIRECT("'DATA - økonomi'!M"&amp;4+15*$A9+4*$A9+2),0)+IF(Analyse!$E$105="X",INDIRECT("'DATA - økonomi'!M"&amp;4+15*$A9+4*$A9+3),0)+IF(Analyse!$E$106="X",INDIRECT("'DATA - økonomi'!M"&amp;4+15*$A9+4*$A9+4),0)+IF(Analyse!$E$107="X",INDIRECT("'DATA - økonomi'!M"&amp;4+15*$A9+4*$A9+5),0)+IF(Analyse!$E$108="X",INDIRECT("'DATA - økonomi'!M"&amp;4+15*$A9+4*$A9+6),0)+IF(Analyse!$E$109="X",INDIRECT("'DATA - økonomi'!M"&amp;4+15*$A9+4*$A9+7),0)+IF(Analyse!$E$110="X",INDIRECT("'DATA - økonomi'!M"&amp;4+15*$A9+4*$A9+8),0)+IF(Analyse!$E$111="X",INDIRECT("'DATA - økonomi'!M"&amp;4+15*$A9+4*$A9+9),0)+IF(Analyse!$E$112="X",INDIRECT("'DATA - økonomi'!M"&amp;4+15*$A9+4*$A9+10),0)+IF(Analyse!$E$115="X",INDIRECT("'DATA - økonomi'!M"&amp;4+15*$A9+4*$A9+11),0)+IF(Analyse!$E$116="X",INDIRECT("'DATA - økonomi'!M"&amp;4+15*$A9+4*$A9+12),0)+IF(Analyse!$E$117="X",INDIRECT("'DATA - økonomi'!M"&amp;4+15*$A9+4*$A9+13),0)+IF(Analyse!$E$129="X",INDIRECT("'DATA - økonomi'!M"&amp;4+15*$A9+4*$A9+14),0)</f>
        <v>0</v>
      </c>
      <c r="N9" s="36">
        <f ca="1">IF(Analyse!$E$3="X",INDIRECT("'DATA - økonomi'!N"&amp;4+15*$A9+4*$A9+0),0)+IF(Analyse!$E$4="X",INDIRECT("'DATA - økonomi'!N"&amp;4+15*$A9+4*$A9+1),0)+IF(Analyse!$E$104="X",INDIRECT("'DATA - økonomi'!N"&amp;4+15*$A9+4*$A9+2),0)+IF(Analyse!$E$105="X",INDIRECT("'DATA - økonomi'!N"&amp;4+15*$A9+4*$A9+3),0)+IF(Analyse!$E$106="X",INDIRECT("'DATA - økonomi'!N"&amp;4+15*$A9+4*$A9+4),0)+IF(Analyse!$E$107="X",INDIRECT("'DATA - økonomi'!N"&amp;4+15*$A9+4*$A9+5),0)+IF(Analyse!$E$108="X",INDIRECT("'DATA - økonomi'!N"&amp;4+15*$A9+4*$A9+6),0)+IF(Analyse!$E$109="X",INDIRECT("'DATA - økonomi'!N"&amp;4+15*$A9+4*$A9+7),0)+IF(Analyse!$E$110="X",INDIRECT("'DATA - økonomi'!N"&amp;4+15*$A9+4*$A9+8),0)+IF(Analyse!$E$111="X",INDIRECT("'DATA - økonomi'!N"&amp;4+15*$A9+4*$A9+9),0)+IF(Analyse!$E$112="X",INDIRECT("'DATA - økonomi'!N"&amp;4+15*$A9+4*$A9+10),0)+IF(Analyse!$E$115="X",INDIRECT("'DATA - økonomi'!N"&amp;4+15*$A9+4*$A9+11),0)+IF(Analyse!$E$116="X",INDIRECT("'DATA - økonomi'!N"&amp;4+15*$A9+4*$A9+12),0)+IF(Analyse!$E$117="X",INDIRECT("'DATA - økonomi'!N"&amp;4+15*$A9+4*$A9+13),0)+IF(Analyse!$E$129="X",INDIRECT("'DATA - økonomi'!N"&amp;4+15*$A9+4*$A9+14),0)</f>
        <v>0</v>
      </c>
      <c r="O9" s="32"/>
      <c r="P9" s="35" t="s">
        <v>17</v>
      </c>
      <c r="Q9" s="36">
        <f ca="1">IF(Analyse!$E$3="X",INDIRECT("'DATA - økonomi'!Q"&amp;4+15*$A9+4*$A9+0),0)+IF(Analyse!$E$4="X",INDIRECT("'DATA - økonomi'!Q"&amp;4+15*$A9+4*$A9+1),0)+IF(Analyse!$E$104="X",INDIRECT("'DATA - økonomi'!Q"&amp;4+15*$A9+4*$A9+2),0)+IF(Analyse!$E$105="X",INDIRECT("'DATA - økonomi'!Q"&amp;4+15*$A9+4*$A9+3),0)+IF(Analyse!$E$106="X",INDIRECT("'DATA - økonomi'!Q"&amp;4+15*$A9+4*$A9+4),0)+IF(Analyse!$E$107="X",INDIRECT("'DATA - økonomi'!Q"&amp;4+15*$A9+4*$A9+5),0)+IF(Analyse!$E$108="X",INDIRECT("'DATA - økonomi'!Q"&amp;4+15*$A9+4*$A9+6),0)+IF(Analyse!$E$109="X",INDIRECT("'DATA - økonomi'!Q"&amp;4+15*$A9+4*$A9+7),0)+IF(Analyse!$E$110="X",INDIRECT("'DATA - økonomi'!Q"&amp;4+15*$A9+4*$A9+8),0)+IF(Analyse!$E$111="X",INDIRECT("'DATA - økonomi'!Q"&amp;4+15*$A9+4*$A9+9),0)+IF(Analyse!$E$112="X",INDIRECT("'DATA - økonomi'!Q"&amp;4+15*$A9+4*$A9+10),0)+IF(Analyse!$E$115="X",INDIRECT("'DATA - økonomi'!Q"&amp;4+15*$A9+4*$A9+11),0)+IF(Analyse!$E$116="X",INDIRECT("'DATA - økonomi'!Q"&amp;4+15*$A9+4*$A9+12),0)+IF(Analyse!$E$117="X",INDIRECT("'DATA - økonomi'!Q"&amp;4+15*$A9+4*$A9+13),0)+IF(Analyse!$E$129="X",INDIRECT("'DATA - økonomi'!Q"&amp;4+15*$A9+4*$A9+14),0)</f>
        <v>0</v>
      </c>
      <c r="R9" s="36">
        <f ca="1">IF(Analyse!$E$3="X",INDIRECT("'DATA - økonomi'!R"&amp;4+15*$A9+4*$A9+0),0)+IF(Analyse!$E$4="X",INDIRECT("'DATA - økonomi'!R"&amp;4+15*$A9+4*$A9+1),0)+IF(Analyse!$E$104="X",INDIRECT("'DATA - økonomi'!R"&amp;4+15*$A9+4*$A9+2),0)+IF(Analyse!$E$105="X",INDIRECT("'DATA - økonomi'!R"&amp;4+15*$A9+4*$A9+3),0)+IF(Analyse!$E$106="X",INDIRECT("'DATA - økonomi'!R"&amp;4+15*$A9+4*$A9+4),0)+IF(Analyse!$E$107="X",INDIRECT("'DATA - økonomi'!R"&amp;4+15*$A9+4*$A9+5),0)+IF(Analyse!$E$108="X",INDIRECT("'DATA - økonomi'!R"&amp;4+15*$A9+4*$A9+6),0)+IF(Analyse!$E$109="X",INDIRECT("'DATA - økonomi'!R"&amp;4+15*$A9+4*$A9+7),0)+IF(Analyse!$E$110="X",INDIRECT("'DATA - økonomi'!R"&amp;4+15*$A9+4*$A9+8),0)+IF(Analyse!$E$111="X",INDIRECT("'DATA - økonomi'!R"&amp;4+15*$A9+4*$A9+9),0)+IF(Analyse!$E$112="X",INDIRECT("'DATA - økonomi'!R"&amp;4+15*$A9+4*$A9+10),0)+IF(Analyse!$E$115="X",INDIRECT("'DATA - økonomi'!R"&amp;4+15*$A9+4*$A9+11),0)+IF(Analyse!$E$116="X",INDIRECT("'DATA - økonomi'!R"&amp;4+15*$A9+4*$A9+12),0)+IF(Analyse!$E$117="X",INDIRECT("'DATA - økonomi'!R"&amp;4+15*$A9+4*$A9+13),0)+IF(Analyse!$E$129="X",INDIRECT("'DATA - økonomi'!R"&amp;4+15*$A9+4*$A9+14),0)</f>
        <v>0</v>
      </c>
      <c r="S9" s="36">
        <f ca="1">IF(Analyse!$E$3="X",INDIRECT("'DATA - økonomi'!S"&amp;4+15*$A9+4*$A9+0),0)+IF(Analyse!$E$4="X",INDIRECT("'DATA - økonomi'!S"&amp;4+15*$A9+4*$A9+1),0)+IF(Analyse!$E$104="X",INDIRECT("'DATA - økonomi'!S"&amp;4+15*$A9+4*$A9+2),0)+IF(Analyse!$E$105="X",INDIRECT("'DATA - økonomi'!S"&amp;4+15*$A9+4*$A9+3),0)+IF(Analyse!$E$106="X",INDIRECT("'DATA - økonomi'!S"&amp;4+15*$A9+4*$A9+4),0)+IF(Analyse!$E$107="X",INDIRECT("'DATA - økonomi'!S"&amp;4+15*$A9+4*$A9+5),0)+IF(Analyse!$E$108="X",INDIRECT("'DATA - økonomi'!S"&amp;4+15*$A9+4*$A9+6),0)+IF(Analyse!$E$109="X",INDIRECT("'DATA - økonomi'!S"&amp;4+15*$A9+4*$A9+7),0)+IF(Analyse!$E$110="X",INDIRECT("'DATA - økonomi'!S"&amp;4+15*$A9+4*$A9+8),0)+IF(Analyse!$E$111="X",INDIRECT("'DATA - økonomi'!S"&amp;4+15*$A9+4*$A9+9),0)+IF(Analyse!$E$112="X",INDIRECT("'DATA - økonomi'!S"&amp;4+15*$A9+4*$A9+10),0)+IF(Analyse!$E$115="X",INDIRECT("'DATA - økonomi'!S"&amp;4+15*$A9+4*$A9+11),0)+IF(Analyse!$E$116="X",INDIRECT("'DATA - økonomi'!S"&amp;4+15*$A9+4*$A9+12),0)+IF(Analyse!$E$117="X",INDIRECT("'DATA - økonomi'!S"&amp;4+15*$A9+4*$A9+13),0)+IF(Analyse!$E$129="X",INDIRECT("'DATA - økonomi'!S"&amp;4+15*$A9+4*$A9+14),0)</f>
        <v>0</v>
      </c>
      <c r="T9" s="36">
        <f ca="1">IF(Analyse!$E$3="X",INDIRECT("'DATA - økonomi'!T"&amp;4+15*$A9+4*$A9+0),0)+IF(Analyse!$E$4="X",INDIRECT("'DATA - økonomi'!T"&amp;4+15*$A9+4*$A9+1),0)+IF(Analyse!$E$104="X",INDIRECT("'DATA - økonomi'!T"&amp;4+15*$A9+4*$A9+2),0)+IF(Analyse!$E$105="X",INDIRECT("'DATA - økonomi'!T"&amp;4+15*$A9+4*$A9+3),0)+IF(Analyse!$E$106="X",INDIRECT("'DATA - økonomi'!T"&amp;4+15*$A9+4*$A9+4),0)+IF(Analyse!$E$107="X",INDIRECT("'DATA - økonomi'!T"&amp;4+15*$A9+4*$A9+5),0)+IF(Analyse!$E$108="X",INDIRECT("'DATA - økonomi'!T"&amp;4+15*$A9+4*$A9+6),0)+IF(Analyse!$E$109="X",INDIRECT("'DATA - økonomi'!T"&amp;4+15*$A9+4*$A9+7),0)+IF(Analyse!$E$110="X",INDIRECT("'DATA - økonomi'!T"&amp;4+15*$A9+4*$A9+8),0)+IF(Analyse!$E$111="X",INDIRECT("'DATA - økonomi'!T"&amp;4+15*$A9+4*$A9+9),0)+IF(Analyse!$E$112="X",INDIRECT("'DATA - økonomi'!T"&amp;4+15*$A9+4*$A9+10),0)+IF(Analyse!$E$115="X",INDIRECT("'DATA - økonomi'!T"&amp;4+15*$A9+4*$A9+11),0)+IF(Analyse!$E$116="X",INDIRECT("'DATA - økonomi'!T"&amp;4+15*$A9+4*$A9+12),0)+IF(Analyse!$E$117="X",INDIRECT("'DATA - økonomi'!T"&amp;4+15*$A9+4*$A9+13),0)+IF(Analyse!$E$129="X",INDIRECT("'DATA - økonomi'!T"&amp;4+15*$A9+4*$A9+14),0)</f>
        <v>0</v>
      </c>
      <c r="U9" s="36">
        <f ca="1">IF(Analyse!$E$3="X",INDIRECT("'DATA - økonomi'!U"&amp;4+15*$A9+4*$A9+0),0)+IF(Analyse!$E$4="X",INDIRECT("'DATA - økonomi'!U"&amp;4+15*$A9+4*$A9+1),0)+IF(Analyse!$E$104="X",INDIRECT("'DATA - økonomi'!U"&amp;4+15*$A9+4*$A9+2),0)+IF(Analyse!$E$105="X",INDIRECT("'DATA - økonomi'!U"&amp;4+15*$A9+4*$A9+3),0)+IF(Analyse!$E$106="X",INDIRECT("'DATA - økonomi'!U"&amp;4+15*$A9+4*$A9+4),0)+IF(Analyse!$E$107="X",INDIRECT("'DATA - økonomi'!U"&amp;4+15*$A9+4*$A9+5),0)+IF(Analyse!$E$108="X",INDIRECT("'DATA - økonomi'!U"&amp;4+15*$A9+4*$A9+6),0)+IF(Analyse!$E$109="X",INDIRECT("'DATA - økonomi'!U"&amp;4+15*$A9+4*$A9+7),0)+IF(Analyse!$E$110="X",INDIRECT("'DATA - økonomi'!U"&amp;4+15*$A9+4*$A9+8),0)+IF(Analyse!$E$111="X",INDIRECT("'DATA - økonomi'!U"&amp;4+15*$A9+4*$A9+9),0)+IF(Analyse!$E$112="X",INDIRECT("'DATA - økonomi'!U"&amp;4+15*$A9+4*$A9+10),0)+IF(Analyse!$E$115="X",INDIRECT("'DATA - økonomi'!U"&amp;4+15*$A9+4*$A9+11),0)+IF(Analyse!$E$116="X",INDIRECT("'DATA - økonomi'!U"&amp;4+15*$A9+4*$A9+12),0)+IF(Analyse!$E$117="X",INDIRECT("'DATA - økonomi'!U"&amp;4+15*$A9+4*$A9+13),0)+IF(Analyse!$E$129="X",INDIRECT("'DATA - økonomi'!U"&amp;4+15*$A9+4*$A9+14),0)</f>
        <v>0</v>
      </c>
      <c r="V9" s="36">
        <f ca="1">IF(Analyse!$E$3="X",INDIRECT("'DATA - økonomi'!V"&amp;4+15*$A9+4*$A9+0),0)+IF(Analyse!$E$4="X",INDIRECT("'DATA - økonomi'!V"&amp;4+15*$A9+4*$A9+1),0)+IF(Analyse!$E$104="X",INDIRECT("'DATA - økonomi'!V"&amp;4+15*$A9+4*$A9+2),0)+IF(Analyse!$E$105="X",INDIRECT("'DATA - økonomi'!V"&amp;4+15*$A9+4*$A9+3),0)+IF(Analyse!$E$106="X",INDIRECT("'DATA - økonomi'!V"&amp;4+15*$A9+4*$A9+4),0)+IF(Analyse!$E$107="X",INDIRECT("'DATA - økonomi'!V"&amp;4+15*$A9+4*$A9+5),0)+IF(Analyse!$E$108="X",INDIRECT("'DATA - økonomi'!V"&amp;4+15*$A9+4*$A9+6),0)+IF(Analyse!$E$109="X",INDIRECT("'DATA - økonomi'!V"&amp;4+15*$A9+4*$A9+7),0)+IF(Analyse!$E$110="X",INDIRECT("'DATA - økonomi'!V"&amp;4+15*$A9+4*$A9+8),0)+IF(Analyse!$E$111="X",INDIRECT("'DATA - økonomi'!V"&amp;4+15*$A9+4*$A9+9),0)+IF(Analyse!$E$112="X",INDIRECT("'DATA - økonomi'!V"&amp;4+15*$A9+4*$A9+10),0)+IF(Analyse!$E$115="X",INDIRECT("'DATA - økonomi'!V"&amp;4+15*$A9+4*$A9+11),0)+IF(Analyse!$E$116="X",INDIRECT("'DATA - økonomi'!V"&amp;4+15*$A9+4*$A9+12),0)+IF(Analyse!$E$117="X",INDIRECT("'DATA - økonomi'!V"&amp;4+15*$A9+4*$A9+13),0)+IF(Analyse!$E$129="X",INDIRECT("'DATA - økonomi'!V"&amp;4+15*$A9+4*$A9+14),0)</f>
        <v>0</v>
      </c>
      <c r="W9" s="36">
        <f ca="1">IF(Analyse!$E$3="X",INDIRECT("'DATA - økonomi'!W"&amp;4+15*$A9+4*$A9+0),0)+IF(Analyse!$E$4="X",INDIRECT("'DATA - økonomi'!W"&amp;4+15*$A9+4*$A9+1),0)+IF(Analyse!$E$104="X",INDIRECT("'DATA - økonomi'!W"&amp;4+15*$A9+4*$A9+2),0)+IF(Analyse!$E$105="X",INDIRECT("'DATA - økonomi'!W"&amp;4+15*$A9+4*$A9+3),0)+IF(Analyse!$E$106="X",INDIRECT("'DATA - økonomi'!W"&amp;4+15*$A9+4*$A9+4),0)+IF(Analyse!$E$107="X",INDIRECT("'DATA - økonomi'!W"&amp;4+15*$A9+4*$A9+5),0)+IF(Analyse!$E$108="X",INDIRECT("'DATA - økonomi'!W"&amp;4+15*$A9+4*$A9+6),0)+IF(Analyse!$E$109="X",INDIRECT("'DATA - økonomi'!W"&amp;4+15*$A9+4*$A9+7),0)+IF(Analyse!$E$110="X",INDIRECT("'DATA - økonomi'!W"&amp;4+15*$A9+4*$A9+8),0)+IF(Analyse!$E$111="X",INDIRECT("'DATA - økonomi'!W"&amp;4+15*$A9+4*$A9+9),0)+IF(Analyse!$E$112="X",INDIRECT("'DATA - økonomi'!W"&amp;4+15*$A9+4*$A9+10),0)+IF(Analyse!$E$115="X",INDIRECT("'DATA - økonomi'!W"&amp;4+15*$A9+4*$A9+11),0)+IF(Analyse!$E$116="X",INDIRECT("'DATA - økonomi'!W"&amp;4+15*$A9+4*$A9+12),0)+IF(Analyse!$E$117="X",INDIRECT("'DATA - økonomi'!W"&amp;4+15*$A9+4*$A9+13),0)+IF(Analyse!$E$129="X",INDIRECT("'DATA - økonomi'!W"&amp;4+15*$A9+4*$A9+14),0)</f>
        <v>0</v>
      </c>
      <c r="X9" s="36">
        <f ca="1">IF(Analyse!$E$3="X",INDIRECT("'DATA - økonomi'!X"&amp;4+15*$A9+4*$A9+0),0)+IF(Analyse!$E$4="X",INDIRECT("'DATA - økonomi'!X"&amp;4+15*$A9+4*$A9+1),0)+IF(Analyse!$E$104="X",INDIRECT("'DATA - økonomi'!X"&amp;4+15*$A9+4*$A9+2),0)+IF(Analyse!$E$105="X",INDIRECT("'DATA - økonomi'!X"&amp;4+15*$A9+4*$A9+3),0)+IF(Analyse!$E$106="X",INDIRECT("'DATA - økonomi'!X"&amp;4+15*$A9+4*$A9+4),0)+IF(Analyse!$E$107="X",INDIRECT("'DATA - økonomi'!X"&amp;4+15*$A9+4*$A9+5),0)+IF(Analyse!$E$108="X",INDIRECT("'DATA - økonomi'!X"&amp;4+15*$A9+4*$A9+6),0)+IF(Analyse!$E$109="X",INDIRECT("'DATA - økonomi'!X"&amp;4+15*$A9+4*$A9+7),0)+IF(Analyse!$E$110="X",INDIRECT("'DATA - økonomi'!X"&amp;4+15*$A9+4*$A9+8),0)+IF(Analyse!$E$111="X",INDIRECT("'DATA - økonomi'!X"&amp;4+15*$A9+4*$A9+9),0)+IF(Analyse!$E$112="X",INDIRECT("'DATA - økonomi'!X"&amp;4+15*$A9+4*$A9+10),0)+IF(Analyse!$E$115="X",INDIRECT("'DATA - økonomi'!X"&amp;4+15*$A9+4*$A9+11),0)+IF(Analyse!$E$116="X",INDIRECT("'DATA - økonomi'!X"&amp;4+15*$A9+4*$A9+12),0)+IF(Analyse!$E$117="X",INDIRECT("'DATA - økonomi'!X"&amp;4+15*$A9+4*$A9+13),0)+IF(Analyse!$E$129="X",INDIRECT("'DATA - økonomi'!X"&amp;4+15*$A9+4*$A9+14),0)</f>
        <v>0</v>
      </c>
      <c r="Y9" s="36">
        <f ca="1">IF(Analyse!$E$3="X",INDIRECT("'DATA - økonomi'!Y"&amp;4+15*$A9+4*$A9+0),0)+IF(Analyse!$E$4="X",INDIRECT("'DATA - økonomi'!Y"&amp;4+15*$A9+4*$A9+1),0)+IF(Analyse!$E$104="X",INDIRECT("'DATA - økonomi'!Y"&amp;4+15*$A9+4*$A9+2),0)+IF(Analyse!$E$105="X",INDIRECT("'DATA - økonomi'!Y"&amp;4+15*$A9+4*$A9+3),0)+IF(Analyse!$E$106="X",INDIRECT("'DATA - økonomi'!Y"&amp;4+15*$A9+4*$A9+4),0)+IF(Analyse!$E$107="X",INDIRECT("'DATA - økonomi'!Y"&amp;4+15*$A9+4*$A9+5),0)+IF(Analyse!$E$108="X",INDIRECT("'DATA - økonomi'!Y"&amp;4+15*$A9+4*$A9+6),0)+IF(Analyse!$E$109="X",INDIRECT("'DATA - økonomi'!Y"&amp;4+15*$A9+4*$A9+7),0)+IF(Analyse!$E$110="X",INDIRECT("'DATA - økonomi'!Y"&amp;4+15*$A9+4*$A9+8),0)+IF(Analyse!$E$111="X",INDIRECT("'DATA - økonomi'!Y"&amp;4+15*$A9+4*$A9+9),0)+IF(Analyse!$E$112="X",INDIRECT("'DATA - økonomi'!Y"&amp;4+15*$A9+4*$A9+10),0)+IF(Analyse!$E$115="X",INDIRECT("'DATA - økonomi'!Y"&amp;4+15*$A9+4*$A9+11),0)+IF(Analyse!$E$116="X",INDIRECT("'DATA - økonomi'!Y"&amp;4+15*$A9+4*$A9+12),0)+IF(Analyse!$E$117="X",INDIRECT("'DATA - økonomi'!Y"&amp;4+15*$A9+4*$A9+13),0)+IF(Analyse!$E$129="X",INDIRECT("'DATA - økonomi'!Y"&amp;4+15*$A9+4*$A9+14),0)</f>
        <v>0</v>
      </c>
      <c r="Z9" s="36">
        <f ca="1">IF(Analyse!$E$3="X",INDIRECT("'DATA - økonomi'!Z"&amp;4+15*$A9+4*$A9+0),0)+IF(Analyse!$E$4="X",INDIRECT("'DATA - økonomi'!Z"&amp;4+15*$A9+4*$A9+1),0)+IF(Analyse!$E$104="X",INDIRECT("'DATA - økonomi'!Z"&amp;4+15*$A9+4*$A9+2),0)+IF(Analyse!$E$105="X",INDIRECT("'DATA - økonomi'!Z"&amp;4+15*$A9+4*$A9+3),0)+IF(Analyse!$E$106="X",INDIRECT("'DATA - økonomi'!Z"&amp;4+15*$A9+4*$A9+4),0)+IF(Analyse!$E$107="X",INDIRECT("'DATA - økonomi'!Z"&amp;4+15*$A9+4*$A9+5),0)+IF(Analyse!$E$108="X",INDIRECT("'DATA - økonomi'!Z"&amp;4+15*$A9+4*$A9+6),0)+IF(Analyse!$E$109="X",INDIRECT("'DATA - økonomi'!Z"&amp;4+15*$A9+4*$A9+7),0)+IF(Analyse!$E$110="X",INDIRECT("'DATA - økonomi'!Z"&amp;4+15*$A9+4*$A9+8),0)+IF(Analyse!$E$111="X",INDIRECT("'DATA - økonomi'!Z"&amp;4+15*$A9+4*$A9+9),0)+IF(Analyse!$E$112="X",INDIRECT("'DATA - økonomi'!Z"&amp;4+15*$A9+4*$A9+10),0)+IF(Analyse!$E$115="X",INDIRECT("'DATA - økonomi'!Z"&amp;4+15*$A9+4*$A9+11),0)+IF(Analyse!$E$116="X",INDIRECT("'DATA - økonomi'!Z"&amp;4+15*$A9+4*$A9+12),0)+IF(Analyse!$E$117="X",INDIRECT("'DATA - økonomi'!Z"&amp;4+15*$A9+4*$A9+13),0)+IF(Analyse!$E$129="X",INDIRECT("'DATA - økonomi'!Z"&amp;4+15*$A9+4*$A9+14),0)</f>
        <v>0</v>
      </c>
      <c r="AA9" s="36">
        <f ca="1">IF(Analyse!$E$3="X",INDIRECT("'DATA - økonomi'!Z"&amp;4+15*$A9+4*$A9+0),0)+IF(Analyse!$E$4="X",INDIRECT("'DATA - økonomi'!Z"&amp;4+15*$A9+4*$A9+1),0)+IF(Analyse!$E$104="X",INDIRECT("'DATA - økonomi'!Z"&amp;4+15*$A9+4*$A9+2),0)+IF(Analyse!$E$105="X",INDIRECT("'DATA - økonomi'!Z"&amp;4+15*$A9+4*$A9+3),0)+IF(Analyse!$E$106="X",INDIRECT("'DATA - økonomi'!Z"&amp;4+15*$A9+4*$A9+4),0)+IF(Analyse!$E$107="X",INDIRECT("'DATA - økonomi'!Z"&amp;4+15*$A9+4*$A9+5),0)+IF(Analyse!$E$108="X",INDIRECT("'DATA - økonomi'!Z"&amp;4+15*$A9+4*$A9+6),0)+IF(Analyse!$E$109="X",INDIRECT("'DATA - økonomi'!Z"&amp;4+15*$A9+4*$A9+7),0)+IF(Analyse!$E$110="X",INDIRECT("'DATA - økonomi'!Z"&amp;4+15*$A9+4*$A9+8),0)+IF(Analyse!$E$111="X",INDIRECT("'DATA - økonomi'!Z"&amp;4+15*$A9+4*$A9+9),0)+IF(Analyse!$E$112="X",INDIRECT("'DATA - økonomi'!Z"&amp;4+15*$A9+4*$A9+10),0)+IF(Analyse!$E$115="X",INDIRECT("'DATA - økonomi'!Z"&amp;4+15*$A9+4*$A9+11),0)+IF(Analyse!$E$116="X",INDIRECT("'DATA - økonomi'!Z"&amp;4+15*$A9+4*$A9+12),0)+IF(Analyse!$E$117="X",INDIRECT("'DATA - økonomi'!Z"&amp;4+15*$A9+4*$A9+13),0)+IF(Analyse!$E$129="X",INDIRECT("'DATA - økonomi'!Z"&amp;4+15*$A9+4*$A9+14),0)</f>
        <v>0</v>
      </c>
      <c r="AB9" s="36">
        <f ca="1">IF(Analyse!$E$3="X",INDIRECT("'DATA - økonomi'!Z"&amp;4+15*$A9+4*$A9+0),0)+IF(Analyse!$E$4="X",INDIRECT("'DATA - økonomi'!Z"&amp;4+15*$A9+4*$A9+1),0)+IF(Analyse!$E$104="X",INDIRECT("'DATA - økonomi'!Z"&amp;4+15*$A9+4*$A9+2),0)+IF(Analyse!$E$105="X",INDIRECT("'DATA - økonomi'!Z"&amp;4+15*$A9+4*$A9+3),0)+IF(Analyse!$E$106="X",INDIRECT("'DATA - økonomi'!Z"&amp;4+15*$A9+4*$A9+4),0)+IF(Analyse!$E$107="X",INDIRECT("'DATA - økonomi'!Z"&amp;4+15*$A9+4*$A9+5),0)+IF(Analyse!$E$108="X",INDIRECT("'DATA - økonomi'!Z"&amp;4+15*$A9+4*$A9+6),0)+IF(Analyse!$E$109="X",INDIRECT("'DATA - økonomi'!Z"&amp;4+15*$A9+4*$A9+7),0)+IF(Analyse!$E$110="X",INDIRECT("'DATA - økonomi'!Z"&amp;4+15*$A9+4*$A9+8),0)+IF(Analyse!$E$111="X",INDIRECT("'DATA - økonomi'!Z"&amp;4+15*$A9+4*$A9+9),0)+IF(Analyse!$E$112="X",INDIRECT("'DATA - økonomi'!Z"&amp;4+15*$A9+4*$A9+10),0)+IF(Analyse!$E$115="X",INDIRECT("'DATA - økonomi'!Z"&amp;4+15*$A9+4*$A9+11),0)+IF(Analyse!$E$116="X",INDIRECT("'DATA - økonomi'!Z"&amp;4+15*$A9+4*$A9+12),0)+IF(Analyse!$E$117="X",INDIRECT("'DATA - økonomi'!Z"&amp;4+15*$A9+4*$A9+13),0)+IF(Analyse!$E$129="X",INDIRECT("'DATA - økonomi'!Z"&amp;4+15*$A9+4*$A9+14),0)</f>
        <v>0</v>
      </c>
      <c r="AC9" s="30"/>
      <c r="AD9" s="35" t="s">
        <v>17</v>
      </c>
      <c r="AE9" s="36">
        <f ca="1">IF(Analyse!$E$3="X",INDIRECT("'DATA - økonomi'!AE"&amp;4+15*$A9+4*$A9+0),0)+IF(Analyse!$E$4="X",INDIRECT("'DATA - økonomi'!AE"&amp;4+15*$A9+4*$A9+1),0)+IF(Analyse!$E$104="X",INDIRECT("'DATA - økonomi'!AE"&amp;4+15*$A9+4*$A9+2),0)+IF(Analyse!$E$105="X",INDIRECT("'DATA - økonomi'!AE"&amp;4+15*$A9+4*$A9+3),0)+IF(Analyse!$E$106="X",INDIRECT("'DATA - økonomi'!AE"&amp;4+15*$A9+4*$A9+4),0)+IF(Analyse!$E$107="X",INDIRECT("'DATA - økonomi'!AE"&amp;4+15*$A9+4*$A9+5),0)+IF(Analyse!$E$108="X",INDIRECT("'DATA - økonomi'!AE"&amp;4+15*$A9+4*$A9+6),0)+IF(Analyse!$E$109="X",INDIRECT("'DATA - økonomi'!AE"&amp;4+15*$A9+4*$A9+7),0)+IF(Analyse!$E$110="X",INDIRECT("'DATA - økonomi'!AE"&amp;4+15*$A9+4*$A9+8),0)+IF(Analyse!$E$111="X",INDIRECT("'DATA - økonomi'!AE"&amp;4+15*$A9+4*$A9+9),0)+IF(Analyse!$E$112="X",INDIRECT("'DATA - økonomi'!AE"&amp;4+15*$A9+4*$A9+10),0)+IF(Analyse!$E$115="X",INDIRECT("'DATA - økonomi'!AE"&amp;4+15*$A9+4*$A9+11),0)+IF(Analyse!$E$116="X",INDIRECT("'DATA - økonomi'!AE"&amp;4+15*$A9+4*$A9+12),0)+IF(Analyse!$E$117="X",INDIRECT("'DATA - økonomi'!AE"&amp;4+15*$A9+4*$A9+13),0)+IF(Analyse!$E$129="X",INDIRECT("'DATA - økonomi'!AE"&amp;4+15*$A9+4*$A9+14),0)</f>
        <v>0</v>
      </c>
      <c r="AF9" s="36">
        <f ca="1">IF(Analyse!$E$3="X",INDIRECT("'DATA - økonomi'!AF"&amp;4+15*$A9+4*$A9+0),0)+IF(Analyse!$E$4="X",INDIRECT("'DATA - økonomi'!AF"&amp;4+15*$A9+4*$A9+1),0)+IF(Analyse!$E$104="X",INDIRECT("'DATA - økonomi'!AF"&amp;4+15*$A9+4*$A9+2),0)+IF(Analyse!$E$105="X",INDIRECT("'DATA - økonomi'!AF"&amp;4+15*$A9+4*$A9+3),0)+IF(Analyse!$E$106="X",INDIRECT("'DATA - økonomi'!AF"&amp;4+15*$A9+4*$A9+4),0)+IF(Analyse!$E$107="X",INDIRECT("'DATA - økonomi'!AF"&amp;4+15*$A9+4*$A9+5),0)+IF(Analyse!$E$108="X",INDIRECT("'DATA - økonomi'!AF"&amp;4+15*$A9+4*$A9+6),0)+IF(Analyse!$E$109="X",INDIRECT("'DATA - økonomi'!AF"&amp;4+15*$A9+4*$A9+7),0)+IF(Analyse!$E$110="X",INDIRECT("'DATA - økonomi'!AF"&amp;4+15*$A9+4*$A9+8),0)+IF(Analyse!$E$111="X",INDIRECT("'DATA - økonomi'!AF"&amp;4+15*$A9+4*$A9+9),0)+IF(Analyse!$E$112="X",INDIRECT("'DATA - økonomi'!AF"&amp;4+15*$A9+4*$A9+10),0)+IF(Analyse!$E$115="X",INDIRECT("'DATA - økonomi'!AF"&amp;4+15*$A9+4*$A9+11),0)+IF(Analyse!$E$116="X",INDIRECT("'DATA - økonomi'!AF"&amp;4+15*$A9+4*$A9+12),0)+IF(Analyse!$E$117="X",INDIRECT("'DATA - økonomi'!AF"&amp;4+15*$A9+4*$A9+13),0)+IF(Analyse!$E$129="X",INDIRECT("'DATA - økonomi'!AF"&amp;4+15*$A9+4*$A9+14),0)</f>
        <v>0</v>
      </c>
      <c r="AG9" s="36">
        <f ca="1">IF(Analyse!$E$3="X",INDIRECT("'DATA - økonomi'!AG"&amp;4+15*$A9+4*$A9+0),0)+IF(Analyse!$E$4="X",INDIRECT("'DATA - økonomi'!AG"&amp;4+15*$A9+4*$A9+1),0)+IF(Analyse!$E$104="X",INDIRECT("'DATA - økonomi'!AG"&amp;4+15*$A9+4*$A9+2),0)+IF(Analyse!$E$105="X",INDIRECT("'DATA - økonomi'!AG"&amp;4+15*$A9+4*$A9+3),0)+IF(Analyse!$E$106="X",INDIRECT("'DATA - økonomi'!AG"&amp;4+15*$A9+4*$A9+4),0)+IF(Analyse!$E$107="X",INDIRECT("'DATA - økonomi'!AG"&amp;4+15*$A9+4*$A9+5),0)+IF(Analyse!$E$108="X",INDIRECT("'DATA - økonomi'!AG"&amp;4+15*$A9+4*$A9+6),0)+IF(Analyse!$E$109="X",INDIRECT("'DATA - økonomi'!AG"&amp;4+15*$A9+4*$A9+7),0)+IF(Analyse!$E$110="X",INDIRECT("'DATA - økonomi'!AG"&amp;4+15*$A9+4*$A9+8),0)+IF(Analyse!$E$111="X",INDIRECT("'DATA - økonomi'!AG"&amp;4+15*$A9+4*$A9+9),0)+IF(Analyse!$E$112="X",INDIRECT("'DATA - økonomi'!AG"&amp;4+15*$A9+4*$A9+10),0)+IF(Analyse!$E$115="X",INDIRECT("'DATA - økonomi'!AG"&amp;4+15*$A9+4*$A9+11),0)+IF(Analyse!$E$116="X",INDIRECT("'DATA - økonomi'!AG"&amp;4+15*$A9+4*$A9+12),0)+IF(Analyse!$E$117="X",INDIRECT("'DATA - økonomi'!AG"&amp;4+15*$A9+4*$A9+13),0)+IF(Analyse!$E$129="X",INDIRECT("'DATA - økonomi'!AG"&amp;4+15*$A9+4*$A9+14),0)</f>
        <v>0</v>
      </c>
      <c r="AH9" s="36">
        <f ca="1">IF(Analyse!$E$3="X",INDIRECT("'DATA - økonomi'!AH"&amp;4+15*$A9+4*$A9+0),0)+IF(Analyse!$E$4="X",INDIRECT("'DATA - økonomi'!AH"&amp;4+15*$A9+4*$A9+1),0)+IF(Analyse!$E$104="X",INDIRECT("'DATA - økonomi'!AH"&amp;4+15*$A9+4*$A9+2),0)+IF(Analyse!$E$105="X",INDIRECT("'DATA - økonomi'!AH"&amp;4+15*$A9+4*$A9+3),0)+IF(Analyse!$E$106="X",INDIRECT("'DATA - økonomi'!AH"&amp;4+15*$A9+4*$A9+4),0)+IF(Analyse!$E$107="X",INDIRECT("'DATA - økonomi'!AH"&amp;4+15*$A9+4*$A9+5),0)+IF(Analyse!$E$108="X",INDIRECT("'DATA - økonomi'!AH"&amp;4+15*$A9+4*$A9+6),0)+IF(Analyse!$E$109="X",INDIRECT("'DATA - økonomi'!AH"&amp;4+15*$A9+4*$A9+7),0)+IF(Analyse!$E$110="X",INDIRECT("'DATA - økonomi'!AH"&amp;4+15*$A9+4*$A9+8),0)+IF(Analyse!$E$111="X",INDIRECT("'DATA - økonomi'!AH"&amp;4+15*$A9+4*$A9+9),0)+IF(Analyse!$E$112="X",INDIRECT("'DATA - økonomi'!AH"&amp;4+15*$A9+4*$A9+10),0)+IF(Analyse!$E$115="X",INDIRECT("'DATA - økonomi'!AH"&amp;4+15*$A9+4*$A9+11),0)+IF(Analyse!$E$116="X",INDIRECT("'DATA - økonomi'!AH"&amp;4+15*$A9+4*$A9+12),0)+IF(Analyse!$E$117="X",INDIRECT("'DATA - økonomi'!AH"&amp;4+15*$A9+4*$A9+13),0)+IF(Analyse!$E$129="X",INDIRECT("'DATA - økonomi'!AH"&amp;4+15*$A9+4*$A9+14),0)</f>
        <v>0</v>
      </c>
      <c r="AI9" s="36">
        <f ca="1">IF(Analyse!$E$3="X",INDIRECT("'DATA - økonomi'!AI"&amp;4+15*$A9+4*$A9+0),0)+IF(Analyse!$E$4="X",INDIRECT("'DATA - økonomi'!AI"&amp;4+15*$A9+4*$A9+1),0)+IF(Analyse!$E$104="X",INDIRECT("'DATA - økonomi'!AI"&amp;4+15*$A9+4*$A9+2),0)+IF(Analyse!$E$105="X",INDIRECT("'DATA - økonomi'!AI"&amp;4+15*$A9+4*$A9+3),0)+IF(Analyse!$E$106="X",INDIRECT("'DATA - økonomi'!AI"&amp;4+15*$A9+4*$A9+4),0)+IF(Analyse!$E$107="X",INDIRECT("'DATA - økonomi'!AI"&amp;4+15*$A9+4*$A9+5),0)+IF(Analyse!$E$108="X",INDIRECT("'DATA - økonomi'!AI"&amp;4+15*$A9+4*$A9+6),0)+IF(Analyse!$E$109="X",INDIRECT("'DATA - økonomi'!AI"&amp;4+15*$A9+4*$A9+7),0)+IF(Analyse!$E$110="X",INDIRECT("'DATA - økonomi'!AI"&amp;4+15*$A9+4*$A9+8),0)+IF(Analyse!$E$111="X",INDIRECT("'DATA - økonomi'!AI"&amp;4+15*$A9+4*$A9+9),0)+IF(Analyse!$E$112="X",INDIRECT("'DATA - økonomi'!AI"&amp;4+15*$A9+4*$A9+10),0)+IF(Analyse!$E$115="X",INDIRECT("'DATA - økonomi'!AI"&amp;4+15*$A9+4*$A9+11),0)+IF(Analyse!$E$116="X",INDIRECT("'DATA - økonomi'!AI"&amp;4+15*$A9+4*$A9+12),0)+IF(Analyse!$E$117="X",INDIRECT("'DATA - økonomi'!AI"&amp;4+15*$A9+4*$A9+13),0)+IF(Analyse!$E$129="X",INDIRECT("'DATA - økonomi'!AI"&amp;4+15*$A9+4*$A9+14),0)</f>
        <v>0</v>
      </c>
      <c r="AJ9" s="36">
        <f ca="1">IF(Analyse!$E$3="X",INDIRECT("'DATA - økonomi'!AJ"&amp;4+15*$A9+4*$A9+0),0)+IF(Analyse!$E$4="X",INDIRECT("'DATA - økonomi'!AJ"&amp;4+15*$A9+4*$A9+1),0)+IF(Analyse!$E$104="X",INDIRECT("'DATA - økonomi'!AJ"&amp;4+15*$A9+4*$A9+2),0)+IF(Analyse!$E$105="X",INDIRECT("'DATA - økonomi'!AJ"&amp;4+15*$A9+4*$A9+3),0)+IF(Analyse!$E$106="X",INDIRECT("'DATA - økonomi'!AJ"&amp;4+15*$A9+4*$A9+4),0)+IF(Analyse!$E$107="X",INDIRECT("'DATA - økonomi'!AJ"&amp;4+15*$A9+4*$A9+5),0)+IF(Analyse!$E$108="X",INDIRECT("'DATA - økonomi'!AJ"&amp;4+15*$A9+4*$A9+6),0)+IF(Analyse!$E$109="X",INDIRECT("'DATA - økonomi'!AJ"&amp;4+15*$A9+4*$A9+7),0)+IF(Analyse!$E$110="X",INDIRECT("'DATA - økonomi'!AJ"&amp;4+15*$A9+4*$A9+8),0)+IF(Analyse!$E$111="X",INDIRECT("'DATA - økonomi'!AJ"&amp;4+15*$A9+4*$A9+9),0)+IF(Analyse!$E$112="X",INDIRECT("'DATA - økonomi'!AJ"&amp;4+15*$A9+4*$A9+10),0)+IF(Analyse!$E$115="X",INDIRECT("'DATA - økonomi'!AJ"&amp;4+15*$A9+4*$A9+11),0)+IF(Analyse!$E$116="X",INDIRECT("'DATA - økonomi'!AJ"&amp;4+15*$A9+4*$A9+12),0)+IF(Analyse!$E$117="X",INDIRECT("'DATA - økonomi'!AJ"&amp;4+15*$A9+4*$A9+13),0)+IF(Analyse!$E$129="X",INDIRECT("'DATA - økonomi'!AJ"&amp;4+15*$A9+4*$A9+14),0)</f>
        <v>0</v>
      </c>
      <c r="AK9" s="36">
        <f ca="1">IF(Analyse!$E$3="X",INDIRECT("'DATA - økonomi'!AK"&amp;4+15*$A9+4*$A9+0),0)+IF(Analyse!$E$4="X",INDIRECT("'DATA - økonomi'!AK"&amp;4+15*$A9+4*$A9+1),0)+IF(Analyse!$E$104="X",INDIRECT("'DATA - økonomi'!AK"&amp;4+15*$A9+4*$A9+2),0)+IF(Analyse!$E$105="X",INDIRECT("'DATA - økonomi'!AK"&amp;4+15*$A9+4*$A9+3),0)+IF(Analyse!$E$106="X",INDIRECT("'DATA - økonomi'!AK"&amp;4+15*$A9+4*$A9+4),0)+IF(Analyse!$E$107="X",INDIRECT("'DATA - økonomi'!AK"&amp;4+15*$A9+4*$A9+5),0)+IF(Analyse!$E$108="X",INDIRECT("'DATA - økonomi'!AK"&amp;4+15*$A9+4*$A9+6),0)+IF(Analyse!$E$109="X",INDIRECT("'DATA - økonomi'!AK"&amp;4+15*$A9+4*$A9+7),0)+IF(Analyse!$E$110="X",INDIRECT("'DATA - økonomi'!AK"&amp;4+15*$A9+4*$A9+8),0)+IF(Analyse!$E$111="X",INDIRECT("'DATA - økonomi'!AK"&amp;4+15*$A9+4*$A9+9),0)+IF(Analyse!$E$112="X",INDIRECT("'DATA - økonomi'!AK"&amp;4+15*$A9+4*$A9+10),0)+IF(Analyse!$E$115="X",INDIRECT("'DATA - økonomi'!AK"&amp;4+15*$A9+4*$A9+11),0)+IF(Analyse!$E$116="X",INDIRECT("'DATA - økonomi'!AK"&amp;4+15*$A9+4*$A9+12),0)+IF(Analyse!$E$117="X",INDIRECT("'DATA - økonomi'!AK"&amp;4+15*$A9+4*$A9+13),0)+IF(Analyse!$E$129="X",INDIRECT("'DATA - økonomi'!AK"&amp;4+15*$A9+4*$A9+14),0)</f>
        <v>0</v>
      </c>
      <c r="AL9" s="36">
        <f ca="1">IF(Analyse!$E$3="X",INDIRECT("'DATA - økonomi'!AL"&amp;4+15*$A9+4*$A9+0),0)+IF(Analyse!$E$4="X",INDIRECT("'DATA - økonomi'!AL"&amp;4+15*$A9+4*$A9+1),0)+IF(Analyse!$E$104="X",INDIRECT("'DATA - økonomi'!AL"&amp;4+15*$A9+4*$A9+2),0)+IF(Analyse!$E$105="X",INDIRECT("'DATA - økonomi'!AL"&amp;4+15*$A9+4*$A9+3),0)+IF(Analyse!$E$106="X",INDIRECT("'DATA - økonomi'!AL"&amp;4+15*$A9+4*$A9+4),0)+IF(Analyse!$E$107="X",INDIRECT("'DATA - økonomi'!AL"&amp;4+15*$A9+4*$A9+5),0)+IF(Analyse!$E$108="X",INDIRECT("'DATA - økonomi'!AL"&amp;4+15*$A9+4*$A9+6),0)+IF(Analyse!$E$109="X",INDIRECT("'DATA - økonomi'!AL"&amp;4+15*$A9+4*$A9+7),0)+IF(Analyse!$E$110="X",INDIRECT("'DATA - økonomi'!AL"&amp;4+15*$A9+4*$A9+8),0)+IF(Analyse!$E$111="X",INDIRECT("'DATA - økonomi'!AL"&amp;4+15*$A9+4*$A9+9),0)+IF(Analyse!$E$112="X",INDIRECT("'DATA - økonomi'!AL"&amp;4+15*$A9+4*$A9+10),0)+IF(Analyse!$E$115="X",INDIRECT("'DATA - økonomi'!AL"&amp;4+15*$A9+4*$A9+11),0)+IF(Analyse!$E$116="X",INDIRECT("'DATA - økonomi'!AL"&amp;4+15*$A9+4*$A9+12),0)+IF(Analyse!$E$117="X",INDIRECT("'DATA - økonomi'!AL"&amp;4+15*$A9+4*$A9+13),0)+IF(Analyse!$E$129="X",INDIRECT("'DATA - økonomi'!AL"&amp;4+15*$A9+4*$A9+14),0)</f>
        <v>0</v>
      </c>
      <c r="AM9" s="36">
        <f ca="1">IF(Analyse!$E$3="X",INDIRECT("'DATA - økonomi'!AM"&amp;4+15*$A9+4*$A9+0),0)+IF(Analyse!$E$4="X",INDIRECT("'DATA - økonomi'!AM"&amp;4+15*$A9+4*$A9+1),0)+IF(Analyse!$E$104="X",INDIRECT("'DATA - økonomi'!AM"&amp;4+15*$A9+4*$A9+2),0)+IF(Analyse!$E$105="X",INDIRECT("'DATA - økonomi'!AM"&amp;4+15*$A9+4*$A9+3),0)+IF(Analyse!$E$106="X",INDIRECT("'DATA - økonomi'!AM"&amp;4+15*$A9+4*$A9+4),0)+IF(Analyse!$E$107="X",INDIRECT("'DATA - økonomi'!AM"&amp;4+15*$A9+4*$A9+5),0)+IF(Analyse!$E$108="X",INDIRECT("'DATA - økonomi'!AM"&amp;4+15*$A9+4*$A9+6),0)+IF(Analyse!$E$109="X",INDIRECT("'DATA - økonomi'!AM"&amp;4+15*$A9+4*$A9+7),0)+IF(Analyse!$E$110="X",INDIRECT("'DATA - økonomi'!AM"&amp;4+15*$A9+4*$A9+8),0)+IF(Analyse!$E$111="X",INDIRECT("'DATA - økonomi'!AM"&amp;4+15*$A9+4*$A9+9),0)+IF(Analyse!$E$112="X",INDIRECT("'DATA - økonomi'!AM"&amp;4+15*$A9+4*$A9+10),0)+IF(Analyse!$E$115="X",INDIRECT("'DATA - økonomi'!AM"&amp;4+15*$A9+4*$A9+11),0)+IF(Analyse!$E$116="X",INDIRECT("'DATA - økonomi'!AM"&amp;4+15*$A9+4*$A9+12),0)+IF(Analyse!$E$117="X",INDIRECT("'DATA - økonomi'!AM"&amp;4+15*$A9+4*$A9+13),0)+IF(Analyse!$E$129="X",INDIRECT("'DATA - økonomi'!AM"&amp;4+15*$A9+4*$A9+14),0)</f>
        <v>0</v>
      </c>
      <c r="AN9" s="36">
        <f ca="1">IF(Analyse!$E$3="X",INDIRECT("'DATA - økonomi'!AN"&amp;4+15*$A9+4*$A9+0),0)+IF(Analyse!$E$4="X",INDIRECT("'DATA - økonomi'!AN"&amp;4+15*$A9+4*$A9+1),0)+IF(Analyse!$E$104="X",INDIRECT("'DATA - økonomi'!AN"&amp;4+15*$A9+4*$A9+2),0)+IF(Analyse!$E$105="X",INDIRECT("'DATA - økonomi'!AN"&amp;4+15*$A9+4*$A9+3),0)+IF(Analyse!$E$106="X",INDIRECT("'DATA - økonomi'!AN"&amp;4+15*$A9+4*$A9+4),0)+IF(Analyse!$E$107="X",INDIRECT("'DATA - økonomi'!AN"&amp;4+15*$A9+4*$A9+5),0)+IF(Analyse!$E$108="X",INDIRECT("'DATA - økonomi'!AN"&amp;4+15*$A9+4*$A9+6),0)+IF(Analyse!$E$109="X",INDIRECT("'DATA - økonomi'!AN"&amp;4+15*$A9+4*$A9+7),0)+IF(Analyse!$E$110="X",INDIRECT("'DATA - økonomi'!AN"&amp;4+15*$A9+4*$A9+8),0)+IF(Analyse!$E$111="X",INDIRECT("'DATA - økonomi'!AN"&amp;4+15*$A9+4*$A9+9),0)+IF(Analyse!$E$112="X",INDIRECT("'DATA - økonomi'!AN"&amp;4+15*$A9+4*$A9+10),0)+IF(Analyse!$E$115="X",INDIRECT("'DATA - økonomi'!AN"&amp;4+15*$A9+4*$A9+11),0)+IF(Analyse!$E$116="X",INDIRECT("'DATA - økonomi'!AN"&amp;4+15*$A9+4*$A9+12),0)+IF(Analyse!$E$117="X",INDIRECT("'DATA - økonomi'!AN"&amp;4+15*$A9+4*$A9+13),0)+IF(Analyse!$E$129="X",INDIRECT("'DATA - økonomi'!AN"&amp;4+15*$A9+4*$A9+14),0)</f>
        <v>0</v>
      </c>
      <c r="AO9" s="36">
        <f ca="1">IF(Analyse!$E$3="X",INDIRECT("'DATA - økonomi'!AO"&amp;4+15*$A9+4*$A9+0),0)+IF(Analyse!$E$4="X",INDIRECT("'DATA - økonomi'!AO"&amp;4+15*$A9+4*$A9+1),0)+IF(Analyse!$E$104="X",INDIRECT("'DATA - økonomi'!AO"&amp;4+15*$A9+4*$A9+2),0)+IF(Analyse!$E$105="X",INDIRECT("'DATA - økonomi'!AO"&amp;4+15*$A9+4*$A9+3),0)+IF(Analyse!$E$106="X",INDIRECT("'DATA - økonomi'!AO"&amp;4+15*$A9+4*$A9+4),0)+IF(Analyse!$E$107="X",INDIRECT("'DATA - økonomi'!AO"&amp;4+15*$A9+4*$A9+5),0)+IF(Analyse!$E$108="X",INDIRECT("'DATA - økonomi'!AO"&amp;4+15*$A9+4*$A9+6),0)+IF(Analyse!$E$109="X",INDIRECT("'DATA - økonomi'!AO"&amp;4+15*$A9+4*$A9+7),0)+IF(Analyse!$E$110="X",INDIRECT("'DATA - økonomi'!AO"&amp;4+15*$A9+4*$A9+8),0)+IF(Analyse!$E$111="X",INDIRECT("'DATA - økonomi'!AO"&amp;4+15*$A9+4*$A9+9),0)+IF(Analyse!$E$112="X",INDIRECT("'DATA - økonomi'!AO"&amp;4+15*$A9+4*$A9+10),0)+IF(Analyse!$E$115="X",INDIRECT("'DATA - økonomi'!AO"&amp;4+15*$A9+4*$A9+11),0)+IF(Analyse!$E$116="X",INDIRECT("'DATA - økonomi'!AO"&amp;4+15*$A9+4*$A9+12),0)+IF(Analyse!$E$117="X",INDIRECT("'DATA - økonomi'!AO"&amp;4+15*$A9+4*$A9+13),0)+IF(Analyse!$E$129="X",INDIRECT("'DATA - økonomi'!AO"&amp;4+15*$A9+4*$A9+14),0)</f>
        <v>0</v>
      </c>
      <c r="AP9" s="30"/>
      <c r="AQ9" s="35" t="s">
        <v>17</v>
      </c>
      <c r="AR9" s="36">
        <f ca="1">INDIRECT("'DATA - økonomi'!AE"&amp;($A112+1)*19)</f>
        <v>16051.413</v>
      </c>
      <c r="AS9" s="36">
        <f ca="1">INDIRECT("'DATA - økonomi'!AF"&amp;($A112+1)*19)</f>
        <v>16027.662</v>
      </c>
      <c r="AT9" s="36">
        <f ca="1">INDIRECT("'DATA - økonomi'!AG"&amp;($A112+1)*19)</f>
        <v>15954.995000000001</v>
      </c>
      <c r="AU9" s="36">
        <f ca="1">INDIRECT("'DATA - økonomi'!AH"&amp;($A112+1)*19)</f>
        <v>16019.004000000001</v>
      </c>
      <c r="AV9" s="36">
        <f ca="1">INDIRECT("'DATA - økonomi'!AI"&amp;($A112+1)*19)</f>
        <v>15968.042999999998</v>
      </c>
      <c r="AW9" s="36">
        <f ca="1">INDIRECT("'DATA - økonomi'!AJ"&amp;($A112+1)*19)</f>
        <v>15942.164000000001</v>
      </c>
      <c r="AX9" s="36">
        <f ca="1">INDIRECT("'DATA - økonomi'!AK"&amp;($A112+1)*19)</f>
        <v>16083.915999999999</v>
      </c>
      <c r="AY9" s="36">
        <f ca="1">INDIRECT("'DATA - økonomi'!AL"&amp;($A112+1)*19)</f>
        <v>15964.8</v>
      </c>
      <c r="AZ9" s="36">
        <f ca="1">INDIRECT("'DATA - økonomi'!AM"&amp;($A112+1)*19)</f>
        <v>15904.048999999999</v>
      </c>
      <c r="BA9" s="36">
        <f ca="1">INDIRECT("'DATA - økonomi'!AN"&amp;($A112+1)*19)</f>
        <v>15925.337999999998</v>
      </c>
      <c r="BB9" s="36">
        <f ca="1">INDIRECT("'DATA - økonomi'!AO"&amp;($A112+1)*19)</f>
        <v>16212.6</v>
      </c>
      <c r="BC9" s="30"/>
    </row>
    <row r="10" spans="1:55" x14ac:dyDescent="0.25">
      <c r="A10" s="32">
        <v>6</v>
      </c>
      <c r="B10" s="35" t="s">
        <v>18</v>
      </c>
      <c r="C10" s="36">
        <f ca="1">IF(Analyse!$E$3="X",INDIRECT("'DATA - økonomi'!C"&amp;4+15*$A10+4*$A10+0),0)+IF(Analyse!$E$4="X",INDIRECT("'DATA - økonomi'!C"&amp;4+15*$A10+4*$A10+1),0)+IF(Analyse!$E$104="X",INDIRECT("'DATA - økonomi'!C"&amp;4+15*$A10+4*$A10+2),0)+IF(Analyse!$E$105="X",INDIRECT("'DATA - økonomi'!C"&amp;4+15*$A10+4*$A10+3),0)+IF(Analyse!$E$106="X",INDIRECT("'DATA - økonomi'!C"&amp;4+15*$A10+4*$A10+4),0)+IF(Analyse!$E$107="X",INDIRECT("'DATA - økonomi'!C"&amp;4+15*$A10+4*$A10+5),0)+IF(Analyse!$E$108="X",INDIRECT("'DATA - økonomi'!C"&amp;4+15*$A10+4*$A10+6),0)+IF(Analyse!$E$109="X",INDIRECT("'DATA - økonomi'!C"&amp;4+15*$A10+4*$A10+7),0)+IF(Analyse!$E$110="X",INDIRECT("'DATA - økonomi'!C"&amp;4+15*$A10+4*$A10+8),0)+IF(Analyse!$E$111="X",INDIRECT("'DATA - økonomi'!C"&amp;4+15*$A10+4*$A10+9),0)+IF(Analyse!$E$112="X",INDIRECT("'DATA - økonomi'!C"&amp;4+15*$A10+4*$A10+10),0)+IF(Analyse!$E$115="X",INDIRECT("'DATA - økonomi'!C"&amp;4+15*$A10+4*$A10+11),0)+IF(Analyse!$E$116="X",INDIRECT("'DATA - økonomi'!C"&amp;4+15*$A10+4*$A10+12),0)+IF(Analyse!$E$117="X",INDIRECT("'DATA - økonomi'!C"&amp;4+15*$A10+4*$A10+13),0)+IF(Analyse!$E$129="X",INDIRECT("'DATA - økonomi'!C"&amp;4+15*$A10+4*$A10+14),0)</f>
        <v>0</v>
      </c>
      <c r="D10" s="36">
        <f ca="1">IF(Analyse!$E$3="X",INDIRECT("'DATA - økonomi'!D"&amp;4+15*$A10+4*$A10+0),0)+IF(Analyse!$E$4="X",INDIRECT("'DATA - økonomi'!D"&amp;4+15*$A10+4*$A10+1),0)+IF(Analyse!$E$104="X",INDIRECT("'DATA - økonomi'!D"&amp;4+15*$A10+4*$A10+2),0)+IF(Analyse!$E$105="X",INDIRECT("'DATA - økonomi'!D"&amp;4+15*$A10+4*$A10+3),0)+IF(Analyse!$E$106="X",INDIRECT("'DATA - økonomi'!D"&amp;4+15*$A10+4*$A10+4),0)+IF(Analyse!$E$107="X",INDIRECT("'DATA - økonomi'!D"&amp;4+15*$A10+4*$A10+5),0)+IF(Analyse!$E$108="X",INDIRECT("'DATA - økonomi'!D"&amp;4+15*$A10+4*$A10+6),0)+IF(Analyse!$E$109="X",INDIRECT("'DATA - økonomi'!D"&amp;4+15*$A10+4*$A10+7),0)+IF(Analyse!$E$110="X",INDIRECT("'DATA - økonomi'!D"&amp;4+15*$A10+4*$A10+8),0)+IF(Analyse!$E$111="X",INDIRECT("'DATA - økonomi'!D"&amp;4+15*$A10+4*$A10+9),0)+IF(Analyse!$E$112="X",INDIRECT("'DATA - økonomi'!D"&amp;4+15*$A10+4*$A10+10),0)+IF(Analyse!$E$115="X",INDIRECT("'DATA - økonomi'!D"&amp;4+15*$A10+4*$A10+11),0)+IF(Analyse!$E$116="X",INDIRECT("'DATA - økonomi'!D"&amp;4+15*$A10+4*$A10+12),0)+IF(Analyse!$E$117="X",INDIRECT("'DATA - økonomi'!D"&amp;4+15*$A10+4*$A10+13),0)+IF(Analyse!$E$129="X",INDIRECT("'DATA - økonomi'!D"&amp;4+15*$A10+4*$A10+14),0)</f>
        <v>0</v>
      </c>
      <c r="E10" s="36">
        <f ca="1">IF(Analyse!$E$3="X",INDIRECT("'DATA - økonomi'!E"&amp;4+15*$A10+4*$A10+0),0)+IF(Analyse!$E$4="X",INDIRECT("'DATA - økonomi'!E"&amp;4+15*$A10+4*$A10+1),0)+IF(Analyse!$E$104="X",INDIRECT("'DATA - økonomi'!E"&amp;4+15*$A10+4*$A10+2),0)+IF(Analyse!$E$105="X",INDIRECT("'DATA - økonomi'!E"&amp;4+15*$A10+4*$A10+3),0)+IF(Analyse!$E$106="X",INDIRECT("'DATA - økonomi'!E"&amp;4+15*$A10+4*$A10+4),0)+IF(Analyse!$E$107="X",INDIRECT("'DATA - økonomi'!E"&amp;4+15*$A10+4*$A10+5),0)+IF(Analyse!$E$108="X",INDIRECT("'DATA - økonomi'!E"&amp;4+15*$A10+4*$A10+6),0)+IF(Analyse!$E$109="X",INDIRECT("'DATA - økonomi'!E"&amp;4+15*$A10+4*$A10+7),0)+IF(Analyse!$E$110="X",INDIRECT("'DATA - økonomi'!E"&amp;4+15*$A10+4*$A10+8),0)+IF(Analyse!$E$111="X",INDIRECT("'DATA - økonomi'!E"&amp;4+15*$A10+4*$A10+9),0)+IF(Analyse!$E$112="X",INDIRECT("'DATA - økonomi'!E"&amp;4+15*$A10+4*$A10+10),0)+IF(Analyse!$E$115="X",INDIRECT("'DATA - økonomi'!E"&amp;4+15*$A10+4*$A10+11),0)+IF(Analyse!$E$116="X",INDIRECT("'DATA - økonomi'!E"&amp;4+15*$A10+4*$A10+12),0)+IF(Analyse!$E$117="X",INDIRECT("'DATA - økonomi'!E"&amp;4+15*$A10+4*$A10+13),0)+IF(Analyse!$E$129="X",INDIRECT("'DATA - økonomi'!E"&amp;4+15*$A10+4*$A10+14),0)</f>
        <v>0</v>
      </c>
      <c r="F10" s="36">
        <f ca="1">IF(Analyse!$E$3="X",INDIRECT("'DATA - økonomi'!F"&amp;4+15*$A10+4*$A10+0),0)+IF(Analyse!$E$4="X",INDIRECT("'DATA - økonomi'!F"&amp;4+15*$A10+4*$A10+1),0)+IF(Analyse!$E$104="X",INDIRECT("'DATA - økonomi'!F"&amp;4+15*$A10+4*$A10+2),0)+IF(Analyse!$E$105="X",INDIRECT("'DATA - økonomi'!F"&amp;4+15*$A10+4*$A10+3),0)+IF(Analyse!$E$106="X",INDIRECT("'DATA - økonomi'!F"&amp;4+15*$A10+4*$A10+4),0)+IF(Analyse!$E$107="X",INDIRECT("'DATA - økonomi'!F"&amp;4+15*$A10+4*$A10+5),0)+IF(Analyse!$E$108="X",INDIRECT("'DATA - økonomi'!F"&amp;4+15*$A10+4*$A10+6),0)+IF(Analyse!$E$109="X",INDIRECT("'DATA - økonomi'!F"&amp;4+15*$A10+4*$A10+7),0)+IF(Analyse!$E$110="X",INDIRECT("'DATA - økonomi'!F"&amp;4+15*$A10+4*$A10+8),0)+IF(Analyse!$E$111="X",INDIRECT("'DATA - økonomi'!F"&amp;4+15*$A10+4*$A10+9),0)+IF(Analyse!$E$112="X",INDIRECT("'DATA - økonomi'!F"&amp;4+15*$A10+4*$A10+10),0)+IF(Analyse!$E$115="X",INDIRECT("'DATA - økonomi'!F"&amp;4+15*$A10+4*$A10+11),0)+IF(Analyse!$E$116="X",INDIRECT("'DATA - økonomi'!F"&amp;4+15*$A10+4*$A10+12),0)+IF(Analyse!$E$117="X",INDIRECT("'DATA - økonomi'!F"&amp;4+15*$A10+4*$A10+13),0)+IF(Analyse!$E$129="X",INDIRECT("'DATA - økonomi'!F"&amp;4+15*$A10+4*$A10+14),0)</f>
        <v>0</v>
      </c>
      <c r="G10" s="36">
        <f ca="1">IF(Analyse!$E$3="X",INDIRECT("'DATA - økonomi'!G"&amp;4+15*$A10+4*$A10+0),0)+IF(Analyse!$E$4="X",INDIRECT("'DATA - økonomi'!G"&amp;4+15*$A10+4*$A10+1),0)+IF(Analyse!$E$104="X",INDIRECT("'DATA - økonomi'!G"&amp;4+15*$A10+4*$A10+2),0)+IF(Analyse!$E$105="X",INDIRECT("'DATA - økonomi'!G"&amp;4+15*$A10+4*$A10+3),0)+IF(Analyse!$E$106="X",INDIRECT("'DATA - økonomi'!G"&amp;4+15*$A10+4*$A10+4),0)+IF(Analyse!$E$107="X",INDIRECT("'DATA - økonomi'!G"&amp;4+15*$A10+4*$A10+5),0)+IF(Analyse!$E$108="X",INDIRECT("'DATA - økonomi'!G"&amp;4+15*$A10+4*$A10+6),0)+IF(Analyse!$E$109="X",INDIRECT("'DATA - økonomi'!G"&amp;4+15*$A10+4*$A10+7),0)+IF(Analyse!$E$110="X",INDIRECT("'DATA - økonomi'!G"&amp;4+15*$A10+4*$A10+8),0)+IF(Analyse!$E$111="X",INDIRECT("'DATA - økonomi'!G"&amp;4+15*$A10+4*$A10+9),0)+IF(Analyse!$E$112="X",INDIRECT("'DATA - økonomi'!G"&amp;4+15*$A10+4*$A10+10),0)+IF(Analyse!$E$115="X",INDIRECT("'DATA - økonomi'!G"&amp;4+15*$A10+4*$A10+11),0)+IF(Analyse!$E$116="X",INDIRECT("'DATA - økonomi'!G"&amp;4+15*$A10+4*$A10+12),0)+IF(Analyse!$E$117="X",INDIRECT("'DATA - økonomi'!G"&amp;4+15*$A10+4*$A10+13),0)+IF(Analyse!$E$129="X",INDIRECT("'DATA - økonomi'!G"&amp;4+15*$A10+4*$A10+14),0)</f>
        <v>0</v>
      </c>
      <c r="H10" s="36">
        <f ca="1">IF(Analyse!$E$3="X",INDIRECT("'DATA - økonomi'!H"&amp;4+15*$A10+4*$A10+0),0)+IF(Analyse!$E$4="X",INDIRECT("'DATA - økonomi'!H"&amp;4+15*$A10+4*$A10+1),0)+IF(Analyse!$E$104="X",INDIRECT("'DATA - økonomi'!H"&amp;4+15*$A10+4*$A10+2),0)+IF(Analyse!$E$105="X",INDIRECT("'DATA - økonomi'!H"&amp;4+15*$A10+4*$A10+3),0)+IF(Analyse!$E$106="X",INDIRECT("'DATA - økonomi'!H"&amp;4+15*$A10+4*$A10+4),0)+IF(Analyse!$E$107="X",INDIRECT("'DATA - økonomi'!H"&amp;4+15*$A10+4*$A10+5),0)+IF(Analyse!$E$108="X",INDIRECT("'DATA - økonomi'!H"&amp;4+15*$A10+4*$A10+6),0)+IF(Analyse!$E$109="X",INDIRECT("'DATA - økonomi'!H"&amp;4+15*$A10+4*$A10+7),0)+IF(Analyse!$E$110="X",INDIRECT("'DATA - økonomi'!H"&amp;4+15*$A10+4*$A10+8),0)+IF(Analyse!$E$111="X",INDIRECT("'DATA - økonomi'!H"&amp;4+15*$A10+4*$A10+9),0)+IF(Analyse!$E$112="X",INDIRECT("'DATA - økonomi'!H"&amp;4+15*$A10+4*$A10+10),0)+IF(Analyse!$E$115="X",INDIRECT("'DATA - økonomi'!H"&amp;4+15*$A10+4*$A10+11),0)+IF(Analyse!$E$116="X",INDIRECT("'DATA - økonomi'!H"&amp;4+15*$A10+4*$A10+12),0)+IF(Analyse!$E$117="X",INDIRECT("'DATA - økonomi'!H"&amp;4+15*$A10+4*$A10+13),0)+IF(Analyse!$E$129="X",INDIRECT("'DATA - økonomi'!H"&amp;4+15*$A10+4*$A10+14),0)</f>
        <v>0</v>
      </c>
      <c r="I10" s="36">
        <f ca="1">IF(Analyse!$E$3="X",INDIRECT("'DATA - økonomi'!I"&amp;4+15*$A10+4*$A10+0),0)+IF(Analyse!$E$4="X",INDIRECT("'DATA - økonomi'!I"&amp;4+15*$A10+4*$A10+1),0)+IF(Analyse!$E$104="X",INDIRECT("'DATA - økonomi'!I"&amp;4+15*$A10+4*$A10+2),0)+IF(Analyse!$E$105="X",INDIRECT("'DATA - økonomi'!I"&amp;4+15*$A10+4*$A10+3),0)+IF(Analyse!$E$106="X",INDIRECT("'DATA - økonomi'!I"&amp;4+15*$A10+4*$A10+4),0)+IF(Analyse!$E$107="X",INDIRECT("'DATA - økonomi'!I"&amp;4+15*$A10+4*$A10+5),0)+IF(Analyse!$E$108="X",INDIRECT("'DATA - økonomi'!I"&amp;4+15*$A10+4*$A10+6),0)+IF(Analyse!$E$109="X",INDIRECT("'DATA - økonomi'!I"&amp;4+15*$A10+4*$A10+7),0)+IF(Analyse!$E$110="X",INDIRECT("'DATA - økonomi'!I"&amp;4+15*$A10+4*$A10+8),0)+IF(Analyse!$E$111="X",INDIRECT("'DATA - økonomi'!I"&amp;4+15*$A10+4*$A10+9),0)+IF(Analyse!$E$112="X",INDIRECT("'DATA - økonomi'!I"&amp;4+15*$A10+4*$A10+10),0)+IF(Analyse!$E$115="X",INDIRECT("'DATA - økonomi'!I"&amp;4+15*$A10+4*$A10+11),0)+IF(Analyse!$E$116="X",INDIRECT("'DATA - økonomi'!I"&amp;4+15*$A10+4*$A10+12),0)+IF(Analyse!$E$117="X",INDIRECT("'DATA - økonomi'!I"&amp;4+15*$A10+4*$A10+13),0)+IF(Analyse!$E$129="X",INDIRECT("'DATA - økonomi'!I"&amp;4+15*$A10+4*$A10+14),0)</f>
        <v>0</v>
      </c>
      <c r="J10" s="36">
        <f ca="1">IF(Analyse!$E$3="X",INDIRECT("'DATA - økonomi'!J"&amp;4+15*$A10+4*$A10+0),0)+IF(Analyse!$E$4="X",INDIRECT("'DATA - økonomi'!J"&amp;4+15*$A10+4*$A10+1),0)+IF(Analyse!$E$104="X",INDIRECT("'DATA - økonomi'!J"&amp;4+15*$A10+4*$A10+2),0)+IF(Analyse!$E$105="X",INDIRECT("'DATA - økonomi'!J"&amp;4+15*$A10+4*$A10+3),0)+IF(Analyse!$E$106="X",INDIRECT("'DATA - økonomi'!J"&amp;4+15*$A10+4*$A10+4),0)+IF(Analyse!$E$107="X",INDIRECT("'DATA - økonomi'!J"&amp;4+15*$A10+4*$A10+5),0)+IF(Analyse!$E$108="X",INDIRECT("'DATA - økonomi'!J"&amp;4+15*$A10+4*$A10+6),0)+IF(Analyse!$E$109="X",INDIRECT("'DATA - økonomi'!J"&amp;4+15*$A10+4*$A10+7),0)+IF(Analyse!$E$110="X",INDIRECT("'DATA - økonomi'!J"&amp;4+15*$A10+4*$A10+8),0)+IF(Analyse!$E$111="X",INDIRECT("'DATA - økonomi'!J"&amp;4+15*$A10+4*$A10+9),0)+IF(Analyse!$E$112="X",INDIRECT("'DATA - økonomi'!J"&amp;4+15*$A10+4*$A10+10),0)+IF(Analyse!$E$115="X",INDIRECT("'DATA - økonomi'!J"&amp;4+15*$A10+4*$A10+11),0)+IF(Analyse!$E$116="X",INDIRECT("'DATA - økonomi'!J"&amp;4+15*$A10+4*$A10+12),0)+IF(Analyse!$E$117="X",INDIRECT("'DATA - økonomi'!J"&amp;4+15*$A10+4*$A10+13),0)+IF(Analyse!$E$129="X",INDIRECT("'DATA - økonomi'!J"&amp;4+15*$A10+4*$A10+14),0)</f>
        <v>0</v>
      </c>
      <c r="K10" s="36">
        <f ca="1">IF(Analyse!$E$3="X",INDIRECT("'DATA - økonomi'!K"&amp;4+15*$A10+4*$A10+0),0)+IF(Analyse!$E$4="X",INDIRECT("'DATA - økonomi'!K"&amp;4+15*$A10+4*$A10+1),0)+IF(Analyse!$E$104="X",INDIRECT("'DATA - økonomi'!K"&amp;4+15*$A10+4*$A10+2),0)+IF(Analyse!$E$105="X",INDIRECT("'DATA - økonomi'!K"&amp;4+15*$A10+4*$A10+3),0)+IF(Analyse!$E$106="X",INDIRECT("'DATA - økonomi'!K"&amp;4+15*$A10+4*$A10+4),0)+IF(Analyse!$E$107="X",INDIRECT("'DATA - økonomi'!K"&amp;4+15*$A10+4*$A10+5),0)+IF(Analyse!$E$108="X",INDIRECT("'DATA - økonomi'!K"&amp;4+15*$A10+4*$A10+6),0)+IF(Analyse!$E$109="X",INDIRECT("'DATA - økonomi'!K"&amp;4+15*$A10+4*$A10+7),0)+IF(Analyse!$E$110="X",INDIRECT("'DATA - økonomi'!K"&amp;4+15*$A10+4*$A10+8),0)+IF(Analyse!$E$111="X",INDIRECT("'DATA - økonomi'!K"&amp;4+15*$A10+4*$A10+9),0)+IF(Analyse!$E$112="X",INDIRECT("'DATA - økonomi'!K"&amp;4+15*$A10+4*$A10+10),0)+IF(Analyse!$E$115="X",INDIRECT("'DATA - økonomi'!K"&amp;4+15*$A10+4*$A10+11),0)+IF(Analyse!$E$116="X",INDIRECT("'DATA - økonomi'!K"&amp;4+15*$A10+4*$A10+12),0)+IF(Analyse!$E$117="X",INDIRECT("'DATA - økonomi'!K"&amp;4+15*$A10+4*$A10+13),0)+IF(Analyse!$E$129="X",INDIRECT("'DATA - økonomi'!K"&amp;4+15*$A10+4*$A10+14),0)</f>
        <v>0</v>
      </c>
      <c r="L10" s="36">
        <f ca="1">IF(Analyse!$E$3="X",INDIRECT("'DATA - økonomi'!L"&amp;4+15*$A10+4*$A10+0),0)+IF(Analyse!$E$4="X",INDIRECT("'DATA - økonomi'!L"&amp;4+15*$A10+4*$A10+1),0)+IF(Analyse!$E$104="X",INDIRECT("'DATA - økonomi'!L"&amp;4+15*$A10+4*$A10+2),0)+IF(Analyse!$E$105="X",INDIRECT("'DATA - økonomi'!L"&amp;4+15*$A10+4*$A10+3),0)+IF(Analyse!$E$106="X",INDIRECT("'DATA - økonomi'!L"&amp;4+15*$A10+4*$A10+4),0)+IF(Analyse!$E$107="X",INDIRECT("'DATA - økonomi'!L"&amp;4+15*$A10+4*$A10+5),0)+IF(Analyse!$E$108="X",INDIRECT("'DATA - økonomi'!L"&amp;4+15*$A10+4*$A10+6),0)+IF(Analyse!$E$109="X",INDIRECT("'DATA - økonomi'!L"&amp;4+15*$A10+4*$A10+7),0)+IF(Analyse!$E$110="X",INDIRECT("'DATA - økonomi'!L"&amp;4+15*$A10+4*$A10+8),0)+IF(Analyse!$E$111="X",INDIRECT("'DATA - økonomi'!L"&amp;4+15*$A10+4*$A10+9),0)+IF(Analyse!$E$112="X",INDIRECT("'DATA - økonomi'!L"&amp;4+15*$A10+4*$A10+10),0)+IF(Analyse!$E$115="X",INDIRECT("'DATA - økonomi'!L"&amp;4+15*$A10+4*$A10+11),0)+IF(Analyse!$E$116="X",INDIRECT("'DATA - økonomi'!L"&amp;4+15*$A10+4*$A10+12),0)+IF(Analyse!$E$117="X",INDIRECT("'DATA - økonomi'!L"&amp;4+15*$A10+4*$A10+13),0)+IF(Analyse!$E$129="X",INDIRECT("'DATA - økonomi'!L"&amp;4+15*$A10+4*$A10+14),0)</f>
        <v>0</v>
      </c>
      <c r="M10" s="36">
        <f ca="1">IF(Analyse!$E$3="X",INDIRECT("'DATA - økonomi'!M"&amp;4+15*$A10+4*$A10+0),0)+IF(Analyse!$E$4="X",INDIRECT("'DATA - økonomi'!M"&amp;4+15*$A10+4*$A10+1),0)+IF(Analyse!$E$104="X",INDIRECT("'DATA - økonomi'!M"&amp;4+15*$A10+4*$A10+2),0)+IF(Analyse!$E$105="X",INDIRECT("'DATA - økonomi'!M"&amp;4+15*$A10+4*$A10+3),0)+IF(Analyse!$E$106="X",INDIRECT("'DATA - økonomi'!M"&amp;4+15*$A10+4*$A10+4),0)+IF(Analyse!$E$107="X",INDIRECT("'DATA - økonomi'!M"&amp;4+15*$A10+4*$A10+5),0)+IF(Analyse!$E$108="X",INDIRECT("'DATA - økonomi'!M"&amp;4+15*$A10+4*$A10+6),0)+IF(Analyse!$E$109="X",INDIRECT("'DATA - økonomi'!M"&amp;4+15*$A10+4*$A10+7),0)+IF(Analyse!$E$110="X",INDIRECT("'DATA - økonomi'!M"&amp;4+15*$A10+4*$A10+8),0)+IF(Analyse!$E$111="X",INDIRECT("'DATA - økonomi'!M"&amp;4+15*$A10+4*$A10+9),0)+IF(Analyse!$E$112="X",INDIRECT("'DATA - økonomi'!M"&amp;4+15*$A10+4*$A10+10),0)+IF(Analyse!$E$115="X",INDIRECT("'DATA - økonomi'!M"&amp;4+15*$A10+4*$A10+11),0)+IF(Analyse!$E$116="X",INDIRECT("'DATA - økonomi'!M"&amp;4+15*$A10+4*$A10+12),0)+IF(Analyse!$E$117="X",INDIRECT("'DATA - økonomi'!M"&amp;4+15*$A10+4*$A10+13),0)+IF(Analyse!$E$129="X",INDIRECT("'DATA - økonomi'!M"&amp;4+15*$A10+4*$A10+14),0)</f>
        <v>0</v>
      </c>
      <c r="N10" s="36">
        <f ca="1">IF(Analyse!$E$3="X",INDIRECT("'DATA - økonomi'!N"&amp;4+15*$A10+4*$A10+0),0)+IF(Analyse!$E$4="X",INDIRECT("'DATA - økonomi'!N"&amp;4+15*$A10+4*$A10+1),0)+IF(Analyse!$E$104="X",INDIRECT("'DATA - økonomi'!N"&amp;4+15*$A10+4*$A10+2),0)+IF(Analyse!$E$105="X",INDIRECT("'DATA - økonomi'!N"&amp;4+15*$A10+4*$A10+3),0)+IF(Analyse!$E$106="X",INDIRECT("'DATA - økonomi'!N"&amp;4+15*$A10+4*$A10+4),0)+IF(Analyse!$E$107="X",INDIRECT("'DATA - økonomi'!N"&amp;4+15*$A10+4*$A10+5),0)+IF(Analyse!$E$108="X",INDIRECT("'DATA - økonomi'!N"&amp;4+15*$A10+4*$A10+6),0)+IF(Analyse!$E$109="X",INDIRECT("'DATA - økonomi'!N"&amp;4+15*$A10+4*$A10+7),0)+IF(Analyse!$E$110="X",INDIRECT("'DATA - økonomi'!N"&amp;4+15*$A10+4*$A10+8),0)+IF(Analyse!$E$111="X",INDIRECT("'DATA - økonomi'!N"&amp;4+15*$A10+4*$A10+9),0)+IF(Analyse!$E$112="X",INDIRECT("'DATA - økonomi'!N"&amp;4+15*$A10+4*$A10+10),0)+IF(Analyse!$E$115="X",INDIRECT("'DATA - økonomi'!N"&amp;4+15*$A10+4*$A10+11),0)+IF(Analyse!$E$116="X",INDIRECT("'DATA - økonomi'!N"&amp;4+15*$A10+4*$A10+12),0)+IF(Analyse!$E$117="X",INDIRECT("'DATA - økonomi'!N"&amp;4+15*$A10+4*$A10+13),0)+IF(Analyse!$E$129="X",INDIRECT("'DATA - økonomi'!N"&amp;4+15*$A10+4*$A10+14),0)</f>
        <v>0</v>
      </c>
      <c r="O10" s="32"/>
      <c r="P10" s="35" t="s">
        <v>18</v>
      </c>
      <c r="Q10" s="36">
        <f ca="1">IF(Analyse!$E$3="X",INDIRECT("'DATA - økonomi'!Q"&amp;4+15*$A10+4*$A10+0),0)+IF(Analyse!$E$4="X",INDIRECT("'DATA - økonomi'!Q"&amp;4+15*$A10+4*$A10+1),0)+IF(Analyse!$E$104="X",INDIRECT("'DATA - økonomi'!Q"&amp;4+15*$A10+4*$A10+2),0)+IF(Analyse!$E$105="X",INDIRECT("'DATA - økonomi'!Q"&amp;4+15*$A10+4*$A10+3),0)+IF(Analyse!$E$106="X",INDIRECT("'DATA - økonomi'!Q"&amp;4+15*$A10+4*$A10+4),0)+IF(Analyse!$E$107="X",INDIRECT("'DATA - økonomi'!Q"&amp;4+15*$A10+4*$A10+5),0)+IF(Analyse!$E$108="X",INDIRECT("'DATA - økonomi'!Q"&amp;4+15*$A10+4*$A10+6),0)+IF(Analyse!$E$109="X",INDIRECT("'DATA - økonomi'!Q"&amp;4+15*$A10+4*$A10+7),0)+IF(Analyse!$E$110="X",INDIRECT("'DATA - økonomi'!Q"&amp;4+15*$A10+4*$A10+8),0)+IF(Analyse!$E$111="X",INDIRECT("'DATA - økonomi'!Q"&amp;4+15*$A10+4*$A10+9),0)+IF(Analyse!$E$112="X",INDIRECT("'DATA - økonomi'!Q"&amp;4+15*$A10+4*$A10+10),0)+IF(Analyse!$E$115="X",INDIRECT("'DATA - økonomi'!Q"&amp;4+15*$A10+4*$A10+11),0)+IF(Analyse!$E$116="X",INDIRECT("'DATA - økonomi'!Q"&amp;4+15*$A10+4*$A10+12),0)+IF(Analyse!$E$117="X",INDIRECT("'DATA - økonomi'!Q"&amp;4+15*$A10+4*$A10+13),0)+IF(Analyse!$E$129="X",INDIRECT("'DATA - økonomi'!Q"&amp;4+15*$A10+4*$A10+14),0)</f>
        <v>0</v>
      </c>
      <c r="R10" s="36">
        <f ca="1">IF(Analyse!$E$3="X",INDIRECT("'DATA - økonomi'!R"&amp;4+15*$A10+4*$A10+0),0)+IF(Analyse!$E$4="X",INDIRECT("'DATA - økonomi'!R"&amp;4+15*$A10+4*$A10+1),0)+IF(Analyse!$E$104="X",INDIRECT("'DATA - økonomi'!R"&amp;4+15*$A10+4*$A10+2),0)+IF(Analyse!$E$105="X",INDIRECT("'DATA - økonomi'!R"&amp;4+15*$A10+4*$A10+3),0)+IF(Analyse!$E$106="X",INDIRECT("'DATA - økonomi'!R"&amp;4+15*$A10+4*$A10+4),0)+IF(Analyse!$E$107="X",INDIRECT("'DATA - økonomi'!R"&amp;4+15*$A10+4*$A10+5),0)+IF(Analyse!$E$108="X",INDIRECT("'DATA - økonomi'!R"&amp;4+15*$A10+4*$A10+6),0)+IF(Analyse!$E$109="X",INDIRECT("'DATA - økonomi'!R"&amp;4+15*$A10+4*$A10+7),0)+IF(Analyse!$E$110="X",INDIRECT("'DATA - økonomi'!R"&amp;4+15*$A10+4*$A10+8),0)+IF(Analyse!$E$111="X",INDIRECT("'DATA - økonomi'!R"&amp;4+15*$A10+4*$A10+9),0)+IF(Analyse!$E$112="X",INDIRECT("'DATA - økonomi'!R"&amp;4+15*$A10+4*$A10+10),0)+IF(Analyse!$E$115="X",INDIRECT("'DATA - økonomi'!R"&amp;4+15*$A10+4*$A10+11),0)+IF(Analyse!$E$116="X",INDIRECT("'DATA - økonomi'!R"&amp;4+15*$A10+4*$A10+12),0)+IF(Analyse!$E$117="X",INDIRECT("'DATA - økonomi'!R"&amp;4+15*$A10+4*$A10+13),0)+IF(Analyse!$E$129="X",INDIRECT("'DATA - økonomi'!R"&amp;4+15*$A10+4*$A10+14),0)</f>
        <v>0</v>
      </c>
      <c r="S10" s="36">
        <f ca="1">IF(Analyse!$E$3="X",INDIRECT("'DATA - økonomi'!S"&amp;4+15*$A10+4*$A10+0),0)+IF(Analyse!$E$4="X",INDIRECT("'DATA - økonomi'!S"&amp;4+15*$A10+4*$A10+1),0)+IF(Analyse!$E$104="X",INDIRECT("'DATA - økonomi'!S"&amp;4+15*$A10+4*$A10+2),0)+IF(Analyse!$E$105="X",INDIRECT("'DATA - økonomi'!S"&amp;4+15*$A10+4*$A10+3),0)+IF(Analyse!$E$106="X",INDIRECT("'DATA - økonomi'!S"&amp;4+15*$A10+4*$A10+4),0)+IF(Analyse!$E$107="X",INDIRECT("'DATA - økonomi'!S"&amp;4+15*$A10+4*$A10+5),0)+IF(Analyse!$E$108="X",INDIRECT("'DATA - økonomi'!S"&amp;4+15*$A10+4*$A10+6),0)+IF(Analyse!$E$109="X",INDIRECT("'DATA - økonomi'!S"&amp;4+15*$A10+4*$A10+7),0)+IF(Analyse!$E$110="X",INDIRECT("'DATA - økonomi'!S"&amp;4+15*$A10+4*$A10+8),0)+IF(Analyse!$E$111="X",INDIRECT("'DATA - økonomi'!S"&amp;4+15*$A10+4*$A10+9),0)+IF(Analyse!$E$112="X",INDIRECT("'DATA - økonomi'!S"&amp;4+15*$A10+4*$A10+10),0)+IF(Analyse!$E$115="X",INDIRECT("'DATA - økonomi'!S"&amp;4+15*$A10+4*$A10+11),0)+IF(Analyse!$E$116="X",INDIRECT("'DATA - økonomi'!S"&amp;4+15*$A10+4*$A10+12),0)+IF(Analyse!$E$117="X",INDIRECT("'DATA - økonomi'!S"&amp;4+15*$A10+4*$A10+13),0)+IF(Analyse!$E$129="X",INDIRECT("'DATA - økonomi'!S"&amp;4+15*$A10+4*$A10+14),0)</f>
        <v>0</v>
      </c>
      <c r="T10" s="36">
        <f ca="1">IF(Analyse!$E$3="X",INDIRECT("'DATA - økonomi'!T"&amp;4+15*$A10+4*$A10+0),0)+IF(Analyse!$E$4="X",INDIRECT("'DATA - økonomi'!T"&amp;4+15*$A10+4*$A10+1),0)+IF(Analyse!$E$104="X",INDIRECT("'DATA - økonomi'!T"&amp;4+15*$A10+4*$A10+2),0)+IF(Analyse!$E$105="X",INDIRECT("'DATA - økonomi'!T"&amp;4+15*$A10+4*$A10+3),0)+IF(Analyse!$E$106="X",INDIRECT("'DATA - økonomi'!T"&amp;4+15*$A10+4*$A10+4),0)+IF(Analyse!$E$107="X",INDIRECT("'DATA - økonomi'!T"&amp;4+15*$A10+4*$A10+5),0)+IF(Analyse!$E$108="X",INDIRECT("'DATA - økonomi'!T"&amp;4+15*$A10+4*$A10+6),0)+IF(Analyse!$E$109="X",INDIRECT("'DATA - økonomi'!T"&amp;4+15*$A10+4*$A10+7),0)+IF(Analyse!$E$110="X",INDIRECT("'DATA - økonomi'!T"&amp;4+15*$A10+4*$A10+8),0)+IF(Analyse!$E$111="X",INDIRECT("'DATA - økonomi'!T"&amp;4+15*$A10+4*$A10+9),0)+IF(Analyse!$E$112="X",INDIRECT("'DATA - økonomi'!T"&amp;4+15*$A10+4*$A10+10),0)+IF(Analyse!$E$115="X",INDIRECT("'DATA - økonomi'!T"&amp;4+15*$A10+4*$A10+11),0)+IF(Analyse!$E$116="X",INDIRECT("'DATA - økonomi'!T"&amp;4+15*$A10+4*$A10+12),0)+IF(Analyse!$E$117="X",INDIRECT("'DATA - økonomi'!T"&amp;4+15*$A10+4*$A10+13),0)+IF(Analyse!$E$129="X",INDIRECT("'DATA - økonomi'!T"&amp;4+15*$A10+4*$A10+14),0)</f>
        <v>0</v>
      </c>
      <c r="U10" s="36">
        <f ca="1">IF(Analyse!$E$3="X",INDIRECT("'DATA - økonomi'!U"&amp;4+15*$A10+4*$A10+0),0)+IF(Analyse!$E$4="X",INDIRECT("'DATA - økonomi'!U"&amp;4+15*$A10+4*$A10+1),0)+IF(Analyse!$E$104="X",INDIRECT("'DATA - økonomi'!U"&amp;4+15*$A10+4*$A10+2),0)+IF(Analyse!$E$105="X",INDIRECT("'DATA - økonomi'!U"&amp;4+15*$A10+4*$A10+3),0)+IF(Analyse!$E$106="X",INDIRECT("'DATA - økonomi'!U"&amp;4+15*$A10+4*$A10+4),0)+IF(Analyse!$E$107="X",INDIRECT("'DATA - økonomi'!U"&amp;4+15*$A10+4*$A10+5),0)+IF(Analyse!$E$108="X",INDIRECT("'DATA - økonomi'!U"&amp;4+15*$A10+4*$A10+6),0)+IF(Analyse!$E$109="X",INDIRECT("'DATA - økonomi'!U"&amp;4+15*$A10+4*$A10+7),0)+IF(Analyse!$E$110="X",INDIRECT("'DATA - økonomi'!U"&amp;4+15*$A10+4*$A10+8),0)+IF(Analyse!$E$111="X",INDIRECT("'DATA - økonomi'!U"&amp;4+15*$A10+4*$A10+9),0)+IF(Analyse!$E$112="X",INDIRECT("'DATA - økonomi'!U"&amp;4+15*$A10+4*$A10+10),0)+IF(Analyse!$E$115="X",INDIRECT("'DATA - økonomi'!U"&amp;4+15*$A10+4*$A10+11),0)+IF(Analyse!$E$116="X",INDIRECT("'DATA - økonomi'!U"&amp;4+15*$A10+4*$A10+12),0)+IF(Analyse!$E$117="X",INDIRECT("'DATA - økonomi'!U"&amp;4+15*$A10+4*$A10+13),0)+IF(Analyse!$E$129="X",INDIRECT("'DATA - økonomi'!U"&amp;4+15*$A10+4*$A10+14),0)</f>
        <v>0</v>
      </c>
      <c r="V10" s="36">
        <f ca="1">IF(Analyse!$E$3="X",INDIRECT("'DATA - økonomi'!V"&amp;4+15*$A10+4*$A10+0),0)+IF(Analyse!$E$4="X",INDIRECT("'DATA - økonomi'!V"&amp;4+15*$A10+4*$A10+1),0)+IF(Analyse!$E$104="X",INDIRECT("'DATA - økonomi'!V"&amp;4+15*$A10+4*$A10+2),0)+IF(Analyse!$E$105="X",INDIRECT("'DATA - økonomi'!V"&amp;4+15*$A10+4*$A10+3),0)+IF(Analyse!$E$106="X",INDIRECT("'DATA - økonomi'!V"&amp;4+15*$A10+4*$A10+4),0)+IF(Analyse!$E$107="X",INDIRECT("'DATA - økonomi'!V"&amp;4+15*$A10+4*$A10+5),0)+IF(Analyse!$E$108="X",INDIRECT("'DATA - økonomi'!V"&amp;4+15*$A10+4*$A10+6),0)+IF(Analyse!$E$109="X",INDIRECT("'DATA - økonomi'!V"&amp;4+15*$A10+4*$A10+7),0)+IF(Analyse!$E$110="X",INDIRECT("'DATA - økonomi'!V"&amp;4+15*$A10+4*$A10+8),0)+IF(Analyse!$E$111="X",INDIRECT("'DATA - økonomi'!V"&amp;4+15*$A10+4*$A10+9),0)+IF(Analyse!$E$112="X",INDIRECT("'DATA - økonomi'!V"&amp;4+15*$A10+4*$A10+10),0)+IF(Analyse!$E$115="X",INDIRECT("'DATA - økonomi'!V"&amp;4+15*$A10+4*$A10+11),0)+IF(Analyse!$E$116="X",INDIRECT("'DATA - økonomi'!V"&amp;4+15*$A10+4*$A10+12),0)+IF(Analyse!$E$117="X",INDIRECT("'DATA - økonomi'!V"&amp;4+15*$A10+4*$A10+13),0)+IF(Analyse!$E$129="X",INDIRECT("'DATA - økonomi'!V"&amp;4+15*$A10+4*$A10+14),0)</f>
        <v>0</v>
      </c>
      <c r="W10" s="36">
        <f ca="1">IF(Analyse!$E$3="X",INDIRECT("'DATA - økonomi'!W"&amp;4+15*$A10+4*$A10+0),0)+IF(Analyse!$E$4="X",INDIRECT("'DATA - økonomi'!W"&amp;4+15*$A10+4*$A10+1),0)+IF(Analyse!$E$104="X",INDIRECT("'DATA - økonomi'!W"&amp;4+15*$A10+4*$A10+2),0)+IF(Analyse!$E$105="X",INDIRECT("'DATA - økonomi'!W"&amp;4+15*$A10+4*$A10+3),0)+IF(Analyse!$E$106="X",INDIRECT("'DATA - økonomi'!W"&amp;4+15*$A10+4*$A10+4),0)+IF(Analyse!$E$107="X",INDIRECT("'DATA - økonomi'!W"&amp;4+15*$A10+4*$A10+5),0)+IF(Analyse!$E$108="X",INDIRECT("'DATA - økonomi'!W"&amp;4+15*$A10+4*$A10+6),0)+IF(Analyse!$E$109="X",INDIRECT("'DATA - økonomi'!W"&amp;4+15*$A10+4*$A10+7),0)+IF(Analyse!$E$110="X",INDIRECT("'DATA - økonomi'!W"&amp;4+15*$A10+4*$A10+8),0)+IF(Analyse!$E$111="X",INDIRECT("'DATA - økonomi'!W"&amp;4+15*$A10+4*$A10+9),0)+IF(Analyse!$E$112="X",INDIRECT("'DATA - økonomi'!W"&amp;4+15*$A10+4*$A10+10),0)+IF(Analyse!$E$115="X",INDIRECT("'DATA - økonomi'!W"&amp;4+15*$A10+4*$A10+11),0)+IF(Analyse!$E$116="X",INDIRECT("'DATA - økonomi'!W"&amp;4+15*$A10+4*$A10+12),0)+IF(Analyse!$E$117="X",INDIRECT("'DATA - økonomi'!W"&amp;4+15*$A10+4*$A10+13),0)+IF(Analyse!$E$129="X",INDIRECT("'DATA - økonomi'!W"&amp;4+15*$A10+4*$A10+14),0)</f>
        <v>0</v>
      </c>
      <c r="X10" s="36">
        <f ca="1">IF(Analyse!$E$3="X",INDIRECT("'DATA - økonomi'!X"&amp;4+15*$A10+4*$A10+0),0)+IF(Analyse!$E$4="X",INDIRECT("'DATA - økonomi'!X"&amp;4+15*$A10+4*$A10+1),0)+IF(Analyse!$E$104="X",INDIRECT("'DATA - økonomi'!X"&amp;4+15*$A10+4*$A10+2),0)+IF(Analyse!$E$105="X",INDIRECT("'DATA - økonomi'!X"&amp;4+15*$A10+4*$A10+3),0)+IF(Analyse!$E$106="X",INDIRECT("'DATA - økonomi'!X"&amp;4+15*$A10+4*$A10+4),0)+IF(Analyse!$E$107="X",INDIRECT("'DATA - økonomi'!X"&amp;4+15*$A10+4*$A10+5),0)+IF(Analyse!$E$108="X",INDIRECT("'DATA - økonomi'!X"&amp;4+15*$A10+4*$A10+6),0)+IF(Analyse!$E$109="X",INDIRECT("'DATA - økonomi'!X"&amp;4+15*$A10+4*$A10+7),0)+IF(Analyse!$E$110="X",INDIRECT("'DATA - økonomi'!X"&amp;4+15*$A10+4*$A10+8),0)+IF(Analyse!$E$111="X",INDIRECT("'DATA - økonomi'!X"&amp;4+15*$A10+4*$A10+9),0)+IF(Analyse!$E$112="X",INDIRECT("'DATA - økonomi'!X"&amp;4+15*$A10+4*$A10+10),0)+IF(Analyse!$E$115="X",INDIRECT("'DATA - økonomi'!X"&amp;4+15*$A10+4*$A10+11),0)+IF(Analyse!$E$116="X",INDIRECT("'DATA - økonomi'!X"&amp;4+15*$A10+4*$A10+12),0)+IF(Analyse!$E$117="X",INDIRECT("'DATA - økonomi'!X"&amp;4+15*$A10+4*$A10+13),0)+IF(Analyse!$E$129="X",INDIRECT("'DATA - økonomi'!X"&amp;4+15*$A10+4*$A10+14),0)</f>
        <v>0</v>
      </c>
      <c r="Y10" s="36">
        <f ca="1">IF(Analyse!$E$3="X",INDIRECT("'DATA - økonomi'!Y"&amp;4+15*$A10+4*$A10+0),0)+IF(Analyse!$E$4="X",INDIRECT("'DATA - økonomi'!Y"&amp;4+15*$A10+4*$A10+1),0)+IF(Analyse!$E$104="X",INDIRECT("'DATA - økonomi'!Y"&amp;4+15*$A10+4*$A10+2),0)+IF(Analyse!$E$105="X",INDIRECT("'DATA - økonomi'!Y"&amp;4+15*$A10+4*$A10+3),0)+IF(Analyse!$E$106="X",INDIRECT("'DATA - økonomi'!Y"&amp;4+15*$A10+4*$A10+4),0)+IF(Analyse!$E$107="X",INDIRECT("'DATA - økonomi'!Y"&amp;4+15*$A10+4*$A10+5),0)+IF(Analyse!$E$108="X",INDIRECT("'DATA - økonomi'!Y"&amp;4+15*$A10+4*$A10+6),0)+IF(Analyse!$E$109="X",INDIRECT("'DATA - økonomi'!Y"&amp;4+15*$A10+4*$A10+7),0)+IF(Analyse!$E$110="X",INDIRECT("'DATA - økonomi'!Y"&amp;4+15*$A10+4*$A10+8),0)+IF(Analyse!$E$111="X",INDIRECT("'DATA - økonomi'!Y"&amp;4+15*$A10+4*$A10+9),0)+IF(Analyse!$E$112="X",INDIRECT("'DATA - økonomi'!Y"&amp;4+15*$A10+4*$A10+10),0)+IF(Analyse!$E$115="X",INDIRECT("'DATA - økonomi'!Y"&amp;4+15*$A10+4*$A10+11),0)+IF(Analyse!$E$116="X",INDIRECT("'DATA - økonomi'!Y"&amp;4+15*$A10+4*$A10+12),0)+IF(Analyse!$E$117="X",INDIRECT("'DATA - økonomi'!Y"&amp;4+15*$A10+4*$A10+13),0)+IF(Analyse!$E$129="X",INDIRECT("'DATA - økonomi'!Y"&amp;4+15*$A10+4*$A10+14),0)</f>
        <v>0</v>
      </c>
      <c r="Z10" s="36">
        <f ca="1">IF(Analyse!$E$3="X",INDIRECT("'DATA - økonomi'!Z"&amp;4+15*$A10+4*$A10+0),0)+IF(Analyse!$E$4="X",INDIRECT("'DATA - økonomi'!Z"&amp;4+15*$A10+4*$A10+1),0)+IF(Analyse!$E$104="X",INDIRECT("'DATA - økonomi'!Z"&amp;4+15*$A10+4*$A10+2),0)+IF(Analyse!$E$105="X",INDIRECT("'DATA - økonomi'!Z"&amp;4+15*$A10+4*$A10+3),0)+IF(Analyse!$E$106="X",INDIRECT("'DATA - økonomi'!Z"&amp;4+15*$A10+4*$A10+4),0)+IF(Analyse!$E$107="X",INDIRECT("'DATA - økonomi'!Z"&amp;4+15*$A10+4*$A10+5),0)+IF(Analyse!$E$108="X",INDIRECT("'DATA - økonomi'!Z"&amp;4+15*$A10+4*$A10+6),0)+IF(Analyse!$E$109="X",INDIRECT("'DATA - økonomi'!Z"&amp;4+15*$A10+4*$A10+7),0)+IF(Analyse!$E$110="X",INDIRECT("'DATA - økonomi'!Z"&amp;4+15*$A10+4*$A10+8),0)+IF(Analyse!$E$111="X",INDIRECT("'DATA - økonomi'!Z"&amp;4+15*$A10+4*$A10+9),0)+IF(Analyse!$E$112="X",INDIRECT("'DATA - økonomi'!Z"&amp;4+15*$A10+4*$A10+10),0)+IF(Analyse!$E$115="X",INDIRECT("'DATA - økonomi'!Z"&amp;4+15*$A10+4*$A10+11),0)+IF(Analyse!$E$116="X",INDIRECT("'DATA - økonomi'!Z"&amp;4+15*$A10+4*$A10+12),0)+IF(Analyse!$E$117="X",INDIRECT("'DATA - økonomi'!Z"&amp;4+15*$A10+4*$A10+13),0)+IF(Analyse!$E$129="X",INDIRECT("'DATA - økonomi'!Z"&amp;4+15*$A10+4*$A10+14),0)</f>
        <v>0</v>
      </c>
      <c r="AA10" s="36">
        <f ca="1">IF(Analyse!$E$3="X",INDIRECT("'DATA - økonomi'!Z"&amp;4+15*$A10+4*$A10+0),0)+IF(Analyse!$E$4="X",INDIRECT("'DATA - økonomi'!Z"&amp;4+15*$A10+4*$A10+1),0)+IF(Analyse!$E$104="X",INDIRECT("'DATA - økonomi'!Z"&amp;4+15*$A10+4*$A10+2),0)+IF(Analyse!$E$105="X",INDIRECT("'DATA - økonomi'!Z"&amp;4+15*$A10+4*$A10+3),0)+IF(Analyse!$E$106="X",INDIRECT("'DATA - økonomi'!Z"&amp;4+15*$A10+4*$A10+4),0)+IF(Analyse!$E$107="X",INDIRECT("'DATA - økonomi'!Z"&amp;4+15*$A10+4*$A10+5),0)+IF(Analyse!$E$108="X",INDIRECT("'DATA - økonomi'!Z"&amp;4+15*$A10+4*$A10+6),0)+IF(Analyse!$E$109="X",INDIRECT("'DATA - økonomi'!Z"&amp;4+15*$A10+4*$A10+7),0)+IF(Analyse!$E$110="X",INDIRECT("'DATA - økonomi'!Z"&amp;4+15*$A10+4*$A10+8),0)+IF(Analyse!$E$111="X",INDIRECT("'DATA - økonomi'!Z"&amp;4+15*$A10+4*$A10+9),0)+IF(Analyse!$E$112="X",INDIRECT("'DATA - økonomi'!Z"&amp;4+15*$A10+4*$A10+10),0)+IF(Analyse!$E$115="X",INDIRECT("'DATA - økonomi'!Z"&amp;4+15*$A10+4*$A10+11),0)+IF(Analyse!$E$116="X",INDIRECT("'DATA - økonomi'!Z"&amp;4+15*$A10+4*$A10+12),0)+IF(Analyse!$E$117="X",INDIRECT("'DATA - økonomi'!Z"&amp;4+15*$A10+4*$A10+13),0)+IF(Analyse!$E$129="X",INDIRECT("'DATA - økonomi'!Z"&amp;4+15*$A10+4*$A10+14),0)</f>
        <v>0</v>
      </c>
      <c r="AB10" s="36">
        <f ca="1">IF(Analyse!$E$3="X",INDIRECT("'DATA - økonomi'!Z"&amp;4+15*$A10+4*$A10+0),0)+IF(Analyse!$E$4="X",INDIRECT("'DATA - økonomi'!Z"&amp;4+15*$A10+4*$A10+1),0)+IF(Analyse!$E$104="X",INDIRECT("'DATA - økonomi'!Z"&amp;4+15*$A10+4*$A10+2),0)+IF(Analyse!$E$105="X",INDIRECT("'DATA - økonomi'!Z"&amp;4+15*$A10+4*$A10+3),0)+IF(Analyse!$E$106="X",INDIRECT("'DATA - økonomi'!Z"&amp;4+15*$A10+4*$A10+4),0)+IF(Analyse!$E$107="X",INDIRECT("'DATA - økonomi'!Z"&amp;4+15*$A10+4*$A10+5),0)+IF(Analyse!$E$108="X",INDIRECT("'DATA - økonomi'!Z"&amp;4+15*$A10+4*$A10+6),0)+IF(Analyse!$E$109="X",INDIRECT("'DATA - økonomi'!Z"&amp;4+15*$A10+4*$A10+7),0)+IF(Analyse!$E$110="X",INDIRECT("'DATA - økonomi'!Z"&amp;4+15*$A10+4*$A10+8),0)+IF(Analyse!$E$111="X",INDIRECT("'DATA - økonomi'!Z"&amp;4+15*$A10+4*$A10+9),0)+IF(Analyse!$E$112="X",INDIRECT("'DATA - økonomi'!Z"&amp;4+15*$A10+4*$A10+10),0)+IF(Analyse!$E$115="X",INDIRECT("'DATA - økonomi'!Z"&amp;4+15*$A10+4*$A10+11),0)+IF(Analyse!$E$116="X",INDIRECT("'DATA - økonomi'!Z"&amp;4+15*$A10+4*$A10+12),0)+IF(Analyse!$E$117="X",INDIRECT("'DATA - økonomi'!Z"&amp;4+15*$A10+4*$A10+13),0)+IF(Analyse!$E$129="X",INDIRECT("'DATA - økonomi'!Z"&amp;4+15*$A10+4*$A10+14),0)</f>
        <v>0</v>
      </c>
      <c r="AC10" s="30"/>
      <c r="AD10" s="35" t="s">
        <v>18</v>
      </c>
      <c r="AE10" s="36">
        <f ca="1">IF(Analyse!$E$3="X",INDIRECT("'DATA - økonomi'!AE"&amp;4+15*$A10+4*$A10+0),0)+IF(Analyse!$E$4="X",INDIRECT("'DATA - økonomi'!AE"&amp;4+15*$A10+4*$A10+1),0)+IF(Analyse!$E$104="X",INDIRECT("'DATA - økonomi'!AE"&amp;4+15*$A10+4*$A10+2),0)+IF(Analyse!$E$105="X",INDIRECT("'DATA - økonomi'!AE"&amp;4+15*$A10+4*$A10+3),0)+IF(Analyse!$E$106="X",INDIRECT("'DATA - økonomi'!AE"&amp;4+15*$A10+4*$A10+4),0)+IF(Analyse!$E$107="X",INDIRECT("'DATA - økonomi'!AE"&amp;4+15*$A10+4*$A10+5),0)+IF(Analyse!$E$108="X",INDIRECT("'DATA - økonomi'!AE"&amp;4+15*$A10+4*$A10+6),0)+IF(Analyse!$E$109="X",INDIRECT("'DATA - økonomi'!AE"&amp;4+15*$A10+4*$A10+7),0)+IF(Analyse!$E$110="X",INDIRECT("'DATA - økonomi'!AE"&amp;4+15*$A10+4*$A10+8),0)+IF(Analyse!$E$111="X",INDIRECT("'DATA - økonomi'!AE"&amp;4+15*$A10+4*$A10+9),0)+IF(Analyse!$E$112="X",INDIRECT("'DATA - økonomi'!AE"&amp;4+15*$A10+4*$A10+10),0)+IF(Analyse!$E$115="X",INDIRECT("'DATA - økonomi'!AE"&amp;4+15*$A10+4*$A10+11),0)+IF(Analyse!$E$116="X",INDIRECT("'DATA - økonomi'!AE"&amp;4+15*$A10+4*$A10+12),0)+IF(Analyse!$E$117="X",INDIRECT("'DATA - økonomi'!AE"&amp;4+15*$A10+4*$A10+13),0)+IF(Analyse!$E$129="X",INDIRECT("'DATA - økonomi'!AE"&amp;4+15*$A10+4*$A10+14),0)</f>
        <v>0</v>
      </c>
      <c r="AF10" s="36">
        <f ca="1">IF(Analyse!$E$3="X",INDIRECT("'DATA - økonomi'!AF"&amp;4+15*$A10+4*$A10+0),0)+IF(Analyse!$E$4="X",INDIRECT("'DATA - økonomi'!AF"&amp;4+15*$A10+4*$A10+1),0)+IF(Analyse!$E$104="X",INDIRECT("'DATA - økonomi'!AF"&amp;4+15*$A10+4*$A10+2),0)+IF(Analyse!$E$105="X",INDIRECT("'DATA - økonomi'!AF"&amp;4+15*$A10+4*$A10+3),0)+IF(Analyse!$E$106="X",INDIRECT("'DATA - økonomi'!AF"&amp;4+15*$A10+4*$A10+4),0)+IF(Analyse!$E$107="X",INDIRECT("'DATA - økonomi'!AF"&amp;4+15*$A10+4*$A10+5),0)+IF(Analyse!$E$108="X",INDIRECT("'DATA - økonomi'!AF"&amp;4+15*$A10+4*$A10+6),0)+IF(Analyse!$E$109="X",INDIRECT("'DATA - økonomi'!AF"&amp;4+15*$A10+4*$A10+7),0)+IF(Analyse!$E$110="X",INDIRECT("'DATA - økonomi'!AF"&amp;4+15*$A10+4*$A10+8),0)+IF(Analyse!$E$111="X",INDIRECT("'DATA - økonomi'!AF"&amp;4+15*$A10+4*$A10+9),0)+IF(Analyse!$E$112="X",INDIRECT("'DATA - økonomi'!AF"&amp;4+15*$A10+4*$A10+10),0)+IF(Analyse!$E$115="X",INDIRECT("'DATA - økonomi'!AF"&amp;4+15*$A10+4*$A10+11),0)+IF(Analyse!$E$116="X",INDIRECT("'DATA - økonomi'!AF"&amp;4+15*$A10+4*$A10+12),0)+IF(Analyse!$E$117="X",INDIRECT("'DATA - økonomi'!AF"&amp;4+15*$A10+4*$A10+13),0)+IF(Analyse!$E$129="X",INDIRECT("'DATA - økonomi'!AF"&amp;4+15*$A10+4*$A10+14),0)</f>
        <v>0</v>
      </c>
      <c r="AG10" s="36">
        <f ca="1">IF(Analyse!$E$3="X",INDIRECT("'DATA - økonomi'!AG"&amp;4+15*$A10+4*$A10+0),0)+IF(Analyse!$E$4="X",INDIRECT("'DATA - økonomi'!AG"&amp;4+15*$A10+4*$A10+1),0)+IF(Analyse!$E$104="X",INDIRECT("'DATA - økonomi'!AG"&amp;4+15*$A10+4*$A10+2),0)+IF(Analyse!$E$105="X",INDIRECT("'DATA - økonomi'!AG"&amp;4+15*$A10+4*$A10+3),0)+IF(Analyse!$E$106="X",INDIRECT("'DATA - økonomi'!AG"&amp;4+15*$A10+4*$A10+4),0)+IF(Analyse!$E$107="X",INDIRECT("'DATA - økonomi'!AG"&amp;4+15*$A10+4*$A10+5),0)+IF(Analyse!$E$108="X",INDIRECT("'DATA - økonomi'!AG"&amp;4+15*$A10+4*$A10+6),0)+IF(Analyse!$E$109="X",INDIRECT("'DATA - økonomi'!AG"&amp;4+15*$A10+4*$A10+7),0)+IF(Analyse!$E$110="X",INDIRECT("'DATA - økonomi'!AG"&amp;4+15*$A10+4*$A10+8),0)+IF(Analyse!$E$111="X",INDIRECT("'DATA - økonomi'!AG"&amp;4+15*$A10+4*$A10+9),0)+IF(Analyse!$E$112="X",INDIRECT("'DATA - økonomi'!AG"&amp;4+15*$A10+4*$A10+10),0)+IF(Analyse!$E$115="X",INDIRECT("'DATA - økonomi'!AG"&amp;4+15*$A10+4*$A10+11),0)+IF(Analyse!$E$116="X",INDIRECT("'DATA - økonomi'!AG"&amp;4+15*$A10+4*$A10+12),0)+IF(Analyse!$E$117="X",INDIRECT("'DATA - økonomi'!AG"&amp;4+15*$A10+4*$A10+13),0)+IF(Analyse!$E$129="X",INDIRECT("'DATA - økonomi'!AG"&amp;4+15*$A10+4*$A10+14),0)</f>
        <v>0</v>
      </c>
      <c r="AH10" s="36">
        <f ca="1">IF(Analyse!$E$3="X",INDIRECT("'DATA - økonomi'!AH"&amp;4+15*$A10+4*$A10+0),0)+IF(Analyse!$E$4="X",INDIRECT("'DATA - økonomi'!AH"&amp;4+15*$A10+4*$A10+1),0)+IF(Analyse!$E$104="X",INDIRECT("'DATA - økonomi'!AH"&amp;4+15*$A10+4*$A10+2),0)+IF(Analyse!$E$105="X",INDIRECT("'DATA - økonomi'!AH"&amp;4+15*$A10+4*$A10+3),0)+IF(Analyse!$E$106="X",INDIRECT("'DATA - økonomi'!AH"&amp;4+15*$A10+4*$A10+4),0)+IF(Analyse!$E$107="X",INDIRECT("'DATA - økonomi'!AH"&amp;4+15*$A10+4*$A10+5),0)+IF(Analyse!$E$108="X",INDIRECT("'DATA - økonomi'!AH"&amp;4+15*$A10+4*$A10+6),0)+IF(Analyse!$E$109="X",INDIRECT("'DATA - økonomi'!AH"&amp;4+15*$A10+4*$A10+7),0)+IF(Analyse!$E$110="X",INDIRECT("'DATA - økonomi'!AH"&amp;4+15*$A10+4*$A10+8),0)+IF(Analyse!$E$111="X",INDIRECT("'DATA - økonomi'!AH"&amp;4+15*$A10+4*$A10+9),0)+IF(Analyse!$E$112="X",INDIRECT("'DATA - økonomi'!AH"&amp;4+15*$A10+4*$A10+10),0)+IF(Analyse!$E$115="X",INDIRECT("'DATA - økonomi'!AH"&amp;4+15*$A10+4*$A10+11),0)+IF(Analyse!$E$116="X",INDIRECT("'DATA - økonomi'!AH"&amp;4+15*$A10+4*$A10+12),0)+IF(Analyse!$E$117="X",INDIRECT("'DATA - økonomi'!AH"&amp;4+15*$A10+4*$A10+13),0)+IF(Analyse!$E$129="X",INDIRECT("'DATA - økonomi'!AH"&amp;4+15*$A10+4*$A10+14),0)</f>
        <v>0</v>
      </c>
      <c r="AI10" s="36">
        <f ca="1">IF(Analyse!$E$3="X",INDIRECT("'DATA - økonomi'!AI"&amp;4+15*$A10+4*$A10+0),0)+IF(Analyse!$E$4="X",INDIRECT("'DATA - økonomi'!AI"&amp;4+15*$A10+4*$A10+1),0)+IF(Analyse!$E$104="X",INDIRECT("'DATA - økonomi'!AI"&amp;4+15*$A10+4*$A10+2),0)+IF(Analyse!$E$105="X",INDIRECT("'DATA - økonomi'!AI"&amp;4+15*$A10+4*$A10+3),0)+IF(Analyse!$E$106="X",INDIRECT("'DATA - økonomi'!AI"&amp;4+15*$A10+4*$A10+4),0)+IF(Analyse!$E$107="X",INDIRECT("'DATA - økonomi'!AI"&amp;4+15*$A10+4*$A10+5),0)+IF(Analyse!$E$108="X",INDIRECT("'DATA - økonomi'!AI"&amp;4+15*$A10+4*$A10+6),0)+IF(Analyse!$E$109="X",INDIRECT("'DATA - økonomi'!AI"&amp;4+15*$A10+4*$A10+7),0)+IF(Analyse!$E$110="X",INDIRECT("'DATA - økonomi'!AI"&amp;4+15*$A10+4*$A10+8),0)+IF(Analyse!$E$111="X",INDIRECT("'DATA - økonomi'!AI"&amp;4+15*$A10+4*$A10+9),0)+IF(Analyse!$E$112="X",INDIRECT("'DATA - økonomi'!AI"&amp;4+15*$A10+4*$A10+10),0)+IF(Analyse!$E$115="X",INDIRECT("'DATA - økonomi'!AI"&amp;4+15*$A10+4*$A10+11),0)+IF(Analyse!$E$116="X",INDIRECT("'DATA - økonomi'!AI"&amp;4+15*$A10+4*$A10+12),0)+IF(Analyse!$E$117="X",INDIRECT("'DATA - økonomi'!AI"&amp;4+15*$A10+4*$A10+13),0)+IF(Analyse!$E$129="X",INDIRECT("'DATA - økonomi'!AI"&amp;4+15*$A10+4*$A10+14),0)</f>
        <v>0</v>
      </c>
      <c r="AJ10" s="36">
        <f ca="1">IF(Analyse!$E$3="X",INDIRECT("'DATA - økonomi'!AJ"&amp;4+15*$A10+4*$A10+0),0)+IF(Analyse!$E$4="X",INDIRECT("'DATA - økonomi'!AJ"&amp;4+15*$A10+4*$A10+1),0)+IF(Analyse!$E$104="X",INDIRECT("'DATA - økonomi'!AJ"&amp;4+15*$A10+4*$A10+2),0)+IF(Analyse!$E$105="X",INDIRECT("'DATA - økonomi'!AJ"&amp;4+15*$A10+4*$A10+3),0)+IF(Analyse!$E$106="X",INDIRECT("'DATA - økonomi'!AJ"&amp;4+15*$A10+4*$A10+4),0)+IF(Analyse!$E$107="X",INDIRECT("'DATA - økonomi'!AJ"&amp;4+15*$A10+4*$A10+5),0)+IF(Analyse!$E$108="X",INDIRECT("'DATA - økonomi'!AJ"&amp;4+15*$A10+4*$A10+6),0)+IF(Analyse!$E$109="X",INDIRECT("'DATA - økonomi'!AJ"&amp;4+15*$A10+4*$A10+7),0)+IF(Analyse!$E$110="X",INDIRECT("'DATA - økonomi'!AJ"&amp;4+15*$A10+4*$A10+8),0)+IF(Analyse!$E$111="X",INDIRECT("'DATA - økonomi'!AJ"&amp;4+15*$A10+4*$A10+9),0)+IF(Analyse!$E$112="X",INDIRECT("'DATA - økonomi'!AJ"&amp;4+15*$A10+4*$A10+10),0)+IF(Analyse!$E$115="X",INDIRECT("'DATA - økonomi'!AJ"&amp;4+15*$A10+4*$A10+11),0)+IF(Analyse!$E$116="X",INDIRECT("'DATA - økonomi'!AJ"&amp;4+15*$A10+4*$A10+12),0)+IF(Analyse!$E$117="X",INDIRECT("'DATA - økonomi'!AJ"&amp;4+15*$A10+4*$A10+13),0)+IF(Analyse!$E$129="X",INDIRECT("'DATA - økonomi'!AJ"&amp;4+15*$A10+4*$A10+14),0)</f>
        <v>0</v>
      </c>
      <c r="AK10" s="36">
        <f ca="1">IF(Analyse!$E$3="X",INDIRECT("'DATA - økonomi'!AK"&amp;4+15*$A10+4*$A10+0),0)+IF(Analyse!$E$4="X",INDIRECT("'DATA - økonomi'!AK"&amp;4+15*$A10+4*$A10+1),0)+IF(Analyse!$E$104="X",INDIRECT("'DATA - økonomi'!AK"&amp;4+15*$A10+4*$A10+2),0)+IF(Analyse!$E$105="X",INDIRECT("'DATA - økonomi'!AK"&amp;4+15*$A10+4*$A10+3),0)+IF(Analyse!$E$106="X",INDIRECT("'DATA - økonomi'!AK"&amp;4+15*$A10+4*$A10+4),0)+IF(Analyse!$E$107="X",INDIRECT("'DATA - økonomi'!AK"&amp;4+15*$A10+4*$A10+5),0)+IF(Analyse!$E$108="X",INDIRECT("'DATA - økonomi'!AK"&amp;4+15*$A10+4*$A10+6),0)+IF(Analyse!$E$109="X",INDIRECT("'DATA - økonomi'!AK"&amp;4+15*$A10+4*$A10+7),0)+IF(Analyse!$E$110="X",INDIRECT("'DATA - økonomi'!AK"&amp;4+15*$A10+4*$A10+8),0)+IF(Analyse!$E$111="X",INDIRECT("'DATA - økonomi'!AK"&amp;4+15*$A10+4*$A10+9),0)+IF(Analyse!$E$112="X",INDIRECT("'DATA - økonomi'!AK"&amp;4+15*$A10+4*$A10+10),0)+IF(Analyse!$E$115="X",INDIRECT("'DATA - økonomi'!AK"&amp;4+15*$A10+4*$A10+11),0)+IF(Analyse!$E$116="X",INDIRECT("'DATA - økonomi'!AK"&amp;4+15*$A10+4*$A10+12),0)+IF(Analyse!$E$117="X",INDIRECT("'DATA - økonomi'!AK"&amp;4+15*$A10+4*$A10+13),0)+IF(Analyse!$E$129="X",INDIRECT("'DATA - økonomi'!AK"&amp;4+15*$A10+4*$A10+14),0)</f>
        <v>0</v>
      </c>
      <c r="AL10" s="36">
        <f ca="1">IF(Analyse!$E$3="X",INDIRECT("'DATA - økonomi'!AL"&amp;4+15*$A10+4*$A10+0),0)+IF(Analyse!$E$4="X",INDIRECT("'DATA - økonomi'!AL"&amp;4+15*$A10+4*$A10+1),0)+IF(Analyse!$E$104="X",INDIRECT("'DATA - økonomi'!AL"&amp;4+15*$A10+4*$A10+2),0)+IF(Analyse!$E$105="X",INDIRECT("'DATA - økonomi'!AL"&amp;4+15*$A10+4*$A10+3),0)+IF(Analyse!$E$106="X",INDIRECT("'DATA - økonomi'!AL"&amp;4+15*$A10+4*$A10+4),0)+IF(Analyse!$E$107="X",INDIRECT("'DATA - økonomi'!AL"&amp;4+15*$A10+4*$A10+5),0)+IF(Analyse!$E$108="X",INDIRECT("'DATA - økonomi'!AL"&amp;4+15*$A10+4*$A10+6),0)+IF(Analyse!$E$109="X",INDIRECT("'DATA - økonomi'!AL"&amp;4+15*$A10+4*$A10+7),0)+IF(Analyse!$E$110="X",INDIRECT("'DATA - økonomi'!AL"&amp;4+15*$A10+4*$A10+8),0)+IF(Analyse!$E$111="X",INDIRECT("'DATA - økonomi'!AL"&amp;4+15*$A10+4*$A10+9),0)+IF(Analyse!$E$112="X",INDIRECT("'DATA - økonomi'!AL"&amp;4+15*$A10+4*$A10+10),0)+IF(Analyse!$E$115="X",INDIRECT("'DATA - økonomi'!AL"&amp;4+15*$A10+4*$A10+11),0)+IF(Analyse!$E$116="X",INDIRECT("'DATA - økonomi'!AL"&amp;4+15*$A10+4*$A10+12),0)+IF(Analyse!$E$117="X",INDIRECT("'DATA - økonomi'!AL"&amp;4+15*$A10+4*$A10+13),0)+IF(Analyse!$E$129="X",INDIRECT("'DATA - økonomi'!AL"&amp;4+15*$A10+4*$A10+14),0)</f>
        <v>0</v>
      </c>
      <c r="AM10" s="36">
        <f ca="1">IF(Analyse!$E$3="X",INDIRECT("'DATA - økonomi'!AM"&amp;4+15*$A10+4*$A10+0),0)+IF(Analyse!$E$4="X",INDIRECT("'DATA - økonomi'!AM"&amp;4+15*$A10+4*$A10+1),0)+IF(Analyse!$E$104="X",INDIRECT("'DATA - økonomi'!AM"&amp;4+15*$A10+4*$A10+2),0)+IF(Analyse!$E$105="X",INDIRECT("'DATA - økonomi'!AM"&amp;4+15*$A10+4*$A10+3),0)+IF(Analyse!$E$106="X",INDIRECT("'DATA - økonomi'!AM"&amp;4+15*$A10+4*$A10+4),0)+IF(Analyse!$E$107="X",INDIRECT("'DATA - økonomi'!AM"&amp;4+15*$A10+4*$A10+5),0)+IF(Analyse!$E$108="X",INDIRECT("'DATA - økonomi'!AM"&amp;4+15*$A10+4*$A10+6),0)+IF(Analyse!$E$109="X",INDIRECT("'DATA - økonomi'!AM"&amp;4+15*$A10+4*$A10+7),0)+IF(Analyse!$E$110="X",INDIRECT("'DATA - økonomi'!AM"&amp;4+15*$A10+4*$A10+8),0)+IF(Analyse!$E$111="X",INDIRECT("'DATA - økonomi'!AM"&amp;4+15*$A10+4*$A10+9),0)+IF(Analyse!$E$112="X",INDIRECT("'DATA - økonomi'!AM"&amp;4+15*$A10+4*$A10+10),0)+IF(Analyse!$E$115="X",INDIRECT("'DATA - økonomi'!AM"&amp;4+15*$A10+4*$A10+11),0)+IF(Analyse!$E$116="X",INDIRECT("'DATA - økonomi'!AM"&amp;4+15*$A10+4*$A10+12),0)+IF(Analyse!$E$117="X",INDIRECT("'DATA - økonomi'!AM"&amp;4+15*$A10+4*$A10+13),0)+IF(Analyse!$E$129="X",INDIRECT("'DATA - økonomi'!AM"&amp;4+15*$A10+4*$A10+14),0)</f>
        <v>0</v>
      </c>
      <c r="AN10" s="36">
        <f ca="1">IF(Analyse!$E$3="X",INDIRECT("'DATA - økonomi'!AN"&amp;4+15*$A10+4*$A10+0),0)+IF(Analyse!$E$4="X",INDIRECT("'DATA - økonomi'!AN"&amp;4+15*$A10+4*$A10+1),0)+IF(Analyse!$E$104="X",INDIRECT("'DATA - økonomi'!AN"&amp;4+15*$A10+4*$A10+2),0)+IF(Analyse!$E$105="X",INDIRECT("'DATA - økonomi'!AN"&amp;4+15*$A10+4*$A10+3),0)+IF(Analyse!$E$106="X",INDIRECT("'DATA - økonomi'!AN"&amp;4+15*$A10+4*$A10+4),0)+IF(Analyse!$E$107="X",INDIRECT("'DATA - økonomi'!AN"&amp;4+15*$A10+4*$A10+5),0)+IF(Analyse!$E$108="X",INDIRECT("'DATA - økonomi'!AN"&amp;4+15*$A10+4*$A10+6),0)+IF(Analyse!$E$109="X",INDIRECT("'DATA - økonomi'!AN"&amp;4+15*$A10+4*$A10+7),0)+IF(Analyse!$E$110="X",INDIRECT("'DATA - økonomi'!AN"&amp;4+15*$A10+4*$A10+8),0)+IF(Analyse!$E$111="X",INDIRECT("'DATA - økonomi'!AN"&amp;4+15*$A10+4*$A10+9),0)+IF(Analyse!$E$112="X",INDIRECT("'DATA - økonomi'!AN"&amp;4+15*$A10+4*$A10+10),0)+IF(Analyse!$E$115="X",INDIRECT("'DATA - økonomi'!AN"&amp;4+15*$A10+4*$A10+11),0)+IF(Analyse!$E$116="X",INDIRECT("'DATA - økonomi'!AN"&amp;4+15*$A10+4*$A10+12),0)+IF(Analyse!$E$117="X",INDIRECT("'DATA - økonomi'!AN"&amp;4+15*$A10+4*$A10+13),0)+IF(Analyse!$E$129="X",INDIRECT("'DATA - økonomi'!AN"&amp;4+15*$A10+4*$A10+14),0)</f>
        <v>0</v>
      </c>
      <c r="AO10" s="36">
        <f ca="1">IF(Analyse!$E$3="X",INDIRECT("'DATA - økonomi'!AO"&amp;4+15*$A10+4*$A10+0),0)+IF(Analyse!$E$4="X",INDIRECT("'DATA - økonomi'!AO"&amp;4+15*$A10+4*$A10+1),0)+IF(Analyse!$E$104="X",INDIRECT("'DATA - økonomi'!AO"&amp;4+15*$A10+4*$A10+2),0)+IF(Analyse!$E$105="X",INDIRECT("'DATA - økonomi'!AO"&amp;4+15*$A10+4*$A10+3),0)+IF(Analyse!$E$106="X",INDIRECT("'DATA - økonomi'!AO"&amp;4+15*$A10+4*$A10+4),0)+IF(Analyse!$E$107="X",INDIRECT("'DATA - økonomi'!AO"&amp;4+15*$A10+4*$A10+5),0)+IF(Analyse!$E$108="X",INDIRECT("'DATA - økonomi'!AO"&amp;4+15*$A10+4*$A10+6),0)+IF(Analyse!$E$109="X",INDIRECT("'DATA - økonomi'!AO"&amp;4+15*$A10+4*$A10+7),0)+IF(Analyse!$E$110="X",INDIRECT("'DATA - økonomi'!AO"&amp;4+15*$A10+4*$A10+8),0)+IF(Analyse!$E$111="X",INDIRECT("'DATA - økonomi'!AO"&amp;4+15*$A10+4*$A10+9),0)+IF(Analyse!$E$112="X",INDIRECT("'DATA - økonomi'!AO"&amp;4+15*$A10+4*$A10+10),0)+IF(Analyse!$E$115="X",INDIRECT("'DATA - økonomi'!AO"&amp;4+15*$A10+4*$A10+11),0)+IF(Analyse!$E$116="X",INDIRECT("'DATA - økonomi'!AO"&amp;4+15*$A10+4*$A10+12),0)+IF(Analyse!$E$117="X",INDIRECT("'DATA - økonomi'!AO"&amp;4+15*$A10+4*$A10+13),0)+IF(Analyse!$E$129="X",INDIRECT("'DATA - økonomi'!AO"&amp;4+15*$A10+4*$A10+14),0)</f>
        <v>0</v>
      </c>
      <c r="AP10" s="30"/>
      <c r="AQ10" s="35" t="s">
        <v>18</v>
      </c>
      <c r="AR10" s="36">
        <f ca="1">INDIRECT("'DATA - økonomi'!AE"&amp;($A113+1)*19)</f>
        <v>24632.575000000001</v>
      </c>
      <c r="AS10" s="36">
        <f ca="1">INDIRECT("'DATA - økonomi'!AF"&amp;($A113+1)*19)</f>
        <v>24088.785</v>
      </c>
      <c r="AT10" s="36">
        <f ca="1">INDIRECT("'DATA - økonomi'!AG"&amp;($A113+1)*19)</f>
        <v>23657.831999999999</v>
      </c>
      <c r="AU10" s="36">
        <f ca="1">INDIRECT("'DATA - økonomi'!AH"&amp;($A113+1)*19)</f>
        <v>23456.04</v>
      </c>
      <c r="AV10" s="36">
        <f ca="1">INDIRECT("'DATA - økonomi'!AI"&amp;($A113+1)*19)</f>
        <v>23300.965</v>
      </c>
      <c r="AW10" s="36">
        <f ca="1">INDIRECT("'DATA - økonomi'!AJ"&amp;($A113+1)*19)</f>
        <v>23026.192000000003</v>
      </c>
      <c r="AX10" s="36">
        <f ca="1">INDIRECT("'DATA - økonomi'!AK"&amp;($A113+1)*19)</f>
        <v>22872.616000000002</v>
      </c>
      <c r="AY10" s="36">
        <f ca="1">INDIRECT("'DATA - økonomi'!AL"&amp;($A113+1)*19)</f>
        <v>22593.428000000004</v>
      </c>
      <c r="AZ10" s="36">
        <f ca="1">INDIRECT("'DATA - økonomi'!AM"&amp;($A113+1)*19)</f>
        <v>22396.62</v>
      </c>
      <c r="BA10" s="36">
        <f ca="1">INDIRECT("'DATA - økonomi'!AN"&amp;($A113+1)*19)</f>
        <v>22263.834999999999</v>
      </c>
      <c r="BB10" s="36">
        <f ca="1">INDIRECT("'DATA - økonomi'!AO"&amp;($A113+1)*19)</f>
        <v>22177.119999999999</v>
      </c>
      <c r="BC10" s="30"/>
    </row>
    <row r="11" spans="1:55" x14ac:dyDescent="0.25">
      <c r="A11" s="32">
        <v>7</v>
      </c>
      <c r="B11" s="35" t="s">
        <v>19</v>
      </c>
      <c r="C11" s="36">
        <f ca="1">IF(Analyse!$E$3="X",INDIRECT("'DATA - økonomi'!C"&amp;4+15*$A11+4*$A11+0),0)+IF(Analyse!$E$4="X",INDIRECT("'DATA - økonomi'!C"&amp;4+15*$A11+4*$A11+1),0)+IF(Analyse!$E$104="X",INDIRECT("'DATA - økonomi'!C"&amp;4+15*$A11+4*$A11+2),0)+IF(Analyse!$E$105="X",INDIRECT("'DATA - økonomi'!C"&amp;4+15*$A11+4*$A11+3),0)+IF(Analyse!$E$106="X",INDIRECT("'DATA - økonomi'!C"&amp;4+15*$A11+4*$A11+4),0)+IF(Analyse!$E$107="X",INDIRECT("'DATA - økonomi'!C"&amp;4+15*$A11+4*$A11+5),0)+IF(Analyse!$E$108="X",INDIRECT("'DATA - økonomi'!C"&amp;4+15*$A11+4*$A11+6),0)+IF(Analyse!$E$109="X",INDIRECT("'DATA - økonomi'!C"&amp;4+15*$A11+4*$A11+7),0)+IF(Analyse!$E$110="X",INDIRECT("'DATA - økonomi'!C"&amp;4+15*$A11+4*$A11+8),0)+IF(Analyse!$E$111="X",INDIRECT("'DATA - økonomi'!C"&amp;4+15*$A11+4*$A11+9),0)+IF(Analyse!$E$112="X",INDIRECT("'DATA - økonomi'!C"&amp;4+15*$A11+4*$A11+10),0)+IF(Analyse!$E$115="X",INDIRECT("'DATA - økonomi'!C"&amp;4+15*$A11+4*$A11+11),0)+IF(Analyse!$E$116="X",INDIRECT("'DATA - økonomi'!C"&amp;4+15*$A11+4*$A11+12),0)+IF(Analyse!$E$117="X",INDIRECT("'DATA - økonomi'!C"&amp;4+15*$A11+4*$A11+13),0)+IF(Analyse!$E$129="X",INDIRECT("'DATA - økonomi'!C"&amp;4+15*$A11+4*$A11+14),0)</f>
        <v>0</v>
      </c>
      <c r="D11" s="36">
        <f ca="1">IF(Analyse!$E$3="X",INDIRECT("'DATA - økonomi'!D"&amp;4+15*$A11+4*$A11+0),0)+IF(Analyse!$E$4="X",INDIRECT("'DATA - økonomi'!D"&amp;4+15*$A11+4*$A11+1),0)+IF(Analyse!$E$104="X",INDIRECT("'DATA - økonomi'!D"&amp;4+15*$A11+4*$A11+2),0)+IF(Analyse!$E$105="X",INDIRECT("'DATA - økonomi'!D"&amp;4+15*$A11+4*$A11+3),0)+IF(Analyse!$E$106="X",INDIRECT("'DATA - økonomi'!D"&amp;4+15*$A11+4*$A11+4),0)+IF(Analyse!$E$107="X",INDIRECT("'DATA - økonomi'!D"&amp;4+15*$A11+4*$A11+5),0)+IF(Analyse!$E$108="X",INDIRECT("'DATA - økonomi'!D"&amp;4+15*$A11+4*$A11+6),0)+IF(Analyse!$E$109="X",INDIRECT("'DATA - økonomi'!D"&amp;4+15*$A11+4*$A11+7),0)+IF(Analyse!$E$110="X",INDIRECT("'DATA - økonomi'!D"&amp;4+15*$A11+4*$A11+8),0)+IF(Analyse!$E$111="X",INDIRECT("'DATA - økonomi'!D"&amp;4+15*$A11+4*$A11+9),0)+IF(Analyse!$E$112="X",INDIRECT("'DATA - økonomi'!D"&amp;4+15*$A11+4*$A11+10),0)+IF(Analyse!$E$115="X",INDIRECT("'DATA - økonomi'!D"&amp;4+15*$A11+4*$A11+11),0)+IF(Analyse!$E$116="X",INDIRECT("'DATA - økonomi'!D"&amp;4+15*$A11+4*$A11+12),0)+IF(Analyse!$E$117="X",INDIRECT("'DATA - økonomi'!D"&amp;4+15*$A11+4*$A11+13),0)+IF(Analyse!$E$129="X",INDIRECT("'DATA - økonomi'!D"&amp;4+15*$A11+4*$A11+14),0)</f>
        <v>0</v>
      </c>
      <c r="E11" s="36">
        <f ca="1">IF(Analyse!$E$3="X",INDIRECT("'DATA - økonomi'!E"&amp;4+15*$A11+4*$A11+0),0)+IF(Analyse!$E$4="X",INDIRECT("'DATA - økonomi'!E"&amp;4+15*$A11+4*$A11+1),0)+IF(Analyse!$E$104="X",INDIRECT("'DATA - økonomi'!E"&amp;4+15*$A11+4*$A11+2),0)+IF(Analyse!$E$105="X",INDIRECT("'DATA - økonomi'!E"&amp;4+15*$A11+4*$A11+3),0)+IF(Analyse!$E$106="X",INDIRECT("'DATA - økonomi'!E"&amp;4+15*$A11+4*$A11+4),0)+IF(Analyse!$E$107="X",INDIRECT("'DATA - økonomi'!E"&amp;4+15*$A11+4*$A11+5),0)+IF(Analyse!$E$108="X",INDIRECT("'DATA - økonomi'!E"&amp;4+15*$A11+4*$A11+6),0)+IF(Analyse!$E$109="X",INDIRECT("'DATA - økonomi'!E"&amp;4+15*$A11+4*$A11+7),0)+IF(Analyse!$E$110="X",INDIRECT("'DATA - økonomi'!E"&amp;4+15*$A11+4*$A11+8),0)+IF(Analyse!$E$111="X",INDIRECT("'DATA - økonomi'!E"&amp;4+15*$A11+4*$A11+9),0)+IF(Analyse!$E$112="X",INDIRECT("'DATA - økonomi'!E"&amp;4+15*$A11+4*$A11+10),0)+IF(Analyse!$E$115="X",INDIRECT("'DATA - økonomi'!E"&amp;4+15*$A11+4*$A11+11),0)+IF(Analyse!$E$116="X",INDIRECT("'DATA - økonomi'!E"&amp;4+15*$A11+4*$A11+12),0)+IF(Analyse!$E$117="X",INDIRECT("'DATA - økonomi'!E"&amp;4+15*$A11+4*$A11+13),0)+IF(Analyse!$E$129="X",INDIRECT("'DATA - økonomi'!E"&amp;4+15*$A11+4*$A11+14),0)</f>
        <v>0</v>
      </c>
      <c r="F11" s="36">
        <f ca="1">IF(Analyse!$E$3="X",INDIRECT("'DATA - økonomi'!F"&amp;4+15*$A11+4*$A11+0),0)+IF(Analyse!$E$4="X",INDIRECT("'DATA - økonomi'!F"&amp;4+15*$A11+4*$A11+1),0)+IF(Analyse!$E$104="X",INDIRECT("'DATA - økonomi'!F"&amp;4+15*$A11+4*$A11+2),0)+IF(Analyse!$E$105="X",INDIRECT("'DATA - økonomi'!F"&amp;4+15*$A11+4*$A11+3),0)+IF(Analyse!$E$106="X",INDIRECT("'DATA - økonomi'!F"&amp;4+15*$A11+4*$A11+4),0)+IF(Analyse!$E$107="X",INDIRECT("'DATA - økonomi'!F"&amp;4+15*$A11+4*$A11+5),0)+IF(Analyse!$E$108="X",INDIRECT("'DATA - økonomi'!F"&amp;4+15*$A11+4*$A11+6),0)+IF(Analyse!$E$109="X",INDIRECT("'DATA - økonomi'!F"&amp;4+15*$A11+4*$A11+7),0)+IF(Analyse!$E$110="X",INDIRECT("'DATA - økonomi'!F"&amp;4+15*$A11+4*$A11+8),0)+IF(Analyse!$E$111="X",INDIRECT("'DATA - økonomi'!F"&amp;4+15*$A11+4*$A11+9),0)+IF(Analyse!$E$112="X",INDIRECT("'DATA - økonomi'!F"&amp;4+15*$A11+4*$A11+10),0)+IF(Analyse!$E$115="X",INDIRECT("'DATA - økonomi'!F"&amp;4+15*$A11+4*$A11+11),0)+IF(Analyse!$E$116="X",INDIRECT("'DATA - økonomi'!F"&amp;4+15*$A11+4*$A11+12),0)+IF(Analyse!$E$117="X",INDIRECT("'DATA - økonomi'!F"&amp;4+15*$A11+4*$A11+13),0)+IF(Analyse!$E$129="X",INDIRECT("'DATA - økonomi'!F"&amp;4+15*$A11+4*$A11+14),0)</f>
        <v>0</v>
      </c>
      <c r="G11" s="36">
        <f ca="1">IF(Analyse!$E$3="X",INDIRECT("'DATA - økonomi'!G"&amp;4+15*$A11+4*$A11+0),0)+IF(Analyse!$E$4="X",INDIRECT("'DATA - økonomi'!G"&amp;4+15*$A11+4*$A11+1),0)+IF(Analyse!$E$104="X",INDIRECT("'DATA - økonomi'!G"&amp;4+15*$A11+4*$A11+2),0)+IF(Analyse!$E$105="X",INDIRECT("'DATA - økonomi'!G"&amp;4+15*$A11+4*$A11+3),0)+IF(Analyse!$E$106="X",INDIRECT("'DATA - økonomi'!G"&amp;4+15*$A11+4*$A11+4),0)+IF(Analyse!$E$107="X",INDIRECT("'DATA - økonomi'!G"&amp;4+15*$A11+4*$A11+5),0)+IF(Analyse!$E$108="X",INDIRECT("'DATA - økonomi'!G"&amp;4+15*$A11+4*$A11+6),0)+IF(Analyse!$E$109="X",INDIRECT("'DATA - økonomi'!G"&amp;4+15*$A11+4*$A11+7),0)+IF(Analyse!$E$110="X",INDIRECT("'DATA - økonomi'!G"&amp;4+15*$A11+4*$A11+8),0)+IF(Analyse!$E$111="X",INDIRECT("'DATA - økonomi'!G"&amp;4+15*$A11+4*$A11+9),0)+IF(Analyse!$E$112="X",INDIRECT("'DATA - økonomi'!G"&amp;4+15*$A11+4*$A11+10),0)+IF(Analyse!$E$115="X",INDIRECT("'DATA - økonomi'!G"&amp;4+15*$A11+4*$A11+11),0)+IF(Analyse!$E$116="X",INDIRECT("'DATA - økonomi'!G"&amp;4+15*$A11+4*$A11+12),0)+IF(Analyse!$E$117="X",INDIRECT("'DATA - økonomi'!G"&amp;4+15*$A11+4*$A11+13),0)+IF(Analyse!$E$129="X",INDIRECT("'DATA - økonomi'!G"&amp;4+15*$A11+4*$A11+14),0)</f>
        <v>0</v>
      </c>
      <c r="H11" s="36">
        <f ca="1">IF(Analyse!$E$3="X",INDIRECT("'DATA - økonomi'!H"&amp;4+15*$A11+4*$A11+0),0)+IF(Analyse!$E$4="X",INDIRECT("'DATA - økonomi'!H"&amp;4+15*$A11+4*$A11+1),0)+IF(Analyse!$E$104="X",INDIRECT("'DATA - økonomi'!H"&amp;4+15*$A11+4*$A11+2),0)+IF(Analyse!$E$105="X",INDIRECT("'DATA - økonomi'!H"&amp;4+15*$A11+4*$A11+3),0)+IF(Analyse!$E$106="X",INDIRECT("'DATA - økonomi'!H"&amp;4+15*$A11+4*$A11+4),0)+IF(Analyse!$E$107="X",INDIRECT("'DATA - økonomi'!H"&amp;4+15*$A11+4*$A11+5),0)+IF(Analyse!$E$108="X",INDIRECT("'DATA - økonomi'!H"&amp;4+15*$A11+4*$A11+6),0)+IF(Analyse!$E$109="X",INDIRECT("'DATA - økonomi'!H"&amp;4+15*$A11+4*$A11+7),0)+IF(Analyse!$E$110="X",INDIRECT("'DATA - økonomi'!H"&amp;4+15*$A11+4*$A11+8),0)+IF(Analyse!$E$111="X",INDIRECT("'DATA - økonomi'!H"&amp;4+15*$A11+4*$A11+9),0)+IF(Analyse!$E$112="X",INDIRECT("'DATA - økonomi'!H"&amp;4+15*$A11+4*$A11+10),0)+IF(Analyse!$E$115="X",INDIRECT("'DATA - økonomi'!H"&amp;4+15*$A11+4*$A11+11),0)+IF(Analyse!$E$116="X",INDIRECT("'DATA - økonomi'!H"&amp;4+15*$A11+4*$A11+12),0)+IF(Analyse!$E$117="X",INDIRECT("'DATA - økonomi'!H"&amp;4+15*$A11+4*$A11+13),0)+IF(Analyse!$E$129="X",INDIRECT("'DATA - økonomi'!H"&amp;4+15*$A11+4*$A11+14),0)</f>
        <v>0</v>
      </c>
      <c r="I11" s="36">
        <f ca="1">IF(Analyse!$E$3="X",INDIRECT("'DATA - økonomi'!I"&amp;4+15*$A11+4*$A11+0),0)+IF(Analyse!$E$4="X",INDIRECT("'DATA - økonomi'!I"&amp;4+15*$A11+4*$A11+1),0)+IF(Analyse!$E$104="X",INDIRECT("'DATA - økonomi'!I"&amp;4+15*$A11+4*$A11+2),0)+IF(Analyse!$E$105="X",INDIRECT("'DATA - økonomi'!I"&amp;4+15*$A11+4*$A11+3),0)+IF(Analyse!$E$106="X",INDIRECT("'DATA - økonomi'!I"&amp;4+15*$A11+4*$A11+4),0)+IF(Analyse!$E$107="X",INDIRECT("'DATA - økonomi'!I"&amp;4+15*$A11+4*$A11+5),0)+IF(Analyse!$E$108="X",INDIRECT("'DATA - økonomi'!I"&amp;4+15*$A11+4*$A11+6),0)+IF(Analyse!$E$109="X",INDIRECT("'DATA - økonomi'!I"&amp;4+15*$A11+4*$A11+7),0)+IF(Analyse!$E$110="X",INDIRECT("'DATA - økonomi'!I"&amp;4+15*$A11+4*$A11+8),0)+IF(Analyse!$E$111="X",INDIRECT("'DATA - økonomi'!I"&amp;4+15*$A11+4*$A11+9),0)+IF(Analyse!$E$112="X",INDIRECT("'DATA - økonomi'!I"&amp;4+15*$A11+4*$A11+10),0)+IF(Analyse!$E$115="X",INDIRECT("'DATA - økonomi'!I"&amp;4+15*$A11+4*$A11+11),0)+IF(Analyse!$E$116="X",INDIRECT("'DATA - økonomi'!I"&amp;4+15*$A11+4*$A11+12),0)+IF(Analyse!$E$117="X",INDIRECT("'DATA - økonomi'!I"&amp;4+15*$A11+4*$A11+13),0)+IF(Analyse!$E$129="X",INDIRECT("'DATA - økonomi'!I"&amp;4+15*$A11+4*$A11+14),0)</f>
        <v>0</v>
      </c>
      <c r="J11" s="36">
        <f ca="1">IF(Analyse!$E$3="X",INDIRECT("'DATA - økonomi'!J"&amp;4+15*$A11+4*$A11+0),0)+IF(Analyse!$E$4="X",INDIRECT("'DATA - økonomi'!J"&amp;4+15*$A11+4*$A11+1),0)+IF(Analyse!$E$104="X",INDIRECT("'DATA - økonomi'!J"&amp;4+15*$A11+4*$A11+2),0)+IF(Analyse!$E$105="X",INDIRECT("'DATA - økonomi'!J"&amp;4+15*$A11+4*$A11+3),0)+IF(Analyse!$E$106="X",INDIRECT("'DATA - økonomi'!J"&amp;4+15*$A11+4*$A11+4),0)+IF(Analyse!$E$107="X",INDIRECT("'DATA - økonomi'!J"&amp;4+15*$A11+4*$A11+5),0)+IF(Analyse!$E$108="X",INDIRECT("'DATA - økonomi'!J"&amp;4+15*$A11+4*$A11+6),0)+IF(Analyse!$E$109="X",INDIRECT("'DATA - økonomi'!J"&amp;4+15*$A11+4*$A11+7),0)+IF(Analyse!$E$110="X",INDIRECT("'DATA - økonomi'!J"&amp;4+15*$A11+4*$A11+8),0)+IF(Analyse!$E$111="X",INDIRECT("'DATA - økonomi'!J"&amp;4+15*$A11+4*$A11+9),0)+IF(Analyse!$E$112="X",INDIRECT("'DATA - økonomi'!J"&amp;4+15*$A11+4*$A11+10),0)+IF(Analyse!$E$115="X",INDIRECT("'DATA - økonomi'!J"&amp;4+15*$A11+4*$A11+11),0)+IF(Analyse!$E$116="X",INDIRECT("'DATA - økonomi'!J"&amp;4+15*$A11+4*$A11+12),0)+IF(Analyse!$E$117="X",INDIRECT("'DATA - økonomi'!J"&amp;4+15*$A11+4*$A11+13),0)+IF(Analyse!$E$129="X",INDIRECT("'DATA - økonomi'!J"&amp;4+15*$A11+4*$A11+14),0)</f>
        <v>0</v>
      </c>
      <c r="K11" s="36">
        <f ca="1">IF(Analyse!$E$3="X",INDIRECT("'DATA - økonomi'!K"&amp;4+15*$A11+4*$A11+0),0)+IF(Analyse!$E$4="X",INDIRECT("'DATA - økonomi'!K"&amp;4+15*$A11+4*$A11+1),0)+IF(Analyse!$E$104="X",INDIRECT("'DATA - økonomi'!K"&amp;4+15*$A11+4*$A11+2),0)+IF(Analyse!$E$105="X",INDIRECT("'DATA - økonomi'!K"&amp;4+15*$A11+4*$A11+3),0)+IF(Analyse!$E$106="X",INDIRECT("'DATA - økonomi'!K"&amp;4+15*$A11+4*$A11+4),0)+IF(Analyse!$E$107="X",INDIRECT("'DATA - økonomi'!K"&amp;4+15*$A11+4*$A11+5),0)+IF(Analyse!$E$108="X",INDIRECT("'DATA - økonomi'!K"&amp;4+15*$A11+4*$A11+6),0)+IF(Analyse!$E$109="X",INDIRECT("'DATA - økonomi'!K"&amp;4+15*$A11+4*$A11+7),0)+IF(Analyse!$E$110="X",INDIRECT("'DATA - økonomi'!K"&amp;4+15*$A11+4*$A11+8),0)+IF(Analyse!$E$111="X",INDIRECT("'DATA - økonomi'!K"&amp;4+15*$A11+4*$A11+9),0)+IF(Analyse!$E$112="X",INDIRECT("'DATA - økonomi'!K"&amp;4+15*$A11+4*$A11+10),0)+IF(Analyse!$E$115="X",INDIRECT("'DATA - økonomi'!K"&amp;4+15*$A11+4*$A11+11),0)+IF(Analyse!$E$116="X",INDIRECT("'DATA - økonomi'!K"&amp;4+15*$A11+4*$A11+12),0)+IF(Analyse!$E$117="X",INDIRECT("'DATA - økonomi'!K"&amp;4+15*$A11+4*$A11+13),0)+IF(Analyse!$E$129="X",INDIRECT("'DATA - økonomi'!K"&amp;4+15*$A11+4*$A11+14),0)</f>
        <v>0</v>
      </c>
      <c r="L11" s="36">
        <f ca="1">IF(Analyse!$E$3="X",INDIRECT("'DATA - økonomi'!L"&amp;4+15*$A11+4*$A11+0),0)+IF(Analyse!$E$4="X",INDIRECT("'DATA - økonomi'!L"&amp;4+15*$A11+4*$A11+1),0)+IF(Analyse!$E$104="X",INDIRECT("'DATA - økonomi'!L"&amp;4+15*$A11+4*$A11+2),0)+IF(Analyse!$E$105="X",INDIRECT("'DATA - økonomi'!L"&amp;4+15*$A11+4*$A11+3),0)+IF(Analyse!$E$106="X",INDIRECT("'DATA - økonomi'!L"&amp;4+15*$A11+4*$A11+4),0)+IF(Analyse!$E$107="X",INDIRECT("'DATA - økonomi'!L"&amp;4+15*$A11+4*$A11+5),0)+IF(Analyse!$E$108="X",INDIRECT("'DATA - økonomi'!L"&amp;4+15*$A11+4*$A11+6),0)+IF(Analyse!$E$109="X",INDIRECT("'DATA - økonomi'!L"&amp;4+15*$A11+4*$A11+7),0)+IF(Analyse!$E$110="X",INDIRECT("'DATA - økonomi'!L"&amp;4+15*$A11+4*$A11+8),0)+IF(Analyse!$E$111="X",INDIRECT("'DATA - økonomi'!L"&amp;4+15*$A11+4*$A11+9),0)+IF(Analyse!$E$112="X",INDIRECT("'DATA - økonomi'!L"&amp;4+15*$A11+4*$A11+10),0)+IF(Analyse!$E$115="X",INDIRECT("'DATA - økonomi'!L"&amp;4+15*$A11+4*$A11+11),0)+IF(Analyse!$E$116="X",INDIRECT("'DATA - økonomi'!L"&amp;4+15*$A11+4*$A11+12),0)+IF(Analyse!$E$117="X",INDIRECT("'DATA - økonomi'!L"&amp;4+15*$A11+4*$A11+13),0)+IF(Analyse!$E$129="X",INDIRECT("'DATA - økonomi'!L"&amp;4+15*$A11+4*$A11+14),0)</f>
        <v>0</v>
      </c>
      <c r="M11" s="36">
        <f ca="1">IF(Analyse!$E$3="X",INDIRECT("'DATA - økonomi'!M"&amp;4+15*$A11+4*$A11+0),0)+IF(Analyse!$E$4="X",INDIRECT("'DATA - økonomi'!M"&amp;4+15*$A11+4*$A11+1),0)+IF(Analyse!$E$104="X",INDIRECT("'DATA - økonomi'!M"&amp;4+15*$A11+4*$A11+2),0)+IF(Analyse!$E$105="X",INDIRECT("'DATA - økonomi'!M"&amp;4+15*$A11+4*$A11+3),0)+IF(Analyse!$E$106="X",INDIRECT("'DATA - økonomi'!M"&amp;4+15*$A11+4*$A11+4),0)+IF(Analyse!$E$107="X",INDIRECT("'DATA - økonomi'!M"&amp;4+15*$A11+4*$A11+5),0)+IF(Analyse!$E$108="X",INDIRECT("'DATA - økonomi'!M"&amp;4+15*$A11+4*$A11+6),0)+IF(Analyse!$E$109="X",INDIRECT("'DATA - økonomi'!M"&amp;4+15*$A11+4*$A11+7),0)+IF(Analyse!$E$110="X",INDIRECT("'DATA - økonomi'!M"&amp;4+15*$A11+4*$A11+8),0)+IF(Analyse!$E$111="X",INDIRECT("'DATA - økonomi'!M"&amp;4+15*$A11+4*$A11+9),0)+IF(Analyse!$E$112="X",INDIRECT("'DATA - økonomi'!M"&amp;4+15*$A11+4*$A11+10),0)+IF(Analyse!$E$115="X",INDIRECT("'DATA - økonomi'!M"&amp;4+15*$A11+4*$A11+11),0)+IF(Analyse!$E$116="X",INDIRECT("'DATA - økonomi'!M"&amp;4+15*$A11+4*$A11+12),0)+IF(Analyse!$E$117="X",INDIRECT("'DATA - økonomi'!M"&amp;4+15*$A11+4*$A11+13),0)+IF(Analyse!$E$129="X",INDIRECT("'DATA - økonomi'!M"&amp;4+15*$A11+4*$A11+14),0)</f>
        <v>0</v>
      </c>
      <c r="N11" s="36">
        <f ca="1">IF(Analyse!$E$3="X",INDIRECT("'DATA - økonomi'!N"&amp;4+15*$A11+4*$A11+0),0)+IF(Analyse!$E$4="X",INDIRECT("'DATA - økonomi'!N"&amp;4+15*$A11+4*$A11+1),0)+IF(Analyse!$E$104="X",INDIRECT("'DATA - økonomi'!N"&amp;4+15*$A11+4*$A11+2),0)+IF(Analyse!$E$105="X",INDIRECT("'DATA - økonomi'!N"&amp;4+15*$A11+4*$A11+3),0)+IF(Analyse!$E$106="X",INDIRECT("'DATA - økonomi'!N"&amp;4+15*$A11+4*$A11+4),0)+IF(Analyse!$E$107="X",INDIRECT("'DATA - økonomi'!N"&amp;4+15*$A11+4*$A11+5),0)+IF(Analyse!$E$108="X",INDIRECT("'DATA - økonomi'!N"&amp;4+15*$A11+4*$A11+6),0)+IF(Analyse!$E$109="X",INDIRECT("'DATA - økonomi'!N"&amp;4+15*$A11+4*$A11+7),0)+IF(Analyse!$E$110="X",INDIRECT("'DATA - økonomi'!N"&amp;4+15*$A11+4*$A11+8),0)+IF(Analyse!$E$111="X",INDIRECT("'DATA - økonomi'!N"&amp;4+15*$A11+4*$A11+9),0)+IF(Analyse!$E$112="X",INDIRECT("'DATA - økonomi'!N"&amp;4+15*$A11+4*$A11+10),0)+IF(Analyse!$E$115="X",INDIRECT("'DATA - økonomi'!N"&amp;4+15*$A11+4*$A11+11),0)+IF(Analyse!$E$116="X",INDIRECT("'DATA - økonomi'!N"&amp;4+15*$A11+4*$A11+12),0)+IF(Analyse!$E$117="X",INDIRECT("'DATA - økonomi'!N"&amp;4+15*$A11+4*$A11+13),0)+IF(Analyse!$E$129="X",INDIRECT("'DATA - økonomi'!N"&amp;4+15*$A11+4*$A11+14),0)</f>
        <v>0</v>
      </c>
      <c r="O11" s="32"/>
      <c r="P11" s="35" t="s">
        <v>19</v>
      </c>
      <c r="Q11" s="36">
        <f ca="1">IF(Analyse!$E$3="X",INDIRECT("'DATA - økonomi'!Q"&amp;4+15*$A11+4*$A11+0),0)+IF(Analyse!$E$4="X",INDIRECT("'DATA - økonomi'!Q"&amp;4+15*$A11+4*$A11+1),0)+IF(Analyse!$E$104="X",INDIRECT("'DATA - økonomi'!Q"&amp;4+15*$A11+4*$A11+2),0)+IF(Analyse!$E$105="X",INDIRECT("'DATA - økonomi'!Q"&amp;4+15*$A11+4*$A11+3),0)+IF(Analyse!$E$106="X",INDIRECT("'DATA - økonomi'!Q"&amp;4+15*$A11+4*$A11+4),0)+IF(Analyse!$E$107="X",INDIRECT("'DATA - økonomi'!Q"&amp;4+15*$A11+4*$A11+5),0)+IF(Analyse!$E$108="X",INDIRECT("'DATA - økonomi'!Q"&amp;4+15*$A11+4*$A11+6),0)+IF(Analyse!$E$109="X",INDIRECT("'DATA - økonomi'!Q"&amp;4+15*$A11+4*$A11+7),0)+IF(Analyse!$E$110="X",INDIRECT("'DATA - økonomi'!Q"&amp;4+15*$A11+4*$A11+8),0)+IF(Analyse!$E$111="X",INDIRECT("'DATA - økonomi'!Q"&amp;4+15*$A11+4*$A11+9),0)+IF(Analyse!$E$112="X",INDIRECT("'DATA - økonomi'!Q"&amp;4+15*$A11+4*$A11+10),0)+IF(Analyse!$E$115="X",INDIRECT("'DATA - økonomi'!Q"&amp;4+15*$A11+4*$A11+11),0)+IF(Analyse!$E$116="X",INDIRECT("'DATA - økonomi'!Q"&amp;4+15*$A11+4*$A11+12),0)+IF(Analyse!$E$117="X",INDIRECT("'DATA - økonomi'!Q"&amp;4+15*$A11+4*$A11+13),0)+IF(Analyse!$E$129="X",INDIRECT("'DATA - økonomi'!Q"&amp;4+15*$A11+4*$A11+14),0)</f>
        <v>0</v>
      </c>
      <c r="R11" s="36">
        <f ca="1">IF(Analyse!$E$3="X",INDIRECT("'DATA - økonomi'!R"&amp;4+15*$A11+4*$A11+0),0)+IF(Analyse!$E$4="X",INDIRECT("'DATA - økonomi'!R"&amp;4+15*$A11+4*$A11+1),0)+IF(Analyse!$E$104="X",INDIRECT("'DATA - økonomi'!R"&amp;4+15*$A11+4*$A11+2),0)+IF(Analyse!$E$105="X",INDIRECT("'DATA - økonomi'!R"&amp;4+15*$A11+4*$A11+3),0)+IF(Analyse!$E$106="X",INDIRECT("'DATA - økonomi'!R"&amp;4+15*$A11+4*$A11+4),0)+IF(Analyse!$E$107="X",INDIRECT("'DATA - økonomi'!R"&amp;4+15*$A11+4*$A11+5),0)+IF(Analyse!$E$108="X",INDIRECT("'DATA - økonomi'!R"&amp;4+15*$A11+4*$A11+6),0)+IF(Analyse!$E$109="X",INDIRECT("'DATA - økonomi'!R"&amp;4+15*$A11+4*$A11+7),0)+IF(Analyse!$E$110="X",INDIRECT("'DATA - økonomi'!R"&amp;4+15*$A11+4*$A11+8),0)+IF(Analyse!$E$111="X",INDIRECT("'DATA - økonomi'!R"&amp;4+15*$A11+4*$A11+9),0)+IF(Analyse!$E$112="X",INDIRECT("'DATA - økonomi'!R"&amp;4+15*$A11+4*$A11+10),0)+IF(Analyse!$E$115="X",INDIRECT("'DATA - økonomi'!R"&amp;4+15*$A11+4*$A11+11),0)+IF(Analyse!$E$116="X",INDIRECT("'DATA - økonomi'!R"&amp;4+15*$A11+4*$A11+12),0)+IF(Analyse!$E$117="X",INDIRECT("'DATA - økonomi'!R"&amp;4+15*$A11+4*$A11+13),0)+IF(Analyse!$E$129="X",INDIRECT("'DATA - økonomi'!R"&amp;4+15*$A11+4*$A11+14),0)</f>
        <v>0</v>
      </c>
      <c r="S11" s="36">
        <f ca="1">IF(Analyse!$E$3="X",INDIRECT("'DATA - økonomi'!S"&amp;4+15*$A11+4*$A11+0),0)+IF(Analyse!$E$4="X",INDIRECT("'DATA - økonomi'!S"&amp;4+15*$A11+4*$A11+1),0)+IF(Analyse!$E$104="X",INDIRECT("'DATA - økonomi'!S"&amp;4+15*$A11+4*$A11+2),0)+IF(Analyse!$E$105="X",INDIRECT("'DATA - økonomi'!S"&amp;4+15*$A11+4*$A11+3),0)+IF(Analyse!$E$106="X",INDIRECT("'DATA - økonomi'!S"&amp;4+15*$A11+4*$A11+4),0)+IF(Analyse!$E$107="X",INDIRECT("'DATA - økonomi'!S"&amp;4+15*$A11+4*$A11+5),0)+IF(Analyse!$E$108="X",INDIRECT("'DATA - økonomi'!S"&amp;4+15*$A11+4*$A11+6),0)+IF(Analyse!$E$109="X",INDIRECT("'DATA - økonomi'!S"&amp;4+15*$A11+4*$A11+7),0)+IF(Analyse!$E$110="X",INDIRECT("'DATA - økonomi'!S"&amp;4+15*$A11+4*$A11+8),0)+IF(Analyse!$E$111="X",INDIRECT("'DATA - økonomi'!S"&amp;4+15*$A11+4*$A11+9),0)+IF(Analyse!$E$112="X",INDIRECT("'DATA - økonomi'!S"&amp;4+15*$A11+4*$A11+10),0)+IF(Analyse!$E$115="X",INDIRECT("'DATA - økonomi'!S"&amp;4+15*$A11+4*$A11+11),0)+IF(Analyse!$E$116="X",INDIRECT("'DATA - økonomi'!S"&amp;4+15*$A11+4*$A11+12),0)+IF(Analyse!$E$117="X",INDIRECT("'DATA - økonomi'!S"&amp;4+15*$A11+4*$A11+13),0)+IF(Analyse!$E$129="X",INDIRECT("'DATA - økonomi'!S"&amp;4+15*$A11+4*$A11+14),0)</f>
        <v>0</v>
      </c>
      <c r="T11" s="36">
        <f ca="1">IF(Analyse!$E$3="X",INDIRECT("'DATA - økonomi'!T"&amp;4+15*$A11+4*$A11+0),0)+IF(Analyse!$E$4="X",INDIRECT("'DATA - økonomi'!T"&amp;4+15*$A11+4*$A11+1),0)+IF(Analyse!$E$104="X",INDIRECT("'DATA - økonomi'!T"&amp;4+15*$A11+4*$A11+2),0)+IF(Analyse!$E$105="X",INDIRECT("'DATA - økonomi'!T"&amp;4+15*$A11+4*$A11+3),0)+IF(Analyse!$E$106="X",INDIRECT("'DATA - økonomi'!T"&amp;4+15*$A11+4*$A11+4),0)+IF(Analyse!$E$107="X",INDIRECT("'DATA - økonomi'!T"&amp;4+15*$A11+4*$A11+5),0)+IF(Analyse!$E$108="X",INDIRECT("'DATA - økonomi'!T"&amp;4+15*$A11+4*$A11+6),0)+IF(Analyse!$E$109="X",INDIRECT("'DATA - økonomi'!T"&amp;4+15*$A11+4*$A11+7),0)+IF(Analyse!$E$110="X",INDIRECT("'DATA - økonomi'!T"&amp;4+15*$A11+4*$A11+8),0)+IF(Analyse!$E$111="X",INDIRECT("'DATA - økonomi'!T"&amp;4+15*$A11+4*$A11+9),0)+IF(Analyse!$E$112="X",INDIRECT("'DATA - økonomi'!T"&amp;4+15*$A11+4*$A11+10),0)+IF(Analyse!$E$115="X",INDIRECT("'DATA - økonomi'!T"&amp;4+15*$A11+4*$A11+11),0)+IF(Analyse!$E$116="X",INDIRECT("'DATA - økonomi'!T"&amp;4+15*$A11+4*$A11+12),0)+IF(Analyse!$E$117="X",INDIRECT("'DATA - økonomi'!T"&amp;4+15*$A11+4*$A11+13),0)+IF(Analyse!$E$129="X",INDIRECT("'DATA - økonomi'!T"&amp;4+15*$A11+4*$A11+14),0)</f>
        <v>0</v>
      </c>
      <c r="U11" s="36">
        <f ca="1">IF(Analyse!$E$3="X",INDIRECT("'DATA - økonomi'!U"&amp;4+15*$A11+4*$A11+0),0)+IF(Analyse!$E$4="X",INDIRECT("'DATA - økonomi'!U"&amp;4+15*$A11+4*$A11+1),0)+IF(Analyse!$E$104="X",INDIRECT("'DATA - økonomi'!U"&amp;4+15*$A11+4*$A11+2),0)+IF(Analyse!$E$105="X",INDIRECT("'DATA - økonomi'!U"&amp;4+15*$A11+4*$A11+3),0)+IF(Analyse!$E$106="X",INDIRECT("'DATA - økonomi'!U"&amp;4+15*$A11+4*$A11+4),0)+IF(Analyse!$E$107="X",INDIRECT("'DATA - økonomi'!U"&amp;4+15*$A11+4*$A11+5),0)+IF(Analyse!$E$108="X",INDIRECT("'DATA - økonomi'!U"&amp;4+15*$A11+4*$A11+6),0)+IF(Analyse!$E$109="X",INDIRECT("'DATA - økonomi'!U"&amp;4+15*$A11+4*$A11+7),0)+IF(Analyse!$E$110="X",INDIRECT("'DATA - økonomi'!U"&amp;4+15*$A11+4*$A11+8),0)+IF(Analyse!$E$111="X",INDIRECT("'DATA - økonomi'!U"&amp;4+15*$A11+4*$A11+9),0)+IF(Analyse!$E$112="X",INDIRECT("'DATA - økonomi'!U"&amp;4+15*$A11+4*$A11+10),0)+IF(Analyse!$E$115="X",INDIRECT("'DATA - økonomi'!U"&amp;4+15*$A11+4*$A11+11),0)+IF(Analyse!$E$116="X",INDIRECT("'DATA - økonomi'!U"&amp;4+15*$A11+4*$A11+12),0)+IF(Analyse!$E$117="X",INDIRECT("'DATA - økonomi'!U"&amp;4+15*$A11+4*$A11+13),0)+IF(Analyse!$E$129="X",INDIRECT("'DATA - økonomi'!U"&amp;4+15*$A11+4*$A11+14),0)</f>
        <v>0</v>
      </c>
      <c r="V11" s="36">
        <f ca="1">IF(Analyse!$E$3="X",INDIRECT("'DATA - økonomi'!V"&amp;4+15*$A11+4*$A11+0),0)+IF(Analyse!$E$4="X",INDIRECT("'DATA - økonomi'!V"&amp;4+15*$A11+4*$A11+1),0)+IF(Analyse!$E$104="X",INDIRECT("'DATA - økonomi'!V"&amp;4+15*$A11+4*$A11+2),0)+IF(Analyse!$E$105="X",INDIRECT("'DATA - økonomi'!V"&amp;4+15*$A11+4*$A11+3),0)+IF(Analyse!$E$106="X",INDIRECT("'DATA - økonomi'!V"&amp;4+15*$A11+4*$A11+4),0)+IF(Analyse!$E$107="X",INDIRECT("'DATA - økonomi'!V"&amp;4+15*$A11+4*$A11+5),0)+IF(Analyse!$E$108="X",INDIRECT("'DATA - økonomi'!V"&amp;4+15*$A11+4*$A11+6),0)+IF(Analyse!$E$109="X",INDIRECT("'DATA - økonomi'!V"&amp;4+15*$A11+4*$A11+7),0)+IF(Analyse!$E$110="X",INDIRECT("'DATA - økonomi'!V"&amp;4+15*$A11+4*$A11+8),0)+IF(Analyse!$E$111="X",INDIRECT("'DATA - økonomi'!V"&amp;4+15*$A11+4*$A11+9),0)+IF(Analyse!$E$112="X",INDIRECT("'DATA - økonomi'!V"&amp;4+15*$A11+4*$A11+10),0)+IF(Analyse!$E$115="X",INDIRECT("'DATA - økonomi'!V"&amp;4+15*$A11+4*$A11+11),0)+IF(Analyse!$E$116="X",INDIRECT("'DATA - økonomi'!V"&amp;4+15*$A11+4*$A11+12),0)+IF(Analyse!$E$117="X",INDIRECT("'DATA - økonomi'!V"&amp;4+15*$A11+4*$A11+13),0)+IF(Analyse!$E$129="X",INDIRECT("'DATA - økonomi'!V"&amp;4+15*$A11+4*$A11+14),0)</f>
        <v>0</v>
      </c>
      <c r="W11" s="36">
        <f ca="1">IF(Analyse!$E$3="X",INDIRECT("'DATA - økonomi'!W"&amp;4+15*$A11+4*$A11+0),0)+IF(Analyse!$E$4="X",INDIRECT("'DATA - økonomi'!W"&amp;4+15*$A11+4*$A11+1),0)+IF(Analyse!$E$104="X",INDIRECT("'DATA - økonomi'!W"&amp;4+15*$A11+4*$A11+2),0)+IF(Analyse!$E$105="X",INDIRECT("'DATA - økonomi'!W"&amp;4+15*$A11+4*$A11+3),0)+IF(Analyse!$E$106="X",INDIRECT("'DATA - økonomi'!W"&amp;4+15*$A11+4*$A11+4),0)+IF(Analyse!$E$107="X",INDIRECT("'DATA - økonomi'!W"&amp;4+15*$A11+4*$A11+5),0)+IF(Analyse!$E$108="X",INDIRECT("'DATA - økonomi'!W"&amp;4+15*$A11+4*$A11+6),0)+IF(Analyse!$E$109="X",INDIRECT("'DATA - økonomi'!W"&amp;4+15*$A11+4*$A11+7),0)+IF(Analyse!$E$110="X",INDIRECT("'DATA - økonomi'!W"&amp;4+15*$A11+4*$A11+8),0)+IF(Analyse!$E$111="X",INDIRECT("'DATA - økonomi'!W"&amp;4+15*$A11+4*$A11+9),0)+IF(Analyse!$E$112="X",INDIRECT("'DATA - økonomi'!W"&amp;4+15*$A11+4*$A11+10),0)+IF(Analyse!$E$115="X",INDIRECT("'DATA - økonomi'!W"&amp;4+15*$A11+4*$A11+11),0)+IF(Analyse!$E$116="X",INDIRECT("'DATA - økonomi'!W"&amp;4+15*$A11+4*$A11+12),0)+IF(Analyse!$E$117="X",INDIRECT("'DATA - økonomi'!W"&amp;4+15*$A11+4*$A11+13),0)+IF(Analyse!$E$129="X",INDIRECT("'DATA - økonomi'!W"&amp;4+15*$A11+4*$A11+14),0)</f>
        <v>0</v>
      </c>
      <c r="X11" s="36">
        <f ca="1">IF(Analyse!$E$3="X",INDIRECT("'DATA - økonomi'!X"&amp;4+15*$A11+4*$A11+0),0)+IF(Analyse!$E$4="X",INDIRECT("'DATA - økonomi'!X"&amp;4+15*$A11+4*$A11+1),0)+IF(Analyse!$E$104="X",INDIRECT("'DATA - økonomi'!X"&amp;4+15*$A11+4*$A11+2),0)+IF(Analyse!$E$105="X",INDIRECT("'DATA - økonomi'!X"&amp;4+15*$A11+4*$A11+3),0)+IF(Analyse!$E$106="X",INDIRECT("'DATA - økonomi'!X"&amp;4+15*$A11+4*$A11+4),0)+IF(Analyse!$E$107="X",INDIRECT("'DATA - økonomi'!X"&amp;4+15*$A11+4*$A11+5),0)+IF(Analyse!$E$108="X",INDIRECT("'DATA - økonomi'!X"&amp;4+15*$A11+4*$A11+6),0)+IF(Analyse!$E$109="X",INDIRECT("'DATA - økonomi'!X"&amp;4+15*$A11+4*$A11+7),0)+IF(Analyse!$E$110="X",INDIRECT("'DATA - økonomi'!X"&amp;4+15*$A11+4*$A11+8),0)+IF(Analyse!$E$111="X",INDIRECT("'DATA - økonomi'!X"&amp;4+15*$A11+4*$A11+9),0)+IF(Analyse!$E$112="X",INDIRECT("'DATA - økonomi'!X"&amp;4+15*$A11+4*$A11+10),0)+IF(Analyse!$E$115="X",INDIRECT("'DATA - økonomi'!X"&amp;4+15*$A11+4*$A11+11),0)+IF(Analyse!$E$116="X",INDIRECT("'DATA - økonomi'!X"&amp;4+15*$A11+4*$A11+12),0)+IF(Analyse!$E$117="X",INDIRECT("'DATA - økonomi'!X"&amp;4+15*$A11+4*$A11+13),0)+IF(Analyse!$E$129="X",INDIRECT("'DATA - økonomi'!X"&amp;4+15*$A11+4*$A11+14),0)</f>
        <v>0</v>
      </c>
      <c r="Y11" s="36">
        <f ca="1">IF(Analyse!$E$3="X",INDIRECT("'DATA - økonomi'!Y"&amp;4+15*$A11+4*$A11+0),0)+IF(Analyse!$E$4="X",INDIRECT("'DATA - økonomi'!Y"&amp;4+15*$A11+4*$A11+1),0)+IF(Analyse!$E$104="X",INDIRECT("'DATA - økonomi'!Y"&amp;4+15*$A11+4*$A11+2),0)+IF(Analyse!$E$105="X",INDIRECT("'DATA - økonomi'!Y"&amp;4+15*$A11+4*$A11+3),0)+IF(Analyse!$E$106="X",INDIRECT("'DATA - økonomi'!Y"&amp;4+15*$A11+4*$A11+4),0)+IF(Analyse!$E$107="X",INDIRECT("'DATA - økonomi'!Y"&amp;4+15*$A11+4*$A11+5),0)+IF(Analyse!$E$108="X",INDIRECT("'DATA - økonomi'!Y"&amp;4+15*$A11+4*$A11+6),0)+IF(Analyse!$E$109="X",INDIRECT("'DATA - økonomi'!Y"&amp;4+15*$A11+4*$A11+7),0)+IF(Analyse!$E$110="X",INDIRECT("'DATA - økonomi'!Y"&amp;4+15*$A11+4*$A11+8),0)+IF(Analyse!$E$111="X",INDIRECT("'DATA - økonomi'!Y"&amp;4+15*$A11+4*$A11+9),0)+IF(Analyse!$E$112="X",INDIRECT("'DATA - økonomi'!Y"&amp;4+15*$A11+4*$A11+10),0)+IF(Analyse!$E$115="X",INDIRECT("'DATA - økonomi'!Y"&amp;4+15*$A11+4*$A11+11),0)+IF(Analyse!$E$116="X",INDIRECT("'DATA - økonomi'!Y"&amp;4+15*$A11+4*$A11+12),0)+IF(Analyse!$E$117="X",INDIRECT("'DATA - økonomi'!Y"&amp;4+15*$A11+4*$A11+13),0)+IF(Analyse!$E$129="X",INDIRECT("'DATA - økonomi'!Y"&amp;4+15*$A11+4*$A11+14),0)</f>
        <v>0</v>
      </c>
      <c r="Z11" s="36">
        <f ca="1">IF(Analyse!$E$3="X",INDIRECT("'DATA - økonomi'!Z"&amp;4+15*$A11+4*$A11+0),0)+IF(Analyse!$E$4="X",INDIRECT("'DATA - økonomi'!Z"&amp;4+15*$A11+4*$A11+1),0)+IF(Analyse!$E$104="X",INDIRECT("'DATA - økonomi'!Z"&amp;4+15*$A11+4*$A11+2),0)+IF(Analyse!$E$105="X",INDIRECT("'DATA - økonomi'!Z"&amp;4+15*$A11+4*$A11+3),0)+IF(Analyse!$E$106="X",INDIRECT("'DATA - økonomi'!Z"&amp;4+15*$A11+4*$A11+4),0)+IF(Analyse!$E$107="X",INDIRECT("'DATA - økonomi'!Z"&amp;4+15*$A11+4*$A11+5),0)+IF(Analyse!$E$108="X",INDIRECT("'DATA - økonomi'!Z"&amp;4+15*$A11+4*$A11+6),0)+IF(Analyse!$E$109="X",INDIRECT("'DATA - økonomi'!Z"&amp;4+15*$A11+4*$A11+7),0)+IF(Analyse!$E$110="X",INDIRECT("'DATA - økonomi'!Z"&amp;4+15*$A11+4*$A11+8),0)+IF(Analyse!$E$111="X",INDIRECT("'DATA - økonomi'!Z"&amp;4+15*$A11+4*$A11+9),0)+IF(Analyse!$E$112="X",INDIRECT("'DATA - økonomi'!Z"&amp;4+15*$A11+4*$A11+10),0)+IF(Analyse!$E$115="X",INDIRECT("'DATA - økonomi'!Z"&amp;4+15*$A11+4*$A11+11),0)+IF(Analyse!$E$116="X",INDIRECT("'DATA - økonomi'!Z"&amp;4+15*$A11+4*$A11+12),0)+IF(Analyse!$E$117="X",INDIRECT("'DATA - økonomi'!Z"&amp;4+15*$A11+4*$A11+13),0)+IF(Analyse!$E$129="X",INDIRECT("'DATA - økonomi'!Z"&amp;4+15*$A11+4*$A11+14),0)</f>
        <v>0</v>
      </c>
      <c r="AA11" s="36">
        <f ca="1">IF(Analyse!$E$3="X",INDIRECT("'DATA - økonomi'!Z"&amp;4+15*$A11+4*$A11+0),0)+IF(Analyse!$E$4="X",INDIRECT("'DATA - økonomi'!Z"&amp;4+15*$A11+4*$A11+1),0)+IF(Analyse!$E$104="X",INDIRECT("'DATA - økonomi'!Z"&amp;4+15*$A11+4*$A11+2),0)+IF(Analyse!$E$105="X",INDIRECT("'DATA - økonomi'!Z"&amp;4+15*$A11+4*$A11+3),0)+IF(Analyse!$E$106="X",INDIRECT("'DATA - økonomi'!Z"&amp;4+15*$A11+4*$A11+4),0)+IF(Analyse!$E$107="X",INDIRECT("'DATA - økonomi'!Z"&amp;4+15*$A11+4*$A11+5),0)+IF(Analyse!$E$108="X",INDIRECT("'DATA - økonomi'!Z"&amp;4+15*$A11+4*$A11+6),0)+IF(Analyse!$E$109="X",INDIRECT("'DATA - økonomi'!Z"&amp;4+15*$A11+4*$A11+7),0)+IF(Analyse!$E$110="X",INDIRECT("'DATA - økonomi'!Z"&amp;4+15*$A11+4*$A11+8),0)+IF(Analyse!$E$111="X",INDIRECT("'DATA - økonomi'!Z"&amp;4+15*$A11+4*$A11+9),0)+IF(Analyse!$E$112="X",INDIRECT("'DATA - økonomi'!Z"&amp;4+15*$A11+4*$A11+10),0)+IF(Analyse!$E$115="X",INDIRECT("'DATA - økonomi'!Z"&amp;4+15*$A11+4*$A11+11),0)+IF(Analyse!$E$116="X",INDIRECT("'DATA - økonomi'!Z"&amp;4+15*$A11+4*$A11+12),0)+IF(Analyse!$E$117="X",INDIRECT("'DATA - økonomi'!Z"&amp;4+15*$A11+4*$A11+13),0)+IF(Analyse!$E$129="X",INDIRECT("'DATA - økonomi'!Z"&amp;4+15*$A11+4*$A11+14),0)</f>
        <v>0</v>
      </c>
      <c r="AB11" s="36">
        <f ca="1">IF(Analyse!$E$3="X",INDIRECT("'DATA - økonomi'!Z"&amp;4+15*$A11+4*$A11+0),0)+IF(Analyse!$E$4="X",INDIRECT("'DATA - økonomi'!Z"&amp;4+15*$A11+4*$A11+1),0)+IF(Analyse!$E$104="X",INDIRECT("'DATA - økonomi'!Z"&amp;4+15*$A11+4*$A11+2),0)+IF(Analyse!$E$105="X",INDIRECT("'DATA - økonomi'!Z"&amp;4+15*$A11+4*$A11+3),0)+IF(Analyse!$E$106="X",INDIRECT("'DATA - økonomi'!Z"&amp;4+15*$A11+4*$A11+4),0)+IF(Analyse!$E$107="X",INDIRECT("'DATA - økonomi'!Z"&amp;4+15*$A11+4*$A11+5),0)+IF(Analyse!$E$108="X",INDIRECT("'DATA - økonomi'!Z"&amp;4+15*$A11+4*$A11+6),0)+IF(Analyse!$E$109="X",INDIRECT("'DATA - økonomi'!Z"&amp;4+15*$A11+4*$A11+7),0)+IF(Analyse!$E$110="X",INDIRECT("'DATA - økonomi'!Z"&amp;4+15*$A11+4*$A11+8),0)+IF(Analyse!$E$111="X",INDIRECT("'DATA - økonomi'!Z"&amp;4+15*$A11+4*$A11+9),0)+IF(Analyse!$E$112="X",INDIRECT("'DATA - økonomi'!Z"&amp;4+15*$A11+4*$A11+10),0)+IF(Analyse!$E$115="X",INDIRECT("'DATA - økonomi'!Z"&amp;4+15*$A11+4*$A11+11),0)+IF(Analyse!$E$116="X",INDIRECT("'DATA - økonomi'!Z"&amp;4+15*$A11+4*$A11+12),0)+IF(Analyse!$E$117="X",INDIRECT("'DATA - økonomi'!Z"&amp;4+15*$A11+4*$A11+13),0)+IF(Analyse!$E$129="X",INDIRECT("'DATA - økonomi'!Z"&amp;4+15*$A11+4*$A11+14),0)</f>
        <v>0</v>
      </c>
      <c r="AC11" s="30"/>
      <c r="AD11" s="35" t="s">
        <v>19</v>
      </c>
      <c r="AE11" s="36">
        <f ca="1">IF(Analyse!$E$3="X",INDIRECT("'DATA - økonomi'!AE"&amp;4+15*$A11+4*$A11+0),0)+IF(Analyse!$E$4="X",INDIRECT("'DATA - økonomi'!AE"&amp;4+15*$A11+4*$A11+1),0)+IF(Analyse!$E$104="X",INDIRECT("'DATA - økonomi'!AE"&amp;4+15*$A11+4*$A11+2),0)+IF(Analyse!$E$105="X",INDIRECT("'DATA - økonomi'!AE"&amp;4+15*$A11+4*$A11+3),0)+IF(Analyse!$E$106="X",INDIRECT("'DATA - økonomi'!AE"&amp;4+15*$A11+4*$A11+4),0)+IF(Analyse!$E$107="X",INDIRECT("'DATA - økonomi'!AE"&amp;4+15*$A11+4*$A11+5),0)+IF(Analyse!$E$108="X",INDIRECT("'DATA - økonomi'!AE"&amp;4+15*$A11+4*$A11+6),0)+IF(Analyse!$E$109="X",INDIRECT("'DATA - økonomi'!AE"&amp;4+15*$A11+4*$A11+7),0)+IF(Analyse!$E$110="X",INDIRECT("'DATA - økonomi'!AE"&amp;4+15*$A11+4*$A11+8),0)+IF(Analyse!$E$111="X",INDIRECT("'DATA - økonomi'!AE"&amp;4+15*$A11+4*$A11+9),0)+IF(Analyse!$E$112="X",INDIRECT("'DATA - økonomi'!AE"&amp;4+15*$A11+4*$A11+10),0)+IF(Analyse!$E$115="X",INDIRECT("'DATA - økonomi'!AE"&amp;4+15*$A11+4*$A11+11),0)+IF(Analyse!$E$116="X",INDIRECT("'DATA - økonomi'!AE"&amp;4+15*$A11+4*$A11+12),0)+IF(Analyse!$E$117="X",INDIRECT("'DATA - økonomi'!AE"&amp;4+15*$A11+4*$A11+13),0)+IF(Analyse!$E$129="X",INDIRECT("'DATA - økonomi'!AE"&amp;4+15*$A11+4*$A11+14),0)</f>
        <v>0</v>
      </c>
      <c r="AF11" s="36">
        <f ca="1">IF(Analyse!$E$3="X",INDIRECT("'DATA - økonomi'!AF"&amp;4+15*$A11+4*$A11+0),0)+IF(Analyse!$E$4="X",INDIRECT("'DATA - økonomi'!AF"&amp;4+15*$A11+4*$A11+1),0)+IF(Analyse!$E$104="X",INDIRECT("'DATA - økonomi'!AF"&amp;4+15*$A11+4*$A11+2),0)+IF(Analyse!$E$105="X",INDIRECT("'DATA - økonomi'!AF"&amp;4+15*$A11+4*$A11+3),0)+IF(Analyse!$E$106="X",INDIRECT("'DATA - økonomi'!AF"&amp;4+15*$A11+4*$A11+4),0)+IF(Analyse!$E$107="X",INDIRECT("'DATA - økonomi'!AF"&amp;4+15*$A11+4*$A11+5),0)+IF(Analyse!$E$108="X",INDIRECT("'DATA - økonomi'!AF"&amp;4+15*$A11+4*$A11+6),0)+IF(Analyse!$E$109="X",INDIRECT("'DATA - økonomi'!AF"&amp;4+15*$A11+4*$A11+7),0)+IF(Analyse!$E$110="X",INDIRECT("'DATA - økonomi'!AF"&amp;4+15*$A11+4*$A11+8),0)+IF(Analyse!$E$111="X",INDIRECT("'DATA - økonomi'!AF"&amp;4+15*$A11+4*$A11+9),0)+IF(Analyse!$E$112="X",INDIRECT("'DATA - økonomi'!AF"&amp;4+15*$A11+4*$A11+10),0)+IF(Analyse!$E$115="X",INDIRECT("'DATA - økonomi'!AF"&amp;4+15*$A11+4*$A11+11),0)+IF(Analyse!$E$116="X",INDIRECT("'DATA - økonomi'!AF"&amp;4+15*$A11+4*$A11+12),0)+IF(Analyse!$E$117="X",INDIRECT("'DATA - økonomi'!AF"&amp;4+15*$A11+4*$A11+13),0)+IF(Analyse!$E$129="X",INDIRECT("'DATA - økonomi'!AF"&amp;4+15*$A11+4*$A11+14),0)</f>
        <v>0</v>
      </c>
      <c r="AG11" s="36">
        <f ca="1">IF(Analyse!$E$3="X",INDIRECT("'DATA - økonomi'!AG"&amp;4+15*$A11+4*$A11+0),0)+IF(Analyse!$E$4="X",INDIRECT("'DATA - økonomi'!AG"&amp;4+15*$A11+4*$A11+1),0)+IF(Analyse!$E$104="X",INDIRECT("'DATA - økonomi'!AG"&amp;4+15*$A11+4*$A11+2),0)+IF(Analyse!$E$105="X",INDIRECT("'DATA - økonomi'!AG"&amp;4+15*$A11+4*$A11+3),0)+IF(Analyse!$E$106="X",INDIRECT("'DATA - økonomi'!AG"&amp;4+15*$A11+4*$A11+4),0)+IF(Analyse!$E$107="X",INDIRECT("'DATA - økonomi'!AG"&amp;4+15*$A11+4*$A11+5),0)+IF(Analyse!$E$108="X",INDIRECT("'DATA - økonomi'!AG"&amp;4+15*$A11+4*$A11+6),0)+IF(Analyse!$E$109="X",INDIRECT("'DATA - økonomi'!AG"&amp;4+15*$A11+4*$A11+7),0)+IF(Analyse!$E$110="X",INDIRECT("'DATA - økonomi'!AG"&amp;4+15*$A11+4*$A11+8),0)+IF(Analyse!$E$111="X",INDIRECT("'DATA - økonomi'!AG"&amp;4+15*$A11+4*$A11+9),0)+IF(Analyse!$E$112="X",INDIRECT("'DATA - økonomi'!AG"&amp;4+15*$A11+4*$A11+10),0)+IF(Analyse!$E$115="X",INDIRECT("'DATA - økonomi'!AG"&amp;4+15*$A11+4*$A11+11),0)+IF(Analyse!$E$116="X",INDIRECT("'DATA - økonomi'!AG"&amp;4+15*$A11+4*$A11+12),0)+IF(Analyse!$E$117="X",INDIRECT("'DATA - økonomi'!AG"&amp;4+15*$A11+4*$A11+13),0)+IF(Analyse!$E$129="X",INDIRECT("'DATA - økonomi'!AG"&amp;4+15*$A11+4*$A11+14),0)</f>
        <v>0</v>
      </c>
      <c r="AH11" s="36">
        <f ca="1">IF(Analyse!$E$3="X",INDIRECT("'DATA - økonomi'!AH"&amp;4+15*$A11+4*$A11+0),0)+IF(Analyse!$E$4="X",INDIRECT("'DATA - økonomi'!AH"&amp;4+15*$A11+4*$A11+1),0)+IF(Analyse!$E$104="X",INDIRECT("'DATA - økonomi'!AH"&amp;4+15*$A11+4*$A11+2),0)+IF(Analyse!$E$105="X",INDIRECT("'DATA - økonomi'!AH"&amp;4+15*$A11+4*$A11+3),0)+IF(Analyse!$E$106="X",INDIRECT("'DATA - økonomi'!AH"&amp;4+15*$A11+4*$A11+4),0)+IF(Analyse!$E$107="X",INDIRECT("'DATA - økonomi'!AH"&amp;4+15*$A11+4*$A11+5),0)+IF(Analyse!$E$108="X",INDIRECT("'DATA - økonomi'!AH"&amp;4+15*$A11+4*$A11+6),0)+IF(Analyse!$E$109="X",INDIRECT("'DATA - økonomi'!AH"&amp;4+15*$A11+4*$A11+7),0)+IF(Analyse!$E$110="X",INDIRECT("'DATA - økonomi'!AH"&amp;4+15*$A11+4*$A11+8),0)+IF(Analyse!$E$111="X",INDIRECT("'DATA - økonomi'!AH"&amp;4+15*$A11+4*$A11+9),0)+IF(Analyse!$E$112="X",INDIRECT("'DATA - økonomi'!AH"&amp;4+15*$A11+4*$A11+10),0)+IF(Analyse!$E$115="X",INDIRECT("'DATA - økonomi'!AH"&amp;4+15*$A11+4*$A11+11),0)+IF(Analyse!$E$116="X",INDIRECT("'DATA - økonomi'!AH"&amp;4+15*$A11+4*$A11+12),0)+IF(Analyse!$E$117="X",INDIRECT("'DATA - økonomi'!AH"&amp;4+15*$A11+4*$A11+13),0)+IF(Analyse!$E$129="X",INDIRECT("'DATA - økonomi'!AH"&amp;4+15*$A11+4*$A11+14),0)</f>
        <v>0</v>
      </c>
      <c r="AI11" s="36">
        <f ca="1">IF(Analyse!$E$3="X",INDIRECT("'DATA - økonomi'!AI"&amp;4+15*$A11+4*$A11+0),0)+IF(Analyse!$E$4="X",INDIRECT("'DATA - økonomi'!AI"&amp;4+15*$A11+4*$A11+1),0)+IF(Analyse!$E$104="X",INDIRECT("'DATA - økonomi'!AI"&amp;4+15*$A11+4*$A11+2),0)+IF(Analyse!$E$105="X",INDIRECT("'DATA - økonomi'!AI"&amp;4+15*$A11+4*$A11+3),0)+IF(Analyse!$E$106="X",INDIRECT("'DATA - økonomi'!AI"&amp;4+15*$A11+4*$A11+4),0)+IF(Analyse!$E$107="X",INDIRECT("'DATA - økonomi'!AI"&amp;4+15*$A11+4*$A11+5),0)+IF(Analyse!$E$108="X",INDIRECT("'DATA - økonomi'!AI"&amp;4+15*$A11+4*$A11+6),0)+IF(Analyse!$E$109="X",INDIRECT("'DATA - økonomi'!AI"&amp;4+15*$A11+4*$A11+7),0)+IF(Analyse!$E$110="X",INDIRECT("'DATA - økonomi'!AI"&amp;4+15*$A11+4*$A11+8),0)+IF(Analyse!$E$111="X",INDIRECT("'DATA - økonomi'!AI"&amp;4+15*$A11+4*$A11+9),0)+IF(Analyse!$E$112="X",INDIRECT("'DATA - økonomi'!AI"&amp;4+15*$A11+4*$A11+10),0)+IF(Analyse!$E$115="X",INDIRECT("'DATA - økonomi'!AI"&amp;4+15*$A11+4*$A11+11),0)+IF(Analyse!$E$116="X",INDIRECT("'DATA - økonomi'!AI"&amp;4+15*$A11+4*$A11+12),0)+IF(Analyse!$E$117="X",INDIRECT("'DATA - økonomi'!AI"&amp;4+15*$A11+4*$A11+13),0)+IF(Analyse!$E$129="X",INDIRECT("'DATA - økonomi'!AI"&amp;4+15*$A11+4*$A11+14),0)</f>
        <v>0</v>
      </c>
      <c r="AJ11" s="36">
        <f ca="1">IF(Analyse!$E$3="X",INDIRECT("'DATA - økonomi'!AJ"&amp;4+15*$A11+4*$A11+0),0)+IF(Analyse!$E$4="X",INDIRECT("'DATA - økonomi'!AJ"&amp;4+15*$A11+4*$A11+1),0)+IF(Analyse!$E$104="X",INDIRECT("'DATA - økonomi'!AJ"&amp;4+15*$A11+4*$A11+2),0)+IF(Analyse!$E$105="X",INDIRECT("'DATA - økonomi'!AJ"&amp;4+15*$A11+4*$A11+3),0)+IF(Analyse!$E$106="X",INDIRECT("'DATA - økonomi'!AJ"&amp;4+15*$A11+4*$A11+4),0)+IF(Analyse!$E$107="X",INDIRECT("'DATA - økonomi'!AJ"&amp;4+15*$A11+4*$A11+5),0)+IF(Analyse!$E$108="X",INDIRECT("'DATA - økonomi'!AJ"&amp;4+15*$A11+4*$A11+6),0)+IF(Analyse!$E$109="X",INDIRECT("'DATA - økonomi'!AJ"&amp;4+15*$A11+4*$A11+7),0)+IF(Analyse!$E$110="X",INDIRECT("'DATA - økonomi'!AJ"&amp;4+15*$A11+4*$A11+8),0)+IF(Analyse!$E$111="X",INDIRECT("'DATA - økonomi'!AJ"&amp;4+15*$A11+4*$A11+9),0)+IF(Analyse!$E$112="X",INDIRECT("'DATA - økonomi'!AJ"&amp;4+15*$A11+4*$A11+10),0)+IF(Analyse!$E$115="X",INDIRECT("'DATA - økonomi'!AJ"&amp;4+15*$A11+4*$A11+11),0)+IF(Analyse!$E$116="X",INDIRECT("'DATA - økonomi'!AJ"&amp;4+15*$A11+4*$A11+12),0)+IF(Analyse!$E$117="X",INDIRECT("'DATA - økonomi'!AJ"&amp;4+15*$A11+4*$A11+13),0)+IF(Analyse!$E$129="X",INDIRECT("'DATA - økonomi'!AJ"&amp;4+15*$A11+4*$A11+14),0)</f>
        <v>0</v>
      </c>
      <c r="AK11" s="36">
        <f ca="1">IF(Analyse!$E$3="X",INDIRECT("'DATA - økonomi'!AK"&amp;4+15*$A11+4*$A11+0),0)+IF(Analyse!$E$4="X",INDIRECT("'DATA - økonomi'!AK"&amp;4+15*$A11+4*$A11+1),0)+IF(Analyse!$E$104="X",INDIRECT("'DATA - økonomi'!AK"&amp;4+15*$A11+4*$A11+2),0)+IF(Analyse!$E$105="X",INDIRECT("'DATA - økonomi'!AK"&amp;4+15*$A11+4*$A11+3),0)+IF(Analyse!$E$106="X",INDIRECT("'DATA - økonomi'!AK"&amp;4+15*$A11+4*$A11+4),0)+IF(Analyse!$E$107="X",INDIRECT("'DATA - økonomi'!AK"&amp;4+15*$A11+4*$A11+5),0)+IF(Analyse!$E$108="X",INDIRECT("'DATA - økonomi'!AK"&amp;4+15*$A11+4*$A11+6),0)+IF(Analyse!$E$109="X",INDIRECT("'DATA - økonomi'!AK"&amp;4+15*$A11+4*$A11+7),0)+IF(Analyse!$E$110="X",INDIRECT("'DATA - økonomi'!AK"&amp;4+15*$A11+4*$A11+8),0)+IF(Analyse!$E$111="X",INDIRECT("'DATA - økonomi'!AK"&amp;4+15*$A11+4*$A11+9),0)+IF(Analyse!$E$112="X",INDIRECT("'DATA - økonomi'!AK"&amp;4+15*$A11+4*$A11+10),0)+IF(Analyse!$E$115="X",INDIRECT("'DATA - økonomi'!AK"&amp;4+15*$A11+4*$A11+11),0)+IF(Analyse!$E$116="X",INDIRECT("'DATA - økonomi'!AK"&amp;4+15*$A11+4*$A11+12),0)+IF(Analyse!$E$117="X",INDIRECT("'DATA - økonomi'!AK"&amp;4+15*$A11+4*$A11+13),0)+IF(Analyse!$E$129="X",INDIRECT("'DATA - økonomi'!AK"&amp;4+15*$A11+4*$A11+14),0)</f>
        <v>0</v>
      </c>
      <c r="AL11" s="36">
        <f ca="1">IF(Analyse!$E$3="X",INDIRECT("'DATA - økonomi'!AL"&amp;4+15*$A11+4*$A11+0),0)+IF(Analyse!$E$4="X",INDIRECT("'DATA - økonomi'!AL"&amp;4+15*$A11+4*$A11+1),0)+IF(Analyse!$E$104="X",INDIRECT("'DATA - økonomi'!AL"&amp;4+15*$A11+4*$A11+2),0)+IF(Analyse!$E$105="X",INDIRECT("'DATA - økonomi'!AL"&amp;4+15*$A11+4*$A11+3),0)+IF(Analyse!$E$106="X",INDIRECT("'DATA - økonomi'!AL"&amp;4+15*$A11+4*$A11+4),0)+IF(Analyse!$E$107="X",INDIRECT("'DATA - økonomi'!AL"&amp;4+15*$A11+4*$A11+5),0)+IF(Analyse!$E$108="X",INDIRECT("'DATA - økonomi'!AL"&amp;4+15*$A11+4*$A11+6),0)+IF(Analyse!$E$109="X",INDIRECT("'DATA - økonomi'!AL"&amp;4+15*$A11+4*$A11+7),0)+IF(Analyse!$E$110="X",INDIRECT("'DATA - økonomi'!AL"&amp;4+15*$A11+4*$A11+8),0)+IF(Analyse!$E$111="X",INDIRECT("'DATA - økonomi'!AL"&amp;4+15*$A11+4*$A11+9),0)+IF(Analyse!$E$112="X",INDIRECT("'DATA - økonomi'!AL"&amp;4+15*$A11+4*$A11+10),0)+IF(Analyse!$E$115="X",INDIRECT("'DATA - økonomi'!AL"&amp;4+15*$A11+4*$A11+11),0)+IF(Analyse!$E$116="X",INDIRECT("'DATA - økonomi'!AL"&amp;4+15*$A11+4*$A11+12),0)+IF(Analyse!$E$117="X",INDIRECT("'DATA - økonomi'!AL"&amp;4+15*$A11+4*$A11+13),0)+IF(Analyse!$E$129="X",INDIRECT("'DATA - økonomi'!AL"&amp;4+15*$A11+4*$A11+14),0)</f>
        <v>0</v>
      </c>
      <c r="AM11" s="36">
        <f ca="1">IF(Analyse!$E$3="X",INDIRECT("'DATA - økonomi'!AM"&amp;4+15*$A11+4*$A11+0),0)+IF(Analyse!$E$4="X",INDIRECT("'DATA - økonomi'!AM"&amp;4+15*$A11+4*$A11+1),0)+IF(Analyse!$E$104="X",INDIRECT("'DATA - økonomi'!AM"&amp;4+15*$A11+4*$A11+2),0)+IF(Analyse!$E$105="X",INDIRECT("'DATA - økonomi'!AM"&amp;4+15*$A11+4*$A11+3),0)+IF(Analyse!$E$106="X",INDIRECT("'DATA - økonomi'!AM"&amp;4+15*$A11+4*$A11+4),0)+IF(Analyse!$E$107="X",INDIRECT("'DATA - økonomi'!AM"&amp;4+15*$A11+4*$A11+5),0)+IF(Analyse!$E$108="X",INDIRECT("'DATA - økonomi'!AM"&amp;4+15*$A11+4*$A11+6),0)+IF(Analyse!$E$109="X",INDIRECT("'DATA - økonomi'!AM"&amp;4+15*$A11+4*$A11+7),0)+IF(Analyse!$E$110="X",INDIRECT("'DATA - økonomi'!AM"&amp;4+15*$A11+4*$A11+8),0)+IF(Analyse!$E$111="X",INDIRECT("'DATA - økonomi'!AM"&amp;4+15*$A11+4*$A11+9),0)+IF(Analyse!$E$112="X",INDIRECT("'DATA - økonomi'!AM"&amp;4+15*$A11+4*$A11+10),0)+IF(Analyse!$E$115="X",INDIRECT("'DATA - økonomi'!AM"&amp;4+15*$A11+4*$A11+11),0)+IF(Analyse!$E$116="X",INDIRECT("'DATA - økonomi'!AM"&amp;4+15*$A11+4*$A11+12),0)+IF(Analyse!$E$117="X",INDIRECT("'DATA - økonomi'!AM"&amp;4+15*$A11+4*$A11+13),0)+IF(Analyse!$E$129="X",INDIRECT("'DATA - økonomi'!AM"&amp;4+15*$A11+4*$A11+14),0)</f>
        <v>0</v>
      </c>
      <c r="AN11" s="36">
        <f ca="1">IF(Analyse!$E$3="X",INDIRECT("'DATA - økonomi'!AN"&amp;4+15*$A11+4*$A11+0),0)+IF(Analyse!$E$4="X",INDIRECT("'DATA - økonomi'!AN"&amp;4+15*$A11+4*$A11+1),0)+IF(Analyse!$E$104="X",INDIRECT("'DATA - økonomi'!AN"&amp;4+15*$A11+4*$A11+2),0)+IF(Analyse!$E$105="X",INDIRECT("'DATA - økonomi'!AN"&amp;4+15*$A11+4*$A11+3),0)+IF(Analyse!$E$106="X",INDIRECT("'DATA - økonomi'!AN"&amp;4+15*$A11+4*$A11+4),0)+IF(Analyse!$E$107="X",INDIRECT("'DATA - økonomi'!AN"&amp;4+15*$A11+4*$A11+5),0)+IF(Analyse!$E$108="X",INDIRECT("'DATA - økonomi'!AN"&amp;4+15*$A11+4*$A11+6),0)+IF(Analyse!$E$109="X",INDIRECT("'DATA - økonomi'!AN"&amp;4+15*$A11+4*$A11+7),0)+IF(Analyse!$E$110="X",INDIRECT("'DATA - økonomi'!AN"&amp;4+15*$A11+4*$A11+8),0)+IF(Analyse!$E$111="X",INDIRECT("'DATA - økonomi'!AN"&amp;4+15*$A11+4*$A11+9),0)+IF(Analyse!$E$112="X",INDIRECT("'DATA - økonomi'!AN"&amp;4+15*$A11+4*$A11+10),0)+IF(Analyse!$E$115="X",INDIRECT("'DATA - økonomi'!AN"&amp;4+15*$A11+4*$A11+11),0)+IF(Analyse!$E$116="X",INDIRECT("'DATA - økonomi'!AN"&amp;4+15*$A11+4*$A11+12),0)+IF(Analyse!$E$117="X",INDIRECT("'DATA - økonomi'!AN"&amp;4+15*$A11+4*$A11+13),0)+IF(Analyse!$E$129="X",INDIRECT("'DATA - økonomi'!AN"&amp;4+15*$A11+4*$A11+14),0)</f>
        <v>0</v>
      </c>
      <c r="AO11" s="36">
        <f ca="1">IF(Analyse!$E$3="X",INDIRECT("'DATA - økonomi'!AO"&amp;4+15*$A11+4*$A11+0),0)+IF(Analyse!$E$4="X",INDIRECT("'DATA - økonomi'!AO"&amp;4+15*$A11+4*$A11+1),0)+IF(Analyse!$E$104="X",INDIRECT("'DATA - økonomi'!AO"&amp;4+15*$A11+4*$A11+2),0)+IF(Analyse!$E$105="X",INDIRECT("'DATA - økonomi'!AO"&amp;4+15*$A11+4*$A11+3),0)+IF(Analyse!$E$106="X",INDIRECT("'DATA - økonomi'!AO"&amp;4+15*$A11+4*$A11+4),0)+IF(Analyse!$E$107="X",INDIRECT("'DATA - økonomi'!AO"&amp;4+15*$A11+4*$A11+5),0)+IF(Analyse!$E$108="X",INDIRECT("'DATA - økonomi'!AO"&amp;4+15*$A11+4*$A11+6),0)+IF(Analyse!$E$109="X",INDIRECT("'DATA - økonomi'!AO"&amp;4+15*$A11+4*$A11+7),0)+IF(Analyse!$E$110="X",INDIRECT("'DATA - økonomi'!AO"&amp;4+15*$A11+4*$A11+8),0)+IF(Analyse!$E$111="X",INDIRECT("'DATA - økonomi'!AO"&amp;4+15*$A11+4*$A11+9),0)+IF(Analyse!$E$112="X",INDIRECT("'DATA - økonomi'!AO"&amp;4+15*$A11+4*$A11+10),0)+IF(Analyse!$E$115="X",INDIRECT("'DATA - økonomi'!AO"&amp;4+15*$A11+4*$A11+11),0)+IF(Analyse!$E$116="X",INDIRECT("'DATA - økonomi'!AO"&amp;4+15*$A11+4*$A11+12),0)+IF(Analyse!$E$117="X",INDIRECT("'DATA - økonomi'!AO"&amp;4+15*$A11+4*$A11+13),0)+IF(Analyse!$E$129="X",INDIRECT("'DATA - økonomi'!AO"&amp;4+15*$A11+4*$A11+14),0)</f>
        <v>0</v>
      </c>
      <c r="AP11" s="30"/>
      <c r="AQ11" s="35" t="s">
        <v>19</v>
      </c>
      <c r="AR11" s="36">
        <f ca="1">INDIRECT("'DATA - økonomi'!AE"&amp;($A114+1)*19)</f>
        <v>21483.88</v>
      </c>
      <c r="AS11" s="36">
        <f ca="1">INDIRECT("'DATA - økonomi'!AF"&amp;($A114+1)*19)</f>
        <v>21716.240000000002</v>
      </c>
      <c r="AT11" s="36">
        <f ca="1">INDIRECT("'DATA - økonomi'!AG"&amp;($A114+1)*19)</f>
        <v>21906.25</v>
      </c>
      <c r="AU11" s="36">
        <f ca="1">INDIRECT("'DATA - økonomi'!AH"&amp;($A114+1)*19)</f>
        <v>22040.928</v>
      </c>
      <c r="AV11" s="36">
        <f ca="1">INDIRECT("'DATA - økonomi'!AI"&amp;($A114+1)*19)</f>
        <v>22175.061999999998</v>
      </c>
      <c r="AW11" s="36">
        <f ca="1">INDIRECT("'DATA - økonomi'!AJ"&amp;($A114+1)*19)</f>
        <v>22104.636000000002</v>
      </c>
      <c r="AX11" s="36">
        <f ca="1">INDIRECT("'DATA - økonomi'!AK"&amp;($A114+1)*19)</f>
        <v>21946.14</v>
      </c>
      <c r="AY11" s="36">
        <f ca="1">INDIRECT("'DATA - økonomi'!AL"&amp;($A114+1)*19)</f>
        <v>21720.71</v>
      </c>
      <c r="AZ11" s="36">
        <f ca="1">INDIRECT("'DATA - økonomi'!AM"&amp;($A114+1)*19)</f>
        <v>21808.607999999997</v>
      </c>
      <c r="BA11" s="36">
        <f ca="1">INDIRECT("'DATA - økonomi'!AN"&amp;($A114+1)*19)</f>
        <v>22174.922000000002</v>
      </c>
      <c r="BB11" s="36">
        <f ca="1">INDIRECT("'DATA - økonomi'!AO"&amp;($A114+1)*19)</f>
        <v>23427.768000000004</v>
      </c>
      <c r="BC11" s="30"/>
    </row>
    <row r="12" spans="1:55" x14ac:dyDescent="0.25">
      <c r="A12" s="32">
        <v>8</v>
      </c>
      <c r="B12" s="35" t="s">
        <v>20</v>
      </c>
      <c r="C12" s="36">
        <f ca="1">IF(Analyse!$E$3="X",INDIRECT("'DATA - økonomi'!C"&amp;4+15*$A12+4*$A12+0),0)+IF(Analyse!$E$4="X",INDIRECT("'DATA - økonomi'!C"&amp;4+15*$A12+4*$A12+1),0)+IF(Analyse!$E$104="X",INDIRECT("'DATA - økonomi'!C"&amp;4+15*$A12+4*$A12+2),0)+IF(Analyse!$E$105="X",INDIRECT("'DATA - økonomi'!C"&amp;4+15*$A12+4*$A12+3),0)+IF(Analyse!$E$106="X",INDIRECT("'DATA - økonomi'!C"&amp;4+15*$A12+4*$A12+4),0)+IF(Analyse!$E$107="X",INDIRECT("'DATA - økonomi'!C"&amp;4+15*$A12+4*$A12+5),0)+IF(Analyse!$E$108="X",INDIRECT("'DATA - økonomi'!C"&amp;4+15*$A12+4*$A12+6),0)+IF(Analyse!$E$109="X",INDIRECT("'DATA - økonomi'!C"&amp;4+15*$A12+4*$A12+7),0)+IF(Analyse!$E$110="X",INDIRECT("'DATA - økonomi'!C"&amp;4+15*$A12+4*$A12+8),0)+IF(Analyse!$E$111="X",INDIRECT("'DATA - økonomi'!C"&amp;4+15*$A12+4*$A12+9),0)+IF(Analyse!$E$112="X",INDIRECT("'DATA - økonomi'!C"&amp;4+15*$A12+4*$A12+10),0)+IF(Analyse!$E$115="X",INDIRECT("'DATA - økonomi'!C"&amp;4+15*$A12+4*$A12+11),0)+IF(Analyse!$E$116="X",INDIRECT("'DATA - økonomi'!C"&amp;4+15*$A12+4*$A12+12),0)+IF(Analyse!$E$117="X",INDIRECT("'DATA - økonomi'!C"&amp;4+15*$A12+4*$A12+13),0)+IF(Analyse!$E$129="X",INDIRECT("'DATA - økonomi'!C"&amp;4+15*$A12+4*$A12+14),0)</f>
        <v>0</v>
      </c>
      <c r="D12" s="36">
        <f ca="1">IF(Analyse!$E$3="X",INDIRECT("'DATA - økonomi'!D"&amp;4+15*$A12+4*$A12+0),0)+IF(Analyse!$E$4="X",INDIRECT("'DATA - økonomi'!D"&amp;4+15*$A12+4*$A12+1),0)+IF(Analyse!$E$104="X",INDIRECT("'DATA - økonomi'!D"&amp;4+15*$A12+4*$A12+2),0)+IF(Analyse!$E$105="X",INDIRECT("'DATA - økonomi'!D"&amp;4+15*$A12+4*$A12+3),0)+IF(Analyse!$E$106="X",INDIRECT("'DATA - økonomi'!D"&amp;4+15*$A12+4*$A12+4),0)+IF(Analyse!$E$107="X",INDIRECT("'DATA - økonomi'!D"&amp;4+15*$A12+4*$A12+5),0)+IF(Analyse!$E$108="X",INDIRECT("'DATA - økonomi'!D"&amp;4+15*$A12+4*$A12+6),0)+IF(Analyse!$E$109="X",INDIRECT("'DATA - økonomi'!D"&amp;4+15*$A12+4*$A12+7),0)+IF(Analyse!$E$110="X",INDIRECT("'DATA - økonomi'!D"&amp;4+15*$A12+4*$A12+8),0)+IF(Analyse!$E$111="X",INDIRECT("'DATA - økonomi'!D"&amp;4+15*$A12+4*$A12+9),0)+IF(Analyse!$E$112="X",INDIRECT("'DATA - økonomi'!D"&amp;4+15*$A12+4*$A12+10),0)+IF(Analyse!$E$115="X",INDIRECT("'DATA - økonomi'!D"&amp;4+15*$A12+4*$A12+11),0)+IF(Analyse!$E$116="X",INDIRECT("'DATA - økonomi'!D"&amp;4+15*$A12+4*$A12+12),0)+IF(Analyse!$E$117="X",INDIRECT("'DATA - økonomi'!D"&amp;4+15*$A12+4*$A12+13),0)+IF(Analyse!$E$129="X",INDIRECT("'DATA - økonomi'!D"&amp;4+15*$A12+4*$A12+14),0)</f>
        <v>0</v>
      </c>
      <c r="E12" s="36">
        <f ca="1">IF(Analyse!$E$3="X",INDIRECT("'DATA - økonomi'!E"&amp;4+15*$A12+4*$A12+0),0)+IF(Analyse!$E$4="X",INDIRECT("'DATA - økonomi'!E"&amp;4+15*$A12+4*$A12+1),0)+IF(Analyse!$E$104="X",INDIRECT("'DATA - økonomi'!E"&amp;4+15*$A12+4*$A12+2),0)+IF(Analyse!$E$105="X",INDIRECT("'DATA - økonomi'!E"&amp;4+15*$A12+4*$A12+3),0)+IF(Analyse!$E$106="X",INDIRECT("'DATA - økonomi'!E"&amp;4+15*$A12+4*$A12+4),0)+IF(Analyse!$E$107="X",INDIRECT("'DATA - økonomi'!E"&amp;4+15*$A12+4*$A12+5),0)+IF(Analyse!$E$108="X",INDIRECT("'DATA - økonomi'!E"&amp;4+15*$A12+4*$A12+6),0)+IF(Analyse!$E$109="X",INDIRECT("'DATA - økonomi'!E"&amp;4+15*$A12+4*$A12+7),0)+IF(Analyse!$E$110="X",INDIRECT("'DATA - økonomi'!E"&amp;4+15*$A12+4*$A12+8),0)+IF(Analyse!$E$111="X",INDIRECT("'DATA - økonomi'!E"&amp;4+15*$A12+4*$A12+9),0)+IF(Analyse!$E$112="X",INDIRECT("'DATA - økonomi'!E"&amp;4+15*$A12+4*$A12+10),0)+IF(Analyse!$E$115="X",INDIRECT("'DATA - økonomi'!E"&amp;4+15*$A12+4*$A12+11),0)+IF(Analyse!$E$116="X",INDIRECT("'DATA - økonomi'!E"&amp;4+15*$A12+4*$A12+12),0)+IF(Analyse!$E$117="X",INDIRECT("'DATA - økonomi'!E"&amp;4+15*$A12+4*$A12+13),0)+IF(Analyse!$E$129="X",INDIRECT("'DATA - økonomi'!E"&amp;4+15*$A12+4*$A12+14),0)</f>
        <v>0</v>
      </c>
      <c r="F12" s="36">
        <f ca="1">IF(Analyse!$E$3="X",INDIRECT("'DATA - økonomi'!F"&amp;4+15*$A12+4*$A12+0),0)+IF(Analyse!$E$4="X",INDIRECT("'DATA - økonomi'!F"&amp;4+15*$A12+4*$A12+1),0)+IF(Analyse!$E$104="X",INDIRECT("'DATA - økonomi'!F"&amp;4+15*$A12+4*$A12+2),0)+IF(Analyse!$E$105="X",INDIRECT("'DATA - økonomi'!F"&amp;4+15*$A12+4*$A12+3),0)+IF(Analyse!$E$106="X",INDIRECT("'DATA - økonomi'!F"&amp;4+15*$A12+4*$A12+4),0)+IF(Analyse!$E$107="X",INDIRECT("'DATA - økonomi'!F"&amp;4+15*$A12+4*$A12+5),0)+IF(Analyse!$E$108="X",INDIRECT("'DATA - økonomi'!F"&amp;4+15*$A12+4*$A12+6),0)+IF(Analyse!$E$109="X",INDIRECT("'DATA - økonomi'!F"&amp;4+15*$A12+4*$A12+7),0)+IF(Analyse!$E$110="X",INDIRECT("'DATA - økonomi'!F"&amp;4+15*$A12+4*$A12+8),0)+IF(Analyse!$E$111="X",INDIRECT("'DATA - økonomi'!F"&amp;4+15*$A12+4*$A12+9),0)+IF(Analyse!$E$112="X",INDIRECT("'DATA - økonomi'!F"&amp;4+15*$A12+4*$A12+10),0)+IF(Analyse!$E$115="X",INDIRECT("'DATA - økonomi'!F"&amp;4+15*$A12+4*$A12+11),0)+IF(Analyse!$E$116="X",INDIRECT("'DATA - økonomi'!F"&amp;4+15*$A12+4*$A12+12),0)+IF(Analyse!$E$117="X",INDIRECT("'DATA - økonomi'!F"&amp;4+15*$A12+4*$A12+13),0)+IF(Analyse!$E$129="X",INDIRECT("'DATA - økonomi'!F"&amp;4+15*$A12+4*$A12+14),0)</f>
        <v>0</v>
      </c>
      <c r="G12" s="36">
        <f ca="1">IF(Analyse!$E$3="X",INDIRECT("'DATA - økonomi'!G"&amp;4+15*$A12+4*$A12+0),0)+IF(Analyse!$E$4="X",INDIRECT("'DATA - økonomi'!G"&amp;4+15*$A12+4*$A12+1),0)+IF(Analyse!$E$104="X",INDIRECT("'DATA - økonomi'!G"&amp;4+15*$A12+4*$A12+2),0)+IF(Analyse!$E$105="X",INDIRECT("'DATA - økonomi'!G"&amp;4+15*$A12+4*$A12+3),0)+IF(Analyse!$E$106="X",INDIRECT("'DATA - økonomi'!G"&amp;4+15*$A12+4*$A12+4),0)+IF(Analyse!$E$107="X",INDIRECT("'DATA - økonomi'!G"&amp;4+15*$A12+4*$A12+5),0)+IF(Analyse!$E$108="X",INDIRECT("'DATA - økonomi'!G"&amp;4+15*$A12+4*$A12+6),0)+IF(Analyse!$E$109="X",INDIRECT("'DATA - økonomi'!G"&amp;4+15*$A12+4*$A12+7),0)+IF(Analyse!$E$110="X",INDIRECT("'DATA - økonomi'!G"&amp;4+15*$A12+4*$A12+8),0)+IF(Analyse!$E$111="X",INDIRECT("'DATA - økonomi'!G"&amp;4+15*$A12+4*$A12+9),0)+IF(Analyse!$E$112="X",INDIRECT("'DATA - økonomi'!G"&amp;4+15*$A12+4*$A12+10),0)+IF(Analyse!$E$115="X",INDIRECT("'DATA - økonomi'!G"&amp;4+15*$A12+4*$A12+11),0)+IF(Analyse!$E$116="X",INDIRECT("'DATA - økonomi'!G"&amp;4+15*$A12+4*$A12+12),0)+IF(Analyse!$E$117="X",INDIRECT("'DATA - økonomi'!G"&amp;4+15*$A12+4*$A12+13),0)+IF(Analyse!$E$129="X",INDIRECT("'DATA - økonomi'!G"&amp;4+15*$A12+4*$A12+14),0)</f>
        <v>0</v>
      </c>
      <c r="H12" s="36">
        <f ca="1">IF(Analyse!$E$3="X",INDIRECT("'DATA - økonomi'!H"&amp;4+15*$A12+4*$A12+0),0)+IF(Analyse!$E$4="X",INDIRECT("'DATA - økonomi'!H"&amp;4+15*$A12+4*$A12+1),0)+IF(Analyse!$E$104="X",INDIRECT("'DATA - økonomi'!H"&amp;4+15*$A12+4*$A12+2),0)+IF(Analyse!$E$105="X",INDIRECT("'DATA - økonomi'!H"&amp;4+15*$A12+4*$A12+3),0)+IF(Analyse!$E$106="X",INDIRECT("'DATA - økonomi'!H"&amp;4+15*$A12+4*$A12+4),0)+IF(Analyse!$E$107="X",INDIRECT("'DATA - økonomi'!H"&amp;4+15*$A12+4*$A12+5),0)+IF(Analyse!$E$108="X",INDIRECT("'DATA - økonomi'!H"&amp;4+15*$A12+4*$A12+6),0)+IF(Analyse!$E$109="X",INDIRECT("'DATA - økonomi'!H"&amp;4+15*$A12+4*$A12+7),0)+IF(Analyse!$E$110="X",INDIRECT("'DATA - økonomi'!H"&amp;4+15*$A12+4*$A12+8),0)+IF(Analyse!$E$111="X",INDIRECT("'DATA - økonomi'!H"&amp;4+15*$A12+4*$A12+9),0)+IF(Analyse!$E$112="X",INDIRECT("'DATA - økonomi'!H"&amp;4+15*$A12+4*$A12+10),0)+IF(Analyse!$E$115="X",INDIRECT("'DATA - økonomi'!H"&amp;4+15*$A12+4*$A12+11),0)+IF(Analyse!$E$116="X",INDIRECT("'DATA - økonomi'!H"&amp;4+15*$A12+4*$A12+12),0)+IF(Analyse!$E$117="X",INDIRECT("'DATA - økonomi'!H"&amp;4+15*$A12+4*$A12+13),0)+IF(Analyse!$E$129="X",INDIRECT("'DATA - økonomi'!H"&amp;4+15*$A12+4*$A12+14),0)</f>
        <v>0</v>
      </c>
      <c r="I12" s="36">
        <f ca="1">IF(Analyse!$E$3="X",INDIRECT("'DATA - økonomi'!I"&amp;4+15*$A12+4*$A12+0),0)+IF(Analyse!$E$4="X",INDIRECT("'DATA - økonomi'!I"&amp;4+15*$A12+4*$A12+1),0)+IF(Analyse!$E$104="X",INDIRECT("'DATA - økonomi'!I"&amp;4+15*$A12+4*$A12+2),0)+IF(Analyse!$E$105="X",INDIRECT("'DATA - økonomi'!I"&amp;4+15*$A12+4*$A12+3),0)+IF(Analyse!$E$106="X",INDIRECT("'DATA - økonomi'!I"&amp;4+15*$A12+4*$A12+4),0)+IF(Analyse!$E$107="X",INDIRECT("'DATA - økonomi'!I"&amp;4+15*$A12+4*$A12+5),0)+IF(Analyse!$E$108="X",INDIRECT("'DATA - økonomi'!I"&amp;4+15*$A12+4*$A12+6),0)+IF(Analyse!$E$109="X",INDIRECT("'DATA - økonomi'!I"&amp;4+15*$A12+4*$A12+7),0)+IF(Analyse!$E$110="X",INDIRECT("'DATA - økonomi'!I"&amp;4+15*$A12+4*$A12+8),0)+IF(Analyse!$E$111="X",INDIRECT("'DATA - økonomi'!I"&amp;4+15*$A12+4*$A12+9),0)+IF(Analyse!$E$112="X",INDIRECT("'DATA - økonomi'!I"&amp;4+15*$A12+4*$A12+10),0)+IF(Analyse!$E$115="X",INDIRECT("'DATA - økonomi'!I"&amp;4+15*$A12+4*$A12+11),0)+IF(Analyse!$E$116="X",INDIRECT("'DATA - økonomi'!I"&amp;4+15*$A12+4*$A12+12),0)+IF(Analyse!$E$117="X",INDIRECT("'DATA - økonomi'!I"&amp;4+15*$A12+4*$A12+13),0)+IF(Analyse!$E$129="X",INDIRECT("'DATA - økonomi'!I"&amp;4+15*$A12+4*$A12+14),0)</f>
        <v>0</v>
      </c>
      <c r="J12" s="36">
        <f ca="1">IF(Analyse!$E$3="X",INDIRECT("'DATA - økonomi'!J"&amp;4+15*$A12+4*$A12+0),0)+IF(Analyse!$E$4="X",INDIRECT("'DATA - økonomi'!J"&amp;4+15*$A12+4*$A12+1),0)+IF(Analyse!$E$104="X",INDIRECT("'DATA - økonomi'!J"&amp;4+15*$A12+4*$A12+2),0)+IF(Analyse!$E$105="X",INDIRECT("'DATA - økonomi'!J"&amp;4+15*$A12+4*$A12+3),0)+IF(Analyse!$E$106="X",INDIRECT("'DATA - økonomi'!J"&amp;4+15*$A12+4*$A12+4),0)+IF(Analyse!$E$107="X",INDIRECT("'DATA - økonomi'!J"&amp;4+15*$A12+4*$A12+5),0)+IF(Analyse!$E$108="X",INDIRECT("'DATA - økonomi'!J"&amp;4+15*$A12+4*$A12+6),0)+IF(Analyse!$E$109="X",INDIRECT("'DATA - økonomi'!J"&amp;4+15*$A12+4*$A12+7),0)+IF(Analyse!$E$110="X",INDIRECT("'DATA - økonomi'!J"&amp;4+15*$A12+4*$A12+8),0)+IF(Analyse!$E$111="X",INDIRECT("'DATA - økonomi'!J"&amp;4+15*$A12+4*$A12+9),0)+IF(Analyse!$E$112="X",INDIRECT("'DATA - økonomi'!J"&amp;4+15*$A12+4*$A12+10),0)+IF(Analyse!$E$115="X",INDIRECT("'DATA - økonomi'!J"&amp;4+15*$A12+4*$A12+11),0)+IF(Analyse!$E$116="X",INDIRECT("'DATA - økonomi'!J"&amp;4+15*$A12+4*$A12+12),0)+IF(Analyse!$E$117="X",INDIRECT("'DATA - økonomi'!J"&amp;4+15*$A12+4*$A12+13),0)+IF(Analyse!$E$129="X",INDIRECT("'DATA - økonomi'!J"&amp;4+15*$A12+4*$A12+14),0)</f>
        <v>0</v>
      </c>
      <c r="K12" s="36">
        <f ca="1">IF(Analyse!$E$3="X",INDIRECT("'DATA - økonomi'!K"&amp;4+15*$A12+4*$A12+0),0)+IF(Analyse!$E$4="X",INDIRECT("'DATA - økonomi'!K"&amp;4+15*$A12+4*$A12+1),0)+IF(Analyse!$E$104="X",INDIRECT("'DATA - økonomi'!K"&amp;4+15*$A12+4*$A12+2),0)+IF(Analyse!$E$105="X",INDIRECT("'DATA - økonomi'!K"&amp;4+15*$A12+4*$A12+3),0)+IF(Analyse!$E$106="X",INDIRECT("'DATA - økonomi'!K"&amp;4+15*$A12+4*$A12+4),0)+IF(Analyse!$E$107="X",INDIRECT("'DATA - økonomi'!K"&amp;4+15*$A12+4*$A12+5),0)+IF(Analyse!$E$108="X",INDIRECT("'DATA - økonomi'!K"&amp;4+15*$A12+4*$A12+6),0)+IF(Analyse!$E$109="X",INDIRECT("'DATA - økonomi'!K"&amp;4+15*$A12+4*$A12+7),0)+IF(Analyse!$E$110="X",INDIRECT("'DATA - økonomi'!K"&amp;4+15*$A12+4*$A12+8),0)+IF(Analyse!$E$111="X",INDIRECT("'DATA - økonomi'!K"&amp;4+15*$A12+4*$A12+9),0)+IF(Analyse!$E$112="X",INDIRECT("'DATA - økonomi'!K"&amp;4+15*$A12+4*$A12+10),0)+IF(Analyse!$E$115="X",INDIRECT("'DATA - økonomi'!K"&amp;4+15*$A12+4*$A12+11),0)+IF(Analyse!$E$116="X",INDIRECT("'DATA - økonomi'!K"&amp;4+15*$A12+4*$A12+12),0)+IF(Analyse!$E$117="X",INDIRECT("'DATA - økonomi'!K"&amp;4+15*$A12+4*$A12+13),0)+IF(Analyse!$E$129="X",INDIRECT("'DATA - økonomi'!K"&amp;4+15*$A12+4*$A12+14),0)</f>
        <v>0</v>
      </c>
      <c r="L12" s="36">
        <f ca="1">IF(Analyse!$E$3="X",INDIRECT("'DATA - økonomi'!L"&amp;4+15*$A12+4*$A12+0),0)+IF(Analyse!$E$4="X",INDIRECT("'DATA - økonomi'!L"&amp;4+15*$A12+4*$A12+1),0)+IF(Analyse!$E$104="X",INDIRECT("'DATA - økonomi'!L"&amp;4+15*$A12+4*$A12+2),0)+IF(Analyse!$E$105="X",INDIRECT("'DATA - økonomi'!L"&amp;4+15*$A12+4*$A12+3),0)+IF(Analyse!$E$106="X",INDIRECT("'DATA - økonomi'!L"&amp;4+15*$A12+4*$A12+4),0)+IF(Analyse!$E$107="X",INDIRECT("'DATA - økonomi'!L"&amp;4+15*$A12+4*$A12+5),0)+IF(Analyse!$E$108="X",INDIRECT("'DATA - økonomi'!L"&amp;4+15*$A12+4*$A12+6),0)+IF(Analyse!$E$109="X",INDIRECT("'DATA - økonomi'!L"&amp;4+15*$A12+4*$A12+7),0)+IF(Analyse!$E$110="X",INDIRECT("'DATA - økonomi'!L"&amp;4+15*$A12+4*$A12+8),0)+IF(Analyse!$E$111="X",INDIRECT("'DATA - økonomi'!L"&amp;4+15*$A12+4*$A12+9),0)+IF(Analyse!$E$112="X",INDIRECT("'DATA - økonomi'!L"&amp;4+15*$A12+4*$A12+10),0)+IF(Analyse!$E$115="X",INDIRECT("'DATA - økonomi'!L"&amp;4+15*$A12+4*$A12+11),0)+IF(Analyse!$E$116="X",INDIRECT("'DATA - økonomi'!L"&amp;4+15*$A12+4*$A12+12),0)+IF(Analyse!$E$117="X",INDIRECT("'DATA - økonomi'!L"&amp;4+15*$A12+4*$A12+13),0)+IF(Analyse!$E$129="X",INDIRECT("'DATA - økonomi'!L"&amp;4+15*$A12+4*$A12+14),0)</f>
        <v>0</v>
      </c>
      <c r="M12" s="36">
        <f ca="1">IF(Analyse!$E$3="X",INDIRECT("'DATA - økonomi'!M"&amp;4+15*$A12+4*$A12+0),0)+IF(Analyse!$E$4="X",INDIRECT("'DATA - økonomi'!M"&amp;4+15*$A12+4*$A12+1),0)+IF(Analyse!$E$104="X",INDIRECT("'DATA - økonomi'!M"&amp;4+15*$A12+4*$A12+2),0)+IF(Analyse!$E$105="X",INDIRECT("'DATA - økonomi'!M"&amp;4+15*$A12+4*$A12+3),0)+IF(Analyse!$E$106="X",INDIRECT("'DATA - økonomi'!M"&amp;4+15*$A12+4*$A12+4),0)+IF(Analyse!$E$107="X",INDIRECT("'DATA - økonomi'!M"&amp;4+15*$A12+4*$A12+5),0)+IF(Analyse!$E$108="X",INDIRECT("'DATA - økonomi'!M"&amp;4+15*$A12+4*$A12+6),0)+IF(Analyse!$E$109="X",INDIRECT("'DATA - økonomi'!M"&amp;4+15*$A12+4*$A12+7),0)+IF(Analyse!$E$110="X",INDIRECT("'DATA - økonomi'!M"&amp;4+15*$A12+4*$A12+8),0)+IF(Analyse!$E$111="X",INDIRECT("'DATA - økonomi'!M"&amp;4+15*$A12+4*$A12+9),0)+IF(Analyse!$E$112="X",INDIRECT("'DATA - økonomi'!M"&amp;4+15*$A12+4*$A12+10),0)+IF(Analyse!$E$115="X",INDIRECT("'DATA - økonomi'!M"&amp;4+15*$A12+4*$A12+11),0)+IF(Analyse!$E$116="X",INDIRECT("'DATA - økonomi'!M"&amp;4+15*$A12+4*$A12+12),0)+IF(Analyse!$E$117="X",INDIRECT("'DATA - økonomi'!M"&amp;4+15*$A12+4*$A12+13),0)+IF(Analyse!$E$129="X",INDIRECT("'DATA - økonomi'!M"&amp;4+15*$A12+4*$A12+14),0)</f>
        <v>0</v>
      </c>
      <c r="N12" s="36">
        <f ca="1">IF(Analyse!$E$3="X",INDIRECT("'DATA - økonomi'!N"&amp;4+15*$A12+4*$A12+0),0)+IF(Analyse!$E$4="X",INDIRECT("'DATA - økonomi'!N"&amp;4+15*$A12+4*$A12+1),0)+IF(Analyse!$E$104="X",INDIRECT("'DATA - økonomi'!N"&amp;4+15*$A12+4*$A12+2),0)+IF(Analyse!$E$105="X",INDIRECT("'DATA - økonomi'!N"&amp;4+15*$A12+4*$A12+3),0)+IF(Analyse!$E$106="X",INDIRECT("'DATA - økonomi'!N"&amp;4+15*$A12+4*$A12+4),0)+IF(Analyse!$E$107="X",INDIRECT("'DATA - økonomi'!N"&amp;4+15*$A12+4*$A12+5),0)+IF(Analyse!$E$108="X",INDIRECT("'DATA - økonomi'!N"&amp;4+15*$A12+4*$A12+6),0)+IF(Analyse!$E$109="X",INDIRECT("'DATA - økonomi'!N"&amp;4+15*$A12+4*$A12+7),0)+IF(Analyse!$E$110="X",INDIRECT("'DATA - økonomi'!N"&amp;4+15*$A12+4*$A12+8),0)+IF(Analyse!$E$111="X",INDIRECT("'DATA - økonomi'!N"&amp;4+15*$A12+4*$A12+9),0)+IF(Analyse!$E$112="X",INDIRECT("'DATA - økonomi'!N"&amp;4+15*$A12+4*$A12+10),0)+IF(Analyse!$E$115="X",INDIRECT("'DATA - økonomi'!N"&amp;4+15*$A12+4*$A12+11),0)+IF(Analyse!$E$116="X",INDIRECT("'DATA - økonomi'!N"&amp;4+15*$A12+4*$A12+12),0)+IF(Analyse!$E$117="X",INDIRECT("'DATA - økonomi'!N"&amp;4+15*$A12+4*$A12+13),0)+IF(Analyse!$E$129="X",INDIRECT("'DATA - økonomi'!N"&amp;4+15*$A12+4*$A12+14),0)</f>
        <v>0</v>
      </c>
      <c r="O12" s="32"/>
      <c r="P12" s="35" t="s">
        <v>20</v>
      </c>
      <c r="Q12" s="36">
        <f ca="1">IF(Analyse!$E$3="X",INDIRECT("'DATA - økonomi'!Q"&amp;4+15*$A12+4*$A12+0),0)+IF(Analyse!$E$4="X",INDIRECT("'DATA - økonomi'!Q"&amp;4+15*$A12+4*$A12+1),0)+IF(Analyse!$E$104="X",INDIRECT("'DATA - økonomi'!Q"&amp;4+15*$A12+4*$A12+2),0)+IF(Analyse!$E$105="X",INDIRECT("'DATA - økonomi'!Q"&amp;4+15*$A12+4*$A12+3),0)+IF(Analyse!$E$106="X",INDIRECT("'DATA - økonomi'!Q"&amp;4+15*$A12+4*$A12+4),0)+IF(Analyse!$E$107="X",INDIRECT("'DATA - økonomi'!Q"&amp;4+15*$A12+4*$A12+5),0)+IF(Analyse!$E$108="X",INDIRECT("'DATA - økonomi'!Q"&amp;4+15*$A12+4*$A12+6),0)+IF(Analyse!$E$109="X",INDIRECT("'DATA - økonomi'!Q"&amp;4+15*$A12+4*$A12+7),0)+IF(Analyse!$E$110="X",INDIRECT("'DATA - økonomi'!Q"&amp;4+15*$A12+4*$A12+8),0)+IF(Analyse!$E$111="X",INDIRECT("'DATA - økonomi'!Q"&amp;4+15*$A12+4*$A12+9),0)+IF(Analyse!$E$112="X",INDIRECT("'DATA - økonomi'!Q"&amp;4+15*$A12+4*$A12+10),0)+IF(Analyse!$E$115="X",INDIRECT("'DATA - økonomi'!Q"&amp;4+15*$A12+4*$A12+11),0)+IF(Analyse!$E$116="X",INDIRECT("'DATA - økonomi'!Q"&amp;4+15*$A12+4*$A12+12),0)+IF(Analyse!$E$117="X",INDIRECT("'DATA - økonomi'!Q"&amp;4+15*$A12+4*$A12+13),0)+IF(Analyse!$E$129="X",INDIRECT("'DATA - økonomi'!Q"&amp;4+15*$A12+4*$A12+14),0)</f>
        <v>0</v>
      </c>
      <c r="R12" s="36">
        <f ca="1">IF(Analyse!$E$3="X",INDIRECT("'DATA - økonomi'!R"&amp;4+15*$A12+4*$A12+0),0)+IF(Analyse!$E$4="X",INDIRECT("'DATA - økonomi'!R"&amp;4+15*$A12+4*$A12+1),0)+IF(Analyse!$E$104="X",INDIRECT("'DATA - økonomi'!R"&amp;4+15*$A12+4*$A12+2),0)+IF(Analyse!$E$105="X",INDIRECT("'DATA - økonomi'!R"&amp;4+15*$A12+4*$A12+3),0)+IF(Analyse!$E$106="X",INDIRECT("'DATA - økonomi'!R"&amp;4+15*$A12+4*$A12+4),0)+IF(Analyse!$E$107="X",INDIRECT("'DATA - økonomi'!R"&amp;4+15*$A12+4*$A12+5),0)+IF(Analyse!$E$108="X",INDIRECT("'DATA - økonomi'!R"&amp;4+15*$A12+4*$A12+6),0)+IF(Analyse!$E$109="X",INDIRECT("'DATA - økonomi'!R"&amp;4+15*$A12+4*$A12+7),0)+IF(Analyse!$E$110="X",INDIRECT("'DATA - økonomi'!R"&amp;4+15*$A12+4*$A12+8),0)+IF(Analyse!$E$111="X",INDIRECT("'DATA - økonomi'!R"&amp;4+15*$A12+4*$A12+9),0)+IF(Analyse!$E$112="X",INDIRECT("'DATA - økonomi'!R"&amp;4+15*$A12+4*$A12+10),0)+IF(Analyse!$E$115="X",INDIRECT("'DATA - økonomi'!R"&amp;4+15*$A12+4*$A12+11),0)+IF(Analyse!$E$116="X",INDIRECT("'DATA - økonomi'!R"&amp;4+15*$A12+4*$A12+12),0)+IF(Analyse!$E$117="X",INDIRECT("'DATA - økonomi'!R"&amp;4+15*$A12+4*$A12+13),0)+IF(Analyse!$E$129="X",INDIRECT("'DATA - økonomi'!R"&amp;4+15*$A12+4*$A12+14),0)</f>
        <v>0</v>
      </c>
      <c r="S12" s="36">
        <f ca="1">IF(Analyse!$E$3="X",INDIRECT("'DATA - økonomi'!S"&amp;4+15*$A12+4*$A12+0),0)+IF(Analyse!$E$4="X",INDIRECT("'DATA - økonomi'!S"&amp;4+15*$A12+4*$A12+1),0)+IF(Analyse!$E$104="X",INDIRECT("'DATA - økonomi'!S"&amp;4+15*$A12+4*$A12+2),0)+IF(Analyse!$E$105="X",INDIRECT("'DATA - økonomi'!S"&amp;4+15*$A12+4*$A12+3),0)+IF(Analyse!$E$106="X",INDIRECT("'DATA - økonomi'!S"&amp;4+15*$A12+4*$A12+4),0)+IF(Analyse!$E$107="X",INDIRECT("'DATA - økonomi'!S"&amp;4+15*$A12+4*$A12+5),0)+IF(Analyse!$E$108="X",INDIRECT("'DATA - økonomi'!S"&amp;4+15*$A12+4*$A12+6),0)+IF(Analyse!$E$109="X",INDIRECT("'DATA - økonomi'!S"&amp;4+15*$A12+4*$A12+7),0)+IF(Analyse!$E$110="X",INDIRECT("'DATA - økonomi'!S"&amp;4+15*$A12+4*$A12+8),0)+IF(Analyse!$E$111="X",INDIRECT("'DATA - økonomi'!S"&amp;4+15*$A12+4*$A12+9),0)+IF(Analyse!$E$112="X",INDIRECT("'DATA - økonomi'!S"&amp;4+15*$A12+4*$A12+10),0)+IF(Analyse!$E$115="X",INDIRECT("'DATA - økonomi'!S"&amp;4+15*$A12+4*$A12+11),0)+IF(Analyse!$E$116="X",INDIRECT("'DATA - økonomi'!S"&amp;4+15*$A12+4*$A12+12),0)+IF(Analyse!$E$117="X",INDIRECT("'DATA - økonomi'!S"&amp;4+15*$A12+4*$A12+13),0)+IF(Analyse!$E$129="X",INDIRECT("'DATA - økonomi'!S"&amp;4+15*$A12+4*$A12+14),0)</f>
        <v>0</v>
      </c>
      <c r="T12" s="36">
        <f ca="1">IF(Analyse!$E$3="X",INDIRECT("'DATA - økonomi'!T"&amp;4+15*$A12+4*$A12+0),0)+IF(Analyse!$E$4="X",INDIRECT("'DATA - økonomi'!T"&amp;4+15*$A12+4*$A12+1),0)+IF(Analyse!$E$104="X",INDIRECT("'DATA - økonomi'!T"&amp;4+15*$A12+4*$A12+2),0)+IF(Analyse!$E$105="X",INDIRECT("'DATA - økonomi'!T"&amp;4+15*$A12+4*$A12+3),0)+IF(Analyse!$E$106="X",INDIRECT("'DATA - økonomi'!T"&amp;4+15*$A12+4*$A12+4),0)+IF(Analyse!$E$107="X",INDIRECT("'DATA - økonomi'!T"&amp;4+15*$A12+4*$A12+5),0)+IF(Analyse!$E$108="X",INDIRECT("'DATA - økonomi'!T"&amp;4+15*$A12+4*$A12+6),0)+IF(Analyse!$E$109="X",INDIRECT("'DATA - økonomi'!T"&amp;4+15*$A12+4*$A12+7),0)+IF(Analyse!$E$110="X",INDIRECT("'DATA - økonomi'!T"&amp;4+15*$A12+4*$A12+8),0)+IF(Analyse!$E$111="X",INDIRECT("'DATA - økonomi'!T"&amp;4+15*$A12+4*$A12+9),0)+IF(Analyse!$E$112="X",INDIRECT("'DATA - økonomi'!T"&amp;4+15*$A12+4*$A12+10),0)+IF(Analyse!$E$115="X",INDIRECT("'DATA - økonomi'!T"&amp;4+15*$A12+4*$A12+11),0)+IF(Analyse!$E$116="X",INDIRECT("'DATA - økonomi'!T"&amp;4+15*$A12+4*$A12+12),0)+IF(Analyse!$E$117="X",INDIRECT("'DATA - økonomi'!T"&amp;4+15*$A12+4*$A12+13),0)+IF(Analyse!$E$129="X",INDIRECT("'DATA - økonomi'!T"&amp;4+15*$A12+4*$A12+14),0)</f>
        <v>0</v>
      </c>
      <c r="U12" s="36">
        <f ca="1">IF(Analyse!$E$3="X",INDIRECT("'DATA - økonomi'!U"&amp;4+15*$A12+4*$A12+0),0)+IF(Analyse!$E$4="X",INDIRECT("'DATA - økonomi'!U"&amp;4+15*$A12+4*$A12+1),0)+IF(Analyse!$E$104="X",INDIRECT("'DATA - økonomi'!U"&amp;4+15*$A12+4*$A12+2),0)+IF(Analyse!$E$105="X",INDIRECT("'DATA - økonomi'!U"&amp;4+15*$A12+4*$A12+3),0)+IF(Analyse!$E$106="X",INDIRECT("'DATA - økonomi'!U"&amp;4+15*$A12+4*$A12+4),0)+IF(Analyse!$E$107="X",INDIRECT("'DATA - økonomi'!U"&amp;4+15*$A12+4*$A12+5),0)+IF(Analyse!$E$108="X",INDIRECT("'DATA - økonomi'!U"&amp;4+15*$A12+4*$A12+6),0)+IF(Analyse!$E$109="X",INDIRECT("'DATA - økonomi'!U"&amp;4+15*$A12+4*$A12+7),0)+IF(Analyse!$E$110="X",INDIRECT("'DATA - økonomi'!U"&amp;4+15*$A12+4*$A12+8),0)+IF(Analyse!$E$111="X",INDIRECT("'DATA - økonomi'!U"&amp;4+15*$A12+4*$A12+9),0)+IF(Analyse!$E$112="X",INDIRECT("'DATA - økonomi'!U"&amp;4+15*$A12+4*$A12+10),0)+IF(Analyse!$E$115="X",INDIRECT("'DATA - økonomi'!U"&amp;4+15*$A12+4*$A12+11),0)+IF(Analyse!$E$116="X",INDIRECT("'DATA - økonomi'!U"&amp;4+15*$A12+4*$A12+12),0)+IF(Analyse!$E$117="X",INDIRECT("'DATA - økonomi'!U"&amp;4+15*$A12+4*$A12+13),0)+IF(Analyse!$E$129="X",INDIRECT("'DATA - økonomi'!U"&amp;4+15*$A12+4*$A12+14),0)</f>
        <v>0</v>
      </c>
      <c r="V12" s="36">
        <f ca="1">IF(Analyse!$E$3="X",INDIRECT("'DATA - økonomi'!V"&amp;4+15*$A12+4*$A12+0),0)+IF(Analyse!$E$4="X",INDIRECT("'DATA - økonomi'!V"&amp;4+15*$A12+4*$A12+1),0)+IF(Analyse!$E$104="X",INDIRECT("'DATA - økonomi'!V"&amp;4+15*$A12+4*$A12+2),0)+IF(Analyse!$E$105="X",INDIRECT("'DATA - økonomi'!V"&amp;4+15*$A12+4*$A12+3),0)+IF(Analyse!$E$106="X",INDIRECT("'DATA - økonomi'!V"&amp;4+15*$A12+4*$A12+4),0)+IF(Analyse!$E$107="X",INDIRECT("'DATA - økonomi'!V"&amp;4+15*$A12+4*$A12+5),0)+IF(Analyse!$E$108="X",INDIRECT("'DATA - økonomi'!V"&amp;4+15*$A12+4*$A12+6),0)+IF(Analyse!$E$109="X",INDIRECT("'DATA - økonomi'!V"&amp;4+15*$A12+4*$A12+7),0)+IF(Analyse!$E$110="X",INDIRECT("'DATA - økonomi'!V"&amp;4+15*$A12+4*$A12+8),0)+IF(Analyse!$E$111="X",INDIRECT("'DATA - økonomi'!V"&amp;4+15*$A12+4*$A12+9),0)+IF(Analyse!$E$112="X",INDIRECT("'DATA - økonomi'!V"&amp;4+15*$A12+4*$A12+10),0)+IF(Analyse!$E$115="X",INDIRECT("'DATA - økonomi'!V"&amp;4+15*$A12+4*$A12+11),0)+IF(Analyse!$E$116="X",INDIRECT("'DATA - økonomi'!V"&amp;4+15*$A12+4*$A12+12),0)+IF(Analyse!$E$117="X",INDIRECT("'DATA - økonomi'!V"&amp;4+15*$A12+4*$A12+13),0)+IF(Analyse!$E$129="X",INDIRECT("'DATA - økonomi'!V"&amp;4+15*$A12+4*$A12+14),0)</f>
        <v>0</v>
      </c>
      <c r="W12" s="36">
        <f ca="1">IF(Analyse!$E$3="X",INDIRECT("'DATA - økonomi'!W"&amp;4+15*$A12+4*$A12+0),0)+IF(Analyse!$E$4="X",INDIRECT("'DATA - økonomi'!W"&amp;4+15*$A12+4*$A12+1),0)+IF(Analyse!$E$104="X",INDIRECT("'DATA - økonomi'!W"&amp;4+15*$A12+4*$A12+2),0)+IF(Analyse!$E$105="X",INDIRECT("'DATA - økonomi'!W"&amp;4+15*$A12+4*$A12+3),0)+IF(Analyse!$E$106="X",INDIRECT("'DATA - økonomi'!W"&amp;4+15*$A12+4*$A12+4),0)+IF(Analyse!$E$107="X",INDIRECT("'DATA - økonomi'!W"&amp;4+15*$A12+4*$A12+5),0)+IF(Analyse!$E$108="X",INDIRECT("'DATA - økonomi'!W"&amp;4+15*$A12+4*$A12+6),0)+IF(Analyse!$E$109="X",INDIRECT("'DATA - økonomi'!W"&amp;4+15*$A12+4*$A12+7),0)+IF(Analyse!$E$110="X",INDIRECT("'DATA - økonomi'!W"&amp;4+15*$A12+4*$A12+8),0)+IF(Analyse!$E$111="X",INDIRECT("'DATA - økonomi'!W"&amp;4+15*$A12+4*$A12+9),0)+IF(Analyse!$E$112="X",INDIRECT("'DATA - økonomi'!W"&amp;4+15*$A12+4*$A12+10),0)+IF(Analyse!$E$115="X",INDIRECT("'DATA - økonomi'!W"&amp;4+15*$A12+4*$A12+11),0)+IF(Analyse!$E$116="X",INDIRECT("'DATA - økonomi'!W"&amp;4+15*$A12+4*$A12+12),0)+IF(Analyse!$E$117="X",INDIRECT("'DATA - økonomi'!W"&amp;4+15*$A12+4*$A12+13),0)+IF(Analyse!$E$129="X",INDIRECT("'DATA - økonomi'!W"&amp;4+15*$A12+4*$A12+14),0)</f>
        <v>0</v>
      </c>
      <c r="X12" s="36">
        <f ca="1">IF(Analyse!$E$3="X",INDIRECT("'DATA - økonomi'!X"&amp;4+15*$A12+4*$A12+0),0)+IF(Analyse!$E$4="X",INDIRECT("'DATA - økonomi'!X"&amp;4+15*$A12+4*$A12+1),0)+IF(Analyse!$E$104="X",INDIRECT("'DATA - økonomi'!X"&amp;4+15*$A12+4*$A12+2),0)+IF(Analyse!$E$105="X",INDIRECT("'DATA - økonomi'!X"&amp;4+15*$A12+4*$A12+3),0)+IF(Analyse!$E$106="X",INDIRECT("'DATA - økonomi'!X"&amp;4+15*$A12+4*$A12+4),0)+IF(Analyse!$E$107="X",INDIRECT("'DATA - økonomi'!X"&amp;4+15*$A12+4*$A12+5),0)+IF(Analyse!$E$108="X",INDIRECT("'DATA - økonomi'!X"&amp;4+15*$A12+4*$A12+6),0)+IF(Analyse!$E$109="X",INDIRECT("'DATA - økonomi'!X"&amp;4+15*$A12+4*$A12+7),0)+IF(Analyse!$E$110="X",INDIRECT("'DATA - økonomi'!X"&amp;4+15*$A12+4*$A12+8),0)+IF(Analyse!$E$111="X",INDIRECT("'DATA - økonomi'!X"&amp;4+15*$A12+4*$A12+9),0)+IF(Analyse!$E$112="X",INDIRECT("'DATA - økonomi'!X"&amp;4+15*$A12+4*$A12+10),0)+IF(Analyse!$E$115="X",INDIRECT("'DATA - økonomi'!X"&amp;4+15*$A12+4*$A12+11),0)+IF(Analyse!$E$116="X",INDIRECT("'DATA - økonomi'!X"&amp;4+15*$A12+4*$A12+12),0)+IF(Analyse!$E$117="X",INDIRECT("'DATA - økonomi'!X"&amp;4+15*$A12+4*$A12+13),0)+IF(Analyse!$E$129="X",INDIRECT("'DATA - økonomi'!X"&amp;4+15*$A12+4*$A12+14),0)</f>
        <v>0</v>
      </c>
      <c r="Y12" s="36">
        <f ca="1">IF(Analyse!$E$3="X",INDIRECT("'DATA - økonomi'!Y"&amp;4+15*$A12+4*$A12+0),0)+IF(Analyse!$E$4="X",INDIRECT("'DATA - økonomi'!Y"&amp;4+15*$A12+4*$A12+1),0)+IF(Analyse!$E$104="X",INDIRECT("'DATA - økonomi'!Y"&amp;4+15*$A12+4*$A12+2),0)+IF(Analyse!$E$105="X",INDIRECT("'DATA - økonomi'!Y"&amp;4+15*$A12+4*$A12+3),0)+IF(Analyse!$E$106="X",INDIRECT("'DATA - økonomi'!Y"&amp;4+15*$A12+4*$A12+4),0)+IF(Analyse!$E$107="X",INDIRECT("'DATA - økonomi'!Y"&amp;4+15*$A12+4*$A12+5),0)+IF(Analyse!$E$108="X",INDIRECT("'DATA - økonomi'!Y"&amp;4+15*$A12+4*$A12+6),0)+IF(Analyse!$E$109="X",INDIRECT("'DATA - økonomi'!Y"&amp;4+15*$A12+4*$A12+7),0)+IF(Analyse!$E$110="X",INDIRECT("'DATA - økonomi'!Y"&amp;4+15*$A12+4*$A12+8),0)+IF(Analyse!$E$111="X",INDIRECT("'DATA - økonomi'!Y"&amp;4+15*$A12+4*$A12+9),0)+IF(Analyse!$E$112="X",INDIRECT("'DATA - økonomi'!Y"&amp;4+15*$A12+4*$A12+10),0)+IF(Analyse!$E$115="X",INDIRECT("'DATA - økonomi'!Y"&amp;4+15*$A12+4*$A12+11),0)+IF(Analyse!$E$116="X",INDIRECT("'DATA - økonomi'!Y"&amp;4+15*$A12+4*$A12+12),0)+IF(Analyse!$E$117="X",INDIRECT("'DATA - økonomi'!Y"&amp;4+15*$A12+4*$A12+13),0)+IF(Analyse!$E$129="X",INDIRECT("'DATA - økonomi'!Y"&amp;4+15*$A12+4*$A12+14),0)</f>
        <v>0</v>
      </c>
      <c r="Z12" s="36">
        <f ca="1">IF(Analyse!$E$3="X",INDIRECT("'DATA - økonomi'!Z"&amp;4+15*$A12+4*$A12+0),0)+IF(Analyse!$E$4="X",INDIRECT("'DATA - økonomi'!Z"&amp;4+15*$A12+4*$A12+1),0)+IF(Analyse!$E$104="X",INDIRECT("'DATA - økonomi'!Z"&amp;4+15*$A12+4*$A12+2),0)+IF(Analyse!$E$105="X",INDIRECT("'DATA - økonomi'!Z"&amp;4+15*$A12+4*$A12+3),0)+IF(Analyse!$E$106="X",INDIRECT("'DATA - økonomi'!Z"&amp;4+15*$A12+4*$A12+4),0)+IF(Analyse!$E$107="X",INDIRECT("'DATA - økonomi'!Z"&amp;4+15*$A12+4*$A12+5),0)+IF(Analyse!$E$108="X",INDIRECT("'DATA - økonomi'!Z"&amp;4+15*$A12+4*$A12+6),0)+IF(Analyse!$E$109="X",INDIRECT("'DATA - økonomi'!Z"&amp;4+15*$A12+4*$A12+7),0)+IF(Analyse!$E$110="X",INDIRECT("'DATA - økonomi'!Z"&amp;4+15*$A12+4*$A12+8),0)+IF(Analyse!$E$111="X",INDIRECT("'DATA - økonomi'!Z"&amp;4+15*$A12+4*$A12+9),0)+IF(Analyse!$E$112="X",INDIRECT("'DATA - økonomi'!Z"&amp;4+15*$A12+4*$A12+10),0)+IF(Analyse!$E$115="X",INDIRECT("'DATA - økonomi'!Z"&amp;4+15*$A12+4*$A12+11),0)+IF(Analyse!$E$116="X",INDIRECT("'DATA - økonomi'!Z"&amp;4+15*$A12+4*$A12+12),0)+IF(Analyse!$E$117="X",INDIRECT("'DATA - økonomi'!Z"&amp;4+15*$A12+4*$A12+13),0)+IF(Analyse!$E$129="X",INDIRECT("'DATA - økonomi'!Z"&amp;4+15*$A12+4*$A12+14),0)</f>
        <v>0</v>
      </c>
      <c r="AA12" s="36">
        <f ca="1">IF(Analyse!$E$3="X",INDIRECT("'DATA - økonomi'!Z"&amp;4+15*$A12+4*$A12+0),0)+IF(Analyse!$E$4="X",INDIRECT("'DATA - økonomi'!Z"&amp;4+15*$A12+4*$A12+1),0)+IF(Analyse!$E$104="X",INDIRECT("'DATA - økonomi'!Z"&amp;4+15*$A12+4*$A12+2),0)+IF(Analyse!$E$105="X",INDIRECT("'DATA - økonomi'!Z"&amp;4+15*$A12+4*$A12+3),0)+IF(Analyse!$E$106="X",INDIRECT("'DATA - økonomi'!Z"&amp;4+15*$A12+4*$A12+4),0)+IF(Analyse!$E$107="X",INDIRECT("'DATA - økonomi'!Z"&amp;4+15*$A12+4*$A12+5),0)+IF(Analyse!$E$108="X",INDIRECT("'DATA - økonomi'!Z"&amp;4+15*$A12+4*$A12+6),0)+IF(Analyse!$E$109="X",INDIRECT("'DATA - økonomi'!Z"&amp;4+15*$A12+4*$A12+7),0)+IF(Analyse!$E$110="X",INDIRECT("'DATA - økonomi'!Z"&amp;4+15*$A12+4*$A12+8),0)+IF(Analyse!$E$111="X",INDIRECT("'DATA - økonomi'!Z"&amp;4+15*$A12+4*$A12+9),0)+IF(Analyse!$E$112="X",INDIRECT("'DATA - økonomi'!Z"&amp;4+15*$A12+4*$A12+10),0)+IF(Analyse!$E$115="X",INDIRECT("'DATA - økonomi'!Z"&amp;4+15*$A12+4*$A12+11),0)+IF(Analyse!$E$116="X",INDIRECT("'DATA - økonomi'!Z"&amp;4+15*$A12+4*$A12+12),0)+IF(Analyse!$E$117="X",INDIRECT("'DATA - økonomi'!Z"&amp;4+15*$A12+4*$A12+13),0)+IF(Analyse!$E$129="X",INDIRECT("'DATA - økonomi'!Z"&amp;4+15*$A12+4*$A12+14),0)</f>
        <v>0</v>
      </c>
      <c r="AB12" s="36">
        <f ca="1">IF(Analyse!$E$3="X",INDIRECT("'DATA - økonomi'!Z"&amp;4+15*$A12+4*$A12+0),0)+IF(Analyse!$E$4="X",INDIRECT("'DATA - økonomi'!Z"&amp;4+15*$A12+4*$A12+1),0)+IF(Analyse!$E$104="X",INDIRECT("'DATA - økonomi'!Z"&amp;4+15*$A12+4*$A12+2),0)+IF(Analyse!$E$105="X",INDIRECT("'DATA - økonomi'!Z"&amp;4+15*$A12+4*$A12+3),0)+IF(Analyse!$E$106="X",INDIRECT("'DATA - økonomi'!Z"&amp;4+15*$A12+4*$A12+4),0)+IF(Analyse!$E$107="X",INDIRECT("'DATA - økonomi'!Z"&amp;4+15*$A12+4*$A12+5),0)+IF(Analyse!$E$108="X",INDIRECT("'DATA - økonomi'!Z"&amp;4+15*$A12+4*$A12+6),0)+IF(Analyse!$E$109="X",INDIRECT("'DATA - økonomi'!Z"&amp;4+15*$A12+4*$A12+7),0)+IF(Analyse!$E$110="X",INDIRECT("'DATA - økonomi'!Z"&amp;4+15*$A12+4*$A12+8),0)+IF(Analyse!$E$111="X",INDIRECT("'DATA - økonomi'!Z"&amp;4+15*$A12+4*$A12+9),0)+IF(Analyse!$E$112="X",INDIRECT("'DATA - økonomi'!Z"&amp;4+15*$A12+4*$A12+10),0)+IF(Analyse!$E$115="X",INDIRECT("'DATA - økonomi'!Z"&amp;4+15*$A12+4*$A12+11),0)+IF(Analyse!$E$116="X",INDIRECT("'DATA - økonomi'!Z"&amp;4+15*$A12+4*$A12+12),0)+IF(Analyse!$E$117="X",INDIRECT("'DATA - økonomi'!Z"&amp;4+15*$A12+4*$A12+13),0)+IF(Analyse!$E$129="X",INDIRECT("'DATA - økonomi'!Z"&amp;4+15*$A12+4*$A12+14),0)</f>
        <v>0</v>
      </c>
      <c r="AC12" s="30"/>
      <c r="AD12" s="35" t="s">
        <v>20</v>
      </c>
      <c r="AE12" s="36">
        <f ca="1">IF(Analyse!$E$3="X",INDIRECT("'DATA - økonomi'!AE"&amp;4+15*$A12+4*$A12+0),0)+IF(Analyse!$E$4="X",INDIRECT("'DATA - økonomi'!AE"&amp;4+15*$A12+4*$A12+1),0)+IF(Analyse!$E$104="X",INDIRECT("'DATA - økonomi'!AE"&amp;4+15*$A12+4*$A12+2),0)+IF(Analyse!$E$105="X",INDIRECT("'DATA - økonomi'!AE"&amp;4+15*$A12+4*$A12+3),0)+IF(Analyse!$E$106="X",INDIRECT("'DATA - økonomi'!AE"&amp;4+15*$A12+4*$A12+4),0)+IF(Analyse!$E$107="X",INDIRECT("'DATA - økonomi'!AE"&amp;4+15*$A12+4*$A12+5),0)+IF(Analyse!$E$108="X",INDIRECT("'DATA - økonomi'!AE"&amp;4+15*$A12+4*$A12+6),0)+IF(Analyse!$E$109="X",INDIRECT("'DATA - økonomi'!AE"&amp;4+15*$A12+4*$A12+7),0)+IF(Analyse!$E$110="X",INDIRECT("'DATA - økonomi'!AE"&amp;4+15*$A12+4*$A12+8),0)+IF(Analyse!$E$111="X",INDIRECT("'DATA - økonomi'!AE"&amp;4+15*$A12+4*$A12+9),0)+IF(Analyse!$E$112="X",INDIRECT("'DATA - økonomi'!AE"&amp;4+15*$A12+4*$A12+10),0)+IF(Analyse!$E$115="X",INDIRECT("'DATA - økonomi'!AE"&amp;4+15*$A12+4*$A12+11),0)+IF(Analyse!$E$116="X",INDIRECT("'DATA - økonomi'!AE"&amp;4+15*$A12+4*$A12+12),0)+IF(Analyse!$E$117="X",INDIRECT("'DATA - økonomi'!AE"&amp;4+15*$A12+4*$A12+13),0)+IF(Analyse!$E$129="X",INDIRECT("'DATA - økonomi'!AE"&amp;4+15*$A12+4*$A12+14),0)</f>
        <v>0</v>
      </c>
      <c r="AF12" s="36">
        <f ca="1">IF(Analyse!$E$3="X",INDIRECT("'DATA - økonomi'!AF"&amp;4+15*$A12+4*$A12+0),0)+IF(Analyse!$E$4="X",INDIRECT("'DATA - økonomi'!AF"&amp;4+15*$A12+4*$A12+1),0)+IF(Analyse!$E$104="X",INDIRECT("'DATA - økonomi'!AF"&amp;4+15*$A12+4*$A12+2),0)+IF(Analyse!$E$105="X",INDIRECT("'DATA - økonomi'!AF"&amp;4+15*$A12+4*$A12+3),0)+IF(Analyse!$E$106="X",INDIRECT("'DATA - økonomi'!AF"&amp;4+15*$A12+4*$A12+4),0)+IF(Analyse!$E$107="X",INDIRECT("'DATA - økonomi'!AF"&amp;4+15*$A12+4*$A12+5),0)+IF(Analyse!$E$108="X",INDIRECT("'DATA - økonomi'!AF"&amp;4+15*$A12+4*$A12+6),0)+IF(Analyse!$E$109="X",INDIRECT("'DATA - økonomi'!AF"&amp;4+15*$A12+4*$A12+7),0)+IF(Analyse!$E$110="X",INDIRECT("'DATA - økonomi'!AF"&amp;4+15*$A12+4*$A12+8),0)+IF(Analyse!$E$111="X",INDIRECT("'DATA - økonomi'!AF"&amp;4+15*$A12+4*$A12+9),0)+IF(Analyse!$E$112="X",INDIRECT("'DATA - økonomi'!AF"&amp;4+15*$A12+4*$A12+10),0)+IF(Analyse!$E$115="X",INDIRECT("'DATA - økonomi'!AF"&amp;4+15*$A12+4*$A12+11),0)+IF(Analyse!$E$116="X",INDIRECT("'DATA - økonomi'!AF"&amp;4+15*$A12+4*$A12+12),0)+IF(Analyse!$E$117="X",INDIRECT("'DATA - økonomi'!AF"&amp;4+15*$A12+4*$A12+13),0)+IF(Analyse!$E$129="X",INDIRECT("'DATA - økonomi'!AF"&amp;4+15*$A12+4*$A12+14),0)</f>
        <v>0</v>
      </c>
      <c r="AG12" s="36">
        <f ca="1">IF(Analyse!$E$3="X",INDIRECT("'DATA - økonomi'!AG"&amp;4+15*$A12+4*$A12+0),0)+IF(Analyse!$E$4="X",INDIRECT("'DATA - økonomi'!AG"&amp;4+15*$A12+4*$A12+1),0)+IF(Analyse!$E$104="X",INDIRECT("'DATA - økonomi'!AG"&amp;4+15*$A12+4*$A12+2),0)+IF(Analyse!$E$105="X",INDIRECT("'DATA - økonomi'!AG"&amp;4+15*$A12+4*$A12+3),0)+IF(Analyse!$E$106="X",INDIRECT("'DATA - økonomi'!AG"&amp;4+15*$A12+4*$A12+4),0)+IF(Analyse!$E$107="X",INDIRECT("'DATA - økonomi'!AG"&amp;4+15*$A12+4*$A12+5),0)+IF(Analyse!$E$108="X",INDIRECT("'DATA - økonomi'!AG"&amp;4+15*$A12+4*$A12+6),0)+IF(Analyse!$E$109="X",INDIRECT("'DATA - økonomi'!AG"&amp;4+15*$A12+4*$A12+7),0)+IF(Analyse!$E$110="X",INDIRECT("'DATA - økonomi'!AG"&amp;4+15*$A12+4*$A12+8),0)+IF(Analyse!$E$111="X",INDIRECT("'DATA - økonomi'!AG"&amp;4+15*$A12+4*$A12+9),0)+IF(Analyse!$E$112="X",INDIRECT("'DATA - økonomi'!AG"&amp;4+15*$A12+4*$A12+10),0)+IF(Analyse!$E$115="X",INDIRECT("'DATA - økonomi'!AG"&amp;4+15*$A12+4*$A12+11),0)+IF(Analyse!$E$116="X",INDIRECT("'DATA - økonomi'!AG"&amp;4+15*$A12+4*$A12+12),0)+IF(Analyse!$E$117="X",INDIRECT("'DATA - økonomi'!AG"&amp;4+15*$A12+4*$A12+13),0)+IF(Analyse!$E$129="X",INDIRECT("'DATA - økonomi'!AG"&amp;4+15*$A12+4*$A12+14),0)</f>
        <v>0</v>
      </c>
      <c r="AH12" s="36">
        <f ca="1">IF(Analyse!$E$3="X",INDIRECT("'DATA - økonomi'!AH"&amp;4+15*$A12+4*$A12+0),0)+IF(Analyse!$E$4="X",INDIRECT("'DATA - økonomi'!AH"&amp;4+15*$A12+4*$A12+1),0)+IF(Analyse!$E$104="X",INDIRECT("'DATA - økonomi'!AH"&amp;4+15*$A12+4*$A12+2),0)+IF(Analyse!$E$105="X",INDIRECT("'DATA - økonomi'!AH"&amp;4+15*$A12+4*$A12+3),0)+IF(Analyse!$E$106="X",INDIRECT("'DATA - økonomi'!AH"&amp;4+15*$A12+4*$A12+4),0)+IF(Analyse!$E$107="X",INDIRECT("'DATA - økonomi'!AH"&amp;4+15*$A12+4*$A12+5),0)+IF(Analyse!$E$108="X",INDIRECT("'DATA - økonomi'!AH"&amp;4+15*$A12+4*$A12+6),0)+IF(Analyse!$E$109="X",INDIRECT("'DATA - økonomi'!AH"&amp;4+15*$A12+4*$A12+7),0)+IF(Analyse!$E$110="X",INDIRECT("'DATA - økonomi'!AH"&amp;4+15*$A12+4*$A12+8),0)+IF(Analyse!$E$111="X",INDIRECT("'DATA - økonomi'!AH"&amp;4+15*$A12+4*$A12+9),0)+IF(Analyse!$E$112="X",INDIRECT("'DATA - økonomi'!AH"&amp;4+15*$A12+4*$A12+10),0)+IF(Analyse!$E$115="X",INDIRECT("'DATA - økonomi'!AH"&amp;4+15*$A12+4*$A12+11),0)+IF(Analyse!$E$116="X",INDIRECT("'DATA - økonomi'!AH"&amp;4+15*$A12+4*$A12+12),0)+IF(Analyse!$E$117="X",INDIRECT("'DATA - økonomi'!AH"&amp;4+15*$A12+4*$A12+13),0)+IF(Analyse!$E$129="X",INDIRECT("'DATA - økonomi'!AH"&amp;4+15*$A12+4*$A12+14),0)</f>
        <v>0</v>
      </c>
      <c r="AI12" s="36">
        <f ca="1">IF(Analyse!$E$3="X",INDIRECT("'DATA - økonomi'!AI"&amp;4+15*$A12+4*$A12+0),0)+IF(Analyse!$E$4="X",INDIRECT("'DATA - økonomi'!AI"&amp;4+15*$A12+4*$A12+1),0)+IF(Analyse!$E$104="X",INDIRECT("'DATA - økonomi'!AI"&amp;4+15*$A12+4*$A12+2),0)+IF(Analyse!$E$105="X",INDIRECT("'DATA - økonomi'!AI"&amp;4+15*$A12+4*$A12+3),0)+IF(Analyse!$E$106="X",INDIRECT("'DATA - økonomi'!AI"&amp;4+15*$A12+4*$A12+4),0)+IF(Analyse!$E$107="X",INDIRECT("'DATA - økonomi'!AI"&amp;4+15*$A12+4*$A12+5),0)+IF(Analyse!$E$108="X",INDIRECT("'DATA - økonomi'!AI"&amp;4+15*$A12+4*$A12+6),0)+IF(Analyse!$E$109="X",INDIRECT("'DATA - økonomi'!AI"&amp;4+15*$A12+4*$A12+7),0)+IF(Analyse!$E$110="X",INDIRECT("'DATA - økonomi'!AI"&amp;4+15*$A12+4*$A12+8),0)+IF(Analyse!$E$111="X",INDIRECT("'DATA - økonomi'!AI"&amp;4+15*$A12+4*$A12+9),0)+IF(Analyse!$E$112="X",INDIRECT("'DATA - økonomi'!AI"&amp;4+15*$A12+4*$A12+10),0)+IF(Analyse!$E$115="X",INDIRECT("'DATA - økonomi'!AI"&amp;4+15*$A12+4*$A12+11),0)+IF(Analyse!$E$116="X",INDIRECT("'DATA - økonomi'!AI"&amp;4+15*$A12+4*$A12+12),0)+IF(Analyse!$E$117="X",INDIRECT("'DATA - økonomi'!AI"&amp;4+15*$A12+4*$A12+13),0)+IF(Analyse!$E$129="X",INDIRECT("'DATA - økonomi'!AI"&amp;4+15*$A12+4*$A12+14),0)</f>
        <v>0</v>
      </c>
      <c r="AJ12" s="36">
        <f ca="1">IF(Analyse!$E$3="X",INDIRECT("'DATA - økonomi'!AJ"&amp;4+15*$A12+4*$A12+0),0)+IF(Analyse!$E$4="X",INDIRECT("'DATA - økonomi'!AJ"&amp;4+15*$A12+4*$A12+1),0)+IF(Analyse!$E$104="X",INDIRECT("'DATA - økonomi'!AJ"&amp;4+15*$A12+4*$A12+2),0)+IF(Analyse!$E$105="X",INDIRECT("'DATA - økonomi'!AJ"&amp;4+15*$A12+4*$A12+3),0)+IF(Analyse!$E$106="X",INDIRECT("'DATA - økonomi'!AJ"&amp;4+15*$A12+4*$A12+4),0)+IF(Analyse!$E$107="X",INDIRECT("'DATA - økonomi'!AJ"&amp;4+15*$A12+4*$A12+5),0)+IF(Analyse!$E$108="X",INDIRECT("'DATA - økonomi'!AJ"&amp;4+15*$A12+4*$A12+6),0)+IF(Analyse!$E$109="X",INDIRECT("'DATA - økonomi'!AJ"&amp;4+15*$A12+4*$A12+7),0)+IF(Analyse!$E$110="X",INDIRECT("'DATA - økonomi'!AJ"&amp;4+15*$A12+4*$A12+8),0)+IF(Analyse!$E$111="X",INDIRECT("'DATA - økonomi'!AJ"&amp;4+15*$A12+4*$A12+9),0)+IF(Analyse!$E$112="X",INDIRECT("'DATA - økonomi'!AJ"&amp;4+15*$A12+4*$A12+10),0)+IF(Analyse!$E$115="X",INDIRECT("'DATA - økonomi'!AJ"&amp;4+15*$A12+4*$A12+11),0)+IF(Analyse!$E$116="X",INDIRECT("'DATA - økonomi'!AJ"&amp;4+15*$A12+4*$A12+12),0)+IF(Analyse!$E$117="X",INDIRECT("'DATA - økonomi'!AJ"&amp;4+15*$A12+4*$A12+13),0)+IF(Analyse!$E$129="X",INDIRECT("'DATA - økonomi'!AJ"&amp;4+15*$A12+4*$A12+14),0)</f>
        <v>0</v>
      </c>
      <c r="AK12" s="36">
        <f ca="1">IF(Analyse!$E$3="X",INDIRECT("'DATA - økonomi'!AK"&amp;4+15*$A12+4*$A12+0),0)+IF(Analyse!$E$4="X",INDIRECT("'DATA - økonomi'!AK"&amp;4+15*$A12+4*$A12+1),0)+IF(Analyse!$E$104="X",INDIRECT("'DATA - økonomi'!AK"&amp;4+15*$A12+4*$A12+2),0)+IF(Analyse!$E$105="X",INDIRECT("'DATA - økonomi'!AK"&amp;4+15*$A12+4*$A12+3),0)+IF(Analyse!$E$106="X",INDIRECT("'DATA - økonomi'!AK"&amp;4+15*$A12+4*$A12+4),0)+IF(Analyse!$E$107="X",INDIRECT("'DATA - økonomi'!AK"&amp;4+15*$A12+4*$A12+5),0)+IF(Analyse!$E$108="X",INDIRECT("'DATA - økonomi'!AK"&amp;4+15*$A12+4*$A12+6),0)+IF(Analyse!$E$109="X",INDIRECT("'DATA - økonomi'!AK"&amp;4+15*$A12+4*$A12+7),0)+IF(Analyse!$E$110="X",INDIRECT("'DATA - økonomi'!AK"&amp;4+15*$A12+4*$A12+8),0)+IF(Analyse!$E$111="X",INDIRECT("'DATA - økonomi'!AK"&amp;4+15*$A12+4*$A12+9),0)+IF(Analyse!$E$112="X",INDIRECT("'DATA - økonomi'!AK"&amp;4+15*$A12+4*$A12+10),0)+IF(Analyse!$E$115="X",INDIRECT("'DATA - økonomi'!AK"&amp;4+15*$A12+4*$A12+11),0)+IF(Analyse!$E$116="X",INDIRECT("'DATA - økonomi'!AK"&amp;4+15*$A12+4*$A12+12),0)+IF(Analyse!$E$117="X",INDIRECT("'DATA - økonomi'!AK"&amp;4+15*$A12+4*$A12+13),0)+IF(Analyse!$E$129="X",INDIRECT("'DATA - økonomi'!AK"&amp;4+15*$A12+4*$A12+14),0)</f>
        <v>0</v>
      </c>
      <c r="AL12" s="36">
        <f ca="1">IF(Analyse!$E$3="X",INDIRECT("'DATA - økonomi'!AL"&amp;4+15*$A12+4*$A12+0),0)+IF(Analyse!$E$4="X",INDIRECT("'DATA - økonomi'!AL"&amp;4+15*$A12+4*$A12+1),0)+IF(Analyse!$E$104="X",INDIRECT("'DATA - økonomi'!AL"&amp;4+15*$A12+4*$A12+2),0)+IF(Analyse!$E$105="X",INDIRECT("'DATA - økonomi'!AL"&amp;4+15*$A12+4*$A12+3),0)+IF(Analyse!$E$106="X",INDIRECT("'DATA - økonomi'!AL"&amp;4+15*$A12+4*$A12+4),0)+IF(Analyse!$E$107="X",INDIRECT("'DATA - økonomi'!AL"&amp;4+15*$A12+4*$A12+5),0)+IF(Analyse!$E$108="X",INDIRECT("'DATA - økonomi'!AL"&amp;4+15*$A12+4*$A12+6),0)+IF(Analyse!$E$109="X",INDIRECT("'DATA - økonomi'!AL"&amp;4+15*$A12+4*$A12+7),0)+IF(Analyse!$E$110="X",INDIRECT("'DATA - økonomi'!AL"&amp;4+15*$A12+4*$A12+8),0)+IF(Analyse!$E$111="X",INDIRECT("'DATA - økonomi'!AL"&amp;4+15*$A12+4*$A12+9),0)+IF(Analyse!$E$112="X",INDIRECT("'DATA - økonomi'!AL"&amp;4+15*$A12+4*$A12+10),0)+IF(Analyse!$E$115="X",INDIRECT("'DATA - økonomi'!AL"&amp;4+15*$A12+4*$A12+11),0)+IF(Analyse!$E$116="X",INDIRECT("'DATA - økonomi'!AL"&amp;4+15*$A12+4*$A12+12),0)+IF(Analyse!$E$117="X",INDIRECT("'DATA - økonomi'!AL"&amp;4+15*$A12+4*$A12+13),0)+IF(Analyse!$E$129="X",INDIRECT("'DATA - økonomi'!AL"&amp;4+15*$A12+4*$A12+14),0)</f>
        <v>0</v>
      </c>
      <c r="AM12" s="36">
        <f ca="1">IF(Analyse!$E$3="X",INDIRECT("'DATA - økonomi'!AM"&amp;4+15*$A12+4*$A12+0),0)+IF(Analyse!$E$4="X",INDIRECT("'DATA - økonomi'!AM"&amp;4+15*$A12+4*$A12+1),0)+IF(Analyse!$E$104="X",INDIRECT("'DATA - økonomi'!AM"&amp;4+15*$A12+4*$A12+2),0)+IF(Analyse!$E$105="X",INDIRECT("'DATA - økonomi'!AM"&amp;4+15*$A12+4*$A12+3),0)+IF(Analyse!$E$106="X",INDIRECT("'DATA - økonomi'!AM"&amp;4+15*$A12+4*$A12+4),0)+IF(Analyse!$E$107="X",INDIRECT("'DATA - økonomi'!AM"&amp;4+15*$A12+4*$A12+5),0)+IF(Analyse!$E$108="X",INDIRECT("'DATA - økonomi'!AM"&amp;4+15*$A12+4*$A12+6),0)+IF(Analyse!$E$109="X",INDIRECT("'DATA - økonomi'!AM"&amp;4+15*$A12+4*$A12+7),0)+IF(Analyse!$E$110="X",INDIRECT("'DATA - økonomi'!AM"&amp;4+15*$A12+4*$A12+8),0)+IF(Analyse!$E$111="X",INDIRECT("'DATA - økonomi'!AM"&amp;4+15*$A12+4*$A12+9),0)+IF(Analyse!$E$112="X",INDIRECT("'DATA - økonomi'!AM"&amp;4+15*$A12+4*$A12+10),0)+IF(Analyse!$E$115="X",INDIRECT("'DATA - økonomi'!AM"&amp;4+15*$A12+4*$A12+11),0)+IF(Analyse!$E$116="X",INDIRECT("'DATA - økonomi'!AM"&amp;4+15*$A12+4*$A12+12),0)+IF(Analyse!$E$117="X",INDIRECT("'DATA - økonomi'!AM"&amp;4+15*$A12+4*$A12+13),0)+IF(Analyse!$E$129="X",INDIRECT("'DATA - økonomi'!AM"&amp;4+15*$A12+4*$A12+14),0)</f>
        <v>0</v>
      </c>
      <c r="AN12" s="36">
        <f ca="1">IF(Analyse!$E$3="X",INDIRECT("'DATA - økonomi'!AN"&amp;4+15*$A12+4*$A12+0),0)+IF(Analyse!$E$4="X",INDIRECT("'DATA - økonomi'!AN"&amp;4+15*$A12+4*$A12+1),0)+IF(Analyse!$E$104="X",INDIRECT("'DATA - økonomi'!AN"&amp;4+15*$A12+4*$A12+2),0)+IF(Analyse!$E$105="X",INDIRECT("'DATA - økonomi'!AN"&amp;4+15*$A12+4*$A12+3),0)+IF(Analyse!$E$106="X",INDIRECT("'DATA - økonomi'!AN"&amp;4+15*$A12+4*$A12+4),0)+IF(Analyse!$E$107="X",INDIRECT("'DATA - økonomi'!AN"&amp;4+15*$A12+4*$A12+5),0)+IF(Analyse!$E$108="X",INDIRECT("'DATA - økonomi'!AN"&amp;4+15*$A12+4*$A12+6),0)+IF(Analyse!$E$109="X",INDIRECT("'DATA - økonomi'!AN"&amp;4+15*$A12+4*$A12+7),0)+IF(Analyse!$E$110="X",INDIRECT("'DATA - økonomi'!AN"&amp;4+15*$A12+4*$A12+8),0)+IF(Analyse!$E$111="X",INDIRECT("'DATA - økonomi'!AN"&amp;4+15*$A12+4*$A12+9),0)+IF(Analyse!$E$112="X",INDIRECT("'DATA - økonomi'!AN"&amp;4+15*$A12+4*$A12+10),0)+IF(Analyse!$E$115="X",INDIRECT("'DATA - økonomi'!AN"&amp;4+15*$A12+4*$A12+11),0)+IF(Analyse!$E$116="X",INDIRECT("'DATA - økonomi'!AN"&amp;4+15*$A12+4*$A12+12),0)+IF(Analyse!$E$117="X",INDIRECT("'DATA - økonomi'!AN"&amp;4+15*$A12+4*$A12+13),0)+IF(Analyse!$E$129="X",INDIRECT("'DATA - økonomi'!AN"&amp;4+15*$A12+4*$A12+14),0)</f>
        <v>0</v>
      </c>
      <c r="AO12" s="36">
        <f ca="1">IF(Analyse!$E$3="X",INDIRECT("'DATA - økonomi'!AO"&amp;4+15*$A12+4*$A12+0),0)+IF(Analyse!$E$4="X",INDIRECT("'DATA - økonomi'!AO"&amp;4+15*$A12+4*$A12+1),0)+IF(Analyse!$E$104="X",INDIRECT("'DATA - økonomi'!AO"&amp;4+15*$A12+4*$A12+2),0)+IF(Analyse!$E$105="X",INDIRECT("'DATA - økonomi'!AO"&amp;4+15*$A12+4*$A12+3),0)+IF(Analyse!$E$106="X",INDIRECT("'DATA - økonomi'!AO"&amp;4+15*$A12+4*$A12+4),0)+IF(Analyse!$E$107="X",INDIRECT("'DATA - økonomi'!AO"&amp;4+15*$A12+4*$A12+5),0)+IF(Analyse!$E$108="X",INDIRECT("'DATA - økonomi'!AO"&amp;4+15*$A12+4*$A12+6),0)+IF(Analyse!$E$109="X",INDIRECT("'DATA - økonomi'!AO"&amp;4+15*$A12+4*$A12+7),0)+IF(Analyse!$E$110="X",INDIRECT("'DATA - økonomi'!AO"&amp;4+15*$A12+4*$A12+8),0)+IF(Analyse!$E$111="X",INDIRECT("'DATA - økonomi'!AO"&amp;4+15*$A12+4*$A12+9),0)+IF(Analyse!$E$112="X",INDIRECT("'DATA - økonomi'!AO"&amp;4+15*$A12+4*$A12+10),0)+IF(Analyse!$E$115="X",INDIRECT("'DATA - økonomi'!AO"&amp;4+15*$A12+4*$A12+11),0)+IF(Analyse!$E$116="X",INDIRECT("'DATA - økonomi'!AO"&amp;4+15*$A12+4*$A12+12),0)+IF(Analyse!$E$117="X",INDIRECT("'DATA - økonomi'!AO"&amp;4+15*$A12+4*$A12+13),0)+IF(Analyse!$E$129="X",INDIRECT("'DATA - økonomi'!AO"&amp;4+15*$A12+4*$A12+14),0)</f>
        <v>0</v>
      </c>
      <c r="AP12" s="30"/>
      <c r="AQ12" s="35" t="s">
        <v>20</v>
      </c>
      <c r="AR12" s="36">
        <f ca="1">INDIRECT("'DATA - økonomi'!AE"&amp;($A115+1)*19)</f>
        <v>21466.799999999999</v>
      </c>
      <c r="AS12" s="36">
        <f ca="1">INDIRECT("'DATA - økonomi'!AF"&amp;($A115+1)*19)</f>
        <v>21376.2</v>
      </c>
      <c r="AT12" s="36">
        <f ca="1">INDIRECT("'DATA - økonomi'!AG"&amp;($A115+1)*19)</f>
        <v>21361.257000000001</v>
      </c>
      <c r="AU12" s="36">
        <f ca="1">INDIRECT("'DATA - økonomi'!AH"&amp;($A115+1)*19)</f>
        <v>21339.824000000001</v>
      </c>
      <c r="AV12" s="36">
        <f ca="1">INDIRECT("'DATA - økonomi'!AI"&amp;($A115+1)*19)</f>
        <v>21351.648000000001</v>
      </c>
      <c r="AW12" s="36">
        <f ca="1">INDIRECT("'DATA - økonomi'!AJ"&amp;($A115+1)*19)</f>
        <v>21410.51</v>
      </c>
      <c r="AX12" s="36">
        <f ca="1">INDIRECT("'DATA - økonomi'!AK"&amp;($A115+1)*19)</f>
        <v>21458.3</v>
      </c>
      <c r="AY12" s="36">
        <f ca="1">INDIRECT("'DATA - økonomi'!AL"&amp;($A115+1)*19)</f>
        <v>21310.448000000004</v>
      </c>
      <c r="AZ12" s="36">
        <f ca="1">INDIRECT("'DATA - økonomi'!AM"&amp;($A115+1)*19)</f>
        <v>21199.722000000002</v>
      </c>
      <c r="BA12" s="36">
        <f ca="1">INDIRECT("'DATA - økonomi'!AN"&amp;($A115+1)*19)</f>
        <v>21064.908000000003</v>
      </c>
      <c r="BB12" s="36">
        <f ca="1">INDIRECT("'DATA - økonomi'!AO"&amp;($A115+1)*19)</f>
        <v>21302.82</v>
      </c>
      <c r="BC12" s="30"/>
    </row>
    <row r="13" spans="1:55" x14ac:dyDescent="0.25">
      <c r="A13" s="32">
        <v>9</v>
      </c>
      <c r="B13" s="35" t="s">
        <v>21</v>
      </c>
      <c r="C13" s="36">
        <f ca="1">IF(Analyse!$E$3="X",INDIRECT("'DATA - økonomi'!C"&amp;4+15*$A13+4*$A13+0),0)+IF(Analyse!$E$4="X",INDIRECT("'DATA - økonomi'!C"&amp;4+15*$A13+4*$A13+1),0)+IF(Analyse!$E$104="X",INDIRECT("'DATA - økonomi'!C"&amp;4+15*$A13+4*$A13+2),0)+IF(Analyse!$E$105="X",INDIRECT("'DATA - økonomi'!C"&amp;4+15*$A13+4*$A13+3),0)+IF(Analyse!$E$106="X",INDIRECT("'DATA - økonomi'!C"&amp;4+15*$A13+4*$A13+4),0)+IF(Analyse!$E$107="X",INDIRECT("'DATA - økonomi'!C"&amp;4+15*$A13+4*$A13+5),0)+IF(Analyse!$E$108="X",INDIRECT("'DATA - økonomi'!C"&amp;4+15*$A13+4*$A13+6),0)+IF(Analyse!$E$109="X",INDIRECT("'DATA - økonomi'!C"&amp;4+15*$A13+4*$A13+7),0)+IF(Analyse!$E$110="X",INDIRECT("'DATA - økonomi'!C"&amp;4+15*$A13+4*$A13+8),0)+IF(Analyse!$E$111="X",INDIRECT("'DATA - økonomi'!C"&amp;4+15*$A13+4*$A13+9),0)+IF(Analyse!$E$112="X",INDIRECT("'DATA - økonomi'!C"&amp;4+15*$A13+4*$A13+10),0)+IF(Analyse!$E$115="X",INDIRECT("'DATA - økonomi'!C"&amp;4+15*$A13+4*$A13+11),0)+IF(Analyse!$E$116="X",INDIRECT("'DATA - økonomi'!C"&amp;4+15*$A13+4*$A13+12),0)+IF(Analyse!$E$117="X",INDIRECT("'DATA - økonomi'!C"&amp;4+15*$A13+4*$A13+13),0)+IF(Analyse!$E$129="X",INDIRECT("'DATA - økonomi'!C"&amp;4+15*$A13+4*$A13+14),0)</f>
        <v>0</v>
      </c>
      <c r="D13" s="36">
        <f ca="1">IF(Analyse!$E$3="X",INDIRECT("'DATA - økonomi'!D"&amp;4+15*$A13+4*$A13+0),0)+IF(Analyse!$E$4="X",INDIRECT("'DATA - økonomi'!D"&amp;4+15*$A13+4*$A13+1),0)+IF(Analyse!$E$104="X",INDIRECT("'DATA - økonomi'!D"&amp;4+15*$A13+4*$A13+2),0)+IF(Analyse!$E$105="X",INDIRECT("'DATA - økonomi'!D"&amp;4+15*$A13+4*$A13+3),0)+IF(Analyse!$E$106="X",INDIRECT("'DATA - økonomi'!D"&amp;4+15*$A13+4*$A13+4),0)+IF(Analyse!$E$107="X",INDIRECT("'DATA - økonomi'!D"&amp;4+15*$A13+4*$A13+5),0)+IF(Analyse!$E$108="X",INDIRECT("'DATA - økonomi'!D"&amp;4+15*$A13+4*$A13+6),0)+IF(Analyse!$E$109="X",INDIRECT("'DATA - økonomi'!D"&amp;4+15*$A13+4*$A13+7),0)+IF(Analyse!$E$110="X",INDIRECT("'DATA - økonomi'!D"&amp;4+15*$A13+4*$A13+8),0)+IF(Analyse!$E$111="X",INDIRECT("'DATA - økonomi'!D"&amp;4+15*$A13+4*$A13+9),0)+IF(Analyse!$E$112="X",INDIRECT("'DATA - økonomi'!D"&amp;4+15*$A13+4*$A13+10),0)+IF(Analyse!$E$115="X",INDIRECT("'DATA - økonomi'!D"&amp;4+15*$A13+4*$A13+11),0)+IF(Analyse!$E$116="X",INDIRECT("'DATA - økonomi'!D"&amp;4+15*$A13+4*$A13+12),0)+IF(Analyse!$E$117="X",INDIRECT("'DATA - økonomi'!D"&amp;4+15*$A13+4*$A13+13),0)+IF(Analyse!$E$129="X",INDIRECT("'DATA - økonomi'!D"&amp;4+15*$A13+4*$A13+14),0)</f>
        <v>0</v>
      </c>
      <c r="E13" s="36">
        <f ca="1">IF(Analyse!$E$3="X",INDIRECT("'DATA - økonomi'!E"&amp;4+15*$A13+4*$A13+0),0)+IF(Analyse!$E$4="X",INDIRECT("'DATA - økonomi'!E"&amp;4+15*$A13+4*$A13+1),0)+IF(Analyse!$E$104="X",INDIRECT("'DATA - økonomi'!E"&amp;4+15*$A13+4*$A13+2),0)+IF(Analyse!$E$105="X",INDIRECT("'DATA - økonomi'!E"&amp;4+15*$A13+4*$A13+3),0)+IF(Analyse!$E$106="X",INDIRECT("'DATA - økonomi'!E"&amp;4+15*$A13+4*$A13+4),0)+IF(Analyse!$E$107="X",INDIRECT("'DATA - økonomi'!E"&amp;4+15*$A13+4*$A13+5),0)+IF(Analyse!$E$108="X",INDIRECT("'DATA - økonomi'!E"&amp;4+15*$A13+4*$A13+6),0)+IF(Analyse!$E$109="X",INDIRECT("'DATA - økonomi'!E"&amp;4+15*$A13+4*$A13+7),0)+IF(Analyse!$E$110="X",INDIRECT("'DATA - økonomi'!E"&amp;4+15*$A13+4*$A13+8),0)+IF(Analyse!$E$111="X",INDIRECT("'DATA - økonomi'!E"&amp;4+15*$A13+4*$A13+9),0)+IF(Analyse!$E$112="X",INDIRECT("'DATA - økonomi'!E"&amp;4+15*$A13+4*$A13+10),0)+IF(Analyse!$E$115="X",INDIRECT("'DATA - økonomi'!E"&amp;4+15*$A13+4*$A13+11),0)+IF(Analyse!$E$116="X",INDIRECT("'DATA - økonomi'!E"&amp;4+15*$A13+4*$A13+12),0)+IF(Analyse!$E$117="X",INDIRECT("'DATA - økonomi'!E"&amp;4+15*$A13+4*$A13+13),0)+IF(Analyse!$E$129="X",INDIRECT("'DATA - økonomi'!E"&amp;4+15*$A13+4*$A13+14),0)</f>
        <v>0</v>
      </c>
      <c r="F13" s="36">
        <f ca="1">IF(Analyse!$E$3="X",INDIRECT("'DATA - økonomi'!F"&amp;4+15*$A13+4*$A13+0),0)+IF(Analyse!$E$4="X",INDIRECT("'DATA - økonomi'!F"&amp;4+15*$A13+4*$A13+1),0)+IF(Analyse!$E$104="X",INDIRECT("'DATA - økonomi'!F"&amp;4+15*$A13+4*$A13+2),0)+IF(Analyse!$E$105="X",INDIRECT("'DATA - økonomi'!F"&amp;4+15*$A13+4*$A13+3),0)+IF(Analyse!$E$106="X",INDIRECT("'DATA - økonomi'!F"&amp;4+15*$A13+4*$A13+4),0)+IF(Analyse!$E$107="X",INDIRECT("'DATA - økonomi'!F"&amp;4+15*$A13+4*$A13+5),0)+IF(Analyse!$E$108="X",INDIRECT("'DATA - økonomi'!F"&amp;4+15*$A13+4*$A13+6),0)+IF(Analyse!$E$109="X",INDIRECT("'DATA - økonomi'!F"&amp;4+15*$A13+4*$A13+7),0)+IF(Analyse!$E$110="X",INDIRECT("'DATA - økonomi'!F"&amp;4+15*$A13+4*$A13+8),0)+IF(Analyse!$E$111="X",INDIRECT("'DATA - økonomi'!F"&amp;4+15*$A13+4*$A13+9),0)+IF(Analyse!$E$112="X",INDIRECT("'DATA - økonomi'!F"&amp;4+15*$A13+4*$A13+10),0)+IF(Analyse!$E$115="X",INDIRECT("'DATA - økonomi'!F"&amp;4+15*$A13+4*$A13+11),0)+IF(Analyse!$E$116="X",INDIRECT("'DATA - økonomi'!F"&amp;4+15*$A13+4*$A13+12),0)+IF(Analyse!$E$117="X",INDIRECT("'DATA - økonomi'!F"&amp;4+15*$A13+4*$A13+13),0)+IF(Analyse!$E$129="X",INDIRECT("'DATA - økonomi'!F"&amp;4+15*$A13+4*$A13+14),0)</f>
        <v>0</v>
      </c>
      <c r="G13" s="36">
        <f ca="1">IF(Analyse!$E$3="X",INDIRECT("'DATA - økonomi'!G"&amp;4+15*$A13+4*$A13+0),0)+IF(Analyse!$E$4="X",INDIRECT("'DATA - økonomi'!G"&amp;4+15*$A13+4*$A13+1),0)+IF(Analyse!$E$104="X",INDIRECT("'DATA - økonomi'!G"&amp;4+15*$A13+4*$A13+2),0)+IF(Analyse!$E$105="X",INDIRECT("'DATA - økonomi'!G"&amp;4+15*$A13+4*$A13+3),0)+IF(Analyse!$E$106="X",INDIRECT("'DATA - økonomi'!G"&amp;4+15*$A13+4*$A13+4),0)+IF(Analyse!$E$107="X",INDIRECT("'DATA - økonomi'!G"&amp;4+15*$A13+4*$A13+5),0)+IF(Analyse!$E$108="X",INDIRECT("'DATA - økonomi'!G"&amp;4+15*$A13+4*$A13+6),0)+IF(Analyse!$E$109="X",INDIRECT("'DATA - økonomi'!G"&amp;4+15*$A13+4*$A13+7),0)+IF(Analyse!$E$110="X",INDIRECT("'DATA - økonomi'!G"&amp;4+15*$A13+4*$A13+8),0)+IF(Analyse!$E$111="X",INDIRECT("'DATA - økonomi'!G"&amp;4+15*$A13+4*$A13+9),0)+IF(Analyse!$E$112="X",INDIRECT("'DATA - økonomi'!G"&amp;4+15*$A13+4*$A13+10),0)+IF(Analyse!$E$115="X",INDIRECT("'DATA - økonomi'!G"&amp;4+15*$A13+4*$A13+11),0)+IF(Analyse!$E$116="X",INDIRECT("'DATA - økonomi'!G"&amp;4+15*$A13+4*$A13+12),0)+IF(Analyse!$E$117="X",INDIRECT("'DATA - økonomi'!G"&amp;4+15*$A13+4*$A13+13),0)+IF(Analyse!$E$129="X",INDIRECT("'DATA - økonomi'!G"&amp;4+15*$A13+4*$A13+14),0)</f>
        <v>0</v>
      </c>
      <c r="H13" s="36">
        <f ca="1">IF(Analyse!$E$3="X",INDIRECT("'DATA - økonomi'!H"&amp;4+15*$A13+4*$A13+0),0)+IF(Analyse!$E$4="X",INDIRECT("'DATA - økonomi'!H"&amp;4+15*$A13+4*$A13+1),0)+IF(Analyse!$E$104="X",INDIRECT("'DATA - økonomi'!H"&amp;4+15*$A13+4*$A13+2),0)+IF(Analyse!$E$105="X",INDIRECT("'DATA - økonomi'!H"&amp;4+15*$A13+4*$A13+3),0)+IF(Analyse!$E$106="X",INDIRECT("'DATA - økonomi'!H"&amp;4+15*$A13+4*$A13+4),0)+IF(Analyse!$E$107="X",INDIRECT("'DATA - økonomi'!H"&amp;4+15*$A13+4*$A13+5),0)+IF(Analyse!$E$108="X",INDIRECT("'DATA - økonomi'!H"&amp;4+15*$A13+4*$A13+6),0)+IF(Analyse!$E$109="X",INDIRECT("'DATA - økonomi'!H"&amp;4+15*$A13+4*$A13+7),0)+IF(Analyse!$E$110="X",INDIRECT("'DATA - økonomi'!H"&amp;4+15*$A13+4*$A13+8),0)+IF(Analyse!$E$111="X",INDIRECT("'DATA - økonomi'!H"&amp;4+15*$A13+4*$A13+9),0)+IF(Analyse!$E$112="X",INDIRECT("'DATA - økonomi'!H"&amp;4+15*$A13+4*$A13+10),0)+IF(Analyse!$E$115="X",INDIRECT("'DATA - økonomi'!H"&amp;4+15*$A13+4*$A13+11),0)+IF(Analyse!$E$116="X",INDIRECT("'DATA - økonomi'!H"&amp;4+15*$A13+4*$A13+12),0)+IF(Analyse!$E$117="X",INDIRECT("'DATA - økonomi'!H"&amp;4+15*$A13+4*$A13+13),0)+IF(Analyse!$E$129="X",INDIRECT("'DATA - økonomi'!H"&amp;4+15*$A13+4*$A13+14),0)</f>
        <v>0</v>
      </c>
      <c r="I13" s="36">
        <f ca="1">IF(Analyse!$E$3="X",INDIRECT("'DATA - økonomi'!I"&amp;4+15*$A13+4*$A13+0),0)+IF(Analyse!$E$4="X",INDIRECT("'DATA - økonomi'!I"&amp;4+15*$A13+4*$A13+1),0)+IF(Analyse!$E$104="X",INDIRECT("'DATA - økonomi'!I"&amp;4+15*$A13+4*$A13+2),0)+IF(Analyse!$E$105="X",INDIRECT("'DATA - økonomi'!I"&amp;4+15*$A13+4*$A13+3),0)+IF(Analyse!$E$106="X",INDIRECT("'DATA - økonomi'!I"&amp;4+15*$A13+4*$A13+4),0)+IF(Analyse!$E$107="X",INDIRECT("'DATA - økonomi'!I"&amp;4+15*$A13+4*$A13+5),0)+IF(Analyse!$E$108="X",INDIRECT("'DATA - økonomi'!I"&amp;4+15*$A13+4*$A13+6),0)+IF(Analyse!$E$109="X",INDIRECT("'DATA - økonomi'!I"&amp;4+15*$A13+4*$A13+7),0)+IF(Analyse!$E$110="X",INDIRECT("'DATA - økonomi'!I"&amp;4+15*$A13+4*$A13+8),0)+IF(Analyse!$E$111="X",INDIRECT("'DATA - økonomi'!I"&amp;4+15*$A13+4*$A13+9),0)+IF(Analyse!$E$112="X",INDIRECT("'DATA - økonomi'!I"&amp;4+15*$A13+4*$A13+10),0)+IF(Analyse!$E$115="X",INDIRECT("'DATA - økonomi'!I"&amp;4+15*$A13+4*$A13+11),0)+IF(Analyse!$E$116="X",INDIRECT("'DATA - økonomi'!I"&amp;4+15*$A13+4*$A13+12),0)+IF(Analyse!$E$117="X",INDIRECT("'DATA - økonomi'!I"&amp;4+15*$A13+4*$A13+13),0)+IF(Analyse!$E$129="X",INDIRECT("'DATA - økonomi'!I"&amp;4+15*$A13+4*$A13+14),0)</f>
        <v>0</v>
      </c>
      <c r="J13" s="36">
        <f ca="1">IF(Analyse!$E$3="X",INDIRECT("'DATA - økonomi'!J"&amp;4+15*$A13+4*$A13+0),0)+IF(Analyse!$E$4="X",INDIRECT("'DATA - økonomi'!J"&amp;4+15*$A13+4*$A13+1),0)+IF(Analyse!$E$104="X",INDIRECT("'DATA - økonomi'!J"&amp;4+15*$A13+4*$A13+2),0)+IF(Analyse!$E$105="X",INDIRECT("'DATA - økonomi'!J"&amp;4+15*$A13+4*$A13+3),0)+IF(Analyse!$E$106="X",INDIRECT("'DATA - økonomi'!J"&amp;4+15*$A13+4*$A13+4),0)+IF(Analyse!$E$107="X",INDIRECT("'DATA - økonomi'!J"&amp;4+15*$A13+4*$A13+5),0)+IF(Analyse!$E$108="X",INDIRECT("'DATA - økonomi'!J"&amp;4+15*$A13+4*$A13+6),0)+IF(Analyse!$E$109="X",INDIRECT("'DATA - økonomi'!J"&amp;4+15*$A13+4*$A13+7),0)+IF(Analyse!$E$110="X",INDIRECT("'DATA - økonomi'!J"&amp;4+15*$A13+4*$A13+8),0)+IF(Analyse!$E$111="X",INDIRECT("'DATA - økonomi'!J"&amp;4+15*$A13+4*$A13+9),0)+IF(Analyse!$E$112="X",INDIRECT("'DATA - økonomi'!J"&amp;4+15*$A13+4*$A13+10),0)+IF(Analyse!$E$115="X",INDIRECT("'DATA - økonomi'!J"&amp;4+15*$A13+4*$A13+11),0)+IF(Analyse!$E$116="X",INDIRECT("'DATA - økonomi'!J"&amp;4+15*$A13+4*$A13+12),0)+IF(Analyse!$E$117="X",INDIRECT("'DATA - økonomi'!J"&amp;4+15*$A13+4*$A13+13),0)+IF(Analyse!$E$129="X",INDIRECT("'DATA - økonomi'!J"&amp;4+15*$A13+4*$A13+14),0)</f>
        <v>0</v>
      </c>
      <c r="K13" s="36">
        <f ca="1">IF(Analyse!$E$3="X",INDIRECT("'DATA - økonomi'!K"&amp;4+15*$A13+4*$A13+0),0)+IF(Analyse!$E$4="X",INDIRECT("'DATA - økonomi'!K"&amp;4+15*$A13+4*$A13+1),0)+IF(Analyse!$E$104="X",INDIRECT("'DATA - økonomi'!K"&amp;4+15*$A13+4*$A13+2),0)+IF(Analyse!$E$105="X",INDIRECT("'DATA - økonomi'!K"&amp;4+15*$A13+4*$A13+3),0)+IF(Analyse!$E$106="X",INDIRECT("'DATA - økonomi'!K"&amp;4+15*$A13+4*$A13+4),0)+IF(Analyse!$E$107="X",INDIRECT("'DATA - økonomi'!K"&amp;4+15*$A13+4*$A13+5),0)+IF(Analyse!$E$108="X",INDIRECT("'DATA - økonomi'!K"&amp;4+15*$A13+4*$A13+6),0)+IF(Analyse!$E$109="X",INDIRECT("'DATA - økonomi'!K"&amp;4+15*$A13+4*$A13+7),0)+IF(Analyse!$E$110="X",INDIRECT("'DATA - økonomi'!K"&amp;4+15*$A13+4*$A13+8),0)+IF(Analyse!$E$111="X",INDIRECT("'DATA - økonomi'!K"&amp;4+15*$A13+4*$A13+9),0)+IF(Analyse!$E$112="X",INDIRECT("'DATA - økonomi'!K"&amp;4+15*$A13+4*$A13+10),0)+IF(Analyse!$E$115="X",INDIRECT("'DATA - økonomi'!K"&amp;4+15*$A13+4*$A13+11),0)+IF(Analyse!$E$116="X",INDIRECT("'DATA - økonomi'!K"&amp;4+15*$A13+4*$A13+12),0)+IF(Analyse!$E$117="X",INDIRECT("'DATA - økonomi'!K"&amp;4+15*$A13+4*$A13+13),0)+IF(Analyse!$E$129="X",INDIRECT("'DATA - økonomi'!K"&amp;4+15*$A13+4*$A13+14),0)</f>
        <v>0</v>
      </c>
      <c r="L13" s="36">
        <f ca="1">IF(Analyse!$E$3="X",INDIRECT("'DATA - økonomi'!L"&amp;4+15*$A13+4*$A13+0),0)+IF(Analyse!$E$4="X",INDIRECT("'DATA - økonomi'!L"&amp;4+15*$A13+4*$A13+1),0)+IF(Analyse!$E$104="X",INDIRECT("'DATA - økonomi'!L"&amp;4+15*$A13+4*$A13+2),0)+IF(Analyse!$E$105="X",INDIRECT("'DATA - økonomi'!L"&amp;4+15*$A13+4*$A13+3),0)+IF(Analyse!$E$106="X",INDIRECT("'DATA - økonomi'!L"&amp;4+15*$A13+4*$A13+4),0)+IF(Analyse!$E$107="X",INDIRECT("'DATA - økonomi'!L"&amp;4+15*$A13+4*$A13+5),0)+IF(Analyse!$E$108="X",INDIRECT("'DATA - økonomi'!L"&amp;4+15*$A13+4*$A13+6),0)+IF(Analyse!$E$109="X",INDIRECT("'DATA - økonomi'!L"&amp;4+15*$A13+4*$A13+7),0)+IF(Analyse!$E$110="X",INDIRECT("'DATA - økonomi'!L"&amp;4+15*$A13+4*$A13+8),0)+IF(Analyse!$E$111="X",INDIRECT("'DATA - økonomi'!L"&amp;4+15*$A13+4*$A13+9),0)+IF(Analyse!$E$112="X",INDIRECT("'DATA - økonomi'!L"&amp;4+15*$A13+4*$A13+10),0)+IF(Analyse!$E$115="X",INDIRECT("'DATA - økonomi'!L"&amp;4+15*$A13+4*$A13+11),0)+IF(Analyse!$E$116="X",INDIRECT("'DATA - økonomi'!L"&amp;4+15*$A13+4*$A13+12),0)+IF(Analyse!$E$117="X",INDIRECT("'DATA - økonomi'!L"&amp;4+15*$A13+4*$A13+13),0)+IF(Analyse!$E$129="X",INDIRECT("'DATA - økonomi'!L"&amp;4+15*$A13+4*$A13+14),0)</f>
        <v>0</v>
      </c>
      <c r="M13" s="36">
        <f ca="1">IF(Analyse!$E$3="X",INDIRECT("'DATA - økonomi'!M"&amp;4+15*$A13+4*$A13+0),0)+IF(Analyse!$E$4="X",INDIRECT("'DATA - økonomi'!M"&amp;4+15*$A13+4*$A13+1),0)+IF(Analyse!$E$104="X",INDIRECT("'DATA - økonomi'!M"&amp;4+15*$A13+4*$A13+2),0)+IF(Analyse!$E$105="X",INDIRECT("'DATA - økonomi'!M"&amp;4+15*$A13+4*$A13+3),0)+IF(Analyse!$E$106="X",INDIRECT("'DATA - økonomi'!M"&amp;4+15*$A13+4*$A13+4),0)+IF(Analyse!$E$107="X",INDIRECT("'DATA - økonomi'!M"&amp;4+15*$A13+4*$A13+5),0)+IF(Analyse!$E$108="X",INDIRECT("'DATA - økonomi'!M"&amp;4+15*$A13+4*$A13+6),0)+IF(Analyse!$E$109="X",INDIRECT("'DATA - økonomi'!M"&amp;4+15*$A13+4*$A13+7),0)+IF(Analyse!$E$110="X",INDIRECT("'DATA - økonomi'!M"&amp;4+15*$A13+4*$A13+8),0)+IF(Analyse!$E$111="X",INDIRECT("'DATA - økonomi'!M"&amp;4+15*$A13+4*$A13+9),0)+IF(Analyse!$E$112="X",INDIRECT("'DATA - økonomi'!M"&amp;4+15*$A13+4*$A13+10),0)+IF(Analyse!$E$115="X",INDIRECT("'DATA - økonomi'!M"&amp;4+15*$A13+4*$A13+11),0)+IF(Analyse!$E$116="X",INDIRECT("'DATA - økonomi'!M"&amp;4+15*$A13+4*$A13+12),0)+IF(Analyse!$E$117="X",INDIRECT("'DATA - økonomi'!M"&amp;4+15*$A13+4*$A13+13),0)+IF(Analyse!$E$129="X",INDIRECT("'DATA - økonomi'!M"&amp;4+15*$A13+4*$A13+14),0)</f>
        <v>0</v>
      </c>
      <c r="N13" s="36">
        <f ca="1">IF(Analyse!$E$3="X",INDIRECT("'DATA - økonomi'!N"&amp;4+15*$A13+4*$A13+0),0)+IF(Analyse!$E$4="X",INDIRECT("'DATA - økonomi'!N"&amp;4+15*$A13+4*$A13+1),0)+IF(Analyse!$E$104="X",INDIRECT("'DATA - økonomi'!N"&amp;4+15*$A13+4*$A13+2),0)+IF(Analyse!$E$105="X",INDIRECT("'DATA - økonomi'!N"&amp;4+15*$A13+4*$A13+3),0)+IF(Analyse!$E$106="X",INDIRECT("'DATA - økonomi'!N"&amp;4+15*$A13+4*$A13+4),0)+IF(Analyse!$E$107="X",INDIRECT("'DATA - økonomi'!N"&amp;4+15*$A13+4*$A13+5),0)+IF(Analyse!$E$108="X",INDIRECT("'DATA - økonomi'!N"&amp;4+15*$A13+4*$A13+6),0)+IF(Analyse!$E$109="X",INDIRECT("'DATA - økonomi'!N"&amp;4+15*$A13+4*$A13+7),0)+IF(Analyse!$E$110="X",INDIRECT("'DATA - økonomi'!N"&amp;4+15*$A13+4*$A13+8),0)+IF(Analyse!$E$111="X",INDIRECT("'DATA - økonomi'!N"&amp;4+15*$A13+4*$A13+9),0)+IF(Analyse!$E$112="X",INDIRECT("'DATA - økonomi'!N"&amp;4+15*$A13+4*$A13+10),0)+IF(Analyse!$E$115="X",INDIRECT("'DATA - økonomi'!N"&amp;4+15*$A13+4*$A13+11),0)+IF(Analyse!$E$116="X",INDIRECT("'DATA - økonomi'!N"&amp;4+15*$A13+4*$A13+12),0)+IF(Analyse!$E$117="X",INDIRECT("'DATA - økonomi'!N"&amp;4+15*$A13+4*$A13+13),0)+IF(Analyse!$E$129="X",INDIRECT("'DATA - økonomi'!N"&amp;4+15*$A13+4*$A13+14),0)</f>
        <v>0</v>
      </c>
      <c r="O13" s="32"/>
      <c r="P13" s="35" t="s">
        <v>21</v>
      </c>
      <c r="Q13" s="36">
        <f ca="1">IF(Analyse!$E$3="X",INDIRECT("'DATA - økonomi'!Q"&amp;4+15*$A13+4*$A13+0),0)+IF(Analyse!$E$4="X",INDIRECT("'DATA - økonomi'!Q"&amp;4+15*$A13+4*$A13+1),0)+IF(Analyse!$E$104="X",INDIRECT("'DATA - økonomi'!Q"&amp;4+15*$A13+4*$A13+2),0)+IF(Analyse!$E$105="X",INDIRECT("'DATA - økonomi'!Q"&amp;4+15*$A13+4*$A13+3),0)+IF(Analyse!$E$106="X",INDIRECT("'DATA - økonomi'!Q"&amp;4+15*$A13+4*$A13+4),0)+IF(Analyse!$E$107="X",INDIRECT("'DATA - økonomi'!Q"&amp;4+15*$A13+4*$A13+5),0)+IF(Analyse!$E$108="X",INDIRECT("'DATA - økonomi'!Q"&amp;4+15*$A13+4*$A13+6),0)+IF(Analyse!$E$109="X",INDIRECT("'DATA - økonomi'!Q"&amp;4+15*$A13+4*$A13+7),0)+IF(Analyse!$E$110="X",INDIRECT("'DATA - økonomi'!Q"&amp;4+15*$A13+4*$A13+8),0)+IF(Analyse!$E$111="X",INDIRECT("'DATA - økonomi'!Q"&amp;4+15*$A13+4*$A13+9),0)+IF(Analyse!$E$112="X",INDIRECT("'DATA - økonomi'!Q"&amp;4+15*$A13+4*$A13+10),0)+IF(Analyse!$E$115="X",INDIRECT("'DATA - økonomi'!Q"&amp;4+15*$A13+4*$A13+11),0)+IF(Analyse!$E$116="X",INDIRECT("'DATA - økonomi'!Q"&amp;4+15*$A13+4*$A13+12),0)+IF(Analyse!$E$117="X",INDIRECT("'DATA - økonomi'!Q"&amp;4+15*$A13+4*$A13+13),0)+IF(Analyse!$E$129="X",INDIRECT("'DATA - økonomi'!Q"&amp;4+15*$A13+4*$A13+14),0)</f>
        <v>0</v>
      </c>
      <c r="R13" s="36">
        <f ca="1">IF(Analyse!$E$3="X",INDIRECT("'DATA - økonomi'!R"&amp;4+15*$A13+4*$A13+0),0)+IF(Analyse!$E$4="X",INDIRECT("'DATA - økonomi'!R"&amp;4+15*$A13+4*$A13+1),0)+IF(Analyse!$E$104="X",INDIRECT("'DATA - økonomi'!R"&amp;4+15*$A13+4*$A13+2),0)+IF(Analyse!$E$105="X",INDIRECT("'DATA - økonomi'!R"&amp;4+15*$A13+4*$A13+3),0)+IF(Analyse!$E$106="X",INDIRECT("'DATA - økonomi'!R"&amp;4+15*$A13+4*$A13+4),0)+IF(Analyse!$E$107="X",INDIRECT("'DATA - økonomi'!R"&amp;4+15*$A13+4*$A13+5),0)+IF(Analyse!$E$108="X",INDIRECT("'DATA - økonomi'!R"&amp;4+15*$A13+4*$A13+6),0)+IF(Analyse!$E$109="X",INDIRECT("'DATA - økonomi'!R"&amp;4+15*$A13+4*$A13+7),0)+IF(Analyse!$E$110="X",INDIRECT("'DATA - økonomi'!R"&amp;4+15*$A13+4*$A13+8),0)+IF(Analyse!$E$111="X",INDIRECT("'DATA - økonomi'!R"&amp;4+15*$A13+4*$A13+9),0)+IF(Analyse!$E$112="X",INDIRECT("'DATA - økonomi'!R"&amp;4+15*$A13+4*$A13+10),0)+IF(Analyse!$E$115="X",INDIRECT("'DATA - økonomi'!R"&amp;4+15*$A13+4*$A13+11),0)+IF(Analyse!$E$116="X",INDIRECT("'DATA - økonomi'!R"&amp;4+15*$A13+4*$A13+12),0)+IF(Analyse!$E$117="X",INDIRECT("'DATA - økonomi'!R"&amp;4+15*$A13+4*$A13+13),0)+IF(Analyse!$E$129="X",INDIRECT("'DATA - økonomi'!R"&amp;4+15*$A13+4*$A13+14),0)</f>
        <v>0</v>
      </c>
      <c r="S13" s="36">
        <f ca="1">IF(Analyse!$E$3="X",INDIRECT("'DATA - økonomi'!S"&amp;4+15*$A13+4*$A13+0),0)+IF(Analyse!$E$4="X",INDIRECT("'DATA - økonomi'!S"&amp;4+15*$A13+4*$A13+1),0)+IF(Analyse!$E$104="X",INDIRECT("'DATA - økonomi'!S"&amp;4+15*$A13+4*$A13+2),0)+IF(Analyse!$E$105="X",INDIRECT("'DATA - økonomi'!S"&amp;4+15*$A13+4*$A13+3),0)+IF(Analyse!$E$106="X",INDIRECT("'DATA - økonomi'!S"&amp;4+15*$A13+4*$A13+4),0)+IF(Analyse!$E$107="X",INDIRECT("'DATA - økonomi'!S"&amp;4+15*$A13+4*$A13+5),0)+IF(Analyse!$E$108="X",INDIRECT("'DATA - økonomi'!S"&amp;4+15*$A13+4*$A13+6),0)+IF(Analyse!$E$109="X",INDIRECT("'DATA - økonomi'!S"&amp;4+15*$A13+4*$A13+7),0)+IF(Analyse!$E$110="X",INDIRECT("'DATA - økonomi'!S"&amp;4+15*$A13+4*$A13+8),0)+IF(Analyse!$E$111="X",INDIRECT("'DATA - økonomi'!S"&amp;4+15*$A13+4*$A13+9),0)+IF(Analyse!$E$112="X",INDIRECT("'DATA - økonomi'!S"&amp;4+15*$A13+4*$A13+10),0)+IF(Analyse!$E$115="X",INDIRECT("'DATA - økonomi'!S"&amp;4+15*$A13+4*$A13+11),0)+IF(Analyse!$E$116="X",INDIRECT("'DATA - økonomi'!S"&amp;4+15*$A13+4*$A13+12),0)+IF(Analyse!$E$117="X",INDIRECT("'DATA - økonomi'!S"&amp;4+15*$A13+4*$A13+13),0)+IF(Analyse!$E$129="X",INDIRECT("'DATA - økonomi'!S"&amp;4+15*$A13+4*$A13+14),0)</f>
        <v>0</v>
      </c>
      <c r="T13" s="36">
        <f ca="1">IF(Analyse!$E$3="X",INDIRECT("'DATA - økonomi'!T"&amp;4+15*$A13+4*$A13+0),0)+IF(Analyse!$E$4="X",INDIRECT("'DATA - økonomi'!T"&amp;4+15*$A13+4*$A13+1),0)+IF(Analyse!$E$104="X",INDIRECT("'DATA - økonomi'!T"&amp;4+15*$A13+4*$A13+2),0)+IF(Analyse!$E$105="X",INDIRECT("'DATA - økonomi'!T"&amp;4+15*$A13+4*$A13+3),0)+IF(Analyse!$E$106="X",INDIRECT("'DATA - økonomi'!T"&amp;4+15*$A13+4*$A13+4),0)+IF(Analyse!$E$107="X",INDIRECT("'DATA - økonomi'!T"&amp;4+15*$A13+4*$A13+5),0)+IF(Analyse!$E$108="X",INDIRECT("'DATA - økonomi'!T"&amp;4+15*$A13+4*$A13+6),0)+IF(Analyse!$E$109="X",INDIRECT("'DATA - økonomi'!T"&amp;4+15*$A13+4*$A13+7),0)+IF(Analyse!$E$110="X",INDIRECT("'DATA - økonomi'!T"&amp;4+15*$A13+4*$A13+8),0)+IF(Analyse!$E$111="X",INDIRECT("'DATA - økonomi'!T"&amp;4+15*$A13+4*$A13+9),0)+IF(Analyse!$E$112="X",INDIRECT("'DATA - økonomi'!T"&amp;4+15*$A13+4*$A13+10),0)+IF(Analyse!$E$115="X",INDIRECT("'DATA - økonomi'!T"&amp;4+15*$A13+4*$A13+11),0)+IF(Analyse!$E$116="X",INDIRECT("'DATA - økonomi'!T"&amp;4+15*$A13+4*$A13+12),0)+IF(Analyse!$E$117="X",INDIRECT("'DATA - økonomi'!T"&amp;4+15*$A13+4*$A13+13),0)+IF(Analyse!$E$129="X",INDIRECT("'DATA - økonomi'!T"&amp;4+15*$A13+4*$A13+14),0)</f>
        <v>0</v>
      </c>
      <c r="U13" s="36">
        <f ca="1">IF(Analyse!$E$3="X",INDIRECT("'DATA - økonomi'!U"&amp;4+15*$A13+4*$A13+0),0)+IF(Analyse!$E$4="X",INDIRECT("'DATA - økonomi'!U"&amp;4+15*$A13+4*$A13+1),0)+IF(Analyse!$E$104="X",INDIRECT("'DATA - økonomi'!U"&amp;4+15*$A13+4*$A13+2),0)+IF(Analyse!$E$105="X",INDIRECT("'DATA - økonomi'!U"&amp;4+15*$A13+4*$A13+3),0)+IF(Analyse!$E$106="X",INDIRECT("'DATA - økonomi'!U"&amp;4+15*$A13+4*$A13+4),0)+IF(Analyse!$E$107="X",INDIRECT("'DATA - økonomi'!U"&amp;4+15*$A13+4*$A13+5),0)+IF(Analyse!$E$108="X",INDIRECT("'DATA - økonomi'!U"&amp;4+15*$A13+4*$A13+6),0)+IF(Analyse!$E$109="X",INDIRECT("'DATA - økonomi'!U"&amp;4+15*$A13+4*$A13+7),0)+IF(Analyse!$E$110="X",INDIRECT("'DATA - økonomi'!U"&amp;4+15*$A13+4*$A13+8),0)+IF(Analyse!$E$111="X",INDIRECT("'DATA - økonomi'!U"&amp;4+15*$A13+4*$A13+9),0)+IF(Analyse!$E$112="X",INDIRECT("'DATA - økonomi'!U"&amp;4+15*$A13+4*$A13+10),0)+IF(Analyse!$E$115="X",INDIRECT("'DATA - økonomi'!U"&amp;4+15*$A13+4*$A13+11),0)+IF(Analyse!$E$116="X",INDIRECT("'DATA - økonomi'!U"&amp;4+15*$A13+4*$A13+12),0)+IF(Analyse!$E$117="X",INDIRECT("'DATA - økonomi'!U"&amp;4+15*$A13+4*$A13+13),0)+IF(Analyse!$E$129="X",INDIRECT("'DATA - økonomi'!U"&amp;4+15*$A13+4*$A13+14),0)</f>
        <v>0</v>
      </c>
      <c r="V13" s="36">
        <f ca="1">IF(Analyse!$E$3="X",INDIRECT("'DATA - økonomi'!V"&amp;4+15*$A13+4*$A13+0),0)+IF(Analyse!$E$4="X",INDIRECT("'DATA - økonomi'!V"&amp;4+15*$A13+4*$A13+1),0)+IF(Analyse!$E$104="X",INDIRECT("'DATA - økonomi'!V"&amp;4+15*$A13+4*$A13+2),0)+IF(Analyse!$E$105="X",INDIRECT("'DATA - økonomi'!V"&amp;4+15*$A13+4*$A13+3),0)+IF(Analyse!$E$106="X",INDIRECT("'DATA - økonomi'!V"&amp;4+15*$A13+4*$A13+4),0)+IF(Analyse!$E$107="X",INDIRECT("'DATA - økonomi'!V"&amp;4+15*$A13+4*$A13+5),0)+IF(Analyse!$E$108="X",INDIRECT("'DATA - økonomi'!V"&amp;4+15*$A13+4*$A13+6),0)+IF(Analyse!$E$109="X",INDIRECT("'DATA - økonomi'!V"&amp;4+15*$A13+4*$A13+7),0)+IF(Analyse!$E$110="X",INDIRECT("'DATA - økonomi'!V"&amp;4+15*$A13+4*$A13+8),0)+IF(Analyse!$E$111="X",INDIRECT("'DATA - økonomi'!V"&amp;4+15*$A13+4*$A13+9),0)+IF(Analyse!$E$112="X",INDIRECT("'DATA - økonomi'!V"&amp;4+15*$A13+4*$A13+10),0)+IF(Analyse!$E$115="X",INDIRECT("'DATA - økonomi'!V"&amp;4+15*$A13+4*$A13+11),0)+IF(Analyse!$E$116="X",INDIRECT("'DATA - økonomi'!V"&amp;4+15*$A13+4*$A13+12),0)+IF(Analyse!$E$117="X",INDIRECT("'DATA - økonomi'!V"&amp;4+15*$A13+4*$A13+13),0)+IF(Analyse!$E$129="X",INDIRECT("'DATA - økonomi'!V"&amp;4+15*$A13+4*$A13+14),0)</f>
        <v>0</v>
      </c>
      <c r="W13" s="36">
        <f ca="1">IF(Analyse!$E$3="X",INDIRECT("'DATA - økonomi'!W"&amp;4+15*$A13+4*$A13+0),0)+IF(Analyse!$E$4="X",INDIRECT("'DATA - økonomi'!W"&amp;4+15*$A13+4*$A13+1),0)+IF(Analyse!$E$104="X",INDIRECT("'DATA - økonomi'!W"&amp;4+15*$A13+4*$A13+2),0)+IF(Analyse!$E$105="X",INDIRECT("'DATA - økonomi'!W"&amp;4+15*$A13+4*$A13+3),0)+IF(Analyse!$E$106="X",INDIRECT("'DATA - økonomi'!W"&amp;4+15*$A13+4*$A13+4),0)+IF(Analyse!$E$107="X",INDIRECT("'DATA - økonomi'!W"&amp;4+15*$A13+4*$A13+5),0)+IF(Analyse!$E$108="X",INDIRECT("'DATA - økonomi'!W"&amp;4+15*$A13+4*$A13+6),0)+IF(Analyse!$E$109="X",INDIRECT("'DATA - økonomi'!W"&amp;4+15*$A13+4*$A13+7),0)+IF(Analyse!$E$110="X",INDIRECT("'DATA - økonomi'!W"&amp;4+15*$A13+4*$A13+8),0)+IF(Analyse!$E$111="X",INDIRECT("'DATA - økonomi'!W"&amp;4+15*$A13+4*$A13+9),0)+IF(Analyse!$E$112="X",INDIRECT("'DATA - økonomi'!W"&amp;4+15*$A13+4*$A13+10),0)+IF(Analyse!$E$115="X",INDIRECT("'DATA - økonomi'!W"&amp;4+15*$A13+4*$A13+11),0)+IF(Analyse!$E$116="X",INDIRECT("'DATA - økonomi'!W"&amp;4+15*$A13+4*$A13+12),0)+IF(Analyse!$E$117="X",INDIRECT("'DATA - økonomi'!W"&amp;4+15*$A13+4*$A13+13),0)+IF(Analyse!$E$129="X",INDIRECT("'DATA - økonomi'!W"&amp;4+15*$A13+4*$A13+14),0)</f>
        <v>0</v>
      </c>
      <c r="X13" s="36">
        <f ca="1">IF(Analyse!$E$3="X",INDIRECT("'DATA - økonomi'!X"&amp;4+15*$A13+4*$A13+0),0)+IF(Analyse!$E$4="X",INDIRECT("'DATA - økonomi'!X"&amp;4+15*$A13+4*$A13+1),0)+IF(Analyse!$E$104="X",INDIRECT("'DATA - økonomi'!X"&amp;4+15*$A13+4*$A13+2),0)+IF(Analyse!$E$105="X",INDIRECT("'DATA - økonomi'!X"&amp;4+15*$A13+4*$A13+3),0)+IF(Analyse!$E$106="X",INDIRECT("'DATA - økonomi'!X"&amp;4+15*$A13+4*$A13+4),0)+IF(Analyse!$E$107="X",INDIRECT("'DATA - økonomi'!X"&amp;4+15*$A13+4*$A13+5),0)+IF(Analyse!$E$108="X",INDIRECT("'DATA - økonomi'!X"&amp;4+15*$A13+4*$A13+6),0)+IF(Analyse!$E$109="X",INDIRECT("'DATA - økonomi'!X"&amp;4+15*$A13+4*$A13+7),0)+IF(Analyse!$E$110="X",INDIRECT("'DATA - økonomi'!X"&amp;4+15*$A13+4*$A13+8),0)+IF(Analyse!$E$111="X",INDIRECT("'DATA - økonomi'!X"&amp;4+15*$A13+4*$A13+9),0)+IF(Analyse!$E$112="X",INDIRECT("'DATA - økonomi'!X"&amp;4+15*$A13+4*$A13+10),0)+IF(Analyse!$E$115="X",INDIRECT("'DATA - økonomi'!X"&amp;4+15*$A13+4*$A13+11),0)+IF(Analyse!$E$116="X",INDIRECT("'DATA - økonomi'!X"&amp;4+15*$A13+4*$A13+12),0)+IF(Analyse!$E$117="X",INDIRECT("'DATA - økonomi'!X"&amp;4+15*$A13+4*$A13+13),0)+IF(Analyse!$E$129="X",INDIRECT("'DATA - økonomi'!X"&amp;4+15*$A13+4*$A13+14),0)</f>
        <v>0</v>
      </c>
      <c r="Y13" s="36">
        <f ca="1">IF(Analyse!$E$3="X",INDIRECT("'DATA - økonomi'!Y"&amp;4+15*$A13+4*$A13+0),0)+IF(Analyse!$E$4="X",INDIRECT("'DATA - økonomi'!Y"&amp;4+15*$A13+4*$A13+1),0)+IF(Analyse!$E$104="X",INDIRECT("'DATA - økonomi'!Y"&amp;4+15*$A13+4*$A13+2),0)+IF(Analyse!$E$105="X",INDIRECT("'DATA - økonomi'!Y"&amp;4+15*$A13+4*$A13+3),0)+IF(Analyse!$E$106="X",INDIRECT("'DATA - økonomi'!Y"&amp;4+15*$A13+4*$A13+4),0)+IF(Analyse!$E$107="X",INDIRECT("'DATA - økonomi'!Y"&amp;4+15*$A13+4*$A13+5),0)+IF(Analyse!$E$108="X",INDIRECT("'DATA - økonomi'!Y"&amp;4+15*$A13+4*$A13+6),0)+IF(Analyse!$E$109="X",INDIRECT("'DATA - økonomi'!Y"&amp;4+15*$A13+4*$A13+7),0)+IF(Analyse!$E$110="X",INDIRECT("'DATA - økonomi'!Y"&amp;4+15*$A13+4*$A13+8),0)+IF(Analyse!$E$111="X",INDIRECT("'DATA - økonomi'!Y"&amp;4+15*$A13+4*$A13+9),0)+IF(Analyse!$E$112="X",INDIRECT("'DATA - økonomi'!Y"&amp;4+15*$A13+4*$A13+10),0)+IF(Analyse!$E$115="X",INDIRECT("'DATA - økonomi'!Y"&amp;4+15*$A13+4*$A13+11),0)+IF(Analyse!$E$116="X",INDIRECT("'DATA - økonomi'!Y"&amp;4+15*$A13+4*$A13+12),0)+IF(Analyse!$E$117="X",INDIRECT("'DATA - økonomi'!Y"&amp;4+15*$A13+4*$A13+13),0)+IF(Analyse!$E$129="X",INDIRECT("'DATA - økonomi'!Y"&amp;4+15*$A13+4*$A13+14),0)</f>
        <v>0</v>
      </c>
      <c r="Z13" s="36">
        <f ca="1">IF(Analyse!$E$3="X",INDIRECT("'DATA - økonomi'!Z"&amp;4+15*$A13+4*$A13+0),0)+IF(Analyse!$E$4="X",INDIRECT("'DATA - økonomi'!Z"&amp;4+15*$A13+4*$A13+1),0)+IF(Analyse!$E$104="X",INDIRECT("'DATA - økonomi'!Z"&amp;4+15*$A13+4*$A13+2),0)+IF(Analyse!$E$105="X",INDIRECT("'DATA - økonomi'!Z"&amp;4+15*$A13+4*$A13+3),0)+IF(Analyse!$E$106="X",INDIRECT("'DATA - økonomi'!Z"&amp;4+15*$A13+4*$A13+4),0)+IF(Analyse!$E$107="X",INDIRECT("'DATA - økonomi'!Z"&amp;4+15*$A13+4*$A13+5),0)+IF(Analyse!$E$108="X",INDIRECT("'DATA - økonomi'!Z"&amp;4+15*$A13+4*$A13+6),0)+IF(Analyse!$E$109="X",INDIRECT("'DATA - økonomi'!Z"&amp;4+15*$A13+4*$A13+7),0)+IF(Analyse!$E$110="X",INDIRECT("'DATA - økonomi'!Z"&amp;4+15*$A13+4*$A13+8),0)+IF(Analyse!$E$111="X",INDIRECT("'DATA - økonomi'!Z"&amp;4+15*$A13+4*$A13+9),0)+IF(Analyse!$E$112="X",INDIRECT("'DATA - økonomi'!Z"&amp;4+15*$A13+4*$A13+10),0)+IF(Analyse!$E$115="X",INDIRECT("'DATA - økonomi'!Z"&amp;4+15*$A13+4*$A13+11),0)+IF(Analyse!$E$116="X",INDIRECT("'DATA - økonomi'!Z"&amp;4+15*$A13+4*$A13+12),0)+IF(Analyse!$E$117="X",INDIRECT("'DATA - økonomi'!Z"&amp;4+15*$A13+4*$A13+13),0)+IF(Analyse!$E$129="X",INDIRECT("'DATA - økonomi'!Z"&amp;4+15*$A13+4*$A13+14),0)</f>
        <v>0</v>
      </c>
      <c r="AA13" s="36">
        <f ca="1">IF(Analyse!$E$3="X",INDIRECT("'DATA - økonomi'!Z"&amp;4+15*$A13+4*$A13+0),0)+IF(Analyse!$E$4="X",INDIRECT("'DATA - økonomi'!Z"&amp;4+15*$A13+4*$A13+1),0)+IF(Analyse!$E$104="X",INDIRECT("'DATA - økonomi'!Z"&amp;4+15*$A13+4*$A13+2),0)+IF(Analyse!$E$105="X",INDIRECT("'DATA - økonomi'!Z"&amp;4+15*$A13+4*$A13+3),0)+IF(Analyse!$E$106="X",INDIRECT("'DATA - økonomi'!Z"&amp;4+15*$A13+4*$A13+4),0)+IF(Analyse!$E$107="X",INDIRECT("'DATA - økonomi'!Z"&amp;4+15*$A13+4*$A13+5),0)+IF(Analyse!$E$108="X",INDIRECT("'DATA - økonomi'!Z"&amp;4+15*$A13+4*$A13+6),0)+IF(Analyse!$E$109="X",INDIRECT("'DATA - økonomi'!Z"&amp;4+15*$A13+4*$A13+7),0)+IF(Analyse!$E$110="X",INDIRECT("'DATA - økonomi'!Z"&amp;4+15*$A13+4*$A13+8),0)+IF(Analyse!$E$111="X",INDIRECT("'DATA - økonomi'!Z"&amp;4+15*$A13+4*$A13+9),0)+IF(Analyse!$E$112="X",INDIRECT("'DATA - økonomi'!Z"&amp;4+15*$A13+4*$A13+10),0)+IF(Analyse!$E$115="X",INDIRECT("'DATA - økonomi'!Z"&amp;4+15*$A13+4*$A13+11),0)+IF(Analyse!$E$116="X",INDIRECT("'DATA - økonomi'!Z"&amp;4+15*$A13+4*$A13+12),0)+IF(Analyse!$E$117="X",INDIRECT("'DATA - økonomi'!Z"&amp;4+15*$A13+4*$A13+13),0)+IF(Analyse!$E$129="X",INDIRECT("'DATA - økonomi'!Z"&amp;4+15*$A13+4*$A13+14),0)</f>
        <v>0</v>
      </c>
      <c r="AB13" s="36">
        <f ca="1">IF(Analyse!$E$3="X",INDIRECT("'DATA - økonomi'!Z"&amp;4+15*$A13+4*$A13+0),0)+IF(Analyse!$E$4="X",INDIRECT("'DATA - økonomi'!Z"&amp;4+15*$A13+4*$A13+1),0)+IF(Analyse!$E$104="X",INDIRECT("'DATA - økonomi'!Z"&amp;4+15*$A13+4*$A13+2),0)+IF(Analyse!$E$105="X",INDIRECT("'DATA - økonomi'!Z"&amp;4+15*$A13+4*$A13+3),0)+IF(Analyse!$E$106="X",INDIRECT("'DATA - økonomi'!Z"&amp;4+15*$A13+4*$A13+4),0)+IF(Analyse!$E$107="X",INDIRECT("'DATA - økonomi'!Z"&amp;4+15*$A13+4*$A13+5),0)+IF(Analyse!$E$108="X",INDIRECT("'DATA - økonomi'!Z"&amp;4+15*$A13+4*$A13+6),0)+IF(Analyse!$E$109="X",INDIRECT("'DATA - økonomi'!Z"&amp;4+15*$A13+4*$A13+7),0)+IF(Analyse!$E$110="X",INDIRECT("'DATA - økonomi'!Z"&amp;4+15*$A13+4*$A13+8),0)+IF(Analyse!$E$111="X",INDIRECT("'DATA - økonomi'!Z"&amp;4+15*$A13+4*$A13+9),0)+IF(Analyse!$E$112="X",INDIRECT("'DATA - økonomi'!Z"&amp;4+15*$A13+4*$A13+10),0)+IF(Analyse!$E$115="X",INDIRECT("'DATA - økonomi'!Z"&amp;4+15*$A13+4*$A13+11),0)+IF(Analyse!$E$116="X",INDIRECT("'DATA - økonomi'!Z"&amp;4+15*$A13+4*$A13+12),0)+IF(Analyse!$E$117="X",INDIRECT("'DATA - økonomi'!Z"&amp;4+15*$A13+4*$A13+13),0)+IF(Analyse!$E$129="X",INDIRECT("'DATA - økonomi'!Z"&amp;4+15*$A13+4*$A13+14),0)</f>
        <v>0</v>
      </c>
      <c r="AC13" s="30"/>
      <c r="AD13" s="35" t="s">
        <v>21</v>
      </c>
      <c r="AE13" s="36">
        <f ca="1">IF(Analyse!$E$3="X",INDIRECT("'DATA - økonomi'!AE"&amp;4+15*$A13+4*$A13+0),0)+IF(Analyse!$E$4="X",INDIRECT("'DATA - økonomi'!AE"&amp;4+15*$A13+4*$A13+1),0)+IF(Analyse!$E$104="X",INDIRECT("'DATA - økonomi'!AE"&amp;4+15*$A13+4*$A13+2),0)+IF(Analyse!$E$105="X",INDIRECT("'DATA - økonomi'!AE"&amp;4+15*$A13+4*$A13+3),0)+IF(Analyse!$E$106="X",INDIRECT("'DATA - økonomi'!AE"&amp;4+15*$A13+4*$A13+4),0)+IF(Analyse!$E$107="X",INDIRECT("'DATA - økonomi'!AE"&amp;4+15*$A13+4*$A13+5),0)+IF(Analyse!$E$108="X",INDIRECT("'DATA - økonomi'!AE"&amp;4+15*$A13+4*$A13+6),0)+IF(Analyse!$E$109="X",INDIRECT("'DATA - økonomi'!AE"&amp;4+15*$A13+4*$A13+7),0)+IF(Analyse!$E$110="X",INDIRECT("'DATA - økonomi'!AE"&amp;4+15*$A13+4*$A13+8),0)+IF(Analyse!$E$111="X",INDIRECT("'DATA - økonomi'!AE"&amp;4+15*$A13+4*$A13+9),0)+IF(Analyse!$E$112="X",INDIRECT("'DATA - økonomi'!AE"&amp;4+15*$A13+4*$A13+10),0)+IF(Analyse!$E$115="X",INDIRECT("'DATA - økonomi'!AE"&amp;4+15*$A13+4*$A13+11),0)+IF(Analyse!$E$116="X",INDIRECT("'DATA - økonomi'!AE"&amp;4+15*$A13+4*$A13+12),0)+IF(Analyse!$E$117="X",INDIRECT("'DATA - økonomi'!AE"&amp;4+15*$A13+4*$A13+13),0)+IF(Analyse!$E$129="X",INDIRECT("'DATA - økonomi'!AE"&amp;4+15*$A13+4*$A13+14),0)</f>
        <v>0</v>
      </c>
      <c r="AF13" s="36">
        <f ca="1">IF(Analyse!$E$3="X",INDIRECT("'DATA - økonomi'!AF"&amp;4+15*$A13+4*$A13+0),0)+IF(Analyse!$E$4="X",INDIRECT("'DATA - økonomi'!AF"&amp;4+15*$A13+4*$A13+1),0)+IF(Analyse!$E$104="X",INDIRECT("'DATA - økonomi'!AF"&amp;4+15*$A13+4*$A13+2),0)+IF(Analyse!$E$105="X",INDIRECT("'DATA - økonomi'!AF"&amp;4+15*$A13+4*$A13+3),0)+IF(Analyse!$E$106="X",INDIRECT("'DATA - økonomi'!AF"&amp;4+15*$A13+4*$A13+4),0)+IF(Analyse!$E$107="X",INDIRECT("'DATA - økonomi'!AF"&amp;4+15*$A13+4*$A13+5),0)+IF(Analyse!$E$108="X",INDIRECT("'DATA - økonomi'!AF"&amp;4+15*$A13+4*$A13+6),0)+IF(Analyse!$E$109="X",INDIRECT("'DATA - økonomi'!AF"&amp;4+15*$A13+4*$A13+7),0)+IF(Analyse!$E$110="X",INDIRECT("'DATA - økonomi'!AF"&amp;4+15*$A13+4*$A13+8),0)+IF(Analyse!$E$111="X",INDIRECT("'DATA - økonomi'!AF"&amp;4+15*$A13+4*$A13+9),0)+IF(Analyse!$E$112="X",INDIRECT("'DATA - økonomi'!AF"&amp;4+15*$A13+4*$A13+10),0)+IF(Analyse!$E$115="X",INDIRECT("'DATA - økonomi'!AF"&amp;4+15*$A13+4*$A13+11),0)+IF(Analyse!$E$116="X",INDIRECT("'DATA - økonomi'!AF"&amp;4+15*$A13+4*$A13+12),0)+IF(Analyse!$E$117="X",INDIRECT("'DATA - økonomi'!AF"&amp;4+15*$A13+4*$A13+13),0)+IF(Analyse!$E$129="X",INDIRECT("'DATA - økonomi'!AF"&amp;4+15*$A13+4*$A13+14),0)</f>
        <v>0</v>
      </c>
      <c r="AG13" s="36">
        <f ca="1">IF(Analyse!$E$3="X",INDIRECT("'DATA - økonomi'!AG"&amp;4+15*$A13+4*$A13+0),0)+IF(Analyse!$E$4="X",INDIRECT("'DATA - økonomi'!AG"&amp;4+15*$A13+4*$A13+1),0)+IF(Analyse!$E$104="X",INDIRECT("'DATA - økonomi'!AG"&amp;4+15*$A13+4*$A13+2),0)+IF(Analyse!$E$105="X",INDIRECT("'DATA - økonomi'!AG"&amp;4+15*$A13+4*$A13+3),0)+IF(Analyse!$E$106="X",INDIRECT("'DATA - økonomi'!AG"&amp;4+15*$A13+4*$A13+4),0)+IF(Analyse!$E$107="X",INDIRECT("'DATA - økonomi'!AG"&amp;4+15*$A13+4*$A13+5),0)+IF(Analyse!$E$108="X",INDIRECT("'DATA - økonomi'!AG"&amp;4+15*$A13+4*$A13+6),0)+IF(Analyse!$E$109="X",INDIRECT("'DATA - økonomi'!AG"&amp;4+15*$A13+4*$A13+7),0)+IF(Analyse!$E$110="X",INDIRECT("'DATA - økonomi'!AG"&amp;4+15*$A13+4*$A13+8),0)+IF(Analyse!$E$111="X",INDIRECT("'DATA - økonomi'!AG"&amp;4+15*$A13+4*$A13+9),0)+IF(Analyse!$E$112="X",INDIRECT("'DATA - økonomi'!AG"&amp;4+15*$A13+4*$A13+10),0)+IF(Analyse!$E$115="X",INDIRECT("'DATA - økonomi'!AG"&amp;4+15*$A13+4*$A13+11),0)+IF(Analyse!$E$116="X",INDIRECT("'DATA - økonomi'!AG"&amp;4+15*$A13+4*$A13+12),0)+IF(Analyse!$E$117="X",INDIRECT("'DATA - økonomi'!AG"&amp;4+15*$A13+4*$A13+13),0)+IF(Analyse!$E$129="X",INDIRECT("'DATA - økonomi'!AG"&amp;4+15*$A13+4*$A13+14),0)</f>
        <v>0</v>
      </c>
      <c r="AH13" s="36">
        <f ca="1">IF(Analyse!$E$3="X",INDIRECT("'DATA - økonomi'!AH"&amp;4+15*$A13+4*$A13+0),0)+IF(Analyse!$E$4="X",INDIRECT("'DATA - økonomi'!AH"&amp;4+15*$A13+4*$A13+1),0)+IF(Analyse!$E$104="X",INDIRECT("'DATA - økonomi'!AH"&amp;4+15*$A13+4*$A13+2),0)+IF(Analyse!$E$105="X",INDIRECT("'DATA - økonomi'!AH"&amp;4+15*$A13+4*$A13+3),0)+IF(Analyse!$E$106="X",INDIRECT("'DATA - økonomi'!AH"&amp;4+15*$A13+4*$A13+4),0)+IF(Analyse!$E$107="X",INDIRECT("'DATA - økonomi'!AH"&amp;4+15*$A13+4*$A13+5),0)+IF(Analyse!$E$108="X",INDIRECT("'DATA - økonomi'!AH"&amp;4+15*$A13+4*$A13+6),0)+IF(Analyse!$E$109="X",INDIRECT("'DATA - økonomi'!AH"&amp;4+15*$A13+4*$A13+7),0)+IF(Analyse!$E$110="X",INDIRECT("'DATA - økonomi'!AH"&amp;4+15*$A13+4*$A13+8),0)+IF(Analyse!$E$111="X",INDIRECT("'DATA - økonomi'!AH"&amp;4+15*$A13+4*$A13+9),0)+IF(Analyse!$E$112="X",INDIRECT("'DATA - økonomi'!AH"&amp;4+15*$A13+4*$A13+10),0)+IF(Analyse!$E$115="X",INDIRECT("'DATA - økonomi'!AH"&amp;4+15*$A13+4*$A13+11),0)+IF(Analyse!$E$116="X",INDIRECT("'DATA - økonomi'!AH"&amp;4+15*$A13+4*$A13+12),0)+IF(Analyse!$E$117="X",INDIRECT("'DATA - økonomi'!AH"&amp;4+15*$A13+4*$A13+13),0)+IF(Analyse!$E$129="X",INDIRECT("'DATA - økonomi'!AH"&amp;4+15*$A13+4*$A13+14),0)</f>
        <v>0</v>
      </c>
      <c r="AI13" s="36">
        <f ca="1">IF(Analyse!$E$3="X",INDIRECT("'DATA - økonomi'!AI"&amp;4+15*$A13+4*$A13+0),0)+IF(Analyse!$E$4="X",INDIRECT("'DATA - økonomi'!AI"&amp;4+15*$A13+4*$A13+1),0)+IF(Analyse!$E$104="X",INDIRECT("'DATA - økonomi'!AI"&amp;4+15*$A13+4*$A13+2),0)+IF(Analyse!$E$105="X",INDIRECT("'DATA - økonomi'!AI"&amp;4+15*$A13+4*$A13+3),0)+IF(Analyse!$E$106="X",INDIRECT("'DATA - økonomi'!AI"&amp;4+15*$A13+4*$A13+4),0)+IF(Analyse!$E$107="X",INDIRECT("'DATA - økonomi'!AI"&amp;4+15*$A13+4*$A13+5),0)+IF(Analyse!$E$108="X",INDIRECT("'DATA - økonomi'!AI"&amp;4+15*$A13+4*$A13+6),0)+IF(Analyse!$E$109="X",INDIRECT("'DATA - økonomi'!AI"&amp;4+15*$A13+4*$A13+7),0)+IF(Analyse!$E$110="X",INDIRECT("'DATA - økonomi'!AI"&amp;4+15*$A13+4*$A13+8),0)+IF(Analyse!$E$111="X",INDIRECT("'DATA - økonomi'!AI"&amp;4+15*$A13+4*$A13+9),0)+IF(Analyse!$E$112="X",INDIRECT("'DATA - økonomi'!AI"&amp;4+15*$A13+4*$A13+10),0)+IF(Analyse!$E$115="X",INDIRECT("'DATA - økonomi'!AI"&amp;4+15*$A13+4*$A13+11),0)+IF(Analyse!$E$116="X",INDIRECT("'DATA - økonomi'!AI"&amp;4+15*$A13+4*$A13+12),0)+IF(Analyse!$E$117="X",INDIRECT("'DATA - økonomi'!AI"&amp;4+15*$A13+4*$A13+13),0)+IF(Analyse!$E$129="X",INDIRECT("'DATA - økonomi'!AI"&amp;4+15*$A13+4*$A13+14),0)</f>
        <v>0</v>
      </c>
      <c r="AJ13" s="36">
        <f ca="1">IF(Analyse!$E$3="X",INDIRECT("'DATA - økonomi'!AJ"&amp;4+15*$A13+4*$A13+0),0)+IF(Analyse!$E$4="X",INDIRECT("'DATA - økonomi'!AJ"&amp;4+15*$A13+4*$A13+1),0)+IF(Analyse!$E$104="X",INDIRECT("'DATA - økonomi'!AJ"&amp;4+15*$A13+4*$A13+2),0)+IF(Analyse!$E$105="X",INDIRECT("'DATA - økonomi'!AJ"&amp;4+15*$A13+4*$A13+3),0)+IF(Analyse!$E$106="X",INDIRECT("'DATA - økonomi'!AJ"&amp;4+15*$A13+4*$A13+4),0)+IF(Analyse!$E$107="X",INDIRECT("'DATA - økonomi'!AJ"&amp;4+15*$A13+4*$A13+5),0)+IF(Analyse!$E$108="X",INDIRECT("'DATA - økonomi'!AJ"&amp;4+15*$A13+4*$A13+6),0)+IF(Analyse!$E$109="X",INDIRECT("'DATA - økonomi'!AJ"&amp;4+15*$A13+4*$A13+7),0)+IF(Analyse!$E$110="X",INDIRECT("'DATA - økonomi'!AJ"&amp;4+15*$A13+4*$A13+8),0)+IF(Analyse!$E$111="X",INDIRECT("'DATA - økonomi'!AJ"&amp;4+15*$A13+4*$A13+9),0)+IF(Analyse!$E$112="X",INDIRECT("'DATA - økonomi'!AJ"&amp;4+15*$A13+4*$A13+10),0)+IF(Analyse!$E$115="X",INDIRECT("'DATA - økonomi'!AJ"&amp;4+15*$A13+4*$A13+11),0)+IF(Analyse!$E$116="X",INDIRECT("'DATA - økonomi'!AJ"&amp;4+15*$A13+4*$A13+12),0)+IF(Analyse!$E$117="X",INDIRECT("'DATA - økonomi'!AJ"&amp;4+15*$A13+4*$A13+13),0)+IF(Analyse!$E$129="X",INDIRECT("'DATA - økonomi'!AJ"&amp;4+15*$A13+4*$A13+14),0)</f>
        <v>0</v>
      </c>
      <c r="AK13" s="36">
        <f ca="1">IF(Analyse!$E$3="X",INDIRECT("'DATA - økonomi'!AK"&amp;4+15*$A13+4*$A13+0),0)+IF(Analyse!$E$4="X",INDIRECT("'DATA - økonomi'!AK"&amp;4+15*$A13+4*$A13+1),0)+IF(Analyse!$E$104="X",INDIRECT("'DATA - økonomi'!AK"&amp;4+15*$A13+4*$A13+2),0)+IF(Analyse!$E$105="X",INDIRECT("'DATA - økonomi'!AK"&amp;4+15*$A13+4*$A13+3),0)+IF(Analyse!$E$106="X",INDIRECT("'DATA - økonomi'!AK"&amp;4+15*$A13+4*$A13+4),0)+IF(Analyse!$E$107="X",INDIRECT("'DATA - økonomi'!AK"&amp;4+15*$A13+4*$A13+5),0)+IF(Analyse!$E$108="X",INDIRECT("'DATA - økonomi'!AK"&amp;4+15*$A13+4*$A13+6),0)+IF(Analyse!$E$109="X",INDIRECT("'DATA - økonomi'!AK"&amp;4+15*$A13+4*$A13+7),0)+IF(Analyse!$E$110="X",INDIRECT("'DATA - økonomi'!AK"&amp;4+15*$A13+4*$A13+8),0)+IF(Analyse!$E$111="X",INDIRECT("'DATA - økonomi'!AK"&amp;4+15*$A13+4*$A13+9),0)+IF(Analyse!$E$112="X",INDIRECT("'DATA - økonomi'!AK"&amp;4+15*$A13+4*$A13+10),0)+IF(Analyse!$E$115="X",INDIRECT("'DATA - økonomi'!AK"&amp;4+15*$A13+4*$A13+11),0)+IF(Analyse!$E$116="X",INDIRECT("'DATA - økonomi'!AK"&amp;4+15*$A13+4*$A13+12),0)+IF(Analyse!$E$117="X",INDIRECT("'DATA - økonomi'!AK"&amp;4+15*$A13+4*$A13+13),0)+IF(Analyse!$E$129="X",INDIRECT("'DATA - økonomi'!AK"&amp;4+15*$A13+4*$A13+14),0)</f>
        <v>0</v>
      </c>
      <c r="AL13" s="36">
        <f ca="1">IF(Analyse!$E$3="X",INDIRECT("'DATA - økonomi'!AL"&amp;4+15*$A13+4*$A13+0),0)+IF(Analyse!$E$4="X",INDIRECT("'DATA - økonomi'!AL"&amp;4+15*$A13+4*$A13+1),0)+IF(Analyse!$E$104="X",INDIRECT("'DATA - økonomi'!AL"&amp;4+15*$A13+4*$A13+2),0)+IF(Analyse!$E$105="X",INDIRECT("'DATA - økonomi'!AL"&amp;4+15*$A13+4*$A13+3),0)+IF(Analyse!$E$106="X",INDIRECT("'DATA - økonomi'!AL"&amp;4+15*$A13+4*$A13+4),0)+IF(Analyse!$E$107="X",INDIRECT("'DATA - økonomi'!AL"&amp;4+15*$A13+4*$A13+5),0)+IF(Analyse!$E$108="X",INDIRECT("'DATA - økonomi'!AL"&amp;4+15*$A13+4*$A13+6),0)+IF(Analyse!$E$109="X",INDIRECT("'DATA - økonomi'!AL"&amp;4+15*$A13+4*$A13+7),0)+IF(Analyse!$E$110="X",INDIRECT("'DATA - økonomi'!AL"&amp;4+15*$A13+4*$A13+8),0)+IF(Analyse!$E$111="X",INDIRECT("'DATA - økonomi'!AL"&amp;4+15*$A13+4*$A13+9),0)+IF(Analyse!$E$112="X",INDIRECT("'DATA - økonomi'!AL"&amp;4+15*$A13+4*$A13+10),0)+IF(Analyse!$E$115="X",INDIRECT("'DATA - økonomi'!AL"&amp;4+15*$A13+4*$A13+11),0)+IF(Analyse!$E$116="X",INDIRECT("'DATA - økonomi'!AL"&amp;4+15*$A13+4*$A13+12),0)+IF(Analyse!$E$117="X",INDIRECT("'DATA - økonomi'!AL"&amp;4+15*$A13+4*$A13+13),0)+IF(Analyse!$E$129="X",INDIRECT("'DATA - økonomi'!AL"&amp;4+15*$A13+4*$A13+14),0)</f>
        <v>0</v>
      </c>
      <c r="AM13" s="36">
        <f ca="1">IF(Analyse!$E$3="X",INDIRECT("'DATA - økonomi'!AM"&amp;4+15*$A13+4*$A13+0),0)+IF(Analyse!$E$4="X",INDIRECT("'DATA - økonomi'!AM"&amp;4+15*$A13+4*$A13+1),0)+IF(Analyse!$E$104="X",INDIRECT("'DATA - økonomi'!AM"&amp;4+15*$A13+4*$A13+2),0)+IF(Analyse!$E$105="X",INDIRECT("'DATA - økonomi'!AM"&amp;4+15*$A13+4*$A13+3),0)+IF(Analyse!$E$106="X",INDIRECT("'DATA - økonomi'!AM"&amp;4+15*$A13+4*$A13+4),0)+IF(Analyse!$E$107="X",INDIRECT("'DATA - økonomi'!AM"&amp;4+15*$A13+4*$A13+5),0)+IF(Analyse!$E$108="X",INDIRECT("'DATA - økonomi'!AM"&amp;4+15*$A13+4*$A13+6),0)+IF(Analyse!$E$109="X",INDIRECT("'DATA - økonomi'!AM"&amp;4+15*$A13+4*$A13+7),0)+IF(Analyse!$E$110="X",INDIRECT("'DATA - økonomi'!AM"&amp;4+15*$A13+4*$A13+8),0)+IF(Analyse!$E$111="X",INDIRECT("'DATA - økonomi'!AM"&amp;4+15*$A13+4*$A13+9),0)+IF(Analyse!$E$112="X",INDIRECT("'DATA - økonomi'!AM"&amp;4+15*$A13+4*$A13+10),0)+IF(Analyse!$E$115="X",INDIRECT("'DATA - økonomi'!AM"&amp;4+15*$A13+4*$A13+11),0)+IF(Analyse!$E$116="X",INDIRECT("'DATA - økonomi'!AM"&amp;4+15*$A13+4*$A13+12),0)+IF(Analyse!$E$117="X",INDIRECT("'DATA - økonomi'!AM"&amp;4+15*$A13+4*$A13+13),0)+IF(Analyse!$E$129="X",INDIRECT("'DATA - økonomi'!AM"&amp;4+15*$A13+4*$A13+14),0)</f>
        <v>0</v>
      </c>
      <c r="AN13" s="36">
        <f ca="1">IF(Analyse!$E$3="X",INDIRECT("'DATA - økonomi'!AN"&amp;4+15*$A13+4*$A13+0),0)+IF(Analyse!$E$4="X",INDIRECT("'DATA - økonomi'!AN"&amp;4+15*$A13+4*$A13+1),0)+IF(Analyse!$E$104="X",INDIRECT("'DATA - økonomi'!AN"&amp;4+15*$A13+4*$A13+2),0)+IF(Analyse!$E$105="X",INDIRECT("'DATA - økonomi'!AN"&amp;4+15*$A13+4*$A13+3),0)+IF(Analyse!$E$106="X",INDIRECT("'DATA - økonomi'!AN"&amp;4+15*$A13+4*$A13+4),0)+IF(Analyse!$E$107="X",INDIRECT("'DATA - økonomi'!AN"&amp;4+15*$A13+4*$A13+5),0)+IF(Analyse!$E$108="X",INDIRECT("'DATA - økonomi'!AN"&amp;4+15*$A13+4*$A13+6),0)+IF(Analyse!$E$109="X",INDIRECT("'DATA - økonomi'!AN"&amp;4+15*$A13+4*$A13+7),0)+IF(Analyse!$E$110="X",INDIRECT("'DATA - økonomi'!AN"&amp;4+15*$A13+4*$A13+8),0)+IF(Analyse!$E$111="X",INDIRECT("'DATA - økonomi'!AN"&amp;4+15*$A13+4*$A13+9),0)+IF(Analyse!$E$112="X",INDIRECT("'DATA - økonomi'!AN"&amp;4+15*$A13+4*$A13+10),0)+IF(Analyse!$E$115="X",INDIRECT("'DATA - økonomi'!AN"&amp;4+15*$A13+4*$A13+11),0)+IF(Analyse!$E$116="X",INDIRECT("'DATA - økonomi'!AN"&amp;4+15*$A13+4*$A13+12),0)+IF(Analyse!$E$117="X",INDIRECT("'DATA - økonomi'!AN"&amp;4+15*$A13+4*$A13+13),0)+IF(Analyse!$E$129="X",INDIRECT("'DATA - økonomi'!AN"&amp;4+15*$A13+4*$A13+14),0)</f>
        <v>0</v>
      </c>
      <c r="AO13" s="36">
        <f ca="1">IF(Analyse!$E$3="X",INDIRECT("'DATA - økonomi'!AO"&amp;4+15*$A13+4*$A13+0),0)+IF(Analyse!$E$4="X",INDIRECT("'DATA - økonomi'!AO"&amp;4+15*$A13+4*$A13+1),0)+IF(Analyse!$E$104="X",INDIRECT("'DATA - økonomi'!AO"&amp;4+15*$A13+4*$A13+2),0)+IF(Analyse!$E$105="X",INDIRECT("'DATA - økonomi'!AO"&amp;4+15*$A13+4*$A13+3),0)+IF(Analyse!$E$106="X",INDIRECT("'DATA - økonomi'!AO"&amp;4+15*$A13+4*$A13+4),0)+IF(Analyse!$E$107="X",INDIRECT("'DATA - økonomi'!AO"&amp;4+15*$A13+4*$A13+5),0)+IF(Analyse!$E$108="X",INDIRECT("'DATA - økonomi'!AO"&amp;4+15*$A13+4*$A13+6),0)+IF(Analyse!$E$109="X",INDIRECT("'DATA - økonomi'!AO"&amp;4+15*$A13+4*$A13+7),0)+IF(Analyse!$E$110="X",INDIRECT("'DATA - økonomi'!AO"&amp;4+15*$A13+4*$A13+8),0)+IF(Analyse!$E$111="X",INDIRECT("'DATA - økonomi'!AO"&amp;4+15*$A13+4*$A13+9),0)+IF(Analyse!$E$112="X",INDIRECT("'DATA - økonomi'!AO"&amp;4+15*$A13+4*$A13+10),0)+IF(Analyse!$E$115="X",INDIRECT("'DATA - økonomi'!AO"&amp;4+15*$A13+4*$A13+11),0)+IF(Analyse!$E$116="X",INDIRECT("'DATA - økonomi'!AO"&amp;4+15*$A13+4*$A13+12),0)+IF(Analyse!$E$117="X",INDIRECT("'DATA - økonomi'!AO"&amp;4+15*$A13+4*$A13+13),0)+IF(Analyse!$E$129="X",INDIRECT("'DATA - økonomi'!AO"&amp;4+15*$A13+4*$A13+14),0)</f>
        <v>0</v>
      </c>
      <c r="AP13" s="30"/>
      <c r="AQ13" s="35" t="s">
        <v>21</v>
      </c>
      <c r="AR13" s="36">
        <f ca="1">INDIRECT("'DATA - økonomi'!AE"&amp;($A116+1)*19)</f>
        <v>8071.86</v>
      </c>
      <c r="AS13" s="36">
        <f ca="1">INDIRECT("'DATA - økonomi'!AF"&amp;($A116+1)*19)</f>
        <v>8036.7749999999996</v>
      </c>
      <c r="AT13" s="36">
        <f ca="1">INDIRECT("'DATA - økonomi'!AG"&amp;($A116+1)*19)</f>
        <v>7967.9039999999986</v>
      </c>
      <c r="AU13" s="36">
        <f ca="1">INDIRECT("'DATA - økonomi'!AH"&amp;($A116+1)*19)</f>
        <v>7961.9459999999999</v>
      </c>
      <c r="AV13" s="36">
        <f ca="1">INDIRECT("'DATA - økonomi'!AI"&amp;($A116+1)*19)</f>
        <v>8001.28</v>
      </c>
      <c r="AW13" s="36">
        <f ca="1">INDIRECT("'DATA - økonomi'!AJ"&amp;($A116+1)*19)</f>
        <v>7949.5039999999999</v>
      </c>
      <c r="AX13" s="36">
        <f ca="1">INDIRECT("'DATA - økonomi'!AK"&amp;($A116+1)*19)</f>
        <v>7919.85</v>
      </c>
      <c r="AY13" s="36">
        <f ca="1">INDIRECT("'DATA - økonomi'!AL"&amp;($A116+1)*19)</f>
        <v>8044.17</v>
      </c>
      <c r="AZ13" s="36">
        <f ca="1">INDIRECT("'DATA - økonomi'!AM"&amp;($A116+1)*19)</f>
        <v>8012.95</v>
      </c>
      <c r="BA13" s="36">
        <f ca="1">INDIRECT("'DATA - økonomi'!AN"&amp;($A116+1)*19)</f>
        <v>7993.44</v>
      </c>
      <c r="BB13" s="36">
        <f ca="1">INDIRECT("'DATA - økonomi'!AO"&amp;($A116+1)*19)</f>
        <v>7932.6869999999999</v>
      </c>
      <c r="BC13" s="30"/>
    </row>
    <row r="14" spans="1:55" x14ac:dyDescent="0.25">
      <c r="A14" s="32">
        <v>10</v>
      </c>
      <c r="B14" s="35" t="s">
        <v>22</v>
      </c>
      <c r="C14" s="36">
        <f ca="1">IF(Analyse!$E$3="X",INDIRECT("'DATA - økonomi'!C"&amp;4+15*$A14+4*$A14+0),0)+IF(Analyse!$E$4="X",INDIRECT("'DATA - økonomi'!C"&amp;4+15*$A14+4*$A14+1),0)+IF(Analyse!$E$104="X",INDIRECT("'DATA - økonomi'!C"&amp;4+15*$A14+4*$A14+2),0)+IF(Analyse!$E$105="X",INDIRECT("'DATA - økonomi'!C"&amp;4+15*$A14+4*$A14+3),0)+IF(Analyse!$E$106="X",INDIRECT("'DATA - økonomi'!C"&amp;4+15*$A14+4*$A14+4),0)+IF(Analyse!$E$107="X",INDIRECT("'DATA - økonomi'!C"&amp;4+15*$A14+4*$A14+5),0)+IF(Analyse!$E$108="X",INDIRECT("'DATA - økonomi'!C"&amp;4+15*$A14+4*$A14+6),0)+IF(Analyse!$E$109="X",INDIRECT("'DATA - økonomi'!C"&amp;4+15*$A14+4*$A14+7),0)+IF(Analyse!$E$110="X",INDIRECT("'DATA - økonomi'!C"&amp;4+15*$A14+4*$A14+8),0)+IF(Analyse!$E$111="X",INDIRECT("'DATA - økonomi'!C"&amp;4+15*$A14+4*$A14+9),0)+IF(Analyse!$E$112="X",INDIRECT("'DATA - økonomi'!C"&amp;4+15*$A14+4*$A14+10),0)+IF(Analyse!$E$115="X",INDIRECT("'DATA - økonomi'!C"&amp;4+15*$A14+4*$A14+11),0)+IF(Analyse!$E$116="X",INDIRECT("'DATA - økonomi'!C"&amp;4+15*$A14+4*$A14+12),0)+IF(Analyse!$E$117="X",INDIRECT("'DATA - økonomi'!C"&amp;4+15*$A14+4*$A14+13),0)+IF(Analyse!$E$129="X",INDIRECT("'DATA - økonomi'!C"&amp;4+15*$A14+4*$A14+14),0)</f>
        <v>0</v>
      </c>
      <c r="D14" s="36">
        <f ca="1">IF(Analyse!$E$3="X",INDIRECT("'DATA - økonomi'!D"&amp;4+15*$A14+4*$A14+0),0)+IF(Analyse!$E$4="X",INDIRECT("'DATA - økonomi'!D"&amp;4+15*$A14+4*$A14+1),0)+IF(Analyse!$E$104="X",INDIRECT("'DATA - økonomi'!D"&amp;4+15*$A14+4*$A14+2),0)+IF(Analyse!$E$105="X",INDIRECT("'DATA - økonomi'!D"&amp;4+15*$A14+4*$A14+3),0)+IF(Analyse!$E$106="X",INDIRECT("'DATA - økonomi'!D"&amp;4+15*$A14+4*$A14+4),0)+IF(Analyse!$E$107="X",INDIRECT("'DATA - økonomi'!D"&amp;4+15*$A14+4*$A14+5),0)+IF(Analyse!$E$108="X",INDIRECT("'DATA - økonomi'!D"&amp;4+15*$A14+4*$A14+6),0)+IF(Analyse!$E$109="X",INDIRECT("'DATA - økonomi'!D"&amp;4+15*$A14+4*$A14+7),0)+IF(Analyse!$E$110="X",INDIRECT("'DATA - økonomi'!D"&amp;4+15*$A14+4*$A14+8),0)+IF(Analyse!$E$111="X",INDIRECT("'DATA - økonomi'!D"&amp;4+15*$A14+4*$A14+9),0)+IF(Analyse!$E$112="X",INDIRECT("'DATA - økonomi'!D"&amp;4+15*$A14+4*$A14+10),0)+IF(Analyse!$E$115="X",INDIRECT("'DATA - økonomi'!D"&amp;4+15*$A14+4*$A14+11),0)+IF(Analyse!$E$116="X",INDIRECT("'DATA - økonomi'!D"&amp;4+15*$A14+4*$A14+12),0)+IF(Analyse!$E$117="X",INDIRECT("'DATA - økonomi'!D"&amp;4+15*$A14+4*$A14+13),0)+IF(Analyse!$E$129="X",INDIRECT("'DATA - økonomi'!D"&amp;4+15*$A14+4*$A14+14),0)</f>
        <v>0</v>
      </c>
      <c r="E14" s="36">
        <f ca="1">IF(Analyse!$E$3="X",INDIRECT("'DATA - økonomi'!E"&amp;4+15*$A14+4*$A14+0),0)+IF(Analyse!$E$4="X",INDIRECT("'DATA - økonomi'!E"&amp;4+15*$A14+4*$A14+1),0)+IF(Analyse!$E$104="X",INDIRECT("'DATA - økonomi'!E"&amp;4+15*$A14+4*$A14+2),0)+IF(Analyse!$E$105="X",INDIRECT("'DATA - økonomi'!E"&amp;4+15*$A14+4*$A14+3),0)+IF(Analyse!$E$106="X",INDIRECT("'DATA - økonomi'!E"&amp;4+15*$A14+4*$A14+4),0)+IF(Analyse!$E$107="X",INDIRECT("'DATA - økonomi'!E"&amp;4+15*$A14+4*$A14+5),0)+IF(Analyse!$E$108="X",INDIRECT("'DATA - økonomi'!E"&amp;4+15*$A14+4*$A14+6),0)+IF(Analyse!$E$109="X",INDIRECT("'DATA - økonomi'!E"&amp;4+15*$A14+4*$A14+7),0)+IF(Analyse!$E$110="X",INDIRECT("'DATA - økonomi'!E"&amp;4+15*$A14+4*$A14+8),0)+IF(Analyse!$E$111="X",INDIRECT("'DATA - økonomi'!E"&amp;4+15*$A14+4*$A14+9),0)+IF(Analyse!$E$112="X",INDIRECT("'DATA - økonomi'!E"&amp;4+15*$A14+4*$A14+10),0)+IF(Analyse!$E$115="X",INDIRECT("'DATA - økonomi'!E"&amp;4+15*$A14+4*$A14+11),0)+IF(Analyse!$E$116="X",INDIRECT("'DATA - økonomi'!E"&amp;4+15*$A14+4*$A14+12),0)+IF(Analyse!$E$117="X",INDIRECT("'DATA - økonomi'!E"&amp;4+15*$A14+4*$A14+13),0)+IF(Analyse!$E$129="X",INDIRECT("'DATA - økonomi'!E"&amp;4+15*$A14+4*$A14+14),0)</f>
        <v>0</v>
      </c>
      <c r="F14" s="36">
        <f ca="1">IF(Analyse!$E$3="X",INDIRECT("'DATA - økonomi'!F"&amp;4+15*$A14+4*$A14+0),0)+IF(Analyse!$E$4="X",INDIRECT("'DATA - økonomi'!F"&amp;4+15*$A14+4*$A14+1),0)+IF(Analyse!$E$104="X",INDIRECT("'DATA - økonomi'!F"&amp;4+15*$A14+4*$A14+2),0)+IF(Analyse!$E$105="X",INDIRECT("'DATA - økonomi'!F"&amp;4+15*$A14+4*$A14+3),0)+IF(Analyse!$E$106="X",INDIRECT("'DATA - økonomi'!F"&amp;4+15*$A14+4*$A14+4),0)+IF(Analyse!$E$107="X",INDIRECT("'DATA - økonomi'!F"&amp;4+15*$A14+4*$A14+5),0)+IF(Analyse!$E$108="X",INDIRECT("'DATA - økonomi'!F"&amp;4+15*$A14+4*$A14+6),0)+IF(Analyse!$E$109="X",INDIRECT("'DATA - økonomi'!F"&amp;4+15*$A14+4*$A14+7),0)+IF(Analyse!$E$110="X",INDIRECT("'DATA - økonomi'!F"&amp;4+15*$A14+4*$A14+8),0)+IF(Analyse!$E$111="X",INDIRECT("'DATA - økonomi'!F"&amp;4+15*$A14+4*$A14+9),0)+IF(Analyse!$E$112="X",INDIRECT("'DATA - økonomi'!F"&amp;4+15*$A14+4*$A14+10),0)+IF(Analyse!$E$115="X",INDIRECT("'DATA - økonomi'!F"&amp;4+15*$A14+4*$A14+11),0)+IF(Analyse!$E$116="X",INDIRECT("'DATA - økonomi'!F"&amp;4+15*$A14+4*$A14+12),0)+IF(Analyse!$E$117="X",INDIRECT("'DATA - økonomi'!F"&amp;4+15*$A14+4*$A14+13),0)+IF(Analyse!$E$129="X",INDIRECT("'DATA - økonomi'!F"&amp;4+15*$A14+4*$A14+14),0)</f>
        <v>0</v>
      </c>
      <c r="G14" s="36">
        <f ca="1">IF(Analyse!$E$3="X",INDIRECT("'DATA - økonomi'!G"&amp;4+15*$A14+4*$A14+0),0)+IF(Analyse!$E$4="X",INDIRECT("'DATA - økonomi'!G"&amp;4+15*$A14+4*$A14+1),0)+IF(Analyse!$E$104="X",INDIRECT("'DATA - økonomi'!G"&amp;4+15*$A14+4*$A14+2),0)+IF(Analyse!$E$105="X",INDIRECT("'DATA - økonomi'!G"&amp;4+15*$A14+4*$A14+3),0)+IF(Analyse!$E$106="X",INDIRECT("'DATA - økonomi'!G"&amp;4+15*$A14+4*$A14+4),0)+IF(Analyse!$E$107="X",INDIRECT("'DATA - økonomi'!G"&amp;4+15*$A14+4*$A14+5),0)+IF(Analyse!$E$108="X",INDIRECT("'DATA - økonomi'!G"&amp;4+15*$A14+4*$A14+6),0)+IF(Analyse!$E$109="X",INDIRECT("'DATA - økonomi'!G"&amp;4+15*$A14+4*$A14+7),0)+IF(Analyse!$E$110="X",INDIRECT("'DATA - økonomi'!G"&amp;4+15*$A14+4*$A14+8),0)+IF(Analyse!$E$111="X",INDIRECT("'DATA - økonomi'!G"&amp;4+15*$A14+4*$A14+9),0)+IF(Analyse!$E$112="X",INDIRECT("'DATA - økonomi'!G"&amp;4+15*$A14+4*$A14+10),0)+IF(Analyse!$E$115="X",INDIRECT("'DATA - økonomi'!G"&amp;4+15*$A14+4*$A14+11),0)+IF(Analyse!$E$116="X",INDIRECT("'DATA - økonomi'!G"&amp;4+15*$A14+4*$A14+12),0)+IF(Analyse!$E$117="X",INDIRECT("'DATA - økonomi'!G"&amp;4+15*$A14+4*$A14+13),0)+IF(Analyse!$E$129="X",INDIRECT("'DATA - økonomi'!G"&amp;4+15*$A14+4*$A14+14),0)</f>
        <v>0</v>
      </c>
      <c r="H14" s="36">
        <f ca="1">IF(Analyse!$E$3="X",INDIRECT("'DATA - økonomi'!H"&amp;4+15*$A14+4*$A14+0),0)+IF(Analyse!$E$4="X",INDIRECT("'DATA - økonomi'!H"&amp;4+15*$A14+4*$A14+1),0)+IF(Analyse!$E$104="X",INDIRECT("'DATA - økonomi'!H"&amp;4+15*$A14+4*$A14+2),0)+IF(Analyse!$E$105="X",INDIRECT("'DATA - økonomi'!H"&amp;4+15*$A14+4*$A14+3),0)+IF(Analyse!$E$106="X",INDIRECT("'DATA - økonomi'!H"&amp;4+15*$A14+4*$A14+4),0)+IF(Analyse!$E$107="X",INDIRECT("'DATA - økonomi'!H"&amp;4+15*$A14+4*$A14+5),0)+IF(Analyse!$E$108="X",INDIRECT("'DATA - økonomi'!H"&amp;4+15*$A14+4*$A14+6),0)+IF(Analyse!$E$109="X",INDIRECT("'DATA - økonomi'!H"&amp;4+15*$A14+4*$A14+7),0)+IF(Analyse!$E$110="X",INDIRECT("'DATA - økonomi'!H"&amp;4+15*$A14+4*$A14+8),0)+IF(Analyse!$E$111="X",INDIRECT("'DATA - økonomi'!H"&amp;4+15*$A14+4*$A14+9),0)+IF(Analyse!$E$112="X",INDIRECT("'DATA - økonomi'!H"&amp;4+15*$A14+4*$A14+10),0)+IF(Analyse!$E$115="X",INDIRECT("'DATA - økonomi'!H"&amp;4+15*$A14+4*$A14+11),0)+IF(Analyse!$E$116="X",INDIRECT("'DATA - økonomi'!H"&amp;4+15*$A14+4*$A14+12),0)+IF(Analyse!$E$117="X",INDIRECT("'DATA - økonomi'!H"&amp;4+15*$A14+4*$A14+13),0)+IF(Analyse!$E$129="X",INDIRECT("'DATA - økonomi'!H"&amp;4+15*$A14+4*$A14+14),0)</f>
        <v>0</v>
      </c>
      <c r="I14" s="36">
        <f ca="1">IF(Analyse!$E$3="X",INDIRECT("'DATA - økonomi'!I"&amp;4+15*$A14+4*$A14+0),0)+IF(Analyse!$E$4="X",INDIRECT("'DATA - økonomi'!I"&amp;4+15*$A14+4*$A14+1),0)+IF(Analyse!$E$104="X",INDIRECT("'DATA - økonomi'!I"&amp;4+15*$A14+4*$A14+2),0)+IF(Analyse!$E$105="X",INDIRECT("'DATA - økonomi'!I"&amp;4+15*$A14+4*$A14+3),0)+IF(Analyse!$E$106="X",INDIRECT("'DATA - økonomi'!I"&amp;4+15*$A14+4*$A14+4),0)+IF(Analyse!$E$107="X",INDIRECT("'DATA - økonomi'!I"&amp;4+15*$A14+4*$A14+5),0)+IF(Analyse!$E$108="X",INDIRECT("'DATA - økonomi'!I"&amp;4+15*$A14+4*$A14+6),0)+IF(Analyse!$E$109="X",INDIRECT("'DATA - økonomi'!I"&amp;4+15*$A14+4*$A14+7),0)+IF(Analyse!$E$110="X",INDIRECT("'DATA - økonomi'!I"&amp;4+15*$A14+4*$A14+8),0)+IF(Analyse!$E$111="X",INDIRECT("'DATA - økonomi'!I"&amp;4+15*$A14+4*$A14+9),0)+IF(Analyse!$E$112="X",INDIRECT("'DATA - økonomi'!I"&amp;4+15*$A14+4*$A14+10),0)+IF(Analyse!$E$115="X",INDIRECT("'DATA - økonomi'!I"&amp;4+15*$A14+4*$A14+11),0)+IF(Analyse!$E$116="X",INDIRECT("'DATA - økonomi'!I"&amp;4+15*$A14+4*$A14+12),0)+IF(Analyse!$E$117="X",INDIRECT("'DATA - økonomi'!I"&amp;4+15*$A14+4*$A14+13),0)+IF(Analyse!$E$129="X",INDIRECT("'DATA - økonomi'!I"&amp;4+15*$A14+4*$A14+14),0)</f>
        <v>0</v>
      </c>
      <c r="J14" s="36">
        <f ca="1">IF(Analyse!$E$3="X",INDIRECT("'DATA - økonomi'!J"&amp;4+15*$A14+4*$A14+0),0)+IF(Analyse!$E$4="X",INDIRECT("'DATA - økonomi'!J"&amp;4+15*$A14+4*$A14+1),0)+IF(Analyse!$E$104="X",INDIRECT("'DATA - økonomi'!J"&amp;4+15*$A14+4*$A14+2),0)+IF(Analyse!$E$105="X",INDIRECT("'DATA - økonomi'!J"&amp;4+15*$A14+4*$A14+3),0)+IF(Analyse!$E$106="X",INDIRECT("'DATA - økonomi'!J"&amp;4+15*$A14+4*$A14+4),0)+IF(Analyse!$E$107="X",INDIRECT("'DATA - økonomi'!J"&amp;4+15*$A14+4*$A14+5),0)+IF(Analyse!$E$108="X",INDIRECT("'DATA - økonomi'!J"&amp;4+15*$A14+4*$A14+6),0)+IF(Analyse!$E$109="X",INDIRECT("'DATA - økonomi'!J"&amp;4+15*$A14+4*$A14+7),0)+IF(Analyse!$E$110="X",INDIRECT("'DATA - økonomi'!J"&amp;4+15*$A14+4*$A14+8),0)+IF(Analyse!$E$111="X",INDIRECT("'DATA - økonomi'!J"&amp;4+15*$A14+4*$A14+9),0)+IF(Analyse!$E$112="X",INDIRECT("'DATA - økonomi'!J"&amp;4+15*$A14+4*$A14+10),0)+IF(Analyse!$E$115="X",INDIRECT("'DATA - økonomi'!J"&amp;4+15*$A14+4*$A14+11),0)+IF(Analyse!$E$116="X",INDIRECT("'DATA - økonomi'!J"&amp;4+15*$A14+4*$A14+12),0)+IF(Analyse!$E$117="X",INDIRECT("'DATA - økonomi'!J"&amp;4+15*$A14+4*$A14+13),0)+IF(Analyse!$E$129="X",INDIRECT("'DATA - økonomi'!J"&amp;4+15*$A14+4*$A14+14),0)</f>
        <v>0</v>
      </c>
      <c r="K14" s="36">
        <f ca="1">IF(Analyse!$E$3="X",INDIRECT("'DATA - økonomi'!K"&amp;4+15*$A14+4*$A14+0),0)+IF(Analyse!$E$4="X",INDIRECT("'DATA - økonomi'!K"&amp;4+15*$A14+4*$A14+1),0)+IF(Analyse!$E$104="X",INDIRECT("'DATA - økonomi'!K"&amp;4+15*$A14+4*$A14+2),0)+IF(Analyse!$E$105="X",INDIRECT("'DATA - økonomi'!K"&amp;4+15*$A14+4*$A14+3),0)+IF(Analyse!$E$106="X",INDIRECT("'DATA - økonomi'!K"&amp;4+15*$A14+4*$A14+4),0)+IF(Analyse!$E$107="X",INDIRECT("'DATA - økonomi'!K"&amp;4+15*$A14+4*$A14+5),0)+IF(Analyse!$E$108="X",INDIRECT("'DATA - økonomi'!K"&amp;4+15*$A14+4*$A14+6),0)+IF(Analyse!$E$109="X",INDIRECT("'DATA - økonomi'!K"&amp;4+15*$A14+4*$A14+7),0)+IF(Analyse!$E$110="X",INDIRECT("'DATA - økonomi'!K"&amp;4+15*$A14+4*$A14+8),0)+IF(Analyse!$E$111="X",INDIRECT("'DATA - økonomi'!K"&amp;4+15*$A14+4*$A14+9),0)+IF(Analyse!$E$112="X",INDIRECT("'DATA - økonomi'!K"&amp;4+15*$A14+4*$A14+10),0)+IF(Analyse!$E$115="X",INDIRECT("'DATA - økonomi'!K"&amp;4+15*$A14+4*$A14+11),0)+IF(Analyse!$E$116="X",INDIRECT("'DATA - økonomi'!K"&amp;4+15*$A14+4*$A14+12),0)+IF(Analyse!$E$117="X",INDIRECT("'DATA - økonomi'!K"&amp;4+15*$A14+4*$A14+13),0)+IF(Analyse!$E$129="X",INDIRECT("'DATA - økonomi'!K"&amp;4+15*$A14+4*$A14+14),0)</f>
        <v>0</v>
      </c>
      <c r="L14" s="36">
        <f ca="1">IF(Analyse!$E$3="X",INDIRECT("'DATA - økonomi'!L"&amp;4+15*$A14+4*$A14+0),0)+IF(Analyse!$E$4="X",INDIRECT("'DATA - økonomi'!L"&amp;4+15*$A14+4*$A14+1),0)+IF(Analyse!$E$104="X",INDIRECT("'DATA - økonomi'!L"&amp;4+15*$A14+4*$A14+2),0)+IF(Analyse!$E$105="X",INDIRECT("'DATA - økonomi'!L"&amp;4+15*$A14+4*$A14+3),0)+IF(Analyse!$E$106="X",INDIRECT("'DATA - økonomi'!L"&amp;4+15*$A14+4*$A14+4),0)+IF(Analyse!$E$107="X",INDIRECT("'DATA - økonomi'!L"&amp;4+15*$A14+4*$A14+5),0)+IF(Analyse!$E$108="X",INDIRECT("'DATA - økonomi'!L"&amp;4+15*$A14+4*$A14+6),0)+IF(Analyse!$E$109="X",INDIRECT("'DATA - økonomi'!L"&amp;4+15*$A14+4*$A14+7),0)+IF(Analyse!$E$110="X",INDIRECT("'DATA - økonomi'!L"&amp;4+15*$A14+4*$A14+8),0)+IF(Analyse!$E$111="X",INDIRECT("'DATA - økonomi'!L"&amp;4+15*$A14+4*$A14+9),0)+IF(Analyse!$E$112="X",INDIRECT("'DATA - økonomi'!L"&amp;4+15*$A14+4*$A14+10),0)+IF(Analyse!$E$115="X",INDIRECT("'DATA - økonomi'!L"&amp;4+15*$A14+4*$A14+11),0)+IF(Analyse!$E$116="X",INDIRECT("'DATA - økonomi'!L"&amp;4+15*$A14+4*$A14+12),0)+IF(Analyse!$E$117="X",INDIRECT("'DATA - økonomi'!L"&amp;4+15*$A14+4*$A14+13),0)+IF(Analyse!$E$129="X",INDIRECT("'DATA - økonomi'!L"&amp;4+15*$A14+4*$A14+14),0)</f>
        <v>0</v>
      </c>
      <c r="M14" s="36">
        <f ca="1">IF(Analyse!$E$3="X",INDIRECT("'DATA - økonomi'!M"&amp;4+15*$A14+4*$A14+0),0)+IF(Analyse!$E$4="X",INDIRECT("'DATA - økonomi'!M"&amp;4+15*$A14+4*$A14+1),0)+IF(Analyse!$E$104="X",INDIRECT("'DATA - økonomi'!M"&amp;4+15*$A14+4*$A14+2),0)+IF(Analyse!$E$105="X",INDIRECT("'DATA - økonomi'!M"&amp;4+15*$A14+4*$A14+3),0)+IF(Analyse!$E$106="X",INDIRECT("'DATA - økonomi'!M"&amp;4+15*$A14+4*$A14+4),0)+IF(Analyse!$E$107="X",INDIRECT("'DATA - økonomi'!M"&amp;4+15*$A14+4*$A14+5),0)+IF(Analyse!$E$108="X",INDIRECT("'DATA - økonomi'!M"&amp;4+15*$A14+4*$A14+6),0)+IF(Analyse!$E$109="X",INDIRECT("'DATA - økonomi'!M"&amp;4+15*$A14+4*$A14+7),0)+IF(Analyse!$E$110="X",INDIRECT("'DATA - økonomi'!M"&amp;4+15*$A14+4*$A14+8),0)+IF(Analyse!$E$111="X",INDIRECT("'DATA - økonomi'!M"&amp;4+15*$A14+4*$A14+9),0)+IF(Analyse!$E$112="X",INDIRECT("'DATA - økonomi'!M"&amp;4+15*$A14+4*$A14+10),0)+IF(Analyse!$E$115="X",INDIRECT("'DATA - økonomi'!M"&amp;4+15*$A14+4*$A14+11),0)+IF(Analyse!$E$116="X",INDIRECT("'DATA - økonomi'!M"&amp;4+15*$A14+4*$A14+12),0)+IF(Analyse!$E$117="X",INDIRECT("'DATA - økonomi'!M"&amp;4+15*$A14+4*$A14+13),0)+IF(Analyse!$E$129="X",INDIRECT("'DATA - økonomi'!M"&amp;4+15*$A14+4*$A14+14),0)</f>
        <v>0</v>
      </c>
      <c r="N14" s="36">
        <f ca="1">IF(Analyse!$E$3="X",INDIRECT("'DATA - økonomi'!N"&amp;4+15*$A14+4*$A14+0),0)+IF(Analyse!$E$4="X",INDIRECT("'DATA - økonomi'!N"&amp;4+15*$A14+4*$A14+1),0)+IF(Analyse!$E$104="X",INDIRECT("'DATA - økonomi'!N"&amp;4+15*$A14+4*$A14+2),0)+IF(Analyse!$E$105="X",INDIRECT("'DATA - økonomi'!N"&amp;4+15*$A14+4*$A14+3),0)+IF(Analyse!$E$106="X",INDIRECT("'DATA - økonomi'!N"&amp;4+15*$A14+4*$A14+4),0)+IF(Analyse!$E$107="X",INDIRECT("'DATA - økonomi'!N"&amp;4+15*$A14+4*$A14+5),0)+IF(Analyse!$E$108="X",INDIRECT("'DATA - økonomi'!N"&amp;4+15*$A14+4*$A14+6),0)+IF(Analyse!$E$109="X",INDIRECT("'DATA - økonomi'!N"&amp;4+15*$A14+4*$A14+7),0)+IF(Analyse!$E$110="X",INDIRECT("'DATA - økonomi'!N"&amp;4+15*$A14+4*$A14+8),0)+IF(Analyse!$E$111="X",INDIRECT("'DATA - økonomi'!N"&amp;4+15*$A14+4*$A14+9),0)+IF(Analyse!$E$112="X",INDIRECT("'DATA - økonomi'!N"&amp;4+15*$A14+4*$A14+10),0)+IF(Analyse!$E$115="X",INDIRECT("'DATA - økonomi'!N"&amp;4+15*$A14+4*$A14+11),0)+IF(Analyse!$E$116="X",INDIRECT("'DATA - økonomi'!N"&amp;4+15*$A14+4*$A14+12),0)+IF(Analyse!$E$117="X",INDIRECT("'DATA - økonomi'!N"&amp;4+15*$A14+4*$A14+13),0)+IF(Analyse!$E$129="X",INDIRECT("'DATA - økonomi'!N"&amp;4+15*$A14+4*$A14+14),0)</f>
        <v>0</v>
      </c>
      <c r="O14" s="32"/>
      <c r="P14" s="35" t="s">
        <v>22</v>
      </c>
      <c r="Q14" s="36">
        <f ca="1">IF(Analyse!$E$3="X",INDIRECT("'DATA - økonomi'!Q"&amp;4+15*$A14+4*$A14+0),0)+IF(Analyse!$E$4="X",INDIRECT("'DATA - økonomi'!Q"&amp;4+15*$A14+4*$A14+1),0)+IF(Analyse!$E$104="X",INDIRECT("'DATA - økonomi'!Q"&amp;4+15*$A14+4*$A14+2),0)+IF(Analyse!$E$105="X",INDIRECT("'DATA - økonomi'!Q"&amp;4+15*$A14+4*$A14+3),0)+IF(Analyse!$E$106="X",INDIRECT("'DATA - økonomi'!Q"&amp;4+15*$A14+4*$A14+4),0)+IF(Analyse!$E$107="X",INDIRECT("'DATA - økonomi'!Q"&amp;4+15*$A14+4*$A14+5),0)+IF(Analyse!$E$108="X",INDIRECT("'DATA - økonomi'!Q"&amp;4+15*$A14+4*$A14+6),0)+IF(Analyse!$E$109="X",INDIRECT("'DATA - økonomi'!Q"&amp;4+15*$A14+4*$A14+7),0)+IF(Analyse!$E$110="X",INDIRECT("'DATA - økonomi'!Q"&amp;4+15*$A14+4*$A14+8),0)+IF(Analyse!$E$111="X",INDIRECT("'DATA - økonomi'!Q"&amp;4+15*$A14+4*$A14+9),0)+IF(Analyse!$E$112="X",INDIRECT("'DATA - økonomi'!Q"&amp;4+15*$A14+4*$A14+10),0)+IF(Analyse!$E$115="X",INDIRECT("'DATA - økonomi'!Q"&amp;4+15*$A14+4*$A14+11),0)+IF(Analyse!$E$116="X",INDIRECT("'DATA - økonomi'!Q"&amp;4+15*$A14+4*$A14+12),0)+IF(Analyse!$E$117="X",INDIRECT("'DATA - økonomi'!Q"&amp;4+15*$A14+4*$A14+13),0)+IF(Analyse!$E$129="X",INDIRECT("'DATA - økonomi'!Q"&amp;4+15*$A14+4*$A14+14),0)</f>
        <v>0</v>
      </c>
      <c r="R14" s="36">
        <f ca="1">IF(Analyse!$E$3="X",INDIRECT("'DATA - økonomi'!R"&amp;4+15*$A14+4*$A14+0),0)+IF(Analyse!$E$4="X",INDIRECT("'DATA - økonomi'!R"&amp;4+15*$A14+4*$A14+1),0)+IF(Analyse!$E$104="X",INDIRECT("'DATA - økonomi'!R"&amp;4+15*$A14+4*$A14+2),0)+IF(Analyse!$E$105="X",INDIRECT("'DATA - økonomi'!R"&amp;4+15*$A14+4*$A14+3),0)+IF(Analyse!$E$106="X",INDIRECT("'DATA - økonomi'!R"&amp;4+15*$A14+4*$A14+4),0)+IF(Analyse!$E$107="X",INDIRECT("'DATA - økonomi'!R"&amp;4+15*$A14+4*$A14+5),0)+IF(Analyse!$E$108="X",INDIRECT("'DATA - økonomi'!R"&amp;4+15*$A14+4*$A14+6),0)+IF(Analyse!$E$109="X",INDIRECT("'DATA - økonomi'!R"&amp;4+15*$A14+4*$A14+7),0)+IF(Analyse!$E$110="X",INDIRECT("'DATA - økonomi'!R"&amp;4+15*$A14+4*$A14+8),0)+IF(Analyse!$E$111="X",INDIRECT("'DATA - økonomi'!R"&amp;4+15*$A14+4*$A14+9),0)+IF(Analyse!$E$112="X",INDIRECT("'DATA - økonomi'!R"&amp;4+15*$A14+4*$A14+10),0)+IF(Analyse!$E$115="X",INDIRECT("'DATA - økonomi'!R"&amp;4+15*$A14+4*$A14+11),0)+IF(Analyse!$E$116="X",INDIRECT("'DATA - økonomi'!R"&amp;4+15*$A14+4*$A14+12),0)+IF(Analyse!$E$117="X",INDIRECT("'DATA - økonomi'!R"&amp;4+15*$A14+4*$A14+13),0)+IF(Analyse!$E$129="X",INDIRECT("'DATA - økonomi'!R"&amp;4+15*$A14+4*$A14+14),0)</f>
        <v>0</v>
      </c>
      <c r="S14" s="36">
        <f ca="1">IF(Analyse!$E$3="X",INDIRECT("'DATA - økonomi'!S"&amp;4+15*$A14+4*$A14+0),0)+IF(Analyse!$E$4="X",INDIRECT("'DATA - økonomi'!S"&amp;4+15*$A14+4*$A14+1),0)+IF(Analyse!$E$104="X",INDIRECT("'DATA - økonomi'!S"&amp;4+15*$A14+4*$A14+2),0)+IF(Analyse!$E$105="X",INDIRECT("'DATA - økonomi'!S"&amp;4+15*$A14+4*$A14+3),0)+IF(Analyse!$E$106="X",INDIRECT("'DATA - økonomi'!S"&amp;4+15*$A14+4*$A14+4),0)+IF(Analyse!$E$107="X",INDIRECT("'DATA - økonomi'!S"&amp;4+15*$A14+4*$A14+5),0)+IF(Analyse!$E$108="X",INDIRECT("'DATA - økonomi'!S"&amp;4+15*$A14+4*$A14+6),0)+IF(Analyse!$E$109="X",INDIRECT("'DATA - økonomi'!S"&amp;4+15*$A14+4*$A14+7),0)+IF(Analyse!$E$110="X",INDIRECT("'DATA - økonomi'!S"&amp;4+15*$A14+4*$A14+8),0)+IF(Analyse!$E$111="X",INDIRECT("'DATA - økonomi'!S"&amp;4+15*$A14+4*$A14+9),0)+IF(Analyse!$E$112="X",INDIRECT("'DATA - økonomi'!S"&amp;4+15*$A14+4*$A14+10),0)+IF(Analyse!$E$115="X",INDIRECT("'DATA - økonomi'!S"&amp;4+15*$A14+4*$A14+11),0)+IF(Analyse!$E$116="X",INDIRECT("'DATA - økonomi'!S"&amp;4+15*$A14+4*$A14+12),0)+IF(Analyse!$E$117="X",INDIRECT("'DATA - økonomi'!S"&amp;4+15*$A14+4*$A14+13),0)+IF(Analyse!$E$129="X",INDIRECT("'DATA - økonomi'!S"&amp;4+15*$A14+4*$A14+14),0)</f>
        <v>0</v>
      </c>
      <c r="T14" s="36">
        <f ca="1">IF(Analyse!$E$3="X",INDIRECT("'DATA - økonomi'!T"&amp;4+15*$A14+4*$A14+0),0)+IF(Analyse!$E$4="X",INDIRECT("'DATA - økonomi'!T"&amp;4+15*$A14+4*$A14+1),0)+IF(Analyse!$E$104="X",INDIRECT("'DATA - økonomi'!T"&amp;4+15*$A14+4*$A14+2),0)+IF(Analyse!$E$105="X",INDIRECT("'DATA - økonomi'!T"&amp;4+15*$A14+4*$A14+3),0)+IF(Analyse!$E$106="X",INDIRECT("'DATA - økonomi'!T"&amp;4+15*$A14+4*$A14+4),0)+IF(Analyse!$E$107="X",INDIRECT("'DATA - økonomi'!T"&amp;4+15*$A14+4*$A14+5),0)+IF(Analyse!$E$108="X",INDIRECT("'DATA - økonomi'!T"&amp;4+15*$A14+4*$A14+6),0)+IF(Analyse!$E$109="X",INDIRECT("'DATA - økonomi'!T"&amp;4+15*$A14+4*$A14+7),0)+IF(Analyse!$E$110="X",INDIRECT("'DATA - økonomi'!T"&amp;4+15*$A14+4*$A14+8),0)+IF(Analyse!$E$111="X",INDIRECT("'DATA - økonomi'!T"&amp;4+15*$A14+4*$A14+9),0)+IF(Analyse!$E$112="X",INDIRECT("'DATA - økonomi'!T"&amp;4+15*$A14+4*$A14+10),0)+IF(Analyse!$E$115="X",INDIRECT("'DATA - økonomi'!T"&amp;4+15*$A14+4*$A14+11),0)+IF(Analyse!$E$116="X",INDIRECT("'DATA - økonomi'!T"&amp;4+15*$A14+4*$A14+12),0)+IF(Analyse!$E$117="X",INDIRECT("'DATA - økonomi'!T"&amp;4+15*$A14+4*$A14+13),0)+IF(Analyse!$E$129="X",INDIRECT("'DATA - økonomi'!T"&amp;4+15*$A14+4*$A14+14),0)</f>
        <v>0</v>
      </c>
      <c r="U14" s="36">
        <f ca="1">IF(Analyse!$E$3="X",INDIRECT("'DATA - økonomi'!U"&amp;4+15*$A14+4*$A14+0),0)+IF(Analyse!$E$4="X",INDIRECT("'DATA - økonomi'!U"&amp;4+15*$A14+4*$A14+1),0)+IF(Analyse!$E$104="X",INDIRECT("'DATA - økonomi'!U"&amp;4+15*$A14+4*$A14+2),0)+IF(Analyse!$E$105="X",INDIRECT("'DATA - økonomi'!U"&amp;4+15*$A14+4*$A14+3),0)+IF(Analyse!$E$106="X",INDIRECT("'DATA - økonomi'!U"&amp;4+15*$A14+4*$A14+4),0)+IF(Analyse!$E$107="X",INDIRECT("'DATA - økonomi'!U"&amp;4+15*$A14+4*$A14+5),0)+IF(Analyse!$E$108="X",INDIRECT("'DATA - økonomi'!U"&amp;4+15*$A14+4*$A14+6),0)+IF(Analyse!$E$109="X",INDIRECT("'DATA - økonomi'!U"&amp;4+15*$A14+4*$A14+7),0)+IF(Analyse!$E$110="X",INDIRECT("'DATA - økonomi'!U"&amp;4+15*$A14+4*$A14+8),0)+IF(Analyse!$E$111="X",INDIRECT("'DATA - økonomi'!U"&amp;4+15*$A14+4*$A14+9),0)+IF(Analyse!$E$112="X",INDIRECT("'DATA - økonomi'!U"&amp;4+15*$A14+4*$A14+10),0)+IF(Analyse!$E$115="X",INDIRECT("'DATA - økonomi'!U"&amp;4+15*$A14+4*$A14+11),0)+IF(Analyse!$E$116="X",INDIRECT("'DATA - økonomi'!U"&amp;4+15*$A14+4*$A14+12),0)+IF(Analyse!$E$117="X",INDIRECT("'DATA - økonomi'!U"&amp;4+15*$A14+4*$A14+13),0)+IF(Analyse!$E$129="X",INDIRECT("'DATA - økonomi'!U"&amp;4+15*$A14+4*$A14+14),0)</f>
        <v>0</v>
      </c>
      <c r="V14" s="36">
        <f ca="1">IF(Analyse!$E$3="X",INDIRECT("'DATA - økonomi'!V"&amp;4+15*$A14+4*$A14+0),0)+IF(Analyse!$E$4="X",INDIRECT("'DATA - økonomi'!V"&amp;4+15*$A14+4*$A14+1),0)+IF(Analyse!$E$104="X",INDIRECT("'DATA - økonomi'!V"&amp;4+15*$A14+4*$A14+2),0)+IF(Analyse!$E$105="X",INDIRECT("'DATA - økonomi'!V"&amp;4+15*$A14+4*$A14+3),0)+IF(Analyse!$E$106="X",INDIRECT("'DATA - økonomi'!V"&amp;4+15*$A14+4*$A14+4),0)+IF(Analyse!$E$107="X",INDIRECT("'DATA - økonomi'!V"&amp;4+15*$A14+4*$A14+5),0)+IF(Analyse!$E$108="X",INDIRECT("'DATA - økonomi'!V"&amp;4+15*$A14+4*$A14+6),0)+IF(Analyse!$E$109="X",INDIRECT("'DATA - økonomi'!V"&amp;4+15*$A14+4*$A14+7),0)+IF(Analyse!$E$110="X",INDIRECT("'DATA - økonomi'!V"&amp;4+15*$A14+4*$A14+8),0)+IF(Analyse!$E$111="X",INDIRECT("'DATA - økonomi'!V"&amp;4+15*$A14+4*$A14+9),0)+IF(Analyse!$E$112="X",INDIRECT("'DATA - økonomi'!V"&amp;4+15*$A14+4*$A14+10),0)+IF(Analyse!$E$115="X",INDIRECT("'DATA - økonomi'!V"&amp;4+15*$A14+4*$A14+11),0)+IF(Analyse!$E$116="X",INDIRECT("'DATA - økonomi'!V"&amp;4+15*$A14+4*$A14+12),0)+IF(Analyse!$E$117="X",INDIRECT("'DATA - økonomi'!V"&amp;4+15*$A14+4*$A14+13),0)+IF(Analyse!$E$129="X",INDIRECT("'DATA - økonomi'!V"&amp;4+15*$A14+4*$A14+14),0)</f>
        <v>0</v>
      </c>
      <c r="W14" s="36">
        <f ca="1">IF(Analyse!$E$3="X",INDIRECT("'DATA - økonomi'!W"&amp;4+15*$A14+4*$A14+0),0)+IF(Analyse!$E$4="X",INDIRECT("'DATA - økonomi'!W"&amp;4+15*$A14+4*$A14+1),0)+IF(Analyse!$E$104="X",INDIRECT("'DATA - økonomi'!W"&amp;4+15*$A14+4*$A14+2),0)+IF(Analyse!$E$105="X",INDIRECT("'DATA - økonomi'!W"&amp;4+15*$A14+4*$A14+3),0)+IF(Analyse!$E$106="X",INDIRECT("'DATA - økonomi'!W"&amp;4+15*$A14+4*$A14+4),0)+IF(Analyse!$E$107="X",INDIRECT("'DATA - økonomi'!W"&amp;4+15*$A14+4*$A14+5),0)+IF(Analyse!$E$108="X",INDIRECT("'DATA - økonomi'!W"&amp;4+15*$A14+4*$A14+6),0)+IF(Analyse!$E$109="X",INDIRECT("'DATA - økonomi'!W"&amp;4+15*$A14+4*$A14+7),0)+IF(Analyse!$E$110="X",INDIRECT("'DATA - økonomi'!W"&amp;4+15*$A14+4*$A14+8),0)+IF(Analyse!$E$111="X",INDIRECT("'DATA - økonomi'!W"&amp;4+15*$A14+4*$A14+9),0)+IF(Analyse!$E$112="X",INDIRECT("'DATA - økonomi'!W"&amp;4+15*$A14+4*$A14+10),0)+IF(Analyse!$E$115="X",INDIRECT("'DATA - økonomi'!W"&amp;4+15*$A14+4*$A14+11),0)+IF(Analyse!$E$116="X",INDIRECT("'DATA - økonomi'!W"&amp;4+15*$A14+4*$A14+12),0)+IF(Analyse!$E$117="X",INDIRECT("'DATA - økonomi'!W"&amp;4+15*$A14+4*$A14+13),0)+IF(Analyse!$E$129="X",INDIRECT("'DATA - økonomi'!W"&amp;4+15*$A14+4*$A14+14),0)</f>
        <v>0</v>
      </c>
      <c r="X14" s="36">
        <f ca="1">IF(Analyse!$E$3="X",INDIRECT("'DATA - økonomi'!X"&amp;4+15*$A14+4*$A14+0),0)+IF(Analyse!$E$4="X",INDIRECT("'DATA - økonomi'!X"&amp;4+15*$A14+4*$A14+1),0)+IF(Analyse!$E$104="X",INDIRECT("'DATA - økonomi'!X"&amp;4+15*$A14+4*$A14+2),0)+IF(Analyse!$E$105="X",INDIRECT("'DATA - økonomi'!X"&amp;4+15*$A14+4*$A14+3),0)+IF(Analyse!$E$106="X",INDIRECT("'DATA - økonomi'!X"&amp;4+15*$A14+4*$A14+4),0)+IF(Analyse!$E$107="X",INDIRECT("'DATA - økonomi'!X"&amp;4+15*$A14+4*$A14+5),0)+IF(Analyse!$E$108="X",INDIRECT("'DATA - økonomi'!X"&amp;4+15*$A14+4*$A14+6),0)+IF(Analyse!$E$109="X",INDIRECT("'DATA - økonomi'!X"&amp;4+15*$A14+4*$A14+7),0)+IF(Analyse!$E$110="X",INDIRECT("'DATA - økonomi'!X"&amp;4+15*$A14+4*$A14+8),0)+IF(Analyse!$E$111="X",INDIRECT("'DATA - økonomi'!X"&amp;4+15*$A14+4*$A14+9),0)+IF(Analyse!$E$112="X",INDIRECT("'DATA - økonomi'!X"&amp;4+15*$A14+4*$A14+10),0)+IF(Analyse!$E$115="X",INDIRECT("'DATA - økonomi'!X"&amp;4+15*$A14+4*$A14+11),0)+IF(Analyse!$E$116="X",INDIRECT("'DATA - økonomi'!X"&amp;4+15*$A14+4*$A14+12),0)+IF(Analyse!$E$117="X",INDIRECT("'DATA - økonomi'!X"&amp;4+15*$A14+4*$A14+13),0)+IF(Analyse!$E$129="X",INDIRECT("'DATA - økonomi'!X"&amp;4+15*$A14+4*$A14+14),0)</f>
        <v>0</v>
      </c>
      <c r="Y14" s="36">
        <f ca="1">IF(Analyse!$E$3="X",INDIRECT("'DATA - økonomi'!Y"&amp;4+15*$A14+4*$A14+0),0)+IF(Analyse!$E$4="X",INDIRECT("'DATA - økonomi'!Y"&amp;4+15*$A14+4*$A14+1),0)+IF(Analyse!$E$104="X",INDIRECT("'DATA - økonomi'!Y"&amp;4+15*$A14+4*$A14+2),0)+IF(Analyse!$E$105="X",INDIRECT("'DATA - økonomi'!Y"&amp;4+15*$A14+4*$A14+3),0)+IF(Analyse!$E$106="X",INDIRECT("'DATA - økonomi'!Y"&amp;4+15*$A14+4*$A14+4),0)+IF(Analyse!$E$107="X",INDIRECT("'DATA - økonomi'!Y"&amp;4+15*$A14+4*$A14+5),0)+IF(Analyse!$E$108="X",INDIRECT("'DATA - økonomi'!Y"&amp;4+15*$A14+4*$A14+6),0)+IF(Analyse!$E$109="X",INDIRECT("'DATA - økonomi'!Y"&amp;4+15*$A14+4*$A14+7),0)+IF(Analyse!$E$110="X",INDIRECT("'DATA - økonomi'!Y"&amp;4+15*$A14+4*$A14+8),0)+IF(Analyse!$E$111="X",INDIRECT("'DATA - økonomi'!Y"&amp;4+15*$A14+4*$A14+9),0)+IF(Analyse!$E$112="X",INDIRECT("'DATA - økonomi'!Y"&amp;4+15*$A14+4*$A14+10),0)+IF(Analyse!$E$115="X",INDIRECT("'DATA - økonomi'!Y"&amp;4+15*$A14+4*$A14+11),0)+IF(Analyse!$E$116="X",INDIRECT("'DATA - økonomi'!Y"&amp;4+15*$A14+4*$A14+12),0)+IF(Analyse!$E$117="X",INDIRECT("'DATA - økonomi'!Y"&amp;4+15*$A14+4*$A14+13),0)+IF(Analyse!$E$129="X",INDIRECT("'DATA - økonomi'!Y"&amp;4+15*$A14+4*$A14+14),0)</f>
        <v>0</v>
      </c>
      <c r="Z14" s="36">
        <f ca="1">IF(Analyse!$E$3="X",INDIRECT("'DATA - økonomi'!Z"&amp;4+15*$A14+4*$A14+0),0)+IF(Analyse!$E$4="X",INDIRECT("'DATA - økonomi'!Z"&amp;4+15*$A14+4*$A14+1),0)+IF(Analyse!$E$104="X",INDIRECT("'DATA - økonomi'!Z"&amp;4+15*$A14+4*$A14+2),0)+IF(Analyse!$E$105="X",INDIRECT("'DATA - økonomi'!Z"&amp;4+15*$A14+4*$A14+3),0)+IF(Analyse!$E$106="X",INDIRECT("'DATA - økonomi'!Z"&amp;4+15*$A14+4*$A14+4),0)+IF(Analyse!$E$107="X",INDIRECT("'DATA - økonomi'!Z"&amp;4+15*$A14+4*$A14+5),0)+IF(Analyse!$E$108="X",INDIRECT("'DATA - økonomi'!Z"&amp;4+15*$A14+4*$A14+6),0)+IF(Analyse!$E$109="X",INDIRECT("'DATA - økonomi'!Z"&amp;4+15*$A14+4*$A14+7),0)+IF(Analyse!$E$110="X",INDIRECT("'DATA - økonomi'!Z"&amp;4+15*$A14+4*$A14+8),0)+IF(Analyse!$E$111="X",INDIRECT("'DATA - økonomi'!Z"&amp;4+15*$A14+4*$A14+9),0)+IF(Analyse!$E$112="X",INDIRECT("'DATA - økonomi'!Z"&amp;4+15*$A14+4*$A14+10),0)+IF(Analyse!$E$115="X",INDIRECT("'DATA - økonomi'!Z"&amp;4+15*$A14+4*$A14+11),0)+IF(Analyse!$E$116="X",INDIRECT("'DATA - økonomi'!Z"&amp;4+15*$A14+4*$A14+12),0)+IF(Analyse!$E$117="X",INDIRECT("'DATA - økonomi'!Z"&amp;4+15*$A14+4*$A14+13),0)+IF(Analyse!$E$129="X",INDIRECT("'DATA - økonomi'!Z"&amp;4+15*$A14+4*$A14+14),0)</f>
        <v>0</v>
      </c>
      <c r="AA14" s="36">
        <f ca="1">IF(Analyse!$E$3="X",INDIRECT("'DATA - økonomi'!Z"&amp;4+15*$A14+4*$A14+0),0)+IF(Analyse!$E$4="X",INDIRECT("'DATA - økonomi'!Z"&amp;4+15*$A14+4*$A14+1),0)+IF(Analyse!$E$104="X",INDIRECT("'DATA - økonomi'!Z"&amp;4+15*$A14+4*$A14+2),0)+IF(Analyse!$E$105="X",INDIRECT("'DATA - økonomi'!Z"&amp;4+15*$A14+4*$A14+3),0)+IF(Analyse!$E$106="X",INDIRECT("'DATA - økonomi'!Z"&amp;4+15*$A14+4*$A14+4),0)+IF(Analyse!$E$107="X",INDIRECT("'DATA - økonomi'!Z"&amp;4+15*$A14+4*$A14+5),0)+IF(Analyse!$E$108="X",INDIRECT("'DATA - økonomi'!Z"&amp;4+15*$A14+4*$A14+6),0)+IF(Analyse!$E$109="X",INDIRECT("'DATA - økonomi'!Z"&amp;4+15*$A14+4*$A14+7),0)+IF(Analyse!$E$110="X",INDIRECT("'DATA - økonomi'!Z"&amp;4+15*$A14+4*$A14+8),0)+IF(Analyse!$E$111="X",INDIRECT("'DATA - økonomi'!Z"&amp;4+15*$A14+4*$A14+9),0)+IF(Analyse!$E$112="X",INDIRECT("'DATA - økonomi'!Z"&amp;4+15*$A14+4*$A14+10),0)+IF(Analyse!$E$115="X",INDIRECT("'DATA - økonomi'!Z"&amp;4+15*$A14+4*$A14+11),0)+IF(Analyse!$E$116="X",INDIRECT("'DATA - økonomi'!Z"&amp;4+15*$A14+4*$A14+12),0)+IF(Analyse!$E$117="X",INDIRECT("'DATA - økonomi'!Z"&amp;4+15*$A14+4*$A14+13),0)+IF(Analyse!$E$129="X",INDIRECT("'DATA - økonomi'!Z"&amp;4+15*$A14+4*$A14+14),0)</f>
        <v>0</v>
      </c>
      <c r="AB14" s="36">
        <f ca="1">IF(Analyse!$E$3="X",INDIRECT("'DATA - økonomi'!Z"&amp;4+15*$A14+4*$A14+0),0)+IF(Analyse!$E$4="X",INDIRECT("'DATA - økonomi'!Z"&amp;4+15*$A14+4*$A14+1),0)+IF(Analyse!$E$104="X",INDIRECT("'DATA - økonomi'!Z"&amp;4+15*$A14+4*$A14+2),0)+IF(Analyse!$E$105="X",INDIRECT("'DATA - økonomi'!Z"&amp;4+15*$A14+4*$A14+3),0)+IF(Analyse!$E$106="X",INDIRECT("'DATA - økonomi'!Z"&amp;4+15*$A14+4*$A14+4),0)+IF(Analyse!$E$107="X",INDIRECT("'DATA - økonomi'!Z"&amp;4+15*$A14+4*$A14+5),0)+IF(Analyse!$E$108="X",INDIRECT("'DATA - økonomi'!Z"&amp;4+15*$A14+4*$A14+6),0)+IF(Analyse!$E$109="X",INDIRECT("'DATA - økonomi'!Z"&amp;4+15*$A14+4*$A14+7),0)+IF(Analyse!$E$110="X",INDIRECT("'DATA - økonomi'!Z"&amp;4+15*$A14+4*$A14+8),0)+IF(Analyse!$E$111="X",INDIRECT("'DATA - økonomi'!Z"&amp;4+15*$A14+4*$A14+9),0)+IF(Analyse!$E$112="X",INDIRECT("'DATA - økonomi'!Z"&amp;4+15*$A14+4*$A14+10),0)+IF(Analyse!$E$115="X",INDIRECT("'DATA - økonomi'!Z"&amp;4+15*$A14+4*$A14+11),0)+IF(Analyse!$E$116="X",INDIRECT("'DATA - økonomi'!Z"&amp;4+15*$A14+4*$A14+12),0)+IF(Analyse!$E$117="X",INDIRECT("'DATA - økonomi'!Z"&amp;4+15*$A14+4*$A14+13),0)+IF(Analyse!$E$129="X",INDIRECT("'DATA - økonomi'!Z"&amp;4+15*$A14+4*$A14+14),0)</f>
        <v>0</v>
      </c>
      <c r="AC14" s="30"/>
      <c r="AD14" s="35" t="s">
        <v>22</v>
      </c>
      <c r="AE14" s="36">
        <f ca="1">IF(Analyse!$E$3="X",INDIRECT("'DATA - økonomi'!AE"&amp;4+15*$A14+4*$A14+0),0)+IF(Analyse!$E$4="X",INDIRECT("'DATA - økonomi'!AE"&amp;4+15*$A14+4*$A14+1),0)+IF(Analyse!$E$104="X",INDIRECT("'DATA - økonomi'!AE"&amp;4+15*$A14+4*$A14+2),0)+IF(Analyse!$E$105="X",INDIRECT("'DATA - økonomi'!AE"&amp;4+15*$A14+4*$A14+3),0)+IF(Analyse!$E$106="X",INDIRECT("'DATA - økonomi'!AE"&amp;4+15*$A14+4*$A14+4),0)+IF(Analyse!$E$107="X",INDIRECT("'DATA - økonomi'!AE"&amp;4+15*$A14+4*$A14+5),0)+IF(Analyse!$E$108="X",INDIRECT("'DATA - økonomi'!AE"&amp;4+15*$A14+4*$A14+6),0)+IF(Analyse!$E$109="X",INDIRECT("'DATA - økonomi'!AE"&amp;4+15*$A14+4*$A14+7),0)+IF(Analyse!$E$110="X",INDIRECT("'DATA - økonomi'!AE"&amp;4+15*$A14+4*$A14+8),0)+IF(Analyse!$E$111="X",INDIRECT("'DATA - økonomi'!AE"&amp;4+15*$A14+4*$A14+9),0)+IF(Analyse!$E$112="X",INDIRECT("'DATA - økonomi'!AE"&amp;4+15*$A14+4*$A14+10),0)+IF(Analyse!$E$115="X",INDIRECT("'DATA - økonomi'!AE"&amp;4+15*$A14+4*$A14+11),0)+IF(Analyse!$E$116="X",INDIRECT("'DATA - økonomi'!AE"&amp;4+15*$A14+4*$A14+12),0)+IF(Analyse!$E$117="X",INDIRECT("'DATA - økonomi'!AE"&amp;4+15*$A14+4*$A14+13),0)+IF(Analyse!$E$129="X",INDIRECT("'DATA - økonomi'!AE"&amp;4+15*$A14+4*$A14+14),0)</f>
        <v>0</v>
      </c>
      <c r="AF14" s="36">
        <f ca="1">IF(Analyse!$E$3="X",INDIRECT("'DATA - økonomi'!AF"&amp;4+15*$A14+4*$A14+0),0)+IF(Analyse!$E$4="X",INDIRECT("'DATA - økonomi'!AF"&amp;4+15*$A14+4*$A14+1),0)+IF(Analyse!$E$104="X",INDIRECT("'DATA - økonomi'!AF"&amp;4+15*$A14+4*$A14+2),0)+IF(Analyse!$E$105="X",INDIRECT("'DATA - økonomi'!AF"&amp;4+15*$A14+4*$A14+3),0)+IF(Analyse!$E$106="X",INDIRECT("'DATA - økonomi'!AF"&amp;4+15*$A14+4*$A14+4),0)+IF(Analyse!$E$107="X",INDIRECT("'DATA - økonomi'!AF"&amp;4+15*$A14+4*$A14+5),0)+IF(Analyse!$E$108="X",INDIRECT("'DATA - økonomi'!AF"&amp;4+15*$A14+4*$A14+6),0)+IF(Analyse!$E$109="X",INDIRECT("'DATA - økonomi'!AF"&amp;4+15*$A14+4*$A14+7),0)+IF(Analyse!$E$110="X",INDIRECT("'DATA - økonomi'!AF"&amp;4+15*$A14+4*$A14+8),0)+IF(Analyse!$E$111="X",INDIRECT("'DATA - økonomi'!AF"&amp;4+15*$A14+4*$A14+9),0)+IF(Analyse!$E$112="X",INDIRECT("'DATA - økonomi'!AF"&amp;4+15*$A14+4*$A14+10),0)+IF(Analyse!$E$115="X",INDIRECT("'DATA - økonomi'!AF"&amp;4+15*$A14+4*$A14+11),0)+IF(Analyse!$E$116="X",INDIRECT("'DATA - økonomi'!AF"&amp;4+15*$A14+4*$A14+12),0)+IF(Analyse!$E$117="X",INDIRECT("'DATA - økonomi'!AF"&amp;4+15*$A14+4*$A14+13),0)+IF(Analyse!$E$129="X",INDIRECT("'DATA - økonomi'!AF"&amp;4+15*$A14+4*$A14+14),0)</f>
        <v>0</v>
      </c>
      <c r="AG14" s="36">
        <f ca="1">IF(Analyse!$E$3="X",INDIRECT("'DATA - økonomi'!AG"&amp;4+15*$A14+4*$A14+0),0)+IF(Analyse!$E$4="X",INDIRECT("'DATA - økonomi'!AG"&amp;4+15*$A14+4*$A14+1),0)+IF(Analyse!$E$104="X",INDIRECT("'DATA - økonomi'!AG"&amp;4+15*$A14+4*$A14+2),0)+IF(Analyse!$E$105="X",INDIRECT("'DATA - økonomi'!AG"&amp;4+15*$A14+4*$A14+3),0)+IF(Analyse!$E$106="X",INDIRECT("'DATA - økonomi'!AG"&amp;4+15*$A14+4*$A14+4),0)+IF(Analyse!$E$107="X",INDIRECT("'DATA - økonomi'!AG"&amp;4+15*$A14+4*$A14+5),0)+IF(Analyse!$E$108="X",INDIRECT("'DATA - økonomi'!AG"&amp;4+15*$A14+4*$A14+6),0)+IF(Analyse!$E$109="X",INDIRECT("'DATA - økonomi'!AG"&amp;4+15*$A14+4*$A14+7),0)+IF(Analyse!$E$110="X",INDIRECT("'DATA - økonomi'!AG"&amp;4+15*$A14+4*$A14+8),0)+IF(Analyse!$E$111="X",INDIRECT("'DATA - økonomi'!AG"&amp;4+15*$A14+4*$A14+9),0)+IF(Analyse!$E$112="X",INDIRECT("'DATA - økonomi'!AG"&amp;4+15*$A14+4*$A14+10),0)+IF(Analyse!$E$115="X",INDIRECT("'DATA - økonomi'!AG"&amp;4+15*$A14+4*$A14+11),0)+IF(Analyse!$E$116="X",INDIRECT("'DATA - økonomi'!AG"&amp;4+15*$A14+4*$A14+12),0)+IF(Analyse!$E$117="X",INDIRECT("'DATA - økonomi'!AG"&amp;4+15*$A14+4*$A14+13),0)+IF(Analyse!$E$129="X",INDIRECT("'DATA - økonomi'!AG"&amp;4+15*$A14+4*$A14+14),0)</f>
        <v>0</v>
      </c>
      <c r="AH14" s="36">
        <f ca="1">IF(Analyse!$E$3="X",INDIRECT("'DATA - økonomi'!AH"&amp;4+15*$A14+4*$A14+0),0)+IF(Analyse!$E$4="X",INDIRECT("'DATA - økonomi'!AH"&amp;4+15*$A14+4*$A14+1),0)+IF(Analyse!$E$104="X",INDIRECT("'DATA - økonomi'!AH"&amp;4+15*$A14+4*$A14+2),0)+IF(Analyse!$E$105="X",INDIRECT("'DATA - økonomi'!AH"&amp;4+15*$A14+4*$A14+3),0)+IF(Analyse!$E$106="X",INDIRECT("'DATA - økonomi'!AH"&amp;4+15*$A14+4*$A14+4),0)+IF(Analyse!$E$107="X",INDIRECT("'DATA - økonomi'!AH"&amp;4+15*$A14+4*$A14+5),0)+IF(Analyse!$E$108="X",INDIRECT("'DATA - økonomi'!AH"&amp;4+15*$A14+4*$A14+6),0)+IF(Analyse!$E$109="X",INDIRECT("'DATA - økonomi'!AH"&amp;4+15*$A14+4*$A14+7),0)+IF(Analyse!$E$110="X",INDIRECT("'DATA - økonomi'!AH"&amp;4+15*$A14+4*$A14+8),0)+IF(Analyse!$E$111="X",INDIRECT("'DATA - økonomi'!AH"&amp;4+15*$A14+4*$A14+9),0)+IF(Analyse!$E$112="X",INDIRECT("'DATA - økonomi'!AH"&amp;4+15*$A14+4*$A14+10),0)+IF(Analyse!$E$115="X",INDIRECT("'DATA - økonomi'!AH"&amp;4+15*$A14+4*$A14+11),0)+IF(Analyse!$E$116="X",INDIRECT("'DATA - økonomi'!AH"&amp;4+15*$A14+4*$A14+12),0)+IF(Analyse!$E$117="X",INDIRECT("'DATA - økonomi'!AH"&amp;4+15*$A14+4*$A14+13),0)+IF(Analyse!$E$129="X",INDIRECT("'DATA - økonomi'!AH"&amp;4+15*$A14+4*$A14+14),0)</f>
        <v>0</v>
      </c>
      <c r="AI14" s="36">
        <f ca="1">IF(Analyse!$E$3="X",INDIRECT("'DATA - økonomi'!AI"&amp;4+15*$A14+4*$A14+0),0)+IF(Analyse!$E$4="X",INDIRECT("'DATA - økonomi'!AI"&amp;4+15*$A14+4*$A14+1),0)+IF(Analyse!$E$104="X",INDIRECT("'DATA - økonomi'!AI"&amp;4+15*$A14+4*$A14+2),0)+IF(Analyse!$E$105="X",INDIRECT("'DATA - økonomi'!AI"&amp;4+15*$A14+4*$A14+3),0)+IF(Analyse!$E$106="X",INDIRECT("'DATA - økonomi'!AI"&amp;4+15*$A14+4*$A14+4),0)+IF(Analyse!$E$107="X",INDIRECT("'DATA - økonomi'!AI"&amp;4+15*$A14+4*$A14+5),0)+IF(Analyse!$E$108="X",INDIRECT("'DATA - økonomi'!AI"&amp;4+15*$A14+4*$A14+6),0)+IF(Analyse!$E$109="X",INDIRECT("'DATA - økonomi'!AI"&amp;4+15*$A14+4*$A14+7),0)+IF(Analyse!$E$110="X",INDIRECT("'DATA - økonomi'!AI"&amp;4+15*$A14+4*$A14+8),0)+IF(Analyse!$E$111="X",INDIRECT("'DATA - økonomi'!AI"&amp;4+15*$A14+4*$A14+9),0)+IF(Analyse!$E$112="X",INDIRECT("'DATA - økonomi'!AI"&amp;4+15*$A14+4*$A14+10),0)+IF(Analyse!$E$115="X",INDIRECT("'DATA - økonomi'!AI"&amp;4+15*$A14+4*$A14+11),0)+IF(Analyse!$E$116="X",INDIRECT("'DATA - økonomi'!AI"&amp;4+15*$A14+4*$A14+12),0)+IF(Analyse!$E$117="X",INDIRECT("'DATA - økonomi'!AI"&amp;4+15*$A14+4*$A14+13),0)+IF(Analyse!$E$129="X",INDIRECT("'DATA - økonomi'!AI"&amp;4+15*$A14+4*$A14+14),0)</f>
        <v>0</v>
      </c>
      <c r="AJ14" s="36">
        <f ca="1">IF(Analyse!$E$3="X",INDIRECT("'DATA - økonomi'!AJ"&amp;4+15*$A14+4*$A14+0),0)+IF(Analyse!$E$4="X",INDIRECT("'DATA - økonomi'!AJ"&amp;4+15*$A14+4*$A14+1),0)+IF(Analyse!$E$104="X",INDIRECT("'DATA - økonomi'!AJ"&amp;4+15*$A14+4*$A14+2),0)+IF(Analyse!$E$105="X",INDIRECT("'DATA - økonomi'!AJ"&amp;4+15*$A14+4*$A14+3),0)+IF(Analyse!$E$106="X",INDIRECT("'DATA - økonomi'!AJ"&amp;4+15*$A14+4*$A14+4),0)+IF(Analyse!$E$107="X",INDIRECT("'DATA - økonomi'!AJ"&amp;4+15*$A14+4*$A14+5),0)+IF(Analyse!$E$108="X",INDIRECT("'DATA - økonomi'!AJ"&amp;4+15*$A14+4*$A14+6),0)+IF(Analyse!$E$109="X",INDIRECT("'DATA - økonomi'!AJ"&amp;4+15*$A14+4*$A14+7),0)+IF(Analyse!$E$110="X",INDIRECT("'DATA - økonomi'!AJ"&amp;4+15*$A14+4*$A14+8),0)+IF(Analyse!$E$111="X",INDIRECT("'DATA - økonomi'!AJ"&amp;4+15*$A14+4*$A14+9),0)+IF(Analyse!$E$112="X",INDIRECT("'DATA - økonomi'!AJ"&amp;4+15*$A14+4*$A14+10),0)+IF(Analyse!$E$115="X",INDIRECT("'DATA - økonomi'!AJ"&amp;4+15*$A14+4*$A14+11),0)+IF(Analyse!$E$116="X",INDIRECT("'DATA - økonomi'!AJ"&amp;4+15*$A14+4*$A14+12),0)+IF(Analyse!$E$117="X",INDIRECT("'DATA - økonomi'!AJ"&amp;4+15*$A14+4*$A14+13),0)+IF(Analyse!$E$129="X",INDIRECT("'DATA - økonomi'!AJ"&amp;4+15*$A14+4*$A14+14),0)</f>
        <v>0</v>
      </c>
      <c r="AK14" s="36">
        <f ca="1">IF(Analyse!$E$3="X",INDIRECT("'DATA - økonomi'!AK"&amp;4+15*$A14+4*$A14+0),0)+IF(Analyse!$E$4="X",INDIRECT("'DATA - økonomi'!AK"&amp;4+15*$A14+4*$A14+1),0)+IF(Analyse!$E$104="X",INDIRECT("'DATA - økonomi'!AK"&amp;4+15*$A14+4*$A14+2),0)+IF(Analyse!$E$105="X",INDIRECT("'DATA - økonomi'!AK"&amp;4+15*$A14+4*$A14+3),0)+IF(Analyse!$E$106="X",INDIRECT("'DATA - økonomi'!AK"&amp;4+15*$A14+4*$A14+4),0)+IF(Analyse!$E$107="X",INDIRECT("'DATA - økonomi'!AK"&amp;4+15*$A14+4*$A14+5),0)+IF(Analyse!$E$108="X",INDIRECT("'DATA - økonomi'!AK"&amp;4+15*$A14+4*$A14+6),0)+IF(Analyse!$E$109="X",INDIRECT("'DATA - økonomi'!AK"&amp;4+15*$A14+4*$A14+7),0)+IF(Analyse!$E$110="X",INDIRECT("'DATA - økonomi'!AK"&amp;4+15*$A14+4*$A14+8),0)+IF(Analyse!$E$111="X",INDIRECT("'DATA - økonomi'!AK"&amp;4+15*$A14+4*$A14+9),0)+IF(Analyse!$E$112="X",INDIRECT("'DATA - økonomi'!AK"&amp;4+15*$A14+4*$A14+10),0)+IF(Analyse!$E$115="X",INDIRECT("'DATA - økonomi'!AK"&amp;4+15*$A14+4*$A14+11),0)+IF(Analyse!$E$116="X",INDIRECT("'DATA - økonomi'!AK"&amp;4+15*$A14+4*$A14+12),0)+IF(Analyse!$E$117="X",INDIRECT("'DATA - økonomi'!AK"&amp;4+15*$A14+4*$A14+13),0)+IF(Analyse!$E$129="X",INDIRECT("'DATA - økonomi'!AK"&amp;4+15*$A14+4*$A14+14),0)</f>
        <v>0</v>
      </c>
      <c r="AL14" s="36">
        <f ca="1">IF(Analyse!$E$3="X",INDIRECT("'DATA - økonomi'!AL"&amp;4+15*$A14+4*$A14+0),0)+IF(Analyse!$E$4="X",INDIRECT("'DATA - økonomi'!AL"&amp;4+15*$A14+4*$A14+1),0)+IF(Analyse!$E$104="X",INDIRECT("'DATA - økonomi'!AL"&amp;4+15*$A14+4*$A14+2),0)+IF(Analyse!$E$105="X",INDIRECT("'DATA - økonomi'!AL"&amp;4+15*$A14+4*$A14+3),0)+IF(Analyse!$E$106="X",INDIRECT("'DATA - økonomi'!AL"&amp;4+15*$A14+4*$A14+4),0)+IF(Analyse!$E$107="X",INDIRECT("'DATA - økonomi'!AL"&amp;4+15*$A14+4*$A14+5),0)+IF(Analyse!$E$108="X",INDIRECT("'DATA - økonomi'!AL"&amp;4+15*$A14+4*$A14+6),0)+IF(Analyse!$E$109="X",INDIRECT("'DATA - økonomi'!AL"&amp;4+15*$A14+4*$A14+7),0)+IF(Analyse!$E$110="X",INDIRECT("'DATA - økonomi'!AL"&amp;4+15*$A14+4*$A14+8),0)+IF(Analyse!$E$111="X",INDIRECT("'DATA - økonomi'!AL"&amp;4+15*$A14+4*$A14+9),0)+IF(Analyse!$E$112="X",INDIRECT("'DATA - økonomi'!AL"&amp;4+15*$A14+4*$A14+10),0)+IF(Analyse!$E$115="X",INDIRECT("'DATA - økonomi'!AL"&amp;4+15*$A14+4*$A14+11),0)+IF(Analyse!$E$116="X",INDIRECT("'DATA - økonomi'!AL"&amp;4+15*$A14+4*$A14+12),0)+IF(Analyse!$E$117="X",INDIRECT("'DATA - økonomi'!AL"&amp;4+15*$A14+4*$A14+13),0)+IF(Analyse!$E$129="X",INDIRECT("'DATA - økonomi'!AL"&amp;4+15*$A14+4*$A14+14),0)</f>
        <v>0</v>
      </c>
      <c r="AM14" s="36">
        <f ca="1">IF(Analyse!$E$3="X",INDIRECT("'DATA - økonomi'!AM"&amp;4+15*$A14+4*$A14+0),0)+IF(Analyse!$E$4="X",INDIRECT("'DATA - økonomi'!AM"&amp;4+15*$A14+4*$A14+1),0)+IF(Analyse!$E$104="X",INDIRECT("'DATA - økonomi'!AM"&amp;4+15*$A14+4*$A14+2),0)+IF(Analyse!$E$105="X",INDIRECT("'DATA - økonomi'!AM"&amp;4+15*$A14+4*$A14+3),0)+IF(Analyse!$E$106="X",INDIRECT("'DATA - økonomi'!AM"&amp;4+15*$A14+4*$A14+4),0)+IF(Analyse!$E$107="X",INDIRECT("'DATA - økonomi'!AM"&amp;4+15*$A14+4*$A14+5),0)+IF(Analyse!$E$108="X",INDIRECT("'DATA - økonomi'!AM"&amp;4+15*$A14+4*$A14+6),0)+IF(Analyse!$E$109="X",INDIRECT("'DATA - økonomi'!AM"&amp;4+15*$A14+4*$A14+7),0)+IF(Analyse!$E$110="X",INDIRECT("'DATA - økonomi'!AM"&amp;4+15*$A14+4*$A14+8),0)+IF(Analyse!$E$111="X",INDIRECT("'DATA - økonomi'!AM"&amp;4+15*$A14+4*$A14+9),0)+IF(Analyse!$E$112="X",INDIRECT("'DATA - økonomi'!AM"&amp;4+15*$A14+4*$A14+10),0)+IF(Analyse!$E$115="X",INDIRECT("'DATA - økonomi'!AM"&amp;4+15*$A14+4*$A14+11),0)+IF(Analyse!$E$116="X",INDIRECT("'DATA - økonomi'!AM"&amp;4+15*$A14+4*$A14+12),0)+IF(Analyse!$E$117="X",INDIRECT("'DATA - økonomi'!AM"&amp;4+15*$A14+4*$A14+13),0)+IF(Analyse!$E$129="X",INDIRECT("'DATA - økonomi'!AM"&amp;4+15*$A14+4*$A14+14),0)</f>
        <v>0</v>
      </c>
      <c r="AN14" s="36">
        <f ca="1">IF(Analyse!$E$3="X",INDIRECT("'DATA - økonomi'!AN"&amp;4+15*$A14+4*$A14+0),0)+IF(Analyse!$E$4="X",INDIRECT("'DATA - økonomi'!AN"&amp;4+15*$A14+4*$A14+1),0)+IF(Analyse!$E$104="X",INDIRECT("'DATA - økonomi'!AN"&amp;4+15*$A14+4*$A14+2),0)+IF(Analyse!$E$105="X",INDIRECT("'DATA - økonomi'!AN"&amp;4+15*$A14+4*$A14+3),0)+IF(Analyse!$E$106="X",INDIRECT("'DATA - økonomi'!AN"&amp;4+15*$A14+4*$A14+4),0)+IF(Analyse!$E$107="X",INDIRECT("'DATA - økonomi'!AN"&amp;4+15*$A14+4*$A14+5),0)+IF(Analyse!$E$108="X",INDIRECT("'DATA - økonomi'!AN"&amp;4+15*$A14+4*$A14+6),0)+IF(Analyse!$E$109="X",INDIRECT("'DATA - økonomi'!AN"&amp;4+15*$A14+4*$A14+7),0)+IF(Analyse!$E$110="X",INDIRECT("'DATA - økonomi'!AN"&amp;4+15*$A14+4*$A14+8),0)+IF(Analyse!$E$111="X",INDIRECT("'DATA - økonomi'!AN"&amp;4+15*$A14+4*$A14+9),0)+IF(Analyse!$E$112="X",INDIRECT("'DATA - økonomi'!AN"&amp;4+15*$A14+4*$A14+10),0)+IF(Analyse!$E$115="X",INDIRECT("'DATA - økonomi'!AN"&amp;4+15*$A14+4*$A14+11),0)+IF(Analyse!$E$116="X",INDIRECT("'DATA - økonomi'!AN"&amp;4+15*$A14+4*$A14+12),0)+IF(Analyse!$E$117="X",INDIRECT("'DATA - økonomi'!AN"&amp;4+15*$A14+4*$A14+13),0)+IF(Analyse!$E$129="X",INDIRECT("'DATA - økonomi'!AN"&amp;4+15*$A14+4*$A14+14),0)</f>
        <v>0</v>
      </c>
      <c r="AO14" s="36">
        <f ca="1">IF(Analyse!$E$3="X",INDIRECT("'DATA - økonomi'!AO"&amp;4+15*$A14+4*$A14+0),0)+IF(Analyse!$E$4="X",INDIRECT("'DATA - økonomi'!AO"&amp;4+15*$A14+4*$A14+1),0)+IF(Analyse!$E$104="X",INDIRECT("'DATA - økonomi'!AO"&amp;4+15*$A14+4*$A14+2),0)+IF(Analyse!$E$105="X",INDIRECT("'DATA - økonomi'!AO"&amp;4+15*$A14+4*$A14+3),0)+IF(Analyse!$E$106="X",INDIRECT("'DATA - økonomi'!AO"&amp;4+15*$A14+4*$A14+4),0)+IF(Analyse!$E$107="X",INDIRECT("'DATA - økonomi'!AO"&amp;4+15*$A14+4*$A14+5),0)+IF(Analyse!$E$108="X",INDIRECT("'DATA - økonomi'!AO"&amp;4+15*$A14+4*$A14+6),0)+IF(Analyse!$E$109="X",INDIRECT("'DATA - økonomi'!AO"&amp;4+15*$A14+4*$A14+7),0)+IF(Analyse!$E$110="X",INDIRECT("'DATA - økonomi'!AO"&amp;4+15*$A14+4*$A14+8),0)+IF(Analyse!$E$111="X",INDIRECT("'DATA - økonomi'!AO"&amp;4+15*$A14+4*$A14+9),0)+IF(Analyse!$E$112="X",INDIRECT("'DATA - økonomi'!AO"&amp;4+15*$A14+4*$A14+10),0)+IF(Analyse!$E$115="X",INDIRECT("'DATA - økonomi'!AO"&amp;4+15*$A14+4*$A14+11),0)+IF(Analyse!$E$116="X",INDIRECT("'DATA - økonomi'!AO"&amp;4+15*$A14+4*$A14+12),0)+IF(Analyse!$E$117="X",INDIRECT("'DATA - økonomi'!AO"&amp;4+15*$A14+4*$A14+13),0)+IF(Analyse!$E$129="X",INDIRECT("'DATA - økonomi'!AO"&amp;4+15*$A14+4*$A14+14),0)</f>
        <v>0</v>
      </c>
      <c r="AP14" s="30"/>
      <c r="AQ14" s="35" t="s">
        <v>22</v>
      </c>
      <c r="AR14" s="36">
        <f ca="1">INDIRECT("'DATA - økonomi'!AE"&amp;($A117+1)*19)</f>
        <v>25336.853999999999</v>
      </c>
      <c r="AS14" s="36">
        <f ca="1">INDIRECT("'DATA - økonomi'!AF"&amp;($A117+1)*19)</f>
        <v>25241.58</v>
      </c>
      <c r="AT14" s="36">
        <f ca="1">INDIRECT("'DATA - økonomi'!AG"&amp;($A117+1)*19)</f>
        <v>25330.935000000001</v>
      </c>
      <c r="AU14" s="36">
        <f ca="1">INDIRECT("'DATA - økonomi'!AH"&amp;($A117+1)*19)</f>
        <v>25321.616000000002</v>
      </c>
      <c r="AV14" s="36">
        <f ca="1">INDIRECT("'DATA - økonomi'!AI"&amp;($A117+1)*19)</f>
        <v>25547.626</v>
      </c>
      <c r="AW14" s="36">
        <f ca="1">INDIRECT("'DATA - økonomi'!AJ"&amp;($A117+1)*19)</f>
        <v>25499</v>
      </c>
      <c r="AX14" s="36">
        <f ca="1">INDIRECT("'DATA - økonomi'!AK"&amp;($A117+1)*19)</f>
        <v>25740.99</v>
      </c>
      <c r="AY14" s="36">
        <f ca="1">INDIRECT("'DATA - økonomi'!AL"&amp;($A117+1)*19)</f>
        <v>25708.921999999999</v>
      </c>
      <c r="AZ14" s="36">
        <f ca="1">INDIRECT("'DATA - økonomi'!AM"&amp;($A117+1)*19)</f>
        <v>25911.727999999999</v>
      </c>
      <c r="BA14" s="36">
        <f ca="1">INDIRECT("'DATA - økonomi'!AN"&amp;($A117+1)*19)</f>
        <v>26314.375</v>
      </c>
      <c r="BB14" s="36">
        <f ca="1">INDIRECT("'DATA - økonomi'!AO"&amp;($A117+1)*19)</f>
        <v>26985.593999999997</v>
      </c>
      <c r="BC14" s="30"/>
    </row>
    <row r="15" spans="1:55" x14ac:dyDescent="0.25">
      <c r="A15" s="32">
        <v>11</v>
      </c>
      <c r="B15" s="35" t="s">
        <v>23</v>
      </c>
      <c r="C15" s="36">
        <f ca="1">IF(Analyse!$E$3="X",INDIRECT("'DATA - økonomi'!C"&amp;4+15*$A15+4*$A15+0),0)+IF(Analyse!$E$4="X",INDIRECT("'DATA - økonomi'!C"&amp;4+15*$A15+4*$A15+1),0)+IF(Analyse!$E$104="X",INDIRECT("'DATA - økonomi'!C"&amp;4+15*$A15+4*$A15+2),0)+IF(Analyse!$E$105="X",INDIRECT("'DATA - økonomi'!C"&amp;4+15*$A15+4*$A15+3),0)+IF(Analyse!$E$106="X",INDIRECT("'DATA - økonomi'!C"&amp;4+15*$A15+4*$A15+4),0)+IF(Analyse!$E$107="X",INDIRECT("'DATA - økonomi'!C"&amp;4+15*$A15+4*$A15+5),0)+IF(Analyse!$E$108="X",INDIRECT("'DATA - økonomi'!C"&amp;4+15*$A15+4*$A15+6),0)+IF(Analyse!$E$109="X",INDIRECT("'DATA - økonomi'!C"&amp;4+15*$A15+4*$A15+7),0)+IF(Analyse!$E$110="X",INDIRECT("'DATA - økonomi'!C"&amp;4+15*$A15+4*$A15+8),0)+IF(Analyse!$E$111="X",INDIRECT("'DATA - økonomi'!C"&amp;4+15*$A15+4*$A15+9),0)+IF(Analyse!$E$112="X",INDIRECT("'DATA - økonomi'!C"&amp;4+15*$A15+4*$A15+10),0)+IF(Analyse!$E$115="X",INDIRECT("'DATA - økonomi'!C"&amp;4+15*$A15+4*$A15+11),0)+IF(Analyse!$E$116="X",INDIRECT("'DATA - økonomi'!C"&amp;4+15*$A15+4*$A15+12),0)+IF(Analyse!$E$117="X",INDIRECT("'DATA - økonomi'!C"&amp;4+15*$A15+4*$A15+13),0)+IF(Analyse!$E$129="X",INDIRECT("'DATA - økonomi'!C"&amp;4+15*$A15+4*$A15+14),0)</f>
        <v>0</v>
      </c>
      <c r="D15" s="36">
        <f ca="1">IF(Analyse!$E$3="X",INDIRECT("'DATA - økonomi'!D"&amp;4+15*$A15+4*$A15+0),0)+IF(Analyse!$E$4="X",INDIRECT("'DATA - økonomi'!D"&amp;4+15*$A15+4*$A15+1),0)+IF(Analyse!$E$104="X",INDIRECT("'DATA - økonomi'!D"&amp;4+15*$A15+4*$A15+2),0)+IF(Analyse!$E$105="X",INDIRECT("'DATA - økonomi'!D"&amp;4+15*$A15+4*$A15+3),0)+IF(Analyse!$E$106="X",INDIRECT("'DATA - økonomi'!D"&amp;4+15*$A15+4*$A15+4),0)+IF(Analyse!$E$107="X",INDIRECT("'DATA - økonomi'!D"&amp;4+15*$A15+4*$A15+5),0)+IF(Analyse!$E$108="X",INDIRECT("'DATA - økonomi'!D"&amp;4+15*$A15+4*$A15+6),0)+IF(Analyse!$E$109="X",INDIRECT("'DATA - økonomi'!D"&amp;4+15*$A15+4*$A15+7),0)+IF(Analyse!$E$110="X",INDIRECT("'DATA - økonomi'!D"&amp;4+15*$A15+4*$A15+8),0)+IF(Analyse!$E$111="X",INDIRECT("'DATA - økonomi'!D"&amp;4+15*$A15+4*$A15+9),0)+IF(Analyse!$E$112="X",INDIRECT("'DATA - økonomi'!D"&amp;4+15*$A15+4*$A15+10),0)+IF(Analyse!$E$115="X",INDIRECT("'DATA - økonomi'!D"&amp;4+15*$A15+4*$A15+11),0)+IF(Analyse!$E$116="X",INDIRECT("'DATA - økonomi'!D"&amp;4+15*$A15+4*$A15+12),0)+IF(Analyse!$E$117="X",INDIRECT("'DATA - økonomi'!D"&amp;4+15*$A15+4*$A15+13),0)+IF(Analyse!$E$129="X",INDIRECT("'DATA - økonomi'!D"&amp;4+15*$A15+4*$A15+14),0)</f>
        <v>0</v>
      </c>
      <c r="E15" s="36">
        <f ca="1">IF(Analyse!$E$3="X",INDIRECT("'DATA - økonomi'!E"&amp;4+15*$A15+4*$A15+0),0)+IF(Analyse!$E$4="X",INDIRECT("'DATA - økonomi'!E"&amp;4+15*$A15+4*$A15+1),0)+IF(Analyse!$E$104="X",INDIRECT("'DATA - økonomi'!E"&amp;4+15*$A15+4*$A15+2),0)+IF(Analyse!$E$105="X",INDIRECT("'DATA - økonomi'!E"&amp;4+15*$A15+4*$A15+3),0)+IF(Analyse!$E$106="X",INDIRECT("'DATA - økonomi'!E"&amp;4+15*$A15+4*$A15+4),0)+IF(Analyse!$E$107="X",INDIRECT("'DATA - økonomi'!E"&amp;4+15*$A15+4*$A15+5),0)+IF(Analyse!$E$108="X",INDIRECT("'DATA - økonomi'!E"&amp;4+15*$A15+4*$A15+6),0)+IF(Analyse!$E$109="X",INDIRECT("'DATA - økonomi'!E"&amp;4+15*$A15+4*$A15+7),0)+IF(Analyse!$E$110="X",INDIRECT("'DATA - økonomi'!E"&amp;4+15*$A15+4*$A15+8),0)+IF(Analyse!$E$111="X",INDIRECT("'DATA - økonomi'!E"&amp;4+15*$A15+4*$A15+9),0)+IF(Analyse!$E$112="X",INDIRECT("'DATA - økonomi'!E"&amp;4+15*$A15+4*$A15+10),0)+IF(Analyse!$E$115="X",INDIRECT("'DATA - økonomi'!E"&amp;4+15*$A15+4*$A15+11),0)+IF(Analyse!$E$116="X",INDIRECT("'DATA - økonomi'!E"&amp;4+15*$A15+4*$A15+12),0)+IF(Analyse!$E$117="X",INDIRECT("'DATA - økonomi'!E"&amp;4+15*$A15+4*$A15+13),0)+IF(Analyse!$E$129="X",INDIRECT("'DATA - økonomi'!E"&amp;4+15*$A15+4*$A15+14),0)</f>
        <v>0</v>
      </c>
      <c r="F15" s="36">
        <f ca="1">IF(Analyse!$E$3="X",INDIRECT("'DATA - økonomi'!F"&amp;4+15*$A15+4*$A15+0),0)+IF(Analyse!$E$4="X",INDIRECT("'DATA - økonomi'!F"&amp;4+15*$A15+4*$A15+1),0)+IF(Analyse!$E$104="X",INDIRECT("'DATA - økonomi'!F"&amp;4+15*$A15+4*$A15+2),0)+IF(Analyse!$E$105="X",INDIRECT("'DATA - økonomi'!F"&amp;4+15*$A15+4*$A15+3),0)+IF(Analyse!$E$106="X",INDIRECT("'DATA - økonomi'!F"&amp;4+15*$A15+4*$A15+4),0)+IF(Analyse!$E$107="X",INDIRECT("'DATA - økonomi'!F"&amp;4+15*$A15+4*$A15+5),0)+IF(Analyse!$E$108="X",INDIRECT("'DATA - økonomi'!F"&amp;4+15*$A15+4*$A15+6),0)+IF(Analyse!$E$109="X",INDIRECT("'DATA - økonomi'!F"&amp;4+15*$A15+4*$A15+7),0)+IF(Analyse!$E$110="X",INDIRECT("'DATA - økonomi'!F"&amp;4+15*$A15+4*$A15+8),0)+IF(Analyse!$E$111="X",INDIRECT("'DATA - økonomi'!F"&amp;4+15*$A15+4*$A15+9),0)+IF(Analyse!$E$112="X",INDIRECT("'DATA - økonomi'!F"&amp;4+15*$A15+4*$A15+10),0)+IF(Analyse!$E$115="X",INDIRECT("'DATA - økonomi'!F"&amp;4+15*$A15+4*$A15+11),0)+IF(Analyse!$E$116="X",INDIRECT("'DATA - økonomi'!F"&amp;4+15*$A15+4*$A15+12),0)+IF(Analyse!$E$117="X",INDIRECT("'DATA - økonomi'!F"&amp;4+15*$A15+4*$A15+13),0)+IF(Analyse!$E$129="X",INDIRECT("'DATA - økonomi'!F"&amp;4+15*$A15+4*$A15+14),0)</f>
        <v>0</v>
      </c>
      <c r="G15" s="36">
        <f ca="1">IF(Analyse!$E$3="X",INDIRECT("'DATA - økonomi'!G"&amp;4+15*$A15+4*$A15+0),0)+IF(Analyse!$E$4="X",INDIRECT("'DATA - økonomi'!G"&amp;4+15*$A15+4*$A15+1),0)+IF(Analyse!$E$104="X",INDIRECT("'DATA - økonomi'!G"&amp;4+15*$A15+4*$A15+2),0)+IF(Analyse!$E$105="X",INDIRECT("'DATA - økonomi'!G"&amp;4+15*$A15+4*$A15+3),0)+IF(Analyse!$E$106="X",INDIRECT("'DATA - økonomi'!G"&amp;4+15*$A15+4*$A15+4),0)+IF(Analyse!$E$107="X",INDIRECT("'DATA - økonomi'!G"&amp;4+15*$A15+4*$A15+5),0)+IF(Analyse!$E$108="X",INDIRECT("'DATA - økonomi'!G"&amp;4+15*$A15+4*$A15+6),0)+IF(Analyse!$E$109="X",INDIRECT("'DATA - økonomi'!G"&amp;4+15*$A15+4*$A15+7),0)+IF(Analyse!$E$110="X",INDIRECT("'DATA - økonomi'!G"&amp;4+15*$A15+4*$A15+8),0)+IF(Analyse!$E$111="X",INDIRECT("'DATA - økonomi'!G"&amp;4+15*$A15+4*$A15+9),0)+IF(Analyse!$E$112="X",INDIRECT("'DATA - økonomi'!G"&amp;4+15*$A15+4*$A15+10),0)+IF(Analyse!$E$115="X",INDIRECT("'DATA - økonomi'!G"&amp;4+15*$A15+4*$A15+11),0)+IF(Analyse!$E$116="X",INDIRECT("'DATA - økonomi'!G"&amp;4+15*$A15+4*$A15+12),0)+IF(Analyse!$E$117="X",INDIRECT("'DATA - økonomi'!G"&amp;4+15*$A15+4*$A15+13),0)+IF(Analyse!$E$129="X",INDIRECT("'DATA - økonomi'!G"&amp;4+15*$A15+4*$A15+14),0)</f>
        <v>0</v>
      </c>
      <c r="H15" s="36">
        <f ca="1">IF(Analyse!$E$3="X",INDIRECT("'DATA - økonomi'!H"&amp;4+15*$A15+4*$A15+0),0)+IF(Analyse!$E$4="X",INDIRECT("'DATA - økonomi'!H"&amp;4+15*$A15+4*$A15+1),0)+IF(Analyse!$E$104="X",INDIRECT("'DATA - økonomi'!H"&amp;4+15*$A15+4*$A15+2),0)+IF(Analyse!$E$105="X",INDIRECT("'DATA - økonomi'!H"&amp;4+15*$A15+4*$A15+3),0)+IF(Analyse!$E$106="X",INDIRECT("'DATA - økonomi'!H"&amp;4+15*$A15+4*$A15+4),0)+IF(Analyse!$E$107="X",INDIRECT("'DATA - økonomi'!H"&amp;4+15*$A15+4*$A15+5),0)+IF(Analyse!$E$108="X",INDIRECT("'DATA - økonomi'!H"&amp;4+15*$A15+4*$A15+6),0)+IF(Analyse!$E$109="X",INDIRECT("'DATA - økonomi'!H"&amp;4+15*$A15+4*$A15+7),0)+IF(Analyse!$E$110="X",INDIRECT("'DATA - økonomi'!H"&amp;4+15*$A15+4*$A15+8),0)+IF(Analyse!$E$111="X",INDIRECT("'DATA - økonomi'!H"&amp;4+15*$A15+4*$A15+9),0)+IF(Analyse!$E$112="X",INDIRECT("'DATA - økonomi'!H"&amp;4+15*$A15+4*$A15+10),0)+IF(Analyse!$E$115="X",INDIRECT("'DATA - økonomi'!H"&amp;4+15*$A15+4*$A15+11),0)+IF(Analyse!$E$116="X",INDIRECT("'DATA - økonomi'!H"&amp;4+15*$A15+4*$A15+12),0)+IF(Analyse!$E$117="X",INDIRECT("'DATA - økonomi'!H"&amp;4+15*$A15+4*$A15+13),0)+IF(Analyse!$E$129="X",INDIRECT("'DATA - økonomi'!H"&amp;4+15*$A15+4*$A15+14),0)</f>
        <v>0</v>
      </c>
      <c r="I15" s="36">
        <f ca="1">IF(Analyse!$E$3="X",INDIRECT("'DATA - økonomi'!I"&amp;4+15*$A15+4*$A15+0),0)+IF(Analyse!$E$4="X",INDIRECT("'DATA - økonomi'!I"&amp;4+15*$A15+4*$A15+1),0)+IF(Analyse!$E$104="X",INDIRECT("'DATA - økonomi'!I"&amp;4+15*$A15+4*$A15+2),0)+IF(Analyse!$E$105="X",INDIRECT("'DATA - økonomi'!I"&amp;4+15*$A15+4*$A15+3),0)+IF(Analyse!$E$106="X",INDIRECT("'DATA - økonomi'!I"&amp;4+15*$A15+4*$A15+4),0)+IF(Analyse!$E$107="X",INDIRECT("'DATA - økonomi'!I"&amp;4+15*$A15+4*$A15+5),0)+IF(Analyse!$E$108="X",INDIRECT("'DATA - økonomi'!I"&amp;4+15*$A15+4*$A15+6),0)+IF(Analyse!$E$109="X",INDIRECT("'DATA - økonomi'!I"&amp;4+15*$A15+4*$A15+7),0)+IF(Analyse!$E$110="X",INDIRECT("'DATA - økonomi'!I"&amp;4+15*$A15+4*$A15+8),0)+IF(Analyse!$E$111="X",INDIRECT("'DATA - økonomi'!I"&amp;4+15*$A15+4*$A15+9),0)+IF(Analyse!$E$112="X",INDIRECT("'DATA - økonomi'!I"&amp;4+15*$A15+4*$A15+10),0)+IF(Analyse!$E$115="X",INDIRECT("'DATA - økonomi'!I"&amp;4+15*$A15+4*$A15+11),0)+IF(Analyse!$E$116="X",INDIRECT("'DATA - økonomi'!I"&amp;4+15*$A15+4*$A15+12),0)+IF(Analyse!$E$117="X",INDIRECT("'DATA - økonomi'!I"&amp;4+15*$A15+4*$A15+13),0)+IF(Analyse!$E$129="X",INDIRECT("'DATA - økonomi'!I"&amp;4+15*$A15+4*$A15+14),0)</f>
        <v>0</v>
      </c>
      <c r="J15" s="36">
        <f ca="1">IF(Analyse!$E$3="X",INDIRECT("'DATA - økonomi'!J"&amp;4+15*$A15+4*$A15+0),0)+IF(Analyse!$E$4="X",INDIRECT("'DATA - økonomi'!J"&amp;4+15*$A15+4*$A15+1),0)+IF(Analyse!$E$104="X",INDIRECT("'DATA - økonomi'!J"&amp;4+15*$A15+4*$A15+2),0)+IF(Analyse!$E$105="X",INDIRECT("'DATA - økonomi'!J"&amp;4+15*$A15+4*$A15+3),0)+IF(Analyse!$E$106="X",INDIRECT("'DATA - økonomi'!J"&amp;4+15*$A15+4*$A15+4),0)+IF(Analyse!$E$107="X",INDIRECT("'DATA - økonomi'!J"&amp;4+15*$A15+4*$A15+5),0)+IF(Analyse!$E$108="X",INDIRECT("'DATA - økonomi'!J"&amp;4+15*$A15+4*$A15+6),0)+IF(Analyse!$E$109="X",INDIRECT("'DATA - økonomi'!J"&amp;4+15*$A15+4*$A15+7),0)+IF(Analyse!$E$110="X",INDIRECT("'DATA - økonomi'!J"&amp;4+15*$A15+4*$A15+8),0)+IF(Analyse!$E$111="X",INDIRECT("'DATA - økonomi'!J"&amp;4+15*$A15+4*$A15+9),0)+IF(Analyse!$E$112="X",INDIRECT("'DATA - økonomi'!J"&amp;4+15*$A15+4*$A15+10),0)+IF(Analyse!$E$115="X",INDIRECT("'DATA - økonomi'!J"&amp;4+15*$A15+4*$A15+11),0)+IF(Analyse!$E$116="X",INDIRECT("'DATA - økonomi'!J"&amp;4+15*$A15+4*$A15+12),0)+IF(Analyse!$E$117="X",INDIRECT("'DATA - økonomi'!J"&amp;4+15*$A15+4*$A15+13),0)+IF(Analyse!$E$129="X",INDIRECT("'DATA - økonomi'!J"&amp;4+15*$A15+4*$A15+14),0)</f>
        <v>0</v>
      </c>
      <c r="K15" s="36">
        <f ca="1">IF(Analyse!$E$3="X",INDIRECT("'DATA - økonomi'!K"&amp;4+15*$A15+4*$A15+0),0)+IF(Analyse!$E$4="X",INDIRECT("'DATA - økonomi'!K"&amp;4+15*$A15+4*$A15+1),0)+IF(Analyse!$E$104="X",INDIRECT("'DATA - økonomi'!K"&amp;4+15*$A15+4*$A15+2),0)+IF(Analyse!$E$105="X",INDIRECT("'DATA - økonomi'!K"&amp;4+15*$A15+4*$A15+3),0)+IF(Analyse!$E$106="X",INDIRECT("'DATA - økonomi'!K"&amp;4+15*$A15+4*$A15+4),0)+IF(Analyse!$E$107="X",INDIRECT("'DATA - økonomi'!K"&amp;4+15*$A15+4*$A15+5),0)+IF(Analyse!$E$108="X",INDIRECT("'DATA - økonomi'!K"&amp;4+15*$A15+4*$A15+6),0)+IF(Analyse!$E$109="X",INDIRECT("'DATA - økonomi'!K"&amp;4+15*$A15+4*$A15+7),0)+IF(Analyse!$E$110="X",INDIRECT("'DATA - økonomi'!K"&amp;4+15*$A15+4*$A15+8),0)+IF(Analyse!$E$111="X",INDIRECT("'DATA - økonomi'!K"&amp;4+15*$A15+4*$A15+9),0)+IF(Analyse!$E$112="X",INDIRECT("'DATA - økonomi'!K"&amp;4+15*$A15+4*$A15+10),0)+IF(Analyse!$E$115="X",INDIRECT("'DATA - økonomi'!K"&amp;4+15*$A15+4*$A15+11),0)+IF(Analyse!$E$116="X",INDIRECT("'DATA - økonomi'!K"&amp;4+15*$A15+4*$A15+12),0)+IF(Analyse!$E$117="X",INDIRECT("'DATA - økonomi'!K"&amp;4+15*$A15+4*$A15+13),0)+IF(Analyse!$E$129="X",INDIRECT("'DATA - økonomi'!K"&amp;4+15*$A15+4*$A15+14),0)</f>
        <v>0</v>
      </c>
      <c r="L15" s="36">
        <f ca="1">IF(Analyse!$E$3="X",INDIRECT("'DATA - økonomi'!L"&amp;4+15*$A15+4*$A15+0),0)+IF(Analyse!$E$4="X",INDIRECT("'DATA - økonomi'!L"&amp;4+15*$A15+4*$A15+1),0)+IF(Analyse!$E$104="X",INDIRECT("'DATA - økonomi'!L"&amp;4+15*$A15+4*$A15+2),0)+IF(Analyse!$E$105="X",INDIRECT("'DATA - økonomi'!L"&amp;4+15*$A15+4*$A15+3),0)+IF(Analyse!$E$106="X",INDIRECT("'DATA - økonomi'!L"&amp;4+15*$A15+4*$A15+4),0)+IF(Analyse!$E$107="X",INDIRECT("'DATA - økonomi'!L"&amp;4+15*$A15+4*$A15+5),0)+IF(Analyse!$E$108="X",INDIRECT("'DATA - økonomi'!L"&amp;4+15*$A15+4*$A15+6),0)+IF(Analyse!$E$109="X",INDIRECT("'DATA - økonomi'!L"&amp;4+15*$A15+4*$A15+7),0)+IF(Analyse!$E$110="X",INDIRECT("'DATA - økonomi'!L"&amp;4+15*$A15+4*$A15+8),0)+IF(Analyse!$E$111="X",INDIRECT("'DATA - økonomi'!L"&amp;4+15*$A15+4*$A15+9),0)+IF(Analyse!$E$112="X",INDIRECT("'DATA - økonomi'!L"&amp;4+15*$A15+4*$A15+10),0)+IF(Analyse!$E$115="X",INDIRECT("'DATA - økonomi'!L"&amp;4+15*$A15+4*$A15+11),0)+IF(Analyse!$E$116="X",INDIRECT("'DATA - økonomi'!L"&amp;4+15*$A15+4*$A15+12),0)+IF(Analyse!$E$117="X",INDIRECT("'DATA - økonomi'!L"&amp;4+15*$A15+4*$A15+13),0)+IF(Analyse!$E$129="X",INDIRECT("'DATA - økonomi'!L"&amp;4+15*$A15+4*$A15+14),0)</f>
        <v>0</v>
      </c>
      <c r="M15" s="36">
        <f ca="1">IF(Analyse!$E$3="X",INDIRECT("'DATA - økonomi'!M"&amp;4+15*$A15+4*$A15+0),0)+IF(Analyse!$E$4="X",INDIRECT("'DATA - økonomi'!M"&amp;4+15*$A15+4*$A15+1),0)+IF(Analyse!$E$104="X",INDIRECT("'DATA - økonomi'!M"&amp;4+15*$A15+4*$A15+2),0)+IF(Analyse!$E$105="X",INDIRECT("'DATA - økonomi'!M"&amp;4+15*$A15+4*$A15+3),0)+IF(Analyse!$E$106="X",INDIRECT("'DATA - økonomi'!M"&amp;4+15*$A15+4*$A15+4),0)+IF(Analyse!$E$107="X",INDIRECT("'DATA - økonomi'!M"&amp;4+15*$A15+4*$A15+5),0)+IF(Analyse!$E$108="X",INDIRECT("'DATA - økonomi'!M"&amp;4+15*$A15+4*$A15+6),0)+IF(Analyse!$E$109="X",INDIRECT("'DATA - økonomi'!M"&amp;4+15*$A15+4*$A15+7),0)+IF(Analyse!$E$110="X",INDIRECT("'DATA - økonomi'!M"&amp;4+15*$A15+4*$A15+8),0)+IF(Analyse!$E$111="X",INDIRECT("'DATA - økonomi'!M"&amp;4+15*$A15+4*$A15+9),0)+IF(Analyse!$E$112="X",INDIRECT("'DATA - økonomi'!M"&amp;4+15*$A15+4*$A15+10),0)+IF(Analyse!$E$115="X",INDIRECT("'DATA - økonomi'!M"&amp;4+15*$A15+4*$A15+11),0)+IF(Analyse!$E$116="X",INDIRECT("'DATA - økonomi'!M"&amp;4+15*$A15+4*$A15+12),0)+IF(Analyse!$E$117="X",INDIRECT("'DATA - økonomi'!M"&amp;4+15*$A15+4*$A15+13),0)+IF(Analyse!$E$129="X",INDIRECT("'DATA - økonomi'!M"&amp;4+15*$A15+4*$A15+14),0)</f>
        <v>0</v>
      </c>
      <c r="N15" s="36">
        <f ca="1">IF(Analyse!$E$3="X",INDIRECT("'DATA - økonomi'!N"&amp;4+15*$A15+4*$A15+0),0)+IF(Analyse!$E$4="X",INDIRECT("'DATA - økonomi'!N"&amp;4+15*$A15+4*$A15+1),0)+IF(Analyse!$E$104="X",INDIRECT("'DATA - økonomi'!N"&amp;4+15*$A15+4*$A15+2),0)+IF(Analyse!$E$105="X",INDIRECT("'DATA - økonomi'!N"&amp;4+15*$A15+4*$A15+3),0)+IF(Analyse!$E$106="X",INDIRECT("'DATA - økonomi'!N"&amp;4+15*$A15+4*$A15+4),0)+IF(Analyse!$E$107="X",INDIRECT("'DATA - økonomi'!N"&amp;4+15*$A15+4*$A15+5),0)+IF(Analyse!$E$108="X",INDIRECT("'DATA - økonomi'!N"&amp;4+15*$A15+4*$A15+6),0)+IF(Analyse!$E$109="X",INDIRECT("'DATA - økonomi'!N"&amp;4+15*$A15+4*$A15+7),0)+IF(Analyse!$E$110="X",INDIRECT("'DATA - økonomi'!N"&amp;4+15*$A15+4*$A15+8),0)+IF(Analyse!$E$111="X",INDIRECT("'DATA - økonomi'!N"&amp;4+15*$A15+4*$A15+9),0)+IF(Analyse!$E$112="X",INDIRECT("'DATA - økonomi'!N"&amp;4+15*$A15+4*$A15+10),0)+IF(Analyse!$E$115="X",INDIRECT("'DATA - økonomi'!N"&amp;4+15*$A15+4*$A15+11),0)+IF(Analyse!$E$116="X",INDIRECT("'DATA - økonomi'!N"&amp;4+15*$A15+4*$A15+12),0)+IF(Analyse!$E$117="X",INDIRECT("'DATA - økonomi'!N"&amp;4+15*$A15+4*$A15+13),0)+IF(Analyse!$E$129="X",INDIRECT("'DATA - økonomi'!N"&amp;4+15*$A15+4*$A15+14),0)</f>
        <v>0</v>
      </c>
      <c r="O15" s="32"/>
      <c r="P15" s="35" t="s">
        <v>23</v>
      </c>
      <c r="Q15" s="36">
        <f ca="1">IF(Analyse!$E$3="X",INDIRECT("'DATA - økonomi'!Q"&amp;4+15*$A15+4*$A15+0),0)+IF(Analyse!$E$4="X",INDIRECT("'DATA - økonomi'!Q"&amp;4+15*$A15+4*$A15+1),0)+IF(Analyse!$E$104="X",INDIRECT("'DATA - økonomi'!Q"&amp;4+15*$A15+4*$A15+2),0)+IF(Analyse!$E$105="X",INDIRECT("'DATA - økonomi'!Q"&amp;4+15*$A15+4*$A15+3),0)+IF(Analyse!$E$106="X",INDIRECT("'DATA - økonomi'!Q"&amp;4+15*$A15+4*$A15+4),0)+IF(Analyse!$E$107="X",INDIRECT("'DATA - økonomi'!Q"&amp;4+15*$A15+4*$A15+5),0)+IF(Analyse!$E$108="X",INDIRECT("'DATA - økonomi'!Q"&amp;4+15*$A15+4*$A15+6),0)+IF(Analyse!$E$109="X",INDIRECT("'DATA - økonomi'!Q"&amp;4+15*$A15+4*$A15+7),0)+IF(Analyse!$E$110="X",INDIRECT("'DATA - økonomi'!Q"&amp;4+15*$A15+4*$A15+8),0)+IF(Analyse!$E$111="X",INDIRECT("'DATA - økonomi'!Q"&amp;4+15*$A15+4*$A15+9),0)+IF(Analyse!$E$112="X",INDIRECT("'DATA - økonomi'!Q"&amp;4+15*$A15+4*$A15+10),0)+IF(Analyse!$E$115="X",INDIRECT("'DATA - økonomi'!Q"&amp;4+15*$A15+4*$A15+11),0)+IF(Analyse!$E$116="X",INDIRECT("'DATA - økonomi'!Q"&amp;4+15*$A15+4*$A15+12),0)+IF(Analyse!$E$117="X",INDIRECT("'DATA - økonomi'!Q"&amp;4+15*$A15+4*$A15+13),0)+IF(Analyse!$E$129="X",INDIRECT("'DATA - økonomi'!Q"&amp;4+15*$A15+4*$A15+14),0)</f>
        <v>0</v>
      </c>
      <c r="R15" s="36">
        <f ca="1">IF(Analyse!$E$3="X",INDIRECT("'DATA - økonomi'!R"&amp;4+15*$A15+4*$A15+0),0)+IF(Analyse!$E$4="X",INDIRECT("'DATA - økonomi'!R"&amp;4+15*$A15+4*$A15+1),0)+IF(Analyse!$E$104="X",INDIRECT("'DATA - økonomi'!R"&amp;4+15*$A15+4*$A15+2),0)+IF(Analyse!$E$105="X",INDIRECT("'DATA - økonomi'!R"&amp;4+15*$A15+4*$A15+3),0)+IF(Analyse!$E$106="X",INDIRECT("'DATA - økonomi'!R"&amp;4+15*$A15+4*$A15+4),0)+IF(Analyse!$E$107="X",INDIRECT("'DATA - økonomi'!R"&amp;4+15*$A15+4*$A15+5),0)+IF(Analyse!$E$108="X",INDIRECT("'DATA - økonomi'!R"&amp;4+15*$A15+4*$A15+6),0)+IF(Analyse!$E$109="X",INDIRECT("'DATA - økonomi'!R"&amp;4+15*$A15+4*$A15+7),0)+IF(Analyse!$E$110="X",INDIRECT("'DATA - økonomi'!R"&amp;4+15*$A15+4*$A15+8),0)+IF(Analyse!$E$111="X",INDIRECT("'DATA - økonomi'!R"&amp;4+15*$A15+4*$A15+9),0)+IF(Analyse!$E$112="X",INDIRECT("'DATA - økonomi'!R"&amp;4+15*$A15+4*$A15+10),0)+IF(Analyse!$E$115="X",INDIRECT("'DATA - økonomi'!R"&amp;4+15*$A15+4*$A15+11),0)+IF(Analyse!$E$116="X",INDIRECT("'DATA - økonomi'!R"&amp;4+15*$A15+4*$A15+12),0)+IF(Analyse!$E$117="X",INDIRECT("'DATA - økonomi'!R"&amp;4+15*$A15+4*$A15+13),0)+IF(Analyse!$E$129="X",INDIRECT("'DATA - økonomi'!R"&amp;4+15*$A15+4*$A15+14),0)</f>
        <v>0</v>
      </c>
      <c r="S15" s="36">
        <f ca="1">IF(Analyse!$E$3="X",INDIRECT("'DATA - økonomi'!S"&amp;4+15*$A15+4*$A15+0),0)+IF(Analyse!$E$4="X",INDIRECT("'DATA - økonomi'!S"&amp;4+15*$A15+4*$A15+1),0)+IF(Analyse!$E$104="X",INDIRECT("'DATA - økonomi'!S"&amp;4+15*$A15+4*$A15+2),0)+IF(Analyse!$E$105="X",INDIRECT("'DATA - økonomi'!S"&amp;4+15*$A15+4*$A15+3),0)+IF(Analyse!$E$106="X",INDIRECT("'DATA - økonomi'!S"&amp;4+15*$A15+4*$A15+4),0)+IF(Analyse!$E$107="X",INDIRECT("'DATA - økonomi'!S"&amp;4+15*$A15+4*$A15+5),0)+IF(Analyse!$E$108="X",INDIRECT("'DATA - økonomi'!S"&amp;4+15*$A15+4*$A15+6),0)+IF(Analyse!$E$109="X",INDIRECT("'DATA - økonomi'!S"&amp;4+15*$A15+4*$A15+7),0)+IF(Analyse!$E$110="X",INDIRECT("'DATA - økonomi'!S"&amp;4+15*$A15+4*$A15+8),0)+IF(Analyse!$E$111="X",INDIRECT("'DATA - økonomi'!S"&amp;4+15*$A15+4*$A15+9),0)+IF(Analyse!$E$112="X",INDIRECT("'DATA - økonomi'!S"&amp;4+15*$A15+4*$A15+10),0)+IF(Analyse!$E$115="X",INDIRECT("'DATA - økonomi'!S"&amp;4+15*$A15+4*$A15+11),0)+IF(Analyse!$E$116="X",INDIRECT("'DATA - økonomi'!S"&amp;4+15*$A15+4*$A15+12),0)+IF(Analyse!$E$117="X",INDIRECT("'DATA - økonomi'!S"&amp;4+15*$A15+4*$A15+13),0)+IF(Analyse!$E$129="X",INDIRECT("'DATA - økonomi'!S"&amp;4+15*$A15+4*$A15+14),0)</f>
        <v>0</v>
      </c>
      <c r="T15" s="36">
        <f ca="1">IF(Analyse!$E$3="X",INDIRECT("'DATA - økonomi'!T"&amp;4+15*$A15+4*$A15+0),0)+IF(Analyse!$E$4="X",INDIRECT("'DATA - økonomi'!T"&amp;4+15*$A15+4*$A15+1),0)+IF(Analyse!$E$104="X",INDIRECT("'DATA - økonomi'!T"&amp;4+15*$A15+4*$A15+2),0)+IF(Analyse!$E$105="X",INDIRECT("'DATA - økonomi'!T"&amp;4+15*$A15+4*$A15+3),0)+IF(Analyse!$E$106="X",INDIRECT("'DATA - økonomi'!T"&amp;4+15*$A15+4*$A15+4),0)+IF(Analyse!$E$107="X",INDIRECT("'DATA - økonomi'!T"&amp;4+15*$A15+4*$A15+5),0)+IF(Analyse!$E$108="X",INDIRECT("'DATA - økonomi'!T"&amp;4+15*$A15+4*$A15+6),0)+IF(Analyse!$E$109="X",INDIRECT("'DATA - økonomi'!T"&amp;4+15*$A15+4*$A15+7),0)+IF(Analyse!$E$110="X",INDIRECT("'DATA - økonomi'!T"&amp;4+15*$A15+4*$A15+8),0)+IF(Analyse!$E$111="X",INDIRECT("'DATA - økonomi'!T"&amp;4+15*$A15+4*$A15+9),0)+IF(Analyse!$E$112="X",INDIRECT("'DATA - økonomi'!T"&amp;4+15*$A15+4*$A15+10),0)+IF(Analyse!$E$115="X",INDIRECT("'DATA - økonomi'!T"&amp;4+15*$A15+4*$A15+11),0)+IF(Analyse!$E$116="X",INDIRECT("'DATA - økonomi'!T"&amp;4+15*$A15+4*$A15+12),0)+IF(Analyse!$E$117="X",INDIRECT("'DATA - økonomi'!T"&amp;4+15*$A15+4*$A15+13),0)+IF(Analyse!$E$129="X",INDIRECT("'DATA - økonomi'!T"&amp;4+15*$A15+4*$A15+14),0)</f>
        <v>0</v>
      </c>
      <c r="U15" s="36">
        <f ca="1">IF(Analyse!$E$3="X",INDIRECT("'DATA - økonomi'!U"&amp;4+15*$A15+4*$A15+0),0)+IF(Analyse!$E$4="X",INDIRECT("'DATA - økonomi'!U"&amp;4+15*$A15+4*$A15+1),0)+IF(Analyse!$E$104="X",INDIRECT("'DATA - økonomi'!U"&amp;4+15*$A15+4*$A15+2),0)+IF(Analyse!$E$105="X",INDIRECT("'DATA - økonomi'!U"&amp;4+15*$A15+4*$A15+3),0)+IF(Analyse!$E$106="X",INDIRECT("'DATA - økonomi'!U"&amp;4+15*$A15+4*$A15+4),0)+IF(Analyse!$E$107="X",INDIRECT("'DATA - økonomi'!U"&amp;4+15*$A15+4*$A15+5),0)+IF(Analyse!$E$108="X",INDIRECT("'DATA - økonomi'!U"&amp;4+15*$A15+4*$A15+6),0)+IF(Analyse!$E$109="X",INDIRECT("'DATA - økonomi'!U"&amp;4+15*$A15+4*$A15+7),0)+IF(Analyse!$E$110="X",INDIRECT("'DATA - økonomi'!U"&amp;4+15*$A15+4*$A15+8),0)+IF(Analyse!$E$111="X",INDIRECT("'DATA - økonomi'!U"&amp;4+15*$A15+4*$A15+9),0)+IF(Analyse!$E$112="X",INDIRECT("'DATA - økonomi'!U"&amp;4+15*$A15+4*$A15+10),0)+IF(Analyse!$E$115="X",INDIRECT("'DATA - økonomi'!U"&amp;4+15*$A15+4*$A15+11),0)+IF(Analyse!$E$116="X",INDIRECT("'DATA - økonomi'!U"&amp;4+15*$A15+4*$A15+12),0)+IF(Analyse!$E$117="X",INDIRECT("'DATA - økonomi'!U"&amp;4+15*$A15+4*$A15+13),0)+IF(Analyse!$E$129="X",INDIRECT("'DATA - økonomi'!U"&amp;4+15*$A15+4*$A15+14),0)</f>
        <v>0</v>
      </c>
      <c r="V15" s="36">
        <f ca="1">IF(Analyse!$E$3="X",INDIRECT("'DATA - økonomi'!V"&amp;4+15*$A15+4*$A15+0),0)+IF(Analyse!$E$4="X",INDIRECT("'DATA - økonomi'!V"&amp;4+15*$A15+4*$A15+1),0)+IF(Analyse!$E$104="X",INDIRECT("'DATA - økonomi'!V"&amp;4+15*$A15+4*$A15+2),0)+IF(Analyse!$E$105="X",INDIRECT("'DATA - økonomi'!V"&amp;4+15*$A15+4*$A15+3),0)+IF(Analyse!$E$106="X",INDIRECT("'DATA - økonomi'!V"&amp;4+15*$A15+4*$A15+4),0)+IF(Analyse!$E$107="X",INDIRECT("'DATA - økonomi'!V"&amp;4+15*$A15+4*$A15+5),0)+IF(Analyse!$E$108="X",INDIRECT("'DATA - økonomi'!V"&amp;4+15*$A15+4*$A15+6),0)+IF(Analyse!$E$109="X",INDIRECT("'DATA - økonomi'!V"&amp;4+15*$A15+4*$A15+7),0)+IF(Analyse!$E$110="X",INDIRECT("'DATA - økonomi'!V"&amp;4+15*$A15+4*$A15+8),0)+IF(Analyse!$E$111="X",INDIRECT("'DATA - økonomi'!V"&amp;4+15*$A15+4*$A15+9),0)+IF(Analyse!$E$112="X",INDIRECT("'DATA - økonomi'!V"&amp;4+15*$A15+4*$A15+10),0)+IF(Analyse!$E$115="X",INDIRECT("'DATA - økonomi'!V"&amp;4+15*$A15+4*$A15+11),0)+IF(Analyse!$E$116="X",INDIRECT("'DATA - økonomi'!V"&amp;4+15*$A15+4*$A15+12),0)+IF(Analyse!$E$117="X",INDIRECT("'DATA - økonomi'!V"&amp;4+15*$A15+4*$A15+13),0)+IF(Analyse!$E$129="X",INDIRECT("'DATA - økonomi'!V"&amp;4+15*$A15+4*$A15+14),0)</f>
        <v>0</v>
      </c>
      <c r="W15" s="36">
        <f ca="1">IF(Analyse!$E$3="X",INDIRECT("'DATA - økonomi'!W"&amp;4+15*$A15+4*$A15+0),0)+IF(Analyse!$E$4="X",INDIRECT("'DATA - økonomi'!W"&amp;4+15*$A15+4*$A15+1),0)+IF(Analyse!$E$104="X",INDIRECT("'DATA - økonomi'!W"&amp;4+15*$A15+4*$A15+2),0)+IF(Analyse!$E$105="X",INDIRECT("'DATA - økonomi'!W"&amp;4+15*$A15+4*$A15+3),0)+IF(Analyse!$E$106="X",INDIRECT("'DATA - økonomi'!W"&amp;4+15*$A15+4*$A15+4),0)+IF(Analyse!$E$107="X",INDIRECT("'DATA - økonomi'!W"&amp;4+15*$A15+4*$A15+5),0)+IF(Analyse!$E$108="X",INDIRECT("'DATA - økonomi'!W"&amp;4+15*$A15+4*$A15+6),0)+IF(Analyse!$E$109="X",INDIRECT("'DATA - økonomi'!W"&amp;4+15*$A15+4*$A15+7),0)+IF(Analyse!$E$110="X",INDIRECT("'DATA - økonomi'!W"&amp;4+15*$A15+4*$A15+8),0)+IF(Analyse!$E$111="X",INDIRECT("'DATA - økonomi'!W"&amp;4+15*$A15+4*$A15+9),0)+IF(Analyse!$E$112="X",INDIRECT("'DATA - økonomi'!W"&amp;4+15*$A15+4*$A15+10),0)+IF(Analyse!$E$115="X",INDIRECT("'DATA - økonomi'!W"&amp;4+15*$A15+4*$A15+11),0)+IF(Analyse!$E$116="X",INDIRECT("'DATA - økonomi'!W"&amp;4+15*$A15+4*$A15+12),0)+IF(Analyse!$E$117="X",INDIRECT("'DATA - økonomi'!W"&amp;4+15*$A15+4*$A15+13),0)+IF(Analyse!$E$129="X",INDIRECT("'DATA - økonomi'!W"&amp;4+15*$A15+4*$A15+14),0)</f>
        <v>0</v>
      </c>
      <c r="X15" s="36">
        <f ca="1">IF(Analyse!$E$3="X",INDIRECT("'DATA - økonomi'!X"&amp;4+15*$A15+4*$A15+0),0)+IF(Analyse!$E$4="X",INDIRECT("'DATA - økonomi'!X"&amp;4+15*$A15+4*$A15+1),0)+IF(Analyse!$E$104="X",INDIRECT("'DATA - økonomi'!X"&amp;4+15*$A15+4*$A15+2),0)+IF(Analyse!$E$105="X",INDIRECT("'DATA - økonomi'!X"&amp;4+15*$A15+4*$A15+3),0)+IF(Analyse!$E$106="X",INDIRECT("'DATA - økonomi'!X"&amp;4+15*$A15+4*$A15+4),0)+IF(Analyse!$E$107="X",INDIRECT("'DATA - økonomi'!X"&amp;4+15*$A15+4*$A15+5),0)+IF(Analyse!$E$108="X",INDIRECT("'DATA - økonomi'!X"&amp;4+15*$A15+4*$A15+6),0)+IF(Analyse!$E$109="X",INDIRECT("'DATA - økonomi'!X"&amp;4+15*$A15+4*$A15+7),0)+IF(Analyse!$E$110="X",INDIRECT("'DATA - økonomi'!X"&amp;4+15*$A15+4*$A15+8),0)+IF(Analyse!$E$111="X",INDIRECT("'DATA - økonomi'!X"&amp;4+15*$A15+4*$A15+9),0)+IF(Analyse!$E$112="X",INDIRECT("'DATA - økonomi'!X"&amp;4+15*$A15+4*$A15+10),0)+IF(Analyse!$E$115="X",INDIRECT("'DATA - økonomi'!X"&amp;4+15*$A15+4*$A15+11),0)+IF(Analyse!$E$116="X",INDIRECT("'DATA - økonomi'!X"&amp;4+15*$A15+4*$A15+12),0)+IF(Analyse!$E$117="X",INDIRECT("'DATA - økonomi'!X"&amp;4+15*$A15+4*$A15+13),0)+IF(Analyse!$E$129="X",INDIRECT("'DATA - økonomi'!X"&amp;4+15*$A15+4*$A15+14),0)</f>
        <v>0</v>
      </c>
      <c r="Y15" s="36">
        <f ca="1">IF(Analyse!$E$3="X",INDIRECT("'DATA - økonomi'!Y"&amp;4+15*$A15+4*$A15+0),0)+IF(Analyse!$E$4="X",INDIRECT("'DATA - økonomi'!Y"&amp;4+15*$A15+4*$A15+1),0)+IF(Analyse!$E$104="X",INDIRECT("'DATA - økonomi'!Y"&amp;4+15*$A15+4*$A15+2),0)+IF(Analyse!$E$105="X",INDIRECT("'DATA - økonomi'!Y"&amp;4+15*$A15+4*$A15+3),0)+IF(Analyse!$E$106="X",INDIRECT("'DATA - økonomi'!Y"&amp;4+15*$A15+4*$A15+4),0)+IF(Analyse!$E$107="X",INDIRECT("'DATA - økonomi'!Y"&amp;4+15*$A15+4*$A15+5),0)+IF(Analyse!$E$108="X",INDIRECT("'DATA - økonomi'!Y"&amp;4+15*$A15+4*$A15+6),0)+IF(Analyse!$E$109="X",INDIRECT("'DATA - økonomi'!Y"&amp;4+15*$A15+4*$A15+7),0)+IF(Analyse!$E$110="X",INDIRECT("'DATA - økonomi'!Y"&amp;4+15*$A15+4*$A15+8),0)+IF(Analyse!$E$111="X",INDIRECT("'DATA - økonomi'!Y"&amp;4+15*$A15+4*$A15+9),0)+IF(Analyse!$E$112="X",INDIRECT("'DATA - økonomi'!Y"&amp;4+15*$A15+4*$A15+10),0)+IF(Analyse!$E$115="X",INDIRECT("'DATA - økonomi'!Y"&amp;4+15*$A15+4*$A15+11),0)+IF(Analyse!$E$116="X",INDIRECT("'DATA - økonomi'!Y"&amp;4+15*$A15+4*$A15+12),0)+IF(Analyse!$E$117="X",INDIRECT("'DATA - økonomi'!Y"&amp;4+15*$A15+4*$A15+13),0)+IF(Analyse!$E$129="X",INDIRECT("'DATA - økonomi'!Y"&amp;4+15*$A15+4*$A15+14),0)</f>
        <v>0</v>
      </c>
      <c r="Z15" s="36">
        <f ca="1">IF(Analyse!$E$3="X",INDIRECT("'DATA - økonomi'!Z"&amp;4+15*$A15+4*$A15+0),0)+IF(Analyse!$E$4="X",INDIRECT("'DATA - økonomi'!Z"&amp;4+15*$A15+4*$A15+1),0)+IF(Analyse!$E$104="X",INDIRECT("'DATA - økonomi'!Z"&amp;4+15*$A15+4*$A15+2),0)+IF(Analyse!$E$105="X",INDIRECT("'DATA - økonomi'!Z"&amp;4+15*$A15+4*$A15+3),0)+IF(Analyse!$E$106="X",INDIRECT("'DATA - økonomi'!Z"&amp;4+15*$A15+4*$A15+4),0)+IF(Analyse!$E$107="X",INDIRECT("'DATA - økonomi'!Z"&amp;4+15*$A15+4*$A15+5),0)+IF(Analyse!$E$108="X",INDIRECT("'DATA - økonomi'!Z"&amp;4+15*$A15+4*$A15+6),0)+IF(Analyse!$E$109="X",INDIRECT("'DATA - økonomi'!Z"&amp;4+15*$A15+4*$A15+7),0)+IF(Analyse!$E$110="X",INDIRECT("'DATA - økonomi'!Z"&amp;4+15*$A15+4*$A15+8),0)+IF(Analyse!$E$111="X",INDIRECT("'DATA - økonomi'!Z"&amp;4+15*$A15+4*$A15+9),0)+IF(Analyse!$E$112="X",INDIRECT("'DATA - økonomi'!Z"&amp;4+15*$A15+4*$A15+10),0)+IF(Analyse!$E$115="X",INDIRECT("'DATA - økonomi'!Z"&amp;4+15*$A15+4*$A15+11),0)+IF(Analyse!$E$116="X",INDIRECT("'DATA - økonomi'!Z"&amp;4+15*$A15+4*$A15+12),0)+IF(Analyse!$E$117="X",INDIRECT("'DATA - økonomi'!Z"&amp;4+15*$A15+4*$A15+13),0)+IF(Analyse!$E$129="X",INDIRECT("'DATA - økonomi'!Z"&amp;4+15*$A15+4*$A15+14),0)</f>
        <v>0</v>
      </c>
      <c r="AA15" s="36">
        <f ca="1">IF(Analyse!$E$3="X",INDIRECT("'DATA - økonomi'!Z"&amp;4+15*$A15+4*$A15+0),0)+IF(Analyse!$E$4="X",INDIRECT("'DATA - økonomi'!Z"&amp;4+15*$A15+4*$A15+1),0)+IF(Analyse!$E$104="X",INDIRECT("'DATA - økonomi'!Z"&amp;4+15*$A15+4*$A15+2),0)+IF(Analyse!$E$105="X",INDIRECT("'DATA - økonomi'!Z"&amp;4+15*$A15+4*$A15+3),0)+IF(Analyse!$E$106="X",INDIRECT("'DATA - økonomi'!Z"&amp;4+15*$A15+4*$A15+4),0)+IF(Analyse!$E$107="X",INDIRECT("'DATA - økonomi'!Z"&amp;4+15*$A15+4*$A15+5),0)+IF(Analyse!$E$108="X",INDIRECT("'DATA - økonomi'!Z"&amp;4+15*$A15+4*$A15+6),0)+IF(Analyse!$E$109="X",INDIRECT("'DATA - økonomi'!Z"&amp;4+15*$A15+4*$A15+7),0)+IF(Analyse!$E$110="X",INDIRECT("'DATA - økonomi'!Z"&amp;4+15*$A15+4*$A15+8),0)+IF(Analyse!$E$111="X",INDIRECT("'DATA - økonomi'!Z"&amp;4+15*$A15+4*$A15+9),0)+IF(Analyse!$E$112="X",INDIRECT("'DATA - økonomi'!Z"&amp;4+15*$A15+4*$A15+10),0)+IF(Analyse!$E$115="X",INDIRECT("'DATA - økonomi'!Z"&amp;4+15*$A15+4*$A15+11),0)+IF(Analyse!$E$116="X",INDIRECT("'DATA - økonomi'!Z"&amp;4+15*$A15+4*$A15+12),0)+IF(Analyse!$E$117="X",INDIRECT("'DATA - økonomi'!Z"&amp;4+15*$A15+4*$A15+13),0)+IF(Analyse!$E$129="X",INDIRECT("'DATA - økonomi'!Z"&amp;4+15*$A15+4*$A15+14),0)</f>
        <v>0</v>
      </c>
      <c r="AB15" s="36">
        <f ca="1">IF(Analyse!$E$3="X",INDIRECT("'DATA - økonomi'!Z"&amp;4+15*$A15+4*$A15+0),0)+IF(Analyse!$E$4="X",INDIRECT("'DATA - økonomi'!Z"&amp;4+15*$A15+4*$A15+1),0)+IF(Analyse!$E$104="X",INDIRECT("'DATA - økonomi'!Z"&amp;4+15*$A15+4*$A15+2),0)+IF(Analyse!$E$105="X",INDIRECT("'DATA - økonomi'!Z"&amp;4+15*$A15+4*$A15+3),0)+IF(Analyse!$E$106="X",INDIRECT("'DATA - økonomi'!Z"&amp;4+15*$A15+4*$A15+4),0)+IF(Analyse!$E$107="X",INDIRECT("'DATA - økonomi'!Z"&amp;4+15*$A15+4*$A15+5),0)+IF(Analyse!$E$108="X",INDIRECT("'DATA - økonomi'!Z"&amp;4+15*$A15+4*$A15+6),0)+IF(Analyse!$E$109="X",INDIRECT("'DATA - økonomi'!Z"&amp;4+15*$A15+4*$A15+7),0)+IF(Analyse!$E$110="X",INDIRECT("'DATA - økonomi'!Z"&amp;4+15*$A15+4*$A15+8),0)+IF(Analyse!$E$111="X",INDIRECT("'DATA - økonomi'!Z"&amp;4+15*$A15+4*$A15+9),0)+IF(Analyse!$E$112="X",INDIRECT("'DATA - økonomi'!Z"&amp;4+15*$A15+4*$A15+10),0)+IF(Analyse!$E$115="X",INDIRECT("'DATA - økonomi'!Z"&amp;4+15*$A15+4*$A15+11),0)+IF(Analyse!$E$116="X",INDIRECT("'DATA - økonomi'!Z"&amp;4+15*$A15+4*$A15+12),0)+IF(Analyse!$E$117="X",INDIRECT("'DATA - økonomi'!Z"&amp;4+15*$A15+4*$A15+13),0)+IF(Analyse!$E$129="X",INDIRECT("'DATA - økonomi'!Z"&amp;4+15*$A15+4*$A15+14),0)</f>
        <v>0</v>
      </c>
      <c r="AC15" s="30"/>
      <c r="AD15" s="35" t="s">
        <v>23</v>
      </c>
      <c r="AE15" s="36">
        <f ca="1">IF(Analyse!$E$3="X",INDIRECT("'DATA - økonomi'!AE"&amp;4+15*$A15+4*$A15+0),0)+IF(Analyse!$E$4="X",INDIRECT("'DATA - økonomi'!AE"&amp;4+15*$A15+4*$A15+1),0)+IF(Analyse!$E$104="X",INDIRECT("'DATA - økonomi'!AE"&amp;4+15*$A15+4*$A15+2),0)+IF(Analyse!$E$105="X",INDIRECT("'DATA - økonomi'!AE"&amp;4+15*$A15+4*$A15+3),0)+IF(Analyse!$E$106="X",INDIRECT("'DATA - økonomi'!AE"&amp;4+15*$A15+4*$A15+4),0)+IF(Analyse!$E$107="X",INDIRECT("'DATA - økonomi'!AE"&amp;4+15*$A15+4*$A15+5),0)+IF(Analyse!$E$108="X",INDIRECT("'DATA - økonomi'!AE"&amp;4+15*$A15+4*$A15+6),0)+IF(Analyse!$E$109="X",INDIRECT("'DATA - økonomi'!AE"&amp;4+15*$A15+4*$A15+7),0)+IF(Analyse!$E$110="X",INDIRECT("'DATA - økonomi'!AE"&amp;4+15*$A15+4*$A15+8),0)+IF(Analyse!$E$111="X",INDIRECT("'DATA - økonomi'!AE"&amp;4+15*$A15+4*$A15+9),0)+IF(Analyse!$E$112="X",INDIRECT("'DATA - økonomi'!AE"&amp;4+15*$A15+4*$A15+10),0)+IF(Analyse!$E$115="X",INDIRECT("'DATA - økonomi'!AE"&amp;4+15*$A15+4*$A15+11),0)+IF(Analyse!$E$116="X",INDIRECT("'DATA - økonomi'!AE"&amp;4+15*$A15+4*$A15+12),0)+IF(Analyse!$E$117="X",INDIRECT("'DATA - økonomi'!AE"&amp;4+15*$A15+4*$A15+13),0)+IF(Analyse!$E$129="X",INDIRECT("'DATA - økonomi'!AE"&amp;4+15*$A15+4*$A15+14),0)</f>
        <v>0</v>
      </c>
      <c r="AF15" s="36">
        <f ca="1">IF(Analyse!$E$3="X",INDIRECT("'DATA - økonomi'!AF"&amp;4+15*$A15+4*$A15+0),0)+IF(Analyse!$E$4="X",INDIRECT("'DATA - økonomi'!AF"&amp;4+15*$A15+4*$A15+1),0)+IF(Analyse!$E$104="X",INDIRECT("'DATA - økonomi'!AF"&amp;4+15*$A15+4*$A15+2),0)+IF(Analyse!$E$105="X",INDIRECT("'DATA - økonomi'!AF"&amp;4+15*$A15+4*$A15+3),0)+IF(Analyse!$E$106="X",INDIRECT("'DATA - økonomi'!AF"&amp;4+15*$A15+4*$A15+4),0)+IF(Analyse!$E$107="X",INDIRECT("'DATA - økonomi'!AF"&amp;4+15*$A15+4*$A15+5),0)+IF(Analyse!$E$108="X",INDIRECT("'DATA - økonomi'!AF"&amp;4+15*$A15+4*$A15+6),0)+IF(Analyse!$E$109="X",INDIRECT("'DATA - økonomi'!AF"&amp;4+15*$A15+4*$A15+7),0)+IF(Analyse!$E$110="X",INDIRECT("'DATA - økonomi'!AF"&amp;4+15*$A15+4*$A15+8),0)+IF(Analyse!$E$111="X",INDIRECT("'DATA - økonomi'!AF"&amp;4+15*$A15+4*$A15+9),0)+IF(Analyse!$E$112="X",INDIRECT("'DATA - økonomi'!AF"&amp;4+15*$A15+4*$A15+10),0)+IF(Analyse!$E$115="X",INDIRECT("'DATA - økonomi'!AF"&amp;4+15*$A15+4*$A15+11),0)+IF(Analyse!$E$116="X",INDIRECT("'DATA - økonomi'!AF"&amp;4+15*$A15+4*$A15+12),0)+IF(Analyse!$E$117="X",INDIRECT("'DATA - økonomi'!AF"&amp;4+15*$A15+4*$A15+13),0)+IF(Analyse!$E$129="X",INDIRECT("'DATA - økonomi'!AF"&amp;4+15*$A15+4*$A15+14),0)</f>
        <v>0</v>
      </c>
      <c r="AG15" s="36">
        <f ca="1">IF(Analyse!$E$3="X",INDIRECT("'DATA - økonomi'!AG"&amp;4+15*$A15+4*$A15+0),0)+IF(Analyse!$E$4="X",INDIRECT("'DATA - økonomi'!AG"&amp;4+15*$A15+4*$A15+1),0)+IF(Analyse!$E$104="X",INDIRECT("'DATA - økonomi'!AG"&amp;4+15*$A15+4*$A15+2),0)+IF(Analyse!$E$105="X",INDIRECT("'DATA - økonomi'!AG"&amp;4+15*$A15+4*$A15+3),0)+IF(Analyse!$E$106="X",INDIRECT("'DATA - økonomi'!AG"&amp;4+15*$A15+4*$A15+4),0)+IF(Analyse!$E$107="X",INDIRECT("'DATA - økonomi'!AG"&amp;4+15*$A15+4*$A15+5),0)+IF(Analyse!$E$108="X",INDIRECT("'DATA - økonomi'!AG"&amp;4+15*$A15+4*$A15+6),0)+IF(Analyse!$E$109="X",INDIRECT("'DATA - økonomi'!AG"&amp;4+15*$A15+4*$A15+7),0)+IF(Analyse!$E$110="X",INDIRECT("'DATA - økonomi'!AG"&amp;4+15*$A15+4*$A15+8),0)+IF(Analyse!$E$111="X",INDIRECT("'DATA - økonomi'!AG"&amp;4+15*$A15+4*$A15+9),0)+IF(Analyse!$E$112="X",INDIRECT("'DATA - økonomi'!AG"&amp;4+15*$A15+4*$A15+10),0)+IF(Analyse!$E$115="X",INDIRECT("'DATA - økonomi'!AG"&amp;4+15*$A15+4*$A15+11),0)+IF(Analyse!$E$116="X",INDIRECT("'DATA - økonomi'!AG"&amp;4+15*$A15+4*$A15+12),0)+IF(Analyse!$E$117="X",INDIRECT("'DATA - økonomi'!AG"&amp;4+15*$A15+4*$A15+13),0)+IF(Analyse!$E$129="X",INDIRECT("'DATA - økonomi'!AG"&amp;4+15*$A15+4*$A15+14),0)</f>
        <v>0</v>
      </c>
      <c r="AH15" s="36">
        <f ca="1">IF(Analyse!$E$3="X",INDIRECT("'DATA - økonomi'!AH"&amp;4+15*$A15+4*$A15+0),0)+IF(Analyse!$E$4="X",INDIRECT("'DATA - økonomi'!AH"&amp;4+15*$A15+4*$A15+1),0)+IF(Analyse!$E$104="X",INDIRECT("'DATA - økonomi'!AH"&amp;4+15*$A15+4*$A15+2),0)+IF(Analyse!$E$105="X",INDIRECT("'DATA - økonomi'!AH"&amp;4+15*$A15+4*$A15+3),0)+IF(Analyse!$E$106="X",INDIRECT("'DATA - økonomi'!AH"&amp;4+15*$A15+4*$A15+4),0)+IF(Analyse!$E$107="X",INDIRECT("'DATA - økonomi'!AH"&amp;4+15*$A15+4*$A15+5),0)+IF(Analyse!$E$108="X",INDIRECT("'DATA - økonomi'!AH"&amp;4+15*$A15+4*$A15+6),0)+IF(Analyse!$E$109="X",INDIRECT("'DATA - økonomi'!AH"&amp;4+15*$A15+4*$A15+7),0)+IF(Analyse!$E$110="X",INDIRECT("'DATA - økonomi'!AH"&amp;4+15*$A15+4*$A15+8),0)+IF(Analyse!$E$111="X",INDIRECT("'DATA - økonomi'!AH"&amp;4+15*$A15+4*$A15+9),0)+IF(Analyse!$E$112="X",INDIRECT("'DATA - økonomi'!AH"&amp;4+15*$A15+4*$A15+10),0)+IF(Analyse!$E$115="X",INDIRECT("'DATA - økonomi'!AH"&amp;4+15*$A15+4*$A15+11),0)+IF(Analyse!$E$116="X",INDIRECT("'DATA - økonomi'!AH"&amp;4+15*$A15+4*$A15+12),0)+IF(Analyse!$E$117="X",INDIRECT("'DATA - økonomi'!AH"&amp;4+15*$A15+4*$A15+13),0)+IF(Analyse!$E$129="X",INDIRECT("'DATA - økonomi'!AH"&amp;4+15*$A15+4*$A15+14),0)</f>
        <v>0</v>
      </c>
      <c r="AI15" s="36">
        <f ca="1">IF(Analyse!$E$3="X",INDIRECT("'DATA - økonomi'!AI"&amp;4+15*$A15+4*$A15+0),0)+IF(Analyse!$E$4="X",INDIRECT("'DATA - økonomi'!AI"&amp;4+15*$A15+4*$A15+1),0)+IF(Analyse!$E$104="X",INDIRECT("'DATA - økonomi'!AI"&amp;4+15*$A15+4*$A15+2),0)+IF(Analyse!$E$105="X",INDIRECT("'DATA - økonomi'!AI"&amp;4+15*$A15+4*$A15+3),0)+IF(Analyse!$E$106="X",INDIRECT("'DATA - økonomi'!AI"&amp;4+15*$A15+4*$A15+4),0)+IF(Analyse!$E$107="X",INDIRECT("'DATA - økonomi'!AI"&amp;4+15*$A15+4*$A15+5),0)+IF(Analyse!$E$108="X",INDIRECT("'DATA - økonomi'!AI"&amp;4+15*$A15+4*$A15+6),0)+IF(Analyse!$E$109="X",INDIRECT("'DATA - økonomi'!AI"&amp;4+15*$A15+4*$A15+7),0)+IF(Analyse!$E$110="X",INDIRECT("'DATA - økonomi'!AI"&amp;4+15*$A15+4*$A15+8),0)+IF(Analyse!$E$111="X",INDIRECT("'DATA - økonomi'!AI"&amp;4+15*$A15+4*$A15+9),0)+IF(Analyse!$E$112="X",INDIRECT("'DATA - økonomi'!AI"&amp;4+15*$A15+4*$A15+10),0)+IF(Analyse!$E$115="X",INDIRECT("'DATA - økonomi'!AI"&amp;4+15*$A15+4*$A15+11),0)+IF(Analyse!$E$116="X",INDIRECT("'DATA - økonomi'!AI"&amp;4+15*$A15+4*$A15+12),0)+IF(Analyse!$E$117="X",INDIRECT("'DATA - økonomi'!AI"&amp;4+15*$A15+4*$A15+13),0)+IF(Analyse!$E$129="X",INDIRECT("'DATA - økonomi'!AI"&amp;4+15*$A15+4*$A15+14),0)</f>
        <v>0</v>
      </c>
      <c r="AJ15" s="36">
        <f ca="1">IF(Analyse!$E$3="X",INDIRECT("'DATA - økonomi'!AJ"&amp;4+15*$A15+4*$A15+0),0)+IF(Analyse!$E$4="X",INDIRECT("'DATA - økonomi'!AJ"&amp;4+15*$A15+4*$A15+1),0)+IF(Analyse!$E$104="X",INDIRECT("'DATA - økonomi'!AJ"&amp;4+15*$A15+4*$A15+2),0)+IF(Analyse!$E$105="X",INDIRECT("'DATA - økonomi'!AJ"&amp;4+15*$A15+4*$A15+3),0)+IF(Analyse!$E$106="X",INDIRECT("'DATA - økonomi'!AJ"&amp;4+15*$A15+4*$A15+4),0)+IF(Analyse!$E$107="X",INDIRECT("'DATA - økonomi'!AJ"&amp;4+15*$A15+4*$A15+5),0)+IF(Analyse!$E$108="X",INDIRECT("'DATA - økonomi'!AJ"&amp;4+15*$A15+4*$A15+6),0)+IF(Analyse!$E$109="X",INDIRECT("'DATA - økonomi'!AJ"&amp;4+15*$A15+4*$A15+7),0)+IF(Analyse!$E$110="X",INDIRECT("'DATA - økonomi'!AJ"&amp;4+15*$A15+4*$A15+8),0)+IF(Analyse!$E$111="X",INDIRECT("'DATA - økonomi'!AJ"&amp;4+15*$A15+4*$A15+9),0)+IF(Analyse!$E$112="X",INDIRECT("'DATA - økonomi'!AJ"&amp;4+15*$A15+4*$A15+10),0)+IF(Analyse!$E$115="X",INDIRECT("'DATA - økonomi'!AJ"&amp;4+15*$A15+4*$A15+11),0)+IF(Analyse!$E$116="X",INDIRECT("'DATA - økonomi'!AJ"&amp;4+15*$A15+4*$A15+12),0)+IF(Analyse!$E$117="X",INDIRECT("'DATA - økonomi'!AJ"&amp;4+15*$A15+4*$A15+13),0)+IF(Analyse!$E$129="X",INDIRECT("'DATA - økonomi'!AJ"&amp;4+15*$A15+4*$A15+14),0)</f>
        <v>0</v>
      </c>
      <c r="AK15" s="36">
        <f ca="1">IF(Analyse!$E$3="X",INDIRECT("'DATA - økonomi'!AK"&amp;4+15*$A15+4*$A15+0),0)+IF(Analyse!$E$4="X",INDIRECT("'DATA - økonomi'!AK"&amp;4+15*$A15+4*$A15+1),0)+IF(Analyse!$E$104="X",INDIRECT("'DATA - økonomi'!AK"&amp;4+15*$A15+4*$A15+2),0)+IF(Analyse!$E$105="X",INDIRECT("'DATA - økonomi'!AK"&amp;4+15*$A15+4*$A15+3),0)+IF(Analyse!$E$106="X",INDIRECT("'DATA - økonomi'!AK"&amp;4+15*$A15+4*$A15+4),0)+IF(Analyse!$E$107="X",INDIRECT("'DATA - økonomi'!AK"&amp;4+15*$A15+4*$A15+5),0)+IF(Analyse!$E$108="X",INDIRECT("'DATA - økonomi'!AK"&amp;4+15*$A15+4*$A15+6),0)+IF(Analyse!$E$109="X",INDIRECT("'DATA - økonomi'!AK"&amp;4+15*$A15+4*$A15+7),0)+IF(Analyse!$E$110="X",INDIRECT("'DATA - økonomi'!AK"&amp;4+15*$A15+4*$A15+8),0)+IF(Analyse!$E$111="X",INDIRECT("'DATA - økonomi'!AK"&amp;4+15*$A15+4*$A15+9),0)+IF(Analyse!$E$112="X",INDIRECT("'DATA - økonomi'!AK"&amp;4+15*$A15+4*$A15+10),0)+IF(Analyse!$E$115="X",INDIRECT("'DATA - økonomi'!AK"&amp;4+15*$A15+4*$A15+11),0)+IF(Analyse!$E$116="X",INDIRECT("'DATA - økonomi'!AK"&amp;4+15*$A15+4*$A15+12),0)+IF(Analyse!$E$117="X",INDIRECT("'DATA - økonomi'!AK"&amp;4+15*$A15+4*$A15+13),0)+IF(Analyse!$E$129="X",INDIRECT("'DATA - økonomi'!AK"&amp;4+15*$A15+4*$A15+14),0)</f>
        <v>0</v>
      </c>
      <c r="AL15" s="36">
        <f ca="1">IF(Analyse!$E$3="X",INDIRECT("'DATA - økonomi'!AL"&amp;4+15*$A15+4*$A15+0),0)+IF(Analyse!$E$4="X",INDIRECT("'DATA - økonomi'!AL"&amp;4+15*$A15+4*$A15+1),0)+IF(Analyse!$E$104="X",INDIRECT("'DATA - økonomi'!AL"&amp;4+15*$A15+4*$A15+2),0)+IF(Analyse!$E$105="X",INDIRECT("'DATA - økonomi'!AL"&amp;4+15*$A15+4*$A15+3),0)+IF(Analyse!$E$106="X",INDIRECT("'DATA - økonomi'!AL"&amp;4+15*$A15+4*$A15+4),0)+IF(Analyse!$E$107="X",INDIRECT("'DATA - økonomi'!AL"&amp;4+15*$A15+4*$A15+5),0)+IF(Analyse!$E$108="X",INDIRECT("'DATA - økonomi'!AL"&amp;4+15*$A15+4*$A15+6),0)+IF(Analyse!$E$109="X",INDIRECT("'DATA - økonomi'!AL"&amp;4+15*$A15+4*$A15+7),0)+IF(Analyse!$E$110="X",INDIRECT("'DATA - økonomi'!AL"&amp;4+15*$A15+4*$A15+8),0)+IF(Analyse!$E$111="X",INDIRECT("'DATA - økonomi'!AL"&amp;4+15*$A15+4*$A15+9),0)+IF(Analyse!$E$112="X",INDIRECT("'DATA - økonomi'!AL"&amp;4+15*$A15+4*$A15+10),0)+IF(Analyse!$E$115="X",INDIRECT("'DATA - økonomi'!AL"&amp;4+15*$A15+4*$A15+11),0)+IF(Analyse!$E$116="X",INDIRECT("'DATA - økonomi'!AL"&amp;4+15*$A15+4*$A15+12),0)+IF(Analyse!$E$117="X",INDIRECT("'DATA - økonomi'!AL"&amp;4+15*$A15+4*$A15+13),0)+IF(Analyse!$E$129="X",INDIRECT("'DATA - økonomi'!AL"&amp;4+15*$A15+4*$A15+14),0)</f>
        <v>0</v>
      </c>
      <c r="AM15" s="36">
        <f ca="1">IF(Analyse!$E$3="X",INDIRECT("'DATA - økonomi'!AM"&amp;4+15*$A15+4*$A15+0),0)+IF(Analyse!$E$4="X",INDIRECT("'DATA - økonomi'!AM"&amp;4+15*$A15+4*$A15+1),0)+IF(Analyse!$E$104="X",INDIRECT("'DATA - økonomi'!AM"&amp;4+15*$A15+4*$A15+2),0)+IF(Analyse!$E$105="X",INDIRECT("'DATA - økonomi'!AM"&amp;4+15*$A15+4*$A15+3),0)+IF(Analyse!$E$106="X",INDIRECT("'DATA - økonomi'!AM"&amp;4+15*$A15+4*$A15+4),0)+IF(Analyse!$E$107="X",INDIRECT("'DATA - økonomi'!AM"&amp;4+15*$A15+4*$A15+5),0)+IF(Analyse!$E$108="X",INDIRECT("'DATA - økonomi'!AM"&amp;4+15*$A15+4*$A15+6),0)+IF(Analyse!$E$109="X",INDIRECT("'DATA - økonomi'!AM"&amp;4+15*$A15+4*$A15+7),0)+IF(Analyse!$E$110="X",INDIRECT("'DATA - økonomi'!AM"&amp;4+15*$A15+4*$A15+8),0)+IF(Analyse!$E$111="X",INDIRECT("'DATA - økonomi'!AM"&amp;4+15*$A15+4*$A15+9),0)+IF(Analyse!$E$112="X",INDIRECT("'DATA - økonomi'!AM"&amp;4+15*$A15+4*$A15+10),0)+IF(Analyse!$E$115="X",INDIRECT("'DATA - økonomi'!AM"&amp;4+15*$A15+4*$A15+11),0)+IF(Analyse!$E$116="X",INDIRECT("'DATA - økonomi'!AM"&amp;4+15*$A15+4*$A15+12),0)+IF(Analyse!$E$117="X",INDIRECT("'DATA - økonomi'!AM"&amp;4+15*$A15+4*$A15+13),0)+IF(Analyse!$E$129="X",INDIRECT("'DATA - økonomi'!AM"&amp;4+15*$A15+4*$A15+14),0)</f>
        <v>0</v>
      </c>
      <c r="AN15" s="36">
        <f ca="1">IF(Analyse!$E$3="X",INDIRECT("'DATA - økonomi'!AN"&amp;4+15*$A15+4*$A15+0),0)+IF(Analyse!$E$4="X",INDIRECT("'DATA - økonomi'!AN"&amp;4+15*$A15+4*$A15+1),0)+IF(Analyse!$E$104="X",INDIRECT("'DATA - økonomi'!AN"&amp;4+15*$A15+4*$A15+2),0)+IF(Analyse!$E$105="X",INDIRECT("'DATA - økonomi'!AN"&amp;4+15*$A15+4*$A15+3),0)+IF(Analyse!$E$106="X",INDIRECT("'DATA - økonomi'!AN"&amp;4+15*$A15+4*$A15+4),0)+IF(Analyse!$E$107="X",INDIRECT("'DATA - økonomi'!AN"&amp;4+15*$A15+4*$A15+5),0)+IF(Analyse!$E$108="X",INDIRECT("'DATA - økonomi'!AN"&amp;4+15*$A15+4*$A15+6),0)+IF(Analyse!$E$109="X",INDIRECT("'DATA - økonomi'!AN"&amp;4+15*$A15+4*$A15+7),0)+IF(Analyse!$E$110="X",INDIRECT("'DATA - økonomi'!AN"&amp;4+15*$A15+4*$A15+8),0)+IF(Analyse!$E$111="X",INDIRECT("'DATA - økonomi'!AN"&amp;4+15*$A15+4*$A15+9),0)+IF(Analyse!$E$112="X",INDIRECT("'DATA - økonomi'!AN"&amp;4+15*$A15+4*$A15+10),0)+IF(Analyse!$E$115="X",INDIRECT("'DATA - økonomi'!AN"&amp;4+15*$A15+4*$A15+11),0)+IF(Analyse!$E$116="X",INDIRECT("'DATA - økonomi'!AN"&amp;4+15*$A15+4*$A15+12),0)+IF(Analyse!$E$117="X",INDIRECT("'DATA - økonomi'!AN"&amp;4+15*$A15+4*$A15+13),0)+IF(Analyse!$E$129="X",INDIRECT("'DATA - økonomi'!AN"&amp;4+15*$A15+4*$A15+14),0)</f>
        <v>0</v>
      </c>
      <c r="AO15" s="36">
        <f ca="1">IF(Analyse!$E$3="X",INDIRECT("'DATA - økonomi'!AO"&amp;4+15*$A15+4*$A15+0),0)+IF(Analyse!$E$4="X",INDIRECT("'DATA - økonomi'!AO"&amp;4+15*$A15+4*$A15+1),0)+IF(Analyse!$E$104="X",INDIRECT("'DATA - økonomi'!AO"&amp;4+15*$A15+4*$A15+2),0)+IF(Analyse!$E$105="X",INDIRECT("'DATA - økonomi'!AO"&amp;4+15*$A15+4*$A15+3),0)+IF(Analyse!$E$106="X",INDIRECT("'DATA - økonomi'!AO"&amp;4+15*$A15+4*$A15+4),0)+IF(Analyse!$E$107="X",INDIRECT("'DATA - økonomi'!AO"&amp;4+15*$A15+4*$A15+5),0)+IF(Analyse!$E$108="X",INDIRECT("'DATA - økonomi'!AO"&amp;4+15*$A15+4*$A15+6),0)+IF(Analyse!$E$109="X",INDIRECT("'DATA - økonomi'!AO"&amp;4+15*$A15+4*$A15+7),0)+IF(Analyse!$E$110="X",INDIRECT("'DATA - økonomi'!AO"&amp;4+15*$A15+4*$A15+8),0)+IF(Analyse!$E$111="X",INDIRECT("'DATA - økonomi'!AO"&amp;4+15*$A15+4*$A15+9),0)+IF(Analyse!$E$112="X",INDIRECT("'DATA - økonomi'!AO"&amp;4+15*$A15+4*$A15+10),0)+IF(Analyse!$E$115="X",INDIRECT("'DATA - økonomi'!AO"&amp;4+15*$A15+4*$A15+11),0)+IF(Analyse!$E$116="X",INDIRECT("'DATA - økonomi'!AO"&amp;4+15*$A15+4*$A15+12),0)+IF(Analyse!$E$117="X",INDIRECT("'DATA - økonomi'!AO"&amp;4+15*$A15+4*$A15+13),0)+IF(Analyse!$E$129="X",INDIRECT("'DATA - økonomi'!AO"&amp;4+15*$A15+4*$A15+14),0)</f>
        <v>0</v>
      </c>
      <c r="AP15" s="30"/>
      <c r="AQ15" s="35" t="s">
        <v>23</v>
      </c>
      <c r="AR15" s="36">
        <f ca="1">INDIRECT("'DATA - økonomi'!AE"&amp;($A118+1)*19)</f>
        <v>73517.588999999993</v>
      </c>
      <c r="AS15" s="36">
        <f ca="1">INDIRECT("'DATA - økonomi'!AF"&amp;($A118+1)*19)</f>
        <v>73200.42</v>
      </c>
      <c r="AT15" s="36">
        <f ca="1">INDIRECT("'DATA - økonomi'!AG"&amp;($A118+1)*19)</f>
        <v>73192.763999999996</v>
      </c>
      <c r="AU15" s="36">
        <f ca="1">INDIRECT("'DATA - økonomi'!AH"&amp;($A118+1)*19)</f>
        <v>73036.987999999998</v>
      </c>
      <c r="AV15" s="36">
        <f ca="1">INDIRECT("'DATA - økonomi'!AI"&amp;($A118+1)*19)</f>
        <v>72672.434999999998</v>
      </c>
      <c r="AW15" s="36">
        <f ca="1">INDIRECT("'DATA - økonomi'!AJ"&amp;($A118+1)*19)</f>
        <v>72520</v>
      </c>
      <c r="AX15" s="36">
        <f ca="1">INDIRECT("'DATA - økonomi'!AK"&amp;($A118+1)*19)</f>
        <v>71819.892000000007</v>
      </c>
      <c r="AY15" s="36">
        <f ca="1">INDIRECT("'DATA - økonomi'!AL"&amp;($A118+1)*19)</f>
        <v>71483.976999999999</v>
      </c>
      <c r="AZ15" s="36">
        <f ca="1">INDIRECT("'DATA - økonomi'!AM"&amp;($A118+1)*19)</f>
        <v>71081.085000000006</v>
      </c>
      <c r="BA15" s="36">
        <f ca="1">INDIRECT("'DATA - økonomi'!AN"&amp;($A118+1)*19)</f>
        <v>70660.90800000001</v>
      </c>
      <c r="BB15" s="36">
        <f ca="1">INDIRECT("'DATA - økonomi'!AO"&amp;($A118+1)*19)</f>
        <v>70612.38</v>
      </c>
      <c r="BC15" s="30"/>
    </row>
    <row r="16" spans="1:55" x14ac:dyDescent="0.25">
      <c r="A16" s="32">
        <v>12</v>
      </c>
      <c r="B16" s="35" t="s">
        <v>24</v>
      </c>
      <c r="C16" s="36">
        <f ca="1">IF(Analyse!$E$3="X",INDIRECT("'DATA - økonomi'!C"&amp;4+15*$A16+4*$A16+0),0)+IF(Analyse!$E$4="X",INDIRECT("'DATA - økonomi'!C"&amp;4+15*$A16+4*$A16+1),0)+IF(Analyse!$E$104="X",INDIRECT("'DATA - økonomi'!C"&amp;4+15*$A16+4*$A16+2),0)+IF(Analyse!$E$105="X",INDIRECT("'DATA - økonomi'!C"&amp;4+15*$A16+4*$A16+3),0)+IF(Analyse!$E$106="X",INDIRECT("'DATA - økonomi'!C"&amp;4+15*$A16+4*$A16+4),0)+IF(Analyse!$E$107="X",INDIRECT("'DATA - økonomi'!C"&amp;4+15*$A16+4*$A16+5),0)+IF(Analyse!$E$108="X",INDIRECT("'DATA - økonomi'!C"&amp;4+15*$A16+4*$A16+6),0)+IF(Analyse!$E$109="X",INDIRECT("'DATA - økonomi'!C"&amp;4+15*$A16+4*$A16+7),0)+IF(Analyse!$E$110="X",INDIRECT("'DATA - økonomi'!C"&amp;4+15*$A16+4*$A16+8),0)+IF(Analyse!$E$111="X",INDIRECT("'DATA - økonomi'!C"&amp;4+15*$A16+4*$A16+9),0)+IF(Analyse!$E$112="X",INDIRECT("'DATA - økonomi'!C"&amp;4+15*$A16+4*$A16+10),0)+IF(Analyse!$E$115="X",INDIRECT("'DATA - økonomi'!C"&amp;4+15*$A16+4*$A16+11),0)+IF(Analyse!$E$116="X",INDIRECT("'DATA - økonomi'!C"&amp;4+15*$A16+4*$A16+12),0)+IF(Analyse!$E$117="X",INDIRECT("'DATA - økonomi'!C"&amp;4+15*$A16+4*$A16+13),0)+IF(Analyse!$E$129="X",INDIRECT("'DATA - økonomi'!C"&amp;4+15*$A16+4*$A16+14),0)</f>
        <v>0</v>
      </c>
      <c r="D16" s="36">
        <f ca="1">IF(Analyse!$E$3="X",INDIRECT("'DATA - økonomi'!D"&amp;4+15*$A16+4*$A16+0),0)+IF(Analyse!$E$4="X",INDIRECT("'DATA - økonomi'!D"&amp;4+15*$A16+4*$A16+1),0)+IF(Analyse!$E$104="X",INDIRECT("'DATA - økonomi'!D"&amp;4+15*$A16+4*$A16+2),0)+IF(Analyse!$E$105="X",INDIRECT("'DATA - økonomi'!D"&amp;4+15*$A16+4*$A16+3),0)+IF(Analyse!$E$106="X",INDIRECT("'DATA - økonomi'!D"&amp;4+15*$A16+4*$A16+4),0)+IF(Analyse!$E$107="X",INDIRECT("'DATA - økonomi'!D"&amp;4+15*$A16+4*$A16+5),0)+IF(Analyse!$E$108="X",INDIRECT("'DATA - økonomi'!D"&amp;4+15*$A16+4*$A16+6),0)+IF(Analyse!$E$109="X",INDIRECT("'DATA - økonomi'!D"&amp;4+15*$A16+4*$A16+7),0)+IF(Analyse!$E$110="X",INDIRECT("'DATA - økonomi'!D"&amp;4+15*$A16+4*$A16+8),0)+IF(Analyse!$E$111="X",INDIRECT("'DATA - økonomi'!D"&amp;4+15*$A16+4*$A16+9),0)+IF(Analyse!$E$112="X",INDIRECT("'DATA - økonomi'!D"&amp;4+15*$A16+4*$A16+10),0)+IF(Analyse!$E$115="X",INDIRECT("'DATA - økonomi'!D"&amp;4+15*$A16+4*$A16+11),0)+IF(Analyse!$E$116="X",INDIRECT("'DATA - økonomi'!D"&amp;4+15*$A16+4*$A16+12),0)+IF(Analyse!$E$117="X",INDIRECT("'DATA - økonomi'!D"&amp;4+15*$A16+4*$A16+13),0)+IF(Analyse!$E$129="X",INDIRECT("'DATA - økonomi'!D"&amp;4+15*$A16+4*$A16+14),0)</f>
        <v>0</v>
      </c>
      <c r="E16" s="36">
        <f ca="1">IF(Analyse!$E$3="X",INDIRECT("'DATA - økonomi'!E"&amp;4+15*$A16+4*$A16+0),0)+IF(Analyse!$E$4="X",INDIRECT("'DATA - økonomi'!E"&amp;4+15*$A16+4*$A16+1),0)+IF(Analyse!$E$104="X",INDIRECT("'DATA - økonomi'!E"&amp;4+15*$A16+4*$A16+2),0)+IF(Analyse!$E$105="X",INDIRECT("'DATA - økonomi'!E"&amp;4+15*$A16+4*$A16+3),0)+IF(Analyse!$E$106="X",INDIRECT("'DATA - økonomi'!E"&amp;4+15*$A16+4*$A16+4),0)+IF(Analyse!$E$107="X",INDIRECT("'DATA - økonomi'!E"&amp;4+15*$A16+4*$A16+5),0)+IF(Analyse!$E$108="X",INDIRECT("'DATA - økonomi'!E"&amp;4+15*$A16+4*$A16+6),0)+IF(Analyse!$E$109="X",INDIRECT("'DATA - økonomi'!E"&amp;4+15*$A16+4*$A16+7),0)+IF(Analyse!$E$110="X",INDIRECT("'DATA - økonomi'!E"&amp;4+15*$A16+4*$A16+8),0)+IF(Analyse!$E$111="X",INDIRECT("'DATA - økonomi'!E"&amp;4+15*$A16+4*$A16+9),0)+IF(Analyse!$E$112="X",INDIRECT("'DATA - økonomi'!E"&amp;4+15*$A16+4*$A16+10),0)+IF(Analyse!$E$115="X",INDIRECT("'DATA - økonomi'!E"&amp;4+15*$A16+4*$A16+11),0)+IF(Analyse!$E$116="X",INDIRECT("'DATA - økonomi'!E"&amp;4+15*$A16+4*$A16+12),0)+IF(Analyse!$E$117="X",INDIRECT("'DATA - økonomi'!E"&amp;4+15*$A16+4*$A16+13),0)+IF(Analyse!$E$129="X",INDIRECT("'DATA - økonomi'!E"&amp;4+15*$A16+4*$A16+14),0)</f>
        <v>0</v>
      </c>
      <c r="F16" s="36">
        <f ca="1">IF(Analyse!$E$3="X",INDIRECT("'DATA - økonomi'!F"&amp;4+15*$A16+4*$A16+0),0)+IF(Analyse!$E$4="X",INDIRECT("'DATA - økonomi'!F"&amp;4+15*$A16+4*$A16+1),0)+IF(Analyse!$E$104="X",INDIRECT("'DATA - økonomi'!F"&amp;4+15*$A16+4*$A16+2),0)+IF(Analyse!$E$105="X",INDIRECT("'DATA - økonomi'!F"&amp;4+15*$A16+4*$A16+3),0)+IF(Analyse!$E$106="X",INDIRECT("'DATA - økonomi'!F"&amp;4+15*$A16+4*$A16+4),0)+IF(Analyse!$E$107="X",INDIRECT("'DATA - økonomi'!F"&amp;4+15*$A16+4*$A16+5),0)+IF(Analyse!$E$108="X",INDIRECT("'DATA - økonomi'!F"&amp;4+15*$A16+4*$A16+6),0)+IF(Analyse!$E$109="X",INDIRECT("'DATA - økonomi'!F"&amp;4+15*$A16+4*$A16+7),0)+IF(Analyse!$E$110="X",INDIRECT("'DATA - økonomi'!F"&amp;4+15*$A16+4*$A16+8),0)+IF(Analyse!$E$111="X",INDIRECT("'DATA - økonomi'!F"&amp;4+15*$A16+4*$A16+9),0)+IF(Analyse!$E$112="X",INDIRECT("'DATA - økonomi'!F"&amp;4+15*$A16+4*$A16+10),0)+IF(Analyse!$E$115="X",INDIRECT("'DATA - økonomi'!F"&amp;4+15*$A16+4*$A16+11),0)+IF(Analyse!$E$116="X",INDIRECT("'DATA - økonomi'!F"&amp;4+15*$A16+4*$A16+12),0)+IF(Analyse!$E$117="X",INDIRECT("'DATA - økonomi'!F"&amp;4+15*$A16+4*$A16+13),0)+IF(Analyse!$E$129="X",INDIRECT("'DATA - økonomi'!F"&amp;4+15*$A16+4*$A16+14),0)</f>
        <v>0</v>
      </c>
      <c r="G16" s="36">
        <f ca="1">IF(Analyse!$E$3="X",INDIRECT("'DATA - økonomi'!G"&amp;4+15*$A16+4*$A16+0),0)+IF(Analyse!$E$4="X",INDIRECT("'DATA - økonomi'!G"&amp;4+15*$A16+4*$A16+1),0)+IF(Analyse!$E$104="X",INDIRECT("'DATA - økonomi'!G"&amp;4+15*$A16+4*$A16+2),0)+IF(Analyse!$E$105="X",INDIRECT("'DATA - økonomi'!G"&amp;4+15*$A16+4*$A16+3),0)+IF(Analyse!$E$106="X",INDIRECT("'DATA - økonomi'!G"&amp;4+15*$A16+4*$A16+4),0)+IF(Analyse!$E$107="X",INDIRECT("'DATA - økonomi'!G"&amp;4+15*$A16+4*$A16+5),0)+IF(Analyse!$E$108="X",INDIRECT("'DATA - økonomi'!G"&amp;4+15*$A16+4*$A16+6),0)+IF(Analyse!$E$109="X",INDIRECT("'DATA - økonomi'!G"&amp;4+15*$A16+4*$A16+7),0)+IF(Analyse!$E$110="X",INDIRECT("'DATA - økonomi'!G"&amp;4+15*$A16+4*$A16+8),0)+IF(Analyse!$E$111="X",INDIRECT("'DATA - økonomi'!G"&amp;4+15*$A16+4*$A16+9),0)+IF(Analyse!$E$112="X",INDIRECT("'DATA - økonomi'!G"&amp;4+15*$A16+4*$A16+10),0)+IF(Analyse!$E$115="X",INDIRECT("'DATA - økonomi'!G"&amp;4+15*$A16+4*$A16+11),0)+IF(Analyse!$E$116="X",INDIRECT("'DATA - økonomi'!G"&amp;4+15*$A16+4*$A16+12),0)+IF(Analyse!$E$117="X",INDIRECT("'DATA - økonomi'!G"&amp;4+15*$A16+4*$A16+13),0)+IF(Analyse!$E$129="X",INDIRECT("'DATA - økonomi'!G"&amp;4+15*$A16+4*$A16+14),0)</f>
        <v>0</v>
      </c>
      <c r="H16" s="36">
        <f ca="1">IF(Analyse!$E$3="X",INDIRECT("'DATA - økonomi'!H"&amp;4+15*$A16+4*$A16+0),0)+IF(Analyse!$E$4="X",INDIRECT("'DATA - økonomi'!H"&amp;4+15*$A16+4*$A16+1),0)+IF(Analyse!$E$104="X",INDIRECT("'DATA - økonomi'!H"&amp;4+15*$A16+4*$A16+2),0)+IF(Analyse!$E$105="X",INDIRECT("'DATA - økonomi'!H"&amp;4+15*$A16+4*$A16+3),0)+IF(Analyse!$E$106="X",INDIRECT("'DATA - økonomi'!H"&amp;4+15*$A16+4*$A16+4),0)+IF(Analyse!$E$107="X",INDIRECT("'DATA - økonomi'!H"&amp;4+15*$A16+4*$A16+5),0)+IF(Analyse!$E$108="X",INDIRECT("'DATA - økonomi'!H"&amp;4+15*$A16+4*$A16+6),0)+IF(Analyse!$E$109="X",INDIRECT("'DATA - økonomi'!H"&amp;4+15*$A16+4*$A16+7),0)+IF(Analyse!$E$110="X",INDIRECT("'DATA - økonomi'!H"&amp;4+15*$A16+4*$A16+8),0)+IF(Analyse!$E$111="X",INDIRECT("'DATA - økonomi'!H"&amp;4+15*$A16+4*$A16+9),0)+IF(Analyse!$E$112="X",INDIRECT("'DATA - økonomi'!H"&amp;4+15*$A16+4*$A16+10),0)+IF(Analyse!$E$115="X",INDIRECT("'DATA - økonomi'!H"&amp;4+15*$A16+4*$A16+11),0)+IF(Analyse!$E$116="X",INDIRECT("'DATA - økonomi'!H"&amp;4+15*$A16+4*$A16+12),0)+IF(Analyse!$E$117="X",INDIRECT("'DATA - økonomi'!H"&amp;4+15*$A16+4*$A16+13),0)+IF(Analyse!$E$129="X",INDIRECT("'DATA - økonomi'!H"&amp;4+15*$A16+4*$A16+14),0)</f>
        <v>0</v>
      </c>
      <c r="I16" s="36">
        <f ca="1">IF(Analyse!$E$3="X",INDIRECT("'DATA - økonomi'!I"&amp;4+15*$A16+4*$A16+0),0)+IF(Analyse!$E$4="X",INDIRECT("'DATA - økonomi'!I"&amp;4+15*$A16+4*$A16+1),0)+IF(Analyse!$E$104="X",INDIRECT("'DATA - økonomi'!I"&amp;4+15*$A16+4*$A16+2),0)+IF(Analyse!$E$105="X",INDIRECT("'DATA - økonomi'!I"&amp;4+15*$A16+4*$A16+3),0)+IF(Analyse!$E$106="X",INDIRECT("'DATA - økonomi'!I"&amp;4+15*$A16+4*$A16+4),0)+IF(Analyse!$E$107="X",INDIRECT("'DATA - økonomi'!I"&amp;4+15*$A16+4*$A16+5),0)+IF(Analyse!$E$108="X",INDIRECT("'DATA - økonomi'!I"&amp;4+15*$A16+4*$A16+6),0)+IF(Analyse!$E$109="X",INDIRECT("'DATA - økonomi'!I"&amp;4+15*$A16+4*$A16+7),0)+IF(Analyse!$E$110="X",INDIRECT("'DATA - økonomi'!I"&amp;4+15*$A16+4*$A16+8),0)+IF(Analyse!$E$111="X",INDIRECT("'DATA - økonomi'!I"&amp;4+15*$A16+4*$A16+9),0)+IF(Analyse!$E$112="X",INDIRECT("'DATA - økonomi'!I"&amp;4+15*$A16+4*$A16+10),0)+IF(Analyse!$E$115="X",INDIRECT("'DATA - økonomi'!I"&amp;4+15*$A16+4*$A16+11),0)+IF(Analyse!$E$116="X",INDIRECT("'DATA - økonomi'!I"&amp;4+15*$A16+4*$A16+12),0)+IF(Analyse!$E$117="X",INDIRECT("'DATA - økonomi'!I"&amp;4+15*$A16+4*$A16+13),0)+IF(Analyse!$E$129="X",INDIRECT("'DATA - økonomi'!I"&amp;4+15*$A16+4*$A16+14),0)</f>
        <v>0</v>
      </c>
      <c r="J16" s="36">
        <f ca="1">IF(Analyse!$E$3="X",INDIRECT("'DATA - økonomi'!J"&amp;4+15*$A16+4*$A16+0),0)+IF(Analyse!$E$4="X",INDIRECT("'DATA - økonomi'!J"&amp;4+15*$A16+4*$A16+1),0)+IF(Analyse!$E$104="X",INDIRECT("'DATA - økonomi'!J"&amp;4+15*$A16+4*$A16+2),0)+IF(Analyse!$E$105="X",INDIRECT("'DATA - økonomi'!J"&amp;4+15*$A16+4*$A16+3),0)+IF(Analyse!$E$106="X",INDIRECT("'DATA - økonomi'!J"&amp;4+15*$A16+4*$A16+4),0)+IF(Analyse!$E$107="X",INDIRECT("'DATA - økonomi'!J"&amp;4+15*$A16+4*$A16+5),0)+IF(Analyse!$E$108="X",INDIRECT("'DATA - økonomi'!J"&amp;4+15*$A16+4*$A16+6),0)+IF(Analyse!$E$109="X",INDIRECT("'DATA - økonomi'!J"&amp;4+15*$A16+4*$A16+7),0)+IF(Analyse!$E$110="X",INDIRECT("'DATA - økonomi'!J"&amp;4+15*$A16+4*$A16+8),0)+IF(Analyse!$E$111="X",INDIRECT("'DATA - økonomi'!J"&amp;4+15*$A16+4*$A16+9),0)+IF(Analyse!$E$112="X",INDIRECT("'DATA - økonomi'!J"&amp;4+15*$A16+4*$A16+10),0)+IF(Analyse!$E$115="X",INDIRECT("'DATA - økonomi'!J"&amp;4+15*$A16+4*$A16+11),0)+IF(Analyse!$E$116="X",INDIRECT("'DATA - økonomi'!J"&amp;4+15*$A16+4*$A16+12),0)+IF(Analyse!$E$117="X",INDIRECT("'DATA - økonomi'!J"&amp;4+15*$A16+4*$A16+13),0)+IF(Analyse!$E$129="X",INDIRECT("'DATA - økonomi'!J"&amp;4+15*$A16+4*$A16+14),0)</f>
        <v>0</v>
      </c>
      <c r="K16" s="36">
        <f ca="1">IF(Analyse!$E$3="X",INDIRECT("'DATA - økonomi'!K"&amp;4+15*$A16+4*$A16+0),0)+IF(Analyse!$E$4="X",INDIRECT("'DATA - økonomi'!K"&amp;4+15*$A16+4*$A16+1),0)+IF(Analyse!$E$104="X",INDIRECT("'DATA - økonomi'!K"&amp;4+15*$A16+4*$A16+2),0)+IF(Analyse!$E$105="X",INDIRECT("'DATA - økonomi'!K"&amp;4+15*$A16+4*$A16+3),0)+IF(Analyse!$E$106="X",INDIRECT("'DATA - økonomi'!K"&amp;4+15*$A16+4*$A16+4),0)+IF(Analyse!$E$107="X",INDIRECT("'DATA - økonomi'!K"&amp;4+15*$A16+4*$A16+5),0)+IF(Analyse!$E$108="X",INDIRECT("'DATA - økonomi'!K"&amp;4+15*$A16+4*$A16+6),0)+IF(Analyse!$E$109="X",INDIRECT("'DATA - økonomi'!K"&amp;4+15*$A16+4*$A16+7),0)+IF(Analyse!$E$110="X",INDIRECT("'DATA - økonomi'!K"&amp;4+15*$A16+4*$A16+8),0)+IF(Analyse!$E$111="X",INDIRECT("'DATA - økonomi'!K"&amp;4+15*$A16+4*$A16+9),0)+IF(Analyse!$E$112="X",INDIRECT("'DATA - økonomi'!K"&amp;4+15*$A16+4*$A16+10),0)+IF(Analyse!$E$115="X",INDIRECT("'DATA - økonomi'!K"&amp;4+15*$A16+4*$A16+11),0)+IF(Analyse!$E$116="X",INDIRECT("'DATA - økonomi'!K"&amp;4+15*$A16+4*$A16+12),0)+IF(Analyse!$E$117="X",INDIRECT("'DATA - økonomi'!K"&amp;4+15*$A16+4*$A16+13),0)+IF(Analyse!$E$129="X",INDIRECT("'DATA - økonomi'!K"&amp;4+15*$A16+4*$A16+14),0)</f>
        <v>0</v>
      </c>
      <c r="L16" s="36">
        <f ca="1">IF(Analyse!$E$3="X",INDIRECT("'DATA - økonomi'!L"&amp;4+15*$A16+4*$A16+0),0)+IF(Analyse!$E$4="X",INDIRECT("'DATA - økonomi'!L"&amp;4+15*$A16+4*$A16+1),0)+IF(Analyse!$E$104="X",INDIRECT("'DATA - økonomi'!L"&amp;4+15*$A16+4*$A16+2),0)+IF(Analyse!$E$105="X",INDIRECT("'DATA - økonomi'!L"&amp;4+15*$A16+4*$A16+3),0)+IF(Analyse!$E$106="X",INDIRECT("'DATA - økonomi'!L"&amp;4+15*$A16+4*$A16+4),0)+IF(Analyse!$E$107="X",INDIRECT("'DATA - økonomi'!L"&amp;4+15*$A16+4*$A16+5),0)+IF(Analyse!$E$108="X",INDIRECT("'DATA - økonomi'!L"&amp;4+15*$A16+4*$A16+6),0)+IF(Analyse!$E$109="X",INDIRECT("'DATA - økonomi'!L"&amp;4+15*$A16+4*$A16+7),0)+IF(Analyse!$E$110="X",INDIRECT("'DATA - økonomi'!L"&amp;4+15*$A16+4*$A16+8),0)+IF(Analyse!$E$111="X",INDIRECT("'DATA - økonomi'!L"&amp;4+15*$A16+4*$A16+9),0)+IF(Analyse!$E$112="X",INDIRECT("'DATA - økonomi'!L"&amp;4+15*$A16+4*$A16+10),0)+IF(Analyse!$E$115="X",INDIRECT("'DATA - økonomi'!L"&amp;4+15*$A16+4*$A16+11),0)+IF(Analyse!$E$116="X",INDIRECT("'DATA - økonomi'!L"&amp;4+15*$A16+4*$A16+12),0)+IF(Analyse!$E$117="X",INDIRECT("'DATA - økonomi'!L"&amp;4+15*$A16+4*$A16+13),0)+IF(Analyse!$E$129="X",INDIRECT("'DATA - økonomi'!L"&amp;4+15*$A16+4*$A16+14),0)</f>
        <v>0</v>
      </c>
      <c r="M16" s="36">
        <f ca="1">IF(Analyse!$E$3="X",INDIRECT("'DATA - økonomi'!M"&amp;4+15*$A16+4*$A16+0),0)+IF(Analyse!$E$4="X",INDIRECT("'DATA - økonomi'!M"&amp;4+15*$A16+4*$A16+1),0)+IF(Analyse!$E$104="X",INDIRECT("'DATA - økonomi'!M"&amp;4+15*$A16+4*$A16+2),0)+IF(Analyse!$E$105="X",INDIRECT("'DATA - økonomi'!M"&amp;4+15*$A16+4*$A16+3),0)+IF(Analyse!$E$106="X",INDIRECT("'DATA - økonomi'!M"&amp;4+15*$A16+4*$A16+4),0)+IF(Analyse!$E$107="X",INDIRECT("'DATA - økonomi'!M"&amp;4+15*$A16+4*$A16+5),0)+IF(Analyse!$E$108="X",INDIRECT("'DATA - økonomi'!M"&amp;4+15*$A16+4*$A16+6),0)+IF(Analyse!$E$109="X",INDIRECT("'DATA - økonomi'!M"&amp;4+15*$A16+4*$A16+7),0)+IF(Analyse!$E$110="X",INDIRECT("'DATA - økonomi'!M"&amp;4+15*$A16+4*$A16+8),0)+IF(Analyse!$E$111="X",INDIRECT("'DATA - økonomi'!M"&amp;4+15*$A16+4*$A16+9),0)+IF(Analyse!$E$112="X",INDIRECT("'DATA - økonomi'!M"&amp;4+15*$A16+4*$A16+10),0)+IF(Analyse!$E$115="X",INDIRECT("'DATA - økonomi'!M"&amp;4+15*$A16+4*$A16+11),0)+IF(Analyse!$E$116="X",INDIRECT("'DATA - økonomi'!M"&amp;4+15*$A16+4*$A16+12),0)+IF(Analyse!$E$117="X",INDIRECT("'DATA - økonomi'!M"&amp;4+15*$A16+4*$A16+13),0)+IF(Analyse!$E$129="X",INDIRECT("'DATA - økonomi'!M"&amp;4+15*$A16+4*$A16+14),0)</f>
        <v>0</v>
      </c>
      <c r="N16" s="36">
        <f ca="1">IF(Analyse!$E$3="X",INDIRECT("'DATA - økonomi'!N"&amp;4+15*$A16+4*$A16+0),0)+IF(Analyse!$E$4="X",INDIRECT("'DATA - økonomi'!N"&amp;4+15*$A16+4*$A16+1),0)+IF(Analyse!$E$104="X",INDIRECT("'DATA - økonomi'!N"&amp;4+15*$A16+4*$A16+2),0)+IF(Analyse!$E$105="X",INDIRECT("'DATA - økonomi'!N"&amp;4+15*$A16+4*$A16+3),0)+IF(Analyse!$E$106="X",INDIRECT("'DATA - økonomi'!N"&amp;4+15*$A16+4*$A16+4),0)+IF(Analyse!$E$107="X",INDIRECT("'DATA - økonomi'!N"&amp;4+15*$A16+4*$A16+5),0)+IF(Analyse!$E$108="X",INDIRECT("'DATA - økonomi'!N"&amp;4+15*$A16+4*$A16+6),0)+IF(Analyse!$E$109="X",INDIRECT("'DATA - økonomi'!N"&amp;4+15*$A16+4*$A16+7),0)+IF(Analyse!$E$110="X",INDIRECT("'DATA - økonomi'!N"&amp;4+15*$A16+4*$A16+8),0)+IF(Analyse!$E$111="X",INDIRECT("'DATA - økonomi'!N"&amp;4+15*$A16+4*$A16+9),0)+IF(Analyse!$E$112="X",INDIRECT("'DATA - økonomi'!N"&amp;4+15*$A16+4*$A16+10),0)+IF(Analyse!$E$115="X",INDIRECT("'DATA - økonomi'!N"&amp;4+15*$A16+4*$A16+11),0)+IF(Analyse!$E$116="X",INDIRECT("'DATA - økonomi'!N"&amp;4+15*$A16+4*$A16+12),0)+IF(Analyse!$E$117="X",INDIRECT("'DATA - økonomi'!N"&amp;4+15*$A16+4*$A16+13),0)+IF(Analyse!$E$129="X",INDIRECT("'DATA - økonomi'!N"&amp;4+15*$A16+4*$A16+14),0)</f>
        <v>0</v>
      </c>
      <c r="O16" s="32"/>
      <c r="P16" s="35" t="s">
        <v>24</v>
      </c>
      <c r="Q16" s="36">
        <f ca="1">IF(Analyse!$E$3="X",INDIRECT("'DATA - økonomi'!Q"&amp;4+15*$A16+4*$A16+0),0)+IF(Analyse!$E$4="X",INDIRECT("'DATA - økonomi'!Q"&amp;4+15*$A16+4*$A16+1),0)+IF(Analyse!$E$104="X",INDIRECT("'DATA - økonomi'!Q"&amp;4+15*$A16+4*$A16+2),0)+IF(Analyse!$E$105="X",INDIRECT("'DATA - økonomi'!Q"&amp;4+15*$A16+4*$A16+3),0)+IF(Analyse!$E$106="X",INDIRECT("'DATA - økonomi'!Q"&amp;4+15*$A16+4*$A16+4),0)+IF(Analyse!$E$107="X",INDIRECT("'DATA - økonomi'!Q"&amp;4+15*$A16+4*$A16+5),0)+IF(Analyse!$E$108="X",INDIRECT("'DATA - økonomi'!Q"&amp;4+15*$A16+4*$A16+6),0)+IF(Analyse!$E$109="X",INDIRECT("'DATA - økonomi'!Q"&amp;4+15*$A16+4*$A16+7),0)+IF(Analyse!$E$110="X",INDIRECT("'DATA - økonomi'!Q"&amp;4+15*$A16+4*$A16+8),0)+IF(Analyse!$E$111="X",INDIRECT("'DATA - økonomi'!Q"&amp;4+15*$A16+4*$A16+9),0)+IF(Analyse!$E$112="X",INDIRECT("'DATA - økonomi'!Q"&amp;4+15*$A16+4*$A16+10),0)+IF(Analyse!$E$115="X",INDIRECT("'DATA - økonomi'!Q"&amp;4+15*$A16+4*$A16+11),0)+IF(Analyse!$E$116="X",INDIRECT("'DATA - økonomi'!Q"&amp;4+15*$A16+4*$A16+12),0)+IF(Analyse!$E$117="X",INDIRECT("'DATA - økonomi'!Q"&amp;4+15*$A16+4*$A16+13),0)+IF(Analyse!$E$129="X",INDIRECT("'DATA - økonomi'!Q"&amp;4+15*$A16+4*$A16+14),0)</f>
        <v>0</v>
      </c>
      <c r="R16" s="36">
        <f ca="1">IF(Analyse!$E$3="X",INDIRECT("'DATA - økonomi'!R"&amp;4+15*$A16+4*$A16+0),0)+IF(Analyse!$E$4="X",INDIRECT("'DATA - økonomi'!R"&amp;4+15*$A16+4*$A16+1),0)+IF(Analyse!$E$104="X",INDIRECT("'DATA - økonomi'!R"&amp;4+15*$A16+4*$A16+2),0)+IF(Analyse!$E$105="X",INDIRECT("'DATA - økonomi'!R"&amp;4+15*$A16+4*$A16+3),0)+IF(Analyse!$E$106="X",INDIRECT("'DATA - økonomi'!R"&amp;4+15*$A16+4*$A16+4),0)+IF(Analyse!$E$107="X",INDIRECT("'DATA - økonomi'!R"&amp;4+15*$A16+4*$A16+5),0)+IF(Analyse!$E$108="X",INDIRECT("'DATA - økonomi'!R"&amp;4+15*$A16+4*$A16+6),0)+IF(Analyse!$E$109="X",INDIRECT("'DATA - økonomi'!R"&amp;4+15*$A16+4*$A16+7),0)+IF(Analyse!$E$110="X",INDIRECT("'DATA - økonomi'!R"&amp;4+15*$A16+4*$A16+8),0)+IF(Analyse!$E$111="X",INDIRECT("'DATA - økonomi'!R"&amp;4+15*$A16+4*$A16+9),0)+IF(Analyse!$E$112="X",INDIRECT("'DATA - økonomi'!R"&amp;4+15*$A16+4*$A16+10),0)+IF(Analyse!$E$115="X",INDIRECT("'DATA - økonomi'!R"&amp;4+15*$A16+4*$A16+11),0)+IF(Analyse!$E$116="X",INDIRECT("'DATA - økonomi'!R"&amp;4+15*$A16+4*$A16+12),0)+IF(Analyse!$E$117="X",INDIRECT("'DATA - økonomi'!R"&amp;4+15*$A16+4*$A16+13),0)+IF(Analyse!$E$129="X",INDIRECT("'DATA - økonomi'!R"&amp;4+15*$A16+4*$A16+14),0)</f>
        <v>0</v>
      </c>
      <c r="S16" s="36">
        <f ca="1">IF(Analyse!$E$3="X",INDIRECT("'DATA - økonomi'!S"&amp;4+15*$A16+4*$A16+0),0)+IF(Analyse!$E$4="X",INDIRECT("'DATA - økonomi'!S"&amp;4+15*$A16+4*$A16+1),0)+IF(Analyse!$E$104="X",INDIRECT("'DATA - økonomi'!S"&amp;4+15*$A16+4*$A16+2),0)+IF(Analyse!$E$105="X",INDIRECT("'DATA - økonomi'!S"&amp;4+15*$A16+4*$A16+3),0)+IF(Analyse!$E$106="X",INDIRECT("'DATA - økonomi'!S"&amp;4+15*$A16+4*$A16+4),0)+IF(Analyse!$E$107="X",INDIRECT("'DATA - økonomi'!S"&amp;4+15*$A16+4*$A16+5),0)+IF(Analyse!$E$108="X",INDIRECT("'DATA - økonomi'!S"&amp;4+15*$A16+4*$A16+6),0)+IF(Analyse!$E$109="X",INDIRECT("'DATA - økonomi'!S"&amp;4+15*$A16+4*$A16+7),0)+IF(Analyse!$E$110="X",INDIRECT("'DATA - økonomi'!S"&amp;4+15*$A16+4*$A16+8),0)+IF(Analyse!$E$111="X",INDIRECT("'DATA - økonomi'!S"&amp;4+15*$A16+4*$A16+9),0)+IF(Analyse!$E$112="X",INDIRECT("'DATA - økonomi'!S"&amp;4+15*$A16+4*$A16+10),0)+IF(Analyse!$E$115="X",INDIRECT("'DATA - økonomi'!S"&amp;4+15*$A16+4*$A16+11),0)+IF(Analyse!$E$116="X",INDIRECT("'DATA - økonomi'!S"&amp;4+15*$A16+4*$A16+12),0)+IF(Analyse!$E$117="X",INDIRECT("'DATA - økonomi'!S"&amp;4+15*$A16+4*$A16+13),0)+IF(Analyse!$E$129="X",INDIRECT("'DATA - økonomi'!S"&amp;4+15*$A16+4*$A16+14),0)</f>
        <v>0</v>
      </c>
      <c r="T16" s="36">
        <f ca="1">IF(Analyse!$E$3="X",INDIRECT("'DATA - økonomi'!T"&amp;4+15*$A16+4*$A16+0),0)+IF(Analyse!$E$4="X",INDIRECT("'DATA - økonomi'!T"&amp;4+15*$A16+4*$A16+1),0)+IF(Analyse!$E$104="X",INDIRECT("'DATA - økonomi'!T"&amp;4+15*$A16+4*$A16+2),0)+IF(Analyse!$E$105="X",INDIRECT("'DATA - økonomi'!T"&amp;4+15*$A16+4*$A16+3),0)+IF(Analyse!$E$106="X",INDIRECT("'DATA - økonomi'!T"&amp;4+15*$A16+4*$A16+4),0)+IF(Analyse!$E$107="X",INDIRECT("'DATA - økonomi'!T"&amp;4+15*$A16+4*$A16+5),0)+IF(Analyse!$E$108="X",INDIRECT("'DATA - økonomi'!T"&amp;4+15*$A16+4*$A16+6),0)+IF(Analyse!$E$109="X",INDIRECT("'DATA - økonomi'!T"&amp;4+15*$A16+4*$A16+7),0)+IF(Analyse!$E$110="X",INDIRECT("'DATA - økonomi'!T"&amp;4+15*$A16+4*$A16+8),0)+IF(Analyse!$E$111="X",INDIRECT("'DATA - økonomi'!T"&amp;4+15*$A16+4*$A16+9),0)+IF(Analyse!$E$112="X",INDIRECT("'DATA - økonomi'!T"&amp;4+15*$A16+4*$A16+10),0)+IF(Analyse!$E$115="X",INDIRECT("'DATA - økonomi'!T"&amp;4+15*$A16+4*$A16+11),0)+IF(Analyse!$E$116="X",INDIRECT("'DATA - økonomi'!T"&amp;4+15*$A16+4*$A16+12),0)+IF(Analyse!$E$117="X",INDIRECT("'DATA - økonomi'!T"&amp;4+15*$A16+4*$A16+13),0)+IF(Analyse!$E$129="X",INDIRECT("'DATA - økonomi'!T"&amp;4+15*$A16+4*$A16+14),0)</f>
        <v>0</v>
      </c>
      <c r="U16" s="36">
        <f ca="1">IF(Analyse!$E$3="X",INDIRECT("'DATA - økonomi'!U"&amp;4+15*$A16+4*$A16+0),0)+IF(Analyse!$E$4="X",INDIRECT("'DATA - økonomi'!U"&amp;4+15*$A16+4*$A16+1),0)+IF(Analyse!$E$104="X",INDIRECT("'DATA - økonomi'!U"&amp;4+15*$A16+4*$A16+2),0)+IF(Analyse!$E$105="X",INDIRECT("'DATA - økonomi'!U"&amp;4+15*$A16+4*$A16+3),0)+IF(Analyse!$E$106="X",INDIRECT("'DATA - økonomi'!U"&amp;4+15*$A16+4*$A16+4),0)+IF(Analyse!$E$107="X",INDIRECT("'DATA - økonomi'!U"&amp;4+15*$A16+4*$A16+5),0)+IF(Analyse!$E$108="X",INDIRECT("'DATA - økonomi'!U"&amp;4+15*$A16+4*$A16+6),0)+IF(Analyse!$E$109="X",INDIRECT("'DATA - økonomi'!U"&amp;4+15*$A16+4*$A16+7),0)+IF(Analyse!$E$110="X",INDIRECT("'DATA - økonomi'!U"&amp;4+15*$A16+4*$A16+8),0)+IF(Analyse!$E$111="X",INDIRECT("'DATA - økonomi'!U"&amp;4+15*$A16+4*$A16+9),0)+IF(Analyse!$E$112="X",INDIRECT("'DATA - økonomi'!U"&amp;4+15*$A16+4*$A16+10),0)+IF(Analyse!$E$115="X",INDIRECT("'DATA - økonomi'!U"&amp;4+15*$A16+4*$A16+11),0)+IF(Analyse!$E$116="X",INDIRECT("'DATA - økonomi'!U"&amp;4+15*$A16+4*$A16+12),0)+IF(Analyse!$E$117="X",INDIRECT("'DATA - økonomi'!U"&amp;4+15*$A16+4*$A16+13),0)+IF(Analyse!$E$129="X",INDIRECT("'DATA - økonomi'!U"&amp;4+15*$A16+4*$A16+14),0)</f>
        <v>0</v>
      </c>
      <c r="V16" s="36">
        <f ca="1">IF(Analyse!$E$3="X",INDIRECT("'DATA - økonomi'!V"&amp;4+15*$A16+4*$A16+0),0)+IF(Analyse!$E$4="X",INDIRECT("'DATA - økonomi'!V"&amp;4+15*$A16+4*$A16+1),0)+IF(Analyse!$E$104="X",INDIRECT("'DATA - økonomi'!V"&amp;4+15*$A16+4*$A16+2),0)+IF(Analyse!$E$105="X",INDIRECT("'DATA - økonomi'!V"&amp;4+15*$A16+4*$A16+3),0)+IF(Analyse!$E$106="X",INDIRECT("'DATA - økonomi'!V"&amp;4+15*$A16+4*$A16+4),0)+IF(Analyse!$E$107="X",INDIRECT("'DATA - økonomi'!V"&amp;4+15*$A16+4*$A16+5),0)+IF(Analyse!$E$108="X",INDIRECT("'DATA - økonomi'!V"&amp;4+15*$A16+4*$A16+6),0)+IF(Analyse!$E$109="X",INDIRECT("'DATA - økonomi'!V"&amp;4+15*$A16+4*$A16+7),0)+IF(Analyse!$E$110="X",INDIRECT("'DATA - økonomi'!V"&amp;4+15*$A16+4*$A16+8),0)+IF(Analyse!$E$111="X",INDIRECT("'DATA - økonomi'!V"&amp;4+15*$A16+4*$A16+9),0)+IF(Analyse!$E$112="X",INDIRECT("'DATA - økonomi'!V"&amp;4+15*$A16+4*$A16+10),0)+IF(Analyse!$E$115="X",INDIRECT("'DATA - økonomi'!V"&amp;4+15*$A16+4*$A16+11),0)+IF(Analyse!$E$116="X",INDIRECT("'DATA - økonomi'!V"&amp;4+15*$A16+4*$A16+12),0)+IF(Analyse!$E$117="X",INDIRECT("'DATA - økonomi'!V"&amp;4+15*$A16+4*$A16+13),0)+IF(Analyse!$E$129="X",INDIRECT("'DATA - økonomi'!V"&amp;4+15*$A16+4*$A16+14),0)</f>
        <v>0</v>
      </c>
      <c r="W16" s="36">
        <f ca="1">IF(Analyse!$E$3="X",INDIRECT("'DATA - økonomi'!W"&amp;4+15*$A16+4*$A16+0),0)+IF(Analyse!$E$4="X",INDIRECT("'DATA - økonomi'!W"&amp;4+15*$A16+4*$A16+1),0)+IF(Analyse!$E$104="X",INDIRECT("'DATA - økonomi'!W"&amp;4+15*$A16+4*$A16+2),0)+IF(Analyse!$E$105="X",INDIRECT("'DATA - økonomi'!W"&amp;4+15*$A16+4*$A16+3),0)+IF(Analyse!$E$106="X",INDIRECT("'DATA - økonomi'!W"&amp;4+15*$A16+4*$A16+4),0)+IF(Analyse!$E$107="X",INDIRECT("'DATA - økonomi'!W"&amp;4+15*$A16+4*$A16+5),0)+IF(Analyse!$E$108="X",INDIRECT("'DATA - økonomi'!W"&amp;4+15*$A16+4*$A16+6),0)+IF(Analyse!$E$109="X",INDIRECT("'DATA - økonomi'!W"&amp;4+15*$A16+4*$A16+7),0)+IF(Analyse!$E$110="X",INDIRECT("'DATA - økonomi'!W"&amp;4+15*$A16+4*$A16+8),0)+IF(Analyse!$E$111="X",INDIRECT("'DATA - økonomi'!W"&amp;4+15*$A16+4*$A16+9),0)+IF(Analyse!$E$112="X",INDIRECT("'DATA - økonomi'!W"&amp;4+15*$A16+4*$A16+10),0)+IF(Analyse!$E$115="X",INDIRECT("'DATA - økonomi'!W"&amp;4+15*$A16+4*$A16+11),0)+IF(Analyse!$E$116="X",INDIRECT("'DATA - økonomi'!W"&amp;4+15*$A16+4*$A16+12),0)+IF(Analyse!$E$117="X",INDIRECT("'DATA - økonomi'!W"&amp;4+15*$A16+4*$A16+13),0)+IF(Analyse!$E$129="X",INDIRECT("'DATA - økonomi'!W"&amp;4+15*$A16+4*$A16+14),0)</f>
        <v>0</v>
      </c>
      <c r="X16" s="36">
        <f ca="1">IF(Analyse!$E$3="X",INDIRECT("'DATA - økonomi'!X"&amp;4+15*$A16+4*$A16+0),0)+IF(Analyse!$E$4="X",INDIRECT("'DATA - økonomi'!X"&amp;4+15*$A16+4*$A16+1),0)+IF(Analyse!$E$104="X",INDIRECT("'DATA - økonomi'!X"&amp;4+15*$A16+4*$A16+2),0)+IF(Analyse!$E$105="X",INDIRECT("'DATA - økonomi'!X"&amp;4+15*$A16+4*$A16+3),0)+IF(Analyse!$E$106="X",INDIRECT("'DATA - økonomi'!X"&amp;4+15*$A16+4*$A16+4),0)+IF(Analyse!$E$107="X",INDIRECT("'DATA - økonomi'!X"&amp;4+15*$A16+4*$A16+5),0)+IF(Analyse!$E$108="X",INDIRECT("'DATA - økonomi'!X"&amp;4+15*$A16+4*$A16+6),0)+IF(Analyse!$E$109="X",INDIRECT("'DATA - økonomi'!X"&amp;4+15*$A16+4*$A16+7),0)+IF(Analyse!$E$110="X",INDIRECT("'DATA - økonomi'!X"&amp;4+15*$A16+4*$A16+8),0)+IF(Analyse!$E$111="X",INDIRECT("'DATA - økonomi'!X"&amp;4+15*$A16+4*$A16+9),0)+IF(Analyse!$E$112="X",INDIRECT("'DATA - økonomi'!X"&amp;4+15*$A16+4*$A16+10),0)+IF(Analyse!$E$115="X",INDIRECT("'DATA - økonomi'!X"&amp;4+15*$A16+4*$A16+11),0)+IF(Analyse!$E$116="X",INDIRECT("'DATA - økonomi'!X"&amp;4+15*$A16+4*$A16+12),0)+IF(Analyse!$E$117="X",INDIRECT("'DATA - økonomi'!X"&amp;4+15*$A16+4*$A16+13),0)+IF(Analyse!$E$129="X",INDIRECT("'DATA - økonomi'!X"&amp;4+15*$A16+4*$A16+14),0)</f>
        <v>0</v>
      </c>
      <c r="Y16" s="36">
        <f ca="1">IF(Analyse!$E$3="X",INDIRECT("'DATA - økonomi'!Y"&amp;4+15*$A16+4*$A16+0),0)+IF(Analyse!$E$4="X",INDIRECT("'DATA - økonomi'!Y"&amp;4+15*$A16+4*$A16+1),0)+IF(Analyse!$E$104="X",INDIRECT("'DATA - økonomi'!Y"&amp;4+15*$A16+4*$A16+2),0)+IF(Analyse!$E$105="X",INDIRECT("'DATA - økonomi'!Y"&amp;4+15*$A16+4*$A16+3),0)+IF(Analyse!$E$106="X",INDIRECT("'DATA - økonomi'!Y"&amp;4+15*$A16+4*$A16+4),0)+IF(Analyse!$E$107="X",INDIRECT("'DATA - økonomi'!Y"&amp;4+15*$A16+4*$A16+5),0)+IF(Analyse!$E$108="X",INDIRECT("'DATA - økonomi'!Y"&amp;4+15*$A16+4*$A16+6),0)+IF(Analyse!$E$109="X",INDIRECT("'DATA - økonomi'!Y"&amp;4+15*$A16+4*$A16+7),0)+IF(Analyse!$E$110="X",INDIRECT("'DATA - økonomi'!Y"&amp;4+15*$A16+4*$A16+8),0)+IF(Analyse!$E$111="X",INDIRECT("'DATA - økonomi'!Y"&amp;4+15*$A16+4*$A16+9),0)+IF(Analyse!$E$112="X",INDIRECT("'DATA - økonomi'!Y"&amp;4+15*$A16+4*$A16+10),0)+IF(Analyse!$E$115="X",INDIRECT("'DATA - økonomi'!Y"&amp;4+15*$A16+4*$A16+11),0)+IF(Analyse!$E$116="X",INDIRECT("'DATA - økonomi'!Y"&amp;4+15*$A16+4*$A16+12),0)+IF(Analyse!$E$117="X",INDIRECT("'DATA - økonomi'!Y"&amp;4+15*$A16+4*$A16+13),0)+IF(Analyse!$E$129="X",INDIRECT("'DATA - økonomi'!Y"&amp;4+15*$A16+4*$A16+14),0)</f>
        <v>0</v>
      </c>
      <c r="Z16" s="36">
        <f ca="1">IF(Analyse!$E$3="X",INDIRECT("'DATA - økonomi'!Z"&amp;4+15*$A16+4*$A16+0),0)+IF(Analyse!$E$4="X",INDIRECT("'DATA - økonomi'!Z"&amp;4+15*$A16+4*$A16+1),0)+IF(Analyse!$E$104="X",INDIRECT("'DATA - økonomi'!Z"&amp;4+15*$A16+4*$A16+2),0)+IF(Analyse!$E$105="X",INDIRECT("'DATA - økonomi'!Z"&amp;4+15*$A16+4*$A16+3),0)+IF(Analyse!$E$106="X",INDIRECT("'DATA - økonomi'!Z"&amp;4+15*$A16+4*$A16+4),0)+IF(Analyse!$E$107="X",INDIRECT("'DATA - økonomi'!Z"&amp;4+15*$A16+4*$A16+5),0)+IF(Analyse!$E$108="X",INDIRECT("'DATA - økonomi'!Z"&amp;4+15*$A16+4*$A16+6),0)+IF(Analyse!$E$109="X",INDIRECT("'DATA - økonomi'!Z"&amp;4+15*$A16+4*$A16+7),0)+IF(Analyse!$E$110="X",INDIRECT("'DATA - økonomi'!Z"&amp;4+15*$A16+4*$A16+8),0)+IF(Analyse!$E$111="X",INDIRECT("'DATA - økonomi'!Z"&amp;4+15*$A16+4*$A16+9),0)+IF(Analyse!$E$112="X",INDIRECT("'DATA - økonomi'!Z"&amp;4+15*$A16+4*$A16+10),0)+IF(Analyse!$E$115="X",INDIRECT("'DATA - økonomi'!Z"&amp;4+15*$A16+4*$A16+11),0)+IF(Analyse!$E$116="X",INDIRECT("'DATA - økonomi'!Z"&amp;4+15*$A16+4*$A16+12),0)+IF(Analyse!$E$117="X",INDIRECT("'DATA - økonomi'!Z"&amp;4+15*$A16+4*$A16+13),0)+IF(Analyse!$E$129="X",INDIRECT("'DATA - økonomi'!Z"&amp;4+15*$A16+4*$A16+14),0)</f>
        <v>0</v>
      </c>
      <c r="AA16" s="36">
        <f ca="1">IF(Analyse!$E$3="X",INDIRECT("'DATA - økonomi'!Z"&amp;4+15*$A16+4*$A16+0),0)+IF(Analyse!$E$4="X",INDIRECT("'DATA - økonomi'!Z"&amp;4+15*$A16+4*$A16+1),0)+IF(Analyse!$E$104="X",INDIRECT("'DATA - økonomi'!Z"&amp;4+15*$A16+4*$A16+2),0)+IF(Analyse!$E$105="X",INDIRECT("'DATA - økonomi'!Z"&amp;4+15*$A16+4*$A16+3),0)+IF(Analyse!$E$106="X",INDIRECT("'DATA - økonomi'!Z"&amp;4+15*$A16+4*$A16+4),0)+IF(Analyse!$E$107="X",INDIRECT("'DATA - økonomi'!Z"&amp;4+15*$A16+4*$A16+5),0)+IF(Analyse!$E$108="X",INDIRECT("'DATA - økonomi'!Z"&amp;4+15*$A16+4*$A16+6),0)+IF(Analyse!$E$109="X",INDIRECT("'DATA - økonomi'!Z"&amp;4+15*$A16+4*$A16+7),0)+IF(Analyse!$E$110="X",INDIRECT("'DATA - økonomi'!Z"&amp;4+15*$A16+4*$A16+8),0)+IF(Analyse!$E$111="X",INDIRECT("'DATA - økonomi'!Z"&amp;4+15*$A16+4*$A16+9),0)+IF(Analyse!$E$112="X",INDIRECT("'DATA - økonomi'!Z"&amp;4+15*$A16+4*$A16+10),0)+IF(Analyse!$E$115="X",INDIRECT("'DATA - økonomi'!Z"&amp;4+15*$A16+4*$A16+11),0)+IF(Analyse!$E$116="X",INDIRECT("'DATA - økonomi'!Z"&amp;4+15*$A16+4*$A16+12),0)+IF(Analyse!$E$117="X",INDIRECT("'DATA - økonomi'!Z"&amp;4+15*$A16+4*$A16+13),0)+IF(Analyse!$E$129="X",INDIRECT("'DATA - økonomi'!Z"&amp;4+15*$A16+4*$A16+14),0)</f>
        <v>0</v>
      </c>
      <c r="AB16" s="36">
        <f ca="1">IF(Analyse!$E$3="X",INDIRECT("'DATA - økonomi'!Z"&amp;4+15*$A16+4*$A16+0),0)+IF(Analyse!$E$4="X",INDIRECT("'DATA - økonomi'!Z"&amp;4+15*$A16+4*$A16+1),0)+IF(Analyse!$E$104="X",INDIRECT("'DATA - økonomi'!Z"&amp;4+15*$A16+4*$A16+2),0)+IF(Analyse!$E$105="X",INDIRECT("'DATA - økonomi'!Z"&amp;4+15*$A16+4*$A16+3),0)+IF(Analyse!$E$106="X",INDIRECT("'DATA - økonomi'!Z"&amp;4+15*$A16+4*$A16+4),0)+IF(Analyse!$E$107="X",INDIRECT("'DATA - økonomi'!Z"&amp;4+15*$A16+4*$A16+5),0)+IF(Analyse!$E$108="X",INDIRECT("'DATA - økonomi'!Z"&amp;4+15*$A16+4*$A16+6),0)+IF(Analyse!$E$109="X",INDIRECT("'DATA - økonomi'!Z"&amp;4+15*$A16+4*$A16+7),0)+IF(Analyse!$E$110="X",INDIRECT("'DATA - økonomi'!Z"&amp;4+15*$A16+4*$A16+8),0)+IF(Analyse!$E$111="X",INDIRECT("'DATA - økonomi'!Z"&amp;4+15*$A16+4*$A16+9),0)+IF(Analyse!$E$112="X",INDIRECT("'DATA - økonomi'!Z"&amp;4+15*$A16+4*$A16+10),0)+IF(Analyse!$E$115="X",INDIRECT("'DATA - økonomi'!Z"&amp;4+15*$A16+4*$A16+11),0)+IF(Analyse!$E$116="X",INDIRECT("'DATA - økonomi'!Z"&amp;4+15*$A16+4*$A16+12),0)+IF(Analyse!$E$117="X",INDIRECT("'DATA - økonomi'!Z"&amp;4+15*$A16+4*$A16+13),0)+IF(Analyse!$E$129="X",INDIRECT("'DATA - økonomi'!Z"&amp;4+15*$A16+4*$A16+14),0)</f>
        <v>0</v>
      </c>
      <c r="AC16" s="30"/>
      <c r="AD16" s="35" t="s">
        <v>24</v>
      </c>
      <c r="AE16" s="36">
        <f ca="1">IF(Analyse!$E$3="X",INDIRECT("'DATA - økonomi'!AE"&amp;4+15*$A16+4*$A16+0),0)+IF(Analyse!$E$4="X",INDIRECT("'DATA - økonomi'!AE"&amp;4+15*$A16+4*$A16+1),0)+IF(Analyse!$E$104="X",INDIRECT("'DATA - økonomi'!AE"&amp;4+15*$A16+4*$A16+2),0)+IF(Analyse!$E$105="X",INDIRECT("'DATA - økonomi'!AE"&amp;4+15*$A16+4*$A16+3),0)+IF(Analyse!$E$106="X",INDIRECT("'DATA - økonomi'!AE"&amp;4+15*$A16+4*$A16+4),0)+IF(Analyse!$E$107="X",INDIRECT("'DATA - økonomi'!AE"&amp;4+15*$A16+4*$A16+5),0)+IF(Analyse!$E$108="X",INDIRECT("'DATA - økonomi'!AE"&amp;4+15*$A16+4*$A16+6),0)+IF(Analyse!$E$109="X",INDIRECT("'DATA - økonomi'!AE"&amp;4+15*$A16+4*$A16+7),0)+IF(Analyse!$E$110="X",INDIRECT("'DATA - økonomi'!AE"&amp;4+15*$A16+4*$A16+8),0)+IF(Analyse!$E$111="X",INDIRECT("'DATA - økonomi'!AE"&amp;4+15*$A16+4*$A16+9),0)+IF(Analyse!$E$112="X",INDIRECT("'DATA - økonomi'!AE"&amp;4+15*$A16+4*$A16+10),0)+IF(Analyse!$E$115="X",INDIRECT("'DATA - økonomi'!AE"&amp;4+15*$A16+4*$A16+11),0)+IF(Analyse!$E$116="X",INDIRECT("'DATA - økonomi'!AE"&amp;4+15*$A16+4*$A16+12),0)+IF(Analyse!$E$117="X",INDIRECT("'DATA - økonomi'!AE"&amp;4+15*$A16+4*$A16+13),0)+IF(Analyse!$E$129="X",INDIRECT("'DATA - økonomi'!AE"&amp;4+15*$A16+4*$A16+14),0)</f>
        <v>0</v>
      </c>
      <c r="AF16" s="36">
        <f ca="1">IF(Analyse!$E$3="X",INDIRECT("'DATA - økonomi'!AF"&amp;4+15*$A16+4*$A16+0),0)+IF(Analyse!$E$4="X",INDIRECT("'DATA - økonomi'!AF"&amp;4+15*$A16+4*$A16+1),0)+IF(Analyse!$E$104="X",INDIRECT("'DATA - økonomi'!AF"&amp;4+15*$A16+4*$A16+2),0)+IF(Analyse!$E$105="X",INDIRECT("'DATA - økonomi'!AF"&amp;4+15*$A16+4*$A16+3),0)+IF(Analyse!$E$106="X",INDIRECT("'DATA - økonomi'!AF"&amp;4+15*$A16+4*$A16+4),0)+IF(Analyse!$E$107="X",INDIRECT("'DATA - økonomi'!AF"&amp;4+15*$A16+4*$A16+5),0)+IF(Analyse!$E$108="X",INDIRECT("'DATA - økonomi'!AF"&amp;4+15*$A16+4*$A16+6),0)+IF(Analyse!$E$109="X",INDIRECT("'DATA - økonomi'!AF"&amp;4+15*$A16+4*$A16+7),0)+IF(Analyse!$E$110="X",INDIRECT("'DATA - økonomi'!AF"&amp;4+15*$A16+4*$A16+8),0)+IF(Analyse!$E$111="X",INDIRECT("'DATA - økonomi'!AF"&amp;4+15*$A16+4*$A16+9),0)+IF(Analyse!$E$112="X",INDIRECT("'DATA - økonomi'!AF"&amp;4+15*$A16+4*$A16+10),0)+IF(Analyse!$E$115="X",INDIRECT("'DATA - økonomi'!AF"&amp;4+15*$A16+4*$A16+11),0)+IF(Analyse!$E$116="X",INDIRECT("'DATA - økonomi'!AF"&amp;4+15*$A16+4*$A16+12),0)+IF(Analyse!$E$117="X",INDIRECT("'DATA - økonomi'!AF"&amp;4+15*$A16+4*$A16+13),0)+IF(Analyse!$E$129="X",INDIRECT("'DATA - økonomi'!AF"&amp;4+15*$A16+4*$A16+14),0)</f>
        <v>0</v>
      </c>
      <c r="AG16" s="36">
        <f ca="1">IF(Analyse!$E$3="X",INDIRECT("'DATA - økonomi'!AG"&amp;4+15*$A16+4*$A16+0),0)+IF(Analyse!$E$4="X",INDIRECT("'DATA - økonomi'!AG"&amp;4+15*$A16+4*$A16+1),0)+IF(Analyse!$E$104="X",INDIRECT("'DATA - økonomi'!AG"&amp;4+15*$A16+4*$A16+2),0)+IF(Analyse!$E$105="X",INDIRECT("'DATA - økonomi'!AG"&amp;4+15*$A16+4*$A16+3),0)+IF(Analyse!$E$106="X",INDIRECT("'DATA - økonomi'!AG"&amp;4+15*$A16+4*$A16+4),0)+IF(Analyse!$E$107="X",INDIRECT("'DATA - økonomi'!AG"&amp;4+15*$A16+4*$A16+5),0)+IF(Analyse!$E$108="X",INDIRECT("'DATA - økonomi'!AG"&amp;4+15*$A16+4*$A16+6),0)+IF(Analyse!$E$109="X",INDIRECT("'DATA - økonomi'!AG"&amp;4+15*$A16+4*$A16+7),0)+IF(Analyse!$E$110="X",INDIRECT("'DATA - økonomi'!AG"&amp;4+15*$A16+4*$A16+8),0)+IF(Analyse!$E$111="X",INDIRECT("'DATA - økonomi'!AG"&amp;4+15*$A16+4*$A16+9),0)+IF(Analyse!$E$112="X",INDIRECT("'DATA - økonomi'!AG"&amp;4+15*$A16+4*$A16+10),0)+IF(Analyse!$E$115="X",INDIRECT("'DATA - økonomi'!AG"&amp;4+15*$A16+4*$A16+11),0)+IF(Analyse!$E$116="X",INDIRECT("'DATA - økonomi'!AG"&amp;4+15*$A16+4*$A16+12),0)+IF(Analyse!$E$117="X",INDIRECT("'DATA - økonomi'!AG"&amp;4+15*$A16+4*$A16+13),0)+IF(Analyse!$E$129="X",INDIRECT("'DATA - økonomi'!AG"&amp;4+15*$A16+4*$A16+14),0)</f>
        <v>0</v>
      </c>
      <c r="AH16" s="36">
        <f ca="1">IF(Analyse!$E$3="X",INDIRECT("'DATA - økonomi'!AH"&amp;4+15*$A16+4*$A16+0),0)+IF(Analyse!$E$4="X",INDIRECT("'DATA - økonomi'!AH"&amp;4+15*$A16+4*$A16+1),0)+IF(Analyse!$E$104="X",INDIRECT("'DATA - økonomi'!AH"&amp;4+15*$A16+4*$A16+2),0)+IF(Analyse!$E$105="X",INDIRECT("'DATA - økonomi'!AH"&amp;4+15*$A16+4*$A16+3),0)+IF(Analyse!$E$106="X",INDIRECT("'DATA - økonomi'!AH"&amp;4+15*$A16+4*$A16+4),0)+IF(Analyse!$E$107="X",INDIRECT("'DATA - økonomi'!AH"&amp;4+15*$A16+4*$A16+5),0)+IF(Analyse!$E$108="X",INDIRECT("'DATA - økonomi'!AH"&amp;4+15*$A16+4*$A16+6),0)+IF(Analyse!$E$109="X",INDIRECT("'DATA - økonomi'!AH"&amp;4+15*$A16+4*$A16+7),0)+IF(Analyse!$E$110="X",INDIRECT("'DATA - økonomi'!AH"&amp;4+15*$A16+4*$A16+8),0)+IF(Analyse!$E$111="X",INDIRECT("'DATA - økonomi'!AH"&amp;4+15*$A16+4*$A16+9),0)+IF(Analyse!$E$112="X",INDIRECT("'DATA - økonomi'!AH"&amp;4+15*$A16+4*$A16+10),0)+IF(Analyse!$E$115="X",INDIRECT("'DATA - økonomi'!AH"&amp;4+15*$A16+4*$A16+11),0)+IF(Analyse!$E$116="X",INDIRECT("'DATA - økonomi'!AH"&amp;4+15*$A16+4*$A16+12),0)+IF(Analyse!$E$117="X",INDIRECT("'DATA - økonomi'!AH"&amp;4+15*$A16+4*$A16+13),0)+IF(Analyse!$E$129="X",INDIRECT("'DATA - økonomi'!AH"&amp;4+15*$A16+4*$A16+14),0)</f>
        <v>0</v>
      </c>
      <c r="AI16" s="36">
        <f ca="1">IF(Analyse!$E$3="X",INDIRECT("'DATA - økonomi'!AI"&amp;4+15*$A16+4*$A16+0),0)+IF(Analyse!$E$4="X",INDIRECT("'DATA - økonomi'!AI"&amp;4+15*$A16+4*$A16+1),0)+IF(Analyse!$E$104="X",INDIRECT("'DATA - økonomi'!AI"&amp;4+15*$A16+4*$A16+2),0)+IF(Analyse!$E$105="X",INDIRECT("'DATA - økonomi'!AI"&amp;4+15*$A16+4*$A16+3),0)+IF(Analyse!$E$106="X",INDIRECT("'DATA - økonomi'!AI"&amp;4+15*$A16+4*$A16+4),0)+IF(Analyse!$E$107="X",INDIRECT("'DATA - økonomi'!AI"&amp;4+15*$A16+4*$A16+5),0)+IF(Analyse!$E$108="X",INDIRECT("'DATA - økonomi'!AI"&amp;4+15*$A16+4*$A16+6),0)+IF(Analyse!$E$109="X",INDIRECT("'DATA - økonomi'!AI"&amp;4+15*$A16+4*$A16+7),0)+IF(Analyse!$E$110="X",INDIRECT("'DATA - økonomi'!AI"&amp;4+15*$A16+4*$A16+8),0)+IF(Analyse!$E$111="X",INDIRECT("'DATA - økonomi'!AI"&amp;4+15*$A16+4*$A16+9),0)+IF(Analyse!$E$112="X",INDIRECT("'DATA - økonomi'!AI"&amp;4+15*$A16+4*$A16+10),0)+IF(Analyse!$E$115="X",INDIRECT("'DATA - økonomi'!AI"&amp;4+15*$A16+4*$A16+11),0)+IF(Analyse!$E$116="X",INDIRECT("'DATA - økonomi'!AI"&amp;4+15*$A16+4*$A16+12),0)+IF(Analyse!$E$117="X",INDIRECT("'DATA - økonomi'!AI"&amp;4+15*$A16+4*$A16+13),0)+IF(Analyse!$E$129="X",INDIRECT("'DATA - økonomi'!AI"&amp;4+15*$A16+4*$A16+14),0)</f>
        <v>0</v>
      </c>
      <c r="AJ16" s="36">
        <f ca="1">IF(Analyse!$E$3="X",INDIRECT("'DATA - økonomi'!AJ"&amp;4+15*$A16+4*$A16+0),0)+IF(Analyse!$E$4="X",INDIRECT("'DATA - økonomi'!AJ"&amp;4+15*$A16+4*$A16+1),0)+IF(Analyse!$E$104="X",INDIRECT("'DATA - økonomi'!AJ"&amp;4+15*$A16+4*$A16+2),0)+IF(Analyse!$E$105="X",INDIRECT("'DATA - økonomi'!AJ"&amp;4+15*$A16+4*$A16+3),0)+IF(Analyse!$E$106="X",INDIRECT("'DATA - økonomi'!AJ"&amp;4+15*$A16+4*$A16+4),0)+IF(Analyse!$E$107="X",INDIRECT("'DATA - økonomi'!AJ"&amp;4+15*$A16+4*$A16+5),0)+IF(Analyse!$E$108="X",INDIRECT("'DATA - økonomi'!AJ"&amp;4+15*$A16+4*$A16+6),0)+IF(Analyse!$E$109="X",INDIRECT("'DATA - økonomi'!AJ"&amp;4+15*$A16+4*$A16+7),0)+IF(Analyse!$E$110="X",INDIRECT("'DATA - økonomi'!AJ"&amp;4+15*$A16+4*$A16+8),0)+IF(Analyse!$E$111="X",INDIRECT("'DATA - økonomi'!AJ"&amp;4+15*$A16+4*$A16+9),0)+IF(Analyse!$E$112="X",INDIRECT("'DATA - økonomi'!AJ"&amp;4+15*$A16+4*$A16+10),0)+IF(Analyse!$E$115="X",INDIRECT("'DATA - økonomi'!AJ"&amp;4+15*$A16+4*$A16+11),0)+IF(Analyse!$E$116="X",INDIRECT("'DATA - økonomi'!AJ"&amp;4+15*$A16+4*$A16+12),0)+IF(Analyse!$E$117="X",INDIRECT("'DATA - økonomi'!AJ"&amp;4+15*$A16+4*$A16+13),0)+IF(Analyse!$E$129="X",INDIRECT("'DATA - økonomi'!AJ"&amp;4+15*$A16+4*$A16+14),0)</f>
        <v>0</v>
      </c>
      <c r="AK16" s="36">
        <f ca="1">IF(Analyse!$E$3="X",INDIRECT("'DATA - økonomi'!AK"&amp;4+15*$A16+4*$A16+0),0)+IF(Analyse!$E$4="X",INDIRECT("'DATA - økonomi'!AK"&amp;4+15*$A16+4*$A16+1),0)+IF(Analyse!$E$104="X",INDIRECT("'DATA - økonomi'!AK"&amp;4+15*$A16+4*$A16+2),0)+IF(Analyse!$E$105="X",INDIRECT("'DATA - økonomi'!AK"&amp;4+15*$A16+4*$A16+3),0)+IF(Analyse!$E$106="X",INDIRECT("'DATA - økonomi'!AK"&amp;4+15*$A16+4*$A16+4),0)+IF(Analyse!$E$107="X",INDIRECT("'DATA - økonomi'!AK"&amp;4+15*$A16+4*$A16+5),0)+IF(Analyse!$E$108="X",INDIRECT("'DATA - økonomi'!AK"&amp;4+15*$A16+4*$A16+6),0)+IF(Analyse!$E$109="X",INDIRECT("'DATA - økonomi'!AK"&amp;4+15*$A16+4*$A16+7),0)+IF(Analyse!$E$110="X",INDIRECT("'DATA - økonomi'!AK"&amp;4+15*$A16+4*$A16+8),0)+IF(Analyse!$E$111="X",INDIRECT("'DATA - økonomi'!AK"&amp;4+15*$A16+4*$A16+9),0)+IF(Analyse!$E$112="X",INDIRECT("'DATA - økonomi'!AK"&amp;4+15*$A16+4*$A16+10),0)+IF(Analyse!$E$115="X",INDIRECT("'DATA - økonomi'!AK"&amp;4+15*$A16+4*$A16+11),0)+IF(Analyse!$E$116="X",INDIRECT("'DATA - økonomi'!AK"&amp;4+15*$A16+4*$A16+12),0)+IF(Analyse!$E$117="X",INDIRECT("'DATA - økonomi'!AK"&amp;4+15*$A16+4*$A16+13),0)+IF(Analyse!$E$129="X",INDIRECT("'DATA - økonomi'!AK"&amp;4+15*$A16+4*$A16+14),0)</f>
        <v>0</v>
      </c>
      <c r="AL16" s="36">
        <f ca="1">IF(Analyse!$E$3="X",INDIRECT("'DATA - økonomi'!AL"&amp;4+15*$A16+4*$A16+0),0)+IF(Analyse!$E$4="X",INDIRECT("'DATA - økonomi'!AL"&amp;4+15*$A16+4*$A16+1),0)+IF(Analyse!$E$104="X",INDIRECT("'DATA - økonomi'!AL"&amp;4+15*$A16+4*$A16+2),0)+IF(Analyse!$E$105="X",INDIRECT("'DATA - økonomi'!AL"&amp;4+15*$A16+4*$A16+3),0)+IF(Analyse!$E$106="X",INDIRECT("'DATA - økonomi'!AL"&amp;4+15*$A16+4*$A16+4),0)+IF(Analyse!$E$107="X",INDIRECT("'DATA - økonomi'!AL"&amp;4+15*$A16+4*$A16+5),0)+IF(Analyse!$E$108="X",INDIRECT("'DATA - økonomi'!AL"&amp;4+15*$A16+4*$A16+6),0)+IF(Analyse!$E$109="X",INDIRECT("'DATA - økonomi'!AL"&amp;4+15*$A16+4*$A16+7),0)+IF(Analyse!$E$110="X",INDIRECT("'DATA - økonomi'!AL"&amp;4+15*$A16+4*$A16+8),0)+IF(Analyse!$E$111="X",INDIRECT("'DATA - økonomi'!AL"&amp;4+15*$A16+4*$A16+9),0)+IF(Analyse!$E$112="X",INDIRECT("'DATA - økonomi'!AL"&amp;4+15*$A16+4*$A16+10),0)+IF(Analyse!$E$115="X",INDIRECT("'DATA - økonomi'!AL"&amp;4+15*$A16+4*$A16+11),0)+IF(Analyse!$E$116="X",INDIRECT("'DATA - økonomi'!AL"&amp;4+15*$A16+4*$A16+12),0)+IF(Analyse!$E$117="X",INDIRECT("'DATA - økonomi'!AL"&amp;4+15*$A16+4*$A16+13),0)+IF(Analyse!$E$129="X",INDIRECT("'DATA - økonomi'!AL"&amp;4+15*$A16+4*$A16+14),0)</f>
        <v>0</v>
      </c>
      <c r="AM16" s="36">
        <f ca="1">IF(Analyse!$E$3="X",INDIRECT("'DATA - økonomi'!AM"&amp;4+15*$A16+4*$A16+0),0)+IF(Analyse!$E$4="X",INDIRECT("'DATA - økonomi'!AM"&amp;4+15*$A16+4*$A16+1),0)+IF(Analyse!$E$104="X",INDIRECT("'DATA - økonomi'!AM"&amp;4+15*$A16+4*$A16+2),0)+IF(Analyse!$E$105="X",INDIRECT("'DATA - økonomi'!AM"&amp;4+15*$A16+4*$A16+3),0)+IF(Analyse!$E$106="X",INDIRECT("'DATA - økonomi'!AM"&amp;4+15*$A16+4*$A16+4),0)+IF(Analyse!$E$107="X",INDIRECT("'DATA - økonomi'!AM"&amp;4+15*$A16+4*$A16+5),0)+IF(Analyse!$E$108="X",INDIRECT("'DATA - økonomi'!AM"&amp;4+15*$A16+4*$A16+6),0)+IF(Analyse!$E$109="X",INDIRECT("'DATA - økonomi'!AM"&amp;4+15*$A16+4*$A16+7),0)+IF(Analyse!$E$110="X",INDIRECT("'DATA - økonomi'!AM"&amp;4+15*$A16+4*$A16+8),0)+IF(Analyse!$E$111="X",INDIRECT("'DATA - økonomi'!AM"&amp;4+15*$A16+4*$A16+9),0)+IF(Analyse!$E$112="X",INDIRECT("'DATA - økonomi'!AM"&amp;4+15*$A16+4*$A16+10),0)+IF(Analyse!$E$115="X",INDIRECT("'DATA - økonomi'!AM"&amp;4+15*$A16+4*$A16+11),0)+IF(Analyse!$E$116="X",INDIRECT("'DATA - økonomi'!AM"&amp;4+15*$A16+4*$A16+12),0)+IF(Analyse!$E$117="X",INDIRECT("'DATA - økonomi'!AM"&amp;4+15*$A16+4*$A16+13),0)+IF(Analyse!$E$129="X",INDIRECT("'DATA - økonomi'!AM"&amp;4+15*$A16+4*$A16+14),0)</f>
        <v>0</v>
      </c>
      <c r="AN16" s="36">
        <f ca="1">IF(Analyse!$E$3="X",INDIRECT("'DATA - økonomi'!AN"&amp;4+15*$A16+4*$A16+0),0)+IF(Analyse!$E$4="X",INDIRECT("'DATA - økonomi'!AN"&amp;4+15*$A16+4*$A16+1),0)+IF(Analyse!$E$104="X",INDIRECT("'DATA - økonomi'!AN"&amp;4+15*$A16+4*$A16+2),0)+IF(Analyse!$E$105="X",INDIRECT("'DATA - økonomi'!AN"&amp;4+15*$A16+4*$A16+3),0)+IF(Analyse!$E$106="X",INDIRECT("'DATA - økonomi'!AN"&amp;4+15*$A16+4*$A16+4),0)+IF(Analyse!$E$107="X",INDIRECT("'DATA - økonomi'!AN"&amp;4+15*$A16+4*$A16+5),0)+IF(Analyse!$E$108="X",INDIRECT("'DATA - økonomi'!AN"&amp;4+15*$A16+4*$A16+6),0)+IF(Analyse!$E$109="X",INDIRECT("'DATA - økonomi'!AN"&amp;4+15*$A16+4*$A16+7),0)+IF(Analyse!$E$110="X",INDIRECT("'DATA - økonomi'!AN"&amp;4+15*$A16+4*$A16+8),0)+IF(Analyse!$E$111="X",INDIRECT("'DATA - økonomi'!AN"&amp;4+15*$A16+4*$A16+9),0)+IF(Analyse!$E$112="X",INDIRECT("'DATA - økonomi'!AN"&amp;4+15*$A16+4*$A16+10),0)+IF(Analyse!$E$115="X",INDIRECT("'DATA - økonomi'!AN"&amp;4+15*$A16+4*$A16+11),0)+IF(Analyse!$E$116="X",INDIRECT("'DATA - økonomi'!AN"&amp;4+15*$A16+4*$A16+12),0)+IF(Analyse!$E$117="X",INDIRECT("'DATA - økonomi'!AN"&amp;4+15*$A16+4*$A16+13),0)+IF(Analyse!$E$129="X",INDIRECT("'DATA - økonomi'!AN"&amp;4+15*$A16+4*$A16+14),0)</f>
        <v>0</v>
      </c>
      <c r="AO16" s="36">
        <f ca="1">IF(Analyse!$E$3="X",INDIRECT("'DATA - økonomi'!AO"&amp;4+15*$A16+4*$A16+0),0)+IF(Analyse!$E$4="X",INDIRECT("'DATA - økonomi'!AO"&amp;4+15*$A16+4*$A16+1),0)+IF(Analyse!$E$104="X",INDIRECT("'DATA - økonomi'!AO"&amp;4+15*$A16+4*$A16+2),0)+IF(Analyse!$E$105="X",INDIRECT("'DATA - økonomi'!AO"&amp;4+15*$A16+4*$A16+3),0)+IF(Analyse!$E$106="X",INDIRECT("'DATA - økonomi'!AO"&amp;4+15*$A16+4*$A16+4),0)+IF(Analyse!$E$107="X",INDIRECT("'DATA - økonomi'!AO"&amp;4+15*$A16+4*$A16+5),0)+IF(Analyse!$E$108="X",INDIRECT("'DATA - økonomi'!AO"&amp;4+15*$A16+4*$A16+6),0)+IF(Analyse!$E$109="X",INDIRECT("'DATA - økonomi'!AO"&amp;4+15*$A16+4*$A16+7),0)+IF(Analyse!$E$110="X",INDIRECT("'DATA - økonomi'!AO"&amp;4+15*$A16+4*$A16+8),0)+IF(Analyse!$E$111="X",INDIRECT("'DATA - økonomi'!AO"&amp;4+15*$A16+4*$A16+9),0)+IF(Analyse!$E$112="X",INDIRECT("'DATA - økonomi'!AO"&amp;4+15*$A16+4*$A16+10),0)+IF(Analyse!$E$115="X",INDIRECT("'DATA - økonomi'!AO"&amp;4+15*$A16+4*$A16+11),0)+IF(Analyse!$E$116="X",INDIRECT("'DATA - økonomi'!AO"&amp;4+15*$A16+4*$A16+12),0)+IF(Analyse!$E$117="X",INDIRECT("'DATA - økonomi'!AO"&amp;4+15*$A16+4*$A16+13),0)+IF(Analyse!$E$129="X",INDIRECT("'DATA - økonomi'!AO"&amp;4+15*$A16+4*$A16+14),0)</f>
        <v>0</v>
      </c>
      <c r="AP16" s="30"/>
      <c r="AQ16" s="35" t="s">
        <v>24</v>
      </c>
      <c r="AR16" s="36">
        <f ca="1">INDIRECT("'DATA - økonomi'!AE"&amp;($A119+1)*19)</f>
        <v>1942.2</v>
      </c>
      <c r="AS16" s="36">
        <f ca="1">INDIRECT("'DATA - økonomi'!AF"&amp;($A119+1)*19)</f>
        <v>1899.6480000000001</v>
      </c>
      <c r="AT16" s="36">
        <f ca="1">INDIRECT("'DATA - økonomi'!AG"&amp;($A119+1)*19)</f>
        <v>1840.3319999999999</v>
      </c>
      <c r="AU16" s="36">
        <f ca="1">INDIRECT("'DATA - økonomi'!AH"&amp;($A119+1)*19)</f>
        <v>1832.53</v>
      </c>
      <c r="AV16" s="36">
        <f ca="1">INDIRECT("'DATA - økonomi'!AI"&amp;($A119+1)*19)</f>
        <v>1816.335</v>
      </c>
      <c r="AW16" s="36">
        <f ca="1">INDIRECT("'DATA - økonomi'!AJ"&amp;($A119+1)*19)</f>
        <v>1809.3320000000001</v>
      </c>
      <c r="AX16" s="36">
        <f ca="1">INDIRECT("'DATA - økonomi'!AK"&amp;($A119+1)*19)</f>
        <v>1770.08</v>
      </c>
      <c r="AY16" s="36">
        <f ca="1">INDIRECT("'DATA - økonomi'!AL"&amp;($A119+1)*19)</f>
        <v>1782.3680000000002</v>
      </c>
      <c r="AZ16" s="36">
        <f ca="1">INDIRECT("'DATA - økonomi'!AM"&amp;($A119+1)*19)</f>
        <v>1748.7360000000001</v>
      </c>
      <c r="BA16" s="36">
        <f ca="1">INDIRECT("'DATA - økonomi'!AN"&amp;($A119+1)*19)</f>
        <v>1720.3540000000003</v>
      </c>
      <c r="BB16" s="36">
        <f ca="1">INDIRECT("'DATA - økonomi'!AO"&amp;($A119+1)*19)</f>
        <v>1695.87</v>
      </c>
      <c r="BC16" s="30"/>
    </row>
    <row r="17" spans="1:55" x14ac:dyDescent="0.25">
      <c r="A17" s="32">
        <v>13</v>
      </c>
      <c r="B17" s="35" t="s">
        <v>25</v>
      </c>
      <c r="C17" s="36">
        <f ca="1">IF(Analyse!$E$3="X",INDIRECT("'DATA - økonomi'!C"&amp;4+15*$A17+4*$A17+0),0)+IF(Analyse!$E$4="X",INDIRECT("'DATA - økonomi'!C"&amp;4+15*$A17+4*$A17+1),0)+IF(Analyse!$E$104="X",INDIRECT("'DATA - økonomi'!C"&amp;4+15*$A17+4*$A17+2),0)+IF(Analyse!$E$105="X",INDIRECT("'DATA - økonomi'!C"&amp;4+15*$A17+4*$A17+3),0)+IF(Analyse!$E$106="X",INDIRECT("'DATA - økonomi'!C"&amp;4+15*$A17+4*$A17+4),0)+IF(Analyse!$E$107="X",INDIRECT("'DATA - økonomi'!C"&amp;4+15*$A17+4*$A17+5),0)+IF(Analyse!$E$108="X",INDIRECT("'DATA - økonomi'!C"&amp;4+15*$A17+4*$A17+6),0)+IF(Analyse!$E$109="X",INDIRECT("'DATA - økonomi'!C"&amp;4+15*$A17+4*$A17+7),0)+IF(Analyse!$E$110="X",INDIRECT("'DATA - økonomi'!C"&amp;4+15*$A17+4*$A17+8),0)+IF(Analyse!$E$111="X",INDIRECT("'DATA - økonomi'!C"&amp;4+15*$A17+4*$A17+9),0)+IF(Analyse!$E$112="X",INDIRECT("'DATA - økonomi'!C"&amp;4+15*$A17+4*$A17+10),0)+IF(Analyse!$E$115="X",INDIRECT("'DATA - økonomi'!C"&amp;4+15*$A17+4*$A17+11),0)+IF(Analyse!$E$116="X",INDIRECT("'DATA - økonomi'!C"&amp;4+15*$A17+4*$A17+12),0)+IF(Analyse!$E$117="X",INDIRECT("'DATA - økonomi'!C"&amp;4+15*$A17+4*$A17+13),0)+IF(Analyse!$E$129="X",INDIRECT("'DATA - økonomi'!C"&amp;4+15*$A17+4*$A17+14),0)</f>
        <v>0</v>
      </c>
      <c r="D17" s="36">
        <f ca="1">IF(Analyse!$E$3="X",INDIRECT("'DATA - økonomi'!D"&amp;4+15*$A17+4*$A17+0),0)+IF(Analyse!$E$4="X",INDIRECT("'DATA - økonomi'!D"&amp;4+15*$A17+4*$A17+1),0)+IF(Analyse!$E$104="X",INDIRECT("'DATA - økonomi'!D"&amp;4+15*$A17+4*$A17+2),0)+IF(Analyse!$E$105="X",INDIRECT("'DATA - økonomi'!D"&amp;4+15*$A17+4*$A17+3),0)+IF(Analyse!$E$106="X",INDIRECT("'DATA - økonomi'!D"&amp;4+15*$A17+4*$A17+4),0)+IF(Analyse!$E$107="X",INDIRECT("'DATA - økonomi'!D"&amp;4+15*$A17+4*$A17+5),0)+IF(Analyse!$E$108="X",INDIRECT("'DATA - økonomi'!D"&amp;4+15*$A17+4*$A17+6),0)+IF(Analyse!$E$109="X",INDIRECT("'DATA - økonomi'!D"&amp;4+15*$A17+4*$A17+7),0)+IF(Analyse!$E$110="X",INDIRECT("'DATA - økonomi'!D"&amp;4+15*$A17+4*$A17+8),0)+IF(Analyse!$E$111="X",INDIRECT("'DATA - økonomi'!D"&amp;4+15*$A17+4*$A17+9),0)+IF(Analyse!$E$112="X",INDIRECT("'DATA - økonomi'!D"&amp;4+15*$A17+4*$A17+10),0)+IF(Analyse!$E$115="X",INDIRECT("'DATA - økonomi'!D"&amp;4+15*$A17+4*$A17+11),0)+IF(Analyse!$E$116="X",INDIRECT("'DATA - økonomi'!D"&amp;4+15*$A17+4*$A17+12),0)+IF(Analyse!$E$117="X",INDIRECT("'DATA - økonomi'!D"&amp;4+15*$A17+4*$A17+13),0)+IF(Analyse!$E$129="X",INDIRECT("'DATA - økonomi'!D"&amp;4+15*$A17+4*$A17+14),0)</f>
        <v>0</v>
      </c>
      <c r="E17" s="36">
        <f ca="1">IF(Analyse!$E$3="X",INDIRECT("'DATA - økonomi'!E"&amp;4+15*$A17+4*$A17+0),0)+IF(Analyse!$E$4="X",INDIRECT("'DATA - økonomi'!E"&amp;4+15*$A17+4*$A17+1),0)+IF(Analyse!$E$104="X",INDIRECT("'DATA - økonomi'!E"&amp;4+15*$A17+4*$A17+2),0)+IF(Analyse!$E$105="X",INDIRECT("'DATA - økonomi'!E"&amp;4+15*$A17+4*$A17+3),0)+IF(Analyse!$E$106="X",INDIRECT("'DATA - økonomi'!E"&amp;4+15*$A17+4*$A17+4),0)+IF(Analyse!$E$107="X",INDIRECT("'DATA - økonomi'!E"&amp;4+15*$A17+4*$A17+5),0)+IF(Analyse!$E$108="X",INDIRECT("'DATA - økonomi'!E"&amp;4+15*$A17+4*$A17+6),0)+IF(Analyse!$E$109="X",INDIRECT("'DATA - økonomi'!E"&amp;4+15*$A17+4*$A17+7),0)+IF(Analyse!$E$110="X",INDIRECT("'DATA - økonomi'!E"&amp;4+15*$A17+4*$A17+8),0)+IF(Analyse!$E$111="X",INDIRECT("'DATA - økonomi'!E"&amp;4+15*$A17+4*$A17+9),0)+IF(Analyse!$E$112="X",INDIRECT("'DATA - økonomi'!E"&amp;4+15*$A17+4*$A17+10),0)+IF(Analyse!$E$115="X",INDIRECT("'DATA - økonomi'!E"&amp;4+15*$A17+4*$A17+11),0)+IF(Analyse!$E$116="X",INDIRECT("'DATA - økonomi'!E"&amp;4+15*$A17+4*$A17+12),0)+IF(Analyse!$E$117="X",INDIRECT("'DATA - økonomi'!E"&amp;4+15*$A17+4*$A17+13),0)+IF(Analyse!$E$129="X",INDIRECT("'DATA - økonomi'!E"&amp;4+15*$A17+4*$A17+14),0)</f>
        <v>0</v>
      </c>
      <c r="F17" s="36">
        <f ca="1">IF(Analyse!$E$3="X",INDIRECT("'DATA - økonomi'!F"&amp;4+15*$A17+4*$A17+0),0)+IF(Analyse!$E$4="X",INDIRECT("'DATA - økonomi'!F"&amp;4+15*$A17+4*$A17+1),0)+IF(Analyse!$E$104="X",INDIRECT("'DATA - økonomi'!F"&amp;4+15*$A17+4*$A17+2),0)+IF(Analyse!$E$105="X",INDIRECT("'DATA - økonomi'!F"&amp;4+15*$A17+4*$A17+3),0)+IF(Analyse!$E$106="X",INDIRECT("'DATA - økonomi'!F"&amp;4+15*$A17+4*$A17+4),0)+IF(Analyse!$E$107="X",INDIRECT("'DATA - økonomi'!F"&amp;4+15*$A17+4*$A17+5),0)+IF(Analyse!$E$108="X",INDIRECT("'DATA - økonomi'!F"&amp;4+15*$A17+4*$A17+6),0)+IF(Analyse!$E$109="X",INDIRECT("'DATA - økonomi'!F"&amp;4+15*$A17+4*$A17+7),0)+IF(Analyse!$E$110="X",INDIRECT("'DATA - økonomi'!F"&amp;4+15*$A17+4*$A17+8),0)+IF(Analyse!$E$111="X",INDIRECT("'DATA - økonomi'!F"&amp;4+15*$A17+4*$A17+9),0)+IF(Analyse!$E$112="X",INDIRECT("'DATA - økonomi'!F"&amp;4+15*$A17+4*$A17+10),0)+IF(Analyse!$E$115="X",INDIRECT("'DATA - økonomi'!F"&amp;4+15*$A17+4*$A17+11),0)+IF(Analyse!$E$116="X",INDIRECT("'DATA - økonomi'!F"&amp;4+15*$A17+4*$A17+12),0)+IF(Analyse!$E$117="X",INDIRECT("'DATA - økonomi'!F"&amp;4+15*$A17+4*$A17+13),0)+IF(Analyse!$E$129="X",INDIRECT("'DATA - økonomi'!F"&amp;4+15*$A17+4*$A17+14),0)</f>
        <v>0</v>
      </c>
      <c r="G17" s="36">
        <f ca="1">IF(Analyse!$E$3="X",INDIRECT("'DATA - økonomi'!G"&amp;4+15*$A17+4*$A17+0),0)+IF(Analyse!$E$4="X",INDIRECT("'DATA - økonomi'!G"&amp;4+15*$A17+4*$A17+1),0)+IF(Analyse!$E$104="X",INDIRECT("'DATA - økonomi'!G"&amp;4+15*$A17+4*$A17+2),0)+IF(Analyse!$E$105="X",INDIRECT("'DATA - økonomi'!G"&amp;4+15*$A17+4*$A17+3),0)+IF(Analyse!$E$106="X",INDIRECT("'DATA - økonomi'!G"&amp;4+15*$A17+4*$A17+4),0)+IF(Analyse!$E$107="X",INDIRECT("'DATA - økonomi'!G"&amp;4+15*$A17+4*$A17+5),0)+IF(Analyse!$E$108="X",INDIRECT("'DATA - økonomi'!G"&amp;4+15*$A17+4*$A17+6),0)+IF(Analyse!$E$109="X",INDIRECT("'DATA - økonomi'!G"&amp;4+15*$A17+4*$A17+7),0)+IF(Analyse!$E$110="X",INDIRECT("'DATA - økonomi'!G"&amp;4+15*$A17+4*$A17+8),0)+IF(Analyse!$E$111="X",INDIRECT("'DATA - økonomi'!G"&amp;4+15*$A17+4*$A17+9),0)+IF(Analyse!$E$112="X",INDIRECT("'DATA - økonomi'!G"&amp;4+15*$A17+4*$A17+10),0)+IF(Analyse!$E$115="X",INDIRECT("'DATA - økonomi'!G"&amp;4+15*$A17+4*$A17+11),0)+IF(Analyse!$E$116="X",INDIRECT("'DATA - økonomi'!G"&amp;4+15*$A17+4*$A17+12),0)+IF(Analyse!$E$117="X",INDIRECT("'DATA - økonomi'!G"&amp;4+15*$A17+4*$A17+13),0)+IF(Analyse!$E$129="X",INDIRECT("'DATA - økonomi'!G"&amp;4+15*$A17+4*$A17+14),0)</f>
        <v>0</v>
      </c>
      <c r="H17" s="36">
        <f ca="1">IF(Analyse!$E$3="X",INDIRECT("'DATA - økonomi'!H"&amp;4+15*$A17+4*$A17+0),0)+IF(Analyse!$E$4="X",INDIRECT("'DATA - økonomi'!H"&amp;4+15*$A17+4*$A17+1),0)+IF(Analyse!$E$104="X",INDIRECT("'DATA - økonomi'!H"&amp;4+15*$A17+4*$A17+2),0)+IF(Analyse!$E$105="X",INDIRECT("'DATA - økonomi'!H"&amp;4+15*$A17+4*$A17+3),0)+IF(Analyse!$E$106="X",INDIRECT("'DATA - økonomi'!H"&amp;4+15*$A17+4*$A17+4),0)+IF(Analyse!$E$107="X",INDIRECT("'DATA - økonomi'!H"&amp;4+15*$A17+4*$A17+5),0)+IF(Analyse!$E$108="X",INDIRECT("'DATA - økonomi'!H"&amp;4+15*$A17+4*$A17+6),0)+IF(Analyse!$E$109="X",INDIRECT("'DATA - økonomi'!H"&amp;4+15*$A17+4*$A17+7),0)+IF(Analyse!$E$110="X",INDIRECT("'DATA - økonomi'!H"&amp;4+15*$A17+4*$A17+8),0)+IF(Analyse!$E$111="X",INDIRECT("'DATA - økonomi'!H"&amp;4+15*$A17+4*$A17+9),0)+IF(Analyse!$E$112="X",INDIRECT("'DATA - økonomi'!H"&amp;4+15*$A17+4*$A17+10),0)+IF(Analyse!$E$115="X",INDIRECT("'DATA - økonomi'!H"&amp;4+15*$A17+4*$A17+11),0)+IF(Analyse!$E$116="X",INDIRECT("'DATA - økonomi'!H"&amp;4+15*$A17+4*$A17+12),0)+IF(Analyse!$E$117="X",INDIRECT("'DATA - økonomi'!H"&amp;4+15*$A17+4*$A17+13),0)+IF(Analyse!$E$129="X",INDIRECT("'DATA - økonomi'!H"&amp;4+15*$A17+4*$A17+14),0)</f>
        <v>0</v>
      </c>
      <c r="I17" s="36">
        <f ca="1">IF(Analyse!$E$3="X",INDIRECT("'DATA - økonomi'!I"&amp;4+15*$A17+4*$A17+0),0)+IF(Analyse!$E$4="X",INDIRECT("'DATA - økonomi'!I"&amp;4+15*$A17+4*$A17+1),0)+IF(Analyse!$E$104="X",INDIRECT("'DATA - økonomi'!I"&amp;4+15*$A17+4*$A17+2),0)+IF(Analyse!$E$105="X",INDIRECT("'DATA - økonomi'!I"&amp;4+15*$A17+4*$A17+3),0)+IF(Analyse!$E$106="X",INDIRECT("'DATA - økonomi'!I"&amp;4+15*$A17+4*$A17+4),0)+IF(Analyse!$E$107="X",INDIRECT("'DATA - økonomi'!I"&amp;4+15*$A17+4*$A17+5),0)+IF(Analyse!$E$108="X",INDIRECT("'DATA - økonomi'!I"&amp;4+15*$A17+4*$A17+6),0)+IF(Analyse!$E$109="X",INDIRECT("'DATA - økonomi'!I"&amp;4+15*$A17+4*$A17+7),0)+IF(Analyse!$E$110="X",INDIRECT("'DATA - økonomi'!I"&amp;4+15*$A17+4*$A17+8),0)+IF(Analyse!$E$111="X",INDIRECT("'DATA - økonomi'!I"&amp;4+15*$A17+4*$A17+9),0)+IF(Analyse!$E$112="X",INDIRECT("'DATA - økonomi'!I"&amp;4+15*$A17+4*$A17+10),0)+IF(Analyse!$E$115="X",INDIRECT("'DATA - økonomi'!I"&amp;4+15*$A17+4*$A17+11),0)+IF(Analyse!$E$116="X",INDIRECT("'DATA - økonomi'!I"&amp;4+15*$A17+4*$A17+12),0)+IF(Analyse!$E$117="X",INDIRECT("'DATA - økonomi'!I"&amp;4+15*$A17+4*$A17+13),0)+IF(Analyse!$E$129="X",INDIRECT("'DATA - økonomi'!I"&amp;4+15*$A17+4*$A17+14),0)</f>
        <v>0</v>
      </c>
      <c r="J17" s="36">
        <f ca="1">IF(Analyse!$E$3="X",INDIRECT("'DATA - økonomi'!J"&amp;4+15*$A17+4*$A17+0),0)+IF(Analyse!$E$4="X",INDIRECT("'DATA - økonomi'!J"&amp;4+15*$A17+4*$A17+1),0)+IF(Analyse!$E$104="X",INDIRECT("'DATA - økonomi'!J"&amp;4+15*$A17+4*$A17+2),0)+IF(Analyse!$E$105="X",INDIRECT("'DATA - økonomi'!J"&amp;4+15*$A17+4*$A17+3),0)+IF(Analyse!$E$106="X",INDIRECT("'DATA - økonomi'!J"&amp;4+15*$A17+4*$A17+4),0)+IF(Analyse!$E$107="X",INDIRECT("'DATA - økonomi'!J"&amp;4+15*$A17+4*$A17+5),0)+IF(Analyse!$E$108="X",INDIRECT("'DATA - økonomi'!J"&amp;4+15*$A17+4*$A17+6),0)+IF(Analyse!$E$109="X",INDIRECT("'DATA - økonomi'!J"&amp;4+15*$A17+4*$A17+7),0)+IF(Analyse!$E$110="X",INDIRECT("'DATA - økonomi'!J"&amp;4+15*$A17+4*$A17+8),0)+IF(Analyse!$E$111="X",INDIRECT("'DATA - økonomi'!J"&amp;4+15*$A17+4*$A17+9),0)+IF(Analyse!$E$112="X",INDIRECT("'DATA - økonomi'!J"&amp;4+15*$A17+4*$A17+10),0)+IF(Analyse!$E$115="X",INDIRECT("'DATA - økonomi'!J"&amp;4+15*$A17+4*$A17+11),0)+IF(Analyse!$E$116="X",INDIRECT("'DATA - økonomi'!J"&amp;4+15*$A17+4*$A17+12),0)+IF(Analyse!$E$117="X",INDIRECT("'DATA - økonomi'!J"&amp;4+15*$A17+4*$A17+13),0)+IF(Analyse!$E$129="X",INDIRECT("'DATA - økonomi'!J"&amp;4+15*$A17+4*$A17+14),0)</f>
        <v>0</v>
      </c>
      <c r="K17" s="36">
        <f ca="1">IF(Analyse!$E$3="X",INDIRECT("'DATA - økonomi'!K"&amp;4+15*$A17+4*$A17+0),0)+IF(Analyse!$E$4="X",INDIRECT("'DATA - økonomi'!K"&amp;4+15*$A17+4*$A17+1),0)+IF(Analyse!$E$104="X",INDIRECT("'DATA - økonomi'!K"&amp;4+15*$A17+4*$A17+2),0)+IF(Analyse!$E$105="X",INDIRECT("'DATA - økonomi'!K"&amp;4+15*$A17+4*$A17+3),0)+IF(Analyse!$E$106="X",INDIRECT("'DATA - økonomi'!K"&amp;4+15*$A17+4*$A17+4),0)+IF(Analyse!$E$107="X",INDIRECT("'DATA - økonomi'!K"&amp;4+15*$A17+4*$A17+5),0)+IF(Analyse!$E$108="X",INDIRECT("'DATA - økonomi'!K"&amp;4+15*$A17+4*$A17+6),0)+IF(Analyse!$E$109="X",INDIRECT("'DATA - økonomi'!K"&amp;4+15*$A17+4*$A17+7),0)+IF(Analyse!$E$110="X",INDIRECT("'DATA - økonomi'!K"&amp;4+15*$A17+4*$A17+8),0)+IF(Analyse!$E$111="X",INDIRECT("'DATA - økonomi'!K"&amp;4+15*$A17+4*$A17+9),0)+IF(Analyse!$E$112="X",INDIRECT("'DATA - økonomi'!K"&amp;4+15*$A17+4*$A17+10),0)+IF(Analyse!$E$115="X",INDIRECT("'DATA - økonomi'!K"&amp;4+15*$A17+4*$A17+11),0)+IF(Analyse!$E$116="X",INDIRECT("'DATA - økonomi'!K"&amp;4+15*$A17+4*$A17+12),0)+IF(Analyse!$E$117="X",INDIRECT("'DATA - økonomi'!K"&amp;4+15*$A17+4*$A17+13),0)+IF(Analyse!$E$129="X",INDIRECT("'DATA - økonomi'!K"&amp;4+15*$A17+4*$A17+14),0)</f>
        <v>0</v>
      </c>
      <c r="L17" s="36">
        <f ca="1">IF(Analyse!$E$3="X",INDIRECT("'DATA - økonomi'!L"&amp;4+15*$A17+4*$A17+0),0)+IF(Analyse!$E$4="X",INDIRECT("'DATA - økonomi'!L"&amp;4+15*$A17+4*$A17+1),0)+IF(Analyse!$E$104="X",INDIRECT("'DATA - økonomi'!L"&amp;4+15*$A17+4*$A17+2),0)+IF(Analyse!$E$105="X",INDIRECT("'DATA - økonomi'!L"&amp;4+15*$A17+4*$A17+3),0)+IF(Analyse!$E$106="X",INDIRECT("'DATA - økonomi'!L"&amp;4+15*$A17+4*$A17+4),0)+IF(Analyse!$E$107="X",INDIRECT("'DATA - økonomi'!L"&amp;4+15*$A17+4*$A17+5),0)+IF(Analyse!$E$108="X",INDIRECT("'DATA - økonomi'!L"&amp;4+15*$A17+4*$A17+6),0)+IF(Analyse!$E$109="X",INDIRECT("'DATA - økonomi'!L"&amp;4+15*$A17+4*$A17+7),0)+IF(Analyse!$E$110="X",INDIRECT("'DATA - økonomi'!L"&amp;4+15*$A17+4*$A17+8),0)+IF(Analyse!$E$111="X",INDIRECT("'DATA - økonomi'!L"&amp;4+15*$A17+4*$A17+9),0)+IF(Analyse!$E$112="X",INDIRECT("'DATA - økonomi'!L"&amp;4+15*$A17+4*$A17+10),0)+IF(Analyse!$E$115="X",INDIRECT("'DATA - økonomi'!L"&amp;4+15*$A17+4*$A17+11),0)+IF(Analyse!$E$116="X",INDIRECT("'DATA - økonomi'!L"&amp;4+15*$A17+4*$A17+12),0)+IF(Analyse!$E$117="X",INDIRECT("'DATA - økonomi'!L"&amp;4+15*$A17+4*$A17+13),0)+IF(Analyse!$E$129="X",INDIRECT("'DATA - økonomi'!L"&amp;4+15*$A17+4*$A17+14),0)</f>
        <v>0</v>
      </c>
      <c r="M17" s="36">
        <f ca="1">IF(Analyse!$E$3="X",INDIRECT("'DATA - økonomi'!M"&amp;4+15*$A17+4*$A17+0),0)+IF(Analyse!$E$4="X",INDIRECT("'DATA - økonomi'!M"&amp;4+15*$A17+4*$A17+1),0)+IF(Analyse!$E$104="X",INDIRECT("'DATA - økonomi'!M"&amp;4+15*$A17+4*$A17+2),0)+IF(Analyse!$E$105="X",INDIRECT("'DATA - økonomi'!M"&amp;4+15*$A17+4*$A17+3),0)+IF(Analyse!$E$106="X",INDIRECT("'DATA - økonomi'!M"&amp;4+15*$A17+4*$A17+4),0)+IF(Analyse!$E$107="X",INDIRECT("'DATA - økonomi'!M"&amp;4+15*$A17+4*$A17+5),0)+IF(Analyse!$E$108="X",INDIRECT("'DATA - økonomi'!M"&amp;4+15*$A17+4*$A17+6),0)+IF(Analyse!$E$109="X",INDIRECT("'DATA - økonomi'!M"&amp;4+15*$A17+4*$A17+7),0)+IF(Analyse!$E$110="X",INDIRECT("'DATA - økonomi'!M"&amp;4+15*$A17+4*$A17+8),0)+IF(Analyse!$E$111="X",INDIRECT("'DATA - økonomi'!M"&amp;4+15*$A17+4*$A17+9),0)+IF(Analyse!$E$112="X",INDIRECT("'DATA - økonomi'!M"&amp;4+15*$A17+4*$A17+10),0)+IF(Analyse!$E$115="X",INDIRECT("'DATA - økonomi'!M"&amp;4+15*$A17+4*$A17+11),0)+IF(Analyse!$E$116="X",INDIRECT("'DATA - økonomi'!M"&amp;4+15*$A17+4*$A17+12),0)+IF(Analyse!$E$117="X",INDIRECT("'DATA - økonomi'!M"&amp;4+15*$A17+4*$A17+13),0)+IF(Analyse!$E$129="X",INDIRECT("'DATA - økonomi'!M"&amp;4+15*$A17+4*$A17+14),0)</f>
        <v>0</v>
      </c>
      <c r="N17" s="36">
        <f ca="1">IF(Analyse!$E$3="X",INDIRECT("'DATA - økonomi'!N"&amp;4+15*$A17+4*$A17+0),0)+IF(Analyse!$E$4="X",INDIRECT("'DATA - økonomi'!N"&amp;4+15*$A17+4*$A17+1),0)+IF(Analyse!$E$104="X",INDIRECT("'DATA - økonomi'!N"&amp;4+15*$A17+4*$A17+2),0)+IF(Analyse!$E$105="X",INDIRECT("'DATA - økonomi'!N"&amp;4+15*$A17+4*$A17+3),0)+IF(Analyse!$E$106="X",INDIRECT("'DATA - økonomi'!N"&amp;4+15*$A17+4*$A17+4),0)+IF(Analyse!$E$107="X",INDIRECT("'DATA - økonomi'!N"&amp;4+15*$A17+4*$A17+5),0)+IF(Analyse!$E$108="X",INDIRECT("'DATA - økonomi'!N"&amp;4+15*$A17+4*$A17+6),0)+IF(Analyse!$E$109="X",INDIRECT("'DATA - økonomi'!N"&amp;4+15*$A17+4*$A17+7),0)+IF(Analyse!$E$110="X",INDIRECT("'DATA - økonomi'!N"&amp;4+15*$A17+4*$A17+8),0)+IF(Analyse!$E$111="X",INDIRECT("'DATA - økonomi'!N"&amp;4+15*$A17+4*$A17+9),0)+IF(Analyse!$E$112="X",INDIRECT("'DATA - økonomi'!N"&amp;4+15*$A17+4*$A17+10),0)+IF(Analyse!$E$115="X",INDIRECT("'DATA - økonomi'!N"&amp;4+15*$A17+4*$A17+11),0)+IF(Analyse!$E$116="X",INDIRECT("'DATA - økonomi'!N"&amp;4+15*$A17+4*$A17+12),0)+IF(Analyse!$E$117="X",INDIRECT("'DATA - økonomi'!N"&amp;4+15*$A17+4*$A17+13),0)+IF(Analyse!$E$129="X",INDIRECT("'DATA - økonomi'!N"&amp;4+15*$A17+4*$A17+14),0)</f>
        <v>0</v>
      </c>
      <c r="O17" s="32"/>
      <c r="P17" s="35" t="s">
        <v>25</v>
      </c>
      <c r="Q17" s="36">
        <f ca="1">IF(Analyse!$E$3="X",INDIRECT("'DATA - økonomi'!Q"&amp;4+15*$A17+4*$A17+0),0)+IF(Analyse!$E$4="X",INDIRECT("'DATA - økonomi'!Q"&amp;4+15*$A17+4*$A17+1),0)+IF(Analyse!$E$104="X",INDIRECT("'DATA - økonomi'!Q"&amp;4+15*$A17+4*$A17+2),0)+IF(Analyse!$E$105="X",INDIRECT("'DATA - økonomi'!Q"&amp;4+15*$A17+4*$A17+3),0)+IF(Analyse!$E$106="X",INDIRECT("'DATA - økonomi'!Q"&amp;4+15*$A17+4*$A17+4),0)+IF(Analyse!$E$107="X",INDIRECT("'DATA - økonomi'!Q"&amp;4+15*$A17+4*$A17+5),0)+IF(Analyse!$E$108="X",INDIRECT("'DATA - økonomi'!Q"&amp;4+15*$A17+4*$A17+6),0)+IF(Analyse!$E$109="X",INDIRECT("'DATA - økonomi'!Q"&amp;4+15*$A17+4*$A17+7),0)+IF(Analyse!$E$110="X",INDIRECT("'DATA - økonomi'!Q"&amp;4+15*$A17+4*$A17+8),0)+IF(Analyse!$E$111="X",INDIRECT("'DATA - økonomi'!Q"&amp;4+15*$A17+4*$A17+9),0)+IF(Analyse!$E$112="X",INDIRECT("'DATA - økonomi'!Q"&amp;4+15*$A17+4*$A17+10),0)+IF(Analyse!$E$115="X",INDIRECT("'DATA - økonomi'!Q"&amp;4+15*$A17+4*$A17+11),0)+IF(Analyse!$E$116="X",INDIRECT("'DATA - økonomi'!Q"&amp;4+15*$A17+4*$A17+12),0)+IF(Analyse!$E$117="X",INDIRECT("'DATA - økonomi'!Q"&amp;4+15*$A17+4*$A17+13),0)+IF(Analyse!$E$129="X",INDIRECT("'DATA - økonomi'!Q"&amp;4+15*$A17+4*$A17+14),0)</f>
        <v>0</v>
      </c>
      <c r="R17" s="36">
        <f ca="1">IF(Analyse!$E$3="X",INDIRECT("'DATA - økonomi'!R"&amp;4+15*$A17+4*$A17+0),0)+IF(Analyse!$E$4="X",INDIRECT("'DATA - økonomi'!R"&amp;4+15*$A17+4*$A17+1),0)+IF(Analyse!$E$104="X",INDIRECT("'DATA - økonomi'!R"&amp;4+15*$A17+4*$A17+2),0)+IF(Analyse!$E$105="X",INDIRECT("'DATA - økonomi'!R"&amp;4+15*$A17+4*$A17+3),0)+IF(Analyse!$E$106="X",INDIRECT("'DATA - økonomi'!R"&amp;4+15*$A17+4*$A17+4),0)+IF(Analyse!$E$107="X",INDIRECT("'DATA - økonomi'!R"&amp;4+15*$A17+4*$A17+5),0)+IF(Analyse!$E$108="X",INDIRECT("'DATA - økonomi'!R"&amp;4+15*$A17+4*$A17+6),0)+IF(Analyse!$E$109="X",INDIRECT("'DATA - økonomi'!R"&amp;4+15*$A17+4*$A17+7),0)+IF(Analyse!$E$110="X",INDIRECT("'DATA - økonomi'!R"&amp;4+15*$A17+4*$A17+8),0)+IF(Analyse!$E$111="X",INDIRECT("'DATA - økonomi'!R"&amp;4+15*$A17+4*$A17+9),0)+IF(Analyse!$E$112="X",INDIRECT("'DATA - økonomi'!R"&amp;4+15*$A17+4*$A17+10),0)+IF(Analyse!$E$115="X",INDIRECT("'DATA - økonomi'!R"&amp;4+15*$A17+4*$A17+11),0)+IF(Analyse!$E$116="X",INDIRECT("'DATA - økonomi'!R"&amp;4+15*$A17+4*$A17+12),0)+IF(Analyse!$E$117="X",INDIRECT("'DATA - økonomi'!R"&amp;4+15*$A17+4*$A17+13),0)+IF(Analyse!$E$129="X",INDIRECT("'DATA - økonomi'!R"&amp;4+15*$A17+4*$A17+14),0)</f>
        <v>0</v>
      </c>
      <c r="S17" s="36">
        <f ca="1">IF(Analyse!$E$3="X",INDIRECT("'DATA - økonomi'!S"&amp;4+15*$A17+4*$A17+0),0)+IF(Analyse!$E$4="X",INDIRECT("'DATA - økonomi'!S"&amp;4+15*$A17+4*$A17+1),0)+IF(Analyse!$E$104="X",INDIRECT("'DATA - økonomi'!S"&amp;4+15*$A17+4*$A17+2),0)+IF(Analyse!$E$105="X",INDIRECT("'DATA - økonomi'!S"&amp;4+15*$A17+4*$A17+3),0)+IF(Analyse!$E$106="X",INDIRECT("'DATA - økonomi'!S"&amp;4+15*$A17+4*$A17+4),0)+IF(Analyse!$E$107="X",INDIRECT("'DATA - økonomi'!S"&amp;4+15*$A17+4*$A17+5),0)+IF(Analyse!$E$108="X",INDIRECT("'DATA - økonomi'!S"&amp;4+15*$A17+4*$A17+6),0)+IF(Analyse!$E$109="X",INDIRECT("'DATA - økonomi'!S"&amp;4+15*$A17+4*$A17+7),0)+IF(Analyse!$E$110="X",INDIRECT("'DATA - økonomi'!S"&amp;4+15*$A17+4*$A17+8),0)+IF(Analyse!$E$111="X",INDIRECT("'DATA - økonomi'!S"&amp;4+15*$A17+4*$A17+9),0)+IF(Analyse!$E$112="X",INDIRECT("'DATA - økonomi'!S"&amp;4+15*$A17+4*$A17+10),0)+IF(Analyse!$E$115="X",INDIRECT("'DATA - økonomi'!S"&amp;4+15*$A17+4*$A17+11),0)+IF(Analyse!$E$116="X",INDIRECT("'DATA - økonomi'!S"&amp;4+15*$A17+4*$A17+12),0)+IF(Analyse!$E$117="X",INDIRECT("'DATA - økonomi'!S"&amp;4+15*$A17+4*$A17+13),0)+IF(Analyse!$E$129="X",INDIRECT("'DATA - økonomi'!S"&amp;4+15*$A17+4*$A17+14),0)</f>
        <v>0</v>
      </c>
      <c r="T17" s="36">
        <f ca="1">IF(Analyse!$E$3="X",INDIRECT("'DATA - økonomi'!T"&amp;4+15*$A17+4*$A17+0),0)+IF(Analyse!$E$4="X",INDIRECT("'DATA - økonomi'!T"&amp;4+15*$A17+4*$A17+1),0)+IF(Analyse!$E$104="X",INDIRECT("'DATA - økonomi'!T"&amp;4+15*$A17+4*$A17+2),0)+IF(Analyse!$E$105="X",INDIRECT("'DATA - økonomi'!T"&amp;4+15*$A17+4*$A17+3),0)+IF(Analyse!$E$106="X",INDIRECT("'DATA - økonomi'!T"&amp;4+15*$A17+4*$A17+4),0)+IF(Analyse!$E$107="X",INDIRECT("'DATA - økonomi'!T"&amp;4+15*$A17+4*$A17+5),0)+IF(Analyse!$E$108="X",INDIRECT("'DATA - økonomi'!T"&amp;4+15*$A17+4*$A17+6),0)+IF(Analyse!$E$109="X",INDIRECT("'DATA - økonomi'!T"&amp;4+15*$A17+4*$A17+7),0)+IF(Analyse!$E$110="X",INDIRECT("'DATA - økonomi'!T"&amp;4+15*$A17+4*$A17+8),0)+IF(Analyse!$E$111="X",INDIRECT("'DATA - økonomi'!T"&amp;4+15*$A17+4*$A17+9),0)+IF(Analyse!$E$112="X",INDIRECT("'DATA - økonomi'!T"&amp;4+15*$A17+4*$A17+10),0)+IF(Analyse!$E$115="X",INDIRECT("'DATA - økonomi'!T"&amp;4+15*$A17+4*$A17+11),0)+IF(Analyse!$E$116="X",INDIRECT("'DATA - økonomi'!T"&amp;4+15*$A17+4*$A17+12),0)+IF(Analyse!$E$117="X",INDIRECT("'DATA - økonomi'!T"&amp;4+15*$A17+4*$A17+13),0)+IF(Analyse!$E$129="X",INDIRECT("'DATA - økonomi'!T"&amp;4+15*$A17+4*$A17+14),0)</f>
        <v>0</v>
      </c>
      <c r="U17" s="36">
        <f ca="1">IF(Analyse!$E$3="X",INDIRECT("'DATA - økonomi'!U"&amp;4+15*$A17+4*$A17+0),0)+IF(Analyse!$E$4="X",INDIRECT("'DATA - økonomi'!U"&amp;4+15*$A17+4*$A17+1),0)+IF(Analyse!$E$104="X",INDIRECT("'DATA - økonomi'!U"&amp;4+15*$A17+4*$A17+2),0)+IF(Analyse!$E$105="X",INDIRECT("'DATA - økonomi'!U"&amp;4+15*$A17+4*$A17+3),0)+IF(Analyse!$E$106="X",INDIRECT("'DATA - økonomi'!U"&amp;4+15*$A17+4*$A17+4),0)+IF(Analyse!$E$107="X",INDIRECT("'DATA - økonomi'!U"&amp;4+15*$A17+4*$A17+5),0)+IF(Analyse!$E$108="X",INDIRECT("'DATA - økonomi'!U"&amp;4+15*$A17+4*$A17+6),0)+IF(Analyse!$E$109="X",INDIRECT("'DATA - økonomi'!U"&amp;4+15*$A17+4*$A17+7),0)+IF(Analyse!$E$110="X",INDIRECT("'DATA - økonomi'!U"&amp;4+15*$A17+4*$A17+8),0)+IF(Analyse!$E$111="X",INDIRECT("'DATA - økonomi'!U"&amp;4+15*$A17+4*$A17+9),0)+IF(Analyse!$E$112="X",INDIRECT("'DATA - økonomi'!U"&amp;4+15*$A17+4*$A17+10),0)+IF(Analyse!$E$115="X",INDIRECT("'DATA - økonomi'!U"&amp;4+15*$A17+4*$A17+11),0)+IF(Analyse!$E$116="X",INDIRECT("'DATA - økonomi'!U"&amp;4+15*$A17+4*$A17+12),0)+IF(Analyse!$E$117="X",INDIRECT("'DATA - økonomi'!U"&amp;4+15*$A17+4*$A17+13),0)+IF(Analyse!$E$129="X",INDIRECT("'DATA - økonomi'!U"&amp;4+15*$A17+4*$A17+14),0)</f>
        <v>0</v>
      </c>
      <c r="V17" s="36">
        <f ca="1">IF(Analyse!$E$3="X",INDIRECT("'DATA - økonomi'!V"&amp;4+15*$A17+4*$A17+0),0)+IF(Analyse!$E$4="X",INDIRECT("'DATA - økonomi'!V"&amp;4+15*$A17+4*$A17+1),0)+IF(Analyse!$E$104="X",INDIRECT("'DATA - økonomi'!V"&amp;4+15*$A17+4*$A17+2),0)+IF(Analyse!$E$105="X",INDIRECT("'DATA - økonomi'!V"&amp;4+15*$A17+4*$A17+3),0)+IF(Analyse!$E$106="X",INDIRECT("'DATA - økonomi'!V"&amp;4+15*$A17+4*$A17+4),0)+IF(Analyse!$E$107="X",INDIRECT("'DATA - økonomi'!V"&amp;4+15*$A17+4*$A17+5),0)+IF(Analyse!$E$108="X",INDIRECT("'DATA - økonomi'!V"&amp;4+15*$A17+4*$A17+6),0)+IF(Analyse!$E$109="X",INDIRECT("'DATA - økonomi'!V"&amp;4+15*$A17+4*$A17+7),0)+IF(Analyse!$E$110="X",INDIRECT("'DATA - økonomi'!V"&amp;4+15*$A17+4*$A17+8),0)+IF(Analyse!$E$111="X",INDIRECT("'DATA - økonomi'!V"&amp;4+15*$A17+4*$A17+9),0)+IF(Analyse!$E$112="X",INDIRECT("'DATA - økonomi'!V"&amp;4+15*$A17+4*$A17+10),0)+IF(Analyse!$E$115="X",INDIRECT("'DATA - økonomi'!V"&amp;4+15*$A17+4*$A17+11),0)+IF(Analyse!$E$116="X",INDIRECT("'DATA - økonomi'!V"&amp;4+15*$A17+4*$A17+12),0)+IF(Analyse!$E$117="X",INDIRECT("'DATA - økonomi'!V"&amp;4+15*$A17+4*$A17+13),0)+IF(Analyse!$E$129="X",INDIRECT("'DATA - økonomi'!V"&amp;4+15*$A17+4*$A17+14),0)</f>
        <v>0</v>
      </c>
      <c r="W17" s="36">
        <f ca="1">IF(Analyse!$E$3="X",INDIRECT("'DATA - økonomi'!W"&amp;4+15*$A17+4*$A17+0),0)+IF(Analyse!$E$4="X",INDIRECT("'DATA - økonomi'!W"&amp;4+15*$A17+4*$A17+1),0)+IF(Analyse!$E$104="X",INDIRECT("'DATA - økonomi'!W"&amp;4+15*$A17+4*$A17+2),0)+IF(Analyse!$E$105="X",INDIRECT("'DATA - økonomi'!W"&amp;4+15*$A17+4*$A17+3),0)+IF(Analyse!$E$106="X",INDIRECT("'DATA - økonomi'!W"&amp;4+15*$A17+4*$A17+4),0)+IF(Analyse!$E$107="X",INDIRECT("'DATA - økonomi'!W"&amp;4+15*$A17+4*$A17+5),0)+IF(Analyse!$E$108="X",INDIRECT("'DATA - økonomi'!W"&amp;4+15*$A17+4*$A17+6),0)+IF(Analyse!$E$109="X",INDIRECT("'DATA - økonomi'!W"&amp;4+15*$A17+4*$A17+7),0)+IF(Analyse!$E$110="X",INDIRECT("'DATA - økonomi'!W"&amp;4+15*$A17+4*$A17+8),0)+IF(Analyse!$E$111="X",INDIRECT("'DATA - økonomi'!W"&amp;4+15*$A17+4*$A17+9),0)+IF(Analyse!$E$112="X",INDIRECT("'DATA - økonomi'!W"&amp;4+15*$A17+4*$A17+10),0)+IF(Analyse!$E$115="X",INDIRECT("'DATA - økonomi'!W"&amp;4+15*$A17+4*$A17+11),0)+IF(Analyse!$E$116="X",INDIRECT("'DATA - økonomi'!W"&amp;4+15*$A17+4*$A17+12),0)+IF(Analyse!$E$117="X",INDIRECT("'DATA - økonomi'!W"&amp;4+15*$A17+4*$A17+13),0)+IF(Analyse!$E$129="X",INDIRECT("'DATA - økonomi'!W"&amp;4+15*$A17+4*$A17+14),0)</f>
        <v>0</v>
      </c>
      <c r="X17" s="36">
        <f ca="1">IF(Analyse!$E$3="X",INDIRECT("'DATA - økonomi'!X"&amp;4+15*$A17+4*$A17+0),0)+IF(Analyse!$E$4="X",INDIRECT("'DATA - økonomi'!X"&amp;4+15*$A17+4*$A17+1),0)+IF(Analyse!$E$104="X",INDIRECT("'DATA - økonomi'!X"&amp;4+15*$A17+4*$A17+2),0)+IF(Analyse!$E$105="X",INDIRECT("'DATA - økonomi'!X"&amp;4+15*$A17+4*$A17+3),0)+IF(Analyse!$E$106="X",INDIRECT("'DATA - økonomi'!X"&amp;4+15*$A17+4*$A17+4),0)+IF(Analyse!$E$107="X",INDIRECT("'DATA - økonomi'!X"&amp;4+15*$A17+4*$A17+5),0)+IF(Analyse!$E$108="X",INDIRECT("'DATA - økonomi'!X"&amp;4+15*$A17+4*$A17+6),0)+IF(Analyse!$E$109="X",INDIRECT("'DATA - økonomi'!X"&amp;4+15*$A17+4*$A17+7),0)+IF(Analyse!$E$110="X",INDIRECT("'DATA - økonomi'!X"&amp;4+15*$A17+4*$A17+8),0)+IF(Analyse!$E$111="X",INDIRECT("'DATA - økonomi'!X"&amp;4+15*$A17+4*$A17+9),0)+IF(Analyse!$E$112="X",INDIRECT("'DATA - økonomi'!X"&amp;4+15*$A17+4*$A17+10),0)+IF(Analyse!$E$115="X",INDIRECT("'DATA - økonomi'!X"&amp;4+15*$A17+4*$A17+11),0)+IF(Analyse!$E$116="X",INDIRECT("'DATA - økonomi'!X"&amp;4+15*$A17+4*$A17+12),0)+IF(Analyse!$E$117="X",INDIRECT("'DATA - økonomi'!X"&amp;4+15*$A17+4*$A17+13),0)+IF(Analyse!$E$129="X",INDIRECT("'DATA - økonomi'!X"&amp;4+15*$A17+4*$A17+14),0)</f>
        <v>0</v>
      </c>
      <c r="Y17" s="36">
        <f ca="1">IF(Analyse!$E$3="X",INDIRECT("'DATA - økonomi'!Y"&amp;4+15*$A17+4*$A17+0),0)+IF(Analyse!$E$4="X",INDIRECT("'DATA - økonomi'!Y"&amp;4+15*$A17+4*$A17+1),0)+IF(Analyse!$E$104="X",INDIRECT("'DATA - økonomi'!Y"&amp;4+15*$A17+4*$A17+2),0)+IF(Analyse!$E$105="X",INDIRECT("'DATA - økonomi'!Y"&amp;4+15*$A17+4*$A17+3),0)+IF(Analyse!$E$106="X",INDIRECT("'DATA - økonomi'!Y"&amp;4+15*$A17+4*$A17+4),0)+IF(Analyse!$E$107="X",INDIRECT("'DATA - økonomi'!Y"&amp;4+15*$A17+4*$A17+5),0)+IF(Analyse!$E$108="X",INDIRECT("'DATA - økonomi'!Y"&amp;4+15*$A17+4*$A17+6),0)+IF(Analyse!$E$109="X",INDIRECT("'DATA - økonomi'!Y"&amp;4+15*$A17+4*$A17+7),0)+IF(Analyse!$E$110="X",INDIRECT("'DATA - økonomi'!Y"&amp;4+15*$A17+4*$A17+8),0)+IF(Analyse!$E$111="X",INDIRECT("'DATA - økonomi'!Y"&amp;4+15*$A17+4*$A17+9),0)+IF(Analyse!$E$112="X",INDIRECT("'DATA - økonomi'!Y"&amp;4+15*$A17+4*$A17+10),0)+IF(Analyse!$E$115="X",INDIRECT("'DATA - økonomi'!Y"&amp;4+15*$A17+4*$A17+11),0)+IF(Analyse!$E$116="X",INDIRECT("'DATA - økonomi'!Y"&amp;4+15*$A17+4*$A17+12),0)+IF(Analyse!$E$117="X",INDIRECT("'DATA - økonomi'!Y"&amp;4+15*$A17+4*$A17+13),0)+IF(Analyse!$E$129="X",INDIRECT("'DATA - økonomi'!Y"&amp;4+15*$A17+4*$A17+14),0)</f>
        <v>0</v>
      </c>
      <c r="Z17" s="36">
        <f ca="1">IF(Analyse!$E$3="X",INDIRECT("'DATA - økonomi'!Z"&amp;4+15*$A17+4*$A17+0),0)+IF(Analyse!$E$4="X",INDIRECT("'DATA - økonomi'!Z"&amp;4+15*$A17+4*$A17+1),0)+IF(Analyse!$E$104="X",INDIRECT("'DATA - økonomi'!Z"&amp;4+15*$A17+4*$A17+2),0)+IF(Analyse!$E$105="X",INDIRECT("'DATA - økonomi'!Z"&amp;4+15*$A17+4*$A17+3),0)+IF(Analyse!$E$106="X",INDIRECT("'DATA - økonomi'!Z"&amp;4+15*$A17+4*$A17+4),0)+IF(Analyse!$E$107="X",INDIRECT("'DATA - økonomi'!Z"&amp;4+15*$A17+4*$A17+5),0)+IF(Analyse!$E$108="X",INDIRECT("'DATA - økonomi'!Z"&amp;4+15*$A17+4*$A17+6),0)+IF(Analyse!$E$109="X",INDIRECT("'DATA - økonomi'!Z"&amp;4+15*$A17+4*$A17+7),0)+IF(Analyse!$E$110="X",INDIRECT("'DATA - økonomi'!Z"&amp;4+15*$A17+4*$A17+8),0)+IF(Analyse!$E$111="X",INDIRECT("'DATA - økonomi'!Z"&amp;4+15*$A17+4*$A17+9),0)+IF(Analyse!$E$112="X",INDIRECT("'DATA - økonomi'!Z"&amp;4+15*$A17+4*$A17+10),0)+IF(Analyse!$E$115="X",INDIRECT("'DATA - økonomi'!Z"&amp;4+15*$A17+4*$A17+11),0)+IF(Analyse!$E$116="X",INDIRECT("'DATA - økonomi'!Z"&amp;4+15*$A17+4*$A17+12),0)+IF(Analyse!$E$117="X",INDIRECT("'DATA - økonomi'!Z"&amp;4+15*$A17+4*$A17+13),0)+IF(Analyse!$E$129="X",INDIRECT("'DATA - økonomi'!Z"&amp;4+15*$A17+4*$A17+14),0)</f>
        <v>0</v>
      </c>
      <c r="AA17" s="36">
        <f ca="1">IF(Analyse!$E$3="X",INDIRECT("'DATA - økonomi'!Z"&amp;4+15*$A17+4*$A17+0),0)+IF(Analyse!$E$4="X",INDIRECT("'DATA - økonomi'!Z"&amp;4+15*$A17+4*$A17+1),0)+IF(Analyse!$E$104="X",INDIRECT("'DATA - økonomi'!Z"&amp;4+15*$A17+4*$A17+2),0)+IF(Analyse!$E$105="X",INDIRECT("'DATA - økonomi'!Z"&amp;4+15*$A17+4*$A17+3),0)+IF(Analyse!$E$106="X",INDIRECT("'DATA - økonomi'!Z"&amp;4+15*$A17+4*$A17+4),0)+IF(Analyse!$E$107="X",INDIRECT("'DATA - økonomi'!Z"&amp;4+15*$A17+4*$A17+5),0)+IF(Analyse!$E$108="X",INDIRECT("'DATA - økonomi'!Z"&amp;4+15*$A17+4*$A17+6),0)+IF(Analyse!$E$109="X",INDIRECT("'DATA - økonomi'!Z"&amp;4+15*$A17+4*$A17+7),0)+IF(Analyse!$E$110="X",INDIRECT("'DATA - økonomi'!Z"&amp;4+15*$A17+4*$A17+8),0)+IF(Analyse!$E$111="X",INDIRECT("'DATA - økonomi'!Z"&amp;4+15*$A17+4*$A17+9),0)+IF(Analyse!$E$112="X",INDIRECT("'DATA - økonomi'!Z"&amp;4+15*$A17+4*$A17+10),0)+IF(Analyse!$E$115="X",INDIRECT("'DATA - økonomi'!Z"&amp;4+15*$A17+4*$A17+11),0)+IF(Analyse!$E$116="X",INDIRECT("'DATA - økonomi'!Z"&amp;4+15*$A17+4*$A17+12),0)+IF(Analyse!$E$117="X",INDIRECT("'DATA - økonomi'!Z"&amp;4+15*$A17+4*$A17+13),0)+IF(Analyse!$E$129="X",INDIRECT("'DATA - økonomi'!Z"&amp;4+15*$A17+4*$A17+14),0)</f>
        <v>0</v>
      </c>
      <c r="AB17" s="36">
        <f ca="1">IF(Analyse!$E$3="X",INDIRECT("'DATA - økonomi'!Z"&amp;4+15*$A17+4*$A17+0),0)+IF(Analyse!$E$4="X",INDIRECT("'DATA - økonomi'!Z"&amp;4+15*$A17+4*$A17+1),0)+IF(Analyse!$E$104="X",INDIRECT("'DATA - økonomi'!Z"&amp;4+15*$A17+4*$A17+2),0)+IF(Analyse!$E$105="X",INDIRECT("'DATA - økonomi'!Z"&amp;4+15*$A17+4*$A17+3),0)+IF(Analyse!$E$106="X",INDIRECT("'DATA - økonomi'!Z"&amp;4+15*$A17+4*$A17+4),0)+IF(Analyse!$E$107="X",INDIRECT("'DATA - økonomi'!Z"&amp;4+15*$A17+4*$A17+5),0)+IF(Analyse!$E$108="X",INDIRECT("'DATA - økonomi'!Z"&amp;4+15*$A17+4*$A17+6),0)+IF(Analyse!$E$109="X",INDIRECT("'DATA - økonomi'!Z"&amp;4+15*$A17+4*$A17+7),0)+IF(Analyse!$E$110="X",INDIRECT("'DATA - økonomi'!Z"&amp;4+15*$A17+4*$A17+8),0)+IF(Analyse!$E$111="X",INDIRECT("'DATA - økonomi'!Z"&amp;4+15*$A17+4*$A17+9),0)+IF(Analyse!$E$112="X",INDIRECT("'DATA - økonomi'!Z"&amp;4+15*$A17+4*$A17+10),0)+IF(Analyse!$E$115="X",INDIRECT("'DATA - økonomi'!Z"&amp;4+15*$A17+4*$A17+11),0)+IF(Analyse!$E$116="X",INDIRECT("'DATA - økonomi'!Z"&amp;4+15*$A17+4*$A17+12),0)+IF(Analyse!$E$117="X",INDIRECT("'DATA - økonomi'!Z"&amp;4+15*$A17+4*$A17+13),0)+IF(Analyse!$E$129="X",INDIRECT("'DATA - økonomi'!Z"&amp;4+15*$A17+4*$A17+14),0)</f>
        <v>0</v>
      </c>
      <c r="AC17" s="30"/>
      <c r="AD17" s="35" t="s">
        <v>25</v>
      </c>
      <c r="AE17" s="36">
        <f ca="1">IF(Analyse!$E$3="X",INDIRECT("'DATA - økonomi'!AE"&amp;4+15*$A17+4*$A17+0),0)+IF(Analyse!$E$4="X",INDIRECT("'DATA - økonomi'!AE"&amp;4+15*$A17+4*$A17+1),0)+IF(Analyse!$E$104="X",INDIRECT("'DATA - økonomi'!AE"&amp;4+15*$A17+4*$A17+2),0)+IF(Analyse!$E$105="X",INDIRECT("'DATA - økonomi'!AE"&amp;4+15*$A17+4*$A17+3),0)+IF(Analyse!$E$106="X",INDIRECT("'DATA - økonomi'!AE"&amp;4+15*$A17+4*$A17+4),0)+IF(Analyse!$E$107="X",INDIRECT("'DATA - økonomi'!AE"&amp;4+15*$A17+4*$A17+5),0)+IF(Analyse!$E$108="X",INDIRECT("'DATA - økonomi'!AE"&amp;4+15*$A17+4*$A17+6),0)+IF(Analyse!$E$109="X",INDIRECT("'DATA - økonomi'!AE"&amp;4+15*$A17+4*$A17+7),0)+IF(Analyse!$E$110="X",INDIRECT("'DATA - økonomi'!AE"&amp;4+15*$A17+4*$A17+8),0)+IF(Analyse!$E$111="X",INDIRECT("'DATA - økonomi'!AE"&amp;4+15*$A17+4*$A17+9),0)+IF(Analyse!$E$112="X",INDIRECT("'DATA - økonomi'!AE"&amp;4+15*$A17+4*$A17+10),0)+IF(Analyse!$E$115="X",INDIRECT("'DATA - økonomi'!AE"&amp;4+15*$A17+4*$A17+11),0)+IF(Analyse!$E$116="X",INDIRECT("'DATA - økonomi'!AE"&amp;4+15*$A17+4*$A17+12),0)+IF(Analyse!$E$117="X",INDIRECT("'DATA - økonomi'!AE"&amp;4+15*$A17+4*$A17+13),0)+IF(Analyse!$E$129="X",INDIRECT("'DATA - økonomi'!AE"&amp;4+15*$A17+4*$A17+14),0)</f>
        <v>0</v>
      </c>
      <c r="AF17" s="36">
        <f ca="1">IF(Analyse!$E$3="X",INDIRECT("'DATA - økonomi'!AF"&amp;4+15*$A17+4*$A17+0),0)+IF(Analyse!$E$4="X",INDIRECT("'DATA - økonomi'!AF"&amp;4+15*$A17+4*$A17+1),0)+IF(Analyse!$E$104="X",INDIRECT("'DATA - økonomi'!AF"&amp;4+15*$A17+4*$A17+2),0)+IF(Analyse!$E$105="X",INDIRECT("'DATA - økonomi'!AF"&amp;4+15*$A17+4*$A17+3),0)+IF(Analyse!$E$106="X",INDIRECT("'DATA - økonomi'!AF"&amp;4+15*$A17+4*$A17+4),0)+IF(Analyse!$E$107="X",INDIRECT("'DATA - økonomi'!AF"&amp;4+15*$A17+4*$A17+5),0)+IF(Analyse!$E$108="X",INDIRECT("'DATA - økonomi'!AF"&amp;4+15*$A17+4*$A17+6),0)+IF(Analyse!$E$109="X",INDIRECT("'DATA - økonomi'!AF"&amp;4+15*$A17+4*$A17+7),0)+IF(Analyse!$E$110="X",INDIRECT("'DATA - økonomi'!AF"&amp;4+15*$A17+4*$A17+8),0)+IF(Analyse!$E$111="X",INDIRECT("'DATA - økonomi'!AF"&amp;4+15*$A17+4*$A17+9),0)+IF(Analyse!$E$112="X",INDIRECT("'DATA - økonomi'!AF"&amp;4+15*$A17+4*$A17+10),0)+IF(Analyse!$E$115="X",INDIRECT("'DATA - økonomi'!AF"&amp;4+15*$A17+4*$A17+11),0)+IF(Analyse!$E$116="X",INDIRECT("'DATA - økonomi'!AF"&amp;4+15*$A17+4*$A17+12),0)+IF(Analyse!$E$117="X",INDIRECT("'DATA - økonomi'!AF"&amp;4+15*$A17+4*$A17+13),0)+IF(Analyse!$E$129="X",INDIRECT("'DATA - økonomi'!AF"&amp;4+15*$A17+4*$A17+14),0)</f>
        <v>0</v>
      </c>
      <c r="AG17" s="36">
        <f ca="1">IF(Analyse!$E$3="X",INDIRECT("'DATA - økonomi'!AG"&amp;4+15*$A17+4*$A17+0),0)+IF(Analyse!$E$4="X",INDIRECT("'DATA - økonomi'!AG"&amp;4+15*$A17+4*$A17+1),0)+IF(Analyse!$E$104="X",INDIRECT("'DATA - økonomi'!AG"&amp;4+15*$A17+4*$A17+2),0)+IF(Analyse!$E$105="X",INDIRECT("'DATA - økonomi'!AG"&amp;4+15*$A17+4*$A17+3),0)+IF(Analyse!$E$106="X",INDIRECT("'DATA - økonomi'!AG"&amp;4+15*$A17+4*$A17+4),0)+IF(Analyse!$E$107="X",INDIRECT("'DATA - økonomi'!AG"&amp;4+15*$A17+4*$A17+5),0)+IF(Analyse!$E$108="X",INDIRECT("'DATA - økonomi'!AG"&amp;4+15*$A17+4*$A17+6),0)+IF(Analyse!$E$109="X",INDIRECT("'DATA - økonomi'!AG"&amp;4+15*$A17+4*$A17+7),0)+IF(Analyse!$E$110="X",INDIRECT("'DATA - økonomi'!AG"&amp;4+15*$A17+4*$A17+8),0)+IF(Analyse!$E$111="X",INDIRECT("'DATA - økonomi'!AG"&amp;4+15*$A17+4*$A17+9),0)+IF(Analyse!$E$112="X",INDIRECT("'DATA - økonomi'!AG"&amp;4+15*$A17+4*$A17+10),0)+IF(Analyse!$E$115="X",INDIRECT("'DATA - økonomi'!AG"&amp;4+15*$A17+4*$A17+11),0)+IF(Analyse!$E$116="X",INDIRECT("'DATA - økonomi'!AG"&amp;4+15*$A17+4*$A17+12),0)+IF(Analyse!$E$117="X",INDIRECT("'DATA - økonomi'!AG"&amp;4+15*$A17+4*$A17+13),0)+IF(Analyse!$E$129="X",INDIRECT("'DATA - økonomi'!AG"&amp;4+15*$A17+4*$A17+14),0)</f>
        <v>0</v>
      </c>
      <c r="AH17" s="36">
        <f ca="1">IF(Analyse!$E$3="X",INDIRECT("'DATA - økonomi'!AH"&amp;4+15*$A17+4*$A17+0),0)+IF(Analyse!$E$4="X",INDIRECT("'DATA - økonomi'!AH"&amp;4+15*$A17+4*$A17+1),0)+IF(Analyse!$E$104="X",INDIRECT("'DATA - økonomi'!AH"&amp;4+15*$A17+4*$A17+2),0)+IF(Analyse!$E$105="X",INDIRECT("'DATA - økonomi'!AH"&amp;4+15*$A17+4*$A17+3),0)+IF(Analyse!$E$106="X",INDIRECT("'DATA - økonomi'!AH"&amp;4+15*$A17+4*$A17+4),0)+IF(Analyse!$E$107="X",INDIRECT("'DATA - økonomi'!AH"&amp;4+15*$A17+4*$A17+5),0)+IF(Analyse!$E$108="X",INDIRECT("'DATA - økonomi'!AH"&amp;4+15*$A17+4*$A17+6),0)+IF(Analyse!$E$109="X",INDIRECT("'DATA - økonomi'!AH"&amp;4+15*$A17+4*$A17+7),0)+IF(Analyse!$E$110="X",INDIRECT("'DATA - økonomi'!AH"&amp;4+15*$A17+4*$A17+8),0)+IF(Analyse!$E$111="X",INDIRECT("'DATA - økonomi'!AH"&amp;4+15*$A17+4*$A17+9),0)+IF(Analyse!$E$112="X",INDIRECT("'DATA - økonomi'!AH"&amp;4+15*$A17+4*$A17+10),0)+IF(Analyse!$E$115="X",INDIRECT("'DATA - økonomi'!AH"&amp;4+15*$A17+4*$A17+11),0)+IF(Analyse!$E$116="X",INDIRECT("'DATA - økonomi'!AH"&amp;4+15*$A17+4*$A17+12),0)+IF(Analyse!$E$117="X",INDIRECT("'DATA - økonomi'!AH"&amp;4+15*$A17+4*$A17+13),0)+IF(Analyse!$E$129="X",INDIRECT("'DATA - økonomi'!AH"&amp;4+15*$A17+4*$A17+14),0)</f>
        <v>0</v>
      </c>
      <c r="AI17" s="36">
        <f ca="1">IF(Analyse!$E$3="X",INDIRECT("'DATA - økonomi'!AI"&amp;4+15*$A17+4*$A17+0),0)+IF(Analyse!$E$4="X",INDIRECT("'DATA - økonomi'!AI"&amp;4+15*$A17+4*$A17+1),0)+IF(Analyse!$E$104="X",INDIRECT("'DATA - økonomi'!AI"&amp;4+15*$A17+4*$A17+2),0)+IF(Analyse!$E$105="X",INDIRECT("'DATA - økonomi'!AI"&amp;4+15*$A17+4*$A17+3),0)+IF(Analyse!$E$106="X",INDIRECT("'DATA - økonomi'!AI"&amp;4+15*$A17+4*$A17+4),0)+IF(Analyse!$E$107="X",INDIRECT("'DATA - økonomi'!AI"&amp;4+15*$A17+4*$A17+5),0)+IF(Analyse!$E$108="X",INDIRECT("'DATA - økonomi'!AI"&amp;4+15*$A17+4*$A17+6),0)+IF(Analyse!$E$109="X",INDIRECT("'DATA - økonomi'!AI"&amp;4+15*$A17+4*$A17+7),0)+IF(Analyse!$E$110="X",INDIRECT("'DATA - økonomi'!AI"&amp;4+15*$A17+4*$A17+8),0)+IF(Analyse!$E$111="X",INDIRECT("'DATA - økonomi'!AI"&amp;4+15*$A17+4*$A17+9),0)+IF(Analyse!$E$112="X",INDIRECT("'DATA - økonomi'!AI"&amp;4+15*$A17+4*$A17+10),0)+IF(Analyse!$E$115="X",INDIRECT("'DATA - økonomi'!AI"&amp;4+15*$A17+4*$A17+11),0)+IF(Analyse!$E$116="X",INDIRECT("'DATA - økonomi'!AI"&amp;4+15*$A17+4*$A17+12),0)+IF(Analyse!$E$117="X",INDIRECT("'DATA - økonomi'!AI"&amp;4+15*$A17+4*$A17+13),0)+IF(Analyse!$E$129="X",INDIRECT("'DATA - økonomi'!AI"&amp;4+15*$A17+4*$A17+14),0)</f>
        <v>0</v>
      </c>
      <c r="AJ17" s="36">
        <f ca="1">IF(Analyse!$E$3="X",INDIRECT("'DATA - økonomi'!AJ"&amp;4+15*$A17+4*$A17+0),0)+IF(Analyse!$E$4="X",INDIRECT("'DATA - økonomi'!AJ"&amp;4+15*$A17+4*$A17+1),0)+IF(Analyse!$E$104="X",INDIRECT("'DATA - økonomi'!AJ"&amp;4+15*$A17+4*$A17+2),0)+IF(Analyse!$E$105="X",INDIRECT("'DATA - økonomi'!AJ"&amp;4+15*$A17+4*$A17+3),0)+IF(Analyse!$E$106="X",INDIRECT("'DATA - økonomi'!AJ"&amp;4+15*$A17+4*$A17+4),0)+IF(Analyse!$E$107="X",INDIRECT("'DATA - økonomi'!AJ"&amp;4+15*$A17+4*$A17+5),0)+IF(Analyse!$E$108="X",INDIRECT("'DATA - økonomi'!AJ"&amp;4+15*$A17+4*$A17+6),0)+IF(Analyse!$E$109="X",INDIRECT("'DATA - økonomi'!AJ"&amp;4+15*$A17+4*$A17+7),0)+IF(Analyse!$E$110="X",INDIRECT("'DATA - økonomi'!AJ"&amp;4+15*$A17+4*$A17+8),0)+IF(Analyse!$E$111="X",INDIRECT("'DATA - økonomi'!AJ"&amp;4+15*$A17+4*$A17+9),0)+IF(Analyse!$E$112="X",INDIRECT("'DATA - økonomi'!AJ"&amp;4+15*$A17+4*$A17+10),0)+IF(Analyse!$E$115="X",INDIRECT("'DATA - økonomi'!AJ"&amp;4+15*$A17+4*$A17+11),0)+IF(Analyse!$E$116="X",INDIRECT("'DATA - økonomi'!AJ"&amp;4+15*$A17+4*$A17+12),0)+IF(Analyse!$E$117="X",INDIRECT("'DATA - økonomi'!AJ"&amp;4+15*$A17+4*$A17+13),0)+IF(Analyse!$E$129="X",INDIRECT("'DATA - økonomi'!AJ"&amp;4+15*$A17+4*$A17+14),0)</f>
        <v>0</v>
      </c>
      <c r="AK17" s="36">
        <f ca="1">IF(Analyse!$E$3="X",INDIRECT("'DATA - økonomi'!AK"&amp;4+15*$A17+4*$A17+0),0)+IF(Analyse!$E$4="X",INDIRECT("'DATA - økonomi'!AK"&amp;4+15*$A17+4*$A17+1),0)+IF(Analyse!$E$104="X",INDIRECT("'DATA - økonomi'!AK"&amp;4+15*$A17+4*$A17+2),0)+IF(Analyse!$E$105="X",INDIRECT("'DATA - økonomi'!AK"&amp;4+15*$A17+4*$A17+3),0)+IF(Analyse!$E$106="X",INDIRECT("'DATA - økonomi'!AK"&amp;4+15*$A17+4*$A17+4),0)+IF(Analyse!$E$107="X",INDIRECT("'DATA - økonomi'!AK"&amp;4+15*$A17+4*$A17+5),0)+IF(Analyse!$E$108="X",INDIRECT("'DATA - økonomi'!AK"&amp;4+15*$A17+4*$A17+6),0)+IF(Analyse!$E$109="X",INDIRECT("'DATA - økonomi'!AK"&amp;4+15*$A17+4*$A17+7),0)+IF(Analyse!$E$110="X",INDIRECT("'DATA - økonomi'!AK"&amp;4+15*$A17+4*$A17+8),0)+IF(Analyse!$E$111="X",INDIRECT("'DATA - økonomi'!AK"&amp;4+15*$A17+4*$A17+9),0)+IF(Analyse!$E$112="X",INDIRECT("'DATA - økonomi'!AK"&amp;4+15*$A17+4*$A17+10),0)+IF(Analyse!$E$115="X",INDIRECT("'DATA - økonomi'!AK"&amp;4+15*$A17+4*$A17+11),0)+IF(Analyse!$E$116="X",INDIRECT("'DATA - økonomi'!AK"&amp;4+15*$A17+4*$A17+12),0)+IF(Analyse!$E$117="X",INDIRECT("'DATA - økonomi'!AK"&amp;4+15*$A17+4*$A17+13),0)+IF(Analyse!$E$129="X",INDIRECT("'DATA - økonomi'!AK"&amp;4+15*$A17+4*$A17+14),0)</f>
        <v>0</v>
      </c>
      <c r="AL17" s="36">
        <f ca="1">IF(Analyse!$E$3="X",INDIRECT("'DATA - økonomi'!AL"&amp;4+15*$A17+4*$A17+0),0)+IF(Analyse!$E$4="X",INDIRECT("'DATA - økonomi'!AL"&amp;4+15*$A17+4*$A17+1),0)+IF(Analyse!$E$104="X",INDIRECT("'DATA - økonomi'!AL"&amp;4+15*$A17+4*$A17+2),0)+IF(Analyse!$E$105="X",INDIRECT("'DATA - økonomi'!AL"&amp;4+15*$A17+4*$A17+3),0)+IF(Analyse!$E$106="X",INDIRECT("'DATA - økonomi'!AL"&amp;4+15*$A17+4*$A17+4),0)+IF(Analyse!$E$107="X",INDIRECT("'DATA - økonomi'!AL"&amp;4+15*$A17+4*$A17+5),0)+IF(Analyse!$E$108="X",INDIRECT("'DATA - økonomi'!AL"&amp;4+15*$A17+4*$A17+6),0)+IF(Analyse!$E$109="X",INDIRECT("'DATA - økonomi'!AL"&amp;4+15*$A17+4*$A17+7),0)+IF(Analyse!$E$110="X",INDIRECT("'DATA - økonomi'!AL"&amp;4+15*$A17+4*$A17+8),0)+IF(Analyse!$E$111="X",INDIRECT("'DATA - økonomi'!AL"&amp;4+15*$A17+4*$A17+9),0)+IF(Analyse!$E$112="X",INDIRECT("'DATA - økonomi'!AL"&amp;4+15*$A17+4*$A17+10),0)+IF(Analyse!$E$115="X",INDIRECT("'DATA - økonomi'!AL"&amp;4+15*$A17+4*$A17+11),0)+IF(Analyse!$E$116="X",INDIRECT("'DATA - økonomi'!AL"&amp;4+15*$A17+4*$A17+12),0)+IF(Analyse!$E$117="X",INDIRECT("'DATA - økonomi'!AL"&amp;4+15*$A17+4*$A17+13),0)+IF(Analyse!$E$129="X",INDIRECT("'DATA - økonomi'!AL"&amp;4+15*$A17+4*$A17+14),0)</f>
        <v>0</v>
      </c>
      <c r="AM17" s="36">
        <f ca="1">IF(Analyse!$E$3="X",INDIRECT("'DATA - økonomi'!AM"&amp;4+15*$A17+4*$A17+0),0)+IF(Analyse!$E$4="X",INDIRECT("'DATA - økonomi'!AM"&amp;4+15*$A17+4*$A17+1),0)+IF(Analyse!$E$104="X",INDIRECT("'DATA - økonomi'!AM"&amp;4+15*$A17+4*$A17+2),0)+IF(Analyse!$E$105="X",INDIRECT("'DATA - økonomi'!AM"&amp;4+15*$A17+4*$A17+3),0)+IF(Analyse!$E$106="X",INDIRECT("'DATA - økonomi'!AM"&amp;4+15*$A17+4*$A17+4),0)+IF(Analyse!$E$107="X",INDIRECT("'DATA - økonomi'!AM"&amp;4+15*$A17+4*$A17+5),0)+IF(Analyse!$E$108="X",INDIRECT("'DATA - økonomi'!AM"&amp;4+15*$A17+4*$A17+6),0)+IF(Analyse!$E$109="X",INDIRECT("'DATA - økonomi'!AM"&amp;4+15*$A17+4*$A17+7),0)+IF(Analyse!$E$110="X",INDIRECT("'DATA - økonomi'!AM"&amp;4+15*$A17+4*$A17+8),0)+IF(Analyse!$E$111="X",INDIRECT("'DATA - økonomi'!AM"&amp;4+15*$A17+4*$A17+9),0)+IF(Analyse!$E$112="X",INDIRECT("'DATA - økonomi'!AM"&amp;4+15*$A17+4*$A17+10),0)+IF(Analyse!$E$115="X",INDIRECT("'DATA - økonomi'!AM"&amp;4+15*$A17+4*$A17+11),0)+IF(Analyse!$E$116="X",INDIRECT("'DATA - økonomi'!AM"&amp;4+15*$A17+4*$A17+12),0)+IF(Analyse!$E$117="X",INDIRECT("'DATA - økonomi'!AM"&amp;4+15*$A17+4*$A17+13),0)+IF(Analyse!$E$129="X",INDIRECT("'DATA - økonomi'!AM"&amp;4+15*$A17+4*$A17+14),0)</f>
        <v>0</v>
      </c>
      <c r="AN17" s="36">
        <f ca="1">IF(Analyse!$E$3="X",INDIRECT("'DATA - økonomi'!AN"&amp;4+15*$A17+4*$A17+0),0)+IF(Analyse!$E$4="X",INDIRECT("'DATA - økonomi'!AN"&amp;4+15*$A17+4*$A17+1),0)+IF(Analyse!$E$104="X",INDIRECT("'DATA - økonomi'!AN"&amp;4+15*$A17+4*$A17+2),0)+IF(Analyse!$E$105="X",INDIRECT("'DATA - økonomi'!AN"&amp;4+15*$A17+4*$A17+3),0)+IF(Analyse!$E$106="X",INDIRECT("'DATA - økonomi'!AN"&amp;4+15*$A17+4*$A17+4),0)+IF(Analyse!$E$107="X",INDIRECT("'DATA - økonomi'!AN"&amp;4+15*$A17+4*$A17+5),0)+IF(Analyse!$E$108="X",INDIRECT("'DATA - økonomi'!AN"&amp;4+15*$A17+4*$A17+6),0)+IF(Analyse!$E$109="X",INDIRECT("'DATA - økonomi'!AN"&amp;4+15*$A17+4*$A17+7),0)+IF(Analyse!$E$110="X",INDIRECT("'DATA - økonomi'!AN"&amp;4+15*$A17+4*$A17+8),0)+IF(Analyse!$E$111="X",INDIRECT("'DATA - økonomi'!AN"&amp;4+15*$A17+4*$A17+9),0)+IF(Analyse!$E$112="X",INDIRECT("'DATA - økonomi'!AN"&amp;4+15*$A17+4*$A17+10),0)+IF(Analyse!$E$115="X",INDIRECT("'DATA - økonomi'!AN"&amp;4+15*$A17+4*$A17+11),0)+IF(Analyse!$E$116="X",INDIRECT("'DATA - økonomi'!AN"&amp;4+15*$A17+4*$A17+12),0)+IF(Analyse!$E$117="X",INDIRECT("'DATA - økonomi'!AN"&amp;4+15*$A17+4*$A17+13),0)+IF(Analyse!$E$129="X",INDIRECT("'DATA - økonomi'!AN"&amp;4+15*$A17+4*$A17+14),0)</f>
        <v>0</v>
      </c>
      <c r="AO17" s="36">
        <f ca="1">IF(Analyse!$E$3="X",INDIRECT("'DATA - økonomi'!AO"&amp;4+15*$A17+4*$A17+0),0)+IF(Analyse!$E$4="X",INDIRECT("'DATA - økonomi'!AO"&amp;4+15*$A17+4*$A17+1),0)+IF(Analyse!$E$104="X",INDIRECT("'DATA - økonomi'!AO"&amp;4+15*$A17+4*$A17+2),0)+IF(Analyse!$E$105="X",INDIRECT("'DATA - økonomi'!AO"&amp;4+15*$A17+4*$A17+3),0)+IF(Analyse!$E$106="X",INDIRECT("'DATA - økonomi'!AO"&amp;4+15*$A17+4*$A17+4),0)+IF(Analyse!$E$107="X",INDIRECT("'DATA - økonomi'!AO"&amp;4+15*$A17+4*$A17+5),0)+IF(Analyse!$E$108="X",INDIRECT("'DATA - økonomi'!AO"&amp;4+15*$A17+4*$A17+6),0)+IF(Analyse!$E$109="X",INDIRECT("'DATA - økonomi'!AO"&amp;4+15*$A17+4*$A17+7),0)+IF(Analyse!$E$110="X",INDIRECT("'DATA - økonomi'!AO"&amp;4+15*$A17+4*$A17+8),0)+IF(Analyse!$E$111="X",INDIRECT("'DATA - økonomi'!AO"&amp;4+15*$A17+4*$A17+9),0)+IF(Analyse!$E$112="X",INDIRECT("'DATA - økonomi'!AO"&amp;4+15*$A17+4*$A17+10),0)+IF(Analyse!$E$115="X",INDIRECT("'DATA - økonomi'!AO"&amp;4+15*$A17+4*$A17+11),0)+IF(Analyse!$E$116="X",INDIRECT("'DATA - økonomi'!AO"&amp;4+15*$A17+4*$A17+12),0)+IF(Analyse!$E$117="X",INDIRECT("'DATA - økonomi'!AO"&amp;4+15*$A17+4*$A17+13),0)+IF(Analyse!$E$129="X",INDIRECT("'DATA - økonomi'!AO"&amp;4+15*$A17+4*$A17+14),0)</f>
        <v>0</v>
      </c>
      <c r="AP17" s="30"/>
      <c r="AQ17" s="35" t="s">
        <v>25</v>
      </c>
      <c r="AR17" s="36">
        <f ca="1">INDIRECT("'DATA - økonomi'!AE"&amp;($A120+1)*19)</f>
        <v>28529.38</v>
      </c>
      <c r="AS17" s="36">
        <f ca="1">INDIRECT("'DATA - økonomi'!AF"&amp;($A120+1)*19)</f>
        <v>28392.126</v>
      </c>
      <c r="AT17" s="36">
        <f ca="1">INDIRECT("'DATA - økonomi'!AG"&amp;($A120+1)*19)</f>
        <v>28513.8</v>
      </c>
      <c r="AU17" s="36">
        <f ca="1">INDIRECT("'DATA - økonomi'!AH"&amp;($A120+1)*19)</f>
        <v>28545.345000000001</v>
      </c>
      <c r="AV17" s="36">
        <f ca="1">INDIRECT("'DATA - økonomi'!AI"&amp;($A120+1)*19)</f>
        <v>28557.34</v>
      </c>
      <c r="AW17" s="36">
        <f ca="1">INDIRECT("'DATA - økonomi'!AJ"&amp;($A120+1)*19)</f>
        <v>28672.973999999998</v>
      </c>
      <c r="AX17" s="36">
        <f ca="1">INDIRECT("'DATA - økonomi'!AK"&amp;($A120+1)*19)</f>
        <v>28685.781999999996</v>
      </c>
      <c r="AY17" s="36">
        <f ca="1">INDIRECT("'DATA - økonomi'!AL"&amp;($A120+1)*19)</f>
        <v>28602.627</v>
      </c>
      <c r="AZ17" s="36">
        <f ca="1">INDIRECT("'DATA - økonomi'!AM"&amp;($A120+1)*19)</f>
        <v>28399.647000000001</v>
      </c>
      <c r="BA17" s="36">
        <f ca="1">INDIRECT("'DATA - økonomi'!AN"&amp;($A120+1)*19)</f>
        <v>28692.560000000001</v>
      </c>
      <c r="BB17" s="36">
        <f ca="1">INDIRECT("'DATA - økonomi'!AO"&amp;($A120+1)*19)</f>
        <v>28953.088000000003</v>
      </c>
      <c r="BC17" s="30"/>
    </row>
    <row r="18" spans="1:55" x14ac:dyDescent="0.25">
      <c r="A18" s="32">
        <v>14</v>
      </c>
      <c r="B18" s="35" t="s">
        <v>26</v>
      </c>
      <c r="C18" s="36">
        <f ca="1">IF(Analyse!$E$3="X",INDIRECT("'DATA - økonomi'!C"&amp;4+15*$A18+4*$A18+0),0)+IF(Analyse!$E$4="X",INDIRECT("'DATA - økonomi'!C"&amp;4+15*$A18+4*$A18+1),0)+IF(Analyse!$E$104="X",INDIRECT("'DATA - økonomi'!C"&amp;4+15*$A18+4*$A18+2),0)+IF(Analyse!$E$105="X",INDIRECT("'DATA - økonomi'!C"&amp;4+15*$A18+4*$A18+3),0)+IF(Analyse!$E$106="X",INDIRECT("'DATA - økonomi'!C"&amp;4+15*$A18+4*$A18+4),0)+IF(Analyse!$E$107="X",INDIRECT("'DATA - økonomi'!C"&amp;4+15*$A18+4*$A18+5),0)+IF(Analyse!$E$108="X",INDIRECT("'DATA - økonomi'!C"&amp;4+15*$A18+4*$A18+6),0)+IF(Analyse!$E$109="X",INDIRECT("'DATA - økonomi'!C"&amp;4+15*$A18+4*$A18+7),0)+IF(Analyse!$E$110="X",INDIRECT("'DATA - økonomi'!C"&amp;4+15*$A18+4*$A18+8),0)+IF(Analyse!$E$111="X",INDIRECT("'DATA - økonomi'!C"&amp;4+15*$A18+4*$A18+9),0)+IF(Analyse!$E$112="X",INDIRECT("'DATA - økonomi'!C"&amp;4+15*$A18+4*$A18+10),0)+IF(Analyse!$E$115="X",INDIRECT("'DATA - økonomi'!C"&amp;4+15*$A18+4*$A18+11),0)+IF(Analyse!$E$116="X",INDIRECT("'DATA - økonomi'!C"&amp;4+15*$A18+4*$A18+12),0)+IF(Analyse!$E$117="X",INDIRECT("'DATA - økonomi'!C"&amp;4+15*$A18+4*$A18+13),0)+IF(Analyse!$E$129="X",INDIRECT("'DATA - økonomi'!C"&amp;4+15*$A18+4*$A18+14),0)</f>
        <v>0</v>
      </c>
      <c r="D18" s="36">
        <f ca="1">IF(Analyse!$E$3="X",INDIRECT("'DATA - økonomi'!D"&amp;4+15*$A18+4*$A18+0),0)+IF(Analyse!$E$4="X",INDIRECT("'DATA - økonomi'!D"&amp;4+15*$A18+4*$A18+1),0)+IF(Analyse!$E$104="X",INDIRECT("'DATA - økonomi'!D"&amp;4+15*$A18+4*$A18+2),0)+IF(Analyse!$E$105="X",INDIRECT("'DATA - økonomi'!D"&amp;4+15*$A18+4*$A18+3),0)+IF(Analyse!$E$106="X",INDIRECT("'DATA - økonomi'!D"&amp;4+15*$A18+4*$A18+4),0)+IF(Analyse!$E$107="X",INDIRECT("'DATA - økonomi'!D"&amp;4+15*$A18+4*$A18+5),0)+IF(Analyse!$E$108="X",INDIRECT("'DATA - økonomi'!D"&amp;4+15*$A18+4*$A18+6),0)+IF(Analyse!$E$109="X",INDIRECT("'DATA - økonomi'!D"&amp;4+15*$A18+4*$A18+7),0)+IF(Analyse!$E$110="X",INDIRECT("'DATA - økonomi'!D"&amp;4+15*$A18+4*$A18+8),0)+IF(Analyse!$E$111="X",INDIRECT("'DATA - økonomi'!D"&amp;4+15*$A18+4*$A18+9),0)+IF(Analyse!$E$112="X",INDIRECT("'DATA - økonomi'!D"&amp;4+15*$A18+4*$A18+10),0)+IF(Analyse!$E$115="X",INDIRECT("'DATA - økonomi'!D"&amp;4+15*$A18+4*$A18+11),0)+IF(Analyse!$E$116="X",INDIRECT("'DATA - økonomi'!D"&amp;4+15*$A18+4*$A18+12),0)+IF(Analyse!$E$117="X",INDIRECT("'DATA - økonomi'!D"&amp;4+15*$A18+4*$A18+13),0)+IF(Analyse!$E$129="X",INDIRECT("'DATA - økonomi'!D"&amp;4+15*$A18+4*$A18+14),0)</f>
        <v>0</v>
      </c>
      <c r="E18" s="36">
        <f ca="1">IF(Analyse!$E$3="X",INDIRECT("'DATA - økonomi'!E"&amp;4+15*$A18+4*$A18+0),0)+IF(Analyse!$E$4="X",INDIRECT("'DATA - økonomi'!E"&amp;4+15*$A18+4*$A18+1),0)+IF(Analyse!$E$104="X",INDIRECT("'DATA - økonomi'!E"&amp;4+15*$A18+4*$A18+2),0)+IF(Analyse!$E$105="X",INDIRECT("'DATA - økonomi'!E"&amp;4+15*$A18+4*$A18+3),0)+IF(Analyse!$E$106="X",INDIRECT("'DATA - økonomi'!E"&amp;4+15*$A18+4*$A18+4),0)+IF(Analyse!$E$107="X",INDIRECT("'DATA - økonomi'!E"&amp;4+15*$A18+4*$A18+5),0)+IF(Analyse!$E$108="X",INDIRECT("'DATA - økonomi'!E"&amp;4+15*$A18+4*$A18+6),0)+IF(Analyse!$E$109="X",INDIRECT("'DATA - økonomi'!E"&amp;4+15*$A18+4*$A18+7),0)+IF(Analyse!$E$110="X",INDIRECT("'DATA - økonomi'!E"&amp;4+15*$A18+4*$A18+8),0)+IF(Analyse!$E$111="X",INDIRECT("'DATA - økonomi'!E"&amp;4+15*$A18+4*$A18+9),0)+IF(Analyse!$E$112="X",INDIRECT("'DATA - økonomi'!E"&amp;4+15*$A18+4*$A18+10),0)+IF(Analyse!$E$115="X",INDIRECT("'DATA - økonomi'!E"&amp;4+15*$A18+4*$A18+11),0)+IF(Analyse!$E$116="X",INDIRECT("'DATA - økonomi'!E"&amp;4+15*$A18+4*$A18+12),0)+IF(Analyse!$E$117="X",INDIRECT("'DATA - økonomi'!E"&amp;4+15*$A18+4*$A18+13),0)+IF(Analyse!$E$129="X",INDIRECT("'DATA - økonomi'!E"&amp;4+15*$A18+4*$A18+14),0)</f>
        <v>0</v>
      </c>
      <c r="F18" s="36">
        <f ca="1">IF(Analyse!$E$3="X",INDIRECT("'DATA - økonomi'!F"&amp;4+15*$A18+4*$A18+0),0)+IF(Analyse!$E$4="X",INDIRECT("'DATA - økonomi'!F"&amp;4+15*$A18+4*$A18+1),0)+IF(Analyse!$E$104="X",INDIRECT("'DATA - økonomi'!F"&amp;4+15*$A18+4*$A18+2),0)+IF(Analyse!$E$105="X",INDIRECT("'DATA - økonomi'!F"&amp;4+15*$A18+4*$A18+3),0)+IF(Analyse!$E$106="X",INDIRECT("'DATA - økonomi'!F"&amp;4+15*$A18+4*$A18+4),0)+IF(Analyse!$E$107="X",INDIRECT("'DATA - økonomi'!F"&amp;4+15*$A18+4*$A18+5),0)+IF(Analyse!$E$108="X",INDIRECT("'DATA - økonomi'!F"&amp;4+15*$A18+4*$A18+6),0)+IF(Analyse!$E$109="X",INDIRECT("'DATA - økonomi'!F"&amp;4+15*$A18+4*$A18+7),0)+IF(Analyse!$E$110="X",INDIRECT("'DATA - økonomi'!F"&amp;4+15*$A18+4*$A18+8),0)+IF(Analyse!$E$111="X",INDIRECT("'DATA - økonomi'!F"&amp;4+15*$A18+4*$A18+9),0)+IF(Analyse!$E$112="X",INDIRECT("'DATA - økonomi'!F"&amp;4+15*$A18+4*$A18+10),0)+IF(Analyse!$E$115="X",INDIRECT("'DATA - økonomi'!F"&amp;4+15*$A18+4*$A18+11),0)+IF(Analyse!$E$116="X",INDIRECT("'DATA - økonomi'!F"&amp;4+15*$A18+4*$A18+12),0)+IF(Analyse!$E$117="X",INDIRECT("'DATA - økonomi'!F"&amp;4+15*$A18+4*$A18+13),0)+IF(Analyse!$E$129="X",INDIRECT("'DATA - økonomi'!F"&amp;4+15*$A18+4*$A18+14),0)</f>
        <v>0</v>
      </c>
      <c r="G18" s="36">
        <f ca="1">IF(Analyse!$E$3="X",INDIRECT("'DATA - økonomi'!G"&amp;4+15*$A18+4*$A18+0),0)+IF(Analyse!$E$4="X",INDIRECT("'DATA - økonomi'!G"&amp;4+15*$A18+4*$A18+1),0)+IF(Analyse!$E$104="X",INDIRECT("'DATA - økonomi'!G"&amp;4+15*$A18+4*$A18+2),0)+IF(Analyse!$E$105="X",INDIRECT("'DATA - økonomi'!G"&amp;4+15*$A18+4*$A18+3),0)+IF(Analyse!$E$106="X",INDIRECT("'DATA - økonomi'!G"&amp;4+15*$A18+4*$A18+4),0)+IF(Analyse!$E$107="X",INDIRECT("'DATA - økonomi'!G"&amp;4+15*$A18+4*$A18+5),0)+IF(Analyse!$E$108="X",INDIRECT("'DATA - økonomi'!G"&amp;4+15*$A18+4*$A18+6),0)+IF(Analyse!$E$109="X",INDIRECT("'DATA - økonomi'!G"&amp;4+15*$A18+4*$A18+7),0)+IF(Analyse!$E$110="X",INDIRECT("'DATA - økonomi'!G"&amp;4+15*$A18+4*$A18+8),0)+IF(Analyse!$E$111="X",INDIRECT("'DATA - økonomi'!G"&amp;4+15*$A18+4*$A18+9),0)+IF(Analyse!$E$112="X",INDIRECT("'DATA - økonomi'!G"&amp;4+15*$A18+4*$A18+10),0)+IF(Analyse!$E$115="X",INDIRECT("'DATA - økonomi'!G"&amp;4+15*$A18+4*$A18+11),0)+IF(Analyse!$E$116="X",INDIRECT("'DATA - økonomi'!G"&amp;4+15*$A18+4*$A18+12),0)+IF(Analyse!$E$117="X",INDIRECT("'DATA - økonomi'!G"&amp;4+15*$A18+4*$A18+13),0)+IF(Analyse!$E$129="X",INDIRECT("'DATA - økonomi'!G"&amp;4+15*$A18+4*$A18+14),0)</f>
        <v>0</v>
      </c>
      <c r="H18" s="36">
        <f ca="1">IF(Analyse!$E$3="X",INDIRECT("'DATA - økonomi'!H"&amp;4+15*$A18+4*$A18+0),0)+IF(Analyse!$E$4="X",INDIRECT("'DATA - økonomi'!H"&amp;4+15*$A18+4*$A18+1),0)+IF(Analyse!$E$104="X",INDIRECT("'DATA - økonomi'!H"&amp;4+15*$A18+4*$A18+2),0)+IF(Analyse!$E$105="X",INDIRECT("'DATA - økonomi'!H"&amp;4+15*$A18+4*$A18+3),0)+IF(Analyse!$E$106="X",INDIRECT("'DATA - økonomi'!H"&amp;4+15*$A18+4*$A18+4),0)+IF(Analyse!$E$107="X",INDIRECT("'DATA - økonomi'!H"&amp;4+15*$A18+4*$A18+5),0)+IF(Analyse!$E$108="X",INDIRECT("'DATA - økonomi'!H"&amp;4+15*$A18+4*$A18+6),0)+IF(Analyse!$E$109="X",INDIRECT("'DATA - økonomi'!H"&amp;4+15*$A18+4*$A18+7),0)+IF(Analyse!$E$110="X",INDIRECT("'DATA - økonomi'!H"&amp;4+15*$A18+4*$A18+8),0)+IF(Analyse!$E$111="X",INDIRECT("'DATA - økonomi'!H"&amp;4+15*$A18+4*$A18+9),0)+IF(Analyse!$E$112="X",INDIRECT("'DATA - økonomi'!H"&amp;4+15*$A18+4*$A18+10),0)+IF(Analyse!$E$115="X",INDIRECT("'DATA - økonomi'!H"&amp;4+15*$A18+4*$A18+11),0)+IF(Analyse!$E$116="X",INDIRECT("'DATA - økonomi'!H"&amp;4+15*$A18+4*$A18+12),0)+IF(Analyse!$E$117="X",INDIRECT("'DATA - økonomi'!H"&amp;4+15*$A18+4*$A18+13),0)+IF(Analyse!$E$129="X",INDIRECT("'DATA - økonomi'!H"&amp;4+15*$A18+4*$A18+14),0)</f>
        <v>0</v>
      </c>
      <c r="I18" s="36">
        <f ca="1">IF(Analyse!$E$3="X",INDIRECT("'DATA - økonomi'!I"&amp;4+15*$A18+4*$A18+0),0)+IF(Analyse!$E$4="X",INDIRECT("'DATA - økonomi'!I"&amp;4+15*$A18+4*$A18+1),0)+IF(Analyse!$E$104="X",INDIRECT("'DATA - økonomi'!I"&amp;4+15*$A18+4*$A18+2),0)+IF(Analyse!$E$105="X",INDIRECT("'DATA - økonomi'!I"&amp;4+15*$A18+4*$A18+3),0)+IF(Analyse!$E$106="X",INDIRECT("'DATA - økonomi'!I"&amp;4+15*$A18+4*$A18+4),0)+IF(Analyse!$E$107="X",INDIRECT("'DATA - økonomi'!I"&amp;4+15*$A18+4*$A18+5),0)+IF(Analyse!$E$108="X",INDIRECT("'DATA - økonomi'!I"&amp;4+15*$A18+4*$A18+6),0)+IF(Analyse!$E$109="X",INDIRECT("'DATA - økonomi'!I"&amp;4+15*$A18+4*$A18+7),0)+IF(Analyse!$E$110="X",INDIRECT("'DATA - økonomi'!I"&amp;4+15*$A18+4*$A18+8),0)+IF(Analyse!$E$111="X",INDIRECT("'DATA - økonomi'!I"&amp;4+15*$A18+4*$A18+9),0)+IF(Analyse!$E$112="X",INDIRECT("'DATA - økonomi'!I"&amp;4+15*$A18+4*$A18+10),0)+IF(Analyse!$E$115="X",INDIRECT("'DATA - økonomi'!I"&amp;4+15*$A18+4*$A18+11),0)+IF(Analyse!$E$116="X",INDIRECT("'DATA - økonomi'!I"&amp;4+15*$A18+4*$A18+12),0)+IF(Analyse!$E$117="X",INDIRECT("'DATA - økonomi'!I"&amp;4+15*$A18+4*$A18+13),0)+IF(Analyse!$E$129="X",INDIRECT("'DATA - økonomi'!I"&amp;4+15*$A18+4*$A18+14),0)</f>
        <v>0</v>
      </c>
      <c r="J18" s="36">
        <f ca="1">IF(Analyse!$E$3="X",INDIRECT("'DATA - økonomi'!J"&amp;4+15*$A18+4*$A18+0),0)+IF(Analyse!$E$4="X",INDIRECT("'DATA - økonomi'!J"&amp;4+15*$A18+4*$A18+1),0)+IF(Analyse!$E$104="X",INDIRECT("'DATA - økonomi'!J"&amp;4+15*$A18+4*$A18+2),0)+IF(Analyse!$E$105="X",INDIRECT("'DATA - økonomi'!J"&amp;4+15*$A18+4*$A18+3),0)+IF(Analyse!$E$106="X",INDIRECT("'DATA - økonomi'!J"&amp;4+15*$A18+4*$A18+4),0)+IF(Analyse!$E$107="X",INDIRECT("'DATA - økonomi'!J"&amp;4+15*$A18+4*$A18+5),0)+IF(Analyse!$E$108="X",INDIRECT("'DATA - økonomi'!J"&amp;4+15*$A18+4*$A18+6),0)+IF(Analyse!$E$109="X",INDIRECT("'DATA - økonomi'!J"&amp;4+15*$A18+4*$A18+7),0)+IF(Analyse!$E$110="X",INDIRECT("'DATA - økonomi'!J"&amp;4+15*$A18+4*$A18+8),0)+IF(Analyse!$E$111="X",INDIRECT("'DATA - økonomi'!J"&amp;4+15*$A18+4*$A18+9),0)+IF(Analyse!$E$112="X",INDIRECT("'DATA - økonomi'!J"&amp;4+15*$A18+4*$A18+10),0)+IF(Analyse!$E$115="X",INDIRECT("'DATA - økonomi'!J"&amp;4+15*$A18+4*$A18+11),0)+IF(Analyse!$E$116="X",INDIRECT("'DATA - økonomi'!J"&amp;4+15*$A18+4*$A18+12),0)+IF(Analyse!$E$117="X",INDIRECT("'DATA - økonomi'!J"&amp;4+15*$A18+4*$A18+13),0)+IF(Analyse!$E$129="X",INDIRECT("'DATA - økonomi'!J"&amp;4+15*$A18+4*$A18+14),0)</f>
        <v>0</v>
      </c>
      <c r="K18" s="36">
        <f ca="1">IF(Analyse!$E$3="X",INDIRECT("'DATA - økonomi'!K"&amp;4+15*$A18+4*$A18+0),0)+IF(Analyse!$E$4="X",INDIRECT("'DATA - økonomi'!K"&amp;4+15*$A18+4*$A18+1),0)+IF(Analyse!$E$104="X",INDIRECT("'DATA - økonomi'!K"&amp;4+15*$A18+4*$A18+2),0)+IF(Analyse!$E$105="X",INDIRECT("'DATA - økonomi'!K"&amp;4+15*$A18+4*$A18+3),0)+IF(Analyse!$E$106="X",INDIRECT("'DATA - økonomi'!K"&amp;4+15*$A18+4*$A18+4),0)+IF(Analyse!$E$107="X",INDIRECT("'DATA - økonomi'!K"&amp;4+15*$A18+4*$A18+5),0)+IF(Analyse!$E$108="X",INDIRECT("'DATA - økonomi'!K"&amp;4+15*$A18+4*$A18+6),0)+IF(Analyse!$E$109="X",INDIRECT("'DATA - økonomi'!K"&amp;4+15*$A18+4*$A18+7),0)+IF(Analyse!$E$110="X",INDIRECT("'DATA - økonomi'!K"&amp;4+15*$A18+4*$A18+8),0)+IF(Analyse!$E$111="X",INDIRECT("'DATA - økonomi'!K"&amp;4+15*$A18+4*$A18+9),0)+IF(Analyse!$E$112="X",INDIRECT("'DATA - økonomi'!K"&amp;4+15*$A18+4*$A18+10),0)+IF(Analyse!$E$115="X",INDIRECT("'DATA - økonomi'!K"&amp;4+15*$A18+4*$A18+11),0)+IF(Analyse!$E$116="X",INDIRECT("'DATA - økonomi'!K"&amp;4+15*$A18+4*$A18+12),0)+IF(Analyse!$E$117="X",INDIRECT("'DATA - økonomi'!K"&amp;4+15*$A18+4*$A18+13),0)+IF(Analyse!$E$129="X",INDIRECT("'DATA - økonomi'!K"&amp;4+15*$A18+4*$A18+14),0)</f>
        <v>0</v>
      </c>
      <c r="L18" s="36">
        <f ca="1">IF(Analyse!$E$3="X",INDIRECT("'DATA - økonomi'!L"&amp;4+15*$A18+4*$A18+0),0)+IF(Analyse!$E$4="X",INDIRECT("'DATA - økonomi'!L"&amp;4+15*$A18+4*$A18+1),0)+IF(Analyse!$E$104="X",INDIRECT("'DATA - økonomi'!L"&amp;4+15*$A18+4*$A18+2),0)+IF(Analyse!$E$105="X",INDIRECT("'DATA - økonomi'!L"&amp;4+15*$A18+4*$A18+3),0)+IF(Analyse!$E$106="X",INDIRECT("'DATA - økonomi'!L"&amp;4+15*$A18+4*$A18+4),0)+IF(Analyse!$E$107="X",INDIRECT("'DATA - økonomi'!L"&amp;4+15*$A18+4*$A18+5),0)+IF(Analyse!$E$108="X",INDIRECT("'DATA - økonomi'!L"&amp;4+15*$A18+4*$A18+6),0)+IF(Analyse!$E$109="X",INDIRECT("'DATA - økonomi'!L"&amp;4+15*$A18+4*$A18+7),0)+IF(Analyse!$E$110="X",INDIRECT("'DATA - økonomi'!L"&amp;4+15*$A18+4*$A18+8),0)+IF(Analyse!$E$111="X",INDIRECT("'DATA - økonomi'!L"&amp;4+15*$A18+4*$A18+9),0)+IF(Analyse!$E$112="X",INDIRECT("'DATA - økonomi'!L"&amp;4+15*$A18+4*$A18+10),0)+IF(Analyse!$E$115="X",INDIRECT("'DATA - økonomi'!L"&amp;4+15*$A18+4*$A18+11),0)+IF(Analyse!$E$116="X",INDIRECT("'DATA - økonomi'!L"&amp;4+15*$A18+4*$A18+12),0)+IF(Analyse!$E$117="X",INDIRECT("'DATA - økonomi'!L"&amp;4+15*$A18+4*$A18+13),0)+IF(Analyse!$E$129="X",INDIRECT("'DATA - økonomi'!L"&amp;4+15*$A18+4*$A18+14),0)</f>
        <v>0</v>
      </c>
      <c r="M18" s="36">
        <f ca="1">IF(Analyse!$E$3="X",INDIRECT("'DATA - økonomi'!M"&amp;4+15*$A18+4*$A18+0),0)+IF(Analyse!$E$4="X",INDIRECT("'DATA - økonomi'!M"&amp;4+15*$A18+4*$A18+1),0)+IF(Analyse!$E$104="X",INDIRECT("'DATA - økonomi'!M"&amp;4+15*$A18+4*$A18+2),0)+IF(Analyse!$E$105="X",INDIRECT("'DATA - økonomi'!M"&amp;4+15*$A18+4*$A18+3),0)+IF(Analyse!$E$106="X",INDIRECT("'DATA - økonomi'!M"&amp;4+15*$A18+4*$A18+4),0)+IF(Analyse!$E$107="X",INDIRECT("'DATA - økonomi'!M"&amp;4+15*$A18+4*$A18+5),0)+IF(Analyse!$E$108="X",INDIRECT("'DATA - økonomi'!M"&amp;4+15*$A18+4*$A18+6),0)+IF(Analyse!$E$109="X",INDIRECT("'DATA - økonomi'!M"&amp;4+15*$A18+4*$A18+7),0)+IF(Analyse!$E$110="X",INDIRECT("'DATA - økonomi'!M"&amp;4+15*$A18+4*$A18+8),0)+IF(Analyse!$E$111="X",INDIRECT("'DATA - økonomi'!M"&amp;4+15*$A18+4*$A18+9),0)+IF(Analyse!$E$112="X",INDIRECT("'DATA - økonomi'!M"&amp;4+15*$A18+4*$A18+10),0)+IF(Analyse!$E$115="X",INDIRECT("'DATA - økonomi'!M"&amp;4+15*$A18+4*$A18+11),0)+IF(Analyse!$E$116="X",INDIRECT("'DATA - økonomi'!M"&amp;4+15*$A18+4*$A18+12),0)+IF(Analyse!$E$117="X",INDIRECT("'DATA - økonomi'!M"&amp;4+15*$A18+4*$A18+13),0)+IF(Analyse!$E$129="X",INDIRECT("'DATA - økonomi'!M"&amp;4+15*$A18+4*$A18+14),0)</f>
        <v>0</v>
      </c>
      <c r="N18" s="36">
        <f ca="1">IF(Analyse!$E$3="X",INDIRECT("'DATA - økonomi'!N"&amp;4+15*$A18+4*$A18+0),0)+IF(Analyse!$E$4="X",INDIRECT("'DATA - økonomi'!N"&amp;4+15*$A18+4*$A18+1),0)+IF(Analyse!$E$104="X",INDIRECT("'DATA - økonomi'!N"&amp;4+15*$A18+4*$A18+2),0)+IF(Analyse!$E$105="X",INDIRECT("'DATA - økonomi'!N"&amp;4+15*$A18+4*$A18+3),0)+IF(Analyse!$E$106="X",INDIRECT("'DATA - økonomi'!N"&amp;4+15*$A18+4*$A18+4),0)+IF(Analyse!$E$107="X",INDIRECT("'DATA - økonomi'!N"&amp;4+15*$A18+4*$A18+5),0)+IF(Analyse!$E$108="X",INDIRECT("'DATA - økonomi'!N"&amp;4+15*$A18+4*$A18+6),0)+IF(Analyse!$E$109="X",INDIRECT("'DATA - økonomi'!N"&amp;4+15*$A18+4*$A18+7),0)+IF(Analyse!$E$110="X",INDIRECT("'DATA - økonomi'!N"&amp;4+15*$A18+4*$A18+8),0)+IF(Analyse!$E$111="X",INDIRECT("'DATA - økonomi'!N"&amp;4+15*$A18+4*$A18+9),0)+IF(Analyse!$E$112="X",INDIRECT("'DATA - økonomi'!N"&amp;4+15*$A18+4*$A18+10),0)+IF(Analyse!$E$115="X",INDIRECT("'DATA - økonomi'!N"&amp;4+15*$A18+4*$A18+11),0)+IF(Analyse!$E$116="X",INDIRECT("'DATA - økonomi'!N"&amp;4+15*$A18+4*$A18+12),0)+IF(Analyse!$E$117="X",INDIRECT("'DATA - økonomi'!N"&amp;4+15*$A18+4*$A18+13),0)+IF(Analyse!$E$129="X",INDIRECT("'DATA - økonomi'!N"&amp;4+15*$A18+4*$A18+14),0)</f>
        <v>0</v>
      </c>
      <c r="O18" s="32"/>
      <c r="P18" s="35" t="s">
        <v>26</v>
      </c>
      <c r="Q18" s="36">
        <f ca="1">IF(Analyse!$E$3="X",INDIRECT("'DATA - økonomi'!Q"&amp;4+15*$A18+4*$A18+0),0)+IF(Analyse!$E$4="X",INDIRECT("'DATA - økonomi'!Q"&amp;4+15*$A18+4*$A18+1),0)+IF(Analyse!$E$104="X",INDIRECT("'DATA - økonomi'!Q"&amp;4+15*$A18+4*$A18+2),0)+IF(Analyse!$E$105="X",INDIRECT("'DATA - økonomi'!Q"&amp;4+15*$A18+4*$A18+3),0)+IF(Analyse!$E$106="X",INDIRECT("'DATA - økonomi'!Q"&amp;4+15*$A18+4*$A18+4),0)+IF(Analyse!$E$107="X",INDIRECT("'DATA - økonomi'!Q"&amp;4+15*$A18+4*$A18+5),0)+IF(Analyse!$E$108="X",INDIRECT("'DATA - økonomi'!Q"&amp;4+15*$A18+4*$A18+6),0)+IF(Analyse!$E$109="X",INDIRECT("'DATA - økonomi'!Q"&amp;4+15*$A18+4*$A18+7),0)+IF(Analyse!$E$110="X",INDIRECT("'DATA - økonomi'!Q"&amp;4+15*$A18+4*$A18+8),0)+IF(Analyse!$E$111="X",INDIRECT("'DATA - økonomi'!Q"&amp;4+15*$A18+4*$A18+9),0)+IF(Analyse!$E$112="X",INDIRECT("'DATA - økonomi'!Q"&amp;4+15*$A18+4*$A18+10),0)+IF(Analyse!$E$115="X",INDIRECT("'DATA - økonomi'!Q"&amp;4+15*$A18+4*$A18+11),0)+IF(Analyse!$E$116="X",INDIRECT("'DATA - økonomi'!Q"&amp;4+15*$A18+4*$A18+12),0)+IF(Analyse!$E$117="X",INDIRECT("'DATA - økonomi'!Q"&amp;4+15*$A18+4*$A18+13),0)+IF(Analyse!$E$129="X",INDIRECT("'DATA - økonomi'!Q"&amp;4+15*$A18+4*$A18+14),0)</f>
        <v>0</v>
      </c>
      <c r="R18" s="36">
        <f ca="1">IF(Analyse!$E$3="X",INDIRECT("'DATA - økonomi'!R"&amp;4+15*$A18+4*$A18+0),0)+IF(Analyse!$E$4="X",INDIRECT("'DATA - økonomi'!R"&amp;4+15*$A18+4*$A18+1),0)+IF(Analyse!$E$104="X",INDIRECT("'DATA - økonomi'!R"&amp;4+15*$A18+4*$A18+2),0)+IF(Analyse!$E$105="X",INDIRECT("'DATA - økonomi'!R"&amp;4+15*$A18+4*$A18+3),0)+IF(Analyse!$E$106="X",INDIRECT("'DATA - økonomi'!R"&amp;4+15*$A18+4*$A18+4),0)+IF(Analyse!$E$107="X",INDIRECT("'DATA - økonomi'!R"&amp;4+15*$A18+4*$A18+5),0)+IF(Analyse!$E$108="X",INDIRECT("'DATA - økonomi'!R"&amp;4+15*$A18+4*$A18+6),0)+IF(Analyse!$E$109="X",INDIRECT("'DATA - økonomi'!R"&amp;4+15*$A18+4*$A18+7),0)+IF(Analyse!$E$110="X",INDIRECT("'DATA - økonomi'!R"&amp;4+15*$A18+4*$A18+8),0)+IF(Analyse!$E$111="X",INDIRECT("'DATA - økonomi'!R"&amp;4+15*$A18+4*$A18+9),0)+IF(Analyse!$E$112="X",INDIRECT("'DATA - økonomi'!R"&amp;4+15*$A18+4*$A18+10),0)+IF(Analyse!$E$115="X",INDIRECT("'DATA - økonomi'!R"&amp;4+15*$A18+4*$A18+11),0)+IF(Analyse!$E$116="X",INDIRECT("'DATA - økonomi'!R"&amp;4+15*$A18+4*$A18+12),0)+IF(Analyse!$E$117="X",INDIRECT("'DATA - økonomi'!R"&amp;4+15*$A18+4*$A18+13),0)+IF(Analyse!$E$129="X",INDIRECT("'DATA - økonomi'!R"&amp;4+15*$A18+4*$A18+14),0)</f>
        <v>0</v>
      </c>
      <c r="S18" s="36">
        <f ca="1">IF(Analyse!$E$3="X",INDIRECT("'DATA - økonomi'!S"&amp;4+15*$A18+4*$A18+0),0)+IF(Analyse!$E$4="X",INDIRECT("'DATA - økonomi'!S"&amp;4+15*$A18+4*$A18+1),0)+IF(Analyse!$E$104="X",INDIRECT("'DATA - økonomi'!S"&amp;4+15*$A18+4*$A18+2),0)+IF(Analyse!$E$105="X",INDIRECT("'DATA - økonomi'!S"&amp;4+15*$A18+4*$A18+3),0)+IF(Analyse!$E$106="X",INDIRECT("'DATA - økonomi'!S"&amp;4+15*$A18+4*$A18+4),0)+IF(Analyse!$E$107="X",INDIRECT("'DATA - økonomi'!S"&amp;4+15*$A18+4*$A18+5),0)+IF(Analyse!$E$108="X",INDIRECT("'DATA - økonomi'!S"&amp;4+15*$A18+4*$A18+6),0)+IF(Analyse!$E$109="X",INDIRECT("'DATA - økonomi'!S"&amp;4+15*$A18+4*$A18+7),0)+IF(Analyse!$E$110="X",INDIRECT("'DATA - økonomi'!S"&amp;4+15*$A18+4*$A18+8),0)+IF(Analyse!$E$111="X",INDIRECT("'DATA - økonomi'!S"&amp;4+15*$A18+4*$A18+9),0)+IF(Analyse!$E$112="X",INDIRECT("'DATA - økonomi'!S"&amp;4+15*$A18+4*$A18+10),0)+IF(Analyse!$E$115="X",INDIRECT("'DATA - økonomi'!S"&amp;4+15*$A18+4*$A18+11),0)+IF(Analyse!$E$116="X",INDIRECT("'DATA - økonomi'!S"&amp;4+15*$A18+4*$A18+12),0)+IF(Analyse!$E$117="X",INDIRECT("'DATA - økonomi'!S"&amp;4+15*$A18+4*$A18+13),0)+IF(Analyse!$E$129="X",INDIRECT("'DATA - økonomi'!S"&amp;4+15*$A18+4*$A18+14),0)</f>
        <v>0</v>
      </c>
      <c r="T18" s="36">
        <f ca="1">IF(Analyse!$E$3="X",INDIRECT("'DATA - økonomi'!T"&amp;4+15*$A18+4*$A18+0),0)+IF(Analyse!$E$4="X",INDIRECT("'DATA - økonomi'!T"&amp;4+15*$A18+4*$A18+1),0)+IF(Analyse!$E$104="X",INDIRECT("'DATA - økonomi'!T"&amp;4+15*$A18+4*$A18+2),0)+IF(Analyse!$E$105="X",INDIRECT("'DATA - økonomi'!T"&amp;4+15*$A18+4*$A18+3),0)+IF(Analyse!$E$106="X",INDIRECT("'DATA - økonomi'!T"&amp;4+15*$A18+4*$A18+4),0)+IF(Analyse!$E$107="X",INDIRECT("'DATA - økonomi'!T"&amp;4+15*$A18+4*$A18+5),0)+IF(Analyse!$E$108="X",INDIRECT("'DATA - økonomi'!T"&amp;4+15*$A18+4*$A18+6),0)+IF(Analyse!$E$109="X",INDIRECT("'DATA - økonomi'!T"&amp;4+15*$A18+4*$A18+7),0)+IF(Analyse!$E$110="X",INDIRECT("'DATA - økonomi'!T"&amp;4+15*$A18+4*$A18+8),0)+IF(Analyse!$E$111="X",INDIRECT("'DATA - økonomi'!T"&amp;4+15*$A18+4*$A18+9),0)+IF(Analyse!$E$112="X",INDIRECT("'DATA - økonomi'!T"&amp;4+15*$A18+4*$A18+10),0)+IF(Analyse!$E$115="X",INDIRECT("'DATA - økonomi'!T"&amp;4+15*$A18+4*$A18+11),0)+IF(Analyse!$E$116="X",INDIRECT("'DATA - økonomi'!T"&amp;4+15*$A18+4*$A18+12),0)+IF(Analyse!$E$117="X",INDIRECT("'DATA - økonomi'!T"&amp;4+15*$A18+4*$A18+13),0)+IF(Analyse!$E$129="X",INDIRECT("'DATA - økonomi'!T"&amp;4+15*$A18+4*$A18+14),0)</f>
        <v>0</v>
      </c>
      <c r="U18" s="36">
        <f ca="1">IF(Analyse!$E$3="X",INDIRECT("'DATA - økonomi'!U"&amp;4+15*$A18+4*$A18+0),0)+IF(Analyse!$E$4="X",INDIRECT("'DATA - økonomi'!U"&amp;4+15*$A18+4*$A18+1),0)+IF(Analyse!$E$104="X",INDIRECT("'DATA - økonomi'!U"&amp;4+15*$A18+4*$A18+2),0)+IF(Analyse!$E$105="X",INDIRECT("'DATA - økonomi'!U"&amp;4+15*$A18+4*$A18+3),0)+IF(Analyse!$E$106="X",INDIRECT("'DATA - økonomi'!U"&amp;4+15*$A18+4*$A18+4),0)+IF(Analyse!$E$107="X",INDIRECT("'DATA - økonomi'!U"&amp;4+15*$A18+4*$A18+5),0)+IF(Analyse!$E$108="X",INDIRECT("'DATA - økonomi'!U"&amp;4+15*$A18+4*$A18+6),0)+IF(Analyse!$E$109="X",INDIRECT("'DATA - økonomi'!U"&amp;4+15*$A18+4*$A18+7),0)+IF(Analyse!$E$110="X",INDIRECT("'DATA - økonomi'!U"&amp;4+15*$A18+4*$A18+8),0)+IF(Analyse!$E$111="X",INDIRECT("'DATA - økonomi'!U"&amp;4+15*$A18+4*$A18+9),0)+IF(Analyse!$E$112="X",INDIRECT("'DATA - økonomi'!U"&amp;4+15*$A18+4*$A18+10),0)+IF(Analyse!$E$115="X",INDIRECT("'DATA - økonomi'!U"&amp;4+15*$A18+4*$A18+11),0)+IF(Analyse!$E$116="X",INDIRECT("'DATA - økonomi'!U"&amp;4+15*$A18+4*$A18+12),0)+IF(Analyse!$E$117="X",INDIRECT("'DATA - økonomi'!U"&amp;4+15*$A18+4*$A18+13),0)+IF(Analyse!$E$129="X",INDIRECT("'DATA - økonomi'!U"&amp;4+15*$A18+4*$A18+14),0)</f>
        <v>0</v>
      </c>
      <c r="V18" s="36">
        <f ca="1">IF(Analyse!$E$3="X",INDIRECT("'DATA - økonomi'!V"&amp;4+15*$A18+4*$A18+0),0)+IF(Analyse!$E$4="X",INDIRECT("'DATA - økonomi'!V"&amp;4+15*$A18+4*$A18+1),0)+IF(Analyse!$E$104="X",INDIRECT("'DATA - økonomi'!V"&amp;4+15*$A18+4*$A18+2),0)+IF(Analyse!$E$105="X",INDIRECT("'DATA - økonomi'!V"&amp;4+15*$A18+4*$A18+3),0)+IF(Analyse!$E$106="X",INDIRECT("'DATA - økonomi'!V"&amp;4+15*$A18+4*$A18+4),0)+IF(Analyse!$E$107="X",INDIRECT("'DATA - økonomi'!V"&amp;4+15*$A18+4*$A18+5),0)+IF(Analyse!$E$108="X",INDIRECT("'DATA - økonomi'!V"&amp;4+15*$A18+4*$A18+6),0)+IF(Analyse!$E$109="X",INDIRECT("'DATA - økonomi'!V"&amp;4+15*$A18+4*$A18+7),0)+IF(Analyse!$E$110="X",INDIRECT("'DATA - økonomi'!V"&amp;4+15*$A18+4*$A18+8),0)+IF(Analyse!$E$111="X",INDIRECT("'DATA - økonomi'!V"&amp;4+15*$A18+4*$A18+9),0)+IF(Analyse!$E$112="X",INDIRECT("'DATA - økonomi'!V"&amp;4+15*$A18+4*$A18+10),0)+IF(Analyse!$E$115="X",INDIRECT("'DATA - økonomi'!V"&amp;4+15*$A18+4*$A18+11),0)+IF(Analyse!$E$116="X",INDIRECT("'DATA - økonomi'!V"&amp;4+15*$A18+4*$A18+12),0)+IF(Analyse!$E$117="X",INDIRECT("'DATA - økonomi'!V"&amp;4+15*$A18+4*$A18+13),0)+IF(Analyse!$E$129="X",INDIRECT("'DATA - økonomi'!V"&amp;4+15*$A18+4*$A18+14),0)</f>
        <v>0</v>
      </c>
      <c r="W18" s="36">
        <f ca="1">IF(Analyse!$E$3="X",INDIRECT("'DATA - økonomi'!W"&amp;4+15*$A18+4*$A18+0),0)+IF(Analyse!$E$4="X",INDIRECT("'DATA - økonomi'!W"&amp;4+15*$A18+4*$A18+1),0)+IF(Analyse!$E$104="X",INDIRECT("'DATA - økonomi'!W"&amp;4+15*$A18+4*$A18+2),0)+IF(Analyse!$E$105="X",INDIRECT("'DATA - økonomi'!W"&amp;4+15*$A18+4*$A18+3),0)+IF(Analyse!$E$106="X",INDIRECT("'DATA - økonomi'!W"&amp;4+15*$A18+4*$A18+4),0)+IF(Analyse!$E$107="X",INDIRECT("'DATA - økonomi'!W"&amp;4+15*$A18+4*$A18+5),0)+IF(Analyse!$E$108="X",INDIRECT("'DATA - økonomi'!W"&amp;4+15*$A18+4*$A18+6),0)+IF(Analyse!$E$109="X",INDIRECT("'DATA - økonomi'!W"&amp;4+15*$A18+4*$A18+7),0)+IF(Analyse!$E$110="X",INDIRECT("'DATA - økonomi'!W"&amp;4+15*$A18+4*$A18+8),0)+IF(Analyse!$E$111="X",INDIRECT("'DATA - økonomi'!W"&amp;4+15*$A18+4*$A18+9),0)+IF(Analyse!$E$112="X",INDIRECT("'DATA - økonomi'!W"&amp;4+15*$A18+4*$A18+10),0)+IF(Analyse!$E$115="X",INDIRECT("'DATA - økonomi'!W"&amp;4+15*$A18+4*$A18+11),0)+IF(Analyse!$E$116="X",INDIRECT("'DATA - økonomi'!W"&amp;4+15*$A18+4*$A18+12),0)+IF(Analyse!$E$117="X",INDIRECT("'DATA - økonomi'!W"&amp;4+15*$A18+4*$A18+13),0)+IF(Analyse!$E$129="X",INDIRECT("'DATA - økonomi'!W"&amp;4+15*$A18+4*$A18+14),0)</f>
        <v>0</v>
      </c>
      <c r="X18" s="36">
        <f ca="1">IF(Analyse!$E$3="X",INDIRECT("'DATA - økonomi'!X"&amp;4+15*$A18+4*$A18+0),0)+IF(Analyse!$E$4="X",INDIRECT("'DATA - økonomi'!X"&amp;4+15*$A18+4*$A18+1),0)+IF(Analyse!$E$104="X",INDIRECT("'DATA - økonomi'!X"&amp;4+15*$A18+4*$A18+2),0)+IF(Analyse!$E$105="X",INDIRECT("'DATA - økonomi'!X"&amp;4+15*$A18+4*$A18+3),0)+IF(Analyse!$E$106="X",INDIRECT("'DATA - økonomi'!X"&amp;4+15*$A18+4*$A18+4),0)+IF(Analyse!$E$107="X",INDIRECT("'DATA - økonomi'!X"&amp;4+15*$A18+4*$A18+5),0)+IF(Analyse!$E$108="X",INDIRECT("'DATA - økonomi'!X"&amp;4+15*$A18+4*$A18+6),0)+IF(Analyse!$E$109="X",INDIRECT("'DATA - økonomi'!X"&amp;4+15*$A18+4*$A18+7),0)+IF(Analyse!$E$110="X",INDIRECT("'DATA - økonomi'!X"&amp;4+15*$A18+4*$A18+8),0)+IF(Analyse!$E$111="X",INDIRECT("'DATA - økonomi'!X"&amp;4+15*$A18+4*$A18+9),0)+IF(Analyse!$E$112="X",INDIRECT("'DATA - økonomi'!X"&amp;4+15*$A18+4*$A18+10),0)+IF(Analyse!$E$115="X",INDIRECT("'DATA - økonomi'!X"&amp;4+15*$A18+4*$A18+11),0)+IF(Analyse!$E$116="X",INDIRECT("'DATA - økonomi'!X"&amp;4+15*$A18+4*$A18+12),0)+IF(Analyse!$E$117="X",INDIRECT("'DATA - økonomi'!X"&amp;4+15*$A18+4*$A18+13),0)+IF(Analyse!$E$129="X",INDIRECT("'DATA - økonomi'!X"&amp;4+15*$A18+4*$A18+14),0)</f>
        <v>0</v>
      </c>
      <c r="Y18" s="36">
        <f ca="1">IF(Analyse!$E$3="X",INDIRECT("'DATA - økonomi'!Y"&amp;4+15*$A18+4*$A18+0),0)+IF(Analyse!$E$4="X",INDIRECT("'DATA - økonomi'!Y"&amp;4+15*$A18+4*$A18+1),0)+IF(Analyse!$E$104="X",INDIRECT("'DATA - økonomi'!Y"&amp;4+15*$A18+4*$A18+2),0)+IF(Analyse!$E$105="X",INDIRECT("'DATA - økonomi'!Y"&amp;4+15*$A18+4*$A18+3),0)+IF(Analyse!$E$106="X",INDIRECT("'DATA - økonomi'!Y"&amp;4+15*$A18+4*$A18+4),0)+IF(Analyse!$E$107="X",INDIRECT("'DATA - økonomi'!Y"&amp;4+15*$A18+4*$A18+5),0)+IF(Analyse!$E$108="X",INDIRECT("'DATA - økonomi'!Y"&amp;4+15*$A18+4*$A18+6),0)+IF(Analyse!$E$109="X",INDIRECT("'DATA - økonomi'!Y"&amp;4+15*$A18+4*$A18+7),0)+IF(Analyse!$E$110="X",INDIRECT("'DATA - økonomi'!Y"&amp;4+15*$A18+4*$A18+8),0)+IF(Analyse!$E$111="X",INDIRECT("'DATA - økonomi'!Y"&amp;4+15*$A18+4*$A18+9),0)+IF(Analyse!$E$112="X",INDIRECT("'DATA - økonomi'!Y"&amp;4+15*$A18+4*$A18+10),0)+IF(Analyse!$E$115="X",INDIRECT("'DATA - økonomi'!Y"&amp;4+15*$A18+4*$A18+11),0)+IF(Analyse!$E$116="X",INDIRECT("'DATA - økonomi'!Y"&amp;4+15*$A18+4*$A18+12),0)+IF(Analyse!$E$117="X",INDIRECT("'DATA - økonomi'!Y"&amp;4+15*$A18+4*$A18+13),0)+IF(Analyse!$E$129="X",INDIRECT("'DATA - økonomi'!Y"&amp;4+15*$A18+4*$A18+14),0)</f>
        <v>0</v>
      </c>
      <c r="Z18" s="36">
        <f ca="1">IF(Analyse!$E$3="X",INDIRECT("'DATA - økonomi'!Z"&amp;4+15*$A18+4*$A18+0),0)+IF(Analyse!$E$4="X",INDIRECT("'DATA - økonomi'!Z"&amp;4+15*$A18+4*$A18+1),0)+IF(Analyse!$E$104="X",INDIRECT("'DATA - økonomi'!Z"&amp;4+15*$A18+4*$A18+2),0)+IF(Analyse!$E$105="X",INDIRECT("'DATA - økonomi'!Z"&amp;4+15*$A18+4*$A18+3),0)+IF(Analyse!$E$106="X",INDIRECT("'DATA - økonomi'!Z"&amp;4+15*$A18+4*$A18+4),0)+IF(Analyse!$E$107="X",INDIRECT("'DATA - økonomi'!Z"&amp;4+15*$A18+4*$A18+5),0)+IF(Analyse!$E$108="X",INDIRECT("'DATA - økonomi'!Z"&amp;4+15*$A18+4*$A18+6),0)+IF(Analyse!$E$109="X",INDIRECT("'DATA - økonomi'!Z"&amp;4+15*$A18+4*$A18+7),0)+IF(Analyse!$E$110="X",INDIRECT("'DATA - økonomi'!Z"&amp;4+15*$A18+4*$A18+8),0)+IF(Analyse!$E$111="X",INDIRECT("'DATA - økonomi'!Z"&amp;4+15*$A18+4*$A18+9),0)+IF(Analyse!$E$112="X",INDIRECT("'DATA - økonomi'!Z"&amp;4+15*$A18+4*$A18+10),0)+IF(Analyse!$E$115="X",INDIRECT("'DATA - økonomi'!Z"&amp;4+15*$A18+4*$A18+11),0)+IF(Analyse!$E$116="X",INDIRECT("'DATA - økonomi'!Z"&amp;4+15*$A18+4*$A18+12),0)+IF(Analyse!$E$117="X",INDIRECT("'DATA - økonomi'!Z"&amp;4+15*$A18+4*$A18+13),0)+IF(Analyse!$E$129="X",INDIRECT("'DATA - økonomi'!Z"&amp;4+15*$A18+4*$A18+14),0)</f>
        <v>0</v>
      </c>
      <c r="AA18" s="36">
        <f ca="1">IF(Analyse!$E$3="X",INDIRECT("'DATA - økonomi'!Z"&amp;4+15*$A18+4*$A18+0),0)+IF(Analyse!$E$4="X",INDIRECT("'DATA - økonomi'!Z"&amp;4+15*$A18+4*$A18+1),0)+IF(Analyse!$E$104="X",INDIRECT("'DATA - økonomi'!Z"&amp;4+15*$A18+4*$A18+2),0)+IF(Analyse!$E$105="X",INDIRECT("'DATA - økonomi'!Z"&amp;4+15*$A18+4*$A18+3),0)+IF(Analyse!$E$106="X",INDIRECT("'DATA - økonomi'!Z"&amp;4+15*$A18+4*$A18+4),0)+IF(Analyse!$E$107="X",INDIRECT("'DATA - økonomi'!Z"&amp;4+15*$A18+4*$A18+5),0)+IF(Analyse!$E$108="X",INDIRECT("'DATA - økonomi'!Z"&amp;4+15*$A18+4*$A18+6),0)+IF(Analyse!$E$109="X",INDIRECT("'DATA - økonomi'!Z"&amp;4+15*$A18+4*$A18+7),0)+IF(Analyse!$E$110="X",INDIRECT("'DATA - økonomi'!Z"&amp;4+15*$A18+4*$A18+8),0)+IF(Analyse!$E$111="X",INDIRECT("'DATA - økonomi'!Z"&amp;4+15*$A18+4*$A18+9),0)+IF(Analyse!$E$112="X",INDIRECT("'DATA - økonomi'!Z"&amp;4+15*$A18+4*$A18+10),0)+IF(Analyse!$E$115="X",INDIRECT("'DATA - økonomi'!Z"&amp;4+15*$A18+4*$A18+11),0)+IF(Analyse!$E$116="X",INDIRECT("'DATA - økonomi'!Z"&amp;4+15*$A18+4*$A18+12),0)+IF(Analyse!$E$117="X",INDIRECT("'DATA - økonomi'!Z"&amp;4+15*$A18+4*$A18+13),0)+IF(Analyse!$E$129="X",INDIRECT("'DATA - økonomi'!Z"&amp;4+15*$A18+4*$A18+14),0)</f>
        <v>0</v>
      </c>
      <c r="AB18" s="36">
        <f ca="1">IF(Analyse!$E$3="X",INDIRECT("'DATA - økonomi'!Z"&amp;4+15*$A18+4*$A18+0),0)+IF(Analyse!$E$4="X",INDIRECT("'DATA - økonomi'!Z"&amp;4+15*$A18+4*$A18+1),0)+IF(Analyse!$E$104="X",INDIRECT("'DATA - økonomi'!Z"&amp;4+15*$A18+4*$A18+2),0)+IF(Analyse!$E$105="X",INDIRECT("'DATA - økonomi'!Z"&amp;4+15*$A18+4*$A18+3),0)+IF(Analyse!$E$106="X",INDIRECT("'DATA - økonomi'!Z"&amp;4+15*$A18+4*$A18+4),0)+IF(Analyse!$E$107="X",INDIRECT("'DATA - økonomi'!Z"&amp;4+15*$A18+4*$A18+5),0)+IF(Analyse!$E$108="X",INDIRECT("'DATA - økonomi'!Z"&amp;4+15*$A18+4*$A18+6),0)+IF(Analyse!$E$109="X",INDIRECT("'DATA - økonomi'!Z"&amp;4+15*$A18+4*$A18+7),0)+IF(Analyse!$E$110="X",INDIRECT("'DATA - økonomi'!Z"&amp;4+15*$A18+4*$A18+8),0)+IF(Analyse!$E$111="X",INDIRECT("'DATA - økonomi'!Z"&amp;4+15*$A18+4*$A18+9),0)+IF(Analyse!$E$112="X",INDIRECT("'DATA - økonomi'!Z"&amp;4+15*$A18+4*$A18+10),0)+IF(Analyse!$E$115="X",INDIRECT("'DATA - økonomi'!Z"&amp;4+15*$A18+4*$A18+11),0)+IF(Analyse!$E$116="X",INDIRECT("'DATA - økonomi'!Z"&amp;4+15*$A18+4*$A18+12),0)+IF(Analyse!$E$117="X",INDIRECT("'DATA - økonomi'!Z"&amp;4+15*$A18+4*$A18+13),0)+IF(Analyse!$E$129="X",INDIRECT("'DATA - økonomi'!Z"&amp;4+15*$A18+4*$A18+14),0)</f>
        <v>0</v>
      </c>
      <c r="AC18" s="30"/>
      <c r="AD18" s="35" t="s">
        <v>26</v>
      </c>
      <c r="AE18" s="36">
        <f ca="1">IF(Analyse!$E$3="X",INDIRECT("'DATA - økonomi'!AE"&amp;4+15*$A18+4*$A18+0),0)+IF(Analyse!$E$4="X",INDIRECT("'DATA - økonomi'!AE"&amp;4+15*$A18+4*$A18+1),0)+IF(Analyse!$E$104="X",INDIRECT("'DATA - økonomi'!AE"&amp;4+15*$A18+4*$A18+2),0)+IF(Analyse!$E$105="X",INDIRECT("'DATA - økonomi'!AE"&amp;4+15*$A18+4*$A18+3),0)+IF(Analyse!$E$106="X",INDIRECT("'DATA - økonomi'!AE"&amp;4+15*$A18+4*$A18+4),0)+IF(Analyse!$E$107="X",INDIRECT("'DATA - økonomi'!AE"&amp;4+15*$A18+4*$A18+5),0)+IF(Analyse!$E$108="X",INDIRECT("'DATA - økonomi'!AE"&amp;4+15*$A18+4*$A18+6),0)+IF(Analyse!$E$109="X",INDIRECT("'DATA - økonomi'!AE"&amp;4+15*$A18+4*$A18+7),0)+IF(Analyse!$E$110="X",INDIRECT("'DATA - økonomi'!AE"&amp;4+15*$A18+4*$A18+8),0)+IF(Analyse!$E$111="X",INDIRECT("'DATA - økonomi'!AE"&amp;4+15*$A18+4*$A18+9),0)+IF(Analyse!$E$112="X",INDIRECT("'DATA - økonomi'!AE"&amp;4+15*$A18+4*$A18+10),0)+IF(Analyse!$E$115="X",INDIRECT("'DATA - økonomi'!AE"&amp;4+15*$A18+4*$A18+11),0)+IF(Analyse!$E$116="X",INDIRECT("'DATA - økonomi'!AE"&amp;4+15*$A18+4*$A18+12),0)+IF(Analyse!$E$117="X",INDIRECT("'DATA - økonomi'!AE"&amp;4+15*$A18+4*$A18+13),0)+IF(Analyse!$E$129="X",INDIRECT("'DATA - økonomi'!AE"&amp;4+15*$A18+4*$A18+14),0)</f>
        <v>0</v>
      </c>
      <c r="AF18" s="36">
        <f ca="1">IF(Analyse!$E$3="X",INDIRECT("'DATA - økonomi'!AF"&amp;4+15*$A18+4*$A18+0),0)+IF(Analyse!$E$4="X",INDIRECT("'DATA - økonomi'!AF"&amp;4+15*$A18+4*$A18+1),0)+IF(Analyse!$E$104="X",INDIRECT("'DATA - økonomi'!AF"&amp;4+15*$A18+4*$A18+2),0)+IF(Analyse!$E$105="X",INDIRECT("'DATA - økonomi'!AF"&amp;4+15*$A18+4*$A18+3),0)+IF(Analyse!$E$106="X",INDIRECT("'DATA - økonomi'!AF"&amp;4+15*$A18+4*$A18+4),0)+IF(Analyse!$E$107="X",INDIRECT("'DATA - økonomi'!AF"&amp;4+15*$A18+4*$A18+5),0)+IF(Analyse!$E$108="X",INDIRECT("'DATA - økonomi'!AF"&amp;4+15*$A18+4*$A18+6),0)+IF(Analyse!$E$109="X",INDIRECT("'DATA - økonomi'!AF"&amp;4+15*$A18+4*$A18+7),0)+IF(Analyse!$E$110="X",INDIRECT("'DATA - økonomi'!AF"&amp;4+15*$A18+4*$A18+8),0)+IF(Analyse!$E$111="X",INDIRECT("'DATA - økonomi'!AF"&amp;4+15*$A18+4*$A18+9),0)+IF(Analyse!$E$112="X",INDIRECT("'DATA - økonomi'!AF"&amp;4+15*$A18+4*$A18+10),0)+IF(Analyse!$E$115="X",INDIRECT("'DATA - økonomi'!AF"&amp;4+15*$A18+4*$A18+11),0)+IF(Analyse!$E$116="X",INDIRECT("'DATA - økonomi'!AF"&amp;4+15*$A18+4*$A18+12),0)+IF(Analyse!$E$117="X",INDIRECT("'DATA - økonomi'!AF"&amp;4+15*$A18+4*$A18+13),0)+IF(Analyse!$E$129="X",INDIRECT("'DATA - økonomi'!AF"&amp;4+15*$A18+4*$A18+14),0)</f>
        <v>0</v>
      </c>
      <c r="AG18" s="36">
        <f ca="1">IF(Analyse!$E$3="X",INDIRECT("'DATA - økonomi'!AG"&amp;4+15*$A18+4*$A18+0),0)+IF(Analyse!$E$4="X",INDIRECT("'DATA - økonomi'!AG"&amp;4+15*$A18+4*$A18+1),0)+IF(Analyse!$E$104="X",INDIRECT("'DATA - økonomi'!AG"&amp;4+15*$A18+4*$A18+2),0)+IF(Analyse!$E$105="X",INDIRECT("'DATA - økonomi'!AG"&amp;4+15*$A18+4*$A18+3),0)+IF(Analyse!$E$106="X",INDIRECT("'DATA - økonomi'!AG"&amp;4+15*$A18+4*$A18+4),0)+IF(Analyse!$E$107="X",INDIRECT("'DATA - økonomi'!AG"&amp;4+15*$A18+4*$A18+5),0)+IF(Analyse!$E$108="X",INDIRECT("'DATA - økonomi'!AG"&amp;4+15*$A18+4*$A18+6),0)+IF(Analyse!$E$109="X",INDIRECT("'DATA - økonomi'!AG"&amp;4+15*$A18+4*$A18+7),0)+IF(Analyse!$E$110="X",INDIRECT("'DATA - økonomi'!AG"&amp;4+15*$A18+4*$A18+8),0)+IF(Analyse!$E$111="X",INDIRECT("'DATA - økonomi'!AG"&amp;4+15*$A18+4*$A18+9),0)+IF(Analyse!$E$112="X",INDIRECT("'DATA - økonomi'!AG"&amp;4+15*$A18+4*$A18+10),0)+IF(Analyse!$E$115="X",INDIRECT("'DATA - økonomi'!AG"&amp;4+15*$A18+4*$A18+11),0)+IF(Analyse!$E$116="X",INDIRECT("'DATA - økonomi'!AG"&amp;4+15*$A18+4*$A18+12),0)+IF(Analyse!$E$117="X",INDIRECT("'DATA - økonomi'!AG"&amp;4+15*$A18+4*$A18+13),0)+IF(Analyse!$E$129="X",INDIRECT("'DATA - økonomi'!AG"&amp;4+15*$A18+4*$A18+14),0)</f>
        <v>0</v>
      </c>
      <c r="AH18" s="36">
        <f ca="1">IF(Analyse!$E$3="X",INDIRECT("'DATA - økonomi'!AH"&amp;4+15*$A18+4*$A18+0),0)+IF(Analyse!$E$4="X",INDIRECT("'DATA - økonomi'!AH"&amp;4+15*$A18+4*$A18+1),0)+IF(Analyse!$E$104="X",INDIRECT("'DATA - økonomi'!AH"&amp;4+15*$A18+4*$A18+2),0)+IF(Analyse!$E$105="X",INDIRECT("'DATA - økonomi'!AH"&amp;4+15*$A18+4*$A18+3),0)+IF(Analyse!$E$106="X",INDIRECT("'DATA - økonomi'!AH"&amp;4+15*$A18+4*$A18+4),0)+IF(Analyse!$E$107="X",INDIRECT("'DATA - økonomi'!AH"&amp;4+15*$A18+4*$A18+5),0)+IF(Analyse!$E$108="X",INDIRECT("'DATA - økonomi'!AH"&amp;4+15*$A18+4*$A18+6),0)+IF(Analyse!$E$109="X",INDIRECT("'DATA - økonomi'!AH"&amp;4+15*$A18+4*$A18+7),0)+IF(Analyse!$E$110="X",INDIRECT("'DATA - økonomi'!AH"&amp;4+15*$A18+4*$A18+8),0)+IF(Analyse!$E$111="X",INDIRECT("'DATA - økonomi'!AH"&amp;4+15*$A18+4*$A18+9),0)+IF(Analyse!$E$112="X",INDIRECT("'DATA - økonomi'!AH"&amp;4+15*$A18+4*$A18+10),0)+IF(Analyse!$E$115="X",INDIRECT("'DATA - økonomi'!AH"&amp;4+15*$A18+4*$A18+11),0)+IF(Analyse!$E$116="X",INDIRECT("'DATA - økonomi'!AH"&amp;4+15*$A18+4*$A18+12),0)+IF(Analyse!$E$117="X",INDIRECT("'DATA - økonomi'!AH"&amp;4+15*$A18+4*$A18+13),0)+IF(Analyse!$E$129="X",INDIRECT("'DATA - økonomi'!AH"&amp;4+15*$A18+4*$A18+14),0)</f>
        <v>0</v>
      </c>
      <c r="AI18" s="36">
        <f ca="1">IF(Analyse!$E$3="X",INDIRECT("'DATA - økonomi'!AI"&amp;4+15*$A18+4*$A18+0),0)+IF(Analyse!$E$4="X",INDIRECT("'DATA - økonomi'!AI"&amp;4+15*$A18+4*$A18+1),0)+IF(Analyse!$E$104="X",INDIRECT("'DATA - økonomi'!AI"&amp;4+15*$A18+4*$A18+2),0)+IF(Analyse!$E$105="X",INDIRECT("'DATA - økonomi'!AI"&amp;4+15*$A18+4*$A18+3),0)+IF(Analyse!$E$106="X",INDIRECT("'DATA - økonomi'!AI"&amp;4+15*$A18+4*$A18+4),0)+IF(Analyse!$E$107="X",INDIRECT("'DATA - økonomi'!AI"&amp;4+15*$A18+4*$A18+5),0)+IF(Analyse!$E$108="X",INDIRECT("'DATA - økonomi'!AI"&amp;4+15*$A18+4*$A18+6),0)+IF(Analyse!$E$109="X",INDIRECT("'DATA - økonomi'!AI"&amp;4+15*$A18+4*$A18+7),0)+IF(Analyse!$E$110="X",INDIRECT("'DATA - økonomi'!AI"&amp;4+15*$A18+4*$A18+8),0)+IF(Analyse!$E$111="X",INDIRECT("'DATA - økonomi'!AI"&amp;4+15*$A18+4*$A18+9),0)+IF(Analyse!$E$112="X",INDIRECT("'DATA - økonomi'!AI"&amp;4+15*$A18+4*$A18+10),0)+IF(Analyse!$E$115="X",INDIRECT("'DATA - økonomi'!AI"&amp;4+15*$A18+4*$A18+11),0)+IF(Analyse!$E$116="X",INDIRECT("'DATA - økonomi'!AI"&amp;4+15*$A18+4*$A18+12),0)+IF(Analyse!$E$117="X",INDIRECT("'DATA - økonomi'!AI"&amp;4+15*$A18+4*$A18+13),0)+IF(Analyse!$E$129="X",INDIRECT("'DATA - økonomi'!AI"&amp;4+15*$A18+4*$A18+14),0)</f>
        <v>0</v>
      </c>
      <c r="AJ18" s="36">
        <f ca="1">IF(Analyse!$E$3="X",INDIRECT("'DATA - økonomi'!AJ"&amp;4+15*$A18+4*$A18+0),0)+IF(Analyse!$E$4="X",INDIRECT("'DATA - økonomi'!AJ"&amp;4+15*$A18+4*$A18+1),0)+IF(Analyse!$E$104="X",INDIRECT("'DATA - økonomi'!AJ"&amp;4+15*$A18+4*$A18+2),0)+IF(Analyse!$E$105="X",INDIRECT("'DATA - økonomi'!AJ"&amp;4+15*$A18+4*$A18+3),0)+IF(Analyse!$E$106="X",INDIRECT("'DATA - økonomi'!AJ"&amp;4+15*$A18+4*$A18+4),0)+IF(Analyse!$E$107="X",INDIRECT("'DATA - økonomi'!AJ"&amp;4+15*$A18+4*$A18+5),0)+IF(Analyse!$E$108="X",INDIRECT("'DATA - økonomi'!AJ"&amp;4+15*$A18+4*$A18+6),0)+IF(Analyse!$E$109="X",INDIRECT("'DATA - økonomi'!AJ"&amp;4+15*$A18+4*$A18+7),0)+IF(Analyse!$E$110="X",INDIRECT("'DATA - økonomi'!AJ"&amp;4+15*$A18+4*$A18+8),0)+IF(Analyse!$E$111="X",INDIRECT("'DATA - økonomi'!AJ"&amp;4+15*$A18+4*$A18+9),0)+IF(Analyse!$E$112="X",INDIRECT("'DATA - økonomi'!AJ"&amp;4+15*$A18+4*$A18+10),0)+IF(Analyse!$E$115="X",INDIRECT("'DATA - økonomi'!AJ"&amp;4+15*$A18+4*$A18+11),0)+IF(Analyse!$E$116="X",INDIRECT("'DATA - økonomi'!AJ"&amp;4+15*$A18+4*$A18+12),0)+IF(Analyse!$E$117="X",INDIRECT("'DATA - økonomi'!AJ"&amp;4+15*$A18+4*$A18+13),0)+IF(Analyse!$E$129="X",INDIRECT("'DATA - økonomi'!AJ"&amp;4+15*$A18+4*$A18+14),0)</f>
        <v>0</v>
      </c>
      <c r="AK18" s="36">
        <f ca="1">IF(Analyse!$E$3="X",INDIRECT("'DATA - økonomi'!AK"&amp;4+15*$A18+4*$A18+0),0)+IF(Analyse!$E$4="X",INDIRECT("'DATA - økonomi'!AK"&amp;4+15*$A18+4*$A18+1),0)+IF(Analyse!$E$104="X",INDIRECT("'DATA - økonomi'!AK"&amp;4+15*$A18+4*$A18+2),0)+IF(Analyse!$E$105="X",INDIRECT("'DATA - økonomi'!AK"&amp;4+15*$A18+4*$A18+3),0)+IF(Analyse!$E$106="X",INDIRECT("'DATA - økonomi'!AK"&amp;4+15*$A18+4*$A18+4),0)+IF(Analyse!$E$107="X",INDIRECT("'DATA - økonomi'!AK"&amp;4+15*$A18+4*$A18+5),0)+IF(Analyse!$E$108="X",INDIRECT("'DATA - økonomi'!AK"&amp;4+15*$A18+4*$A18+6),0)+IF(Analyse!$E$109="X",INDIRECT("'DATA - økonomi'!AK"&amp;4+15*$A18+4*$A18+7),0)+IF(Analyse!$E$110="X",INDIRECT("'DATA - økonomi'!AK"&amp;4+15*$A18+4*$A18+8),0)+IF(Analyse!$E$111="X",INDIRECT("'DATA - økonomi'!AK"&amp;4+15*$A18+4*$A18+9),0)+IF(Analyse!$E$112="X",INDIRECT("'DATA - økonomi'!AK"&amp;4+15*$A18+4*$A18+10),0)+IF(Analyse!$E$115="X",INDIRECT("'DATA - økonomi'!AK"&amp;4+15*$A18+4*$A18+11),0)+IF(Analyse!$E$116="X",INDIRECT("'DATA - økonomi'!AK"&amp;4+15*$A18+4*$A18+12),0)+IF(Analyse!$E$117="X",INDIRECT("'DATA - økonomi'!AK"&amp;4+15*$A18+4*$A18+13),0)+IF(Analyse!$E$129="X",INDIRECT("'DATA - økonomi'!AK"&amp;4+15*$A18+4*$A18+14),0)</f>
        <v>0</v>
      </c>
      <c r="AL18" s="36">
        <f ca="1">IF(Analyse!$E$3="X",INDIRECT("'DATA - økonomi'!AL"&amp;4+15*$A18+4*$A18+0),0)+IF(Analyse!$E$4="X",INDIRECT("'DATA - økonomi'!AL"&amp;4+15*$A18+4*$A18+1),0)+IF(Analyse!$E$104="X",INDIRECT("'DATA - økonomi'!AL"&amp;4+15*$A18+4*$A18+2),0)+IF(Analyse!$E$105="X",INDIRECT("'DATA - økonomi'!AL"&amp;4+15*$A18+4*$A18+3),0)+IF(Analyse!$E$106="X",INDIRECT("'DATA - økonomi'!AL"&amp;4+15*$A18+4*$A18+4),0)+IF(Analyse!$E$107="X",INDIRECT("'DATA - økonomi'!AL"&amp;4+15*$A18+4*$A18+5),0)+IF(Analyse!$E$108="X",INDIRECT("'DATA - økonomi'!AL"&amp;4+15*$A18+4*$A18+6),0)+IF(Analyse!$E$109="X",INDIRECT("'DATA - økonomi'!AL"&amp;4+15*$A18+4*$A18+7),0)+IF(Analyse!$E$110="X",INDIRECT("'DATA - økonomi'!AL"&amp;4+15*$A18+4*$A18+8),0)+IF(Analyse!$E$111="X",INDIRECT("'DATA - økonomi'!AL"&amp;4+15*$A18+4*$A18+9),0)+IF(Analyse!$E$112="X",INDIRECT("'DATA - økonomi'!AL"&amp;4+15*$A18+4*$A18+10),0)+IF(Analyse!$E$115="X",INDIRECT("'DATA - økonomi'!AL"&amp;4+15*$A18+4*$A18+11),0)+IF(Analyse!$E$116="X",INDIRECT("'DATA - økonomi'!AL"&amp;4+15*$A18+4*$A18+12),0)+IF(Analyse!$E$117="X",INDIRECT("'DATA - økonomi'!AL"&amp;4+15*$A18+4*$A18+13),0)+IF(Analyse!$E$129="X",INDIRECT("'DATA - økonomi'!AL"&amp;4+15*$A18+4*$A18+14),0)</f>
        <v>0</v>
      </c>
      <c r="AM18" s="36">
        <f ca="1">IF(Analyse!$E$3="X",INDIRECT("'DATA - økonomi'!AM"&amp;4+15*$A18+4*$A18+0),0)+IF(Analyse!$E$4="X",INDIRECT("'DATA - økonomi'!AM"&amp;4+15*$A18+4*$A18+1),0)+IF(Analyse!$E$104="X",INDIRECT("'DATA - økonomi'!AM"&amp;4+15*$A18+4*$A18+2),0)+IF(Analyse!$E$105="X",INDIRECT("'DATA - økonomi'!AM"&amp;4+15*$A18+4*$A18+3),0)+IF(Analyse!$E$106="X",INDIRECT("'DATA - økonomi'!AM"&amp;4+15*$A18+4*$A18+4),0)+IF(Analyse!$E$107="X",INDIRECT("'DATA - økonomi'!AM"&amp;4+15*$A18+4*$A18+5),0)+IF(Analyse!$E$108="X",INDIRECT("'DATA - økonomi'!AM"&amp;4+15*$A18+4*$A18+6),0)+IF(Analyse!$E$109="X",INDIRECT("'DATA - økonomi'!AM"&amp;4+15*$A18+4*$A18+7),0)+IF(Analyse!$E$110="X",INDIRECT("'DATA - økonomi'!AM"&amp;4+15*$A18+4*$A18+8),0)+IF(Analyse!$E$111="X",INDIRECT("'DATA - økonomi'!AM"&amp;4+15*$A18+4*$A18+9),0)+IF(Analyse!$E$112="X",INDIRECT("'DATA - økonomi'!AM"&amp;4+15*$A18+4*$A18+10),0)+IF(Analyse!$E$115="X",INDIRECT("'DATA - økonomi'!AM"&amp;4+15*$A18+4*$A18+11),0)+IF(Analyse!$E$116="X",INDIRECT("'DATA - økonomi'!AM"&amp;4+15*$A18+4*$A18+12),0)+IF(Analyse!$E$117="X",INDIRECT("'DATA - økonomi'!AM"&amp;4+15*$A18+4*$A18+13),0)+IF(Analyse!$E$129="X",INDIRECT("'DATA - økonomi'!AM"&amp;4+15*$A18+4*$A18+14),0)</f>
        <v>0</v>
      </c>
      <c r="AN18" s="36">
        <f ca="1">IF(Analyse!$E$3="X",INDIRECT("'DATA - økonomi'!AN"&amp;4+15*$A18+4*$A18+0),0)+IF(Analyse!$E$4="X",INDIRECT("'DATA - økonomi'!AN"&amp;4+15*$A18+4*$A18+1),0)+IF(Analyse!$E$104="X",INDIRECT("'DATA - økonomi'!AN"&amp;4+15*$A18+4*$A18+2),0)+IF(Analyse!$E$105="X",INDIRECT("'DATA - økonomi'!AN"&amp;4+15*$A18+4*$A18+3),0)+IF(Analyse!$E$106="X",INDIRECT("'DATA - økonomi'!AN"&amp;4+15*$A18+4*$A18+4),0)+IF(Analyse!$E$107="X",INDIRECT("'DATA - økonomi'!AN"&amp;4+15*$A18+4*$A18+5),0)+IF(Analyse!$E$108="X",INDIRECT("'DATA - økonomi'!AN"&amp;4+15*$A18+4*$A18+6),0)+IF(Analyse!$E$109="X",INDIRECT("'DATA - økonomi'!AN"&amp;4+15*$A18+4*$A18+7),0)+IF(Analyse!$E$110="X",INDIRECT("'DATA - økonomi'!AN"&amp;4+15*$A18+4*$A18+8),0)+IF(Analyse!$E$111="X",INDIRECT("'DATA - økonomi'!AN"&amp;4+15*$A18+4*$A18+9),0)+IF(Analyse!$E$112="X",INDIRECT("'DATA - økonomi'!AN"&amp;4+15*$A18+4*$A18+10),0)+IF(Analyse!$E$115="X",INDIRECT("'DATA - økonomi'!AN"&amp;4+15*$A18+4*$A18+11),0)+IF(Analyse!$E$116="X",INDIRECT("'DATA - økonomi'!AN"&amp;4+15*$A18+4*$A18+12),0)+IF(Analyse!$E$117="X",INDIRECT("'DATA - økonomi'!AN"&amp;4+15*$A18+4*$A18+13),0)+IF(Analyse!$E$129="X",INDIRECT("'DATA - økonomi'!AN"&amp;4+15*$A18+4*$A18+14),0)</f>
        <v>0</v>
      </c>
      <c r="AO18" s="36">
        <f ca="1">IF(Analyse!$E$3="X",INDIRECT("'DATA - økonomi'!AO"&amp;4+15*$A18+4*$A18+0),0)+IF(Analyse!$E$4="X",INDIRECT("'DATA - økonomi'!AO"&amp;4+15*$A18+4*$A18+1),0)+IF(Analyse!$E$104="X",INDIRECT("'DATA - økonomi'!AO"&amp;4+15*$A18+4*$A18+2),0)+IF(Analyse!$E$105="X",INDIRECT("'DATA - økonomi'!AO"&amp;4+15*$A18+4*$A18+3),0)+IF(Analyse!$E$106="X",INDIRECT("'DATA - økonomi'!AO"&amp;4+15*$A18+4*$A18+4),0)+IF(Analyse!$E$107="X",INDIRECT("'DATA - økonomi'!AO"&amp;4+15*$A18+4*$A18+5),0)+IF(Analyse!$E$108="X",INDIRECT("'DATA - økonomi'!AO"&amp;4+15*$A18+4*$A18+6),0)+IF(Analyse!$E$109="X",INDIRECT("'DATA - økonomi'!AO"&amp;4+15*$A18+4*$A18+7),0)+IF(Analyse!$E$110="X",INDIRECT("'DATA - økonomi'!AO"&amp;4+15*$A18+4*$A18+8),0)+IF(Analyse!$E$111="X",INDIRECT("'DATA - økonomi'!AO"&amp;4+15*$A18+4*$A18+9),0)+IF(Analyse!$E$112="X",INDIRECT("'DATA - økonomi'!AO"&amp;4+15*$A18+4*$A18+10),0)+IF(Analyse!$E$115="X",INDIRECT("'DATA - økonomi'!AO"&amp;4+15*$A18+4*$A18+11),0)+IF(Analyse!$E$116="X",INDIRECT("'DATA - økonomi'!AO"&amp;4+15*$A18+4*$A18+12),0)+IF(Analyse!$E$117="X",INDIRECT("'DATA - økonomi'!AO"&amp;4+15*$A18+4*$A18+13),0)+IF(Analyse!$E$129="X",INDIRECT("'DATA - økonomi'!AO"&amp;4+15*$A18+4*$A18+14),0)</f>
        <v>0</v>
      </c>
      <c r="AP18" s="30"/>
      <c r="AQ18" s="35" t="s">
        <v>26</v>
      </c>
      <c r="AR18" s="36">
        <f ca="1">INDIRECT("'DATA - økonomi'!AE"&amp;($A121+1)*19)</f>
        <v>21741.136999999999</v>
      </c>
      <c r="AS18" s="36">
        <f ca="1">INDIRECT("'DATA - økonomi'!AF"&amp;($A121+1)*19)</f>
        <v>21668.423000000003</v>
      </c>
      <c r="AT18" s="36">
        <f ca="1">INDIRECT("'DATA - økonomi'!AG"&amp;($A121+1)*19)</f>
        <v>21609.73</v>
      </c>
      <c r="AU18" s="36">
        <f ca="1">INDIRECT("'DATA - økonomi'!AH"&amp;($A121+1)*19)</f>
        <v>21902.61</v>
      </c>
      <c r="AV18" s="36">
        <f ca="1">INDIRECT("'DATA - økonomi'!AI"&amp;($A121+1)*19)</f>
        <v>22016.507999999998</v>
      </c>
      <c r="AW18" s="36">
        <f ca="1">INDIRECT("'DATA - økonomi'!AJ"&amp;($A121+1)*19)</f>
        <v>22080.929</v>
      </c>
      <c r="AX18" s="36">
        <f ca="1">INDIRECT("'DATA - økonomi'!AK"&amp;($A121+1)*19)</f>
        <v>22272.93</v>
      </c>
      <c r="AY18" s="36">
        <f ca="1">INDIRECT("'DATA - økonomi'!AL"&amp;($A121+1)*19)</f>
        <v>22274.784</v>
      </c>
      <c r="AZ18" s="36">
        <f ca="1">INDIRECT("'DATA - økonomi'!AM"&amp;($A121+1)*19)</f>
        <v>22321.504000000001</v>
      </c>
      <c r="BA18" s="36">
        <f ca="1">INDIRECT("'DATA - økonomi'!AN"&amp;($A121+1)*19)</f>
        <v>22593.887999999999</v>
      </c>
      <c r="BB18" s="36">
        <f ca="1">INDIRECT("'DATA - økonomi'!AO"&amp;($A121+1)*19)</f>
        <v>22667.808000000005</v>
      </c>
      <c r="BC18" s="30"/>
    </row>
    <row r="19" spans="1:55" x14ac:dyDescent="0.25">
      <c r="A19" s="32">
        <v>15</v>
      </c>
      <c r="B19" s="35" t="s">
        <v>27</v>
      </c>
      <c r="C19" s="36">
        <f ca="1">IF(Analyse!$E$3="X",INDIRECT("'DATA - økonomi'!C"&amp;4+15*$A19+4*$A19+0),0)+IF(Analyse!$E$4="X",INDIRECT("'DATA - økonomi'!C"&amp;4+15*$A19+4*$A19+1),0)+IF(Analyse!$E$104="X",INDIRECT("'DATA - økonomi'!C"&amp;4+15*$A19+4*$A19+2),0)+IF(Analyse!$E$105="X",INDIRECT("'DATA - økonomi'!C"&amp;4+15*$A19+4*$A19+3),0)+IF(Analyse!$E$106="X",INDIRECT("'DATA - økonomi'!C"&amp;4+15*$A19+4*$A19+4),0)+IF(Analyse!$E$107="X",INDIRECT("'DATA - økonomi'!C"&amp;4+15*$A19+4*$A19+5),0)+IF(Analyse!$E$108="X",INDIRECT("'DATA - økonomi'!C"&amp;4+15*$A19+4*$A19+6),0)+IF(Analyse!$E$109="X",INDIRECT("'DATA - økonomi'!C"&amp;4+15*$A19+4*$A19+7),0)+IF(Analyse!$E$110="X",INDIRECT("'DATA - økonomi'!C"&amp;4+15*$A19+4*$A19+8),0)+IF(Analyse!$E$111="X",INDIRECT("'DATA - økonomi'!C"&amp;4+15*$A19+4*$A19+9),0)+IF(Analyse!$E$112="X",INDIRECT("'DATA - økonomi'!C"&amp;4+15*$A19+4*$A19+10),0)+IF(Analyse!$E$115="X",INDIRECT("'DATA - økonomi'!C"&amp;4+15*$A19+4*$A19+11),0)+IF(Analyse!$E$116="X",INDIRECT("'DATA - økonomi'!C"&amp;4+15*$A19+4*$A19+12),0)+IF(Analyse!$E$117="X",INDIRECT("'DATA - økonomi'!C"&amp;4+15*$A19+4*$A19+13),0)+IF(Analyse!$E$129="X",INDIRECT("'DATA - økonomi'!C"&amp;4+15*$A19+4*$A19+14),0)</f>
        <v>0</v>
      </c>
      <c r="D19" s="36">
        <f ca="1">IF(Analyse!$E$3="X",INDIRECT("'DATA - økonomi'!D"&amp;4+15*$A19+4*$A19+0),0)+IF(Analyse!$E$4="X",INDIRECT("'DATA - økonomi'!D"&amp;4+15*$A19+4*$A19+1),0)+IF(Analyse!$E$104="X",INDIRECT("'DATA - økonomi'!D"&amp;4+15*$A19+4*$A19+2),0)+IF(Analyse!$E$105="X",INDIRECT("'DATA - økonomi'!D"&amp;4+15*$A19+4*$A19+3),0)+IF(Analyse!$E$106="X",INDIRECT("'DATA - økonomi'!D"&amp;4+15*$A19+4*$A19+4),0)+IF(Analyse!$E$107="X",INDIRECT("'DATA - økonomi'!D"&amp;4+15*$A19+4*$A19+5),0)+IF(Analyse!$E$108="X",INDIRECT("'DATA - økonomi'!D"&amp;4+15*$A19+4*$A19+6),0)+IF(Analyse!$E$109="X",INDIRECT("'DATA - økonomi'!D"&amp;4+15*$A19+4*$A19+7),0)+IF(Analyse!$E$110="X",INDIRECT("'DATA - økonomi'!D"&amp;4+15*$A19+4*$A19+8),0)+IF(Analyse!$E$111="X",INDIRECT("'DATA - økonomi'!D"&amp;4+15*$A19+4*$A19+9),0)+IF(Analyse!$E$112="X",INDIRECT("'DATA - økonomi'!D"&amp;4+15*$A19+4*$A19+10),0)+IF(Analyse!$E$115="X",INDIRECT("'DATA - økonomi'!D"&amp;4+15*$A19+4*$A19+11),0)+IF(Analyse!$E$116="X",INDIRECT("'DATA - økonomi'!D"&amp;4+15*$A19+4*$A19+12),0)+IF(Analyse!$E$117="X",INDIRECT("'DATA - økonomi'!D"&amp;4+15*$A19+4*$A19+13),0)+IF(Analyse!$E$129="X",INDIRECT("'DATA - økonomi'!D"&amp;4+15*$A19+4*$A19+14),0)</f>
        <v>0</v>
      </c>
      <c r="E19" s="36">
        <f ca="1">IF(Analyse!$E$3="X",INDIRECT("'DATA - økonomi'!E"&amp;4+15*$A19+4*$A19+0),0)+IF(Analyse!$E$4="X",INDIRECT("'DATA - økonomi'!E"&amp;4+15*$A19+4*$A19+1),0)+IF(Analyse!$E$104="X",INDIRECT("'DATA - økonomi'!E"&amp;4+15*$A19+4*$A19+2),0)+IF(Analyse!$E$105="X",INDIRECT("'DATA - økonomi'!E"&amp;4+15*$A19+4*$A19+3),0)+IF(Analyse!$E$106="X",INDIRECT("'DATA - økonomi'!E"&amp;4+15*$A19+4*$A19+4),0)+IF(Analyse!$E$107="X",INDIRECT("'DATA - økonomi'!E"&amp;4+15*$A19+4*$A19+5),0)+IF(Analyse!$E$108="X",INDIRECT("'DATA - økonomi'!E"&amp;4+15*$A19+4*$A19+6),0)+IF(Analyse!$E$109="X",INDIRECT("'DATA - økonomi'!E"&amp;4+15*$A19+4*$A19+7),0)+IF(Analyse!$E$110="X",INDIRECT("'DATA - økonomi'!E"&amp;4+15*$A19+4*$A19+8),0)+IF(Analyse!$E$111="X",INDIRECT("'DATA - økonomi'!E"&amp;4+15*$A19+4*$A19+9),0)+IF(Analyse!$E$112="X",INDIRECT("'DATA - økonomi'!E"&amp;4+15*$A19+4*$A19+10),0)+IF(Analyse!$E$115="X",INDIRECT("'DATA - økonomi'!E"&amp;4+15*$A19+4*$A19+11),0)+IF(Analyse!$E$116="X",INDIRECT("'DATA - økonomi'!E"&amp;4+15*$A19+4*$A19+12),0)+IF(Analyse!$E$117="X",INDIRECT("'DATA - økonomi'!E"&amp;4+15*$A19+4*$A19+13),0)+IF(Analyse!$E$129="X",INDIRECT("'DATA - økonomi'!E"&amp;4+15*$A19+4*$A19+14),0)</f>
        <v>0</v>
      </c>
      <c r="F19" s="36">
        <f ca="1">IF(Analyse!$E$3="X",INDIRECT("'DATA - økonomi'!F"&amp;4+15*$A19+4*$A19+0),0)+IF(Analyse!$E$4="X",INDIRECT("'DATA - økonomi'!F"&amp;4+15*$A19+4*$A19+1),0)+IF(Analyse!$E$104="X",INDIRECT("'DATA - økonomi'!F"&amp;4+15*$A19+4*$A19+2),0)+IF(Analyse!$E$105="X",INDIRECT("'DATA - økonomi'!F"&amp;4+15*$A19+4*$A19+3),0)+IF(Analyse!$E$106="X",INDIRECT("'DATA - økonomi'!F"&amp;4+15*$A19+4*$A19+4),0)+IF(Analyse!$E$107="X",INDIRECT("'DATA - økonomi'!F"&amp;4+15*$A19+4*$A19+5),0)+IF(Analyse!$E$108="X",INDIRECT("'DATA - økonomi'!F"&amp;4+15*$A19+4*$A19+6),0)+IF(Analyse!$E$109="X",INDIRECT("'DATA - økonomi'!F"&amp;4+15*$A19+4*$A19+7),0)+IF(Analyse!$E$110="X",INDIRECT("'DATA - økonomi'!F"&amp;4+15*$A19+4*$A19+8),0)+IF(Analyse!$E$111="X",INDIRECT("'DATA - økonomi'!F"&amp;4+15*$A19+4*$A19+9),0)+IF(Analyse!$E$112="X",INDIRECT("'DATA - økonomi'!F"&amp;4+15*$A19+4*$A19+10),0)+IF(Analyse!$E$115="X",INDIRECT("'DATA - økonomi'!F"&amp;4+15*$A19+4*$A19+11),0)+IF(Analyse!$E$116="X",INDIRECT("'DATA - økonomi'!F"&amp;4+15*$A19+4*$A19+12),0)+IF(Analyse!$E$117="X",INDIRECT("'DATA - økonomi'!F"&amp;4+15*$A19+4*$A19+13),0)+IF(Analyse!$E$129="X",INDIRECT("'DATA - økonomi'!F"&amp;4+15*$A19+4*$A19+14),0)</f>
        <v>0</v>
      </c>
      <c r="G19" s="36">
        <f ca="1">IF(Analyse!$E$3="X",INDIRECT("'DATA - økonomi'!G"&amp;4+15*$A19+4*$A19+0),0)+IF(Analyse!$E$4="X",INDIRECT("'DATA - økonomi'!G"&amp;4+15*$A19+4*$A19+1),0)+IF(Analyse!$E$104="X",INDIRECT("'DATA - økonomi'!G"&amp;4+15*$A19+4*$A19+2),0)+IF(Analyse!$E$105="X",INDIRECT("'DATA - økonomi'!G"&amp;4+15*$A19+4*$A19+3),0)+IF(Analyse!$E$106="X",INDIRECT("'DATA - økonomi'!G"&amp;4+15*$A19+4*$A19+4),0)+IF(Analyse!$E$107="X",INDIRECT("'DATA - økonomi'!G"&amp;4+15*$A19+4*$A19+5),0)+IF(Analyse!$E$108="X",INDIRECT("'DATA - økonomi'!G"&amp;4+15*$A19+4*$A19+6),0)+IF(Analyse!$E$109="X",INDIRECT("'DATA - økonomi'!G"&amp;4+15*$A19+4*$A19+7),0)+IF(Analyse!$E$110="X",INDIRECT("'DATA - økonomi'!G"&amp;4+15*$A19+4*$A19+8),0)+IF(Analyse!$E$111="X",INDIRECT("'DATA - økonomi'!G"&amp;4+15*$A19+4*$A19+9),0)+IF(Analyse!$E$112="X",INDIRECT("'DATA - økonomi'!G"&amp;4+15*$A19+4*$A19+10),0)+IF(Analyse!$E$115="X",INDIRECT("'DATA - økonomi'!G"&amp;4+15*$A19+4*$A19+11),0)+IF(Analyse!$E$116="X",INDIRECT("'DATA - økonomi'!G"&amp;4+15*$A19+4*$A19+12),0)+IF(Analyse!$E$117="X",INDIRECT("'DATA - økonomi'!G"&amp;4+15*$A19+4*$A19+13),0)+IF(Analyse!$E$129="X",INDIRECT("'DATA - økonomi'!G"&amp;4+15*$A19+4*$A19+14),0)</f>
        <v>0</v>
      </c>
      <c r="H19" s="36">
        <f ca="1">IF(Analyse!$E$3="X",INDIRECT("'DATA - økonomi'!H"&amp;4+15*$A19+4*$A19+0),0)+IF(Analyse!$E$4="X",INDIRECT("'DATA - økonomi'!H"&amp;4+15*$A19+4*$A19+1),0)+IF(Analyse!$E$104="X",INDIRECT("'DATA - økonomi'!H"&amp;4+15*$A19+4*$A19+2),0)+IF(Analyse!$E$105="X",INDIRECT("'DATA - økonomi'!H"&amp;4+15*$A19+4*$A19+3),0)+IF(Analyse!$E$106="X",INDIRECT("'DATA - økonomi'!H"&amp;4+15*$A19+4*$A19+4),0)+IF(Analyse!$E$107="X",INDIRECT("'DATA - økonomi'!H"&amp;4+15*$A19+4*$A19+5),0)+IF(Analyse!$E$108="X",INDIRECT("'DATA - økonomi'!H"&amp;4+15*$A19+4*$A19+6),0)+IF(Analyse!$E$109="X",INDIRECT("'DATA - økonomi'!H"&amp;4+15*$A19+4*$A19+7),0)+IF(Analyse!$E$110="X",INDIRECT("'DATA - økonomi'!H"&amp;4+15*$A19+4*$A19+8),0)+IF(Analyse!$E$111="X",INDIRECT("'DATA - økonomi'!H"&amp;4+15*$A19+4*$A19+9),0)+IF(Analyse!$E$112="X",INDIRECT("'DATA - økonomi'!H"&amp;4+15*$A19+4*$A19+10),0)+IF(Analyse!$E$115="X",INDIRECT("'DATA - økonomi'!H"&amp;4+15*$A19+4*$A19+11),0)+IF(Analyse!$E$116="X",INDIRECT("'DATA - økonomi'!H"&amp;4+15*$A19+4*$A19+12),0)+IF(Analyse!$E$117="X",INDIRECT("'DATA - økonomi'!H"&amp;4+15*$A19+4*$A19+13),0)+IF(Analyse!$E$129="X",INDIRECT("'DATA - økonomi'!H"&amp;4+15*$A19+4*$A19+14),0)</f>
        <v>0</v>
      </c>
      <c r="I19" s="36">
        <f ca="1">IF(Analyse!$E$3="X",INDIRECT("'DATA - økonomi'!I"&amp;4+15*$A19+4*$A19+0),0)+IF(Analyse!$E$4="X",INDIRECT("'DATA - økonomi'!I"&amp;4+15*$A19+4*$A19+1),0)+IF(Analyse!$E$104="X",INDIRECT("'DATA - økonomi'!I"&amp;4+15*$A19+4*$A19+2),0)+IF(Analyse!$E$105="X",INDIRECT("'DATA - økonomi'!I"&amp;4+15*$A19+4*$A19+3),0)+IF(Analyse!$E$106="X",INDIRECT("'DATA - økonomi'!I"&amp;4+15*$A19+4*$A19+4),0)+IF(Analyse!$E$107="X",INDIRECT("'DATA - økonomi'!I"&amp;4+15*$A19+4*$A19+5),0)+IF(Analyse!$E$108="X",INDIRECT("'DATA - økonomi'!I"&amp;4+15*$A19+4*$A19+6),0)+IF(Analyse!$E$109="X",INDIRECT("'DATA - økonomi'!I"&amp;4+15*$A19+4*$A19+7),0)+IF(Analyse!$E$110="X",INDIRECT("'DATA - økonomi'!I"&amp;4+15*$A19+4*$A19+8),0)+IF(Analyse!$E$111="X",INDIRECT("'DATA - økonomi'!I"&amp;4+15*$A19+4*$A19+9),0)+IF(Analyse!$E$112="X",INDIRECT("'DATA - økonomi'!I"&amp;4+15*$A19+4*$A19+10),0)+IF(Analyse!$E$115="X",INDIRECT("'DATA - økonomi'!I"&amp;4+15*$A19+4*$A19+11),0)+IF(Analyse!$E$116="X",INDIRECT("'DATA - økonomi'!I"&amp;4+15*$A19+4*$A19+12),0)+IF(Analyse!$E$117="X",INDIRECT("'DATA - økonomi'!I"&amp;4+15*$A19+4*$A19+13),0)+IF(Analyse!$E$129="X",INDIRECT("'DATA - økonomi'!I"&amp;4+15*$A19+4*$A19+14),0)</f>
        <v>0</v>
      </c>
      <c r="J19" s="36">
        <f ca="1">IF(Analyse!$E$3="X",INDIRECT("'DATA - økonomi'!J"&amp;4+15*$A19+4*$A19+0),0)+IF(Analyse!$E$4="X",INDIRECT("'DATA - økonomi'!J"&amp;4+15*$A19+4*$A19+1),0)+IF(Analyse!$E$104="X",INDIRECT("'DATA - økonomi'!J"&amp;4+15*$A19+4*$A19+2),0)+IF(Analyse!$E$105="X",INDIRECT("'DATA - økonomi'!J"&amp;4+15*$A19+4*$A19+3),0)+IF(Analyse!$E$106="X",INDIRECT("'DATA - økonomi'!J"&amp;4+15*$A19+4*$A19+4),0)+IF(Analyse!$E$107="X",INDIRECT("'DATA - økonomi'!J"&amp;4+15*$A19+4*$A19+5),0)+IF(Analyse!$E$108="X",INDIRECT("'DATA - økonomi'!J"&amp;4+15*$A19+4*$A19+6),0)+IF(Analyse!$E$109="X",INDIRECT("'DATA - økonomi'!J"&amp;4+15*$A19+4*$A19+7),0)+IF(Analyse!$E$110="X",INDIRECT("'DATA - økonomi'!J"&amp;4+15*$A19+4*$A19+8),0)+IF(Analyse!$E$111="X",INDIRECT("'DATA - økonomi'!J"&amp;4+15*$A19+4*$A19+9),0)+IF(Analyse!$E$112="X",INDIRECT("'DATA - økonomi'!J"&amp;4+15*$A19+4*$A19+10),0)+IF(Analyse!$E$115="X",INDIRECT("'DATA - økonomi'!J"&amp;4+15*$A19+4*$A19+11),0)+IF(Analyse!$E$116="X",INDIRECT("'DATA - økonomi'!J"&amp;4+15*$A19+4*$A19+12),0)+IF(Analyse!$E$117="X",INDIRECT("'DATA - økonomi'!J"&amp;4+15*$A19+4*$A19+13),0)+IF(Analyse!$E$129="X",INDIRECT("'DATA - økonomi'!J"&amp;4+15*$A19+4*$A19+14),0)</f>
        <v>0</v>
      </c>
      <c r="K19" s="36">
        <f ca="1">IF(Analyse!$E$3="X",INDIRECT("'DATA - økonomi'!K"&amp;4+15*$A19+4*$A19+0),0)+IF(Analyse!$E$4="X",INDIRECT("'DATA - økonomi'!K"&amp;4+15*$A19+4*$A19+1),0)+IF(Analyse!$E$104="X",INDIRECT("'DATA - økonomi'!K"&amp;4+15*$A19+4*$A19+2),0)+IF(Analyse!$E$105="X",INDIRECT("'DATA - økonomi'!K"&amp;4+15*$A19+4*$A19+3),0)+IF(Analyse!$E$106="X",INDIRECT("'DATA - økonomi'!K"&amp;4+15*$A19+4*$A19+4),0)+IF(Analyse!$E$107="X",INDIRECT("'DATA - økonomi'!K"&amp;4+15*$A19+4*$A19+5),0)+IF(Analyse!$E$108="X",INDIRECT("'DATA - økonomi'!K"&amp;4+15*$A19+4*$A19+6),0)+IF(Analyse!$E$109="X",INDIRECT("'DATA - økonomi'!K"&amp;4+15*$A19+4*$A19+7),0)+IF(Analyse!$E$110="X",INDIRECT("'DATA - økonomi'!K"&amp;4+15*$A19+4*$A19+8),0)+IF(Analyse!$E$111="X",INDIRECT("'DATA - økonomi'!K"&amp;4+15*$A19+4*$A19+9),0)+IF(Analyse!$E$112="X",INDIRECT("'DATA - økonomi'!K"&amp;4+15*$A19+4*$A19+10),0)+IF(Analyse!$E$115="X",INDIRECT("'DATA - økonomi'!K"&amp;4+15*$A19+4*$A19+11),0)+IF(Analyse!$E$116="X",INDIRECT("'DATA - økonomi'!K"&amp;4+15*$A19+4*$A19+12),0)+IF(Analyse!$E$117="X",INDIRECT("'DATA - økonomi'!K"&amp;4+15*$A19+4*$A19+13),0)+IF(Analyse!$E$129="X",INDIRECT("'DATA - økonomi'!K"&amp;4+15*$A19+4*$A19+14),0)</f>
        <v>0</v>
      </c>
      <c r="L19" s="36">
        <f ca="1">IF(Analyse!$E$3="X",INDIRECT("'DATA - økonomi'!L"&amp;4+15*$A19+4*$A19+0),0)+IF(Analyse!$E$4="X",INDIRECT("'DATA - økonomi'!L"&amp;4+15*$A19+4*$A19+1),0)+IF(Analyse!$E$104="X",INDIRECT("'DATA - økonomi'!L"&amp;4+15*$A19+4*$A19+2),0)+IF(Analyse!$E$105="X",INDIRECT("'DATA - økonomi'!L"&amp;4+15*$A19+4*$A19+3),0)+IF(Analyse!$E$106="X",INDIRECT("'DATA - økonomi'!L"&amp;4+15*$A19+4*$A19+4),0)+IF(Analyse!$E$107="X",INDIRECT("'DATA - økonomi'!L"&amp;4+15*$A19+4*$A19+5),0)+IF(Analyse!$E$108="X",INDIRECT("'DATA - økonomi'!L"&amp;4+15*$A19+4*$A19+6),0)+IF(Analyse!$E$109="X",INDIRECT("'DATA - økonomi'!L"&amp;4+15*$A19+4*$A19+7),0)+IF(Analyse!$E$110="X",INDIRECT("'DATA - økonomi'!L"&amp;4+15*$A19+4*$A19+8),0)+IF(Analyse!$E$111="X",INDIRECT("'DATA - økonomi'!L"&amp;4+15*$A19+4*$A19+9),0)+IF(Analyse!$E$112="X",INDIRECT("'DATA - økonomi'!L"&amp;4+15*$A19+4*$A19+10),0)+IF(Analyse!$E$115="X",INDIRECT("'DATA - økonomi'!L"&amp;4+15*$A19+4*$A19+11),0)+IF(Analyse!$E$116="X",INDIRECT("'DATA - økonomi'!L"&amp;4+15*$A19+4*$A19+12),0)+IF(Analyse!$E$117="X",INDIRECT("'DATA - økonomi'!L"&amp;4+15*$A19+4*$A19+13),0)+IF(Analyse!$E$129="X",INDIRECT("'DATA - økonomi'!L"&amp;4+15*$A19+4*$A19+14),0)</f>
        <v>0</v>
      </c>
      <c r="M19" s="36">
        <f ca="1">IF(Analyse!$E$3="X",INDIRECT("'DATA - økonomi'!M"&amp;4+15*$A19+4*$A19+0),0)+IF(Analyse!$E$4="X",INDIRECT("'DATA - økonomi'!M"&amp;4+15*$A19+4*$A19+1),0)+IF(Analyse!$E$104="X",INDIRECT("'DATA - økonomi'!M"&amp;4+15*$A19+4*$A19+2),0)+IF(Analyse!$E$105="X",INDIRECT("'DATA - økonomi'!M"&amp;4+15*$A19+4*$A19+3),0)+IF(Analyse!$E$106="X",INDIRECT("'DATA - økonomi'!M"&amp;4+15*$A19+4*$A19+4),0)+IF(Analyse!$E$107="X",INDIRECT("'DATA - økonomi'!M"&amp;4+15*$A19+4*$A19+5),0)+IF(Analyse!$E$108="X",INDIRECT("'DATA - økonomi'!M"&amp;4+15*$A19+4*$A19+6),0)+IF(Analyse!$E$109="X",INDIRECT("'DATA - økonomi'!M"&amp;4+15*$A19+4*$A19+7),0)+IF(Analyse!$E$110="X",INDIRECT("'DATA - økonomi'!M"&amp;4+15*$A19+4*$A19+8),0)+IF(Analyse!$E$111="X",INDIRECT("'DATA - økonomi'!M"&amp;4+15*$A19+4*$A19+9),0)+IF(Analyse!$E$112="X",INDIRECT("'DATA - økonomi'!M"&amp;4+15*$A19+4*$A19+10),0)+IF(Analyse!$E$115="X",INDIRECT("'DATA - økonomi'!M"&amp;4+15*$A19+4*$A19+11),0)+IF(Analyse!$E$116="X",INDIRECT("'DATA - økonomi'!M"&amp;4+15*$A19+4*$A19+12),0)+IF(Analyse!$E$117="X",INDIRECT("'DATA - økonomi'!M"&amp;4+15*$A19+4*$A19+13),0)+IF(Analyse!$E$129="X",INDIRECT("'DATA - økonomi'!M"&amp;4+15*$A19+4*$A19+14),0)</f>
        <v>0</v>
      </c>
      <c r="N19" s="36">
        <f ca="1">IF(Analyse!$E$3="X",INDIRECT("'DATA - økonomi'!N"&amp;4+15*$A19+4*$A19+0),0)+IF(Analyse!$E$4="X",INDIRECT("'DATA - økonomi'!N"&amp;4+15*$A19+4*$A19+1),0)+IF(Analyse!$E$104="X",INDIRECT("'DATA - økonomi'!N"&amp;4+15*$A19+4*$A19+2),0)+IF(Analyse!$E$105="X",INDIRECT("'DATA - økonomi'!N"&amp;4+15*$A19+4*$A19+3),0)+IF(Analyse!$E$106="X",INDIRECT("'DATA - økonomi'!N"&amp;4+15*$A19+4*$A19+4),0)+IF(Analyse!$E$107="X",INDIRECT("'DATA - økonomi'!N"&amp;4+15*$A19+4*$A19+5),0)+IF(Analyse!$E$108="X",INDIRECT("'DATA - økonomi'!N"&amp;4+15*$A19+4*$A19+6),0)+IF(Analyse!$E$109="X",INDIRECT("'DATA - økonomi'!N"&amp;4+15*$A19+4*$A19+7),0)+IF(Analyse!$E$110="X",INDIRECT("'DATA - økonomi'!N"&amp;4+15*$A19+4*$A19+8),0)+IF(Analyse!$E$111="X",INDIRECT("'DATA - økonomi'!N"&amp;4+15*$A19+4*$A19+9),0)+IF(Analyse!$E$112="X",INDIRECT("'DATA - økonomi'!N"&amp;4+15*$A19+4*$A19+10),0)+IF(Analyse!$E$115="X",INDIRECT("'DATA - økonomi'!N"&amp;4+15*$A19+4*$A19+11),0)+IF(Analyse!$E$116="X",INDIRECT("'DATA - økonomi'!N"&amp;4+15*$A19+4*$A19+12),0)+IF(Analyse!$E$117="X",INDIRECT("'DATA - økonomi'!N"&amp;4+15*$A19+4*$A19+13),0)+IF(Analyse!$E$129="X",INDIRECT("'DATA - økonomi'!N"&amp;4+15*$A19+4*$A19+14),0)</f>
        <v>0</v>
      </c>
      <c r="O19" s="32"/>
      <c r="P19" s="35" t="s">
        <v>27</v>
      </c>
      <c r="Q19" s="36">
        <f ca="1">IF(Analyse!$E$3="X",INDIRECT("'DATA - økonomi'!Q"&amp;4+15*$A19+4*$A19+0),0)+IF(Analyse!$E$4="X",INDIRECT("'DATA - økonomi'!Q"&amp;4+15*$A19+4*$A19+1),0)+IF(Analyse!$E$104="X",INDIRECT("'DATA - økonomi'!Q"&amp;4+15*$A19+4*$A19+2),0)+IF(Analyse!$E$105="X",INDIRECT("'DATA - økonomi'!Q"&amp;4+15*$A19+4*$A19+3),0)+IF(Analyse!$E$106="X",INDIRECT("'DATA - økonomi'!Q"&amp;4+15*$A19+4*$A19+4),0)+IF(Analyse!$E$107="X",INDIRECT("'DATA - økonomi'!Q"&amp;4+15*$A19+4*$A19+5),0)+IF(Analyse!$E$108="X",INDIRECT("'DATA - økonomi'!Q"&amp;4+15*$A19+4*$A19+6),0)+IF(Analyse!$E$109="X",INDIRECT("'DATA - økonomi'!Q"&amp;4+15*$A19+4*$A19+7),0)+IF(Analyse!$E$110="X",INDIRECT("'DATA - økonomi'!Q"&amp;4+15*$A19+4*$A19+8),0)+IF(Analyse!$E$111="X",INDIRECT("'DATA - økonomi'!Q"&amp;4+15*$A19+4*$A19+9),0)+IF(Analyse!$E$112="X",INDIRECT("'DATA - økonomi'!Q"&amp;4+15*$A19+4*$A19+10),0)+IF(Analyse!$E$115="X",INDIRECT("'DATA - økonomi'!Q"&amp;4+15*$A19+4*$A19+11),0)+IF(Analyse!$E$116="X",INDIRECT("'DATA - økonomi'!Q"&amp;4+15*$A19+4*$A19+12),0)+IF(Analyse!$E$117="X",INDIRECT("'DATA - økonomi'!Q"&amp;4+15*$A19+4*$A19+13),0)+IF(Analyse!$E$129="X",INDIRECT("'DATA - økonomi'!Q"&amp;4+15*$A19+4*$A19+14),0)</f>
        <v>0</v>
      </c>
      <c r="R19" s="36">
        <f ca="1">IF(Analyse!$E$3="X",INDIRECT("'DATA - økonomi'!R"&amp;4+15*$A19+4*$A19+0),0)+IF(Analyse!$E$4="X",INDIRECT("'DATA - økonomi'!R"&amp;4+15*$A19+4*$A19+1),0)+IF(Analyse!$E$104="X",INDIRECT("'DATA - økonomi'!R"&amp;4+15*$A19+4*$A19+2),0)+IF(Analyse!$E$105="X",INDIRECT("'DATA - økonomi'!R"&amp;4+15*$A19+4*$A19+3),0)+IF(Analyse!$E$106="X",INDIRECT("'DATA - økonomi'!R"&amp;4+15*$A19+4*$A19+4),0)+IF(Analyse!$E$107="X",INDIRECT("'DATA - økonomi'!R"&amp;4+15*$A19+4*$A19+5),0)+IF(Analyse!$E$108="X",INDIRECT("'DATA - økonomi'!R"&amp;4+15*$A19+4*$A19+6),0)+IF(Analyse!$E$109="X",INDIRECT("'DATA - økonomi'!R"&amp;4+15*$A19+4*$A19+7),0)+IF(Analyse!$E$110="X",INDIRECT("'DATA - økonomi'!R"&amp;4+15*$A19+4*$A19+8),0)+IF(Analyse!$E$111="X",INDIRECT("'DATA - økonomi'!R"&amp;4+15*$A19+4*$A19+9),0)+IF(Analyse!$E$112="X",INDIRECT("'DATA - økonomi'!R"&amp;4+15*$A19+4*$A19+10),0)+IF(Analyse!$E$115="X",INDIRECT("'DATA - økonomi'!R"&amp;4+15*$A19+4*$A19+11),0)+IF(Analyse!$E$116="X",INDIRECT("'DATA - økonomi'!R"&amp;4+15*$A19+4*$A19+12),0)+IF(Analyse!$E$117="X",INDIRECT("'DATA - økonomi'!R"&amp;4+15*$A19+4*$A19+13),0)+IF(Analyse!$E$129="X",INDIRECT("'DATA - økonomi'!R"&amp;4+15*$A19+4*$A19+14),0)</f>
        <v>0</v>
      </c>
      <c r="S19" s="36">
        <f ca="1">IF(Analyse!$E$3="X",INDIRECT("'DATA - økonomi'!S"&amp;4+15*$A19+4*$A19+0),0)+IF(Analyse!$E$4="X",INDIRECT("'DATA - økonomi'!S"&amp;4+15*$A19+4*$A19+1),0)+IF(Analyse!$E$104="X",INDIRECT("'DATA - økonomi'!S"&amp;4+15*$A19+4*$A19+2),0)+IF(Analyse!$E$105="X",INDIRECT("'DATA - økonomi'!S"&amp;4+15*$A19+4*$A19+3),0)+IF(Analyse!$E$106="X",INDIRECT("'DATA - økonomi'!S"&amp;4+15*$A19+4*$A19+4),0)+IF(Analyse!$E$107="X",INDIRECT("'DATA - økonomi'!S"&amp;4+15*$A19+4*$A19+5),0)+IF(Analyse!$E$108="X",INDIRECT("'DATA - økonomi'!S"&amp;4+15*$A19+4*$A19+6),0)+IF(Analyse!$E$109="X",INDIRECT("'DATA - økonomi'!S"&amp;4+15*$A19+4*$A19+7),0)+IF(Analyse!$E$110="X",INDIRECT("'DATA - økonomi'!S"&amp;4+15*$A19+4*$A19+8),0)+IF(Analyse!$E$111="X",INDIRECT("'DATA - økonomi'!S"&amp;4+15*$A19+4*$A19+9),0)+IF(Analyse!$E$112="X",INDIRECT("'DATA - økonomi'!S"&amp;4+15*$A19+4*$A19+10),0)+IF(Analyse!$E$115="X",INDIRECT("'DATA - økonomi'!S"&amp;4+15*$A19+4*$A19+11),0)+IF(Analyse!$E$116="X",INDIRECT("'DATA - økonomi'!S"&amp;4+15*$A19+4*$A19+12),0)+IF(Analyse!$E$117="X",INDIRECT("'DATA - økonomi'!S"&amp;4+15*$A19+4*$A19+13),0)+IF(Analyse!$E$129="X",INDIRECT("'DATA - økonomi'!S"&amp;4+15*$A19+4*$A19+14),0)</f>
        <v>0</v>
      </c>
      <c r="T19" s="36">
        <f ca="1">IF(Analyse!$E$3="X",INDIRECT("'DATA - økonomi'!T"&amp;4+15*$A19+4*$A19+0),0)+IF(Analyse!$E$4="X",INDIRECT("'DATA - økonomi'!T"&amp;4+15*$A19+4*$A19+1),0)+IF(Analyse!$E$104="X",INDIRECT("'DATA - økonomi'!T"&amp;4+15*$A19+4*$A19+2),0)+IF(Analyse!$E$105="X",INDIRECT("'DATA - økonomi'!T"&amp;4+15*$A19+4*$A19+3),0)+IF(Analyse!$E$106="X",INDIRECT("'DATA - økonomi'!T"&amp;4+15*$A19+4*$A19+4),0)+IF(Analyse!$E$107="X",INDIRECT("'DATA - økonomi'!T"&amp;4+15*$A19+4*$A19+5),0)+IF(Analyse!$E$108="X",INDIRECT("'DATA - økonomi'!T"&amp;4+15*$A19+4*$A19+6),0)+IF(Analyse!$E$109="X",INDIRECT("'DATA - økonomi'!T"&amp;4+15*$A19+4*$A19+7),0)+IF(Analyse!$E$110="X",INDIRECT("'DATA - økonomi'!T"&amp;4+15*$A19+4*$A19+8),0)+IF(Analyse!$E$111="X",INDIRECT("'DATA - økonomi'!T"&amp;4+15*$A19+4*$A19+9),0)+IF(Analyse!$E$112="X",INDIRECT("'DATA - økonomi'!T"&amp;4+15*$A19+4*$A19+10),0)+IF(Analyse!$E$115="X",INDIRECT("'DATA - økonomi'!T"&amp;4+15*$A19+4*$A19+11),0)+IF(Analyse!$E$116="X",INDIRECT("'DATA - økonomi'!T"&amp;4+15*$A19+4*$A19+12),0)+IF(Analyse!$E$117="X",INDIRECT("'DATA - økonomi'!T"&amp;4+15*$A19+4*$A19+13),0)+IF(Analyse!$E$129="X",INDIRECT("'DATA - økonomi'!T"&amp;4+15*$A19+4*$A19+14),0)</f>
        <v>0</v>
      </c>
      <c r="U19" s="36">
        <f ca="1">IF(Analyse!$E$3="X",INDIRECT("'DATA - økonomi'!U"&amp;4+15*$A19+4*$A19+0),0)+IF(Analyse!$E$4="X",INDIRECT("'DATA - økonomi'!U"&amp;4+15*$A19+4*$A19+1),0)+IF(Analyse!$E$104="X",INDIRECT("'DATA - økonomi'!U"&amp;4+15*$A19+4*$A19+2),0)+IF(Analyse!$E$105="X",INDIRECT("'DATA - økonomi'!U"&amp;4+15*$A19+4*$A19+3),0)+IF(Analyse!$E$106="X",INDIRECT("'DATA - økonomi'!U"&amp;4+15*$A19+4*$A19+4),0)+IF(Analyse!$E$107="X",INDIRECT("'DATA - økonomi'!U"&amp;4+15*$A19+4*$A19+5),0)+IF(Analyse!$E$108="X",INDIRECT("'DATA - økonomi'!U"&amp;4+15*$A19+4*$A19+6),0)+IF(Analyse!$E$109="X",INDIRECT("'DATA - økonomi'!U"&amp;4+15*$A19+4*$A19+7),0)+IF(Analyse!$E$110="X",INDIRECT("'DATA - økonomi'!U"&amp;4+15*$A19+4*$A19+8),0)+IF(Analyse!$E$111="X",INDIRECT("'DATA - økonomi'!U"&amp;4+15*$A19+4*$A19+9),0)+IF(Analyse!$E$112="X",INDIRECT("'DATA - økonomi'!U"&amp;4+15*$A19+4*$A19+10),0)+IF(Analyse!$E$115="X",INDIRECT("'DATA - økonomi'!U"&amp;4+15*$A19+4*$A19+11),0)+IF(Analyse!$E$116="X",INDIRECT("'DATA - økonomi'!U"&amp;4+15*$A19+4*$A19+12),0)+IF(Analyse!$E$117="X",INDIRECT("'DATA - økonomi'!U"&amp;4+15*$A19+4*$A19+13),0)+IF(Analyse!$E$129="X",INDIRECT("'DATA - økonomi'!U"&amp;4+15*$A19+4*$A19+14),0)</f>
        <v>0</v>
      </c>
      <c r="V19" s="36">
        <f ca="1">IF(Analyse!$E$3="X",INDIRECT("'DATA - økonomi'!V"&amp;4+15*$A19+4*$A19+0),0)+IF(Analyse!$E$4="X",INDIRECT("'DATA - økonomi'!V"&amp;4+15*$A19+4*$A19+1),0)+IF(Analyse!$E$104="X",INDIRECT("'DATA - økonomi'!V"&amp;4+15*$A19+4*$A19+2),0)+IF(Analyse!$E$105="X",INDIRECT("'DATA - økonomi'!V"&amp;4+15*$A19+4*$A19+3),0)+IF(Analyse!$E$106="X",INDIRECT("'DATA - økonomi'!V"&amp;4+15*$A19+4*$A19+4),0)+IF(Analyse!$E$107="X",INDIRECT("'DATA - økonomi'!V"&amp;4+15*$A19+4*$A19+5),0)+IF(Analyse!$E$108="X",INDIRECT("'DATA - økonomi'!V"&amp;4+15*$A19+4*$A19+6),0)+IF(Analyse!$E$109="X",INDIRECT("'DATA - økonomi'!V"&amp;4+15*$A19+4*$A19+7),0)+IF(Analyse!$E$110="X",INDIRECT("'DATA - økonomi'!V"&amp;4+15*$A19+4*$A19+8),0)+IF(Analyse!$E$111="X",INDIRECT("'DATA - økonomi'!V"&amp;4+15*$A19+4*$A19+9),0)+IF(Analyse!$E$112="X",INDIRECT("'DATA - økonomi'!V"&amp;4+15*$A19+4*$A19+10),0)+IF(Analyse!$E$115="X",INDIRECT("'DATA - økonomi'!V"&amp;4+15*$A19+4*$A19+11),0)+IF(Analyse!$E$116="X",INDIRECT("'DATA - økonomi'!V"&amp;4+15*$A19+4*$A19+12),0)+IF(Analyse!$E$117="X",INDIRECT("'DATA - økonomi'!V"&amp;4+15*$A19+4*$A19+13),0)+IF(Analyse!$E$129="X",INDIRECT("'DATA - økonomi'!V"&amp;4+15*$A19+4*$A19+14),0)</f>
        <v>0</v>
      </c>
      <c r="W19" s="36">
        <f ca="1">IF(Analyse!$E$3="X",INDIRECT("'DATA - økonomi'!W"&amp;4+15*$A19+4*$A19+0),0)+IF(Analyse!$E$4="X",INDIRECT("'DATA - økonomi'!W"&amp;4+15*$A19+4*$A19+1),0)+IF(Analyse!$E$104="X",INDIRECT("'DATA - økonomi'!W"&amp;4+15*$A19+4*$A19+2),0)+IF(Analyse!$E$105="X",INDIRECT("'DATA - økonomi'!W"&amp;4+15*$A19+4*$A19+3),0)+IF(Analyse!$E$106="X",INDIRECT("'DATA - økonomi'!W"&amp;4+15*$A19+4*$A19+4),0)+IF(Analyse!$E$107="X",INDIRECT("'DATA - økonomi'!W"&amp;4+15*$A19+4*$A19+5),0)+IF(Analyse!$E$108="X",INDIRECT("'DATA - økonomi'!W"&amp;4+15*$A19+4*$A19+6),0)+IF(Analyse!$E$109="X",INDIRECT("'DATA - økonomi'!W"&amp;4+15*$A19+4*$A19+7),0)+IF(Analyse!$E$110="X",INDIRECT("'DATA - økonomi'!W"&amp;4+15*$A19+4*$A19+8),0)+IF(Analyse!$E$111="X",INDIRECT("'DATA - økonomi'!W"&amp;4+15*$A19+4*$A19+9),0)+IF(Analyse!$E$112="X",INDIRECT("'DATA - økonomi'!W"&amp;4+15*$A19+4*$A19+10),0)+IF(Analyse!$E$115="X",INDIRECT("'DATA - økonomi'!W"&amp;4+15*$A19+4*$A19+11),0)+IF(Analyse!$E$116="X",INDIRECT("'DATA - økonomi'!W"&amp;4+15*$A19+4*$A19+12),0)+IF(Analyse!$E$117="X",INDIRECT("'DATA - økonomi'!W"&amp;4+15*$A19+4*$A19+13),0)+IF(Analyse!$E$129="X",INDIRECT("'DATA - økonomi'!W"&amp;4+15*$A19+4*$A19+14),0)</f>
        <v>0</v>
      </c>
      <c r="X19" s="36">
        <f ca="1">IF(Analyse!$E$3="X",INDIRECT("'DATA - økonomi'!X"&amp;4+15*$A19+4*$A19+0),0)+IF(Analyse!$E$4="X",INDIRECT("'DATA - økonomi'!X"&amp;4+15*$A19+4*$A19+1),0)+IF(Analyse!$E$104="X",INDIRECT("'DATA - økonomi'!X"&amp;4+15*$A19+4*$A19+2),0)+IF(Analyse!$E$105="X",INDIRECT("'DATA - økonomi'!X"&amp;4+15*$A19+4*$A19+3),0)+IF(Analyse!$E$106="X",INDIRECT("'DATA - økonomi'!X"&amp;4+15*$A19+4*$A19+4),0)+IF(Analyse!$E$107="X",INDIRECT("'DATA - økonomi'!X"&amp;4+15*$A19+4*$A19+5),0)+IF(Analyse!$E$108="X",INDIRECT("'DATA - økonomi'!X"&amp;4+15*$A19+4*$A19+6),0)+IF(Analyse!$E$109="X",INDIRECT("'DATA - økonomi'!X"&amp;4+15*$A19+4*$A19+7),0)+IF(Analyse!$E$110="X",INDIRECT("'DATA - økonomi'!X"&amp;4+15*$A19+4*$A19+8),0)+IF(Analyse!$E$111="X",INDIRECT("'DATA - økonomi'!X"&amp;4+15*$A19+4*$A19+9),0)+IF(Analyse!$E$112="X",INDIRECT("'DATA - økonomi'!X"&amp;4+15*$A19+4*$A19+10),0)+IF(Analyse!$E$115="X",INDIRECT("'DATA - økonomi'!X"&amp;4+15*$A19+4*$A19+11),0)+IF(Analyse!$E$116="X",INDIRECT("'DATA - økonomi'!X"&amp;4+15*$A19+4*$A19+12),0)+IF(Analyse!$E$117="X",INDIRECT("'DATA - økonomi'!X"&amp;4+15*$A19+4*$A19+13),0)+IF(Analyse!$E$129="X",INDIRECT("'DATA - økonomi'!X"&amp;4+15*$A19+4*$A19+14),0)</f>
        <v>0</v>
      </c>
      <c r="Y19" s="36">
        <f ca="1">IF(Analyse!$E$3="X",INDIRECT("'DATA - økonomi'!Y"&amp;4+15*$A19+4*$A19+0),0)+IF(Analyse!$E$4="X",INDIRECT("'DATA - økonomi'!Y"&amp;4+15*$A19+4*$A19+1),0)+IF(Analyse!$E$104="X",INDIRECT("'DATA - økonomi'!Y"&amp;4+15*$A19+4*$A19+2),0)+IF(Analyse!$E$105="X",INDIRECT("'DATA - økonomi'!Y"&amp;4+15*$A19+4*$A19+3),0)+IF(Analyse!$E$106="X",INDIRECT("'DATA - økonomi'!Y"&amp;4+15*$A19+4*$A19+4),0)+IF(Analyse!$E$107="X",INDIRECT("'DATA - økonomi'!Y"&amp;4+15*$A19+4*$A19+5),0)+IF(Analyse!$E$108="X",INDIRECT("'DATA - økonomi'!Y"&amp;4+15*$A19+4*$A19+6),0)+IF(Analyse!$E$109="X",INDIRECT("'DATA - økonomi'!Y"&amp;4+15*$A19+4*$A19+7),0)+IF(Analyse!$E$110="X",INDIRECT("'DATA - økonomi'!Y"&amp;4+15*$A19+4*$A19+8),0)+IF(Analyse!$E$111="X",INDIRECT("'DATA - økonomi'!Y"&amp;4+15*$A19+4*$A19+9),0)+IF(Analyse!$E$112="X",INDIRECT("'DATA - økonomi'!Y"&amp;4+15*$A19+4*$A19+10),0)+IF(Analyse!$E$115="X",INDIRECT("'DATA - økonomi'!Y"&amp;4+15*$A19+4*$A19+11),0)+IF(Analyse!$E$116="X",INDIRECT("'DATA - økonomi'!Y"&amp;4+15*$A19+4*$A19+12),0)+IF(Analyse!$E$117="X",INDIRECT("'DATA - økonomi'!Y"&amp;4+15*$A19+4*$A19+13),0)+IF(Analyse!$E$129="X",INDIRECT("'DATA - økonomi'!Y"&amp;4+15*$A19+4*$A19+14),0)</f>
        <v>0</v>
      </c>
      <c r="Z19" s="36">
        <f ca="1">IF(Analyse!$E$3="X",INDIRECT("'DATA - økonomi'!Z"&amp;4+15*$A19+4*$A19+0),0)+IF(Analyse!$E$4="X",INDIRECT("'DATA - økonomi'!Z"&amp;4+15*$A19+4*$A19+1),0)+IF(Analyse!$E$104="X",INDIRECT("'DATA - økonomi'!Z"&amp;4+15*$A19+4*$A19+2),0)+IF(Analyse!$E$105="X",INDIRECT("'DATA - økonomi'!Z"&amp;4+15*$A19+4*$A19+3),0)+IF(Analyse!$E$106="X",INDIRECT("'DATA - økonomi'!Z"&amp;4+15*$A19+4*$A19+4),0)+IF(Analyse!$E$107="X",INDIRECT("'DATA - økonomi'!Z"&amp;4+15*$A19+4*$A19+5),0)+IF(Analyse!$E$108="X",INDIRECT("'DATA - økonomi'!Z"&amp;4+15*$A19+4*$A19+6),0)+IF(Analyse!$E$109="X",INDIRECT("'DATA - økonomi'!Z"&amp;4+15*$A19+4*$A19+7),0)+IF(Analyse!$E$110="X",INDIRECT("'DATA - økonomi'!Z"&amp;4+15*$A19+4*$A19+8),0)+IF(Analyse!$E$111="X",INDIRECT("'DATA - økonomi'!Z"&amp;4+15*$A19+4*$A19+9),0)+IF(Analyse!$E$112="X",INDIRECT("'DATA - økonomi'!Z"&amp;4+15*$A19+4*$A19+10),0)+IF(Analyse!$E$115="X",INDIRECT("'DATA - økonomi'!Z"&amp;4+15*$A19+4*$A19+11),0)+IF(Analyse!$E$116="X",INDIRECT("'DATA - økonomi'!Z"&amp;4+15*$A19+4*$A19+12),0)+IF(Analyse!$E$117="X",INDIRECT("'DATA - økonomi'!Z"&amp;4+15*$A19+4*$A19+13),0)+IF(Analyse!$E$129="X",INDIRECT("'DATA - økonomi'!Z"&amp;4+15*$A19+4*$A19+14),0)</f>
        <v>0</v>
      </c>
      <c r="AA19" s="36">
        <f ca="1">IF(Analyse!$E$3="X",INDIRECT("'DATA - økonomi'!Z"&amp;4+15*$A19+4*$A19+0),0)+IF(Analyse!$E$4="X",INDIRECT("'DATA - økonomi'!Z"&amp;4+15*$A19+4*$A19+1),0)+IF(Analyse!$E$104="X",INDIRECT("'DATA - økonomi'!Z"&amp;4+15*$A19+4*$A19+2),0)+IF(Analyse!$E$105="X",INDIRECT("'DATA - økonomi'!Z"&amp;4+15*$A19+4*$A19+3),0)+IF(Analyse!$E$106="X",INDIRECT("'DATA - økonomi'!Z"&amp;4+15*$A19+4*$A19+4),0)+IF(Analyse!$E$107="X",INDIRECT("'DATA - økonomi'!Z"&amp;4+15*$A19+4*$A19+5),0)+IF(Analyse!$E$108="X",INDIRECT("'DATA - økonomi'!Z"&amp;4+15*$A19+4*$A19+6),0)+IF(Analyse!$E$109="X",INDIRECT("'DATA - økonomi'!Z"&amp;4+15*$A19+4*$A19+7),0)+IF(Analyse!$E$110="X",INDIRECT("'DATA - økonomi'!Z"&amp;4+15*$A19+4*$A19+8),0)+IF(Analyse!$E$111="X",INDIRECT("'DATA - økonomi'!Z"&amp;4+15*$A19+4*$A19+9),0)+IF(Analyse!$E$112="X",INDIRECT("'DATA - økonomi'!Z"&amp;4+15*$A19+4*$A19+10),0)+IF(Analyse!$E$115="X",INDIRECT("'DATA - økonomi'!Z"&amp;4+15*$A19+4*$A19+11),0)+IF(Analyse!$E$116="X",INDIRECT("'DATA - økonomi'!Z"&amp;4+15*$A19+4*$A19+12),0)+IF(Analyse!$E$117="X",INDIRECT("'DATA - økonomi'!Z"&amp;4+15*$A19+4*$A19+13),0)+IF(Analyse!$E$129="X",INDIRECT("'DATA - økonomi'!Z"&amp;4+15*$A19+4*$A19+14),0)</f>
        <v>0</v>
      </c>
      <c r="AB19" s="36">
        <f ca="1">IF(Analyse!$E$3="X",INDIRECT("'DATA - økonomi'!Z"&amp;4+15*$A19+4*$A19+0),0)+IF(Analyse!$E$4="X",INDIRECT("'DATA - økonomi'!Z"&amp;4+15*$A19+4*$A19+1),0)+IF(Analyse!$E$104="X",INDIRECT("'DATA - økonomi'!Z"&amp;4+15*$A19+4*$A19+2),0)+IF(Analyse!$E$105="X",INDIRECT("'DATA - økonomi'!Z"&amp;4+15*$A19+4*$A19+3),0)+IF(Analyse!$E$106="X",INDIRECT("'DATA - økonomi'!Z"&amp;4+15*$A19+4*$A19+4),0)+IF(Analyse!$E$107="X",INDIRECT("'DATA - økonomi'!Z"&amp;4+15*$A19+4*$A19+5),0)+IF(Analyse!$E$108="X",INDIRECT("'DATA - økonomi'!Z"&amp;4+15*$A19+4*$A19+6),0)+IF(Analyse!$E$109="X",INDIRECT("'DATA - økonomi'!Z"&amp;4+15*$A19+4*$A19+7),0)+IF(Analyse!$E$110="X",INDIRECT("'DATA - økonomi'!Z"&amp;4+15*$A19+4*$A19+8),0)+IF(Analyse!$E$111="X",INDIRECT("'DATA - økonomi'!Z"&amp;4+15*$A19+4*$A19+9),0)+IF(Analyse!$E$112="X",INDIRECT("'DATA - økonomi'!Z"&amp;4+15*$A19+4*$A19+10),0)+IF(Analyse!$E$115="X",INDIRECT("'DATA - økonomi'!Z"&amp;4+15*$A19+4*$A19+11),0)+IF(Analyse!$E$116="X",INDIRECT("'DATA - økonomi'!Z"&amp;4+15*$A19+4*$A19+12),0)+IF(Analyse!$E$117="X",INDIRECT("'DATA - økonomi'!Z"&amp;4+15*$A19+4*$A19+13),0)+IF(Analyse!$E$129="X",INDIRECT("'DATA - økonomi'!Z"&amp;4+15*$A19+4*$A19+14),0)</f>
        <v>0</v>
      </c>
      <c r="AC19" s="30"/>
      <c r="AD19" s="35" t="s">
        <v>27</v>
      </c>
      <c r="AE19" s="36">
        <f ca="1">IF(Analyse!$E$3="X",INDIRECT("'DATA - økonomi'!AE"&amp;4+15*$A19+4*$A19+0),0)+IF(Analyse!$E$4="X",INDIRECT("'DATA - økonomi'!AE"&amp;4+15*$A19+4*$A19+1),0)+IF(Analyse!$E$104="X",INDIRECT("'DATA - økonomi'!AE"&amp;4+15*$A19+4*$A19+2),0)+IF(Analyse!$E$105="X",INDIRECT("'DATA - økonomi'!AE"&amp;4+15*$A19+4*$A19+3),0)+IF(Analyse!$E$106="X",INDIRECT("'DATA - økonomi'!AE"&amp;4+15*$A19+4*$A19+4),0)+IF(Analyse!$E$107="X",INDIRECT("'DATA - økonomi'!AE"&amp;4+15*$A19+4*$A19+5),0)+IF(Analyse!$E$108="X",INDIRECT("'DATA - økonomi'!AE"&amp;4+15*$A19+4*$A19+6),0)+IF(Analyse!$E$109="X",INDIRECT("'DATA - økonomi'!AE"&amp;4+15*$A19+4*$A19+7),0)+IF(Analyse!$E$110="X",INDIRECT("'DATA - økonomi'!AE"&amp;4+15*$A19+4*$A19+8),0)+IF(Analyse!$E$111="X",INDIRECT("'DATA - økonomi'!AE"&amp;4+15*$A19+4*$A19+9),0)+IF(Analyse!$E$112="X",INDIRECT("'DATA - økonomi'!AE"&amp;4+15*$A19+4*$A19+10),0)+IF(Analyse!$E$115="X",INDIRECT("'DATA - økonomi'!AE"&amp;4+15*$A19+4*$A19+11),0)+IF(Analyse!$E$116="X",INDIRECT("'DATA - økonomi'!AE"&amp;4+15*$A19+4*$A19+12),0)+IF(Analyse!$E$117="X",INDIRECT("'DATA - økonomi'!AE"&amp;4+15*$A19+4*$A19+13),0)+IF(Analyse!$E$129="X",INDIRECT("'DATA - økonomi'!AE"&amp;4+15*$A19+4*$A19+14),0)</f>
        <v>0</v>
      </c>
      <c r="AF19" s="36">
        <f ca="1">IF(Analyse!$E$3="X",INDIRECT("'DATA - økonomi'!AF"&amp;4+15*$A19+4*$A19+0),0)+IF(Analyse!$E$4="X",INDIRECT("'DATA - økonomi'!AF"&amp;4+15*$A19+4*$A19+1),0)+IF(Analyse!$E$104="X",INDIRECT("'DATA - økonomi'!AF"&amp;4+15*$A19+4*$A19+2),0)+IF(Analyse!$E$105="X",INDIRECT("'DATA - økonomi'!AF"&amp;4+15*$A19+4*$A19+3),0)+IF(Analyse!$E$106="X",INDIRECT("'DATA - økonomi'!AF"&amp;4+15*$A19+4*$A19+4),0)+IF(Analyse!$E$107="X",INDIRECT("'DATA - økonomi'!AF"&amp;4+15*$A19+4*$A19+5),0)+IF(Analyse!$E$108="X",INDIRECT("'DATA - økonomi'!AF"&amp;4+15*$A19+4*$A19+6),0)+IF(Analyse!$E$109="X",INDIRECT("'DATA - økonomi'!AF"&amp;4+15*$A19+4*$A19+7),0)+IF(Analyse!$E$110="X",INDIRECT("'DATA - økonomi'!AF"&amp;4+15*$A19+4*$A19+8),0)+IF(Analyse!$E$111="X",INDIRECT("'DATA - økonomi'!AF"&amp;4+15*$A19+4*$A19+9),0)+IF(Analyse!$E$112="X",INDIRECT("'DATA - økonomi'!AF"&amp;4+15*$A19+4*$A19+10),0)+IF(Analyse!$E$115="X",INDIRECT("'DATA - økonomi'!AF"&amp;4+15*$A19+4*$A19+11),0)+IF(Analyse!$E$116="X",INDIRECT("'DATA - økonomi'!AF"&amp;4+15*$A19+4*$A19+12),0)+IF(Analyse!$E$117="X",INDIRECT("'DATA - økonomi'!AF"&amp;4+15*$A19+4*$A19+13),0)+IF(Analyse!$E$129="X",INDIRECT("'DATA - økonomi'!AF"&amp;4+15*$A19+4*$A19+14),0)</f>
        <v>0</v>
      </c>
      <c r="AG19" s="36">
        <f ca="1">IF(Analyse!$E$3="X",INDIRECT("'DATA - økonomi'!AG"&amp;4+15*$A19+4*$A19+0),0)+IF(Analyse!$E$4="X",INDIRECT("'DATA - økonomi'!AG"&amp;4+15*$A19+4*$A19+1),0)+IF(Analyse!$E$104="X",INDIRECT("'DATA - økonomi'!AG"&amp;4+15*$A19+4*$A19+2),0)+IF(Analyse!$E$105="X",INDIRECT("'DATA - økonomi'!AG"&amp;4+15*$A19+4*$A19+3),0)+IF(Analyse!$E$106="X",INDIRECT("'DATA - økonomi'!AG"&amp;4+15*$A19+4*$A19+4),0)+IF(Analyse!$E$107="X",INDIRECT("'DATA - økonomi'!AG"&amp;4+15*$A19+4*$A19+5),0)+IF(Analyse!$E$108="X",INDIRECT("'DATA - økonomi'!AG"&amp;4+15*$A19+4*$A19+6),0)+IF(Analyse!$E$109="X",INDIRECT("'DATA - økonomi'!AG"&amp;4+15*$A19+4*$A19+7),0)+IF(Analyse!$E$110="X",INDIRECT("'DATA - økonomi'!AG"&amp;4+15*$A19+4*$A19+8),0)+IF(Analyse!$E$111="X",INDIRECT("'DATA - økonomi'!AG"&amp;4+15*$A19+4*$A19+9),0)+IF(Analyse!$E$112="X",INDIRECT("'DATA - økonomi'!AG"&amp;4+15*$A19+4*$A19+10),0)+IF(Analyse!$E$115="X",INDIRECT("'DATA - økonomi'!AG"&amp;4+15*$A19+4*$A19+11),0)+IF(Analyse!$E$116="X",INDIRECT("'DATA - økonomi'!AG"&amp;4+15*$A19+4*$A19+12),0)+IF(Analyse!$E$117="X",INDIRECT("'DATA - økonomi'!AG"&amp;4+15*$A19+4*$A19+13),0)+IF(Analyse!$E$129="X",INDIRECT("'DATA - økonomi'!AG"&amp;4+15*$A19+4*$A19+14),0)</f>
        <v>0</v>
      </c>
      <c r="AH19" s="36">
        <f ca="1">IF(Analyse!$E$3="X",INDIRECT("'DATA - økonomi'!AH"&amp;4+15*$A19+4*$A19+0),0)+IF(Analyse!$E$4="X",INDIRECT("'DATA - økonomi'!AH"&amp;4+15*$A19+4*$A19+1),0)+IF(Analyse!$E$104="X",INDIRECT("'DATA - økonomi'!AH"&amp;4+15*$A19+4*$A19+2),0)+IF(Analyse!$E$105="X",INDIRECT("'DATA - økonomi'!AH"&amp;4+15*$A19+4*$A19+3),0)+IF(Analyse!$E$106="X",INDIRECT("'DATA - økonomi'!AH"&amp;4+15*$A19+4*$A19+4),0)+IF(Analyse!$E$107="X",INDIRECT("'DATA - økonomi'!AH"&amp;4+15*$A19+4*$A19+5),0)+IF(Analyse!$E$108="X",INDIRECT("'DATA - økonomi'!AH"&amp;4+15*$A19+4*$A19+6),0)+IF(Analyse!$E$109="X",INDIRECT("'DATA - økonomi'!AH"&amp;4+15*$A19+4*$A19+7),0)+IF(Analyse!$E$110="X",INDIRECT("'DATA - økonomi'!AH"&amp;4+15*$A19+4*$A19+8),0)+IF(Analyse!$E$111="X",INDIRECT("'DATA - økonomi'!AH"&amp;4+15*$A19+4*$A19+9),0)+IF(Analyse!$E$112="X",INDIRECT("'DATA - økonomi'!AH"&amp;4+15*$A19+4*$A19+10),0)+IF(Analyse!$E$115="X",INDIRECT("'DATA - økonomi'!AH"&amp;4+15*$A19+4*$A19+11),0)+IF(Analyse!$E$116="X",INDIRECT("'DATA - økonomi'!AH"&amp;4+15*$A19+4*$A19+12),0)+IF(Analyse!$E$117="X",INDIRECT("'DATA - økonomi'!AH"&amp;4+15*$A19+4*$A19+13),0)+IF(Analyse!$E$129="X",INDIRECT("'DATA - økonomi'!AH"&amp;4+15*$A19+4*$A19+14),0)</f>
        <v>0</v>
      </c>
      <c r="AI19" s="36">
        <f ca="1">IF(Analyse!$E$3="X",INDIRECT("'DATA - økonomi'!AI"&amp;4+15*$A19+4*$A19+0),0)+IF(Analyse!$E$4="X",INDIRECT("'DATA - økonomi'!AI"&amp;4+15*$A19+4*$A19+1),0)+IF(Analyse!$E$104="X",INDIRECT("'DATA - økonomi'!AI"&amp;4+15*$A19+4*$A19+2),0)+IF(Analyse!$E$105="X",INDIRECT("'DATA - økonomi'!AI"&amp;4+15*$A19+4*$A19+3),0)+IF(Analyse!$E$106="X",INDIRECT("'DATA - økonomi'!AI"&amp;4+15*$A19+4*$A19+4),0)+IF(Analyse!$E$107="X",INDIRECT("'DATA - økonomi'!AI"&amp;4+15*$A19+4*$A19+5),0)+IF(Analyse!$E$108="X",INDIRECT("'DATA - økonomi'!AI"&amp;4+15*$A19+4*$A19+6),0)+IF(Analyse!$E$109="X",INDIRECT("'DATA - økonomi'!AI"&amp;4+15*$A19+4*$A19+7),0)+IF(Analyse!$E$110="X",INDIRECT("'DATA - økonomi'!AI"&amp;4+15*$A19+4*$A19+8),0)+IF(Analyse!$E$111="X",INDIRECT("'DATA - økonomi'!AI"&amp;4+15*$A19+4*$A19+9),0)+IF(Analyse!$E$112="X",INDIRECT("'DATA - økonomi'!AI"&amp;4+15*$A19+4*$A19+10),0)+IF(Analyse!$E$115="X",INDIRECT("'DATA - økonomi'!AI"&amp;4+15*$A19+4*$A19+11),0)+IF(Analyse!$E$116="X",INDIRECT("'DATA - økonomi'!AI"&amp;4+15*$A19+4*$A19+12),0)+IF(Analyse!$E$117="X",INDIRECT("'DATA - økonomi'!AI"&amp;4+15*$A19+4*$A19+13),0)+IF(Analyse!$E$129="X",INDIRECT("'DATA - økonomi'!AI"&amp;4+15*$A19+4*$A19+14),0)</f>
        <v>0</v>
      </c>
      <c r="AJ19" s="36">
        <f ca="1">IF(Analyse!$E$3="X",INDIRECT("'DATA - økonomi'!AJ"&amp;4+15*$A19+4*$A19+0),0)+IF(Analyse!$E$4="X",INDIRECT("'DATA - økonomi'!AJ"&amp;4+15*$A19+4*$A19+1),0)+IF(Analyse!$E$104="X",INDIRECT("'DATA - økonomi'!AJ"&amp;4+15*$A19+4*$A19+2),0)+IF(Analyse!$E$105="X",INDIRECT("'DATA - økonomi'!AJ"&amp;4+15*$A19+4*$A19+3),0)+IF(Analyse!$E$106="X",INDIRECT("'DATA - økonomi'!AJ"&amp;4+15*$A19+4*$A19+4),0)+IF(Analyse!$E$107="X",INDIRECT("'DATA - økonomi'!AJ"&amp;4+15*$A19+4*$A19+5),0)+IF(Analyse!$E$108="X",INDIRECT("'DATA - økonomi'!AJ"&amp;4+15*$A19+4*$A19+6),0)+IF(Analyse!$E$109="X",INDIRECT("'DATA - økonomi'!AJ"&amp;4+15*$A19+4*$A19+7),0)+IF(Analyse!$E$110="X",INDIRECT("'DATA - økonomi'!AJ"&amp;4+15*$A19+4*$A19+8),0)+IF(Analyse!$E$111="X",INDIRECT("'DATA - økonomi'!AJ"&amp;4+15*$A19+4*$A19+9),0)+IF(Analyse!$E$112="X",INDIRECT("'DATA - økonomi'!AJ"&amp;4+15*$A19+4*$A19+10),0)+IF(Analyse!$E$115="X",INDIRECT("'DATA - økonomi'!AJ"&amp;4+15*$A19+4*$A19+11),0)+IF(Analyse!$E$116="X",INDIRECT("'DATA - økonomi'!AJ"&amp;4+15*$A19+4*$A19+12),0)+IF(Analyse!$E$117="X",INDIRECT("'DATA - økonomi'!AJ"&amp;4+15*$A19+4*$A19+13),0)+IF(Analyse!$E$129="X",INDIRECT("'DATA - økonomi'!AJ"&amp;4+15*$A19+4*$A19+14),0)</f>
        <v>0</v>
      </c>
      <c r="AK19" s="36">
        <f ca="1">IF(Analyse!$E$3="X",INDIRECT("'DATA - økonomi'!AK"&amp;4+15*$A19+4*$A19+0),0)+IF(Analyse!$E$4="X",INDIRECT("'DATA - økonomi'!AK"&amp;4+15*$A19+4*$A19+1),0)+IF(Analyse!$E$104="X",INDIRECT("'DATA - økonomi'!AK"&amp;4+15*$A19+4*$A19+2),0)+IF(Analyse!$E$105="X",INDIRECT("'DATA - økonomi'!AK"&amp;4+15*$A19+4*$A19+3),0)+IF(Analyse!$E$106="X",INDIRECT("'DATA - økonomi'!AK"&amp;4+15*$A19+4*$A19+4),0)+IF(Analyse!$E$107="X",INDIRECT("'DATA - økonomi'!AK"&amp;4+15*$A19+4*$A19+5),0)+IF(Analyse!$E$108="X",INDIRECT("'DATA - økonomi'!AK"&amp;4+15*$A19+4*$A19+6),0)+IF(Analyse!$E$109="X",INDIRECT("'DATA - økonomi'!AK"&amp;4+15*$A19+4*$A19+7),0)+IF(Analyse!$E$110="X",INDIRECT("'DATA - økonomi'!AK"&amp;4+15*$A19+4*$A19+8),0)+IF(Analyse!$E$111="X",INDIRECT("'DATA - økonomi'!AK"&amp;4+15*$A19+4*$A19+9),0)+IF(Analyse!$E$112="X",INDIRECT("'DATA - økonomi'!AK"&amp;4+15*$A19+4*$A19+10),0)+IF(Analyse!$E$115="X",INDIRECT("'DATA - økonomi'!AK"&amp;4+15*$A19+4*$A19+11),0)+IF(Analyse!$E$116="X",INDIRECT("'DATA - økonomi'!AK"&amp;4+15*$A19+4*$A19+12),0)+IF(Analyse!$E$117="X",INDIRECT("'DATA - økonomi'!AK"&amp;4+15*$A19+4*$A19+13),0)+IF(Analyse!$E$129="X",INDIRECT("'DATA - økonomi'!AK"&amp;4+15*$A19+4*$A19+14),0)</f>
        <v>0</v>
      </c>
      <c r="AL19" s="36">
        <f ca="1">IF(Analyse!$E$3="X",INDIRECT("'DATA - økonomi'!AL"&amp;4+15*$A19+4*$A19+0),0)+IF(Analyse!$E$4="X",INDIRECT("'DATA - økonomi'!AL"&amp;4+15*$A19+4*$A19+1),0)+IF(Analyse!$E$104="X",INDIRECT("'DATA - økonomi'!AL"&amp;4+15*$A19+4*$A19+2),0)+IF(Analyse!$E$105="X",INDIRECT("'DATA - økonomi'!AL"&amp;4+15*$A19+4*$A19+3),0)+IF(Analyse!$E$106="X",INDIRECT("'DATA - økonomi'!AL"&amp;4+15*$A19+4*$A19+4),0)+IF(Analyse!$E$107="X",INDIRECT("'DATA - økonomi'!AL"&amp;4+15*$A19+4*$A19+5),0)+IF(Analyse!$E$108="X",INDIRECT("'DATA - økonomi'!AL"&amp;4+15*$A19+4*$A19+6),0)+IF(Analyse!$E$109="X",INDIRECT("'DATA - økonomi'!AL"&amp;4+15*$A19+4*$A19+7),0)+IF(Analyse!$E$110="X",INDIRECT("'DATA - økonomi'!AL"&amp;4+15*$A19+4*$A19+8),0)+IF(Analyse!$E$111="X",INDIRECT("'DATA - økonomi'!AL"&amp;4+15*$A19+4*$A19+9),0)+IF(Analyse!$E$112="X",INDIRECT("'DATA - økonomi'!AL"&amp;4+15*$A19+4*$A19+10),0)+IF(Analyse!$E$115="X",INDIRECT("'DATA - økonomi'!AL"&amp;4+15*$A19+4*$A19+11),0)+IF(Analyse!$E$116="X",INDIRECT("'DATA - økonomi'!AL"&amp;4+15*$A19+4*$A19+12),0)+IF(Analyse!$E$117="X",INDIRECT("'DATA - økonomi'!AL"&amp;4+15*$A19+4*$A19+13),0)+IF(Analyse!$E$129="X",INDIRECT("'DATA - økonomi'!AL"&amp;4+15*$A19+4*$A19+14),0)</f>
        <v>0</v>
      </c>
      <c r="AM19" s="36">
        <f ca="1">IF(Analyse!$E$3="X",INDIRECT("'DATA - økonomi'!AM"&amp;4+15*$A19+4*$A19+0),0)+IF(Analyse!$E$4="X",INDIRECT("'DATA - økonomi'!AM"&amp;4+15*$A19+4*$A19+1),0)+IF(Analyse!$E$104="X",INDIRECT("'DATA - økonomi'!AM"&amp;4+15*$A19+4*$A19+2),0)+IF(Analyse!$E$105="X",INDIRECT("'DATA - økonomi'!AM"&amp;4+15*$A19+4*$A19+3),0)+IF(Analyse!$E$106="X",INDIRECT("'DATA - økonomi'!AM"&amp;4+15*$A19+4*$A19+4),0)+IF(Analyse!$E$107="X",INDIRECT("'DATA - økonomi'!AM"&amp;4+15*$A19+4*$A19+5),0)+IF(Analyse!$E$108="X",INDIRECT("'DATA - økonomi'!AM"&amp;4+15*$A19+4*$A19+6),0)+IF(Analyse!$E$109="X",INDIRECT("'DATA - økonomi'!AM"&amp;4+15*$A19+4*$A19+7),0)+IF(Analyse!$E$110="X",INDIRECT("'DATA - økonomi'!AM"&amp;4+15*$A19+4*$A19+8),0)+IF(Analyse!$E$111="X",INDIRECT("'DATA - økonomi'!AM"&amp;4+15*$A19+4*$A19+9),0)+IF(Analyse!$E$112="X",INDIRECT("'DATA - økonomi'!AM"&amp;4+15*$A19+4*$A19+10),0)+IF(Analyse!$E$115="X",INDIRECT("'DATA - økonomi'!AM"&amp;4+15*$A19+4*$A19+11),0)+IF(Analyse!$E$116="X",INDIRECT("'DATA - økonomi'!AM"&amp;4+15*$A19+4*$A19+12),0)+IF(Analyse!$E$117="X",INDIRECT("'DATA - økonomi'!AM"&amp;4+15*$A19+4*$A19+13),0)+IF(Analyse!$E$129="X",INDIRECT("'DATA - økonomi'!AM"&amp;4+15*$A19+4*$A19+14),0)</f>
        <v>0</v>
      </c>
      <c r="AN19" s="36">
        <f ca="1">IF(Analyse!$E$3="X",INDIRECT("'DATA - økonomi'!AN"&amp;4+15*$A19+4*$A19+0),0)+IF(Analyse!$E$4="X",INDIRECT("'DATA - økonomi'!AN"&amp;4+15*$A19+4*$A19+1),0)+IF(Analyse!$E$104="X",INDIRECT("'DATA - økonomi'!AN"&amp;4+15*$A19+4*$A19+2),0)+IF(Analyse!$E$105="X",INDIRECT("'DATA - økonomi'!AN"&amp;4+15*$A19+4*$A19+3),0)+IF(Analyse!$E$106="X",INDIRECT("'DATA - økonomi'!AN"&amp;4+15*$A19+4*$A19+4),0)+IF(Analyse!$E$107="X",INDIRECT("'DATA - økonomi'!AN"&amp;4+15*$A19+4*$A19+5),0)+IF(Analyse!$E$108="X",INDIRECT("'DATA - økonomi'!AN"&amp;4+15*$A19+4*$A19+6),0)+IF(Analyse!$E$109="X",INDIRECT("'DATA - økonomi'!AN"&amp;4+15*$A19+4*$A19+7),0)+IF(Analyse!$E$110="X",INDIRECT("'DATA - økonomi'!AN"&amp;4+15*$A19+4*$A19+8),0)+IF(Analyse!$E$111="X",INDIRECT("'DATA - økonomi'!AN"&amp;4+15*$A19+4*$A19+9),0)+IF(Analyse!$E$112="X",INDIRECT("'DATA - økonomi'!AN"&amp;4+15*$A19+4*$A19+10),0)+IF(Analyse!$E$115="X",INDIRECT("'DATA - økonomi'!AN"&amp;4+15*$A19+4*$A19+11),0)+IF(Analyse!$E$116="X",INDIRECT("'DATA - økonomi'!AN"&amp;4+15*$A19+4*$A19+12),0)+IF(Analyse!$E$117="X",INDIRECT("'DATA - økonomi'!AN"&amp;4+15*$A19+4*$A19+13),0)+IF(Analyse!$E$129="X",INDIRECT("'DATA - økonomi'!AN"&amp;4+15*$A19+4*$A19+14),0)</f>
        <v>0</v>
      </c>
      <c r="AO19" s="36">
        <f ca="1">IF(Analyse!$E$3="X",INDIRECT("'DATA - økonomi'!AO"&amp;4+15*$A19+4*$A19+0),0)+IF(Analyse!$E$4="X",INDIRECT("'DATA - økonomi'!AO"&amp;4+15*$A19+4*$A19+1),0)+IF(Analyse!$E$104="X",INDIRECT("'DATA - økonomi'!AO"&amp;4+15*$A19+4*$A19+2),0)+IF(Analyse!$E$105="X",INDIRECT("'DATA - økonomi'!AO"&amp;4+15*$A19+4*$A19+3),0)+IF(Analyse!$E$106="X",INDIRECT("'DATA - økonomi'!AO"&amp;4+15*$A19+4*$A19+4),0)+IF(Analyse!$E$107="X",INDIRECT("'DATA - økonomi'!AO"&amp;4+15*$A19+4*$A19+5),0)+IF(Analyse!$E$108="X",INDIRECT("'DATA - økonomi'!AO"&amp;4+15*$A19+4*$A19+6),0)+IF(Analyse!$E$109="X",INDIRECT("'DATA - økonomi'!AO"&amp;4+15*$A19+4*$A19+7),0)+IF(Analyse!$E$110="X",INDIRECT("'DATA - økonomi'!AO"&amp;4+15*$A19+4*$A19+8),0)+IF(Analyse!$E$111="X",INDIRECT("'DATA - økonomi'!AO"&amp;4+15*$A19+4*$A19+9),0)+IF(Analyse!$E$112="X",INDIRECT("'DATA - økonomi'!AO"&amp;4+15*$A19+4*$A19+10),0)+IF(Analyse!$E$115="X",INDIRECT("'DATA - økonomi'!AO"&amp;4+15*$A19+4*$A19+11),0)+IF(Analyse!$E$116="X",INDIRECT("'DATA - økonomi'!AO"&amp;4+15*$A19+4*$A19+12),0)+IF(Analyse!$E$117="X",INDIRECT("'DATA - økonomi'!AO"&amp;4+15*$A19+4*$A19+13),0)+IF(Analyse!$E$129="X",INDIRECT("'DATA - økonomi'!AO"&amp;4+15*$A19+4*$A19+14),0)</f>
        <v>0</v>
      </c>
      <c r="AP19" s="30"/>
      <c r="AQ19" s="35" t="s">
        <v>27</v>
      </c>
      <c r="AR19" s="36">
        <f ca="1">INDIRECT("'DATA - økonomi'!AE"&amp;($A122+1)*19)</f>
        <v>24032.357999999997</v>
      </c>
      <c r="AS19" s="36">
        <f ca="1">INDIRECT("'DATA - økonomi'!AF"&amp;($A122+1)*19)</f>
        <v>23869.755000000001</v>
      </c>
      <c r="AT19" s="36">
        <f ca="1">INDIRECT("'DATA - økonomi'!AG"&amp;($A122+1)*19)</f>
        <v>23664.34</v>
      </c>
      <c r="AU19" s="36">
        <f ca="1">INDIRECT("'DATA - økonomi'!AH"&amp;($A122+1)*19)</f>
        <v>23706.192000000003</v>
      </c>
      <c r="AV19" s="36">
        <f ca="1">INDIRECT("'DATA - økonomi'!AI"&amp;($A122+1)*19)</f>
        <v>23856.856</v>
      </c>
      <c r="AW19" s="36">
        <f ca="1">INDIRECT("'DATA - økonomi'!AJ"&amp;($A122+1)*19)</f>
        <v>23896.493999999999</v>
      </c>
      <c r="AX19" s="36">
        <f ca="1">INDIRECT("'DATA - økonomi'!AK"&amp;($A122+1)*19)</f>
        <v>23838.296000000002</v>
      </c>
      <c r="AY19" s="36">
        <f ca="1">INDIRECT("'DATA - økonomi'!AL"&amp;($A122+1)*19)</f>
        <v>23660.834999999999</v>
      </c>
      <c r="AZ19" s="36">
        <f ca="1">INDIRECT("'DATA - økonomi'!AM"&amp;($A122+1)*19)</f>
        <v>23532.851999999999</v>
      </c>
      <c r="BA19" s="36">
        <f ca="1">INDIRECT("'DATA - økonomi'!AN"&amp;($A122+1)*19)</f>
        <v>23572.692000000003</v>
      </c>
      <c r="BB19" s="36">
        <f ca="1">INDIRECT("'DATA - økonomi'!AO"&amp;($A122+1)*19)</f>
        <v>23804.418999999998</v>
      </c>
      <c r="BC19" s="30"/>
    </row>
    <row r="20" spans="1:55" x14ac:dyDescent="0.25">
      <c r="A20" s="32">
        <v>16</v>
      </c>
      <c r="B20" s="35" t="s">
        <v>28</v>
      </c>
      <c r="C20" s="36">
        <f ca="1">IF(Analyse!$E$3="X",INDIRECT("'DATA - økonomi'!C"&amp;4+15*$A20+4*$A20+0),0)+IF(Analyse!$E$4="X",INDIRECT("'DATA - økonomi'!C"&amp;4+15*$A20+4*$A20+1),0)+IF(Analyse!$E$104="X",INDIRECT("'DATA - økonomi'!C"&amp;4+15*$A20+4*$A20+2),0)+IF(Analyse!$E$105="X",INDIRECT("'DATA - økonomi'!C"&amp;4+15*$A20+4*$A20+3),0)+IF(Analyse!$E$106="X",INDIRECT("'DATA - økonomi'!C"&amp;4+15*$A20+4*$A20+4),0)+IF(Analyse!$E$107="X",INDIRECT("'DATA - økonomi'!C"&amp;4+15*$A20+4*$A20+5),0)+IF(Analyse!$E$108="X",INDIRECT("'DATA - økonomi'!C"&amp;4+15*$A20+4*$A20+6),0)+IF(Analyse!$E$109="X",INDIRECT("'DATA - økonomi'!C"&amp;4+15*$A20+4*$A20+7),0)+IF(Analyse!$E$110="X",INDIRECT("'DATA - økonomi'!C"&amp;4+15*$A20+4*$A20+8),0)+IF(Analyse!$E$111="X",INDIRECT("'DATA - økonomi'!C"&amp;4+15*$A20+4*$A20+9),0)+IF(Analyse!$E$112="X",INDIRECT("'DATA - økonomi'!C"&amp;4+15*$A20+4*$A20+10),0)+IF(Analyse!$E$115="X",INDIRECT("'DATA - økonomi'!C"&amp;4+15*$A20+4*$A20+11),0)+IF(Analyse!$E$116="X",INDIRECT("'DATA - økonomi'!C"&amp;4+15*$A20+4*$A20+12),0)+IF(Analyse!$E$117="X",INDIRECT("'DATA - økonomi'!C"&amp;4+15*$A20+4*$A20+13),0)+IF(Analyse!$E$129="X",INDIRECT("'DATA - økonomi'!C"&amp;4+15*$A20+4*$A20+14),0)</f>
        <v>0</v>
      </c>
      <c r="D20" s="36">
        <f ca="1">IF(Analyse!$E$3="X",INDIRECT("'DATA - økonomi'!D"&amp;4+15*$A20+4*$A20+0),0)+IF(Analyse!$E$4="X",INDIRECT("'DATA - økonomi'!D"&amp;4+15*$A20+4*$A20+1),0)+IF(Analyse!$E$104="X",INDIRECT("'DATA - økonomi'!D"&amp;4+15*$A20+4*$A20+2),0)+IF(Analyse!$E$105="X",INDIRECT("'DATA - økonomi'!D"&amp;4+15*$A20+4*$A20+3),0)+IF(Analyse!$E$106="X",INDIRECT("'DATA - økonomi'!D"&amp;4+15*$A20+4*$A20+4),0)+IF(Analyse!$E$107="X",INDIRECT("'DATA - økonomi'!D"&amp;4+15*$A20+4*$A20+5),0)+IF(Analyse!$E$108="X",INDIRECT("'DATA - økonomi'!D"&amp;4+15*$A20+4*$A20+6),0)+IF(Analyse!$E$109="X",INDIRECT("'DATA - økonomi'!D"&amp;4+15*$A20+4*$A20+7),0)+IF(Analyse!$E$110="X",INDIRECT("'DATA - økonomi'!D"&amp;4+15*$A20+4*$A20+8),0)+IF(Analyse!$E$111="X",INDIRECT("'DATA - økonomi'!D"&amp;4+15*$A20+4*$A20+9),0)+IF(Analyse!$E$112="X",INDIRECT("'DATA - økonomi'!D"&amp;4+15*$A20+4*$A20+10),0)+IF(Analyse!$E$115="X",INDIRECT("'DATA - økonomi'!D"&amp;4+15*$A20+4*$A20+11),0)+IF(Analyse!$E$116="X",INDIRECT("'DATA - økonomi'!D"&amp;4+15*$A20+4*$A20+12),0)+IF(Analyse!$E$117="X",INDIRECT("'DATA - økonomi'!D"&amp;4+15*$A20+4*$A20+13),0)+IF(Analyse!$E$129="X",INDIRECT("'DATA - økonomi'!D"&amp;4+15*$A20+4*$A20+14),0)</f>
        <v>0</v>
      </c>
      <c r="E20" s="36">
        <f ca="1">IF(Analyse!$E$3="X",INDIRECT("'DATA - økonomi'!E"&amp;4+15*$A20+4*$A20+0),0)+IF(Analyse!$E$4="X",INDIRECT("'DATA - økonomi'!E"&amp;4+15*$A20+4*$A20+1),0)+IF(Analyse!$E$104="X",INDIRECT("'DATA - økonomi'!E"&amp;4+15*$A20+4*$A20+2),0)+IF(Analyse!$E$105="X",INDIRECT("'DATA - økonomi'!E"&amp;4+15*$A20+4*$A20+3),0)+IF(Analyse!$E$106="X",INDIRECT("'DATA - økonomi'!E"&amp;4+15*$A20+4*$A20+4),0)+IF(Analyse!$E$107="X",INDIRECT("'DATA - økonomi'!E"&amp;4+15*$A20+4*$A20+5),0)+IF(Analyse!$E$108="X",INDIRECT("'DATA - økonomi'!E"&amp;4+15*$A20+4*$A20+6),0)+IF(Analyse!$E$109="X",INDIRECT("'DATA - økonomi'!E"&amp;4+15*$A20+4*$A20+7),0)+IF(Analyse!$E$110="X",INDIRECT("'DATA - økonomi'!E"&amp;4+15*$A20+4*$A20+8),0)+IF(Analyse!$E$111="X",INDIRECT("'DATA - økonomi'!E"&amp;4+15*$A20+4*$A20+9),0)+IF(Analyse!$E$112="X",INDIRECT("'DATA - økonomi'!E"&amp;4+15*$A20+4*$A20+10),0)+IF(Analyse!$E$115="X",INDIRECT("'DATA - økonomi'!E"&amp;4+15*$A20+4*$A20+11),0)+IF(Analyse!$E$116="X",INDIRECT("'DATA - økonomi'!E"&amp;4+15*$A20+4*$A20+12),0)+IF(Analyse!$E$117="X",INDIRECT("'DATA - økonomi'!E"&amp;4+15*$A20+4*$A20+13),0)+IF(Analyse!$E$129="X",INDIRECT("'DATA - økonomi'!E"&amp;4+15*$A20+4*$A20+14),0)</f>
        <v>0</v>
      </c>
      <c r="F20" s="36">
        <f ca="1">IF(Analyse!$E$3="X",INDIRECT("'DATA - økonomi'!F"&amp;4+15*$A20+4*$A20+0),0)+IF(Analyse!$E$4="X",INDIRECT("'DATA - økonomi'!F"&amp;4+15*$A20+4*$A20+1),0)+IF(Analyse!$E$104="X",INDIRECT("'DATA - økonomi'!F"&amp;4+15*$A20+4*$A20+2),0)+IF(Analyse!$E$105="X",INDIRECT("'DATA - økonomi'!F"&amp;4+15*$A20+4*$A20+3),0)+IF(Analyse!$E$106="X",INDIRECT("'DATA - økonomi'!F"&amp;4+15*$A20+4*$A20+4),0)+IF(Analyse!$E$107="X",INDIRECT("'DATA - økonomi'!F"&amp;4+15*$A20+4*$A20+5),0)+IF(Analyse!$E$108="X",INDIRECT("'DATA - økonomi'!F"&amp;4+15*$A20+4*$A20+6),0)+IF(Analyse!$E$109="X",INDIRECT("'DATA - økonomi'!F"&amp;4+15*$A20+4*$A20+7),0)+IF(Analyse!$E$110="X",INDIRECT("'DATA - økonomi'!F"&amp;4+15*$A20+4*$A20+8),0)+IF(Analyse!$E$111="X",INDIRECT("'DATA - økonomi'!F"&amp;4+15*$A20+4*$A20+9),0)+IF(Analyse!$E$112="X",INDIRECT("'DATA - økonomi'!F"&amp;4+15*$A20+4*$A20+10),0)+IF(Analyse!$E$115="X",INDIRECT("'DATA - økonomi'!F"&amp;4+15*$A20+4*$A20+11),0)+IF(Analyse!$E$116="X",INDIRECT("'DATA - økonomi'!F"&amp;4+15*$A20+4*$A20+12),0)+IF(Analyse!$E$117="X",INDIRECT("'DATA - økonomi'!F"&amp;4+15*$A20+4*$A20+13),0)+IF(Analyse!$E$129="X",INDIRECT("'DATA - økonomi'!F"&amp;4+15*$A20+4*$A20+14),0)</f>
        <v>0</v>
      </c>
      <c r="G20" s="36">
        <f ca="1">IF(Analyse!$E$3="X",INDIRECT("'DATA - økonomi'!G"&amp;4+15*$A20+4*$A20+0),0)+IF(Analyse!$E$4="X",INDIRECT("'DATA - økonomi'!G"&amp;4+15*$A20+4*$A20+1),0)+IF(Analyse!$E$104="X",INDIRECT("'DATA - økonomi'!G"&amp;4+15*$A20+4*$A20+2),0)+IF(Analyse!$E$105="X",INDIRECT("'DATA - økonomi'!G"&amp;4+15*$A20+4*$A20+3),0)+IF(Analyse!$E$106="X",INDIRECT("'DATA - økonomi'!G"&amp;4+15*$A20+4*$A20+4),0)+IF(Analyse!$E$107="X",INDIRECT("'DATA - økonomi'!G"&amp;4+15*$A20+4*$A20+5),0)+IF(Analyse!$E$108="X",INDIRECT("'DATA - økonomi'!G"&amp;4+15*$A20+4*$A20+6),0)+IF(Analyse!$E$109="X",INDIRECT("'DATA - økonomi'!G"&amp;4+15*$A20+4*$A20+7),0)+IF(Analyse!$E$110="X",INDIRECT("'DATA - økonomi'!G"&amp;4+15*$A20+4*$A20+8),0)+IF(Analyse!$E$111="X",INDIRECT("'DATA - økonomi'!G"&amp;4+15*$A20+4*$A20+9),0)+IF(Analyse!$E$112="X",INDIRECT("'DATA - økonomi'!G"&amp;4+15*$A20+4*$A20+10),0)+IF(Analyse!$E$115="X",INDIRECT("'DATA - økonomi'!G"&amp;4+15*$A20+4*$A20+11),0)+IF(Analyse!$E$116="X",INDIRECT("'DATA - økonomi'!G"&amp;4+15*$A20+4*$A20+12),0)+IF(Analyse!$E$117="X",INDIRECT("'DATA - økonomi'!G"&amp;4+15*$A20+4*$A20+13),0)+IF(Analyse!$E$129="X",INDIRECT("'DATA - økonomi'!G"&amp;4+15*$A20+4*$A20+14),0)</f>
        <v>0</v>
      </c>
      <c r="H20" s="36">
        <f ca="1">IF(Analyse!$E$3="X",INDIRECT("'DATA - økonomi'!H"&amp;4+15*$A20+4*$A20+0),0)+IF(Analyse!$E$4="X",INDIRECT("'DATA - økonomi'!H"&amp;4+15*$A20+4*$A20+1),0)+IF(Analyse!$E$104="X",INDIRECT("'DATA - økonomi'!H"&amp;4+15*$A20+4*$A20+2),0)+IF(Analyse!$E$105="X",INDIRECT("'DATA - økonomi'!H"&amp;4+15*$A20+4*$A20+3),0)+IF(Analyse!$E$106="X",INDIRECT("'DATA - økonomi'!H"&amp;4+15*$A20+4*$A20+4),0)+IF(Analyse!$E$107="X",INDIRECT("'DATA - økonomi'!H"&amp;4+15*$A20+4*$A20+5),0)+IF(Analyse!$E$108="X",INDIRECT("'DATA - økonomi'!H"&amp;4+15*$A20+4*$A20+6),0)+IF(Analyse!$E$109="X",INDIRECT("'DATA - økonomi'!H"&amp;4+15*$A20+4*$A20+7),0)+IF(Analyse!$E$110="X",INDIRECT("'DATA - økonomi'!H"&amp;4+15*$A20+4*$A20+8),0)+IF(Analyse!$E$111="X",INDIRECT("'DATA - økonomi'!H"&amp;4+15*$A20+4*$A20+9),0)+IF(Analyse!$E$112="X",INDIRECT("'DATA - økonomi'!H"&amp;4+15*$A20+4*$A20+10),0)+IF(Analyse!$E$115="X",INDIRECT("'DATA - økonomi'!H"&amp;4+15*$A20+4*$A20+11),0)+IF(Analyse!$E$116="X",INDIRECT("'DATA - økonomi'!H"&amp;4+15*$A20+4*$A20+12),0)+IF(Analyse!$E$117="X",INDIRECT("'DATA - økonomi'!H"&amp;4+15*$A20+4*$A20+13),0)+IF(Analyse!$E$129="X",INDIRECT("'DATA - økonomi'!H"&amp;4+15*$A20+4*$A20+14),0)</f>
        <v>0</v>
      </c>
      <c r="I20" s="36">
        <f ca="1">IF(Analyse!$E$3="X",INDIRECT("'DATA - økonomi'!I"&amp;4+15*$A20+4*$A20+0),0)+IF(Analyse!$E$4="X",INDIRECT("'DATA - økonomi'!I"&amp;4+15*$A20+4*$A20+1),0)+IF(Analyse!$E$104="X",INDIRECT("'DATA - økonomi'!I"&amp;4+15*$A20+4*$A20+2),0)+IF(Analyse!$E$105="X",INDIRECT("'DATA - økonomi'!I"&amp;4+15*$A20+4*$A20+3),0)+IF(Analyse!$E$106="X",INDIRECT("'DATA - økonomi'!I"&amp;4+15*$A20+4*$A20+4),0)+IF(Analyse!$E$107="X",INDIRECT("'DATA - økonomi'!I"&amp;4+15*$A20+4*$A20+5),0)+IF(Analyse!$E$108="X",INDIRECT("'DATA - økonomi'!I"&amp;4+15*$A20+4*$A20+6),0)+IF(Analyse!$E$109="X",INDIRECT("'DATA - økonomi'!I"&amp;4+15*$A20+4*$A20+7),0)+IF(Analyse!$E$110="X",INDIRECT("'DATA - økonomi'!I"&amp;4+15*$A20+4*$A20+8),0)+IF(Analyse!$E$111="X",INDIRECT("'DATA - økonomi'!I"&amp;4+15*$A20+4*$A20+9),0)+IF(Analyse!$E$112="X",INDIRECT("'DATA - økonomi'!I"&amp;4+15*$A20+4*$A20+10),0)+IF(Analyse!$E$115="X",INDIRECT("'DATA - økonomi'!I"&amp;4+15*$A20+4*$A20+11),0)+IF(Analyse!$E$116="X",INDIRECT("'DATA - økonomi'!I"&amp;4+15*$A20+4*$A20+12),0)+IF(Analyse!$E$117="X",INDIRECT("'DATA - økonomi'!I"&amp;4+15*$A20+4*$A20+13),0)+IF(Analyse!$E$129="X",INDIRECT("'DATA - økonomi'!I"&amp;4+15*$A20+4*$A20+14),0)</f>
        <v>0</v>
      </c>
      <c r="J20" s="36">
        <f ca="1">IF(Analyse!$E$3="X",INDIRECT("'DATA - økonomi'!J"&amp;4+15*$A20+4*$A20+0),0)+IF(Analyse!$E$4="X",INDIRECT("'DATA - økonomi'!J"&amp;4+15*$A20+4*$A20+1),0)+IF(Analyse!$E$104="X",INDIRECT("'DATA - økonomi'!J"&amp;4+15*$A20+4*$A20+2),0)+IF(Analyse!$E$105="X",INDIRECT("'DATA - økonomi'!J"&amp;4+15*$A20+4*$A20+3),0)+IF(Analyse!$E$106="X",INDIRECT("'DATA - økonomi'!J"&amp;4+15*$A20+4*$A20+4),0)+IF(Analyse!$E$107="X",INDIRECT("'DATA - økonomi'!J"&amp;4+15*$A20+4*$A20+5),0)+IF(Analyse!$E$108="X",INDIRECT("'DATA - økonomi'!J"&amp;4+15*$A20+4*$A20+6),0)+IF(Analyse!$E$109="X",INDIRECT("'DATA - økonomi'!J"&amp;4+15*$A20+4*$A20+7),0)+IF(Analyse!$E$110="X",INDIRECT("'DATA - økonomi'!J"&amp;4+15*$A20+4*$A20+8),0)+IF(Analyse!$E$111="X",INDIRECT("'DATA - økonomi'!J"&amp;4+15*$A20+4*$A20+9),0)+IF(Analyse!$E$112="X",INDIRECT("'DATA - økonomi'!J"&amp;4+15*$A20+4*$A20+10),0)+IF(Analyse!$E$115="X",INDIRECT("'DATA - økonomi'!J"&amp;4+15*$A20+4*$A20+11),0)+IF(Analyse!$E$116="X",INDIRECT("'DATA - økonomi'!J"&amp;4+15*$A20+4*$A20+12),0)+IF(Analyse!$E$117="X",INDIRECT("'DATA - økonomi'!J"&amp;4+15*$A20+4*$A20+13),0)+IF(Analyse!$E$129="X",INDIRECT("'DATA - økonomi'!J"&amp;4+15*$A20+4*$A20+14),0)</f>
        <v>0</v>
      </c>
      <c r="K20" s="36">
        <f ca="1">IF(Analyse!$E$3="X",INDIRECT("'DATA - økonomi'!K"&amp;4+15*$A20+4*$A20+0),0)+IF(Analyse!$E$4="X",INDIRECT("'DATA - økonomi'!K"&amp;4+15*$A20+4*$A20+1),0)+IF(Analyse!$E$104="X",INDIRECT("'DATA - økonomi'!K"&amp;4+15*$A20+4*$A20+2),0)+IF(Analyse!$E$105="X",INDIRECT("'DATA - økonomi'!K"&amp;4+15*$A20+4*$A20+3),0)+IF(Analyse!$E$106="X",INDIRECT("'DATA - økonomi'!K"&amp;4+15*$A20+4*$A20+4),0)+IF(Analyse!$E$107="X",INDIRECT("'DATA - økonomi'!K"&amp;4+15*$A20+4*$A20+5),0)+IF(Analyse!$E$108="X",INDIRECT("'DATA - økonomi'!K"&amp;4+15*$A20+4*$A20+6),0)+IF(Analyse!$E$109="X",INDIRECT("'DATA - økonomi'!K"&amp;4+15*$A20+4*$A20+7),0)+IF(Analyse!$E$110="X",INDIRECT("'DATA - økonomi'!K"&amp;4+15*$A20+4*$A20+8),0)+IF(Analyse!$E$111="X",INDIRECT("'DATA - økonomi'!K"&amp;4+15*$A20+4*$A20+9),0)+IF(Analyse!$E$112="X",INDIRECT("'DATA - økonomi'!K"&amp;4+15*$A20+4*$A20+10),0)+IF(Analyse!$E$115="X",INDIRECT("'DATA - økonomi'!K"&amp;4+15*$A20+4*$A20+11),0)+IF(Analyse!$E$116="X",INDIRECT("'DATA - økonomi'!K"&amp;4+15*$A20+4*$A20+12),0)+IF(Analyse!$E$117="X",INDIRECT("'DATA - økonomi'!K"&amp;4+15*$A20+4*$A20+13),0)+IF(Analyse!$E$129="X",INDIRECT("'DATA - økonomi'!K"&amp;4+15*$A20+4*$A20+14),0)</f>
        <v>0</v>
      </c>
      <c r="L20" s="36">
        <f ca="1">IF(Analyse!$E$3="X",INDIRECT("'DATA - økonomi'!L"&amp;4+15*$A20+4*$A20+0),0)+IF(Analyse!$E$4="X",INDIRECT("'DATA - økonomi'!L"&amp;4+15*$A20+4*$A20+1),0)+IF(Analyse!$E$104="X",INDIRECT("'DATA - økonomi'!L"&amp;4+15*$A20+4*$A20+2),0)+IF(Analyse!$E$105="X",INDIRECT("'DATA - økonomi'!L"&amp;4+15*$A20+4*$A20+3),0)+IF(Analyse!$E$106="X",INDIRECT("'DATA - økonomi'!L"&amp;4+15*$A20+4*$A20+4),0)+IF(Analyse!$E$107="X",INDIRECT("'DATA - økonomi'!L"&amp;4+15*$A20+4*$A20+5),0)+IF(Analyse!$E$108="X",INDIRECT("'DATA - økonomi'!L"&amp;4+15*$A20+4*$A20+6),0)+IF(Analyse!$E$109="X",INDIRECT("'DATA - økonomi'!L"&amp;4+15*$A20+4*$A20+7),0)+IF(Analyse!$E$110="X",INDIRECT("'DATA - økonomi'!L"&amp;4+15*$A20+4*$A20+8),0)+IF(Analyse!$E$111="X",INDIRECT("'DATA - økonomi'!L"&amp;4+15*$A20+4*$A20+9),0)+IF(Analyse!$E$112="X",INDIRECT("'DATA - økonomi'!L"&amp;4+15*$A20+4*$A20+10),0)+IF(Analyse!$E$115="X",INDIRECT("'DATA - økonomi'!L"&amp;4+15*$A20+4*$A20+11),0)+IF(Analyse!$E$116="X",INDIRECT("'DATA - økonomi'!L"&amp;4+15*$A20+4*$A20+12),0)+IF(Analyse!$E$117="X",INDIRECT("'DATA - økonomi'!L"&amp;4+15*$A20+4*$A20+13),0)+IF(Analyse!$E$129="X",INDIRECT("'DATA - økonomi'!L"&amp;4+15*$A20+4*$A20+14),0)</f>
        <v>0</v>
      </c>
      <c r="M20" s="36">
        <f ca="1">IF(Analyse!$E$3="X",INDIRECT("'DATA - økonomi'!M"&amp;4+15*$A20+4*$A20+0),0)+IF(Analyse!$E$4="X",INDIRECT("'DATA - økonomi'!M"&amp;4+15*$A20+4*$A20+1),0)+IF(Analyse!$E$104="X",INDIRECT("'DATA - økonomi'!M"&amp;4+15*$A20+4*$A20+2),0)+IF(Analyse!$E$105="X",INDIRECT("'DATA - økonomi'!M"&amp;4+15*$A20+4*$A20+3),0)+IF(Analyse!$E$106="X",INDIRECT("'DATA - økonomi'!M"&amp;4+15*$A20+4*$A20+4),0)+IF(Analyse!$E$107="X",INDIRECT("'DATA - økonomi'!M"&amp;4+15*$A20+4*$A20+5),0)+IF(Analyse!$E$108="X",INDIRECT("'DATA - økonomi'!M"&amp;4+15*$A20+4*$A20+6),0)+IF(Analyse!$E$109="X",INDIRECT("'DATA - økonomi'!M"&amp;4+15*$A20+4*$A20+7),0)+IF(Analyse!$E$110="X",INDIRECT("'DATA - økonomi'!M"&amp;4+15*$A20+4*$A20+8),0)+IF(Analyse!$E$111="X",INDIRECT("'DATA - økonomi'!M"&amp;4+15*$A20+4*$A20+9),0)+IF(Analyse!$E$112="X",INDIRECT("'DATA - økonomi'!M"&amp;4+15*$A20+4*$A20+10),0)+IF(Analyse!$E$115="X",INDIRECT("'DATA - økonomi'!M"&amp;4+15*$A20+4*$A20+11),0)+IF(Analyse!$E$116="X",INDIRECT("'DATA - økonomi'!M"&amp;4+15*$A20+4*$A20+12),0)+IF(Analyse!$E$117="X",INDIRECT("'DATA - økonomi'!M"&amp;4+15*$A20+4*$A20+13),0)+IF(Analyse!$E$129="X",INDIRECT("'DATA - økonomi'!M"&amp;4+15*$A20+4*$A20+14),0)</f>
        <v>0</v>
      </c>
      <c r="N20" s="36">
        <f ca="1">IF(Analyse!$E$3="X",INDIRECT("'DATA - økonomi'!N"&amp;4+15*$A20+4*$A20+0),0)+IF(Analyse!$E$4="X",INDIRECT("'DATA - økonomi'!N"&amp;4+15*$A20+4*$A20+1),0)+IF(Analyse!$E$104="X",INDIRECT("'DATA - økonomi'!N"&amp;4+15*$A20+4*$A20+2),0)+IF(Analyse!$E$105="X",INDIRECT("'DATA - økonomi'!N"&amp;4+15*$A20+4*$A20+3),0)+IF(Analyse!$E$106="X",INDIRECT("'DATA - økonomi'!N"&amp;4+15*$A20+4*$A20+4),0)+IF(Analyse!$E$107="X",INDIRECT("'DATA - økonomi'!N"&amp;4+15*$A20+4*$A20+5),0)+IF(Analyse!$E$108="X",INDIRECT("'DATA - økonomi'!N"&amp;4+15*$A20+4*$A20+6),0)+IF(Analyse!$E$109="X",INDIRECT("'DATA - økonomi'!N"&amp;4+15*$A20+4*$A20+7),0)+IF(Analyse!$E$110="X",INDIRECT("'DATA - økonomi'!N"&amp;4+15*$A20+4*$A20+8),0)+IF(Analyse!$E$111="X",INDIRECT("'DATA - økonomi'!N"&amp;4+15*$A20+4*$A20+9),0)+IF(Analyse!$E$112="X",INDIRECT("'DATA - økonomi'!N"&amp;4+15*$A20+4*$A20+10),0)+IF(Analyse!$E$115="X",INDIRECT("'DATA - økonomi'!N"&amp;4+15*$A20+4*$A20+11),0)+IF(Analyse!$E$116="X",INDIRECT("'DATA - økonomi'!N"&amp;4+15*$A20+4*$A20+12),0)+IF(Analyse!$E$117="X",INDIRECT("'DATA - økonomi'!N"&amp;4+15*$A20+4*$A20+13),0)+IF(Analyse!$E$129="X",INDIRECT("'DATA - økonomi'!N"&amp;4+15*$A20+4*$A20+14),0)</f>
        <v>0</v>
      </c>
      <c r="O20" s="32"/>
      <c r="P20" s="35" t="s">
        <v>28</v>
      </c>
      <c r="Q20" s="36">
        <f ca="1">IF(Analyse!$E$3="X",INDIRECT("'DATA - økonomi'!Q"&amp;4+15*$A20+4*$A20+0),0)+IF(Analyse!$E$4="X",INDIRECT("'DATA - økonomi'!Q"&amp;4+15*$A20+4*$A20+1),0)+IF(Analyse!$E$104="X",INDIRECT("'DATA - økonomi'!Q"&amp;4+15*$A20+4*$A20+2),0)+IF(Analyse!$E$105="X",INDIRECT("'DATA - økonomi'!Q"&amp;4+15*$A20+4*$A20+3),0)+IF(Analyse!$E$106="X",INDIRECT("'DATA - økonomi'!Q"&amp;4+15*$A20+4*$A20+4),0)+IF(Analyse!$E$107="X",INDIRECT("'DATA - økonomi'!Q"&amp;4+15*$A20+4*$A20+5),0)+IF(Analyse!$E$108="X",INDIRECT("'DATA - økonomi'!Q"&amp;4+15*$A20+4*$A20+6),0)+IF(Analyse!$E$109="X",INDIRECT("'DATA - økonomi'!Q"&amp;4+15*$A20+4*$A20+7),0)+IF(Analyse!$E$110="X",INDIRECT("'DATA - økonomi'!Q"&amp;4+15*$A20+4*$A20+8),0)+IF(Analyse!$E$111="X",INDIRECT("'DATA - økonomi'!Q"&amp;4+15*$A20+4*$A20+9),0)+IF(Analyse!$E$112="X",INDIRECT("'DATA - økonomi'!Q"&amp;4+15*$A20+4*$A20+10),0)+IF(Analyse!$E$115="X",INDIRECT("'DATA - økonomi'!Q"&amp;4+15*$A20+4*$A20+11),0)+IF(Analyse!$E$116="X",INDIRECT("'DATA - økonomi'!Q"&amp;4+15*$A20+4*$A20+12),0)+IF(Analyse!$E$117="X",INDIRECT("'DATA - økonomi'!Q"&amp;4+15*$A20+4*$A20+13),0)+IF(Analyse!$E$129="X",INDIRECT("'DATA - økonomi'!Q"&amp;4+15*$A20+4*$A20+14),0)</f>
        <v>0</v>
      </c>
      <c r="R20" s="36">
        <f ca="1">IF(Analyse!$E$3="X",INDIRECT("'DATA - økonomi'!R"&amp;4+15*$A20+4*$A20+0),0)+IF(Analyse!$E$4="X",INDIRECT("'DATA - økonomi'!R"&amp;4+15*$A20+4*$A20+1),0)+IF(Analyse!$E$104="X",INDIRECT("'DATA - økonomi'!R"&amp;4+15*$A20+4*$A20+2),0)+IF(Analyse!$E$105="X",INDIRECT("'DATA - økonomi'!R"&amp;4+15*$A20+4*$A20+3),0)+IF(Analyse!$E$106="X",INDIRECT("'DATA - økonomi'!R"&amp;4+15*$A20+4*$A20+4),0)+IF(Analyse!$E$107="X",INDIRECT("'DATA - økonomi'!R"&amp;4+15*$A20+4*$A20+5),0)+IF(Analyse!$E$108="X",INDIRECT("'DATA - økonomi'!R"&amp;4+15*$A20+4*$A20+6),0)+IF(Analyse!$E$109="X",INDIRECT("'DATA - økonomi'!R"&amp;4+15*$A20+4*$A20+7),0)+IF(Analyse!$E$110="X",INDIRECT("'DATA - økonomi'!R"&amp;4+15*$A20+4*$A20+8),0)+IF(Analyse!$E$111="X",INDIRECT("'DATA - økonomi'!R"&amp;4+15*$A20+4*$A20+9),0)+IF(Analyse!$E$112="X",INDIRECT("'DATA - økonomi'!R"&amp;4+15*$A20+4*$A20+10),0)+IF(Analyse!$E$115="X",INDIRECT("'DATA - økonomi'!R"&amp;4+15*$A20+4*$A20+11),0)+IF(Analyse!$E$116="X",INDIRECT("'DATA - økonomi'!R"&amp;4+15*$A20+4*$A20+12),0)+IF(Analyse!$E$117="X",INDIRECT("'DATA - økonomi'!R"&amp;4+15*$A20+4*$A20+13),0)+IF(Analyse!$E$129="X",INDIRECT("'DATA - økonomi'!R"&amp;4+15*$A20+4*$A20+14),0)</f>
        <v>0</v>
      </c>
      <c r="S20" s="36">
        <f ca="1">IF(Analyse!$E$3="X",INDIRECT("'DATA - økonomi'!S"&amp;4+15*$A20+4*$A20+0),0)+IF(Analyse!$E$4="X",INDIRECT("'DATA - økonomi'!S"&amp;4+15*$A20+4*$A20+1),0)+IF(Analyse!$E$104="X",INDIRECT("'DATA - økonomi'!S"&amp;4+15*$A20+4*$A20+2),0)+IF(Analyse!$E$105="X",INDIRECT("'DATA - økonomi'!S"&amp;4+15*$A20+4*$A20+3),0)+IF(Analyse!$E$106="X",INDIRECT("'DATA - økonomi'!S"&amp;4+15*$A20+4*$A20+4),0)+IF(Analyse!$E$107="X",INDIRECT("'DATA - økonomi'!S"&amp;4+15*$A20+4*$A20+5),0)+IF(Analyse!$E$108="X",INDIRECT("'DATA - økonomi'!S"&amp;4+15*$A20+4*$A20+6),0)+IF(Analyse!$E$109="X",INDIRECT("'DATA - økonomi'!S"&amp;4+15*$A20+4*$A20+7),0)+IF(Analyse!$E$110="X",INDIRECT("'DATA - økonomi'!S"&amp;4+15*$A20+4*$A20+8),0)+IF(Analyse!$E$111="X",INDIRECT("'DATA - økonomi'!S"&amp;4+15*$A20+4*$A20+9),0)+IF(Analyse!$E$112="X",INDIRECT("'DATA - økonomi'!S"&amp;4+15*$A20+4*$A20+10),0)+IF(Analyse!$E$115="X",INDIRECT("'DATA - økonomi'!S"&amp;4+15*$A20+4*$A20+11),0)+IF(Analyse!$E$116="X",INDIRECT("'DATA - økonomi'!S"&amp;4+15*$A20+4*$A20+12),0)+IF(Analyse!$E$117="X",INDIRECT("'DATA - økonomi'!S"&amp;4+15*$A20+4*$A20+13),0)+IF(Analyse!$E$129="X",INDIRECT("'DATA - økonomi'!S"&amp;4+15*$A20+4*$A20+14),0)</f>
        <v>0</v>
      </c>
      <c r="T20" s="36">
        <f ca="1">IF(Analyse!$E$3="X",INDIRECT("'DATA - økonomi'!T"&amp;4+15*$A20+4*$A20+0),0)+IF(Analyse!$E$4="X",INDIRECT("'DATA - økonomi'!T"&amp;4+15*$A20+4*$A20+1),0)+IF(Analyse!$E$104="X",INDIRECT("'DATA - økonomi'!T"&amp;4+15*$A20+4*$A20+2),0)+IF(Analyse!$E$105="X",INDIRECT("'DATA - økonomi'!T"&amp;4+15*$A20+4*$A20+3),0)+IF(Analyse!$E$106="X",INDIRECT("'DATA - økonomi'!T"&amp;4+15*$A20+4*$A20+4),0)+IF(Analyse!$E$107="X",INDIRECT("'DATA - økonomi'!T"&amp;4+15*$A20+4*$A20+5),0)+IF(Analyse!$E$108="X",INDIRECT("'DATA - økonomi'!T"&amp;4+15*$A20+4*$A20+6),0)+IF(Analyse!$E$109="X",INDIRECT("'DATA - økonomi'!T"&amp;4+15*$A20+4*$A20+7),0)+IF(Analyse!$E$110="X",INDIRECT("'DATA - økonomi'!T"&amp;4+15*$A20+4*$A20+8),0)+IF(Analyse!$E$111="X",INDIRECT("'DATA - økonomi'!T"&amp;4+15*$A20+4*$A20+9),0)+IF(Analyse!$E$112="X",INDIRECT("'DATA - økonomi'!T"&amp;4+15*$A20+4*$A20+10),0)+IF(Analyse!$E$115="X",INDIRECT("'DATA - økonomi'!T"&amp;4+15*$A20+4*$A20+11),0)+IF(Analyse!$E$116="X",INDIRECT("'DATA - økonomi'!T"&amp;4+15*$A20+4*$A20+12),0)+IF(Analyse!$E$117="X",INDIRECT("'DATA - økonomi'!T"&amp;4+15*$A20+4*$A20+13),0)+IF(Analyse!$E$129="X",INDIRECT("'DATA - økonomi'!T"&amp;4+15*$A20+4*$A20+14),0)</f>
        <v>0</v>
      </c>
      <c r="U20" s="36">
        <f ca="1">IF(Analyse!$E$3="X",INDIRECT("'DATA - økonomi'!U"&amp;4+15*$A20+4*$A20+0),0)+IF(Analyse!$E$4="X",INDIRECT("'DATA - økonomi'!U"&amp;4+15*$A20+4*$A20+1),0)+IF(Analyse!$E$104="X",INDIRECT("'DATA - økonomi'!U"&amp;4+15*$A20+4*$A20+2),0)+IF(Analyse!$E$105="X",INDIRECT("'DATA - økonomi'!U"&amp;4+15*$A20+4*$A20+3),0)+IF(Analyse!$E$106="X",INDIRECT("'DATA - økonomi'!U"&amp;4+15*$A20+4*$A20+4),0)+IF(Analyse!$E$107="X",INDIRECT("'DATA - økonomi'!U"&amp;4+15*$A20+4*$A20+5),0)+IF(Analyse!$E$108="X",INDIRECT("'DATA - økonomi'!U"&amp;4+15*$A20+4*$A20+6),0)+IF(Analyse!$E$109="X",INDIRECT("'DATA - økonomi'!U"&amp;4+15*$A20+4*$A20+7),0)+IF(Analyse!$E$110="X",INDIRECT("'DATA - økonomi'!U"&amp;4+15*$A20+4*$A20+8),0)+IF(Analyse!$E$111="X",INDIRECT("'DATA - økonomi'!U"&amp;4+15*$A20+4*$A20+9),0)+IF(Analyse!$E$112="X",INDIRECT("'DATA - økonomi'!U"&amp;4+15*$A20+4*$A20+10),0)+IF(Analyse!$E$115="X",INDIRECT("'DATA - økonomi'!U"&amp;4+15*$A20+4*$A20+11),0)+IF(Analyse!$E$116="X",INDIRECT("'DATA - økonomi'!U"&amp;4+15*$A20+4*$A20+12),0)+IF(Analyse!$E$117="X",INDIRECT("'DATA - økonomi'!U"&amp;4+15*$A20+4*$A20+13),0)+IF(Analyse!$E$129="X",INDIRECT("'DATA - økonomi'!U"&amp;4+15*$A20+4*$A20+14),0)</f>
        <v>0</v>
      </c>
      <c r="V20" s="36">
        <f ca="1">IF(Analyse!$E$3="X",INDIRECT("'DATA - økonomi'!V"&amp;4+15*$A20+4*$A20+0),0)+IF(Analyse!$E$4="X",INDIRECT("'DATA - økonomi'!V"&amp;4+15*$A20+4*$A20+1),0)+IF(Analyse!$E$104="X",INDIRECT("'DATA - økonomi'!V"&amp;4+15*$A20+4*$A20+2),0)+IF(Analyse!$E$105="X",INDIRECT("'DATA - økonomi'!V"&amp;4+15*$A20+4*$A20+3),0)+IF(Analyse!$E$106="X",INDIRECT("'DATA - økonomi'!V"&amp;4+15*$A20+4*$A20+4),0)+IF(Analyse!$E$107="X",INDIRECT("'DATA - økonomi'!V"&amp;4+15*$A20+4*$A20+5),0)+IF(Analyse!$E$108="X",INDIRECT("'DATA - økonomi'!V"&amp;4+15*$A20+4*$A20+6),0)+IF(Analyse!$E$109="X",INDIRECT("'DATA - økonomi'!V"&amp;4+15*$A20+4*$A20+7),0)+IF(Analyse!$E$110="X",INDIRECT("'DATA - økonomi'!V"&amp;4+15*$A20+4*$A20+8),0)+IF(Analyse!$E$111="X",INDIRECT("'DATA - økonomi'!V"&amp;4+15*$A20+4*$A20+9),0)+IF(Analyse!$E$112="X",INDIRECT("'DATA - økonomi'!V"&amp;4+15*$A20+4*$A20+10),0)+IF(Analyse!$E$115="X",INDIRECT("'DATA - økonomi'!V"&amp;4+15*$A20+4*$A20+11),0)+IF(Analyse!$E$116="X",INDIRECT("'DATA - økonomi'!V"&amp;4+15*$A20+4*$A20+12),0)+IF(Analyse!$E$117="X",INDIRECT("'DATA - økonomi'!V"&amp;4+15*$A20+4*$A20+13),0)+IF(Analyse!$E$129="X",INDIRECT("'DATA - økonomi'!V"&amp;4+15*$A20+4*$A20+14),0)</f>
        <v>0</v>
      </c>
      <c r="W20" s="36">
        <f ca="1">IF(Analyse!$E$3="X",INDIRECT("'DATA - økonomi'!W"&amp;4+15*$A20+4*$A20+0),0)+IF(Analyse!$E$4="X",INDIRECT("'DATA - økonomi'!W"&amp;4+15*$A20+4*$A20+1),0)+IF(Analyse!$E$104="X",INDIRECT("'DATA - økonomi'!W"&amp;4+15*$A20+4*$A20+2),0)+IF(Analyse!$E$105="X",INDIRECT("'DATA - økonomi'!W"&amp;4+15*$A20+4*$A20+3),0)+IF(Analyse!$E$106="X",INDIRECT("'DATA - økonomi'!W"&amp;4+15*$A20+4*$A20+4),0)+IF(Analyse!$E$107="X",INDIRECT("'DATA - økonomi'!W"&amp;4+15*$A20+4*$A20+5),0)+IF(Analyse!$E$108="X",INDIRECT("'DATA - økonomi'!W"&amp;4+15*$A20+4*$A20+6),0)+IF(Analyse!$E$109="X",INDIRECT("'DATA - økonomi'!W"&amp;4+15*$A20+4*$A20+7),0)+IF(Analyse!$E$110="X",INDIRECT("'DATA - økonomi'!W"&amp;4+15*$A20+4*$A20+8),0)+IF(Analyse!$E$111="X",INDIRECT("'DATA - økonomi'!W"&amp;4+15*$A20+4*$A20+9),0)+IF(Analyse!$E$112="X",INDIRECT("'DATA - økonomi'!W"&amp;4+15*$A20+4*$A20+10),0)+IF(Analyse!$E$115="X",INDIRECT("'DATA - økonomi'!W"&amp;4+15*$A20+4*$A20+11),0)+IF(Analyse!$E$116="X",INDIRECT("'DATA - økonomi'!W"&amp;4+15*$A20+4*$A20+12),0)+IF(Analyse!$E$117="X",INDIRECT("'DATA - økonomi'!W"&amp;4+15*$A20+4*$A20+13),0)+IF(Analyse!$E$129="X",INDIRECT("'DATA - økonomi'!W"&amp;4+15*$A20+4*$A20+14),0)</f>
        <v>0</v>
      </c>
      <c r="X20" s="36">
        <f ca="1">IF(Analyse!$E$3="X",INDIRECT("'DATA - økonomi'!X"&amp;4+15*$A20+4*$A20+0),0)+IF(Analyse!$E$4="X",INDIRECT("'DATA - økonomi'!X"&amp;4+15*$A20+4*$A20+1),0)+IF(Analyse!$E$104="X",INDIRECT("'DATA - økonomi'!X"&amp;4+15*$A20+4*$A20+2),0)+IF(Analyse!$E$105="X",INDIRECT("'DATA - økonomi'!X"&amp;4+15*$A20+4*$A20+3),0)+IF(Analyse!$E$106="X",INDIRECT("'DATA - økonomi'!X"&amp;4+15*$A20+4*$A20+4),0)+IF(Analyse!$E$107="X",INDIRECT("'DATA - økonomi'!X"&amp;4+15*$A20+4*$A20+5),0)+IF(Analyse!$E$108="X",INDIRECT("'DATA - økonomi'!X"&amp;4+15*$A20+4*$A20+6),0)+IF(Analyse!$E$109="X",INDIRECT("'DATA - økonomi'!X"&amp;4+15*$A20+4*$A20+7),0)+IF(Analyse!$E$110="X",INDIRECT("'DATA - økonomi'!X"&amp;4+15*$A20+4*$A20+8),0)+IF(Analyse!$E$111="X",INDIRECT("'DATA - økonomi'!X"&amp;4+15*$A20+4*$A20+9),0)+IF(Analyse!$E$112="X",INDIRECT("'DATA - økonomi'!X"&amp;4+15*$A20+4*$A20+10),0)+IF(Analyse!$E$115="X",INDIRECT("'DATA - økonomi'!X"&amp;4+15*$A20+4*$A20+11),0)+IF(Analyse!$E$116="X",INDIRECT("'DATA - økonomi'!X"&amp;4+15*$A20+4*$A20+12),0)+IF(Analyse!$E$117="X",INDIRECT("'DATA - økonomi'!X"&amp;4+15*$A20+4*$A20+13),0)+IF(Analyse!$E$129="X",INDIRECT("'DATA - økonomi'!X"&amp;4+15*$A20+4*$A20+14),0)</f>
        <v>0</v>
      </c>
      <c r="Y20" s="36">
        <f ca="1">IF(Analyse!$E$3="X",INDIRECT("'DATA - økonomi'!Y"&amp;4+15*$A20+4*$A20+0),0)+IF(Analyse!$E$4="X",INDIRECT("'DATA - økonomi'!Y"&amp;4+15*$A20+4*$A20+1),0)+IF(Analyse!$E$104="X",INDIRECT("'DATA - økonomi'!Y"&amp;4+15*$A20+4*$A20+2),0)+IF(Analyse!$E$105="X",INDIRECT("'DATA - økonomi'!Y"&amp;4+15*$A20+4*$A20+3),0)+IF(Analyse!$E$106="X",INDIRECT("'DATA - økonomi'!Y"&amp;4+15*$A20+4*$A20+4),0)+IF(Analyse!$E$107="X",INDIRECT("'DATA - økonomi'!Y"&amp;4+15*$A20+4*$A20+5),0)+IF(Analyse!$E$108="X",INDIRECT("'DATA - økonomi'!Y"&amp;4+15*$A20+4*$A20+6),0)+IF(Analyse!$E$109="X",INDIRECT("'DATA - økonomi'!Y"&amp;4+15*$A20+4*$A20+7),0)+IF(Analyse!$E$110="X",INDIRECT("'DATA - økonomi'!Y"&amp;4+15*$A20+4*$A20+8),0)+IF(Analyse!$E$111="X",INDIRECT("'DATA - økonomi'!Y"&amp;4+15*$A20+4*$A20+9),0)+IF(Analyse!$E$112="X",INDIRECT("'DATA - økonomi'!Y"&amp;4+15*$A20+4*$A20+10),0)+IF(Analyse!$E$115="X",INDIRECT("'DATA - økonomi'!Y"&amp;4+15*$A20+4*$A20+11),0)+IF(Analyse!$E$116="X",INDIRECT("'DATA - økonomi'!Y"&amp;4+15*$A20+4*$A20+12),0)+IF(Analyse!$E$117="X",INDIRECT("'DATA - økonomi'!Y"&amp;4+15*$A20+4*$A20+13),0)+IF(Analyse!$E$129="X",INDIRECT("'DATA - økonomi'!Y"&amp;4+15*$A20+4*$A20+14),0)</f>
        <v>0</v>
      </c>
      <c r="Z20" s="36">
        <f ca="1">IF(Analyse!$E$3="X",INDIRECT("'DATA - økonomi'!Z"&amp;4+15*$A20+4*$A20+0),0)+IF(Analyse!$E$4="X",INDIRECT("'DATA - økonomi'!Z"&amp;4+15*$A20+4*$A20+1),0)+IF(Analyse!$E$104="X",INDIRECT("'DATA - økonomi'!Z"&amp;4+15*$A20+4*$A20+2),0)+IF(Analyse!$E$105="X",INDIRECT("'DATA - økonomi'!Z"&amp;4+15*$A20+4*$A20+3),0)+IF(Analyse!$E$106="X",INDIRECT("'DATA - økonomi'!Z"&amp;4+15*$A20+4*$A20+4),0)+IF(Analyse!$E$107="X",INDIRECT("'DATA - økonomi'!Z"&amp;4+15*$A20+4*$A20+5),0)+IF(Analyse!$E$108="X",INDIRECT("'DATA - økonomi'!Z"&amp;4+15*$A20+4*$A20+6),0)+IF(Analyse!$E$109="X",INDIRECT("'DATA - økonomi'!Z"&amp;4+15*$A20+4*$A20+7),0)+IF(Analyse!$E$110="X",INDIRECT("'DATA - økonomi'!Z"&amp;4+15*$A20+4*$A20+8),0)+IF(Analyse!$E$111="X",INDIRECT("'DATA - økonomi'!Z"&amp;4+15*$A20+4*$A20+9),0)+IF(Analyse!$E$112="X",INDIRECT("'DATA - økonomi'!Z"&amp;4+15*$A20+4*$A20+10),0)+IF(Analyse!$E$115="X",INDIRECT("'DATA - økonomi'!Z"&amp;4+15*$A20+4*$A20+11),0)+IF(Analyse!$E$116="X",INDIRECT("'DATA - økonomi'!Z"&amp;4+15*$A20+4*$A20+12),0)+IF(Analyse!$E$117="X",INDIRECT("'DATA - økonomi'!Z"&amp;4+15*$A20+4*$A20+13),0)+IF(Analyse!$E$129="X",INDIRECT("'DATA - økonomi'!Z"&amp;4+15*$A20+4*$A20+14),0)</f>
        <v>0</v>
      </c>
      <c r="AA20" s="36">
        <f ca="1">IF(Analyse!$E$3="X",INDIRECT("'DATA - økonomi'!Z"&amp;4+15*$A20+4*$A20+0),0)+IF(Analyse!$E$4="X",INDIRECT("'DATA - økonomi'!Z"&amp;4+15*$A20+4*$A20+1),0)+IF(Analyse!$E$104="X",INDIRECT("'DATA - økonomi'!Z"&amp;4+15*$A20+4*$A20+2),0)+IF(Analyse!$E$105="X",INDIRECT("'DATA - økonomi'!Z"&amp;4+15*$A20+4*$A20+3),0)+IF(Analyse!$E$106="X",INDIRECT("'DATA - økonomi'!Z"&amp;4+15*$A20+4*$A20+4),0)+IF(Analyse!$E$107="X",INDIRECT("'DATA - økonomi'!Z"&amp;4+15*$A20+4*$A20+5),0)+IF(Analyse!$E$108="X",INDIRECT("'DATA - økonomi'!Z"&amp;4+15*$A20+4*$A20+6),0)+IF(Analyse!$E$109="X",INDIRECT("'DATA - økonomi'!Z"&amp;4+15*$A20+4*$A20+7),0)+IF(Analyse!$E$110="X",INDIRECT("'DATA - økonomi'!Z"&amp;4+15*$A20+4*$A20+8),0)+IF(Analyse!$E$111="X",INDIRECT("'DATA - økonomi'!Z"&amp;4+15*$A20+4*$A20+9),0)+IF(Analyse!$E$112="X",INDIRECT("'DATA - økonomi'!Z"&amp;4+15*$A20+4*$A20+10),0)+IF(Analyse!$E$115="X",INDIRECT("'DATA - økonomi'!Z"&amp;4+15*$A20+4*$A20+11),0)+IF(Analyse!$E$116="X",INDIRECT("'DATA - økonomi'!Z"&amp;4+15*$A20+4*$A20+12),0)+IF(Analyse!$E$117="X",INDIRECT("'DATA - økonomi'!Z"&amp;4+15*$A20+4*$A20+13),0)+IF(Analyse!$E$129="X",INDIRECT("'DATA - økonomi'!Z"&amp;4+15*$A20+4*$A20+14),0)</f>
        <v>0</v>
      </c>
      <c r="AB20" s="36">
        <f ca="1">IF(Analyse!$E$3="X",INDIRECT("'DATA - økonomi'!Z"&amp;4+15*$A20+4*$A20+0),0)+IF(Analyse!$E$4="X",INDIRECT("'DATA - økonomi'!Z"&amp;4+15*$A20+4*$A20+1),0)+IF(Analyse!$E$104="X",INDIRECT("'DATA - økonomi'!Z"&amp;4+15*$A20+4*$A20+2),0)+IF(Analyse!$E$105="X",INDIRECT("'DATA - økonomi'!Z"&amp;4+15*$A20+4*$A20+3),0)+IF(Analyse!$E$106="X",INDIRECT("'DATA - økonomi'!Z"&amp;4+15*$A20+4*$A20+4),0)+IF(Analyse!$E$107="X",INDIRECT("'DATA - økonomi'!Z"&amp;4+15*$A20+4*$A20+5),0)+IF(Analyse!$E$108="X",INDIRECT("'DATA - økonomi'!Z"&amp;4+15*$A20+4*$A20+6),0)+IF(Analyse!$E$109="X",INDIRECT("'DATA - økonomi'!Z"&amp;4+15*$A20+4*$A20+7),0)+IF(Analyse!$E$110="X",INDIRECT("'DATA - økonomi'!Z"&amp;4+15*$A20+4*$A20+8),0)+IF(Analyse!$E$111="X",INDIRECT("'DATA - økonomi'!Z"&amp;4+15*$A20+4*$A20+9),0)+IF(Analyse!$E$112="X",INDIRECT("'DATA - økonomi'!Z"&amp;4+15*$A20+4*$A20+10),0)+IF(Analyse!$E$115="X",INDIRECT("'DATA - økonomi'!Z"&amp;4+15*$A20+4*$A20+11),0)+IF(Analyse!$E$116="X",INDIRECT("'DATA - økonomi'!Z"&amp;4+15*$A20+4*$A20+12),0)+IF(Analyse!$E$117="X",INDIRECT("'DATA - økonomi'!Z"&amp;4+15*$A20+4*$A20+13),0)+IF(Analyse!$E$129="X",INDIRECT("'DATA - økonomi'!Z"&amp;4+15*$A20+4*$A20+14),0)</f>
        <v>0</v>
      </c>
      <c r="AC20" s="30"/>
      <c r="AD20" s="35" t="s">
        <v>28</v>
      </c>
      <c r="AE20" s="36">
        <f ca="1">IF(Analyse!$E$3="X",INDIRECT("'DATA - økonomi'!AE"&amp;4+15*$A20+4*$A20+0),0)+IF(Analyse!$E$4="X",INDIRECT("'DATA - økonomi'!AE"&amp;4+15*$A20+4*$A20+1),0)+IF(Analyse!$E$104="X",INDIRECT("'DATA - økonomi'!AE"&amp;4+15*$A20+4*$A20+2),0)+IF(Analyse!$E$105="X",INDIRECT("'DATA - økonomi'!AE"&amp;4+15*$A20+4*$A20+3),0)+IF(Analyse!$E$106="X",INDIRECT("'DATA - økonomi'!AE"&amp;4+15*$A20+4*$A20+4),0)+IF(Analyse!$E$107="X",INDIRECT("'DATA - økonomi'!AE"&amp;4+15*$A20+4*$A20+5),0)+IF(Analyse!$E$108="X",INDIRECT("'DATA - økonomi'!AE"&amp;4+15*$A20+4*$A20+6),0)+IF(Analyse!$E$109="X",INDIRECT("'DATA - økonomi'!AE"&amp;4+15*$A20+4*$A20+7),0)+IF(Analyse!$E$110="X",INDIRECT("'DATA - økonomi'!AE"&amp;4+15*$A20+4*$A20+8),0)+IF(Analyse!$E$111="X",INDIRECT("'DATA - økonomi'!AE"&amp;4+15*$A20+4*$A20+9),0)+IF(Analyse!$E$112="X",INDIRECT("'DATA - økonomi'!AE"&amp;4+15*$A20+4*$A20+10),0)+IF(Analyse!$E$115="X",INDIRECT("'DATA - økonomi'!AE"&amp;4+15*$A20+4*$A20+11),0)+IF(Analyse!$E$116="X",INDIRECT("'DATA - økonomi'!AE"&amp;4+15*$A20+4*$A20+12),0)+IF(Analyse!$E$117="X",INDIRECT("'DATA - økonomi'!AE"&amp;4+15*$A20+4*$A20+13),0)+IF(Analyse!$E$129="X",INDIRECT("'DATA - økonomi'!AE"&amp;4+15*$A20+4*$A20+14),0)</f>
        <v>0</v>
      </c>
      <c r="AF20" s="36">
        <f ca="1">IF(Analyse!$E$3="X",INDIRECT("'DATA - økonomi'!AF"&amp;4+15*$A20+4*$A20+0),0)+IF(Analyse!$E$4="X",INDIRECT("'DATA - økonomi'!AF"&amp;4+15*$A20+4*$A20+1),0)+IF(Analyse!$E$104="X",INDIRECT("'DATA - økonomi'!AF"&amp;4+15*$A20+4*$A20+2),0)+IF(Analyse!$E$105="X",INDIRECT("'DATA - økonomi'!AF"&amp;4+15*$A20+4*$A20+3),0)+IF(Analyse!$E$106="X",INDIRECT("'DATA - økonomi'!AF"&amp;4+15*$A20+4*$A20+4),0)+IF(Analyse!$E$107="X",INDIRECT("'DATA - økonomi'!AF"&amp;4+15*$A20+4*$A20+5),0)+IF(Analyse!$E$108="X",INDIRECT("'DATA - økonomi'!AF"&amp;4+15*$A20+4*$A20+6),0)+IF(Analyse!$E$109="X",INDIRECT("'DATA - økonomi'!AF"&amp;4+15*$A20+4*$A20+7),0)+IF(Analyse!$E$110="X",INDIRECT("'DATA - økonomi'!AF"&amp;4+15*$A20+4*$A20+8),0)+IF(Analyse!$E$111="X",INDIRECT("'DATA - økonomi'!AF"&amp;4+15*$A20+4*$A20+9),0)+IF(Analyse!$E$112="X",INDIRECT("'DATA - økonomi'!AF"&amp;4+15*$A20+4*$A20+10),0)+IF(Analyse!$E$115="X",INDIRECT("'DATA - økonomi'!AF"&amp;4+15*$A20+4*$A20+11),0)+IF(Analyse!$E$116="X",INDIRECT("'DATA - økonomi'!AF"&amp;4+15*$A20+4*$A20+12),0)+IF(Analyse!$E$117="X",INDIRECT("'DATA - økonomi'!AF"&amp;4+15*$A20+4*$A20+13),0)+IF(Analyse!$E$129="X",INDIRECT("'DATA - økonomi'!AF"&amp;4+15*$A20+4*$A20+14),0)</f>
        <v>0</v>
      </c>
      <c r="AG20" s="36">
        <f ca="1">IF(Analyse!$E$3="X",INDIRECT("'DATA - økonomi'!AG"&amp;4+15*$A20+4*$A20+0),0)+IF(Analyse!$E$4="X",INDIRECT("'DATA - økonomi'!AG"&amp;4+15*$A20+4*$A20+1),0)+IF(Analyse!$E$104="X",INDIRECT("'DATA - økonomi'!AG"&amp;4+15*$A20+4*$A20+2),0)+IF(Analyse!$E$105="X",INDIRECT("'DATA - økonomi'!AG"&amp;4+15*$A20+4*$A20+3),0)+IF(Analyse!$E$106="X",INDIRECT("'DATA - økonomi'!AG"&amp;4+15*$A20+4*$A20+4),0)+IF(Analyse!$E$107="X",INDIRECT("'DATA - økonomi'!AG"&amp;4+15*$A20+4*$A20+5),0)+IF(Analyse!$E$108="X",INDIRECT("'DATA - økonomi'!AG"&amp;4+15*$A20+4*$A20+6),0)+IF(Analyse!$E$109="X",INDIRECT("'DATA - økonomi'!AG"&amp;4+15*$A20+4*$A20+7),0)+IF(Analyse!$E$110="X",INDIRECT("'DATA - økonomi'!AG"&amp;4+15*$A20+4*$A20+8),0)+IF(Analyse!$E$111="X",INDIRECT("'DATA - økonomi'!AG"&amp;4+15*$A20+4*$A20+9),0)+IF(Analyse!$E$112="X",INDIRECT("'DATA - økonomi'!AG"&amp;4+15*$A20+4*$A20+10),0)+IF(Analyse!$E$115="X",INDIRECT("'DATA - økonomi'!AG"&amp;4+15*$A20+4*$A20+11),0)+IF(Analyse!$E$116="X",INDIRECT("'DATA - økonomi'!AG"&amp;4+15*$A20+4*$A20+12),0)+IF(Analyse!$E$117="X",INDIRECT("'DATA - økonomi'!AG"&amp;4+15*$A20+4*$A20+13),0)+IF(Analyse!$E$129="X",INDIRECT("'DATA - økonomi'!AG"&amp;4+15*$A20+4*$A20+14),0)</f>
        <v>0</v>
      </c>
      <c r="AH20" s="36">
        <f ca="1">IF(Analyse!$E$3="X",INDIRECT("'DATA - økonomi'!AH"&amp;4+15*$A20+4*$A20+0),0)+IF(Analyse!$E$4="X",INDIRECT("'DATA - økonomi'!AH"&amp;4+15*$A20+4*$A20+1),0)+IF(Analyse!$E$104="X",INDIRECT("'DATA - økonomi'!AH"&amp;4+15*$A20+4*$A20+2),0)+IF(Analyse!$E$105="X",INDIRECT("'DATA - økonomi'!AH"&amp;4+15*$A20+4*$A20+3),0)+IF(Analyse!$E$106="X",INDIRECT("'DATA - økonomi'!AH"&amp;4+15*$A20+4*$A20+4),0)+IF(Analyse!$E$107="X",INDIRECT("'DATA - økonomi'!AH"&amp;4+15*$A20+4*$A20+5),0)+IF(Analyse!$E$108="X",INDIRECT("'DATA - økonomi'!AH"&amp;4+15*$A20+4*$A20+6),0)+IF(Analyse!$E$109="X",INDIRECT("'DATA - økonomi'!AH"&amp;4+15*$A20+4*$A20+7),0)+IF(Analyse!$E$110="X",INDIRECT("'DATA - økonomi'!AH"&amp;4+15*$A20+4*$A20+8),0)+IF(Analyse!$E$111="X",INDIRECT("'DATA - økonomi'!AH"&amp;4+15*$A20+4*$A20+9),0)+IF(Analyse!$E$112="X",INDIRECT("'DATA - økonomi'!AH"&amp;4+15*$A20+4*$A20+10),0)+IF(Analyse!$E$115="X",INDIRECT("'DATA - økonomi'!AH"&amp;4+15*$A20+4*$A20+11),0)+IF(Analyse!$E$116="X",INDIRECT("'DATA - økonomi'!AH"&amp;4+15*$A20+4*$A20+12),0)+IF(Analyse!$E$117="X",INDIRECT("'DATA - økonomi'!AH"&amp;4+15*$A20+4*$A20+13),0)+IF(Analyse!$E$129="X",INDIRECT("'DATA - økonomi'!AH"&amp;4+15*$A20+4*$A20+14),0)</f>
        <v>0</v>
      </c>
      <c r="AI20" s="36">
        <f ca="1">IF(Analyse!$E$3="X",INDIRECT("'DATA - økonomi'!AI"&amp;4+15*$A20+4*$A20+0),0)+IF(Analyse!$E$4="X",INDIRECT("'DATA - økonomi'!AI"&amp;4+15*$A20+4*$A20+1),0)+IF(Analyse!$E$104="X",INDIRECT("'DATA - økonomi'!AI"&amp;4+15*$A20+4*$A20+2),0)+IF(Analyse!$E$105="X",INDIRECT("'DATA - økonomi'!AI"&amp;4+15*$A20+4*$A20+3),0)+IF(Analyse!$E$106="X",INDIRECT("'DATA - økonomi'!AI"&amp;4+15*$A20+4*$A20+4),0)+IF(Analyse!$E$107="X",INDIRECT("'DATA - økonomi'!AI"&amp;4+15*$A20+4*$A20+5),0)+IF(Analyse!$E$108="X",INDIRECT("'DATA - økonomi'!AI"&amp;4+15*$A20+4*$A20+6),0)+IF(Analyse!$E$109="X",INDIRECT("'DATA - økonomi'!AI"&amp;4+15*$A20+4*$A20+7),0)+IF(Analyse!$E$110="X",INDIRECT("'DATA - økonomi'!AI"&amp;4+15*$A20+4*$A20+8),0)+IF(Analyse!$E$111="X",INDIRECT("'DATA - økonomi'!AI"&amp;4+15*$A20+4*$A20+9),0)+IF(Analyse!$E$112="X",INDIRECT("'DATA - økonomi'!AI"&amp;4+15*$A20+4*$A20+10),0)+IF(Analyse!$E$115="X",INDIRECT("'DATA - økonomi'!AI"&amp;4+15*$A20+4*$A20+11),0)+IF(Analyse!$E$116="X",INDIRECT("'DATA - økonomi'!AI"&amp;4+15*$A20+4*$A20+12),0)+IF(Analyse!$E$117="X",INDIRECT("'DATA - økonomi'!AI"&amp;4+15*$A20+4*$A20+13),0)+IF(Analyse!$E$129="X",INDIRECT("'DATA - økonomi'!AI"&amp;4+15*$A20+4*$A20+14),0)</f>
        <v>0</v>
      </c>
      <c r="AJ20" s="36">
        <f ca="1">IF(Analyse!$E$3="X",INDIRECT("'DATA - økonomi'!AJ"&amp;4+15*$A20+4*$A20+0),0)+IF(Analyse!$E$4="X",INDIRECT("'DATA - økonomi'!AJ"&amp;4+15*$A20+4*$A20+1),0)+IF(Analyse!$E$104="X",INDIRECT("'DATA - økonomi'!AJ"&amp;4+15*$A20+4*$A20+2),0)+IF(Analyse!$E$105="X",INDIRECT("'DATA - økonomi'!AJ"&amp;4+15*$A20+4*$A20+3),0)+IF(Analyse!$E$106="X",INDIRECT("'DATA - økonomi'!AJ"&amp;4+15*$A20+4*$A20+4),0)+IF(Analyse!$E$107="X",INDIRECT("'DATA - økonomi'!AJ"&amp;4+15*$A20+4*$A20+5),0)+IF(Analyse!$E$108="X",INDIRECT("'DATA - økonomi'!AJ"&amp;4+15*$A20+4*$A20+6),0)+IF(Analyse!$E$109="X",INDIRECT("'DATA - økonomi'!AJ"&amp;4+15*$A20+4*$A20+7),0)+IF(Analyse!$E$110="X",INDIRECT("'DATA - økonomi'!AJ"&amp;4+15*$A20+4*$A20+8),0)+IF(Analyse!$E$111="X",INDIRECT("'DATA - økonomi'!AJ"&amp;4+15*$A20+4*$A20+9),0)+IF(Analyse!$E$112="X",INDIRECT("'DATA - økonomi'!AJ"&amp;4+15*$A20+4*$A20+10),0)+IF(Analyse!$E$115="X",INDIRECT("'DATA - økonomi'!AJ"&amp;4+15*$A20+4*$A20+11),0)+IF(Analyse!$E$116="X",INDIRECT("'DATA - økonomi'!AJ"&amp;4+15*$A20+4*$A20+12),0)+IF(Analyse!$E$117="X",INDIRECT("'DATA - økonomi'!AJ"&amp;4+15*$A20+4*$A20+13),0)+IF(Analyse!$E$129="X",INDIRECT("'DATA - økonomi'!AJ"&amp;4+15*$A20+4*$A20+14),0)</f>
        <v>0</v>
      </c>
      <c r="AK20" s="36">
        <f ca="1">IF(Analyse!$E$3="X",INDIRECT("'DATA - økonomi'!AK"&amp;4+15*$A20+4*$A20+0),0)+IF(Analyse!$E$4="X",INDIRECT("'DATA - økonomi'!AK"&amp;4+15*$A20+4*$A20+1),0)+IF(Analyse!$E$104="X",INDIRECT("'DATA - økonomi'!AK"&amp;4+15*$A20+4*$A20+2),0)+IF(Analyse!$E$105="X",INDIRECT("'DATA - økonomi'!AK"&amp;4+15*$A20+4*$A20+3),0)+IF(Analyse!$E$106="X",INDIRECT("'DATA - økonomi'!AK"&amp;4+15*$A20+4*$A20+4),0)+IF(Analyse!$E$107="X",INDIRECT("'DATA - økonomi'!AK"&amp;4+15*$A20+4*$A20+5),0)+IF(Analyse!$E$108="X",INDIRECT("'DATA - økonomi'!AK"&amp;4+15*$A20+4*$A20+6),0)+IF(Analyse!$E$109="X",INDIRECT("'DATA - økonomi'!AK"&amp;4+15*$A20+4*$A20+7),0)+IF(Analyse!$E$110="X",INDIRECT("'DATA - økonomi'!AK"&amp;4+15*$A20+4*$A20+8),0)+IF(Analyse!$E$111="X",INDIRECT("'DATA - økonomi'!AK"&amp;4+15*$A20+4*$A20+9),0)+IF(Analyse!$E$112="X",INDIRECT("'DATA - økonomi'!AK"&amp;4+15*$A20+4*$A20+10),0)+IF(Analyse!$E$115="X",INDIRECT("'DATA - økonomi'!AK"&amp;4+15*$A20+4*$A20+11),0)+IF(Analyse!$E$116="X",INDIRECT("'DATA - økonomi'!AK"&amp;4+15*$A20+4*$A20+12),0)+IF(Analyse!$E$117="X",INDIRECT("'DATA - økonomi'!AK"&amp;4+15*$A20+4*$A20+13),0)+IF(Analyse!$E$129="X",INDIRECT("'DATA - økonomi'!AK"&amp;4+15*$A20+4*$A20+14),0)</f>
        <v>0</v>
      </c>
      <c r="AL20" s="36">
        <f ca="1">IF(Analyse!$E$3="X",INDIRECT("'DATA - økonomi'!AL"&amp;4+15*$A20+4*$A20+0),0)+IF(Analyse!$E$4="X",INDIRECT("'DATA - økonomi'!AL"&amp;4+15*$A20+4*$A20+1),0)+IF(Analyse!$E$104="X",INDIRECT("'DATA - økonomi'!AL"&amp;4+15*$A20+4*$A20+2),0)+IF(Analyse!$E$105="X",INDIRECT("'DATA - økonomi'!AL"&amp;4+15*$A20+4*$A20+3),0)+IF(Analyse!$E$106="X",INDIRECT("'DATA - økonomi'!AL"&amp;4+15*$A20+4*$A20+4),0)+IF(Analyse!$E$107="X",INDIRECT("'DATA - økonomi'!AL"&amp;4+15*$A20+4*$A20+5),0)+IF(Analyse!$E$108="X",INDIRECT("'DATA - økonomi'!AL"&amp;4+15*$A20+4*$A20+6),0)+IF(Analyse!$E$109="X",INDIRECT("'DATA - økonomi'!AL"&amp;4+15*$A20+4*$A20+7),0)+IF(Analyse!$E$110="X",INDIRECT("'DATA - økonomi'!AL"&amp;4+15*$A20+4*$A20+8),0)+IF(Analyse!$E$111="X",INDIRECT("'DATA - økonomi'!AL"&amp;4+15*$A20+4*$A20+9),0)+IF(Analyse!$E$112="X",INDIRECT("'DATA - økonomi'!AL"&amp;4+15*$A20+4*$A20+10),0)+IF(Analyse!$E$115="X",INDIRECT("'DATA - økonomi'!AL"&amp;4+15*$A20+4*$A20+11),0)+IF(Analyse!$E$116="X",INDIRECT("'DATA - økonomi'!AL"&amp;4+15*$A20+4*$A20+12),0)+IF(Analyse!$E$117="X",INDIRECT("'DATA - økonomi'!AL"&amp;4+15*$A20+4*$A20+13),0)+IF(Analyse!$E$129="X",INDIRECT("'DATA - økonomi'!AL"&amp;4+15*$A20+4*$A20+14),0)</f>
        <v>0</v>
      </c>
      <c r="AM20" s="36">
        <f ca="1">IF(Analyse!$E$3="X",INDIRECT("'DATA - økonomi'!AM"&amp;4+15*$A20+4*$A20+0),0)+IF(Analyse!$E$4="X",INDIRECT("'DATA - økonomi'!AM"&amp;4+15*$A20+4*$A20+1),0)+IF(Analyse!$E$104="X",INDIRECT("'DATA - økonomi'!AM"&amp;4+15*$A20+4*$A20+2),0)+IF(Analyse!$E$105="X",INDIRECT("'DATA - økonomi'!AM"&amp;4+15*$A20+4*$A20+3),0)+IF(Analyse!$E$106="X",INDIRECT("'DATA - økonomi'!AM"&amp;4+15*$A20+4*$A20+4),0)+IF(Analyse!$E$107="X",INDIRECT("'DATA - økonomi'!AM"&amp;4+15*$A20+4*$A20+5),0)+IF(Analyse!$E$108="X",INDIRECT("'DATA - økonomi'!AM"&amp;4+15*$A20+4*$A20+6),0)+IF(Analyse!$E$109="X",INDIRECT("'DATA - økonomi'!AM"&amp;4+15*$A20+4*$A20+7),0)+IF(Analyse!$E$110="X",INDIRECT("'DATA - økonomi'!AM"&amp;4+15*$A20+4*$A20+8),0)+IF(Analyse!$E$111="X",INDIRECT("'DATA - økonomi'!AM"&amp;4+15*$A20+4*$A20+9),0)+IF(Analyse!$E$112="X",INDIRECT("'DATA - økonomi'!AM"&amp;4+15*$A20+4*$A20+10),0)+IF(Analyse!$E$115="X",INDIRECT("'DATA - økonomi'!AM"&amp;4+15*$A20+4*$A20+11),0)+IF(Analyse!$E$116="X",INDIRECT("'DATA - økonomi'!AM"&amp;4+15*$A20+4*$A20+12),0)+IF(Analyse!$E$117="X",INDIRECT("'DATA - økonomi'!AM"&amp;4+15*$A20+4*$A20+13),0)+IF(Analyse!$E$129="X",INDIRECT("'DATA - økonomi'!AM"&amp;4+15*$A20+4*$A20+14),0)</f>
        <v>0</v>
      </c>
      <c r="AN20" s="36">
        <f ca="1">IF(Analyse!$E$3="X",INDIRECT("'DATA - økonomi'!AN"&amp;4+15*$A20+4*$A20+0),0)+IF(Analyse!$E$4="X",INDIRECT("'DATA - økonomi'!AN"&amp;4+15*$A20+4*$A20+1),0)+IF(Analyse!$E$104="X",INDIRECT("'DATA - økonomi'!AN"&amp;4+15*$A20+4*$A20+2),0)+IF(Analyse!$E$105="X",INDIRECT("'DATA - økonomi'!AN"&amp;4+15*$A20+4*$A20+3),0)+IF(Analyse!$E$106="X",INDIRECT("'DATA - økonomi'!AN"&amp;4+15*$A20+4*$A20+4),0)+IF(Analyse!$E$107="X",INDIRECT("'DATA - økonomi'!AN"&amp;4+15*$A20+4*$A20+5),0)+IF(Analyse!$E$108="X",INDIRECT("'DATA - økonomi'!AN"&amp;4+15*$A20+4*$A20+6),0)+IF(Analyse!$E$109="X",INDIRECT("'DATA - økonomi'!AN"&amp;4+15*$A20+4*$A20+7),0)+IF(Analyse!$E$110="X",INDIRECT("'DATA - økonomi'!AN"&amp;4+15*$A20+4*$A20+8),0)+IF(Analyse!$E$111="X",INDIRECT("'DATA - økonomi'!AN"&amp;4+15*$A20+4*$A20+9),0)+IF(Analyse!$E$112="X",INDIRECT("'DATA - økonomi'!AN"&amp;4+15*$A20+4*$A20+10),0)+IF(Analyse!$E$115="X",INDIRECT("'DATA - økonomi'!AN"&amp;4+15*$A20+4*$A20+11),0)+IF(Analyse!$E$116="X",INDIRECT("'DATA - økonomi'!AN"&amp;4+15*$A20+4*$A20+12),0)+IF(Analyse!$E$117="X",INDIRECT("'DATA - økonomi'!AN"&amp;4+15*$A20+4*$A20+13),0)+IF(Analyse!$E$129="X",INDIRECT("'DATA - økonomi'!AN"&amp;4+15*$A20+4*$A20+14),0)</f>
        <v>0</v>
      </c>
      <c r="AO20" s="36">
        <f ca="1">IF(Analyse!$E$3="X",INDIRECT("'DATA - økonomi'!AO"&amp;4+15*$A20+4*$A20+0),0)+IF(Analyse!$E$4="X",INDIRECT("'DATA - økonomi'!AO"&amp;4+15*$A20+4*$A20+1),0)+IF(Analyse!$E$104="X",INDIRECT("'DATA - økonomi'!AO"&amp;4+15*$A20+4*$A20+2),0)+IF(Analyse!$E$105="X",INDIRECT("'DATA - økonomi'!AO"&amp;4+15*$A20+4*$A20+3),0)+IF(Analyse!$E$106="X",INDIRECT("'DATA - økonomi'!AO"&amp;4+15*$A20+4*$A20+4),0)+IF(Analyse!$E$107="X",INDIRECT("'DATA - økonomi'!AO"&amp;4+15*$A20+4*$A20+5),0)+IF(Analyse!$E$108="X",INDIRECT("'DATA - økonomi'!AO"&amp;4+15*$A20+4*$A20+6),0)+IF(Analyse!$E$109="X",INDIRECT("'DATA - økonomi'!AO"&amp;4+15*$A20+4*$A20+7),0)+IF(Analyse!$E$110="X",INDIRECT("'DATA - økonomi'!AO"&amp;4+15*$A20+4*$A20+8),0)+IF(Analyse!$E$111="X",INDIRECT("'DATA - økonomi'!AO"&amp;4+15*$A20+4*$A20+9),0)+IF(Analyse!$E$112="X",INDIRECT("'DATA - økonomi'!AO"&amp;4+15*$A20+4*$A20+10),0)+IF(Analyse!$E$115="X",INDIRECT("'DATA - økonomi'!AO"&amp;4+15*$A20+4*$A20+11),0)+IF(Analyse!$E$116="X",INDIRECT("'DATA - økonomi'!AO"&amp;4+15*$A20+4*$A20+12),0)+IF(Analyse!$E$117="X",INDIRECT("'DATA - økonomi'!AO"&amp;4+15*$A20+4*$A20+13),0)+IF(Analyse!$E$129="X",INDIRECT("'DATA - økonomi'!AO"&amp;4+15*$A20+4*$A20+14),0)</f>
        <v>0</v>
      </c>
      <c r="AP20" s="30"/>
      <c r="AQ20" s="35" t="s">
        <v>28</v>
      </c>
      <c r="AR20" s="36">
        <f ca="1">INDIRECT("'DATA - økonomi'!AE"&amp;($A123+1)*19)</f>
        <v>31282.254000000001</v>
      </c>
      <c r="AS20" s="36">
        <f ca="1">INDIRECT("'DATA - økonomi'!AF"&amp;($A123+1)*19)</f>
        <v>31100.231999999996</v>
      </c>
      <c r="AT20" s="36">
        <f ca="1">INDIRECT("'DATA - økonomi'!AG"&amp;($A123+1)*19)</f>
        <v>31064.263999999999</v>
      </c>
      <c r="AU20" s="36">
        <f ca="1">INDIRECT("'DATA - økonomi'!AH"&amp;($A123+1)*19)</f>
        <v>31173.735000000001</v>
      </c>
      <c r="AV20" s="36">
        <f ca="1">INDIRECT("'DATA - økonomi'!AI"&amp;($A123+1)*19)</f>
        <v>31182.083999999999</v>
      </c>
      <c r="AW20" s="36">
        <f ca="1">INDIRECT("'DATA - økonomi'!AJ"&amp;($A123+1)*19)</f>
        <v>31411.512000000002</v>
      </c>
      <c r="AX20" s="36">
        <f ca="1">INDIRECT("'DATA - økonomi'!AK"&amp;($A123+1)*19)</f>
        <v>31473.324000000004</v>
      </c>
      <c r="AY20" s="36">
        <f ca="1">INDIRECT("'DATA - økonomi'!AL"&amp;($A123+1)*19)</f>
        <v>31494.100999999995</v>
      </c>
      <c r="AZ20" s="36">
        <f ca="1">INDIRECT("'DATA - økonomi'!AM"&amp;($A123+1)*19)</f>
        <v>31380.3</v>
      </c>
      <c r="BA20" s="36">
        <f ca="1">INDIRECT("'DATA - økonomi'!AN"&amp;($A123+1)*19)</f>
        <v>31582.872000000003</v>
      </c>
      <c r="BB20" s="36">
        <f ca="1">INDIRECT("'DATA - økonomi'!AO"&amp;($A123+1)*19)</f>
        <v>32034.221999999998</v>
      </c>
      <c r="BC20" s="30"/>
    </row>
    <row r="21" spans="1:55" x14ac:dyDescent="0.25">
      <c r="A21" s="32">
        <v>17</v>
      </c>
      <c r="B21" s="35" t="s">
        <v>29</v>
      </c>
      <c r="C21" s="36">
        <f ca="1">IF(Analyse!$E$3="X",INDIRECT("'DATA - økonomi'!C"&amp;4+15*$A21+4*$A21+0),0)+IF(Analyse!$E$4="X",INDIRECT("'DATA - økonomi'!C"&amp;4+15*$A21+4*$A21+1),0)+IF(Analyse!$E$104="X",INDIRECT("'DATA - økonomi'!C"&amp;4+15*$A21+4*$A21+2),0)+IF(Analyse!$E$105="X",INDIRECT("'DATA - økonomi'!C"&amp;4+15*$A21+4*$A21+3),0)+IF(Analyse!$E$106="X",INDIRECT("'DATA - økonomi'!C"&amp;4+15*$A21+4*$A21+4),0)+IF(Analyse!$E$107="X",INDIRECT("'DATA - økonomi'!C"&amp;4+15*$A21+4*$A21+5),0)+IF(Analyse!$E$108="X",INDIRECT("'DATA - økonomi'!C"&amp;4+15*$A21+4*$A21+6),0)+IF(Analyse!$E$109="X",INDIRECT("'DATA - økonomi'!C"&amp;4+15*$A21+4*$A21+7),0)+IF(Analyse!$E$110="X",INDIRECT("'DATA - økonomi'!C"&amp;4+15*$A21+4*$A21+8),0)+IF(Analyse!$E$111="X",INDIRECT("'DATA - økonomi'!C"&amp;4+15*$A21+4*$A21+9),0)+IF(Analyse!$E$112="X",INDIRECT("'DATA - økonomi'!C"&amp;4+15*$A21+4*$A21+10),0)+IF(Analyse!$E$115="X",INDIRECT("'DATA - økonomi'!C"&amp;4+15*$A21+4*$A21+11),0)+IF(Analyse!$E$116="X",INDIRECT("'DATA - økonomi'!C"&amp;4+15*$A21+4*$A21+12),0)+IF(Analyse!$E$117="X",INDIRECT("'DATA - økonomi'!C"&amp;4+15*$A21+4*$A21+13),0)+IF(Analyse!$E$129="X",INDIRECT("'DATA - økonomi'!C"&amp;4+15*$A21+4*$A21+14),0)</f>
        <v>0</v>
      </c>
      <c r="D21" s="36">
        <f ca="1">IF(Analyse!$E$3="X",INDIRECT("'DATA - økonomi'!D"&amp;4+15*$A21+4*$A21+0),0)+IF(Analyse!$E$4="X",INDIRECT("'DATA - økonomi'!D"&amp;4+15*$A21+4*$A21+1),0)+IF(Analyse!$E$104="X",INDIRECT("'DATA - økonomi'!D"&amp;4+15*$A21+4*$A21+2),0)+IF(Analyse!$E$105="X",INDIRECT("'DATA - økonomi'!D"&amp;4+15*$A21+4*$A21+3),0)+IF(Analyse!$E$106="X",INDIRECT("'DATA - økonomi'!D"&amp;4+15*$A21+4*$A21+4),0)+IF(Analyse!$E$107="X",INDIRECT("'DATA - økonomi'!D"&amp;4+15*$A21+4*$A21+5),0)+IF(Analyse!$E$108="X",INDIRECT("'DATA - økonomi'!D"&amp;4+15*$A21+4*$A21+6),0)+IF(Analyse!$E$109="X",INDIRECT("'DATA - økonomi'!D"&amp;4+15*$A21+4*$A21+7),0)+IF(Analyse!$E$110="X",INDIRECT("'DATA - økonomi'!D"&amp;4+15*$A21+4*$A21+8),0)+IF(Analyse!$E$111="X",INDIRECT("'DATA - økonomi'!D"&amp;4+15*$A21+4*$A21+9),0)+IF(Analyse!$E$112="X",INDIRECT("'DATA - økonomi'!D"&amp;4+15*$A21+4*$A21+10),0)+IF(Analyse!$E$115="X",INDIRECT("'DATA - økonomi'!D"&amp;4+15*$A21+4*$A21+11),0)+IF(Analyse!$E$116="X",INDIRECT("'DATA - økonomi'!D"&amp;4+15*$A21+4*$A21+12),0)+IF(Analyse!$E$117="X",INDIRECT("'DATA - økonomi'!D"&amp;4+15*$A21+4*$A21+13),0)+IF(Analyse!$E$129="X",INDIRECT("'DATA - økonomi'!D"&amp;4+15*$A21+4*$A21+14),0)</f>
        <v>0</v>
      </c>
      <c r="E21" s="36">
        <f ca="1">IF(Analyse!$E$3="X",INDIRECT("'DATA - økonomi'!E"&amp;4+15*$A21+4*$A21+0),0)+IF(Analyse!$E$4="X",INDIRECT("'DATA - økonomi'!E"&amp;4+15*$A21+4*$A21+1),0)+IF(Analyse!$E$104="X",INDIRECT("'DATA - økonomi'!E"&amp;4+15*$A21+4*$A21+2),0)+IF(Analyse!$E$105="X",INDIRECT("'DATA - økonomi'!E"&amp;4+15*$A21+4*$A21+3),0)+IF(Analyse!$E$106="X",INDIRECT("'DATA - økonomi'!E"&amp;4+15*$A21+4*$A21+4),0)+IF(Analyse!$E$107="X",INDIRECT("'DATA - økonomi'!E"&amp;4+15*$A21+4*$A21+5),0)+IF(Analyse!$E$108="X",INDIRECT("'DATA - økonomi'!E"&amp;4+15*$A21+4*$A21+6),0)+IF(Analyse!$E$109="X",INDIRECT("'DATA - økonomi'!E"&amp;4+15*$A21+4*$A21+7),0)+IF(Analyse!$E$110="X",INDIRECT("'DATA - økonomi'!E"&amp;4+15*$A21+4*$A21+8),0)+IF(Analyse!$E$111="X",INDIRECT("'DATA - økonomi'!E"&amp;4+15*$A21+4*$A21+9),0)+IF(Analyse!$E$112="X",INDIRECT("'DATA - økonomi'!E"&amp;4+15*$A21+4*$A21+10),0)+IF(Analyse!$E$115="X",INDIRECT("'DATA - økonomi'!E"&amp;4+15*$A21+4*$A21+11),0)+IF(Analyse!$E$116="X",INDIRECT("'DATA - økonomi'!E"&amp;4+15*$A21+4*$A21+12),0)+IF(Analyse!$E$117="X",INDIRECT("'DATA - økonomi'!E"&amp;4+15*$A21+4*$A21+13),0)+IF(Analyse!$E$129="X",INDIRECT("'DATA - økonomi'!E"&amp;4+15*$A21+4*$A21+14),0)</f>
        <v>0</v>
      </c>
      <c r="F21" s="36">
        <f ca="1">IF(Analyse!$E$3="X",INDIRECT("'DATA - økonomi'!F"&amp;4+15*$A21+4*$A21+0),0)+IF(Analyse!$E$4="X",INDIRECT("'DATA - økonomi'!F"&amp;4+15*$A21+4*$A21+1),0)+IF(Analyse!$E$104="X",INDIRECT("'DATA - økonomi'!F"&amp;4+15*$A21+4*$A21+2),0)+IF(Analyse!$E$105="X",INDIRECT("'DATA - økonomi'!F"&amp;4+15*$A21+4*$A21+3),0)+IF(Analyse!$E$106="X",INDIRECT("'DATA - økonomi'!F"&amp;4+15*$A21+4*$A21+4),0)+IF(Analyse!$E$107="X",INDIRECT("'DATA - økonomi'!F"&amp;4+15*$A21+4*$A21+5),0)+IF(Analyse!$E$108="X",INDIRECT("'DATA - økonomi'!F"&amp;4+15*$A21+4*$A21+6),0)+IF(Analyse!$E$109="X",INDIRECT("'DATA - økonomi'!F"&amp;4+15*$A21+4*$A21+7),0)+IF(Analyse!$E$110="X",INDIRECT("'DATA - økonomi'!F"&amp;4+15*$A21+4*$A21+8),0)+IF(Analyse!$E$111="X",INDIRECT("'DATA - økonomi'!F"&amp;4+15*$A21+4*$A21+9),0)+IF(Analyse!$E$112="X",INDIRECT("'DATA - økonomi'!F"&amp;4+15*$A21+4*$A21+10),0)+IF(Analyse!$E$115="X",INDIRECT("'DATA - økonomi'!F"&amp;4+15*$A21+4*$A21+11),0)+IF(Analyse!$E$116="X",INDIRECT("'DATA - økonomi'!F"&amp;4+15*$A21+4*$A21+12),0)+IF(Analyse!$E$117="X",INDIRECT("'DATA - økonomi'!F"&amp;4+15*$A21+4*$A21+13),0)+IF(Analyse!$E$129="X",INDIRECT("'DATA - økonomi'!F"&amp;4+15*$A21+4*$A21+14),0)</f>
        <v>0</v>
      </c>
      <c r="G21" s="36">
        <f ca="1">IF(Analyse!$E$3="X",INDIRECT("'DATA - økonomi'!G"&amp;4+15*$A21+4*$A21+0),0)+IF(Analyse!$E$4="X",INDIRECT("'DATA - økonomi'!G"&amp;4+15*$A21+4*$A21+1),0)+IF(Analyse!$E$104="X",INDIRECT("'DATA - økonomi'!G"&amp;4+15*$A21+4*$A21+2),0)+IF(Analyse!$E$105="X",INDIRECT("'DATA - økonomi'!G"&amp;4+15*$A21+4*$A21+3),0)+IF(Analyse!$E$106="X",INDIRECT("'DATA - økonomi'!G"&amp;4+15*$A21+4*$A21+4),0)+IF(Analyse!$E$107="X",INDIRECT("'DATA - økonomi'!G"&amp;4+15*$A21+4*$A21+5),0)+IF(Analyse!$E$108="X",INDIRECT("'DATA - økonomi'!G"&amp;4+15*$A21+4*$A21+6),0)+IF(Analyse!$E$109="X",INDIRECT("'DATA - økonomi'!G"&amp;4+15*$A21+4*$A21+7),0)+IF(Analyse!$E$110="X",INDIRECT("'DATA - økonomi'!G"&amp;4+15*$A21+4*$A21+8),0)+IF(Analyse!$E$111="X",INDIRECT("'DATA - økonomi'!G"&amp;4+15*$A21+4*$A21+9),0)+IF(Analyse!$E$112="X",INDIRECT("'DATA - økonomi'!G"&amp;4+15*$A21+4*$A21+10),0)+IF(Analyse!$E$115="X",INDIRECT("'DATA - økonomi'!G"&amp;4+15*$A21+4*$A21+11),0)+IF(Analyse!$E$116="X",INDIRECT("'DATA - økonomi'!G"&amp;4+15*$A21+4*$A21+12),0)+IF(Analyse!$E$117="X",INDIRECT("'DATA - økonomi'!G"&amp;4+15*$A21+4*$A21+13),0)+IF(Analyse!$E$129="X",INDIRECT("'DATA - økonomi'!G"&amp;4+15*$A21+4*$A21+14),0)</f>
        <v>0</v>
      </c>
      <c r="H21" s="36">
        <f ca="1">IF(Analyse!$E$3="X",INDIRECT("'DATA - økonomi'!H"&amp;4+15*$A21+4*$A21+0),0)+IF(Analyse!$E$4="X",INDIRECT("'DATA - økonomi'!H"&amp;4+15*$A21+4*$A21+1),0)+IF(Analyse!$E$104="X",INDIRECT("'DATA - økonomi'!H"&amp;4+15*$A21+4*$A21+2),0)+IF(Analyse!$E$105="X",INDIRECT("'DATA - økonomi'!H"&amp;4+15*$A21+4*$A21+3),0)+IF(Analyse!$E$106="X",INDIRECT("'DATA - økonomi'!H"&amp;4+15*$A21+4*$A21+4),0)+IF(Analyse!$E$107="X",INDIRECT("'DATA - økonomi'!H"&amp;4+15*$A21+4*$A21+5),0)+IF(Analyse!$E$108="X",INDIRECT("'DATA - økonomi'!H"&amp;4+15*$A21+4*$A21+6),0)+IF(Analyse!$E$109="X",INDIRECT("'DATA - økonomi'!H"&amp;4+15*$A21+4*$A21+7),0)+IF(Analyse!$E$110="X",INDIRECT("'DATA - økonomi'!H"&amp;4+15*$A21+4*$A21+8),0)+IF(Analyse!$E$111="X",INDIRECT("'DATA - økonomi'!H"&amp;4+15*$A21+4*$A21+9),0)+IF(Analyse!$E$112="X",INDIRECT("'DATA - økonomi'!H"&amp;4+15*$A21+4*$A21+10),0)+IF(Analyse!$E$115="X",INDIRECT("'DATA - økonomi'!H"&amp;4+15*$A21+4*$A21+11),0)+IF(Analyse!$E$116="X",INDIRECT("'DATA - økonomi'!H"&amp;4+15*$A21+4*$A21+12),0)+IF(Analyse!$E$117="X",INDIRECT("'DATA - økonomi'!H"&amp;4+15*$A21+4*$A21+13),0)+IF(Analyse!$E$129="X",INDIRECT("'DATA - økonomi'!H"&amp;4+15*$A21+4*$A21+14),0)</f>
        <v>0</v>
      </c>
      <c r="I21" s="36">
        <f ca="1">IF(Analyse!$E$3="X",INDIRECT("'DATA - økonomi'!I"&amp;4+15*$A21+4*$A21+0),0)+IF(Analyse!$E$4="X",INDIRECT("'DATA - økonomi'!I"&amp;4+15*$A21+4*$A21+1),0)+IF(Analyse!$E$104="X",INDIRECT("'DATA - økonomi'!I"&amp;4+15*$A21+4*$A21+2),0)+IF(Analyse!$E$105="X",INDIRECT("'DATA - økonomi'!I"&amp;4+15*$A21+4*$A21+3),0)+IF(Analyse!$E$106="X",INDIRECT("'DATA - økonomi'!I"&amp;4+15*$A21+4*$A21+4),0)+IF(Analyse!$E$107="X",INDIRECT("'DATA - økonomi'!I"&amp;4+15*$A21+4*$A21+5),0)+IF(Analyse!$E$108="X",INDIRECT("'DATA - økonomi'!I"&amp;4+15*$A21+4*$A21+6),0)+IF(Analyse!$E$109="X",INDIRECT("'DATA - økonomi'!I"&amp;4+15*$A21+4*$A21+7),0)+IF(Analyse!$E$110="X",INDIRECT("'DATA - økonomi'!I"&amp;4+15*$A21+4*$A21+8),0)+IF(Analyse!$E$111="X",INDIRECT("'DATA - økonomi'!I"&amp;4+15*$A21+4*$A21+9),0)+IF(Analyse!$E$112="X",INDIRECT("'DATA - økonomi'!I"&amp;4+15*$A21+4*$A21+10),0)+IF(Analyse!$E$115="X",INDIRECT("'DATA - økonomi'!I"&amp;4+15*$A21+4*$A21+11),0)+IF(Analyse!$E$116="X",INDIRECT("'DATA - økonomi'!I"&amp;4+15*$A21+4*$A21+12),0)+IF(Analyse!$E$117="X",INDIRECT("'DATA - økonomi'!I"&amp;4+15*$A21+4*$A21+13),0)+IF(Analyse!$E$129="X",INDIRECT("'DATA - økonomi'!I"&amp;4+15*$A21+4*$A21+14),0)</f>
        <v>0</v>
      </c>
      <c r="J21" s="36">
        <f ca="1">IF(Analyse!$E$3="X",INDIRECT("'DATA - økonomi'!J"&amp;4+15*$A21+4*$A21+0),0)+IF(Analyse!$E$4="X",INDIRECT("'DATA - økonomi'!J"&amp;4+15*$A21+4*$A21+1),0)+IF(Analyse!$E$104="X",INDIRECT("'DATA - økonomi'!J"&amp;4+15*$A21+4*$A21+2),0)+IF(Analyse!$E$105="X",INDIRECT("'DATA - økonomi'!J"&amp;4+15*$A21+4*$A21+3),0)+IF(Analyse!$E$106="X",INDIRECT("'DATA - økonomi'!J"&amp;4+15*$A21+4*$A21+4),0)+IF(Analyse!$E$107="X",INDIRECT("'DATA - økonomi'!J"&amp;4+15*$A21+4*$A21+5),0)+IF(Analyse!$E$108="X",INDIRECT("'DATA - økonomi'!J"&amp;4+15*$A21+4*$A21+6),0)+IF(Analyse!$E$109="X",INDIRECT("'DATA - økonomi'!J"&amp;4+15*$A21+4*$A21+7),0)+IF(Analyse!$E$110="X",INDIRECT("'DATA - økonomi'!J"&amp;4+15*$A21+4*$A21+8),0)+IF(Analyse!$E$111="X",INDIRECT("'DATA - økonomi'!J"&amp;4+15*$A21+4*$A21+9),0)+IF(Analyse!$E$112="X",INDIRECT("'DATA - økonomi'!J"&amp;4+15*$A21+4*$A21+10),0)+IF(Analyse!$E$115="X",INDIRECT("'DATA - økonomi'!J"&amp;4+15*$A21+4*$A21+11),0)+IF(Analyse!$E$116="X",INDIRECT("'DATA - økonomi'!J"&amp;4+15*$A21+4*$A21+12),0)+IF(Analyse!$E$117="X",INDIRECT("'DATA - økonomi'!J"&amp;4+15*$A21+4*$A21+13),0)+IF(Analyse!$E$129="X",INDIRECT("'DATA - økonomi'!J"&amp;4+15*$A21+4*$A21+14),0)</f>
        <v>0</v>
      </c>
      <c r="K21" s="36">
        <f ca="1">IF(Analyse!$E$3="X",INDIRECT("'DATA - økonomi'!K"&amp;4+15*$A21+4*$A21+0),0)+IF(Analyse!$E$4="X",INDIRECT("'DATA - økonomi'!K"&amp;4+15*$A21+4*$A21+1),0)+IF(Analyse!$E$104="X",INDIRECT("'DATA - økonomi'!K"&amp;4+15*$A21+4*$A21+2),0)+IF(Analyse!$E$105="X",INDIRECT("'DATA - økonomi'!K"&amp;4+15*$A21+4*$A21+3),0)+IF(Analyse!$E$106="X",INDIRECT("'DATA - økonomi'!K"&amp;4+15*$A21+4*$A21+4),0)+IF(Analyse!$E$107="X",INDIRECT("'DATA - økonomi'!K"&amp;4+15*$A21+4*$A21+5),0)+IF(Analyse!$E$108="X",INDIRECT("'DATA - økonomi'!K"&amp;4+15*$A21+4*$A21+6),0)+IF(Analyse!$E$109="X",INDIRECT("'DATA - økonomi'!K"&amp;4+15*$A21+4*$A21+7),0)+IF(Analyse!$E$110="X",INDIRECT("'DATA - økonomi'!K"&amp;4+15*$A21+4*$A21+8),0)+IF(Analyse!$E$111="X",INDIRECT("'DATA - økonomi'!K"&amp;4+15*$A21+4*$A21+9),0)+IF(Analyse!$E$112="X",INDIRECT("'DATA - økonomi'!K"&amp;4+15*$A21+4*$A21+10),0)+IF(Analyse!$E$115="X",INDIRECT("'DATA - økonomi'!K"&amp;4+15*$A21+4*$A21+11),0)+IF(Analyse!$E$116="X",INDIRECT("'DATA - økonomi'!K"&amp;4+15*$A21+4*$A21+12),0)+IF(Analyse!$E$117="X",INDIRECT("'DATA - økonomi'!K"&amp;4+15*$A21+4*$A21+13),0)+IF(Analyse!$E$129="X",INDIRECT("'DATA - økonomi'!K"&amp;4+15*$A21+4*$A21+14),0)</f>
        <v>0</v>
      </c>
      <c r="L21" s="36">
        <f ca="1">IF(Analyse!$E$3="X",INDIRECT("'DATA - økonomi'!L"&amp;4+15*$A21+4*$A21+0),0)+IF(Analyse!$E$4="X",INDIRECT("'DATA - økonomi'!L"&amp;4+15*$A21+4*$A21+1),0)+IF(Analyse!$E$104="X",INDIRECT("'DATA - økonomi'!L"&amp;4+15*$A21+4*$A21+2),0)+IF(Analyse!$E$105="X",INDIRECT("'DATA - økonomi'!L"&amp;4+15*$A21+4*$A21+3),0)+IF(Analyse!$E$106="X",INDIRECT("'DATA - økonomi'!L"&amp;4+15*$A21+4*$A21+4),0)+IF(Analyse!$E$107="X",INDIRECT("'DATA - økonomi'!L"&amp;4+15*$A21+4*$A21+5),0)+IF(Analyse!$E$108="X",INDIRECT("'DATA - økonomi'!L"&amp;4+15*$A21+4*$A21+6),0)+IF(Analyse!$E$109="X",INDIRECT("'DATA - økonomi'!L"&amp;4+15*$A21+4*$A21+7),0)+IF(Analyse!$E$110="X",INDIRECT("'DATA - økonomi'!L"&amp;4+15*$A21+4*$A21+8),0)+IF(Analyse!$E$111="X",INDIRECT("'DATA - økonomi'!L"&amp;4+15*$A21+4*$A21+9),0)+IF(Analyse!$E$112="X",INDIRECT("'DATA - økonomi'!L"&amp;4+15*$A21+4*$A21+10),0)+IF(Analyse!$E$115="X",INDIRECT("'DATA - økonomi'!L"&amp;4+15*$A21+4*$A21+11),0)+IF(Analyse!$E$116="X",INDIRECT("'DATA - økonomi'!L"&amp;4+15*$A21+4*$A21+12),0)+IF(Analyse!$E$117="X",INDIRECT("'DATA - økonomi'!L"&amp;4+15*$A21+4*$A21+13),0)+IF(Analyse!$E$129="X",INDIRECT("'DATA - økonomi'!L"&amp;4+15*$A21+4*$A21+14),0)</f>
        <v>0</v>
      </c>
      <c r="M21" s="36">
        <f ca="1">IF(Analyse!$E$3="X",INDIRECT("'DATA - økonomi'!M"&amp;4+15*$A21+4*$A21+0),0)+IF(Analyse!$E$4="X",INDIRECT("'DATA - økonomi'!M"&amp;4+15*$A21+4*$A21+1),0)+IF(Analyse!$E$104="X",INDIRECT("'DATA - økonomi'!M"&amp;4+15*$A21+4*$A21+2),0)+IF(Analyse!$E$105="X",INDIRECT("'DATA - økonomi'!M"&amp;4+15*$A21+4*$A21+3),0)+IF(Analyse!$E$106="X",INDIRECT("'DATA - økonomi'!M"&amp;4+15*$A21+4*$A21+4),0)+IF(Analyse!$E$107="X",INDIRECT("'DATA - økonomi'!M"&amp;4+15*$A21+4*$A21+5),0)+IF(Analyse!$E$108="X",INDIRECT("'DATA - økonomi'!M"&amp;4+15*$A21+4*$A21+6),0)+IF(Analyse!$E$109="X",INDIRECT("'DATA - økonomi'!M"&amp;4+15*$A21+4*$A21+7),0)+IF(Analyse!$E$110="X",INDIRECT("'DATA - økonomi'!M"&amp;4+15*$A21+4*$A21+8),0)+IF(Analyse!$E$111="X",INDIRECT("'DATA - økonomi'!M"&amp;4+15*$A21+4*$A21+9),0)+IF(Analyse!$E$112="X",INDIRECT("'DATA - økonomi'!M"&amp;4+15*$A21+4*$A21+10),0)+IF(Analyse!$E$115="X",INDIRECT("'DATA - økonomi'!M"&amp;4+15*$A21+4*$A21+11),0)+IF(Analyse!$E$116="X",INDIRECT("'DATA - økonomi'!M"&amp;4+15*$A21+4*$A21+12),0)+IF(Analyse!$E$117="X",INDIRECT("'DATA - økonomi'!M"&amp;4+15*$A21+4*$A21+13),0)+IF(Analyse!$E$129="X",INDIRECT("'DATA - økonomi'!M"&amp;4+15*$A21+4*$A21+14),0)</f>
        <v>0</v>
      </c>
      <c r="N21" s="36">
        <f ca="1">IF(Analyse!$E$3="X",INDIRECT("'DATA - økonomi'!N"&amp;4+15*$A21+4*$A21+0),0)+IF(Analyse!$E$4="X",INDIRECT("'DATA - økonomi'!N"&amp;4+15*$A21+4*$A21+1),0)+IF(Analyse!$E$104="X",INDIRECT("'DATA - økonomi'!N"&amp;4+15*$A21+4*$A21+2),0)+IF(Analyse!$E$105="X",INDIRECT("'DATA - økonomi'!N"&amp;4+15*$A21+4*$A21+3),0)+IF(Analyse!$E$106="X",INDIRECT("'DATA - økonomi'!N"&amp;4+15*$A21+4*$A21+4),0)+IF(Analyse!$E$107="X",INDIRECT("'DATA - økonomi'!N"&amp;4+15*$A21+4*$A21+5),0)+IF(Analyse!$E$108="X",INDIRECT("'DATA - økonomi'!N"&amp;4+15*$A21+4*$A21+6),0)+IF(Analyse!$E$109="X",INDIRECT("'DATA - økonomi'!N"&amp;4+15*$A21+4*$A21+7),0)+IF(Analyse!$E$110="X",INDIRECT("'DATA - økonomi'!N"&amp;4+15*$A21+4*$A21+8),0)+IF(Analyse!$E$111="X",INDIRECT("'DATA - økonomi'!N"&amp;4+15*$A21+4*$A21+9),0)+IF(Analyse!$E$112="X",INDIRECT("'DATA - økonomi'!N"&amp;4+15*$A21+4*$A21+10),0)+IF(Analyse!$E$115="X",INDIRECT("'DATA - økonomi'!N"&amp;4+15*$A21+4*$A21+11),0)+IF(Analyse!$E$116="X",INDIRECT("'DATA - økonomi'!N"&amp;4+15*$A21+4*$A21+12),0)+IF(Analyse!$E$117="X",INDIRECT("'DATA - økonomi'!N"&amp;4+15*$A21+4*$A21+13),0)+IF(Analyse!$E$129="X",INDIRECT("'DATA - økonomi'!N"&amp;4+15*$A21+4*$A21+14),0)</f>
        <v>0</v>
      </c>
      <c r="O21" s="32"/>
      <c r="P21" s="35" t="s">
        <v>29</v>
      </c>
      <c r="Q21" s="36">
        <f ca="1">IF(Analyse!$E$3="X",INDIRECT("'DATA - økonomi'!Q"&amp;4+15*$A21+4*$A21+0),0)+IF(Analyse!$E$4="X",INDIRECT("'DATA - økonomi'!Q"&amp;4+15*$A21+4*$A21+1),0)+IF(Analyse!$E$104="X",INDIRECT("'DATA - økonomi'!Q"&amp;4+15*$A21+4*$A21+2),0)+IF(Analyse!$E$105="X",INDIRECT("'DATA - økonomi'!Q"&amp;4+15*$A21+4*$A21+3),0)+IF(Analyse!$E$106="X",INDIRECT("'DATA - økonomi'!Q"&amp;4+15*$A21+4*$A21+4),0)+IF(Analyse!$E$107="X",INDIRECT("'DATA - økonomi'!Q"&amp;4+15*$A21+4*$A21+5),0)+IF(Analyse!$E$108="X",INDIRECT("'DATA - økonomi'!Q"&amp;4+15*$A21+4*$A21+6),0)+IF(Analyse!$E$109="X",INDIRECT("'DATA - økonomi'!Q"&amp;4+15*$A21+4*$A21+7),0)+IF(Analyse!$E$110="X",INDIRECT("'DATA - økonomi'!Q"&amp;4+15*$A21+4*$A21+8),0)+IF(Analyse!$E$111="X",INDIRECT("'DATA - økonomi'!Q"&amp;4+15*$A21+4*$A21+9),0)+IF(Analyse!$E$112="X",INDIRECT("'DATA - økonomi'!Q"&amp;4+15*$A21+4*$A21+10),0)+IF(Analyse!$E$115="X",INDIRECT("'DATA - økonomi'!Q"&amp;4+15*$A21+4*$A21+11),0)+IF(Analyse!$E$116="X",INDIRECT("'DATA - økonomi'!Q"&amp;4+15*$A21+4*$A21+12),0)+IF(Analyse!$E$117="X",INDIRECT("'DATA - økonomi'!Q"&amp;4+15*$A21+4*$A21+13),0)+IF(Analyse!$E$129="X",INDIRECT("'DATA - økonomi'!Q"&amp;4+15*$A21+4*$A21+14),0)</f>
        <v>0</v>
      </c>
      <c r="R21" s="36">
        <f ca="1">IF(Analyse!$E$3="X",INDIRECT("'DATA - økonomi'!R"&amp;4+15*$A21+4*$A21+0),0)+IF(Analyse!$E$4="X",INDIRECT("'DATA - økonomi'!R"&amp;4+15*$A21+4*$A21+1),0)+IF(Analyse!$E$104="X",INDIRECT("'DATA - økonomi'!R"&amp;4+15*$A21+4*$A21+2),0)+IF(Analyse!$E$105="X",INDIRECT("'DATA - økonomi'!R"&amp;4+15*$A21+4*$A21+3),0)+IF(Analyse!$E$106="X",INDIRECT("'DATA - økonomi'!R"&amp;4+15*$A21+4*$A21+4),0)+IF(Analyse!$E$107="X",INDIRECT("'DATA - økonomi'!R"&amp;4+15*$A21+4*$A21+5),0)+IF(Analyse!$E$108="X",INDIRECT("'DATA - økonomi'!R"&amp;4+15*$A21+4*$A21+6),0)+IF(Analyse!$E$109="X",INDIRECT("'DATA - økonomi'!R"&amp;4+15*$A21+4*$A21+7),0)+IF(Analyse!$E$110="X",INDIRECT("'DATA - økonomi'!R"&amp;4+15*$A21+4*$A21+8),0)+IF(Analyse!$E$111="X",INDIRECT("'DATA - økonomi'!R"&amp;4+15*$A21+4*$A21+9),0)+IF(Analyse!$E$112="X",INDIRECT("'DATA - økonomi'!R"&amp;4+15*$A21+4*$A21+10),0)+IF(Analyse!$E$115="X",INDIRECT("'DATA - økonomi'!R"&amp;4+15*$A21+4*$A21+11),0)+IF(Analyse!$E$116="X",INDIRECT("'DATA - økonomi'!R"&amp;4+15*$A21+4*$A21+12),0)+IF(Analyse!$E$117="X",INDIRECT("'DATA - økonomi'!R"&amp;4+15*$A21+4*$A21+13),0)+IF(Analyse!$E$129="X",INDIRECT("'DATA - økonomi'!R"&amp;4+15*$A21+4*$A21+14),0)</f>
        <v>0</v>
      </c>
      <c r="S21" s="36">
        <f ca="1">IF(Analyse!$E$3="X",INDIRECT("'DATA - økonomi'!S"&amp;4+15*$A21+4*$A21+0),0)+IF(Analyse!$E$4="X",INDIRECT("'DATA - økonomi'!S"&amp;4+15*$A21+4*$A21+1),0)+IF(Analyse!$E$104="X",INDIRECT("'DATA - økonomi'!S"&amp;4+15*$A21+4*$A21+2),0)+IF(Analyse!$E$105="X",INDIRECT("'DATA - økonomi'!S"&amp;4+15*$A21+4*$A21+3),0)+IF(Analyse!$E$106="X",INDIRECT("'DATA - økonomi'!S"&amp;4+15*$A21+4*$A21+4),0)+IF(Analyse!$E$107="X",INDIRECT("'DATA - økonomi'!S"&amp;4+15*$A21+4*$A21+5),0)+IF(Analyse!$E$108="X",INDIRECT("'DATA - økonomi'!S"&amp;4+15*$A21+4*$A21+6),0)+IF(Analyse!$E$109="X",INDIRECT("'DATA - økonomi'!S"&amp;4+15*$A21+4*$A21+7),0)+IF(Analyse!$E$110="X",INDIRECT("'DATA - økonomi'!S"&amp;4+15*$A21+4*$A21+8),0)+IF(Analyse!$E$111="X",INDIRECT("'DATA - økonomi'!S"&amp;4+15*$A21+4*$A21+9),0)+IF(Analyse!$E$112="X",INDIRECT("'DATA - økonomi'!S"&amp;4+15*$A21+4*$A21+10),0)+IF(Analyse!$E$115="X",INDIRECT("'DATA - økonomi'!S"&amp;4+15*$A21+4*$A21+11),0)+IF(Analyse!$E$116="X",INDIRECT("'DATA - økonomi'!S"&amp;4+15*$A21+4*$A21+12),0)+IF(Analyse!$E$117="X",INDIRECT("'DATA - økonomi'!S"&amp;4+15*$A21+4*$A21+13),0)+IF(Analyse!$E$129="X",INDIRECT("'DATA - økonomi'!S"&amp;4+15*$A21+4*$A21+14),0)</f>
        <v>0</v>
      </c>
      <c r="T21" s="36">
        <f ca="1">IF(Analyse!$E$3="X",INDIRECT("'DATA - økonomi'!T"&amp;4+15*$A21+4*$A21+0),0)+IF(Analyse!$E$4="X",INDIRECT("'DATA - økonomi'!T"&amp;4+15*$A21+4*$A21+1),0)+IF(Analyse!$E$104="X",INDIRECT("'DATA - økonomi'!T"&amp;4+15*$A21+4*$A21+2),0)+IF(Analyse!$E$105="X",INDIRECT("'DATA - økonomi'!T"&amp;4+15*$A21+4*$A21+3),0)+IF(Analyse!$E$106="X",INDIRECT("'DATA - økonomi'!T"&amp;4+15*$A21+4*$A21+4),0)+IF(Analyse!$E$107="X",INDIRECT("'DATA - økonomi'!T"&amp;4+15*$A21+4*$A21+5),0)+IF(Analyse!$E$108="X",INDIRECT("'DATA - økonomi'!T"&amp;4+15*$A21+4*$A21+6),0)+IF(Analyse!$E$109="X",INDIRECT("'DATA - økonomi'!T"&amp;4+15*$A21+4*$A21+7),0)+IF(Analyse!$E$110="X",INDIRECT("'DATA - økonomi'!T"&amp;4+15*$A21+4*$A21+8),0)+IF(Analyse!$E$111="X",INDIRECT("'DATA - økonomi'!T"&amp;4+15*$A21+4*$A21+9),0)+IF(Analyse!$E$112="X",INDIRECT("'DATA - økonomi'!T"&amp;4+15*$A21+4*$A21+10),0)+IF(Analyse!$E$115="X",INDIRECT("'DATA - økonomi'!T"&amp;4+15*$A21+4*$A21+11),0)+IF(Analyse!$E$116="X",INDIRECT("'DATA - økonomi'!T"&amp;4+15*$A21+4*$A21+12),0)+IF(Analyse!$E$117="X",INDIRECT("'DATA - økonomi'!T"&amp;4+15*$A21+4*$A21+13),0)+IF(Analyse!$E$129="X",INDIRECT("'DATA - økonomi'!T"&amp;4+15*$A21+4*$A21+14),0)</f>
        <v>0</v>
      </c>
      <c r="U21" s="36">
        <f ca="1">IF(Analyse!$E$3="X",INDIRECT("'DATA - økonomi'!U"&amp;4+15*$A21+4*$A21+0),0)+IF(Analyse!$E$4="X",INDIRECT("'DATA - økonomi'!U"&amp;4+15*$A21+4*$A21+1),0)+IF(Analyse!$E$104="X",INDIRECT("'DATA - økonomi'!U"&amp;4+15*$A21+4*$A21+2),0)+IF(Analyse!$E$105="X",INDIRECT("'DATA - økonomi'!U"&amp;4+15*$A21+4*$A21+3),0)+IF(Analyse!$E$106="X",INDIRECT("'DATA - økonomi'!U"&amp;4+15*$A21+4*$A21+4),0)+IF(Analyse!$E$107="X",INDIRECT("'DATA - økonomi'!U"&amp;4+15*$A21+4*$A21+5),0)+IF(Analyse!$E$108="X",INDIRECT("'DATA - økonomi'!U"&amp;4+15*$A21+4*$A21+6),0)+IF(Analyse!$E$109="X",INDIRECT("'DATA - økonomi'!U"&amp;4+15*$A21+4*$A21+7),0)+IF(Analyse!$E$110="X",INDIRECT("'DATA - økonomi'!U"&amp;4+15*$A21+4*$A21+8),0)+IF(Analyse!$E$111="X",INDIRECT("'DATA - økonomi'!U"&amp;4+15*$A21+4*$A21+9),0)+IF(Analyse!$E$112="X",INDIRECT("'DATA - økonomi'!U"&amp;4+15*$A21+4*$A21+10),0)+IF(Analyse!$E$115="X",INDIRECT("'DATA - økonomi'!U"&amp;4+15*$A21+4*$A21+11),0)+IF(Analyse!$E$116="X",INDIRECT("'DATA - økonomi'!U"&amp;4+15*$A21+4*$A21+12),0)+IF(Analyse!$E$117="X",INDIRECT("'DATA - økonomi'!U"&amp;4+15*$A21+4*$A21+13),0)+IF(Analyse!$E$129="X",INDIRECT("'DATA - økonomi'!U"&amp;4+15*$A21+4*$A21+14),0)</f>
        <v>0</v>
      </c>
      <c r="V21" s="36">
        <f ca="1">IF(Analyse!$E$3="X",INDIRECT("'DATA - økonomi'!V"&amp;4+15*$A21+4*$A21+0),0)+IF(Analyse!$E$4="X",INDIRECT("'DATA - økonomi'!V"&amp;4+15*$A21+4*$A21+1),0)+IF(Analyse!$E$104="X",INDIRECT("'DATA - økonomi'!V"&amp;4+15*$A21+4*$A21+2),0)+IF(Analyse!$E$105="X",INDIRECT("'DATA - økonomi'!V"&amp;4+15*$A21+4*$A21+3),0)+IF(Analyse!$E$106="X",INDIRECT("'DATA - økonomi'!V"&amp;4+15*$A21+4*$A21+4),0)+IF(Analyse!$E$107="X",INDIRECT("'DATA - økonomi'!V"&amp;4+15*$A21+4*$A21+5),0)+IF(Analyse!$E$108="X",INDIRECT("'DATA - økonomi'!V"&amp;4+15*$A21+4*$A21+6),0)+IF(Analyse!$E$109="X",INDIRECT("'DATA - økonomi'!V"&amp;4+15*$A21+4*$A21+7),0)+IF(Analyse!$E$110="X",INDIRECT("'DATA - økonomi'!V"&amp;4+15*$A21+4*$A21+8),0)+IF(Analyse!$E$111="X",INDIRECT("'DATA - økonomi'!V"&amp;4+15*$A21+4*$A21+9),0)+IF(Analyse!$E$112="X",INDIRECT("'DATA - økonomi'!V"&amp;4+15*$A21+4*$A21+10),0)+IF(Analyse!$E$115="X",INDIRECT("'DATA - økonomi'!V"&amp;4+15*$A21+4*$A21+11),0)+IF(Analyse!$E$116="X",INDIRECT("'DATA - økonomi'!V"&amp;4+15*$A21+4*$A21+12),0)+IF(Analyse!$E$117="X",INDIRECT("'DATA - økonomi'!V"&amp;4+15*$A21+4*$A21+13),0)+IF(Analyse!$E$129="X",INDIRECT("'DATA - økonomi'!V"&amp;4+15*$A21+4*$A21+14),0)</f>
        <v>0</v>
      </c>
      <c r="W21" s="36">
        <f ca="1">IF(Analyse!$E$3="X",INDIRECT("'DATA - økonomi'!W"&amp;4+15*$A21+4*$A21+0),0)+IF(Analyse!$E$4="X",INDIRECT("'DATA - økonomi'!W"&amp;4+15*$A21+4*$A21+1),0)+IF(Analyse!$E$104="X",INDIRECT("'DATA - økonomi'!W"&amp;4+15*$A21+4*$A21+2),0)+IF(Analyse!$E$105="X",INDIRECT("'DATA - økonomi'!W"&amp;4+15*$A21+4*$A21+3),0)+IF(Analyse!$E$106="X",INDIRECT("'DATA - økonomi'!W"&amp;4+15*$A21+4*$A21+4),0)+IF(Analyse!$E$107="X",INDIRECT("'DATA - økonomi'!W"&amp;4+15*$A21+4*$A21+5),0)+IF(Analyse!$E$108="X",INDIRECT("'DATA - økonomi'!W"&amp;4+15*$A21+4*$A21+6),0)+IF(Analyse!$E$109="X",INDIRECT("'DATA - økonomi'!W"&amp;4+15*$A21+4*$A21+7),0)+IF(Analyse!$E$110="X",INDIRECT("'DATA - økonomi'!W"&amp;4+15*$A21+4*$A21+8),0)+IF(Analyse!$E$111="X",INDIRECT("'DATA - økonomi'!W"&amp;4+15*$A21+4*$A21+9),0)+IF(Analyse!$E$112="X",INDIRECT("'DATA - økonomi'!W"&amp;4+15*$A21+4*$A21+10),0)+IF(Analyse!$E$115="X",INDIRECT("'DATA - økonomi'!W"&amp;4+15*$A21+4*$A21+11),0)+IF(Analyse!$E$116="X",INDIRECT("'DATA - økonomi'!W"&amp;4+15*$A21+4*$A21+12),0)+IF(Analyse!$E$117="X",INDIRECT("'DATA - økonomi'!W"&amp;4+15*$A21+4*$A21+13),0)+IF(Analyse!$E$129="X",INDIRECT("'DATA - økonomi'!W"&amp;4+15*$A21+4*$A21+14),0)</f>
        <v>0</v>
      </c>
      <c r="X21" s="36">
        <f ca="1">IF(Analyse!$E$3="X",INDIRECT("'DATA - økonomi'!X"&amp;4+15*$A21+4*$A21+0),0)+IF(Analyse!$E$4="X",INDIRECT("'DATA - økonomi'!X"&amp;4+15*$A21+4*$A21+1),0)+IF(Analyse!$E$104="X",INDIRECT("'DATA - økonomi'!X"&amp;4+15*$A21+4*$A21+2),0)+IF(Analyse!$E$105="X",INDIRECT("'DATA - økonomi'!X"&amp;4+15*$A21+4*$A21+3),0)+IF(Analyse!$E$106="X",INDIRECT("'DATA - økonomi'!X"&amp;4+15*$A21+4*$A21+4),0)+IF(Analyse!$E$107="X",INDIRECT("'DATA - økonomi'!X"&amp;4+15*$A21+4*$A21+5),0)+IF(Analyse!$E$108="X",INDIRECT("'DATA - økonomi'!X"&amp;4+15*$A21+4*$A21+6),0)+IF(Analyse!$E$109="X",INDIRECT("'DATA - økonomi'!X"&amp;4+15*$A21+4*$A21+7),0)+IF(Analyse!$E$110="X",INDIRECT("'DATA - økonomi'!X"&amp;4+15*$A21+4*$A21+8),0)+IF(Analyse!$E$111="X",INDIRECT("'DATA - økonomi'!X"&amp;4+15*$A21+4*$A21+9),0)+IF(Analyse!$E$112="X",INDIRECT("'DATA - økonomi'!X"&amp;4+15*$A21+4*$A21+10),0)+IF(Analyse!$E$115="X",INDIRECT("'DATA - økonomi'!X"&amp;4+15*$A21+4*$A21+11),0)+IF(Analyse!$E$116="X",INDIRECT("'DATA - økonomi'!X"&amp;4+15*$A21+4*$A21+12),0)+IF(Analyse!$E$117="X",INDIRECT("'DATA - økonomi'!X"&amp;4+15*$A21+4*$A21+13),0)+IF(Analyse!$E$129="X",INDIRECT("'DATA - økonomi'!X"&amp;4+15*$A21+4*$A21+14),0)</f>
        <v>0</v>
      </c>
      <c r="Y21" s="36">
        <f ca="1">IF(Analyse!$E$3="X",INDIRECT("'DATA - økonomi'!Y"&amp;4+15*$A21+4*$A21+0),0)+IF(Analyse!$E$4="X",INDIRECT("'DATA - økonomi'!Y"&amp;4+15*$A21+4*$A21+1),0)+IF(Analyse!$E$104="X",INDIRECT("'DATA - økonomi'!Y"&amp;4+15*$A21+4*$A21+2),0)+IF(Analyse!$E$105="X",INDIRECT("'DATA - økonomi'!Y"&amp;4+15*$A21+4*$A21+3),0)+IF(Analyse!$E$106="X",INDIRECT("'DATA - økonomi'!Y"&amp;4+15*$A21+4*$A21+4),0)+IF(Analyse!$E$107="X",INDIRECT("'DATA - økonomi'!Y"&amp;4+15*$A21+4*$A21+5),0)+IF(Analyse!$E$108="X",INDIRECT("'DATA - økonomi'!Y"&amp;4+15*$A21+4*$A21+6),0)+IF(Analyse!$E$109="X",INDIRECT("'DATA - økonomi'!Y"&amp;4+15*$A21+4*$A21+7),0)+IF(Analyse!$E$110="X",INDIRECT("'DATA - økonomi'!Y"&amp;4+15*$A21+4*$A21+8),0)+IF(Analyse!$E$111="X",INDIRECT("'DATA - økonomi'!Y"&amp;4+15*$A21+4*$A21+9),0)+IF(Analyse!$E$112="X",INDIRECT("'DATA - økonomi'!Y"&amp;4+15*$A21+4*$A21+10),0)+IF(Analyse!$E$115="X",INDIRECT("'DATA - økonomi'!Y"&amp;4+15*$A21+4*$A21+11),0)+IF(Analyse!$E$116="X",INDIRECT("'DATA - økonomi'!Y"&amp;4+15*$A21+4*$A21+12),0)+IF(Analyse!$E$117="X",INDIRECT("'DATA - økonomi'!Y"&amp;4+15*$A21+4*$A21+13),0)+IF(Analyse!$E$129="X",INDIRECT("'DATA - økonomi'!Y"&amp;4+15*$A21+4*$A21+14),0)</f>
        <v>0</v>
      </c>
      <c r="Z21" s="36">
        <f ca="1">IF(Analyse!$E$3="X",INDIRECT("'DATA - økonomi'!Z"&amp;4+15*$A21+4*$A21+0),0)+IF(Analyse!$E$4="X",INDIRECT("'DATA - økonomi'!Z"&amp;4+15*$A21+4*$A21+1),0)+IF(Analyse!$E$104="X",INDIRECT("'DATA - økonomi'!Z"&amp;4+15*$A21+4*$A21+2),0)+IF(Analyse!$E$105="X",INDIRECT("'DATA - økonomi'!Z"&amp;4+15*$A21+4*$A21+3),0)+IF(Analyse!$E$106="X",INDIRECT("'DATA - økonomi'!Z"&amp;4+15*$A21+4*$A21+4),0)+IF(Analyse!$E$107="X",INDIRECT("'DATA - økonomi'!Z"&amp;4+15*$A21+4*$A21+5),0)+IF(Analyse!$E$108="X",INDIRECT("'DATA - økonomi'!Z"&amp;4+15*$A21+4*$A21+6),0)+IF(Analyse!$E$109="X",INDIRECT("'DATA - økonomi'!Z"&amp;4+15*$A21+4*$A21+7),0)+IF(Analyse!$E$110="X",INDIRECT("'DATA - økonomi'!Z"&amp;4+15*$A21+4*$A21+8),0)+IF(Analyse!$E$111="X",INDIRECT("'DATA - økonomi'!Z"&amp;4+15*$A21+4*$A21+9),0)+IF(Analyse!$E$112="X",INDIRECT("'DATA - økonomi'!Z"&amp;4+15*$A21+4*$A21+10),0)+IF(Analyse!$E$115="X",INDIRECT("'DATA - økonomi'!Z"&amp;4+15*$A21+4*$A21+11),0)+IF(Analyse!$E$116="X",INDIRECT("'DATA - økonomi'!Z"&amp;4+15*$A21+4*$A21+12),0)+IF(Analyse!$E$117="X",INDIRECT("'DATA - økonomi'!Z"&amp;4+15*$A21+4*$A21+13),0)+IF(Analyse!$E$129="X",INDIRECT("'DATA - økonomi'!Z"&amp;4+15*$A21+4*$A21+14),0)</f>
        <v>0</v>
      </c>
      <c r="AA21" s="36">
        <f ca="1">IF(Analyse!$E$3="X",INDIRECT("'DATA - økonomi'!Z"&amp;4+15*$A21+4*$A21+0),0)+IF(Analyse!$E$4="X",INDIRECT("'DATA - økonomi'!Z"&amp;4+15*$A21+4*$A21+1),0)+IF(Analyse!$E$104="X",INDIRECT("'DATA - økonomi'!Z"&amp;4+15*$A21+4*$A21+2),0)+IF(Analyse!$E$105="X",INDIRECT("'DATA - økonomi'!Z"&amp;4+15*$A21+4*$A21+3),0)+IF(Analyse!$E$106="X",INDIRECT("'DATA - økonomi'!Z"&amp;4+15*$A21+4*$A21+4),0)+IF(Analyse!$E$107="X",INDIRECT("'DATA - økonomi'!Z"&amp;4+15*$A21+4*$A21+5),0)+IF(Analyse!$E$108="X",INDIRECT("'DATA - økonomi'!Z"&amp;4+15*$A21+4*$A21+6),0)+IF(Analyse!$E$109="X",INDIRECT("'DATA - økonomi'!Z"&amp;4+15*$A21+4*$A21+7),0)+IF(Analyse!$E$110="X",INDIRECT("'DATA - økonomi'!Z"&amp;4+15*$A21+4*$A21+8),0)+IF(Analyse!$E$111="X",INDIRECT("'DATA - økonomi'!Z"&amp;4+15*$A21+4*$A21+9),0)+IF(Analyse!$E$112="X",INDIRECT("'DATA - økonomi'!Z"&amp;4+15*$A21+4*$A21+10),0)+IF(Analyse!$E$115="X",INDIRECT("'DATA - økonomi'!Z"&amp;4+15*$A21+4*$A21+11),0)+IF(Analyse!$E$116="X",INDIRECT("'DATA - økonomi'!Z"&amp;4+15*$A21+4*$A21+12),0)+IF(Analyse!$E$117="X",INDIRECT("'DATA - økonomi'!Z"&amp;4+15*$A21+4*$A21+13),0)+IF(Analyse!$E$129="X",INDIRECT("'DATA - økonomi'!Z"&amp;4+15*$A21+4*$A21+14),0)</f>
        <v>0</v>
      </c>
      <c r="AB21" s="36">
        <f ca="1">IF(Analyse!$E$3="X",INDIRECT("'DATA - økonomi'!Z"&amp;4+15*$A21+4*$A21+0),0)+IF(Analyse!$E$4="X",INDIRECT("'DATA - økonomi'!Z"&amp;4+15*$A21+4*$A21+1),0)+IF(Analyse!$E$104="X",INDIRECT("'DATA - økonomi'!Z"&amp;4+15*$A21+4*$A21+2),0)+IF(Analyse!$E$105="X",INDIRECT("'DATA - økonomi'!Z"&amp;4+15*$A21+4*$A21+3),0)+IF(Analyse!$E$106="X",INDIRECT("'DATA - økonomi'!Z"&amp;4+15*$A21+4*$A21+4),0)+IF(Analyse!$E$107="X",INDIRECT("'DATA - økonomi'!Z"&amp;4+15*$A21+4*$A21+5),0)+IF(Analyse!$E$108="X",INDIRECT("'DATA - økonomi'!Z"&amp;4+15*$A21+4*$A21+6),0)+IF(Analyse!$E$109="X",INDIRECT("'DATA - økonomi'!Z"&amp;4+15*$A21+4*$A21+7),0)+IF(Analyse!$E$110="X",INDIRECT("'DATA - økonomi'!Z"&amp;4+15*$A21+4*$A21+8),0)+IF(Analyse!$E$111="X",INDIRECT("'DATA - økonomi'!Z"&amp;4+15*$A21+4*$A21+9),0)+IF(Analyse!$E$112="X",INDIRECT("'DATA - økonomi'!Z"&amp;4+15*$A21+4*$A21+10),0)+IF(Analyse!$E$115="X",INDIRECT("'DATA - økonomi'!Z"&amp;4+15*$A21+4*$A21+11),0)+IF(Analyse!$E$116="X",INDIRECT("'DATA - økonomi'!Z"&amp;4+15*$A21+4*$A21+12),0)+IF(Analyse!$E$117="X",INDIRECT("'DATA - økonomi'!Z"&amp;4+15*$A21+4*$A21+13),0)+IF(Analyse!$E$129="X",INDIRECT("'DATA - økonomi'!Z"&amp;4+15*$A21+4*$A21+14),0)</f>
        <v>0</v>
      </c>
      <c r="AC21" s="30"/>
      <c r="AD21" s="35" t="s">
        <v>29</v>
      </c>
      <c r="AE21" s="36">
        <f ca="1">IF(Analyse!$E$3="X",INDIRECT("'DATA - økonomi'!AE"&amp;4+15*$A21+4*$A21+0),0)+IF(Analyse!$E$4="X",INDIRECT("'DATA - økonomi'!AE"&amp;4+15*$A21+4*$A21+1),0)+IF(Analyse!$E$104="X",INDIRECT("'DATA - økonomi'!AE"&amp;4+15*$A21+4*$A21+2),0)+IF(Analyse!$E$105="X",INDIRECT("'DATA - økonomi'!AE"&amp;4+15*$A21+4*$A21+3),0)+IF(Analyse!$E$106="X",INDIRECT("'DATA - økonomi'!AE"&amp;4+15*$A21+4*$A21+4),0)+IF(Analyse!$E$107="X",INDIRECT("'DATA - økonomi'!AE"&amp;4+15*$A21+4*$A21+5),0)+IF(Analyse!$E$108="X",INDIRECT("'DATA - økonomi'!AE"&amp;4+15*$A21+4*$A21+6),0)+IF(Analyse!$E$109="X",INDIRECT("'DATA - økonomi'!AE"&amp;4+15*$A21+4*$A21+7),0)+IF(Analyse!$E$110="X",INDIRECT("'DATA - økonomi'!AE"&amp;4+15*$A21+4*$A21+8),0)+IF(Analyse!$E$111="X",INDIRECT("'DATA - økonomi'!AE"&amp;4+15*$A21+4*$A21+9),0)+IF(Analyse!$E$112="X",INDIRECT("'DATA - økonomi'!AE"&amp;4+15*$A21+4*$A21+10),0)+IF(Analyse!$E$115="X",INDIRECT("'DATA - økonomi'!AE"&amp;4+15*$A21+4*$A21+11),0)+IF(Analyse!$E$116="X",INDIRECT("'DATA - økonomi'!AE"&amp;4+15*$A21+4*$A21+12),0)+IF(Analyse!$E$117="X",INDIRECT("'DATA - økonomi'!AE"&amp;4+15*$A21+4*$A21+13),0)+IF(Analyse!$E$129="X",INDIRECT("'DATA - økonomi'!AE"&amp;4+15*$A21+4*$A21+14),0)</f>
        <v>0</v>
      </c>
      <c r="AF21" s="36">
        <f ca="1">IF(Analyse!$E$3="X",INDIRECT("'DATA - økonomi'!AF"&amp;4+15*$A21+4*$A21+0),0)+IF(Analyse!$E$4="X",INDIRECT("'DATA - økonomi'!AF"&amp;4+15*$A21+4*$A21+1),0)+IF(Analyse!$E$104="X",INDIRECT("'DATA - økonomi'!AF"&amp;4+15*$A21+4*$A21+2),0)+IF(Analyse!$E$105="X",INDIRECT("'DATA - økonomi'!AF"&amp;4+15*$A21+4*$A21+3),0)+IF(Analyse!$E$106="X",INDIRECT("'DATA - økonomi'!AF"&amp;4+15*$A21+4*$A21+4),0)+IF(Analyse!$E$107="X",INDIRECT("'DATA - økonomi'!AF"&amp;4+15*$A21+4*$A21+5),0)+IF(Analyse!$E$108="X",INDIRECT("'DATA - økonomi'!AF"&amp;4+15*$A21+4*$A21+6),0)+IF(Analyse!$E$109="X",INDIRECT("'DATA - økonomi'!AF"&amp;4+15*$A21+4*$A21+7),0)+IF(Analyse!$E$110="X",INDIRECT("'DATA - økonomi'!AF"&amp;4+15*$A21+4*$A21+8),0)+IF(Analyse!$E$111="X",INDIRECT("'DATA - økonomi'!AF"&amp;4+15*$A21+4*$A21+9),0)+IF(Analyse!$E$112="X",INDIRECT("'DATA - økonomi'!AF"&amp;4+15*$A21+4*$A21+10),0)+IF(Analyse!$E$115="X",INDIRECT("'DATA - økonomi'!AF"&amp;4+15*$A21+4*$A21+11),0)+IF(Analyse!$E$116="X",INDIRECT("'DATA - økonomi'!AF"&amp;4+15*$A21+4*$A21+12),0)+IF(Analyse!$E$117="X",INDIRECT("'DATA - økonomi'!AF"&amp;4+15*$A21+4*$A21+13),0)+IF(Analyse!$E$129="X",INDIRECT("'DATA - økonomi'!AF"&amp;4+15*$A21+4*$A21+14),0)</f>
        <v>0</v>
      </c>
      <c r="AG21" s="36">
        <f ca="1">IF(Analyse!$E$3="X",INDIRECT("'DATA - økonomi'!AG"&amp;4+15*$A21+4*$A21+0),0)+IF(Analyse!$E$4="X",INDIRECT("'DATA - økonomi'!AG"&amp;4+15*$A21+4*$A21+1),0)+IF(Analyse!$E$104="X",INDIRECT("'DATA - økonomi'!AG"&amp;4+15*$A21+4*$A21+2),0)+IF(Analyse!$E$105="X",INDIRECT("'DATA - økonomi'!AG"&amp;4+15*$A21+4*$A21+3),0)+IF(Analyse!$E$106="X",INDIRECT("'DATA - økonomi'!AG"&amp;4+15*$A21+4*$A21+4),0)+IF(Analyse!$E$107="X",INDIRECT("'DATA - økonomi'!AG"&amp;4+15*$A21+4*$A21+5),0)+IF(Analyse!$E$108="X",INDIRECT("'DATA - økonomi'!AG"&amp;4+15*$A21+4*$A21+6),0)+IF(Analyse!$E$109="X",INDIRECT("'DATA - økonomi'!AG"&amp;4+15*$A21+4*$A21+7),0)+IF(Analyse!$E$110="X",INDIRECT("'DATA - økonomi'!AG"&amp;4+15*$A21+4*$A21+8),0)+IF(Analyse!$E$111="X",INDIRECT("'DATA - økonomi'!AG"&amp;4+15*$A21+4*$A21+9),0)+IF(Analyse!$E$112="X",INDIRECT("'DATA - økonomi'!AG"&amp;4+15*$A21+4*$A21+10),0)+IF(Analyse!$E$115="X",INDIRECT("'DATA - økonomi'!AG"&amp;4+15*$A21+4*$A21+11),0)+IF(Analyse!$E$116="X",INDIRECT("'DATA - økonomi'!AG"&amp;4+15*$A21+4*$A21+12),0)+IF(Analyse!$E$117="X",INDIRECT("'DATA - økonomi'!AG"&amp;4+15*$A21+4*$A21+13),0)+IF(Analyse!$E$129="X",INDIRECT("'DATA - økonomi'!AG"&amp;4+15*$A21+4*$A21+14),0)</f>
        <v>0</v>
      </c>
      <c r="AH21" s="36">
        <f ca="1">IF(Analyse!$E$3="X",INDIRECT("'DATA - økonomi'!AH"&amp;4+15*$A21+4*$A21+0),0)+IF(Analyse!$E$4="X",INDIRECT("'DATA - økonomi'!AH"&amp;4+15*$A21+4*$A21+1),0)+IF(Analyse!$E$104="X",INDIRECT("'DATA - økonomi'!AH"&amp;4+15*$A21+4*$A21+2),0)+IF(Analyse!$E$105="X",INDIRECT("'DATA - økonomi'!AH"&amp;4+15*$A21+4*$A21+3),0)+IF(Analyse!$E$106="X",INDIRECT("'DATA - økonomi'!AH"&amp;4+15*$A21+4*$A21+4),0)+IF(Analyse!$E$107="X",INDIRECT("'DATA - økonomi'!AH"&amp;4+15*$A21+4*$A21+5),0)+IF(Analyse!$E$108="X",INDIRECT("'DATA - økonomi'!AH"&amp;4+15*$A21+4*$A21+6),0)+IF(Analyse!$E$109="X",INDIRECT("'DATA - økonomi'!AH"&amp;4+15*$A21+4*$A21+7),0)+IF(Analyse!$E$110="X",INDIRECT("'DATA - økonomi'!AH"&amp;4+15*$A21+4*$A21+8),0)+IF(Analyse!$E$111="X",INDIRECT("'DATA - økonomi'!AH"&amp;4+15*$A21+4*$A21+9),0)+IF(Analyse!$E$112="X",INDIRECT("'DATA - økonomi'!AH"&amp;4+15*$A21+4*$A21+10),0)+IF(Analyse!$E$115="X",INDIRECT("'DATA - økonomi'!AH"&amp;4+15*$A21+4*$A21+11),0)+IF(Analyse!$E$116="X",INDIRECT("'DATA - økonomi'!AH"&amp;4+15*$A21+4*$A21+12),0)+IF(Analyse!$E$117="X",INDIRECT("'DATA - økonomi'!AH"&amp;4+15*$A21+4*$A21+13),0)+IF(Analyse!$E$129="X",INDIRECT("'DATA - økonomi'!AH"&amp;4+15*$A21+4*$A21+14),0)</f>
        <v>0</v>
      </c>
      <c r="AI21" s="36">
        <f ca="1">IF(Analyse!$E$3="X",INDIRECT("'DATA - økonomi'!AI"&amp;4+15*$A21+4*$A21+0),0)+IF(Analyse!$E$4="X",INDIRECT("'DATA - økonomi'!AI"&amp;4+15*$A21+4*$A21+1),0)+IF(Analyse!$E$104="X",INDIRECT("'DATA - økonomi'!AI"&amp;4+15*$A21+4*$A21+2),0)+IF(Analyse!$E$105="X",INDIRECT("'DATA - økonomi'!AI"&amp;4+15*$A21+4*$A21+3),0)+IF(Analyse!$E$106="X",INDIRECT("'DATA - økonomi'!AI"&amp;4+15*$A21+4*$A21+4),0)+IF(Analyse!$E$107="X",INDIRECT("'DATA - økonomi'!AI"&amp;4+15*$A21+4*$A21+5),0)+IF(Analyse!$E$108="X",INDIRECT("'DATA - økonomi'!AI"&amp;4+15*$A21+4*$A21+6),0)+IF(Analyse!$E$109="X",INDIRECT("'DATA - økonomi'!AI"&amp;4+15*$A21+4*$A21+7),0)+IF(Analyse!$E$110="X",INDIRECT("'DATA - økonomi'!AI"&amp;4+15*$A21+4*$A21+8),0)+IF(Analyse!$E$111="X",INDIRECT("'DATA - økonomi'!AI"&amp;4+15*$A21+4*$A21+9),0)+IF(Analyse!$E$112="X",INDIRECT("'DATA - økonomi'!AI"&amp;4+15*$A21+4*$A21+10),0)+IF(Analyse!$E$115="X",INDIRECT("'DATA - økonomi'!AI"&amp;4+15*$A21+4*$A21+11),0)+IF(Analyse!$E$116="X",INDIRECT("'DATA - økonomi'!AI"&amp;4+15*$A21+4*$A21+12),0)+IF(Analyse!$E$117="X",INDIRECT("'DATA - økonomi'!AI"&amp;4+15*$A21+4*$A21+13),0)+IF(Analyse!$E$129="X",INDIRECT("'DATA - økonomi'!AI"&amp;4+15*$A21+4*$A21+14),0)</f>
        <v>0</v>
      </c>
      <c r="AJ21" s="36">
        <f ca="1">IF(Analyse!$E$3="X",INDIRECT("'DATA - økonomi'!AJ"&amp;4+15*$A21+4*$A21+0),0)+IF(Analyse!$E$4="X",INDIRECT("'DATA - økonomi'!AJ"&amp;4+15*$A21+4*$A21+1),0)+IF(Analyse!$E$104="X",INDIRECT("'DATA - økonomi'!AJ"&amp;4+15*$A21+4*$A21+2),0)+IF(Analyse!$E$105="X",INDIRECT("'DATA - økonomi'!AJ"&amp;4+15*$A21+4*$A21+3),0)+IF(Analyse!$E$106="X",INDIRECT("'DATA - økonomi'!AJ"&amp;4+15*$A21+4*$A21+4),0)+IF(Analyse!$E$107="X",INDIRECT("'DATA - økonomi'!AJ"&amp;4+15*$A21+4*$A21+5),0)+IF(Analyse!$E$108="X",INDIRECT("'DATA - økonomi'!AJ"&amp;4+15*$A21+4*$A21+6),0)+IF(Analyse!$E$109="X",INDIRECT("'DATA - økonomi'!AJ"&amp;4+15*$A21+4*$A21+7),0)+IF(Analyse!$E$110="X",INDIRECT("'DATA - økonomi'!AJ"&amp;4+15*$A21+4*$A21+8),0)+IF(Analyse!$E$111="X",INDIRECT("'DATA - økonomi'!AJ"&amp;4+15*$A21+4*$A21+9),0)+IF(Analyse!$E$112="X",INDIRECT("'DATA - økonomi'!AJ"&amp;4+15*$A21+4*$A21+10),0)+IF(Analyse!$E$115="X",INDIRECT("'DATA - økonomi'!AJ"&amp;4+15*$A21+4*$A21+11),0)+IF(Analyse!$E$116="X",INDIRECT("'DATA - økonomi'!AJ"&amp;4+15*$A21+4*$A21+12),0)+IF(Analyse!$E$117="X",INDIRECT("'DATA - økonomi'!AJ"&amp;4+15*$A21+4*$A21+13),0)+IF(Analyse!$E$129="X",INDIRECT("'DATA - økonomi'!AJ"&amp;4+15*$A21+4*$A21+14),0)</f>
        <v>0</v>
      </c>
      <c r="AK21" s="36">
        <f ca="1">IF(Analyse!$E$3="X",INDIRECT("'DATA - økonomi'!AK"&amp;4+15*$A21+4*$A21+0),0)+IF(Analyse!$E$4="X",INDIRECT("'DATA - økonomi'!AK"&amp;4+15*$A21+4*$A21+1),0)+IF(Analyse!$E$104="X",INDIRECT("'DATA - økonomi'!AK"&amp;4+15*$A21+4*$A21+2),0)+IF(Analyse!$E$105="X",INDIRECT("'DATA - økonomi'!AK"&amp;4+15*$A21+4*$A21+3),0)+IF(Analyse!$E$106="X",INDIRECT("'DATA - økonomi'!AK"&amp;4+15*$A21+4*$A21+4),0)+IF(Analyse!$E$107="X",INDIRECT("'DATA - økonomi'!AK"&amp;4+15*$A21+4*$A21+5),0)+IF(Analyse!$E$108="X",INDIRECT("'DATA - økonomi'!AK"&amp;4+15*$A21+4*$A21+6),0)+IF(Analyse!$E$109="X",INDIRECT("'DATA - økonomi'!AK"&amp;4+15*$A21+4*$A21+7),0)+IF(Analyse!$E$110="X",INDIRECT("'DATA - økonomi'!AK"&amp;4+15*$A21+4*$A21+8),0)+IF(Analyse!$E$111="X",INDIRECT("'DATA - økonomi'!AK"&amp;4+15*$A21+4*$A21+9),0)+IF(Analyse!$E$112="X",INDIRECT("'DATA - økonomi'!AK"&amp;4+15*$A21+4*$A21+10),0)+IF(Analyse!$E$115="X",INDIRECT("'DATA - økonomi'!AK"&amp;4+15*$A21+4*$A21+11),0)+IF(Analyse!$E$116="X",INDIRECT("'DATA - økonomi'!AK"&amp;4+15*$A21+4*$A21+12),0)+IF(Analyse!$E$117="X",INDIRECT("'DATA - økonomi'!AK"&amp;4+15*$A21+4*$A21+13),0)+IF(Analyse!$E$129="X",INDIRECT("'DATA - økonomi'!AK"&amp;4+15*$A21+4*$A21+14),0)</f>
        <v>0</v>
      </c>
      <c r="AL21" s="36">
        <f ca="1">IF(Analyse!$E$3="X",INDIRECT("'DATA - økonomi'!AL"&amp;4+15*$A21+4*$A21+0),0)+IF(Analyse!$E$4="X",INDIRECT("'DATA - økonomi'!AL"&amp;4+15*$A21+4*$A21+1),0)+IF(Analyse!$E$104="X",INDIRECT("'DATA - økonomi'!AL"&amp;4+15*$A21+4*$A21+2),0)+IF(Analyse!$E$105="X",INDIRECT("'DATA - økonomi'!AL"&amp;4+15*$A21+4*$A21+3),0)+IF(Analyse!$E$106="X",INDIRECT("'DATA - økonomi'!AL"&amp;4+15*$A21+4*$A21+4),0)+IF(Analyse!$E$107="X",INDIRECT("'DATA - økonomi'!AL"&amp;4+15*$A21+4*$A21+5),0)+IF(Analyse!$E$108="X",INDIRECT("'DATA - økonomi'!AL"&amp;4+15*$A21+4*$A21+6),0)+IF(Analyse!$E$109="X",INDIRECT("'DATA - økonomi'!AL"&amp;4+15*$A21+4*$A21+7),0)+IF(Analyse!$E$110="X",INDIRECT("'DATA - økonomi'!AL"&amp;4+15*$A21+4*$A21+8),0)+IF(Analyse!$E$111="X",INDIRECT("'DATA - økonomi'!AL"&amp;4+15*$A21+4*$A21+9),0)+IF(Analyse!$E$112="X",INDIRECT("'DATA - økonomi'!AL"&amp;4+15*$A21+4*$A21+10),0)+IF(Analyse!$E$115="X",INDIRECT("'DATA - økonomi'!AL"&amp;4+15*$A21+4*$A21+11),0)+IF(Analyse!$E$116="X",INDIRECT("'DATA - økonomi'!AL"&amp;4+15*$A21+4*$A21+12),0)+IF(Analyse!$E$117="X",INDIRECT("'DATA - økonomi'!AL"&amp;4+15*$A21+4*$A21+13),0)+IF(Analyse!$E$129="X",INDIRECT("'DATA - økonomi'!AL"&amp;4+15*$A21+4*$A21+14),0)</f>
        <v>0</v>
      </c>
      <c r="AM21" s="36">
        <f ca="1">IF(Analyse!$E$3="X",INDIRECT("'DATA - økonomi'!AM"&amp;4+15*$A21+4*$A21+0),0)+IF(Analyse!$E$4="X",INDIRECT("'DATA - økonomi'!AM"&amp;4+15*$A21+4*$A21+1),0)+IF(Analyse!$E$104="X",INDIRECT("'DATA - økonomi'!AM"&amp;4+15*$A21+4*$A21+2),0)+IF(Analyse!$E$105="X",INDIRECT("'DATA - økonomi'!AM"&amp;4+15*$A21+4*$A21+3),0)+IF(Analyse!$E$106="X",INDIRECT("'DATA - økonomi'!AM"&amp;4+15*$A21+4*$A21+4),0)+IF(Analyse!$E$107="X",INDIRECT("'DATA - økonomi'!AM"&amp;4+15*$A21+4*$A21+5),0)+IF(Analyse!$E$108="X",INDIRECT("'DATA - økonomi'!AM"&amp;4+15*$A21+4*$A21+6),0)+IF(Analyse!$E$109="X",INDIRECT("'DATA - økonomi'!AM"&amp;4+15*$A21+4*$A21+7),0)+IF(Analyse!$E$110="X",INDIRECT("'DATA - økonomi'!AM"&amp;4+15*$A21+4*$A21+8),0)+IF(Analyse!$E$111="X",INDIRECT("'DATA - økonomi'!AM"&amp;4+15*$A21+4*$A21+9),0)+IF(Analyse!$E$112="X",INDIRECT("'DATA - økonomi'!AM"&amp;4+15*$A21+4*$A21+10),0)+IF(Analyse!$E$115="X",INDIRECT("'DATA - økonomi'!AM"&amp;4+15*$A21+4*$A21+11),0)+IF(Analyse!$E$116="X",INDIRECT("'DATA - økonomi'!AM"&amp;4+15*$A21+4*$A21+12),0)+IF(Analyse!$E$117="X",INDIRECT("'DATA - økonomi'!AM"&amp;4+15*$A21+4*$A21+13),0)+IF(Analyse!$E$129="X",INDIRECT("'DATA - økonomi'!AM"&amp;4+15*$A21+4*$A21+14),0)</f>
        <v>0</v>
      </c>
      <c r="AN21" s="36">
        <f ca="1">IF(Analyse!$E$3="X",INDIRECT("'DATA - økonomi'!AN"&amp;4+15*$A21+4*$A21+0),0)+IF(Analyse!$E$4="X",INDIRECT("'DATA - økonomi'!AN"&amp;4+15*$A21+4*$A21+1),0)+IF(Analyse!$E$104="X",INDIRECT("'DATA - økonomi'!AN"&amp;4+15*$A21+4*$A21+2),0)+IF(Analyse!$E$105="X",INDIRECT("'DATA - økonomi'!AN"&amp;4+15*$A21+4*$A21+3),0)+IF(Analyse!$E$106="X",INDIRECT("'DATA - økonomi'!AN"&amp;4+15*$A21+4*$A21+4),0)+IF(Analyse!$E$107="X",INDIRECT("'DATA - økonomi'!AN"&amp;4+15*$A21+4*$A21+5),0)+IF(Analyse!$E$108="X",INDIRECT("'DATA - økonomi'!AN"&amp;4+15*$A21+4*$A21+6),0)+IF(Analyse!$E$109="X",INDIRECT("'DATA - økonomi'!AN"&amp;4+15*$A21+4*$A21+7),0)+IF(Analyse!$E$110="X",INDIRECT("'DATA - økonomi'!AN"&amp;4+15*$A21+4*$A21+8),0)+IF(Analyse!$E$111="X",INDIRECT("'DATA - økonomi'!AN"&amp;4+15*$A21+4*$A21+9),0)+IF(Analyse!$E$112="X",INDIRECT("'DATA - økonomi'!AN"&amp;4+15*$A21+4*$A21+10),0)+IF(Analyse!$E$115="X",INDIRECT("'DATA - økonomi'!AN"&amp;4+15*$A21+4*$A21+11),0)+IF(Analyse!$E$116="X",INDIRECT("'DATA - økonomi'!AN"&amp;4+15*$A21+4*$A21+12),0)+IF(Analyse!$E$117="X",INDIRECT("'DATA - økonomi'!AN"&amp;4+15*$A21+4*$A21+13),0)+IF(Analyse!$E$129="X",INDIRECT("'DATA - økonomi'!AN"&amp;4+15*$A21+4*$A21+14),0)</f>
        <v>0</v>
      </c>
      <c r="AO21" s="36">
        <f ca="1">IF(Analyse!$E$3="X",INDIRECT("'DATA - økonomi'!AO"&amp;4+15*$A21+4*$A21+0),0)+IF(Analyse!$E$4="X",INDIRECT("'DATA - økonomi'!AO"&amp;4+15*$A21+4*$A21+1),0)+IF(Analyse!$E$104="X",INDIRECT("'DATA - økonomi'!AO"&amp;4+15*$A21+4*$A21+2),0)+IF(Analyse!$E$105="X",INDIRECT("'DATA - økonomi'!AO"&amp;4+15*$A21+4*$A21+3),0)+IF(Analyse!$E$106="X",INDIRECT("'DATA - økonomi'!AO"&amp;4+15*$A21+4*$A21+4),0)+IF(Analyse!$E$107="X",INDIRECT("'DATA - økonomi'!AO"&amp;4+15*$A21+4*$A21+5),0)+IF(Analyse!$E$108="X",INDIRECT("'DATA - økonomi'!AO"&amp;4+15*$A21+4*$A21+6),0)+IF(Analyse!$E$109="X",INDIRECT("'DATA - økonomi'!AO"&amp;4+15*$A21+4*$A21+7),0)+IF(Analyse!$E$110="X",INDIRECT("'DATA - økonomi'!AO"&amp;4+15*$A21+4*$A21+8),0)+IF(Analyse!$E$111="X",INDIRECT("'DATA - økonomi'!AO"&amp;4+15*$A21+4*$A21+9),0)+IF(Analyse!$E$112="X",INDIRECT("'DATA - økonomi'!AO"&amp;4+15*$A21+4*$A21+10),0)+IF(Analyse!$E$115="X",INDIRECT("'DATA - økonomi'!AO"&amp;4+15*$A21+4*$A21+11),0)+IF(Analyse!$E$116="X",INDIRECT("'DATA - økonomi'!AO"&amp;4+15*$A21+4*$A21+12),0)+IF(Analyse!$E$117="X",INDIRECT("'DATA - økonomi'!AO"&amp;4+15*$A21+4*$A21+13),0)+IF(Analyse!$E$129="X",INDIRECT("'DATA - økonomi'!AO"&amp;4+15*$A21+4*$A21+14),0)</f>
        <v>0</v>
      </c>
      <c r="AP21" s="30"/>
      <c r="AQ21" s="35" t="s">
        <v>29</v>
      </c>
      <c r="AR21" s="36">
        <f ca="1">INDIRECT("'DATA - økonomi'!AE"&amp;($A124+1)*19)</f>
        <v>70093.92300000001</v>
      </c>
      <c r="AS21" s="36">
        <f ca="1">INDIRECT("'DATA - økonomi'!AF"&amp;($A124+1)*19)</f>
        <v>70155.710999999996</v>
      </c>
      <c r="AT21" s="36">
        <f ca="1">INDIRECT("'DATA - økonomi'!AG"&amp;($A124+1)*19)</f>
        <v>70067.368000000002</v>
      </c>
      <c r="AU21" s="36">
        <f ca="1">INDIRECT("'DATA - økonomi'!AH"&amp;($A124+1)*19)</f>
        <v>70838.118000000002</v>
      </c>
      <c r="AV21" s="36">
        <f ca="1">INDIRECT("'DATA - økonomi'!AI"&amp;($A124+1)*19)</f>
        <v>70794.938000000009</v>
      </c>
      <c r="AW21" s="36">
        <f ca="1">INDIRECT("'DATA - økonomi'!AJ"&amp;($A124+1)*19)</f>
        <v>70163.520000000004</v>
      </c>
      <c r="AX21" s="36">
        <f ca="1">INDIRECT("'DATA - økonomi'!AK"&amp;($A124+1)*19)</f>
        <v>69653.2</v>
      </c>
      <c r="AY21" s="36">
        <f ca="1">INDIRECT("'DATA - økonomi'!AL"&amp;($A124+1)*19)</f>
        <v>69884.350000000006</v>
      </c>
      <c r="AZ21" s="36">
        <f ca="1">INDIRECT("'DATA - økonomi'!AM"&amp;($A124+1)*19)</f>
        <v>69359.913</v>
      </c>
      <c r="BA21" s="36">
        <f ca="1">INDIRECT("'DATA - økonomi'!AN"&amp;($A124+1)*19)</f>
        <v>69417.36</v>
      </c>
      <c r="BB21" s="36">
        <f ca="1">INDIRECT("'DATA - økonomi'!AO"&amp;($A124+1)*19)</f>
        <v>70543.536000000007</v>
      </c>
      <c r="BC21" s="30"/>
    </row>
    <row r="22" spans="1:55" x14ac:dyDescent="0.25">
      <c r="A22" s="32">
        <v>18</v>
      </c>
      <c r="B22" s="35" t="s">
        <v>30</v>
      </c>
      <c r="C22" s="36">
        <f ca="1">IF(Analyse!$E$3="X",INDIRECT("'DATA - økonomi'!C"&amp;4+15*$A22+4*$A22+0),0)+IF(Analyse!$E$4="X",INDIRECT("'DATA - økonomi'!C"&amp;4+15*$A22+4*$A22+1),0)+IF(Analyse!$E$104="X",INDIRECT("'DATA - økonomi'!C"&amp;4+15*$A22+4*$A22+2),0)+IF(Analyse!$E$105="X",INDIRECT("'DATA - økonomi'!C"&amp;4+15*$A22+4*$A22+3),0)+IF(Analyse!$E$106="X",INDIRECT("'DATA - økonomi'!C"&amp;4+15*$A22+4*$A22+4),0)+IF(Analyse!$E$107="X",INDIRECT("'DATA - økonomi'!C"&amp;4+15*$A22+4*$A22+5),0)+IF(Analyse!$E$108="X",INDIRECT("'DATA - økonomi'!C"&amp;4+15*$A22+4*$A22+6),0)+IF(Analyse!$E$109="X",INDIRECT("'DATA - økonomi'!C"&amp;4+15*$A22+4*$A22+7),0)+IF(Analyse!$E$110="X",INDIRECT("'DATA - økonomi'!C"&amp;4+15*$A22+4*$A22+8),0)+IF(Analyse!$E$111="X",INDIRECT("'DATA - økonomi'!C"&amp;4+15*$A22+4*$A22+9),0)+IF(Analyse!$E$112="X",INDIRECT("'DATA - økonomi'!C"&amp;4+15*$A22+4*$A22+10),0)+IF(Analyse!$E$115="X",INDIRECT("'DATA - økonomi'!C"&amp;4+15*$A22+4*$A22+11),0)+IF(Analyse!$E$116="X",INDIRECT("'DATA - økonomi'!C"&amp;4+15*$A22+4*$A22+12),0)+IF(Analyse!$E$117="X",INDIRECT("'DATA - økonomi'!C"&amp;4+15*$A22+4*$A22+13),0)+IF(Analyse!$E$129="X",INDIRECT("'DATA - økonomi'!C"&amp;4+15*$A22+4*$A22+14),0)</f>
        <v>0</v>
      </c>
      <c r="D22" s="36">
        <f ca="1">IF(Analyse!$E$3="X",INDIRECT("'DATA - økonomi'!D"&amp;4+15*$A22+4*$A22+0),0)+IF(Analyse!$E$4="X",INDIRECT("'DATA - økonomi'!D"&amp;4+15*$A22+4*$A22+1),0)+IF(Analyse!$E$104="X",INDIRECT("'DATA - økonomi'!D"&amp;4+15*$A22+4*$A22+2),0)+IF(Analyse!$E$105="X",INDIRECT("'DATA - økonomi'!D"&amp;4+15*$A22+4*$A22+3),0)+IF(Analyse!$E$106="X",INDIRECT("'DATA - økonomi'!D"&amp;4+15*$A22+4*$A22+4),0)+IF(Analyse!$E$107="X",INDIRECT("'DATA - økonomi'!D"&amp;4+15*$A22+4*$A22+5),0)+IF(Analyse!$E$108="X",INDIRECT("'DATA - økonomi'!D"&amp;4+15*$A22+4*$A22+6),0)+IF(Analyse!$E$109="X",INDIRECT("'DATA - økonomi'!D"&amp;4+15*$A22+4*$A22+7),0)+IF(Analyse!$E$110="X",INDIRECT("'DATA - økonomi'!D"&amp;4+15*$A22+4*$A22+8),0)+IF(Analyse!$E$111="X",INDIRECT("'DATA - økonomi'!D"&amp;4+15*$A22+4*$A22+9),0)+IF(Analyse!$E$112="X",INDIRECT("'DATA - økonomi'!D"&amp;4+15*$A22+4*$A22+10),0)+IF(Analyse!$E$115="X",INDIRECT("'DATA - økonomi'!D"&amp;4+15*$A22+4*$A22+11),0)+IF(Analyse!$E$116="X",INDIRECT("'DATA - økonomi'!D"&amp;4+15*$A22+4*$A22+12),0)+IF(Analyse!$E$117="X",INDIRECT("'DATA - økonomi'!D"&amp;4+15*$A22+4*$A22+13),0)+IF(Analyse!$E$129="X",INDIRECT("'DATA - økonomi'!D"&amp;4+15*$A22+4*$A22+14),0)</f>
        <v>0</v>
      </c>
      <c r="E22" s="36">
        <f ca="1">IF(Analyse!$E$3="X",INDIRECT("'DATA - økonomi'!E"&amp;4+15*$A22+4*$A22+0),0)+IF(Analyse!$E$4="X",INDIRECT("'DATA - økonomi'!E"&amp;4+15*$A22+4*$A22+1),0)+IF(Analyse!$E$104="X",INDIRECT("'DATA - økonomi'!E"&amp;4+15*$A22+4*$A22+2),0)+IF(Analyse!$E$105="X",INDIRECT("'DATA - økonomi'!E"&amp;4+15*$A22+4*$A22+3),0)+IF(Analyse!$E$106="X",INDIRECT("'DATA - økonomi'!E"&amp;4+15*$A22+4*$A22+4),0)+IF(Analyse!$E$107="X",INDIRECT("'DATA - økonomi'!E"&amp;4+15*$A22+4*$A22+5),0)+IF(Analyse!$E$108="X",INDIRECT("'DATA - økonomi'!E"&amp;4+15*$A22+4*$A22+6),0)+IF(Analyse!$E$109="X",INDIRECT("'DATA - økonomi'!E"&amp;4+15*$A22+4*$A22+7),0)+IF(Analyse!$E$110="X",INDIRECT("'DATA - økonomi'!E"&amp;4+15*$A22+4*$A22+8),0)+IF(Analyse!$E$111="X",INDIRECT("'DATA - økonomi'!E"&amp;4+15*$A22+4*$A22+9),0)+IF(Analyse!$E$112="X",INDIRECT("'DATA - økonomi'!E"&amp;4+15*$A22+4*$A22+10),0)+IF(Analyse!$E$115="X",INDIRECT("'DATA - økonomi'!E"&amp;4+15*$A22+4*$A22+11),0)+IF(Analyse!$E$116="X",INDIRECT("'DATA - økonomi'!E"&amp;4+15*$A22+4*$A22+12),0)+IF(Analyse!$E$117="X",INDIRECT("'DATA - økonomi'!E"&amp;4+15*$A22+4*$A22+13),0)+IF(Analyse!$E$129="X",INDIRECT("'DATA - økonomi'!E"&amp;4+15*$A22+4*$A22+14),0)</f>
        <v>0</v>
      </c>
      <c r="F22" s="36">
        <f ca="1">IF(Analyse!$E$3="X",INDIRECT("'DATA - økonomi'!F"&amp;4+15*$A22+4*$A22+0),0)+IF(Analyse!$E$4="X",INDIRECT("'DATA - økonomi'!F"&amp;4+15*$A22+4*$A22+1),0)+IF(Analyse!$E$104="X",INDIRECT("'DATA - økonomi'!F"&amp;4+15*$A22+4*$A22+2),0)+IF(Analyse!$E$105="X",INDIRECT("'DATA - økonomi'!F"&amp;4+15*$A22+4*$A22+3),0)+IF(Analyse!$E$106="X",INDIRECT("'DATA - økonomi'!F"&amp;4+15*$A22+4*$A22+4),0)+IF(Analyse!$E$107="X",INDIRECT("'DATA - økonomi'!F"&amp;4+15*$A22+4*$A22+5),0)+IF(Analyse!$E$108="X",INDIRECT("'DATA - økonomi'!F"&amp;4+15*$A22+4*$A22+6),0)+IF(Analyse!$E$109="X",INDIRECT("'DATA - økonomi'!F"&amp;4+15*$A22+4*$A22+7),0)+IF(Analyse!$E$110="X",INDIRECT("'DATA - økonomi'!F"&amp;4+15*$A22+4*$A22+8),0)+IF(Analyse!$E$111="X",INDIRECT("'DATA - økonomi'!F"&amp;4+15*$A22+4*$A22+9),0)+IF(Analyse!$E$112="X",INDIRECT("'DATA - økonomi'!F"&amp;4+15*$A22+4*$A22+10),0)+IF(Analyse!$E$115="X",INDIRECT("'DATA - økonomi'!F"&amp;4+15*$A22+4*$A22+11),0)+IF(Analyse!$E$116="X",INDIRECT("'DATA - økonomi'!F"&amp;4+15*$A22+4*$A22+12),0)+IF(Analyse!$E$117="X",INDIRECT("'DATA - økonomi'!F"&amp;4+15*$A22+4*$A22+13),0)+IF(Analyse!$E$129="X",INDIRECT("'DATA - økonomi'!F"&amp;4+15*$A22+4*$A22+14),0)</f>
        <v>0</v>
      </c>
      <c r="G22" s="36">
        <f ca="1">IF(Analyse!$E$3="X",INDIRECT("'DATA - økonomi'!G"&amp;4+15*$A22+4*$A22+0),0)+IF(Analyse!$E$4="X",INDIRECT("'DATA - økonomi'!G"&amp;4+15*$A22+4*$A22+1),0)+IF(Analyse!$E$104="X",INDIRECT("'DATA - økonomi'!G"&amp;4+15*$A22+4*$A22+2),0)+IF(Analyse!$E$105="X",INDIRECT("'DATA - økonomi'!G"&amp;4+15*$A22+4*$A22+3),0)+IF(Analyse!$E$106="X",INDIRECT("'DATA - økonomi'!G"&amp;4+15*$A22+4*$A22+4),0)+IF(Analyse!$E$107="X",INDIRECT("'DATA - økonomi'!G"&amp;4+15*$A22+4*$A22+5),0)+IF(Analyse!$E$108="X",INDIRECT("'DATA - økonomi'!G"&amp;4+15*$A22+4*$A22+6),0)+IF(Analyse!$E$109="X",INDIRECT("'DATA - økonomi'!G"&amp;4+15*$A22+4*$A22+7),0)+IF(Analyse!$E$110="X",INDIRECT("'DATA - økonomi'!G"&amp;4+15*$A22+4*$A22+8),0)+IF(Analyse!$E$111="X",INDIRECT("'DATA - økonomi'!G"&amp;4+15*$A22+4*$A22+9),0)+IF(Analyse!$E$112="X",INDIRECT("'DATA - økonomi'!G"&amp;4+15*$A22+4*$A22+10),0)+IF(Analyse!$E$115="X",INDIRECT("'DATA - økonomi'!G"&amp;4+15*$A22+4*$A22+11),0)+IF(Analyse!$E$116="X",INDIRECT("'DATA - økonomi'!G"&amp;4+15*$A22+4*$A22+12),0)+IF(Analyse!$E$117="X",INDIRECT("'DATA - økonomi'!G"&amp;4+15*$A22+4*$A22+13),0)+IF(Analyse!$E$129="X",INDIRECT("'DATA - økonomi'!G"&amp;4+15*$A22+4*$A22+14),0)</f>
        <v>0</v>
      </c>
      <c r="H22" s="36">
        <f ca="1">IF(Analyse!$E$3="X",INDIRECT("'DATA - økonomi'!H"&amp;4+15*$A22+4*$A22+0),0)+IF(Analyse!$E$4="X",INDIRECT("'DATA - økonomi'!H"&amp;4+15*$A22+4*$A22+1),0)+IF(Analyse!$E$104="X",INDIRECT("'DATA - økonomi'!H"&amp;4+15*$A22+4*$A22+2),0)+IF(Analyse!$E$105="X",INDIRECT("'DATA - økonomi'!H"&amp;4+15*$A22+4*$A22+3),0)+IF(Analyse!$E$106="X",INDIRECT("'DATA - økonomi'!H"&amp;4+15*$A22+4*$A22+4),0)+IF(Analyse!$E$107="X",INDIRECT("'DATA - økonomi'!H"&amp;4+15*$A22+4*$A22+5),0)+IF(Analyse!$E$108="X",INDIRECT("'DATA - økonomi'!H"&amp;4+15*$A22+4*$A22+6),0)+IF(Analyse!$E$109="X",INDIRECT("'DATA - økonomi'!H"&amp;4+15*$A22+4*$A22+7),0)+IF(Analyse!$E$110="X",INDIRECT("'DATA - økonomi'!H"&amp;4+15*$A22+4*$A22+8),0)+IF(Analyse!$E$111="X",INDIRECT("'DATA - økonomi'!H"&amp;4+15*$A22+4*$A22+9),0)+IF(Analyse!$E$112="X",INDIRECT("'DATA - økonomi'!H"&amp;4+15*$A22+4*$A22+10),0)+IF(Analyse!$E$115="X",INDIRECT("'DATA - økonomi'!H"&amp;4+15*$A22+4*$A22+11),0)+IF(Analyse!$E$116="X",INDIRECT("'DATA - økonomi'!H"&amp;4+15*$A22+4*$A22+12),0)+IF(Analyse!$E$117="X",INDIRECT("'DATA - økonomi'!H"&amp;4+15*$A22+4*$A22+13),0)+IF(Analyse!$E$129="X",INDIRECT("'DATA - økonomi'!H"&amp;4+15*$A22+4*$A22+14),0)</f>
        <v>0</v>
      </c>
      <c r="I22" s="36">
        <f ca="1">IF(Analyse!$E$3="X",INDIRECT("'DATA - økonomi'!I"&amp;4+15*$A22+4*$A22+0),0)+IF(Analyse!$E$4="X",INDIRECT("'DATA - økonomi'!I"&amp;4+15*$A22+4*$A22+1),0)+IF(Analyse!$E$104="X",INDIRECT("'DATA - økonomi'!I"&amp;4+15*$A22+4*$A22+2),0)+IF(Analyse!$E$105="X",INDIRECT("'DATA - økonomi'!I"&amp;4+15*$A22+4*$A22+3),0)+IF(Analyse!$E$106="X",INDIRECT("'DATA - økonomi'!I"&amp;4+15*$A22+4*$A22+4),0)+IF(Analyse!$E$107="X",INDIRECT("'DATA - økonomi'!I"&amp;4+15*$A22+4*$A22+5),0)+IF(Analyse!$E$108="X",INDIRECT("'DATA - økonomi'!I"&amp;4+15*$A22+4*$A22+6),0)+IF(Analyse!$E$109="X",INDIRECT("'DATA - økonomi'!I"&amp;4+15*$A22+4*$A22+7),0)+IF(Analyse!$E$110="X",INDIRECT("'DATA - økonomi'!I"&amp;4+15*$A22+4*$A22+8),0)+IF(Analyse!$E$111="X",INDIRECT("'DATA - økonomi'!I"&amp;4+15*$A22+4*$A22+9),0)+IF(Analyse!$E$112="X",INDIRECT("'DATA - økonomi'!I"&amp;4+15*$A22+4*$A22+10),0)+IF(Analyse!$E$115="X",INDIRECT("'DATA - økonomi'!I"&amp;4+15*$A22+4*$A22+11),0)+IF(Analyse!$E$116="X",INDIRECT("'DATA - økonomi'!I"&amp;4+15*$A22+4*$A22+12),0)+IF(Analyse!$E$117="X",INDIRECT("'DATA - økonomi'!I"&amp;4+15*$A22+4*$A22+13),0)+IF(Analyse!$E$129="X",INDIRECT("'DATA - økonomi'!I"&amp;4+15*$A22+4*$A22+14),0)</f>
        <v>0</v>
      </c>
      <c r="J22" s="36">
        <f ca="1">IF(Analyse!$E$3="X",INDIRECT("'DATA - økonomi'!J"&amp;4+15*$A22+4*$A22+0),0)+IF(Analyse!$E$4="X",INDIRECT("'DATA - økonomi'!J"&amp;4+15*$A22+4*$A22+1),0)+IF(Analyse!$E$104="X",INDIRECT("'DATA - økonomi'!J"&amp;4+15*$A22+4*$A22+2),0)+IF(Analyse!$E$105="X",INDIRECT("'DATA - økonomi'!J"&amp;4+15*$A22+4*$A22+3),0)+IF(Analyse!$E$106="X",INDIRECT("'DATA - økonomi'!J"&amp;4+15*$A22+4*$A22+4),0)+IF(Analyse!$E$107="X",INDIRECT("'DATA - økonomi'!J"&amp;4+15*$A22+4*$A22+5),0)+IF(Analyse!$E$108="X",INDIRECT("'DATA - økonomi'!J"&amp;4+15*$A22+4*$A22+6),0)+IF(Analyse!$E$109="X",INDIRECT("'DATA - økonomi'!J"&amp;4+15*$A22+4*$A22+7),0)+IF(Analyse!$E$110="X",INDIRECT("'DATA - økonomi'!J"&amp;4+15*$A22+4*$A22+8),0)+IF(Analyse!$E$111="X",INDIRECT("'DATA - økonomi'!J"&amp;4+15*$A22+4*$A22+9),0)+IF(Analyse!$E$112="X",INDIRECT("'DATA - økonomi'!J"&amp;4+15*$A22+4*$A22+10),0)+IF(Analyse!$E$115="X",INDIRECT("'DATA - økonomi'!J"&amp;4+15*$A22+4*$A22+11),0)+IF(Analyse!$E$116="X",INDIRECT("'DATA - økonomi'!J"&amp;4+15*$A22+4*$A22+12),0)+IF(Analyse!$E$117="X",INDIRECT("'DATA - økonomi'!J"&amp;4+15*$A22+4*$A22+13),0)+IF(Analyse!$E$129="X",INDIRECT("'DATA - økonomi'!J"&amp;4+15*$A22+4*$A22+14),0)</f>
        <v>0</v>
      </c>
      <c r="K22" s="36">
        <f ca="1">IF(Analyse!$E$3="X",INDIRECT("'DATA - økonomi'!K"&amp;4+15*$A22+4*$A22+0),0)+IF(Analyse!$E$4="X",INDIRECT("'DATA - økonomi'!K"&amp;4+15*$A22+4*$A22+1),0)+IF(Analyse!$E$104="X",INDIRECT("'DATA - økonomi'!K"&amp;4+15*$A22+4*$A22+2),0)+IF(Analyse!$E$105="X",INDIRECT("'DATA - økonomi'!K"&amp;4+15*$A22+4*$A22+3),0)+IF(Analyse!$E$106="X",INDIRECT("'DATA - økonomi'!K"&amp;4+15*$A22+4*$A22+4),0)+IF(Analyse!$E$107="X",INDIRECT("'DATA - økonomi'!K"&amp;4+15*$A22+4*$A22+5),0)+IF(Analyse!$E$108="X",INDIRECT("'DATA - økonomi'!K"&amp;4+15*$A22+4*$A22+6),0)+IF(Analyse!$E$109="X",INDIRECT("'DATA - økonomi'!K"&amp;4+15*$A22+4*$A22+7),0)+IF(Analyse!$E$110="X",INDIRECT("'DATA - økonomi'!K"&amp;4+15*$A22+4*$A22+8),0)+IF(Analyse!$E$111="X",INDIRECT("'DATA - økonomi'!K"&amp;4+15*$A22+4*$A22+9),0)+IF(Analyse!$E$112="X",INDIRECT("'DATA - økonomi'!K"&amp;4+15*$A22+4*$A22+10),0)+IF(Analyse!$E$115="X",INDIRECT("'DATA - økonomi'!K"&amp;4+15*$A22+4*$A22+11),0)+IF(Analyse!$E$116="X",INDIRECT("'DATA - økonomi'!K"&amp;4+15*$A22+4*$A22+12),0)+IF(Analyse!$E$117="X",INDIRECT("'DATA - økonomi'!K"&amp;4+15*$A22+4*$A22+13),0)+IF(Analyse!$E$129="X",INDIRECT("'DATA - økonomi'!K"&amp;4+15*$A22+4*$A22+14),0)</f>
        <v>0</v>
      </c>
      <c r="L22" s="36">
        <f ca="1">IF(Analyse!$E$3="X",INDIRECT("'DATA - økonomi'!L"&amp;4+15*$A22+4*$A22+0),0)+IF(Analyse!$E$4="X",INDIRECT("'DATA - økonomi'!L"&amp;4+15*$A22+4*$A22+1),0)+IF(Analyse!$E$104="X",INDIRECT("'DATA - økonomi'!L"&amp;4+15*$A22+4*$A22+2),0)+IF(Analyse!$E$105="X",INDIRECT("'DATA - økonomi'!L"&amp;4+15*$A22+4*$A22+3),0)+IF(Analyse!$E$106="X",INDIRECT("'DATA - økonomi'!L"&amp;4+15*$A22+4*$A22+4),0)+IF(Analyse!$E$107="X",INDIRECT("'DATA - økonomi'!L"&amp;4+15*$A22+4*$A22+5),0)+IF(Analyse!$E$108="X",INDIRECT("'DATA - økonomi'!L"&amp;4+15*$A22+4*$A22+6),0)+IF(Analyse!$E$109="X",INDIRECT("'DATA - økonomi'!L"&amp;4+15*$A22+4*$A22+7),0)+IF(Analyse!$E$110="X",INDIRECT("'DATA - økonomi'!L"&amp;4+15*$A22+4*$A22+8),0)+IF(Analyse!$E$111="X",INDIRECT("'DATA - økonomi'!L"&amp;4+15*$A22+4*$A22+9),0)+IF(Analyse!$E$112="X",INDIRECT("'DATA - økonomi'!L"&amp;4+15*$A22+4*$A22+10),0)+IF(Analyse!$E$115="X",INDIRECT("'DATA - økonomi'!L"&amp;4+15*$A22+4*$A22+11),0)+IF(Analyse!$E$116="X",INDIRECT("'DATA - økonomi'!L"&amp;4+15*$A22+4*$A22+12),0)+IF(Analyse!$E$117="X",INDIRECT("'DATA - økonomi'!L"&amp;4+15*$A22+4*$A22+13),0)+IF(Analyse!$E$129="X",INDIRECT("'DATA - økonomi'!L"&amp;4+15*$A22+4*$A22+14),0)</f>
        <v>0</v>
      </c>
      <c r="M22" s="36">
        <f ca="1">IF(Analyse!$E$3="X",INDIRECT("'DATA - økonomi'!M"&amp;4+15*$A22+4*$A22+0),0)+IF(Analyse!$E$4="X",INDIRECT("'DATA - økonomi'!M"&amp;4+15*$A22+4*$A22+1),0)+IF(Analyse!$E$104="X",INDIRECT("'DATA - økonomi'!M"&amp;4+15*$A22+4*$A22+2),0)+IF(Analyse!$E$105="X",INDIRECT("'DATA - økonomi'!M"&amp;4+15*$A22+4*$A22+3),0)+IF(Analyse!$E$106="X",INDIRECT("'DATA - økonomi'!M"&amp;4+15*$A22+4*$A22+4),0)+IF(Analyse!$E$107="X",INDIRECT("'DATA - økonomi'!M"&amp;4+15*$A22+4*$A22+5),0)+IF(Analyse!$E$108="X",INDIRECT("'DATA - økonomi'!M"&amp;4+15*$A22+4*$A22+6),0)+IF(Analyse!$E$109="X",INDIRECT("'DATA - økonomi'!M"&amp;4+15*$A22+4*$A22+7),0)+IF(Analyse!$E$110="X",INDIRECT("'DATA - økonomi'!M"&amp;4+15*$A22+4*$A22+8),0)+IF(Analyse!$E$111="X",INDIRECT("'DATA - økonomi'!M"&amp;4+15*$A22+4*$A22+9),0)+IF(Analyse!$E$112="X",INDIRECT("'DATA - økonomi'!M"&amp;4+15*$A22+4*$A22+10),0)+IF(Analyse!$E$115="X",INDIRECT("'DATA - økonomi'!M"&amp;4+15*$A22+4*$A22+11),0)+IF(Analyse!$E$116="X",INDIRECT("'DATA - økonomi'!M"&amp;4+15*$A22+4*$A22+12),0)+IF(Analyse!$E$117="X",INDIRECT("'DATA - økonomi'!M"&amp;4+15*$A22+4*$A22+13),0)+IF(Analyse!$E$129="X",INDIRECT("'DATA - økonomi'!M"&amp;4+15*$A22+4*$A22+14),0)</f>
        <v>0</v>
      </c>
      <c r="N22" s="36">
        <f ca="1">IF(Analyse!$E$3="X",INDIRECT("'DATA - økonomi'!N"&amp;4+15*$A22+4*$A22+0),0)+IF(Analyse!$E$4="X",INDIRECT("'DATA - økonomi'!N"&amp;4+15*$A22+4*$A22+1),0)+IF(Analyse!$E$104="X",INDIRECT("'DATA - økonomi'!N"&amp;4+15*$A22+4*$A22+2),0)+IF(Analyse!$E$105="X",INDIRECT("'DATA - økonomi'!N"&amp;4+15*$A22+4*$A22+3),0)+IF(Analyse!$E$106="X",INDIRECT("'DATA - økonomi'!N"&amp;4+15*$A22+4*$A22+4),0)+IF(Analyse!$E$107="X",INDIRECT("'DATA - økonomi'!N"&amp;4+15*$A22+4*$A22+5),0)+IF(Analyse!$E$108="X",INDIRECT("'DATA - økonomi'!N"&amp;4+15*$A22+4*$A22+6),0)+IF(Analyse!$E$109="X",INDIRECT("'DATA - økonomi'!N"&amp;4+15*$A22+4*$A22+7),0)+IF(Analyse!$E$110="X",INDIRECT("'DATA - økonomi'!N"&amp;4+15*$A22+4*$A22+8),0)+IF(Analyse!$E$111="X",INDIRECT("'DATA - økonomi'!N"&amp;4+15*$A22+4*$A22+9),0)+IF(Analyse!$E$112="X",INDIRECT("'DATA - økonomi'!N"&amp;4+15*$A22+4*$A22+10),0)+IF(Analyse!$E$115="X",INDIRECT("'DATA - økonomi'!N"&amp;4+15*$A22+4*$A22+11),0)+IF(Analyse!$E$116="X",INDIRECT("'DATA - økonomi'!N"&amp;4+15*$A22+4*$A22+12),0)+IF(Analyse!$E$117="X",INDIRECT("'DATA - økonomi'!N"&amp;4+15*$A22+4*$A22+13),0)+IF(Analyse!$E$129="X",INDIRECT("'DATA - økonomi'!N"&amp;4+15*$A22+4*$A22+14),0)</f>
        <v>0</v>
      </c>
      <c r="O22" s="32"/>
      <c r="P22" s="35" t="s">
        <v>30</v>
      </c>
      <c r="Q22" s="36">
        <f ca="1">IF(Analyse!$E$3="X",INDIRECT("'DATA - økonomi'!Q"&amp;4+15*$A22+4*$A22+0),0)+IF(Analyse!$E$4="X",INDIRECT("'DATA - økonomi'!Q"&amp;4+15*$A22+4*$A22+1),0)+IF(Analyse!$E$104="X",INDIRECT("'DATA - økonomi'!Q"&amp;4+15*$A22+4*$A22+2),0)+IF(Analyse!$E$105="X",INDIRECT("'DATA - økonomi'!Q"&amp;4+15*$A22+4*$A22+3),0)+IF(Analyse!$E$106="X",INDIRECT("'DATA - økonomi'!Q"&amp;4+15*$A22+4*$A22+4),0)+IF(Analyse!$E$107="X",INDIRECT("'DATA - økonomi'!Q"&amp;4+15*$A22+4*$A22+5),0)+IF(Analyse!$E$108="X",INDIRECT("'DATA - økonomi'!Q"&amp;4+15*$A22+4*$A22+6),0)+IF(Analyse!$E$109="X",INDIRECT("'DATA - økonomi'!Q"&amp;4+15*$A22+4*$A22+7),0)+IF(Analyse!$E$110="X",INDIRECT("'DATA - økonomi'!Q"&amp;4+15*$A22+4*$A22+8),0)+IF(Analyse!$E$111="X",INDIRECT("'DATA - økonomi'!Q"&amp;4+15*$A22+4*$A22+9),0)+IF(Analyse!$E$112="X",INDIRECT("'DATA - økonomi'!Q"&amp;4+15*$A22+4*$A22+10),0)+IF(Analyse!$E$115="X",INDIRECT("'DATA - økonomi'!Q"&amp;4+15*$A22+4*$A22+11),0)+IF(Analyse!$E$116="X",INDIRECT("'DATA - økonomi'!Q"&amp;4+15*$A22+4*$A22+12),0)+IF(Analyse!$E$117="X",INDIRECT("'DATA - økonomi'!Q"&amp;4+15*$A22+4*$A22+13),0)+IF(Analyse!$E$129="X",INDIRECT("'DATA - økonomi'!Q"&amp;4+15*$A22+4*$A22+14),0)</f>
        <v>0</v>
      </c>
      <c r="R22" s="36">
        <f ca="1">IF(Analyse!$E$3="X",INDIRECT("'DATA - økonomi'!R"&amp;4+15*$A22+4*$A22+0),0)+IF(Analyse!$E$4="X",INDIRECT("'DATA - økonomi'!R"&amp;4+15*$A22+4*$A22+1),0)+IF(Analyse!$E$104="X",INDIRECT("'DATA - økonomi'!R"&amp;4+15*$A22+4*$A22+2),0)+IF(Analyse!$E$105="X",INDIRECT("'DATA - økonomi'!R"&amp;4+15*$A22+4*$A22+3),0)+IF(Analyse!$E$106="X",INDIRECT("'DATA - økonomi'!R"&amp;4+15*$A22+4*$A22+4),0)+IF(Analyse!$E$107="X",INDIRECT("'DATA - økonomi'!R"&amp;4+15*$A22+4*$A22+5),0)+IF(Analyse!$E$108="X",INDIRECT("'DATA - økonomi'!R"&amp;4+15*$A22+4*$A22+6),0)+IF(Analyse!$E$109="X",INDIRECT("'DATA - økonomi'!R"&amp;4+15*$A22+4*$A22+7),0)+IF(Analyse!$E$110="X",INDIRECT("'DATA - økonomi'!R"&amp;4+15*$A22+4*$A22+8),0)+IF(Analyse!$E$111="X",INDIRECT("'DATA - økonomi'!R"&amp;4+15*$A22+4*$A22+9),0)+IF(Analyse!$E$112="X",INDIRECT("'DATA - økonomi'!R"&amp;4+15*$A22+4*$A22+10),0)+IF(Analyse!$E$115="X",INDIRECT("'DATA - økonomi'!R"&amp;4+15*$A22+4*$A22+11),0)+IF(Analyse!$E$116="X",INDIRECT("'DATA - økonomi'!R"&amp;4+15*$A22+4*$A22+12),0)+IF(Analyse!$E$117="X",INDIRECT("'DATA - økonomi'!R"&amp;4+15*$A22+4*$A22+13),0)+IF(Analyse!$E$129="X",INDIRECT("'DATA - økonomi'!R"&amp;4+15*$A22+4*$A22+14),0)</f>
        <v>0</v>
      </c>
      <c r="S22" s="36">
        <f ca="1">IF(Analyse!$E$3="X",INDIRECT("'DATA - økonomi'!S"&amp;4+15*$A22+4*$A22+0),0)+IF(Analyse!$E$4="X",INDIRECT("'DATA - økonomi'!S"&amp;4+15*$A22+4*$A22+1),0)+IF(Analyse!$E$104="X",INDIRECT("'DATA - økonomi'!S"&amp;4+15*$A22+4*$A22+2),0)+IF(Analyse!$E$105="X",INDIRECT("'DATA - økonomi'!S"&amp;4+15*$A22+4*$A22+3),0)+IF(Analyse!$E$106="X",INDIRECT("'DATA - økonomi'!S"&amp;4+15*$A22+4*$A22+4),0)+IF(Analyse!$E$107="X",INDIRECT("'DATA - økonomi'!S"&amp;4+15*$A22+4*$A22+5),0)+IF(Analyse!$E$108="X",INDIRECT("'DATA - økonomi'!S"&amp;4+15*$A22+4*$A22+6),0)+IF(Analyse!$E$109="X",INDIRECT("'DATA - økonomi'!S"&amp;4+15*$A22+4*$A22+7),0)+IF(Analyse!$E$110="X",INDIRECT("'DATA - økonomi'!S"&amp;4+15*$A22+4*$A22+8),0)+IF(Analyse!$E$111="X",INDIRECT("'DATA - økonomi'!S"&amp;4+15*$A22+4*$A22+9),0)+IF(Analyse!$E$112="X",INDIRECT("'DATA - økonomi'!S"&amp;4+15*$A22+4*$A22+10),0)+IF(Analyse!$E$115="X",INDIRECT("'DATA - økonomi'!S"&amp;4+15*$A22+4*$A22+11),0)+IF(Analyse!$E$116="X",INDIRECT("'DATA - økonomi'!S"&amp;4+15*$A22+4*$A22+12),0)+IF(Analyse!$E$117="X",INDIRECT("'DATA - økonomi'!S"&amp;4+15*$A22+4*$A22+13),0)+IF(Analyse!$E$129="X",INDIRECT("'DATA - økonomi'!S"&amp;4+15*$A22+4*$A22+14),0)</f>
        <v>0</v>
      </c>
      <c r="T22" s="36">
        <f ca="1">IF(Analyse!$E$3="X",INDIRECT("'DATA - økonomi'!T"&amp;4+15*$A22+4*$A22+0),0)+IF(Analyse!$E$4="X",INDIRECT("'DATA - økonomi'!T"&amp;4+15*$A22+4*$A22+1),0)+IF(Analyse!$E$104="X",INDIRECT("'DATA - økonomi'!T"&amp;4+15*$A22+4*$A22+2),0)+IF(Analyse!$E$105="X",INDIRECT("'DATA - økonomi'!T"&amp;4+15*$A22+4*$A22+3),0)+IF(Analyse!$E$106="X",INDIRECT("'DATA - økonomi'!T"&amp;4+15*$A22+4*$A22+4),0)+IF(Analyse!$E$107="X",INDIRECT("'DATA - økonomi'!T"&amp;4+15*$A22+4*$A22+5),0)+IF(Analyse!$E$108="X",INDIRECT("'DATA - økonomi'!T"&amp;4+15*$A22+4*$A22+6),0)+IF(Analyse!$E$109="X",INDIRECT("'DATA - økonomi'!T"&amp;4+15*$A22+4*$A22+7),0)+IF(Analyse!$E$110="X",INDIRECT("'DATA - økonomi'!T"&amp;4+15*$A22+4*$A22+8),0)+IF(Analyse!$E$111="X",INDIRECT("'DATA - økonomi'!T"&amp;4+15*$A22+4*$A22+9),0)+IF(Analyse!$E$112="X",INDIRECT("'DATA - økonomi'!T"&amp;4+15*$A22+4*$A22+10),0)+IF(Analyse!$E$115="X",INDIRECT("'DATA - økonomi'!T"&amp;4+15*$A22+4*$A22+11),0)+IF(Analyse!$E$116="X",INDIRECT("'DATA - økonomi'!T"&amp;4+15*$A22+4*$A22+12),0)+IF(Analyse!$E$117="X",INDIRECT("'DATA - økonomi'!T"&amp;4+15*$A22+4*$A22+13),0)+IF(Analyse!$E$129="X",INDIRECT("'DATA - økonomi'!T"&amp;4+15*$A22+4*$A22+14),0)</f>
        <v>0</v>
      </c>
      <c r="U22" s="36">
        <f ca="1">IF(Analyse!$E$3="X",INDIRECT("'DATA - økonomi'!U"&amp;4+15*$A22+4*$A22+0),0)+IF(Analyse!$E$4="X",INDIRECT("'DATA - økonomi'!U"&amp;4+15*$A22+4*$A22+1),0)+IF(Analyse!$E$104="X",INDIRECT("'DATA - økonomi'!U"&amp;4+15*$A22+4*$A22+2),0)+IF(Analyse!$E$105="X",INDIRECT("'DATA - økonomi'!U"&amp;4+15*$A22+4*$A22+3),0)+IF(Analyse!$E$106="X",INDIRECT("'DATA - økonomi'!U"&amp;4+15*$A22+4*$A22+4),0)+IF(Analyse!$E$107="X",INDIRECT("'DATA - økonomi'!U"&amp;4+15*$A22+4*$A22+5),0)+IF(Analyse!$E$108="X",INDIRECT("'DATA - økonomi'!U"&amp;4+15*$A22+4*$A22+6),0)+IF(Analyse!$E$109="X",INDIRECT("'DATA - økonomi'!U"&amp;4+15*$A22+4*$A22+7),0)+IF(Analyse!$E$110="X",INDIRECT("'DATA - økonomi'!U"&amp;4+15*$A22+4*$A22+8),0)+IF(Analyse!$E$111="X",INDIRECT("'DATA - økonomi'!U"&amp;4+15*$A22+4*$A22+9),0)+IF(Analyse!$E$112="X",INDIRECT("'DATA - økonomi'!U"&amp;4+15*$A22+4*$A22+10),0)+IF(Analyse!$E$115="X",INDIRECT("'DATA - økonomi'!U"&amp;4+15*$A22+4*$A22+11),0)+IF(Analyse!$E$116="X",INDIRECT("'DATA - økonomi'!U"&amp;4+15*$A22+4*$A22+12),0)+IF(Analyse!$E$117="X",INDIRECT("'DATA - økonomi'!U"&amp;4+15*$A22+4*$A22+13),0)+IF(Analyse!$E$129="X",INDIRECT("'DATA - økonomi'!U"&amp;4+15*$A22+4*$A22+14),0)</f>
        <v>0</v>
      </c>
      <c r="V22" s="36">
        <f ca="1">IF(Analyse!$E$3="X",INDIRECT("'DATA - økonomi'!V"&amp;4+15*$A22+4*$A22+0),0)+IF(Analyse!$E$4="X",INDIRECT("'DATA - økonomi'!V"&amp;4+15*$A22+4*$A22+1),0)+IF(Analyse!$E$104="X",INDIRECT("'DATA - økonomi'!V"&amp;4+15*$A22+4*$A22+2),0)+IF(Analyse!$E$105="X",INDIRECT("'DATA - økonomi'!V"&amp;4+15*$A22+4*$A22+3),0)+IF(Analyse!$E$106="X",INDIRECT("'DATA - økonomi'!V"&amp;4+15*$A22+4*$A22+4),0)+IF(Analyse!$E$107="X",INDIRECT("'DATA - økonomi'!V"&amp;4+15*$A22+4*$A22+5),0)+IF(Analyse!$E$108="X",INDIRECT("'DATA - økonomi'!V"&amp;4+15*$A22+4*$A22+6),0)+IF(Analyse!$E$109="X",INDIRECT("'DATA - økonomi'!V"&amp;4+15*$A22+4*$A22+7),0)+IF(Analyse!$E$110="X",INDIRECT("'DATA - økonomi'!V"&amp;4+15*$A22+4*$A22+8),0)+IF(Analyse!$E$111="X",INDIRECT("'DATA - økonomi'!V"&amp;4+15*$A22+4*$A22+9),0)+IF(Analyse!$E$112="X",INDIRECT("'DATA - økonomi'!V"&amp;4+15*$A22+4*$A22+10),0)+IF(Analyse!$E$115="X",INDIRECT("'DATA - økonomi'!V"&amp;4+15*$A22+4*$A22+11),0)+IF(Analyse!$E$116="X",INDIRECT("'DATA - økonomi'!V"&amp;4+15*$A22+4*$A22+12),0)+IF(Analyse!$E$117="X",INDIRECT("'DATA - økonomi'!V"&amp;4+15*$A22+4*$A22+13),0)+IF(Analyse!$E$129="X",INDIRECT("'DATA - økonomi'!V"&amp;4+15*$A22+4*$A22+14),0)</f>
        <v>0</v>
      </c>
      <c r="W22" s="36">
        <f ca="1">IF(Analyse!$E$3="X",INDIRECT("'DATA - økonomi'!W"&amp;4+15*$A22+4*$A22+0),0)+IF(Analyse!$E$4="X",INDIRECT("'DATA - økonomi'!W"&amp;4+15*$A22+4*$A22+1),0)+IF(Analyse!$E$104="X",INDIRECT("'DATA - økonomi'!W"&amp;4+15*$A22+4*$A22+2),0)+IF(Analyse!$E$105="X",INDIRECT("'DATA - økonomi'!W"&amp;4+15*$A22+4*$A22+3),0)+IF(Analyse!$E$106="X",INDIRECT("'DATA - økonomi'!W"&amp;4+15*$A22+4*$A22+4),0)+IF(Analyse!$E$107="X",INDIRECT("'DATA - økonomi'!W"&amp;4+15*$A22+4*$A22+5),0)+IF(Analyse!$E$108="X",INDIRECT("'DATA - økonomi'!W"&amp;4+15*$A22+4*$A22+6),0)+IF(Analyse!$E$109="X",INDIRECT("'DATA - økonomi'!W"&amp;4+15*$A22+4*$A22+7),0)+IF(Analyse!$E$110="X",INDIRECT("'DATA - økonomi'!W"&amp;4+15*$A22+4*$A22+8),0)+IF(Analyse!$E$111="X",INDIRECT("'DATA - økonomi'!W"&amp;4+15*$A22+4*$A22+9),0)+IF(Analyse!$E$112="X",INDIRECT("'DATA - økonomi'!W"&amp;4+15*$A22+4*$A22+10),0)+IF(Analyse!$E$115="X",INDIRECT("'DATA - økonomi'!W"&amp;4+15*$A22+4*$A22+11),0)+IF(Analyse!$E$116="X",INDIRECT("'DATA - økonomi'!W"&amp;4+15*$A22+4*$A22+12),0)+IF(Analyse!$E$117="X",INDIRECT("'DATA - økonomi'!W"&amp;4+15*$A22+4*$A22+13),0)+IF(Analyse!$E$129="X",INDIRECT("'DATA - økonomi'!W"&amp;4+15*$A22+4*$A22+14),0)</f>
        <v>0</v>
      </c>
      <c r="X22" s="36">
        <f ca="1">IF(Analyse!$E$3="X",INDIRECT("'DATA - økonomi'!X"&amp;4+15*$A22+4*$A22+0),0)+IF(Analyse!$E$4="X",INDIRECT("'DATA - økonomi'!X"&amp;4+15*$A22+4*$A22+1),0)+IF(Analyse!$E$104="X",INDIRECT("'DATA - økonomi'!X"&amp;4+15*$A22+4*$A22+2),0)+IF(Analyse!$E$105="X",INDIRECT("'DATA - økonomi'!X"&amp;4+15*$A22+4*$A22+3),0)+IF(Analyse!$E$106="X",INDIRECT("'DATA - økonomi'!X"&amp;4+15*$A22+4*$A22+4),0)+IF(Analyse!$E$107="X",INDIRECT("'DATA - økonomi'!X"&amp;4+15*$A22+4*$A22+5),0)+IF(Analyse!$E$108="X",INDIRECT("'DATA - økonomi'!X"&amp;4+15*$A22+4*$A22+6),0)+IF(Analyse!$E$109="X",INDIRECT("'DATA - økonomi'!X"&amp;4+15*$A22+4*$A22+7),0)+IF(Analyse!$E$110="X",INDIRECT("'DATA - økonomi'!X"&amp;4+15*$A22+4*$A22+8),0)+IF(Analyse!$E$111="X",INDIRECT("'DATA - økonomi'!X"&amp;4+15*$A22+4*$A22+9),0)+IF(Analyse!$E$112="X",INDIRECT("'DATA - økonomi'!X"&amp;4+15*$A22+4*$A22+10),0)+IF(Analyse!$E$115="X",INDIRECT("'DATA - økonomi'!X"&amp;4+15*$A22+4*$A22+11),0)+IF(Analyse!$E$116="X",INDIRECT("'DATA - økonomi'!X"&amp;4+15*$A22+4*$A22+12),0)+IF(Analyse!$E$117="X",INDIRECT("'DATA - økonomi'!X"&amp;4+15*$A22+4*$A22+13),0)+IF(Analyse!$E$129="X",INDIRECT("'DATA - økonomi'!X"&amp;4+15*$A22+4*$A22+14),0)</f>
        <v>0</v>
      </c>
      <c r="Y22" s="36">
        <f ca="1">IF(Analyse!$E$3="X",INDIRECT("'DATA - økonomi'!Y"&amp;4+15*$A22+4*$A22+0),0)+IF(Analyse!$E$4="X",INDIRECT("'DATA - økonomi'!Y"&amp;4+15*$A22+4*$A22+1),0)+IF(Analyse!$E$104="X",INDIRECT("'DATA - økonomi'!Y"&amp;4+15*$A22+4*$A22+2),0)+IF(Analyse!$E$105="X",INDIRECT("'DATA - økonomi'!Y"&amp;4+15*$A22+4*$A22+3),0)+IF(Analyse!$E$106="X",INDIRECT("'DATA - økonomi'!Y"&amp;4+15*$A22+4*$A22+4),0)+IF(Analyse!$E$107="X",INDIRECT("'DATA - økonomi'!Y"&amp;4+15*$A22+4*$A22+5),0)+IF(Analyse!$E$108="X",INDIRECT("'DATA - økonomi'!Y"&amp;4+15*$A22+4*$A22+6),0)+IF(Analyse!$E$109="X",INDIRECT("'DATA - økonomi'!Y"&amp;4+15*$A22+4*$A22+7),0)+IF(Analyse!$E$110="X",INDIRECT("'DATA - økonomi'!Y"&amp;4+15*$A22+4*$A22+8),0)+IF(Analyse!$E$111="X",INDIRECT("'DATA - økonomi'!Y"&amp;4+15*$A22+4*$A22+9),0)+IF(Analyse!$E$112="X",INDIRECT("'DATA - økonomi'!Y"&amp;4+15*$A22+4*$A22+10),0)+IF(Analyse!$E$115="X",INDIRECT("'DATA - økonomi'!Y"&amp;4+15*$A22+4*$A22+11),0)+IF(Analyse!$E$116="X",INDIRECT("'DATA - økonomi'!Y"&amp;4+15*$A22+4*$A22+12),0)+IF(Analyse!$E$117="X",INDIRECT("'DATA - økonomi'!Y"&amp;4+15*$A22+4*$A22+13),0)+IF(Analyse!$E$129="X",INDIRECT("'DATA - økonomi'!Y"&amp;4+15*$A22+4*$A22+14),0)</f>
        <v>0</v>
      </c>
      <c r="Z22" s="36">
        <f ca="1">IF(Analyse!$E$3="X",INDIRECT("'DATA - økonomi'!Z"&amp;4+15*$A22+4*$A22+0),0)+IF(Analyse!$E$4="X",INDIRECT("'DATA - økonomi'!Z"&amp;4+15*$A22+4*$A22+1),0)+IF(Analyse!$E$104="X",INDIRECT("'DATA - økonomi'!Z"&amp;4+15*$A22+4*$A22+2),0)+IF(Analyse!$E$105="X",INDIRECT("'DATA - økonomi'!Z"&amp;4+15*$A22+4*$A22+3),0)+IF(Analyse!$E$106="X",INDIRECT("'DATA - økonomi'!Z"&amp;4+15*$A22+4*$A22+4),0)+IF(Analyse!$E$107="X",INDIRECT("'DATA - økonomi'!Z"&amp;4+15*$A22+4*$A22+5),0)+IF(Analyse!$E$108="X",INDIRECT("'DATA - økonomi'!Z"&amp;4+15*$A22+4*$A22+6),0)+IF(Analyse!$E$109="X",INDIRECT("'DATA - økonomi'!Z"&amp;4+15*$A22+4*$A22+7),0)+IF(Analyse!$E$110="X",INDIRECT("'DATA - økonomi'!Z"&amp;4+15*$A22+4*$A22+8),0)+IF(Analyse!$E$111="X",INDIRECT("'DATA - økonomi'!Z"&amp;4+15*$A22+4*$A22+9),0)+IF(Analyse!$E$112="X",INDIRECT("'DATA - økonomi'!Z"&amp;4+15*$A22+4*$A22+10),0)+IF(Analyse!$E$115="X",INDIRECT("'DATA - økonomi'!Z"&amp;4+15*$A22+4*$A22+11),0)+IF(Analyse!$E$116="X",INDIRECT("'DATA - økonomi'!Z"&amp;4+15*$A22+4*$A22+12),0)+IF(Analyse!$E$117="X",INDIRECT("'DATA - økonomi'!Z"&amp;4+15*$A22+4*$A22+13),0)+IF(Analyse!$E$129="X",INDIRECT("'DATA - økonomi'!Z"&amp;4+15*$A22+4*$A22+14),0)</f>
        <v>0</v>
      </c>
      <c r="AA22" s="36">
        <f ca="1">IF(Analyse!$E$3="X",INDIRECT("'DATA - økonomi'!Z"&amp;4+15*$A22+4*$A22+0),0)+IF(Analyse!$E$4="X",INDIRECT("'DATA - økonomi'!Z"&amp;4+15*$A22+4*$A22+1),0)+IF(Analyse!$E$104="X",INDIRECT("'DATA - økonomi'!Z"&amp;4+15*$A22+4*$A22+2),0)+IF(Analyse!$E$105="X",INDIRECT("'DATA - økonomi'!Z"&amp;4+15*$A22+4*$A22+3),0)+IF(Analyse!$E$106="X",INDIRECT("'DATA - økonomi'!Z"&amp;4+15*$A22+4*$A22+4),0)+IF(Analyse!$E$107="X",INDIRECT("'DATA - økonomi'!Z"&amp;4+15*$A22+4*$A22+5),0)+IF(Analyse!$E$108="X",INDIRECT("'DATA - økonomi'!Z"&amp;4+15*$A22+4*$A22+6),0)+IF(Analyse!$E$109="X",INDIRECT("'DATA - økonomi'!Z"&amp;4+15*$A22+4*$A22+7),0)+IF(Analyse!$E$110="X",INDIRECT("'DATA - økonomi'!Z"&amp;4+15*$A22+4*$A22+8),0)+IF(Analyse!$E$111="X",INDIRECT("'DATA - økonomi'!Z"&amp;4+15*$A22+4*$A22+9),0)+IF(Analyse!$E$112="X",INDIRECT("'DATA - økonomi'!Z"&amp;4+15*$A22+4*$A22+10),0)+IF(Analyse!$E$115="X",INDIRECT("'DATA - økonomi'!Z"&amp;4+15*$A22+4*$A22+11),0)+IF(Analyse!$E$116="X",INDIRECT("'DATA - økonomi'!Z"&amp;4+15*$A22+4*$A22+12),0)+IF(Analyse!$E$117="X",INDIRECT("'DATA - økonomi'!Z"&amp;4+15*$A22+4*$A22+13),0)+IF(Analyse!$E$129="X",INDIRECT("'DATA - økonomi'!Z"&amp;4+15*$A22+4*$A22+14),0)</f>
        <v>0</v>
      </c>
      <c r="AB22" s="36">
        <f ca="1">IF(Analyse!$E$3="X",INDIRECT("'DATA - økonomi'!Z"&amp;4+15*$A22+4*$A22+0),0)+IF(Analyse!$E$4="X",INDIRECT("'DATA - økonomi'!Z"&amp;4+15*$A22+4*$A22+1),0)+IF(Analyse!$E$104="X",INDIRECT("'DATA - økonomi'!Z"&amp;4+15*$A22+4*$A22+2),0)+IF(Analyse!$E$105="X",INDIRECT("'DATA - økonomi'!Z"&amp;4+15*$A22+4*$A22+3),0)+IF(Analyse!$E$106="X",INDIRECT("'DATA - økonomi'!Z"&amp;4+15*$A22+4*$A22+4),0)+IF(Analyse!$E$107="X",INDIRECT("'DATA - økonomi'!Z"&amp;4+15*$A22+4*$A22+5),0)+IF(Analyse!$E$108="X",INDIRECT("'DATA - økonomi'!Z"&amp;4+15*$A22+4*$A22+6),0)+IF(Analyse!$E$109="X",INDIRECT("'DATA - økonomi'!Z"&amp;4+15*$A22+4*$A22+7),0)+IF(Analyse!$E$110="X",INDIRECT("'DATA - økonomi'!Z"&amp;4+15*$A22+4*$A22+8),0)+IF(Analyse!$E$111="X",INDIRECT("'DATA - økonomi'!Z"&amp;4+15*$A22+4*$A22+9),0)+IF(Analyse!$E$112="X",INDIRECT("'DATA - økonomi'!Z"&amp;4+15*$A22+4*$A22+10),0)+IF(Analyse!$E$115="X",INDIRECT("'DATA - økonomi'!Z"&amp;4+15*$A22+4*$A22+11),0)+IF(Analyse!$E$116="X",INDIRECT("'DATA - økonomi'!Z"&amp;4+15*$A22+4*$A22+12),0)+IF(Analyse!$E$117="X",INDIRECT("'DATA - økonomi'!Z"&amp;4+15*$A22+4*$A22+13),0)+IF(Analyse!$E$129="X",INDIRECT("'DATA - økonomi'!Z"&amp;4+15*$A22+4*$A22+14),0)</f>
        <v>0</v>
      </c>
      <c r="AC22" s="30"/>
      <c r="AD22" s="35" t="s">
        <v>30</v>
      </c>
      <c r="AE22" s="36">
        <f ca="1">IF(Analyse!$E$3="X",INDIRECT("'DATA - økonomi'!AE"&amp;4+15*$A22+4*$A22+0),0)+IF(Analyse!$E$4="X",INDIRECT("'DATA - økonomi'!AE"&amp;4+15*$A22+4*$A22+1),0)+IF(Analyse!$E$104="X",INDIRECT("'DATA - økonomi'!AE"&amp;4+15*$A22+4*$A22+2),0)+IF(Analyse!$E$105="X",INDIRECT("'DATA - økonomi'!AE"&amp;4+15*$A22+4*$A22+3),0)+IF(Analyse!$E$106="X",INDIRECT("'DATA - økonomi'!AE"&amp;4+15*$A22+4*$A22+4),0)+IF(Analyse!$E$107="X",INDIRECT("'DATA - økonomi'!AE"&amp;4+15*$A22+4*$A22+5),0)+IF(Analyse!$E$108="X",INDIRECT("'DATA - økonomi'!AE"&amp;4+15*$A22+4*$A22+6),0)+IF(Analyse!$E$109="X",INDIRECT("'DATA - økonomi'!AE"&amp;4+15*$A22+4*$A22+7),0)+IF(Analyse!$E$110="X",INDIRECT("'DATA - økonomi'!AE"&amp;4+15*$A22+4*$A22+8),0)+IF(Analyse!$E$111="X",INDIRECT("'DATA - økonomi'!AE"&amp;4+15*$A22+4*$A22+9),0)+IF(Analyse!$E$112="X",INDIRECT("'DATA - økonomi'!AE"&amp;4+15*$A22+4*$A22+10),0)+IF(Analyse!$E$115="X",INDIRECT("'DATA - økonomi'!AE"&amp;4+15*$A22+4*$A22+11),0)+IF(Analyse!$E$116="X",INDIRECT("'DATA - økonomi'!AE"&amp;4+15*$A22+4*$A22+12),0)+IF(Analyse!$E$117="X",INDIRECT("'DATA - økonomi'!AE"&amp;4+15*$A22+4*$A22+13),0)+IF(Analyse!$E$129="X",INDIRECT("'DATA - økonomi'!AE"&amp;4+15*$A22+4*$A22+14),0)</f>
        <v>0</v>
      </c>
      <c r="AF22" s="36">
        <f ca="1">IF(Analyse!$E$3="X",INDIRECT("'DATA - økonomi'!AF"&amp;4+15*$A22+4*$A22+0),0)+IF(Analyse!$E$4="X",INDIRECT("'DATA - økonomi'!AF"&amp;4+15*$A22+4*$A22+1),0)+IF(Analyse!$E$104="X",INDIRECT("'DATA - økonomi'!AF"&amp;4+15*$A22+4*$A22+2),0)+IF(Analyse!$E$105="X",INDIRECT("'DATA - økonomi'!AF"&amp;4+15*$A22+4*$A22+3),0)+IF(Analyse!$E$106="X",INDIRECT("'DATA - økonomi'!AF"&amp;4+15*$A22+4*$A22+4),0)+IF(Analyse!$E$107="X",INDIRECT("'DATA - økonomi'!AF"&amp;4+15*$A22+4*$A22+5),0)+IF(Analyse!$E$108="X",INDIRECT("'DATA - økonomi'!AF"&amp;4+15*$A22+4*$A22+6),0)+IF(Analyse!$E$109="X",INDIRECT("'DATA - økonomi'!AF"&amp;4+15*$A22+4*$A22+7),0)+IF(Analyse!$E$110="X",INDIRECT("'DATA - økonomi'!AF"&amp;4+15*$A22+4*$A22+8),0)+IF(Analyse!$E$111="X",INDIRECT("'DATA - økonomi'!AF"&amp;4+15*$A22+4*$A22+9),0)+IF(Analyse!$E$112="X",INDIRECT("'DATA - økonomi'!AF"&amp;4+15*$A22+4*$A22+10),0)+IF(Analyse!$E$115="X",INDIRECT("'DATA - økonomi'!AF"&amp;4+15*$A22+4*$A22+11),0)+IF(Analyse!$E$116="X",INDIRECT("'DATA - økonomi'!AF"&amp;4+15*$A22+4*$A22+12),0)+IF(Analyse!$E$117="X",INDIRECT("'DATA - økonomi'!AF"&amp;4+15*$A22+4*$A22+13),0)+IF(Analyse!$E$129="X",INDIRECT("'DATA - økonomi'!AF"&amp;4+15*$A22+4*$A22+14),0)</f>
        <v>0</v>
      </c>
      <c r="AG22" s="36">
        <f ca="1">IF(Analyse!$E$3="X",INDIRECT("'DATA - økonomi'!AG"&amp;4+15*$A22+4*$A22+0),0)+IF(Analyse!$E$4="X",INDIRECT("'DATA - økonomi'!AG"&amp;4+15*$A22+4*$A22+1),0)+IF(Analyse!$E$104="X",INDIRECT("'DATA - økonomi'!AG"&amp;4+15*$A22+4*$A22+2),0)+IF(Analyse!$E$105="X",INDIRECT("'DATA - økonomi'!AG"&amp;4+15*$A22+4*$A22+3),0)+IF(Analyse!$E$106="X",INDIRECT("'DATA - økonomi'!AG"&amp;4+15*$A22+4*$A22+4),0)+IF(Analyse!$E$107="X",INDIRECT("'DATA - økonomi'!AG"&amp;4+15*$A22+4*$A22+5),0)+IF(Analyse!$E$108="X",INDIRECT("'DATA - økonomi'!AG"&amp;4+15*$A22+4*$A22+6),0)+IF(Analyse!$E$109="X",INDIRECT("'DATA - økonomi'!AG"&amp;4+15*$A22+4*$A22+7),0)+IF(Analyse!$E$110="X",INDIRECT("'DATA - økonomi'!AG"&amp;4+15*$A22+4*$A22+8),0)+IF(Analyse!$E$111="X",INDIRECT("'DATA - økonomi'!AG"&amp;4+15*$A22+4*$A22+9),0)+IF(Analyse!$E$112="X",INDIRECT("'DATA - økonomi'!AG"&amp;4+15*$A22+4*$A22+10),0)+IF(Analyse!$E$115="X",INDIRECT("'DATA - økonomi'!AG"&amp;4+15*$A22+4*$A22+11),0)+IF(Analyse!$E$116="X",INDIRECT("'DATA - økonomi'!AG"&amp;4+15*$A22+4*$A22+12),0)+IF(Analyse!$E$117="X",INDIRECT("'DATA - økonomi'!AG"&amp;4+15*$A22+4*$A22+13),0)+IF(Analyse!$E$129="X",INDIRECT("'DATA - økonomi'!AG"&amp;4+15*$A22+4*$A22+14),0)</f>
        <v>0</v>
      </c>
      <c r="AH22" s="36">
        <f ca="1">IF(Analyse!$E$3="X",INDIRECT("'DATA - økonomi'!AH"&amp;4+15*$A22+4*$A22+0),0)+IF(Analyse!$E$4="X",INDIRECT("'DATA - økonomi'!AH"&amp;4+15*$A22+4*$A22+1),0)+IF(Analyse!$E$104="X",INDIRECT("'DATA - økonomi'!AH"&amp;4+15*$A22+4*$A22+2),0)+IF(Analyse!$E$105="X",INDIRECT("'DATA - økonomi'!AH"&amp;4+15*$A22+4*$A22+3),0)+IF(Analyse!$E$106="X",INDIRECT("'DATA - økonomi'!AH"&amp;4+15*$A22+4*$A22+4),0)+IF(Analyse!$E$107="X",INDIRECT("'DATA - økonomi'!AH"&amp;4+15*$A22+4*$A22+5),0)+IF(Analyse!$E$108="X",INDIRECT("'DATA - økonomi'!AH"&amp;4+15*$A22+4*$A22+6),0)+IF(Analyse!$E$109="X",INDIRECT("'DATA - økonomi'!AH"&amp;4+15*$A22+4*$A22+7),0)+IF(Analyse!$E$110="X",INDIRECT("'DATA - økonomi'!AH"&amp;4+15*$A22+4*$A22+8),0)+IF(Analyse!$E$111="X",INDIRECT("'DATA - økonomi'!AH"&amp;4+15*$A22+4*$A22+9),0)+IF(Analyse!$E$112="X",INDIRECT("'DATA - økonomi'!AH"&amp;4+15*$A22+4*$A22+10),0)+IF(Analyse!$E$115="X",INDIRECT("'DATA - økonomi'!AH"&amp;4+15*$A22+4*$A22+11),0)+IF(Analyse!$E$116="X",INDIRECT("'DATA - økonomi'!AH"&amp;4+15*$A22+4*$A22+12),0)+IF(Analyse!$E$117="X",INDIRECT("'DATA - økonomi'!AH"&amp;4+15*$A22+4*$A22+13),0)+IF(Analyse!$E$129="X",INDIRECT("'DATA - økonomi'!AH"&amp;4+15*$A22+4*$A22+14),0)</f>
        <v>0</v>
      </c>
      <c r="AI22" s="36">
        <f ca="1">IF(Analyse!$E$3="X",INDIRECT("'DATA - økonomi'!AI"&amp;4+15*$A22+4*$A22+0),0)+IF(Analyse!$E$4="X",INDIRECT("'DATA - økonomi'!AI"&amp;4+15*$A22+4*$A22+1),0)+IF(Analyse!$E$104="X",INDIRECT("'DATA - økonomi'!AI"&amp;4+15*$A22+4*$A22+2),0)+IF(Analyse!$E$105="X",INDIRECT("'DATA - økonomi'!AI"&amp;4+15*$A22+4*$A22+3),0)+IF(Analyse!$E$106="X",INDIRECT("'DATA - økonomi'!AI"&amp;4+15*$A22+4*$A22+4),0)+IF(Analyse!$E$107="X",INDIRECT("'DATA - økonomi'!AI"&amp;4+15*$A22+4*$A22+5),0)+IF(Analyse!$E$108="X",INDIRECT("'DATA - økonomi'!AI"&amp;4+15*$A22+4*$A22+6),0)+IF(Analyse!$E$109="X",INDIRECT("'DATA - økonomi'!AI"&amp;4+15*$A22+4*$A22+7),0)+IF(Analyse!$E$110="X",INDIRECT("'DATA - økonomi'!AI"&amp;4+15*$A22+4*$A22+8),0)+IF(Analyse!$E$111="X",INDIRECT("'DATA - økonomi'!AI"&amp;4+15*$A22+4*$A22+9),0)+IF(Analyse!$E$112="X",INDIRECT("'DATA - økonomi'!AI"&amp;4+15*$A22+4*$A22+10),0)+IF(Analyse!$E$115="X",INDIRECT("'DATA - økonomi'!AI"&amp;4+15*$A22+4*$A22+11),0)+IF(Analyse!$E$116="X",INDIRECT("'DATA - økonomi'!AI"&amp;4+15*$A22+4*$A22+12),0)+IF(Analyse!$E$117="X",INDIRECT("'DATA - økonomi'!AI"&amp;4+15*$A22+4*$A22+13),0)+IF(Analyse!$E$129="X",INDIRECT("'DATA - økonomi'!AI"&amp;4+15*$A22+4*$A22+14),0)</f>
        <v>0</v>
      </c>
      <c r="AJ22" s="36">
        <f ca="1">IF(Analyse!$E$3="X",INDIRECT("'DATA - økonomi'!AJ"&amp;4+15*$A22+4*$A22+0),0)+IF(Analyse!$E$4="X",INDIRECT("'DATA - økonomi'!AJ"&amp;4+15*$A22+4*$A22+1),0)+IF(Analyse!$E$104="X",INDIRECT("'DATA - økonomi'!AJ"&amp;4+15*$A22+4*$A22+2),0)+IF(Analyse!$E$105="X",INDIRECT("'DATA - økonomi'!AJ"&amp;4+15*$A22+4*$A22+3),0)+IF(Analyse!$E$106="X",INDIRECT("'DATA - økonomi'!AJ"&amp;4+15*$A22+4*$A22+4),0)+IF(Analyse!$E$107="X",INDIRECT("'DATA - økonomi'!AJ"&amp;4+15*$A22+4*$A22+5),0)+IF(Analyse!$E$108="X",INDIRECT("'DATA - økonomi'!AJ"&amp;4+15*$A22+4*$A22+6),0)+IF(Analyse!$E$109="X",INDIRECT("'DATA - økonomi'!AJ"&amp;4+15*$A22+4*$A22+7),0)+IF(Analyse!$E$110="X",INDIRECT("'DATA - økonomi'!AJ"&amp;4+15*$A22+4*$A22+8),0)+IF(Analyse!$E$111="X",INDIRECT("'DATA - økonomi'!AJ"&amp;4+15*$A22+4*$A22+9),0)+IF(Analyse!$E$112="X",INDIRECT("'DATA - økonomi'!AJ"&amp;4+15*$A22+4*$A22+10),0)+IF(Analyse!$E$115="X",INDIRECT("'DATA - økonomi'!AJ"&amp;4+15*$A22+4*$A22+11),0)+IF(Analyse!$E$116="X",INDIRECT("'DATA - økonomi'!AJ"&amp;4+15*$A22+4*$A22+12),0)+IF(Analyse!$E$117="X",INDIRECT("'DATA - økonomi'!AJ"&amp;4+15*$A22+4*$A22+13),0)+IF(Analyse!$E$129="X",INDIRECT("'DATA - økonomi'!AJ"&amp;4+15*$A22+4*$A22+14),0)</f>
        <v>0</v>
      </c>
      <c r="AK22" s="36">
        <f ca="1">IF(Analyse!$E$3="X",INDIRECT("'DATA - økonomi'!AK"&amp;4+15*$A22+4*$A22+0),0)+IF(Analyse!$E$4="X",INDIRECT("'DATA - økonomi'!AK"&amp;4+15*$A22+4*$A22+1),0)+IF(Analyse!$E$104="X",INDIRECT("'DATA - økonomi'!AK"&amp;4+15*$A22+4*$A22+2),0)+IF(Analyse!$E$105="X",INDIRECT("'DATA - økonomi'!AK"&amp;4+15*$A22+4*$A22+3),0)+IF(Analyse!$E$106="X",INDIRECT("'DATA - økonomi'!AK"&amp;4+15*$A22+4*$A22+4),0)+IF(Analyse!$E$107="X",INDIRECT("'DATA - økonomi'!AK"&amp;4+15*$A22+4*$A22+5),0)+IF(Analyse!$E$108="X",INDIRECT("'DATA - økonomi'!AK"&amp;4+15*$A22+4*$A22+6),0)+IF(Analyse!$E$109="X",INDIRECT("'DATA - økonomi'!AK"&amp;4+15*$A22+4*$A22+7),0)+IF(Analyse!$E$110="X",INDIRECT("'DATA - økonomi'!AK"&amp;4+15*$A22+4*$A22+8),0)+IF(Analyse!$E$111="X",INDIRECT("'DATA - økonomi'!AK"&amp;4+15*$A22+4*$A22+9),0)+IF(Analyse!$E$112="X",INDIRECT("'DATA - økonomi'!AK"&amp;4+15*$A22+4*$A22+10),0)+IF(Analyse!$E$115="X",INDIRECT("'DATA - økonomi'!AK"&amp;4+15*$A22+4*$A22+11),0)+IF(Analyse!$E$116="X",INDIRECT("'DATA - økonomi'!AK"&amp;4+15*$A22+4*$A22+12),0)+IF(Analyse!$E$117="X",INDIRECT("'DATA - økonomi'!AK"&amp;4+15*$A22+4*$A22+13),0)+IF(Analyse!$E$129="X",INDIRECT("'DATA - økonomi'!AK"&amp;4+15*$A22+4*$A22+14),0)</f>
        <v>0</v>
      </c>
      <c r="AL22" s="36">
        <f ca="1">IF(Analyse!$E$3="X",INDIRECT("'DATA - økonomi'!AL"&amp;4+15*$A22+4*$A22+0),0)+IF(Analyse!$E$4="X",INDIRECT("'DATA - økonomi'!AL"&amp;4+15*$A22+4*$A22+1),0)+IF(Analyse!$E$104="X",INDIRECT("'DATA - økonomi'!AL"&amp;4+15*$A22+4*$A22+2),0)+IF(Analyse!$E$105="X",INDIRECT("'DATA - økonomi'!AL"&amp;4+15*$A22+4*$A22+3),0)+IF(Analyse!$E$106="X",INDIRECT("'DATA - økonomi'!AL"&amp;4+15*$A22+4*$A22+4),0)+IF(Analyse!$E$107="X",INDIRECT("'DATA - økonomi'!AL"&amp;4+15*$A22+4*$A22+5),0)+IF(Analyse!$E$108="X",INDIRECT("'DATA - økonomi'!AL"&amp;4+15*$A22+4*$A22+6),0)+IF(Analyse!$E$109="X",INDIRECT("'DATA - økonomi'!AL"&amp;4+15*$A22+4*$A22+7),0)+IF(Analyse!$E$110="X",INDIRECT("'DATA - økonomi'!AL"&amp;4+15*$A22+4*$A22+8),0)+IF(Analyse!$E$111="X",INDIRECT("'DATA - økonomi'!AL"&amp;4+15*$A22+4*$A22+9),0)+IF(Analyse!$E$112="X",INDIRECT("'DATA - økonomi'!AL"&amp;4+15*$A22+4*$A22+10),0)+IF(Analyse!$E$115="X",INDIRECT("'DATA - økonomi'!AL"&amp;4+15*$A22+4*$A22+11),0)+IF(Analyse!$E$116="X",INDIRECT("'DATA - økonomi'!AL"&amp;4+15*$A22+4*$A22+12),0)+IF(Analyse!$E$117="X",INDIRECT("'DATA - økonomi'!AL"&amp;4+15*$A22+4*$A22+13),0)+IF(Analyse!$E$129="X",INDIRECT("'DATA - økonomi'!AL"&amp;4+15*$A22+4*$A22+14),0)</f>
        <v>0</v>
      </c>
      <c r="AM22" s="36">
        <f ca="1">IF(Analyse!$E$3="X",INDIRECT("'DATA - økonomi'!AM"&amp;4+15*$A22+4*$A22+0),0)+IF(Analyse!$E$4="X",INDIRECT("'DATA - økonomi'!AM"&amp;4+15*$A22+4*$A22+1),0)+IF(Analyse!$E$104="X",INDIRECT("'DATA - økonomi'!AM"&amp;4+15*$A22+4*$A22+2),0)+IF(Analyse!$E$105="X",INDIRECT("'DATA - økonomi'!AM"&amp;4+15*$A22+4*$A22+3),0)+IF(Analyse!$E$106="X",INDIRECT("'DATA - økonomi'!AM"&amp;4+15*$A22+4*$A22+4),0)+IF(Analyse!$E$107="X",INDIRECT("'DATA - økonomi'!AM"&amp;4+15*$A22+4*$A22+5),0)+IF(Analyse!$E$108="X",INDIRECT("'DATA - økonomi'!AM"&amp;4+15*$A22+4*$A22+6),0)+IF(Analyse!$E$109="X",INDIRECT("'DATA - økonomi'!AM"&amp;4+15*$A22+4*$A22+7),0)+IF(Analyse!$E$110="X",INDIRECT("'DATA - økonomi'!AM"&amp;4+15*$A22+4*$A22+8),0)+IF(Analyse!$E$111="X",INDIRECT("'DATA - økonomi'!AM"&amp;4+15*$A22+4*$A22+9),0)+IF(Analyse!$E$112="X",INDIRECT("'DATA - økonomi'!AM"&amp;4+15*$A22+4*$A22+10),0)+IF(Analyse!$E$115="X",INDIRECT("'DATA - økonomi'!AM"&amp;4+15*$A22+4*$A22+11),0)+IF(Analyse!$E$116="X",INDIRECT("'DATA - økonomi'!AM"&amp;4+15*$A22+4*$A22+12),0)+IF(Analyse!$E$117="X",INDIRECT("'DATA - økonomi'!AM"&amp;4+15*$A22+4*$A22+13),0)+IF(Analyse!$E$129="X",INDIRECT("'DATA - økonomi'!AM"&amp;4+15*$A22+4*$A22+14),0)</f>
        <v>0</v>
      </c>
      <c r="AN22" s="36">
        <f ca="1">IF(Analyse!$E$3="X",INDIRECT("'DATA - økonomi'!AN"&amp;4+15*$A22+4*$A22+0),0)+IF(Analyse!$E$4="X",INDIRECT("'DATA - økonomi'!AN"&amp;4+15*$A22+4*$A22+1),0)+IF(Analyse!$E$104="X",INDIRECT("'DATA - økonomi'!AN"&amp;4+15*$A22+4*$A22+2),0)+IF(Analyse!$E$105="X",INDIRECT("'DATA - økonomi'!AN"&amp;4+15*$A22+4*$A22+3),0)+IF(Analyse!$E$106="X",INDIRECT("'DATA - økonomi'!AN"&amp;4+15*$A22+4*$A22+4),0)+IF(Analyse!$E$107="X",INDIRECT("'DATA - økonomi'!AN"&amp;4+15*$A22+4*$A22+5),0)+IF(Analyse!$E$108="X",INDIRECT("'DATA - økonomi'!AN"&amp;4+15*$A22+4*$A22+6),0)+IF(Analyse!$E$109="X",INDIRECT("'DATA - økonomi'!AN"&amp;4+15*$A22+4*$A22+7),0)+IF(Analyse!$E$110="X",INDIRECT("'DATA - økonomi'!AN"&amp;4+15*$A22+4*$A22+8),0)+IF(Analyse!$E$111="X",INDIRECT("'DATA - økonomi'!AN"&amp;4+15*$A22+4*$A22+9),0)+IF(Analyse!$E$112="X",INDIRECT("'DATA - økonomi'!AN"&amp;4+15*$A22+4*$A22+10),0)+IF(Analyse!$E$115="X",INDIRECT("'DATA - økonomi'!AN"&amp;4+15*$A22+4*$A22+11),0)+IF(Analyse!$E$116="X",INDIRECT("'DATA - økonomi'!AN"&amp;4+15*$A22+4*$A22+12),0)+IF(Analyse!$E$117="X",INDIRECT("'DATA - økonomi'!AN"&amp;4+15*$A22+4*$A22+13),0)+IF(Analyse!$E$129="X",INDIRECT("'DATA - økonomi'!AN"&amp;4+15*$A22+4*$A22+14),0)</f>
        <v>0</v>
      </c>
      <c r="AO22" s="36">
        <f ca="1">IF(Analyse!$E$3="X",INDIRECT("'DATA - økonomi'!AO"&amp;4+15*$A22+4*$A22+0),0)+IF(Analyse!$E$4="X",INDIRECT("'DATA - økonomi'!AO"&amp;4+15*$A22+4*$A22+1),0)+IF(Analyse!$E$104="X",INDIRECT("'DATA - økonomi'!AO"&amp;4+15*$A22+4*$A22+2),0)+IF(Analyse!$E$105="X",INDIRECT("'DATA - økonomi'!AO"&amp;4+15*$A22+4*$A22+3),0)+IF(Analyse!$E$106="X",INDIRECT("'DATA - økonomi'!AO"&amp;4+15*$A22+4*$A22+4),0)+IF(Analyse!$E$107="X",INDIRECT("'DATA - økonomi'!AO"&amp;4+15*$A22+4*$A22+5),0)+IF(Analyse!$E$108="X",INDIRECT("'DATA - økonomi'!AO"&amp;4+15*$A22+4*$A22+6),0)+IF(Analyse!$E$109="X",INDIRECT("'DATA - økonomi'!AO"&amp;4+15*$A22+4*$A22+7),0)+IF(Analyse!$E$110="X",INDIRECT("'DATA - økonomi'!AO"&amp;4+15*$A22+4*$A22+8),0)+IF(Analyse!$E$111="X",INDIRECT("'DATA - økonomi'!AO"&amp;4+15*$A22+4*$A22+9),0)+IF(Analyse!$E$112="X",INDIRECT("'DATA - økonomi'!AO"&amp;4+15*$A22+4*$A22+10),0)+IF(Analyse!$E$115="X",INDIRECT("'DATA - økonomi'!AO"&amp;4+15*$A22+4*$A22+11),0)+IF(Analyse!$E$116="X",INDIRECT("'DATA - økonomi'!AO"&amp;4+15*$A22+4*$A22+12),0)+IF(Analyse!$E$117="X",INDIRECT("'DATA - økonomi'!AO"&amp;4+15*$A22+4*$A22+13),0)+IF(Analyse!$E$129="X",INDIRECT("'DATA - økonomi'!AO"&amp;4+15*$A22+4*$A22+14),0)</f>
        <v>0</v>
      </c>
      <c r="AP22" s="30"/>
      <c r="AQ22" s="35" t="s">
        <v>30</v>
      </c>
      <c r="AR22" s="36">
        <f ca="1">INDIRECT("'DATA - økonomi'!AE"&amp;($A125+1)*19)</f>
        <v>37194.300000000003</v>
      </c>
      <c r="AS22" s="36">
        <f ca="1">INDIRECT("'DATA - økonomi'!AF"&amp;($A125+1)*19)</f>
        <v>36758.464</v>
      </c>
      <c r="AT22" s="36">
        <f ca="1">INDIRECT("'DATA - økonomi'!AG"&amp;($A125+1)*19)</f>
        <v>36467.707999999999</v>
      </c>
      <c r="AU22" s="36">
        <f ca="1">INDIRECT("'DATA - økonomi'!AH"&amp;($A125+1)*19)</f>
        <v>36268.092000000004</v>
      </c>
      <c r="AV22" s="36">
        <f ca="1">INDIRECT("'DATA - økonomi'!AI"&amp;($A125+1)*19)</f>
        <v>36092.887999999999</v>
      </c>
      <c r="AW22" s="36">
        <f ca="1">INDIRECT("'DATA - økonomi'!AJ"&amp;($A125+1)*19)</f>
        <v>35723.160000000003</v>
      </c>
      <c r="AX22" s="36">
        <f ca="1">INDIRECT("'DATA - økonomi'!AK"&amp;($A125+1)*19)</f>
        <v>35452.317000000003</v>
      </c>
      <c r="AY22" s="36">
        <f ca="1">INDIRECT("'DATA - økonomi'!AL"&amp;($A125+1)*19)</f>
        <v>35076.551999999996</v>
      </c>
      <c r="AZ22" s="36">
        <f ca="1">INDIRECT("'DATA - økonomi'!AM"&amp;($A125+1)*19)</f>
        <v>34360.698000000004</v>
      </c>
      <c r="BA22" s="36">
        <f ca="1">INDIRECT("'DATA - økonomi'!AN"&amp;($A125+1)*19)</f>
        <v>34090.361999999994</v>
      </c>
      <c r="BB22" s="36">
        <f ca="1">INDIRECT("'DATA - økonomi'!AO"&amp;($A125+1)*19)</f>
        <v>33964.528000000006</v>
      </c>
      <c r="BC22" s="30"/>
    </row>
    <row r="23" spans="1:55" x14ac:dyDescent="0.25">
      <c r="A23" s="32">
        <v>19</v>
      </c>
      <c r="B23" s="35" t="s">
        <v>31</v>
      </c>
      <c r="C23" s="36">
        <f ca="1">IF(Analyse!$E$3="X",INDIRECT("'DATA - økonomi'!C"&amp;4+15*$A23+4*$A23+0),0)+IF(Analyse!$E$4="X",INDIRECT("'DATA - økonomi'!C"&amp;4+15*$A23+4*$A23+1),0)+IF(Analyse!$E$104="X",INDIRECT("'DATA - økonomi'!C"&amp;4+15*$A23+4*$A23+2),0)+IF(Analyse!$E$105="X",INDIRECT("'DATA - økonomi'!C"&amp;4+15*$A23+4*$A23+3),0)+IF(Analyse!$E$106="X",INDIRECT("'DATA - økonomi'!C"&amp;4+15*$A23+4*$A23+4),0)+IF(Analyse!$E$107="X",INDIRECT("'DATA - økonomi'!C"&amp;4+15*$A23+4*$A23+5),0)+IF(Analyse!$E$108="X",INDIRECT("'DATA - økonomi'!C"&amp;4+15*$A23+4*$A23+6),0)+IF(Analyse!$E$109="X",INDIRECT("'DATA - økonomi'!C"&amp;4+15*$A23+4*$A23+7),0)+IF(Analyse!$E$110="X",INDIRECT("'DATA - økonomi'!C"&amp;4+15*$A23+4*$A23+8),0)+IF(Analyse!$E$111="X",INDIRECT("'DATA - økonomi'!C"&amp;4+15*$A23+4*$A23+9),0)+IF(Analyse!$E$112="X",INDIRECT("'DATA - økonomi'!C"&amp;4+15*$A23+4*$A23+10),0)+IF(Analyse!$E$115="X",INDIRECT("'DATA - økonomi'!C"&amp;4+15*$A23+4*$A23+11),0)+IF(Analyse!$E$116="X",INDIRECT("'DATA - økonomi'!C"&amp;4+15*$A23+4*$A23+12),0)+IF(Analyse!$E$117="X",INDIRECT("'DATA - økonomi'!C"&amp;4+15*$A23+4*$A23+13),0)+IF(Analyse!$E$129="X",INDIRECT("'DATA - økonomi'!C"&amp;4+15*$A23+4*$A23+14),0)</f>
        <v>0</v>
      </c>
      <c r="D23" s="36">
        <f ca="1">IF(Analyse!$E$3="X",INDIRECT("'DATA - økonomi'!D"&amp;4+15*$A23+4*$A23+0),0)+IF(Analyse!$E$4="X",INDIRECT("'DATA - økonomi'!D"&amp;4+15*$A23+4*$A23+1),0)+IF(Analyse!$E$104="X",INDIRECT("'DATA - økonomi'!D"&amp;4+15*$A23+4*$A23+2),0)+IF(Analyse!$E$105="X",INDIRECT("'DATA - økonomi'!D"&amp;4+15*$A23+4*$A23+3),0)+IF(Analyse!$E$106="X",INDIRECT("'DATA - økonomi'!D"&amp;4+15*$A23+4*$A23+4),0)+IF(Analyse!$E$107="X",INDIRECT("'DATA - økonomi'!D"&amp;4+15*$A23+4*$A23+5),0)+IF(Analyse!$E$108="X",INDIRECT("'DATA - økonomi'!D"&amp;4+15*$A23+4*$A23+6),0)+IF(Analyse!$E$109="X",INDIRECT("'DATA - økonomi'!D"&amp;4+15*$A23+4*$A23+7),0)+IF(Analyse!$E$110="X",INDIRECT("'DATA - økonomi'!D"&amp;4+15*$A23+4*$A23+8),0)+IF(Analyse!$E$111="X",INDIRECT("'DATA - økonomi'!D"&amp;4+15*$A23+4*$A23+9),0)+IF(Analyse!$E$112="X",INDIRECT("'DATA - økonomi'!D"&amp;4+15*$A23+4*$A23+10),0)+IF(Analyse!$E$115="X",INDIRECT("'DATA - økonomi'!D"&amp;4+15*$A23+4*$A23+11),0)+IF(Analyse!$E$116="X",INDIRECT("'DATA - økonomi'!D"&amp;4+15*$A23+4*$A23+12),0)+IF(Analyse!$E$117="X",INDIRECT("'DATA - økonomi'!D"&amp;4+15*$A23+4*$A23+13),0)+IF(Analyse!$E$129="X",INDIRECT("'DATA - økonomi'!D"&amp;4+15*$A23+4*$A23+14),0)</f>
        <v>0</v>
      </c>
      <c r="E23" s="36">
        <f ca="1">IF(Analyse!$E$3="X",INDIRECT("'DATA - økonomi'!E"&amp;4+15*$A23+4*$A23+0),0)+IF(Analyse!$E$4="X",INDIRECT("'DATA - økonomi'!E"&amp;4+15*$A23+4*$A23+1),0)+IF(Analyse!$E$104="X",INDIRECT("'DATA - økonomi'!E"&amp;4+15*$A23+4*$A23+2),0)+IF(Analyse!$E$105="X",INDIRECT("'DATA - økonomi'!E"&amp;4+15*$A23+4*$A23+3),0)+IF(Analyse!$E$106="X",INDIRECT("'DATA - økonomi'!E"&amp;4+15*$A23+4*$A23+4),0)+IF(Analyse!$E$107="X",INDIRECT("'DATA - økonomi'!E"&amp;4+15*$A23+4*$A23+5),0)+IF(Analyse!$E$108="X",INDIRECT("'DATA - økonomi'!E"&amp;4+15*$A23+4*$A23+6),0)+IF(Analyse!$E$109="X",INDIRECT("'DATA - økonomi'!E"&amp;4+15*$A23+4*$A23+7),0)+IF(Analyse!$E$110="X",INDIRECT("'DATA - økonomi'!E"&amp;4+15*$A23+4*$A23+8),0)+IF(Analyse!$E$111="X",INDIRECT("'DATA - økonomi'!E"&amp;4+15*$A23+4*$A23+9),0)+IF(Analyse!$E$112="X",INDIRECT("'DATA - økonomi'!E"&amp;4+15*$A23+4*$A23+10),0)+IF(Analyse!$E$115="X",INDIRECT("'DATA - økonomi'!E"&amp;4+15*$A23+4*$A23+11),0)+IF(Analyse!$E$116="X",INDIRECT("'DATA - økonomi'!E"&amp;4+15*$A23+4*$A23+12),0)+IF(Analyse!$E$117="X",INDIRECT("'DATA - økonomi'!E"&amp;4+15*$A23+4*$A23+13),0)+IF(Analyse!$E$129="X",INDIRECT("'DATA - økonomi'!E"&amp;4+15*$A23+4*$A23+14),0)</f>
        <v>0</v>
      </c>
      <c r="F23" s="36">
        <f ca="1">IF(Analyse!$E$3="X",INDIRECT("'DATA - økonomi'!F"&amp;4+15*$A23+4*$A23+0),0)+IF(Analyse!$E$4="X",INDIRECT("'DATA - økonomi'!F"&amp;4+15*$A23+4*$A23+1),0)+IF(Analyse!$E$104="X",INDIRECT("'DATA - økonomi'!F"&amp;4+15*$A23+4*$A23+2),0)+IF(Analyse!$E$105="X",INDIRECT("'DATA - økonomi'!F"&amp;4+15*$A23+4*$A23+3),0)+IF(Analyse!$E$106="X",INDIRECT("'DATA - økonomi'!F"&amp;4+15*$A23+4*$A23+4),0)+IF(Analyse!$E$107="X",INDIRECT("'DATA - økonomi'!F"&amp;4+15*$A23+4*$A23+5),0)+IF(Analyse!$E$108="X",INDIRECT("'DATA - økonomi'!F"&amp;4+15*$A23+4*$A23+6),0)+IF(Analyse!$E$109="X",INDIRECT("'DATA - økonomi'!F"&amp;4+15*$A23+4*$A23+7),0)+IF(Analyse!$E$110="X",INDIRECT("'DATA - økonomi'!F"&amp;4+15*$A23+4*$A23+8),0)+IF(Analyse!$E$111="X",INDIRECT("'DATA - økonomi'!F"&amp;4+15*$A23+4*$A23+9),0)+IF(Analyse!$E$112="X",INDIRECT("'DATA - økonomi'!F"&amp;4+15*$A23+4*$A23+10),0)+IF(Analyse!$E$115="X",INDIRECT("'DATA - økonomi'!F"&amp;4+15*$A23+4*$A23+11),0)+IF(Analyse!$E$116="X",INDIRECT("'DATA - økonomi'!F"&amp;4+15*$A23+4*$A23+12),0)+IF(Analyse!$E$117="X",INDIRECT("'DATA - økonomi'!F"&amp;4+15*$A23+4*$A23+13),0)+IF(Analyse!$E$129="X",INDIRECT("'DATA - økonomi'!F"&amp;4+15*$A23+4*$A23+14),0)</f>
        <v>0</v>
      </c>
      <c r="G23" s="36">
        <f ca="1">IF(Analyse!$E$3="X",INDIRECT("'DATA - økonomi'!G"&amp;4+15*$A23+4*$A23+0),0)+IF(Analyse!$E$4="X",INDIRECT("'DATA - økonomi'!G"&amp;4+15*$A23+4*$A23+1),0)+IF(Analyse!$E$104="X",INDIRECT("'DATA - økonomi'!G"&amp;4+15*$A23+4*$A23+2),0)+IF(Analyse!$E$105="X",INDIRECT("'DATA - økonomi'!G"&amp;4+15*$A23+4*$A23+3),0)+IF(Analyse!$E$106="X",INDIRECT("'DATA - økonomi'!G"&amp;4+15*$A23+4*$A23+4),0)+IF(Analyse!$E$107="X",INDIRECT("'DATA - økonomi'!G"&amp;4+15*$A23+4*$A23+5),0)+IF(Analyse!$E$108="X",INDIRECT("'DATA - økonomi'!G"&amp;4+15*$A23+4*$A23+6),0)+IF(Analyse!$E$109="X",INDIRECT("'DATA - økonomi'!G"&amp;4+15*$A23+4*$A23+7),0)+IF(Analyse!$E$110="X",INDIRECT("'DATA - økonomi'!G"&amp;4+15*$A23+4*$A23+8),0)+IF(Analyse!$E$111="X",INDIRECT("'DATA - økonomi'!G"&amp;4+15*$A23+4*$A23+9),0)+IF(Analyse!$E$112="X",INDIRECT("'DATA - økonomi'!G"&amp;4+15*$A23+4*$A23+10),0)+IF(Analyse!$E$115="X",INDIRECT("'DATA - økonomi'!G"&amp;4+15*$A23+4*$A23+11),0)+IF(Analyse!$E$116="X",INDIRECT("'DATA - økonomi'!G"&amp;4+15*$A23+4*$A23+12),0)+IF(Analyse!$E$117="X",INDIRECT("'DATA - økonomi'!G"&amp;4+15*$A23+4*$A23+13),0)+IF(Analyse!$E$129="X",INDIRECT("'DATA - økonomi'!G"&amp;4+15*$A23+4*$A23+14),0)</f>
        <v>0</v>
      </c>
      <c r="H23" s="36">
        <f ca="1">IF(Analyse!$E$3="X",INDIRECT("'DATA - økonomi'!H"&amp;4+15*$A23+4*$A23+0),0)+IF(Analyse!$E$4="X",INDIRECT("'DATA - økonomi'!H"&amp;4+15*$A23+4*$A23+1),0)+IF(Analyse!$E$104="X",INDIRECT("'DATA - økonomi'!H"&amp;4+15*$A23+4*$A23+2),0)+IF(Analyse!$E$105="X",INDIRECT("'DATA - økonomi'!H"&amp;4+15*$A23+4*$A23+3),0)+IF(Analyse!$E$106="X",INDIRECT("'DATA - økonomi'!H"&amp;4+15*$A23+4*$A23+4),0)+IF(Analyse!$E$107="X",INDIRECT("'DATA - økonomi'!H"&amp;4+15*$A23+4*$A23+5),0)+IF(Analyse!$E$108="X",INDIRECT("'DATA - økonomi'!H"&amp;4+15*$A23+4*$A23+6),0)+IF(Analyse!$E$109="X",INDIRECT("'DATA - økonomi'!H"&amp;4+15*$A23+4*$A23+7),0)+IF(Analyse!$E$110="X",INDIRECT("'DATA - økonomi'!H"&amp;4+15*$A23+4*$A23+8),0)+IF(Analyse!$E$111="X",INDIRECT("'DATA - økonomi'!H"&amp;4+15*$A23+4*$A23+9),0)+IF(Analyse!$E$112="X",INDIRECT("'DATA - økonomi'!H"&amp;4+15*$A23+4*$A23+10),0)+IF(Analyse!$E$115="X",INDIRECT("'DATA - økonomi'!H"&amp;4+15*$A23+4*$A23+11),0)+IF(Analyse!$E$116="X",INDIRECT("'DATA - økonomi'!H"&amp;4+15*$A23+4*$A23+12),0)+IF(Analyse!$E$117="X",INDIRECT("'DATA - økonomi'!H"&amp;4+15*$A23+4*$A23+13),0)+IF(Analyse!$E$129="X",INDIRECT("'DATA - økonomi'!H"&amp;4+15*$A23+4*$A23+14),0)</f>
        <v>0</v>
      </c>
      <c r="I23" s="36">
        <f ca="1">IF(Analyse!$E$3="X",INDIRECT("'DATA - økonomi'!I"&amp;4+15*$A23+4*$A23+0),0)+IF(Analyse!$E$4="X",INDIRECT("'DATA - økonomi'!I"&amp;4+15*$A23+4*$A23+1),0)+IF(Analyse!$E$104="X",INDIRECT("'DATA - økonomi'!I"&amp;4+15*$A23+4*$A23+2),0)+IF(Analyse!$E$105="X",INDIRECT("'DATA - økonomi'!I"&amp;4+15*$A23+4*$A23+3),0)+IF(Analyse!$E$106="X",INDIRECT("'DATA - økonomi'!I"&amp;4+15*$A23+4*$A23+4),0)+IF(Analyse!$E$107="X",INDIRECT("'DATA - økonomi'!I"&amp;4+15*$A23+4*$A23+5),0)+IF(Analyse!$E$108="X",INDIRECT("'DATA - økonomi'!I"&amp;4+15*$A23+4*$A23+6),0)+IF(Analyse!$E$109="X",INDIRECT("'DATA - økonomi'!I"&amp;4+15*$A23+4*$A23+7),0)+IF(Analyse!$E$110="X",INDIRECT("'DATA - økonomi'!I"&amp;4+15*$A23+4*$A23+8),0)+IF(Analyse!$E$111="X",INDIRECT("'DATA - økonomi'!I"&amp;4+15*$A23+4*$A23+9),0)+IF(Analyse!$E$112="X",INDIRECT("'DATA - økonomi'!I"&amp;4+15*$A23+4*$A23+10),0)+IF(Analyse!$E$115="X",INDIRECT("'DATA - økonomi'!I"&amp;4+15*$A23+4*$A23+11),0)+IF(Analyse!$E$116="X",INDIRECT("'DATA - økonomi'!I"&amp;4+15*$A23+4*$A23+12),0)+IF(Analyse!$E$117="X",INDIRECT("'DATA - økonomi'!I"&amp;4+15*$A23+4*$A23+13),0)+IF(Analyse!$E$129="X",INDIRECT("'DATA - økonomi'!I"&amp;4+15*$A23+4*$A23+14),0)</f>
        <v>0</v>
      </c>
      <c r="J23" s="36">
        <f ca="1">IF(Analyse!$E$3="X",INDIRECT("'DATA - økonomi'!J"&amp;4+15*$A23+4*$A23+0),0)+IF(Analyse!$E$4="X",INDIRECT("'DATA - økonomi'!J"&amp;4+15*$A23+4*$A23+1),0)+IF(Analyse!$E$104="X",INDIRECT("'DATA - økonomi'!J"&amp;4+15*$A23+4*$A23+2),0)+IF(Analyse!$E$105="X",INDIRECT("'DATA - økonomi'!J"&amp;4+15*$A23+4*$A23+3),0)+IF(Analyse!$E$106="X",INDIRECT("'DATA - økonomi'!J"&amp;4+15*$A23+4*$A23+4),0)+IF(Analyse!$E$107="X",INDIRECT("'DATA - økonomi'!J"&amp;4+15*$A23+4*$A23+5),0)+IF(Analyse!$E$108="X",INDIRECT("'DATA - økonomi'!J"&amp;4+15*$A23+4*$A23+6),0)+IF(Analyse!$E$109="X",INDIRECT("'DATA - økonomi'!J"&amp;4+15*$A23+4*$A23+7),0)+IF(Analyse!$E$110="X",INDIRECT("'DATA - økonomi'!J"&amp;4+15*$A23+4*$A23+8),0)+IF(Analyse!$E$111="X",INDIRECT("'DATA - økonomi'!J"&amp;4+15*$A23+4*$A23+9),0)+IF(Analyse!$E$112="X",INDIRECT("'DATA - økonomi'!J"&amp;4+15*$A23+4*$A23+10),0)+IF(Analyse!$E$115="X",INDIRECT("'DATA - økonomi'!J"&amp;4+15*$A23+4*$A23+11),0)+IF(Analyse!$E$116="X",INDIRECT("'DATA - økonomi'!J"&amp;4+15*$A23+4*$A23+12),0)+IF(Analyse!$E$117="X",INDIRECT("'DATA - økonomi'!J"&amp;4+15*$A23+4*$A23+13),0)+IF(Analyse!$E$129="X",INDIRECT("'DATA - økonomi'!J"&amp;4+15*$A23+4*$A23+14),0)</f>
        <v>0</v>
      </c>
      <c r="K23" s="36">
        <f ca="1">IF(Analyse!$E$3="X",INDIRECT("'DATA - økonomi'!K"&amp;4+15*$A23+4*$A23+0),0)+IF(Analyse!$E$4="X",INDIRECT("'DATA - økonomi'!K"&amp;4+15*$A23+4*$A23+1),0)+IF(Analyse!$E$104="X",INDIRECT("'DATA - økonomi'!K"&amp;4+15*$A23+4*$A23+2),0)+IF(Analyse!$E$105="X",INDIRECT("'DATA - økonomi'!K"&amp;4+15*$A23+4*$A23+3),0)+IF(Analyse!$E$106="X",INDIRECT("'DATA - økonomi'!K"&amp;4+15*$A23+4*$A23+4),0)+IF(Analyse!$E$107="X",INDIRECT("'DATA - økonomi'!K"&amp;4+15*$A23+4*$A23+5),0)+IF(Analyse!$E$108="X",INDIRECT("'DATA - økonomi'!K"&amp;4+15*$A23+4*$A23+6),0)+IF(Analyse!$E$109="X",INDIRECT("'DATA - økonomi'!K"&amp;4+15*$A23+4*$A23+7),0)+IF(Analyse!$E$110="X",INDIRECT("'DATA - økonomi'!K"&amp;4+15*$A23+4*$A23+8),0)+IF(Analyse!$E$111="X",INDIRECT("'DATA - økonomi'!K"&amp;4+15*$A23+4*$A23+9),0)+IF(Analyse!$E$112="X",INDIRECT("'DATA - økonomi'!K"&amp;4+15*$A23+4*$A23+10),0)+IF(Analyse!$E$115="X",INDIRECT("'DATA - økonomi'!K"&amp;4+15*$A23+4*$A23+11),0)+IF(Analyse!$E$116="X",INDIRECT("'DATA - økonomi'!K"&amp;4+15*$A23+4*$A23+12),0)+IF(Analyse!$E$117="X",INDIRECT("'DATA - økonomi'!K"&amp;4+15*$A23+4*$A23+13),0)+IF(Analyse!$E$129="X",INDIRECT("'DATA - økonomi'!K"&amp;4+15*$A23+4*$A23+14),0)</f>
        <v>0</v>
      </c>
      <c r="L23" s="36">
        <f ca="1">IF(Analyse!$E$3="X",INDIRECT("'DATA - økonomi'!L"&amp;4+15*$A23+4*$A23+0),0)+IF(Analyse!$E$4="X",INDIRECT("'DATA - økonomi'!L"&amp;4+15*$A23+4*$A23+1),0)+IF(Analyse!$E$104="X",INDIRECT("'DATA - økonomi'!L"&amp;4+15*$A23+4*$A23+2),0)+IF(Analyse!$E$105="X",INDIRECT("'DATA - økonomi'!L"&amp;4+15*$A23+4*$A23+3),0)+IF(Analyse!$E$106="X",INDIRECT("'DATA - økonomi'!L"&amp;4+15*$A23+4*$A23+4),0)+IF(Analyse!$E$107="X",INDIRECT("'DATA - økonomi'!L"&amp;4+15*$A23+4*$A23+5),0)+IF(Analyse!$E$108="X",INDIRECT("'DATA - økonomi'!L"&amp;4+15*$A23+4*$A23+6),0)+IF(Analyse!$E$109="X",INDIRECT("'DATA - økonomi'!L"&amp;4+15*$A23+4*$A23+7),0)+IF(Analyse!$E$110="X",INDIRECT("'DATA - økonomi'!L"&amp;4+15*$A23+4*$A23+8),0)+IF(Analyse!$E$111="X",INDIRECT("'DATA - økonomi'!L"&amp;4+15*$A23+4*$A23+9),0)+IF(Analyse!$E$112="X",INDIRECT("'DATA - økonomi'!L"&amp;4+15*$A23+4*$A23+10),0)+IF(Analyse!$E$115="X",INDIRECT("'DATA - økonomi'!L"&amp;4+15*$A23+4*$A23+11),0)+IF(Analyse!$E$116="X",INDIRECT("'DATA - økonomi'!L"&amp;4+15*$A23+4*$A23+12),0)+IF(Analyse!$E$117="X",INDIRECT("'DATA - økonomi'!L"&amp;4+15*$A23+4*$A23+13),0)+IF(Analyse!$E$129="X",INDIRECT("'DATA - økonomi'!L"&amp;4+15*$A23+4*$A23+14),0)</f>
        <v>0</v>
      </c>
      <c r="M23" s="36">
        <f ca="1">IF(Analyse!$E$3="X",INDIRECT("'DATA - økonomi'!M"&amp;4+15*$A23+4*$A23+0),0)+IF(Analyse!$E$4="X",INDIRECT("'DATA - økonomi'!M"&amp;4+15*$A23+4*$A23+1),0)+IF(Analyse!$E$104="X",INDIRECT("'DATA - økonomi'!M"&amp;4+15*$A23+4*$A23+2),0)+IF(Analyse!$E$105="X",INDIRECT("'DATA - økonomi'!M"&amp;4+15*$A23+4*$A23+3),0)+IF(Analyse!$E$106="X",INDIRECT("'DATA - økonomi'!M"&amp;4+15*$A23+4*$A23+4),0)+IF(Analyse!$E$107="X",INDIRECT("'DATA - økonomi'!M"&amp;4+15*$A23+4*$A23+5),0)+IF(Analyse!$E$108="X",INDIRECT("'DATA - økonomi'!M"&amp;4+15*$A23+4*$A23+6),0)+IF(Analyse!$E$109="X",INDIRECT("'DATA - økonomi'!M"&amp;4+15*$A23+4*$A23+7),0)+IF(Analyse!$E$110="X",INDIRECT("'DATA - økonomi'!M"&amp;4+15*$A23+4*$A23+8),0)+IF(Analyse!$E$111="X",INDIRECT("'DATA - økonomi'!M"&amp;4+15*$A23+4*$A23+9),0)+IF(Analyse!$E$112="X",INDIRECT("'DATA - økonomi'!M"&amp;4+15*$A23+4*$A23+10),0)+IF(Analyse!$E$115="X",INDIRECT("'DATA - økonomi'!M"&amp;4+15*$A23+4*$A23+11),0)+IF(Analyse!$E$116="X",INDIRECT("'DATA - økonomi'!M"&amp;4+15*$A23+4*$A23+12),0)+IF(Analyse!$E$117="X",INDIRECT("'DATA - økonomi'!M"&amp;4+15*$A23+4*$A23+13),0)+IF(Analyse!$E$129="X",INDIRECT("'DATA - økonomi'!M"&amp;4+15*$A23+4*$A23+14),0)</f>
        <v>0</v>
      </c>
      <c r="N23" s="36">
        <f ca="1">IF(Analyse!$E$3="X",INDIRECT("'DATA - økonomi'!N"&amp;4+15*$A23+4*$A23+0),0)+IF(Analyse!$E$4="X",INDIRECT("'DATA - økonomi'!N"&amp;4+15*$A23+4*$A23+1),0)+IF(Analyse!$E$104="X",INDIRECT("'DATA - økonomi'!N"&amp;4+15*$A23+4*$A23+2),0)+IF(Analyse!$E$105="X",INDIRECT("'DATA - økonomi'!N"&amp;4+15*$A23+4*$A23+3),0)+IF(Analyse!$E$106="X",INDIRECT("'DATA - økonomi'!N"&amp;4+15*$A23+4*$A23+4),0)+IF(Analyse!$E$107="X",INDIRECT("'DATA - økonomi'!N"&amp;4+15*$A23+4*$A23+5),0)+IF(Analyse!$E$108="X",INDIRECT("'DATA - økonomi'!N"&amp;4+15*$A23+4*$A23+6),0)+IF(Analyse!$E$109="X",INDIRECT("'DATA - økonomi'!N"&amp;4+15*$A23+4*$A23+7),0)+IF(Analyse!$E$110="X",INDIRECT("'DATA - økonomi'!N"&amp;4+15*$A23+4*$A23+8),0)+IF(Analyse!$E$111="X",INDIRECT("'DATA - økonomi'!N"&amp;4+15*$A23+4*$A23+9),0)+IF(Analyse!$E$112="X",INDIRECT("'DATA - økonomi'!N"&amp;4+15*$A23+4*$A23+10),0)+IF(Analyse!$E$115="X",INDIRECT("'DATA - økonomi'!N"&amp;4+15*$A23+4*$A23+11),0)+IF(Analyse!$E$116="X",INDIRECT("'DATA - økonomi'!N"&amp;4+15*$A23+4*$A23+12),0)+IF(Analyse!$E$117="X",INDIRECT("'DATA - økonomi'!N"&amp;4+15*$A23+4*$A23+13),0)+IF(Analyse!$E$129="X",INDIRECT("'DATA - økonomi'!N"&amp;4+15*$A23+4*$A23+14),0)</f>
        <v>0</v>
      </c>
      <c r="O23" s="32"/>
      <c r="P23" s="35" t="s">
        <v>31</v>
      </c>
      <c r="Q23" s="36">
        <f ca="1">IF(Analyse!$E$3="X",INDIRECT("'DATA - økonomi'!Q"&amp;4+15*$A23+4*$A23+0),0)+IF(Analyse!$E$4="X",INDIRECT("'DATA - økonomi'!Q"&amp;4+15*$A23+4*$A23+1),0)+IF(Analyse!$E$104="X",INDIRECT("'DATA - økonomi'!Q"&amp;4+15*$A23+4*$A23+2),0)+IF(Analyse!$E$105="X",INDIRECT("'DATA - økonomi'!Q"&amp;4+15*$A23+4*$A23+3),0)+IF(Analyse!$E$106="X",INDIRECT("'DATA - økonomi'!Q"&amp;4+15*$A23+4*$A23+4),0)+IF(Analyse!$E$107="X",INDIRECT("'DATA - økonomi'!Q"&amp;4+15*$A23+4*$A23+5),0)+IF(Analyse!$E$108="X",INDIRECT("'DATA - økonomi'!Q"&amp;4+15*$A23+4*$A23+6),0)+IF(Analyse!$E$109="X",INDIRECT("'DATA - økonomi'!Q"&amp;4+15*$A23+4*$A23+7),0)+IF(Analyse!$E$110="X",INDIRECT("'DATA - økonomi'!Q"&amp;4+15*$A23+4*$A23+8),0)+IF(Analyse!$E$111="X",INDIRECT("'DATA - økonomi'!Q"&amp;4+15*$A23+4*$A23+9),0)+IF(Analyse!$E$112="X",INDIRECT("'DATA - økonomi'!Q"&amp;4+15*$A23+4*$A23+10),0)+IF(Analyse!$E$115="X",INDIRECT("'DATA - økonomi'!Q"&amp;4+15*$A23+4*$A23+11),0)+IF(Analyse!$E$116="X",INDIRECT("'DATA - økonomi'!Q"&amp;4+15*$A23+4*$A23+12),0)+IF(Analyse!$E$117="X",INDIRECT("'DATA - økonomi'!Q"&amp;4+15*$A23+4*$A23+13),0)+IF(Analyse!$E$129="X",INDIRECT("'DATA - økonomi'!Q"&amp;4+15*$A23+4*$A23+14),0)</f>
        <v>0</v>
      </c>
      <c r="R23" s="36">
        <f ca="1">IF(Analyse!$E$3="X",INDIRECT("'DATA - økonomi'!R"&amp;4+15*$A23+4*$A23+0),0)+IF(Analyse!$E$4="X",INDIRECT("'DATA - økonomi'!R"&amp;4+15*$A23+4*$A23+1),0)+IF(Analyse!$E$104="X",INDIRECT("'DATA - økonomi'!R"&amp;4+15*$A23+4*$A23+2),0)+IF(Analyse!$E$105="X",INDIRECT("'DATA - økonomi'!R"&amp;4+15*$A23+4*$A23+3),0)+IF(Analyse!$E$106="X",INDIRECT("'DATA - økonomi'!R"&amp;4+15*$A23+4*$A23+4),0)+IF(Analyse!$E$107="X",INDIRECT("'DATA - økonomi'!R"&amp;4+15*$A23+4*$A23+5),0)+IF(Analyse!$E$108="X",INDIRECT("'DATA - økonomi'!R"&amp;4+15*$A23+4*$A23+6),0)+IF(Analyse!$E$109="X",INDIRECT("'DATA - økonomi'!R"&amp;4+15*$A23+4*$A23+7),0)+IF(Analyse!$E$110="X",INDIRECT("'DATA - økonomi'!R"&amp;4+15*$A23+4*$A23+8),0)+IF(Analyse!$E$111="X",INDIRECT("'DATA - økonomi'!R"&amp;4+15*$A23+4*$A23+9),0)+IF(Analyse!$E$112="X",INDIRECT("'DATA - økonomi'!R"&amp;4+15*$A23+4*$A23+10),0)+IF(Analyse!$E$115="X",INDIRECT("'DATA - økonomi'!R"&amp;4+15*$A23+4*$A23+11),0)+IF(Analyse!$E$116="X",INDIRECT("'DATA - økonomi'!R"&amp;4+15*$A23+4*$A23+12),0)+IF(Analyse!$E$117="X",INDIRECT("'DATA - økonomi'!R"&amp;4+15*$A23+4*$A23+13),0)+IF(Analyse!$E$129="X",INDIRECT("'DATA - økonomi'!R"&amp;4+15*$A23+4*$A23+14),0)</f>
        <v>0</v>
      </c>
      <c r="S23" s="36">
        <f ca="1">IF(Analyse!$E$3="X",INDIRECT("'DATA - økonomi'!S"&amp;4+15*$A23+4*$A23+0),0)+IF(Analyse!$E$4="X",INDIRECT("'DATA - økonomi'!S"&amp;4+15*$A23+4*$A23+1),0)+IF(Analyse!$E$104="X",INDIRECT("'DATA - økonomi'!S"&amp;4+15*$A23+4*$A23+2),0)+IF(Analyse!$E$105="X",INDIRECT("'DATA - økonomi'!S"&amp;4+15*$A23+4*$A23+3),0)+IF(Analyse!$E$106="X",INDIRECT("'DATA - økonomi'!S"&amp;4+15*$A23+4*$A23+4),0)+IF(Analyse!$E$107="X",INDIRECT("'DATA - økonomi'!S"&amp;4+15*$A23+4*$A23+5),0)+IF(Analyse!$E$108="X",INDIRECT("'DATA - økonomi'!S"&amp;4+15*$A23+4*$A23+6),0)+IF(Analyse!$E$109="X",INDIRECT("'DATA - økonomi'!S"&amp;4+15*$A23+4*$A23+7),0)+IF(Analyse!$E$110="X",INDIRECT("'DATA - økonomi'!S"&amp;4+15*$A23+4*$A23+8),0)+IF(Analyse!$E$111="X",INDIRECT("'DATA - økonomi'!S"&amp;4+15*$A23+4*$A23+9),0)+IF(Analyse!$E$112="X",INDIRECT("'DATA - økonomi'!S"&amp;4+15*$A23+4*$A23+10),0)+IF(Analyse!$E$115="X",INDIRECT("'DATA - økonomi'!S"&amp;4+15*$A23+4*$A23+11),0)+IF(Analyse!$E$116="X",INDIRECT("'DATA - økonomi'!S"&amp;4+15*$A23+4*$A23+12),0)+IF(Analyse!$E$117="X",INDIRECT("'DATA - økonomi'!S"&amp;4+15*$A23+4*$A23+13),0)+IF(Analyse!$E$129="X",INDIRECT("'DATA - økonomi'!S"&amp;4+15*$A23+4*$A23+14),0)</f>
        <v>0</v>
      </c>
      <c r="T23" s="36">
        <f ca="1">IF(Analyse!$E$3="X",INDIRECT("'DATA - økonomi'!T"&amp;4+15*$A23+4*$A23+0),0)+IF(Analyse!$E$4="X",INDIRECT("'DATA - økonomi'!T"&amp;4+15*$A23+4*$A23+1),0)+IF(Analyse!$E$104="X",INDIRECT("'DATA - økonomi'!T"&amp;4+15*$A23+4*$A23+2),0)+IF(Analyse!$E$105="X",INDIRECT("'DATA - økonomi'!T"&amp;4+15*$A23+4*$A23+3),0)+IF(Analyse!$E$106="X",INDIRECT("'DATA - økonomi'!T"&amp;4+15*$A23+4*$A23+4),0)+IF(Analyse!$E$107="X",INDIRECT("'DATA - økonomi'!T"&amp;4+15*$A23+4*$A23+5),0)+IF(Analyse!$E$108="X",INDIRECT("'DATA - økonomi'!T"&amp;4+15*$A23+4*$A23+6),0)+IF(Analyse!$E$109="X",INDIRECT("'DATA - økonomi'!T"&amp;4+15*$A23+4*$A23+7),0)+IF(Analyse!$E$110="X",INDIRECT("'DATA - økonomi'!T"&amp;4+15*$A23+4*$A23+8),0)+IF(Analyse!$E$111="X",INDIRECT("'DATA - økonomi'!T"&amp;4+15*$A23+4*$A23+9),0)+IF(Analyse!$E$112="X",INDIRECT("'DATA - økonomi'!T"&amp;4+15*$A23+4*$A23+10),0)+IF(Analyse!$E$115="X",INDIRECT("'DATA - økonomi'!T"&amp;4+15*$A23+4*$A23+11),0)+IF(Analyse!$E$116="X",INDIRECT("'DATA - økonomi'!T"&amp;4+15*$A23+4*$A23+12),0)+IF(Analyse!$E$117="X",INDIRECT("'DATA - økonomi'!T"&amp;4+15*$A23+4*$A23+13),0)+IF(Analyse!$E$129="X",INDIRECT("'DATA - økonomi'!T"&amp;4+15*$A23+4*$A23+14),0)</f>
        <v>0</v>
      </c>
      <c r="U23" s="36">
        <f ca="1">IF(Analyse!$E$3="X",INDIRECT("'DATA - økonomi'!U"&amp;4+15*$A23+4*$A23+0),0)+IF(Analyse!$E$4="X",INDIRECT("'DATA - økonomi'!U"&amp;4+15*$A23+4*$A23+1),0)+IF(Analyse!$E$104="X",INDIRECT("'DATA - økonomi'!U"&amp;4+15*$A23+4*$A23+2),0)+IF(Analyse!$E$105="X",INDIRECT("'DATA - økonomi'!U"&amp;4+15*$A23+4*$A23+3),0)+IF(Analyse!$E$106="X",INDIRECT("'DATA - økonomi'!U"&amp;4+15*$A23+4*$A23+4),0)+IF(Analyse!$E$107="X",INDIRECT("'DATA - økonomi'!U"&amp;4+15*$A23+4*$A23+5),0)+IF(Analyse!$E$108="X",INDIRECT("'DATA - økonomi'!U"&amp;4+15*$A23+4*$A23+6),0)+IF(Analyse!$E$109="X",INDIRECT("'DATA - økonomi'!U"&amp;4+15*$A23+4*$A23+7),0)+IF(Analyse!$E$110="X",INDIRECT("'DATA - økonomi'!U"&amp;4+15*$A23+4*$A23+8),0)+IF(Analyse!$E$111="X",INDIRECT("'DATA - økonomi'!U"&amp;4+15*$A23+4*$A23+9),0)+IF(Analyse!$E$112="X",INDIRECT("'DATA - økonomi'!U"&amp;4+15*$A23+4*$A23+10),0)+IF(Analyse!$E$115="X",INDIRECT("'DATA - økonomi'!U"&amp;4+15*$A23+4*$A23+11),0)+IF(Analyse!$E$116="X",INDIRECT("'DATA - økonomi'!U"&amp;4+15*$A23+4*$A23+12),0)+IF(Analyse!$E$117="X",INDIRECT("'DATA - økonomi'!U"&amp;4+15*$A23+4*$A23+13),0)+IF(Analyse!$E$129="X",INDIRECT("'DATA - økonomi'!U"&amp;4+15*$A23+4*$A23+14),0)</f>
        <v>0</v>
      </c>
      <c r="V23" s="36">
        <f ca="1">IF(Analyse!$E$3="X",INDIRECT("'DATA - økonomi'!V"&amp;4+15*$A23+4*$A23+0),0)+IF(Analyse!$E$4="X",INDIRECT("'DATA - økonomi'!V"&amp;4+15*$A23+4*$A23+1),0)+IF(Analyse!$E$104="X",INDIRECT("'DATA - økonomi'!V"&amp;4+15*$A23+4*$A23+2),0)+IF(Analyse!$E$105="X",INDIRECT("'DATA - økonomi'!V"&amp;4+15*$A23+4*$A23+3),0)+IF(Analyse!$E$106="X",INDIRECT("'DATA - økonomi'!V"&amp;4+15*$A23+4*$A23+4),0)+IF(Analyse!$E$107="X",INDIRECT("'DATA - økonomi'!V"&amp;4+15*$A23+4*$A23+5),0)+IF(Analyse!$E$108="X",INDIRECT("'DATA - økonomi'!V"&amp;4+15*$A23+4*$A23+6),0)+IF(Analyse!$E$109="X",INDIRECT("'DATA - økonomi'!V"&amp;4+15*$A23+4*$A23+7),0)+IF(Analyse!$E$110="X",INDIRECT("'DATA - økonomi'!V"&amp;4+15*$A23+4*$A23+8),0)+IF(Analyse!$E$111="X",INDIRECT("'DATA - økonomi'!V"&amp;4+15*$A23+4*$A23+9),0)+IF(Analyse!$E$112="X",INDIRECT("'DATA - økonomi'!V"&amp;4+15*$A23+4*$A23+10),0)+IF(Analyse!$E$115="X",INDIRECT("'DATA - økonomi'!V"&amp;4+15*$A23+4*$A23+11),0)+IF(Analyse!$E$116="X",INDIRECT("'DATA - økonomi'!V"&amp;4+15*$A23+4*$A23+12),0)+IF(Analyse!$E$117="X",INDIRECT("'DATA - økonomi'!V"&amp;4+15*$A23+4*$A23+13),0)+IF(Analyse!$E$129="X",INDIRECT("'DATA - økonomi'!V"&amp;4+15*$A23+4*$A23+14),0)</f>
        <v>0</v>
      </c>
      <c r="W23" s="36">
        <f ca="1">IF(Analyse!$E$3="X",INDIRECT("'DATA - økonomi'!W"&amp;4+15*$A23+4*$A23+0),0)+IF(Analyse!$E$4="X",INDIRECT("'DATA - økonomi'!W"&amp;4+15*$A23+4*$A23+1),0)+IF(Analyse!$E$104="X",INDIRECT("'DATA - økonomi'!W"&amp;4+15*$A23+4*$A23+2),0)+IF(Analyse!$E$105="X",INDIRECT("'DATA - økonomi'!W"&amp;4+15*$A23+4*$A23+3),0)+IF(Analyse!$E$106="X",INDIRECT("'DATA - økonomi'!W"&amp;4+15*$A23+4*$A23+4),0)+IF(Analyse!$E$107="X",INDIRECT("'DATA - økonomi'!W"&amp;4+15*$A23+4*$A23+5),0)+IF(Analyse!$E$108="X",INDIRECT("'DATA - økonomi'!W"&amp;4+15*$A23+4*$A23+6),0)+IF(Analyse!$E$109="X",INDIRECT("'DATA - økonomi'!W"&amp;4+15*$A23+4*$A23+7),0)+IF(Analyse!$E$110="X",INDIRECT("'DATA - økonomi'!W"&amp;4+15*$A23+4*$A23+8),0)+IF(Analyse!$E$111="X",INDIRECT("'DATA - økonomi'!W"&amp;4+15*$A23+4*$A23+9),0)+IF(Analyse!$E$112="X",INDIRECT("'DATA - økonomi'!W"&amp;4+15*$A23+4*$A23+10),0)+IF(Analyse!$E$115="X",INDIRECT("'DATA - økonomi'!W"&amp;4+15*$A23+4*$A23+11),0)+IF(Analyse!$E$116="X",INDIRECT("'DATA - økonomi'!W"&amp;4+15*$A23+4*$A23+12),0)+IF(Analyse!$E$117="X",INDIRECT("'DATA - økonomi'!W"&amp;4+15*$A23+4*$A23+13),0)+IF(Analyse!$E$129="X",INDIRECT("'DATA - økonomi'!W"&amp;4+15*$A23+4*$A23+14),0)</f>
        <v>0</v>
      </c>
      <c r="X23" s="36">
        <f ca="1">IF(Analyse!$E$3="X",INDIRECT("'DATA - økonomi'!X"&amp;4+15*$A23+4*$A23+0),0)+IF(Analyse!$E$4="X",INDIRECT("'DATA - økonomi'!X"&amp;4+15*$A23+4*$A23+1),0)+IF(Analyse!$E$104="X",INDIRECT("'DATA - økonomi'!X"&amp;4+15*$A23+4*$A23+2),0)+IF(Analyse!$E$105="X",INDIRECT("'DATA - økonomi'!X"&amp;4+15*$A23+4*$A23+3),0)+IF(Analyse!$E$106="X",INDIRECT("'DATA - økonomi'!X"&amp;4+15*$A23+4*$A23+4),0)+IF(Analyse!$E$107="X",INDIRECT("'DATA - økonomi'!X"&amp;4+15*$A23+4*$A23+5),0)+IF(Analyse!$E$108="X",INDIRECT("'DATA - økonomi'!X"&amp;4+15*$A23+4*$A23+6),0)+IF(Analyse!$E$109="X",INDIRECT("'DATA - økonomi'!X"&amp;4+15*$A23+4*$A23+7),0)+IF(Analyse!$E$110="X",INDIRECT("'DATA - økonomi'!X"&amp;4+15*$A23+4*$A23+8),0)+IF(Analyse!$E$111="X",INDIRECT("'DATA - økonomi'!X"&amp;4+15*$A23+4*$A23+9),0)+IF(Analyse!$E$112="X",INDIRECT("'DATA - økonomi'!X"&amp;4+15*$A23+4*$A23+10),0)+IF(Analyse!$E$115="X",INDIRECT("'DATA - økonomi'!X"&amp;4+15*$A23+4*$A23+11),0)+IF(Analyse!$E$116="X",INDIRECT("'DATA - økonomi'!X"&amp;4+15*$A23+4*$A23+12),0)+IF(Analyse!$E$117="X",INDIRECT("'DATA - økonomi'!X"&amp;4+15*$A23+4*$A23+13),0)+IF(Analyse!$E$129="X",INDIRECT("'DATA - økonomi'!X"&amp;4+15*$A23+4*$A23+14),0)</f>
        <v>0</v>
      </c>
      <c r="Y23" s="36">
        <f ca="1">IF(Analyse!$E$3="X",INDIRECT("'DATA - økonomi'!Y"&amp;4+15*$A23+4*$A23+0),0)+IF(Analyse!$E$4="X",INDIRECT("'DATA - økonomi'!Y"&amp;4+15*$A23+4*$A23+1),0)+IF(Analyse!$E$104="X",INDIRECT("'DATA - økonomi'!Y"&amp;4+15*$A23+4*$A23+2),0)+IF(Analyse!$E$105="X",INDIRECT("'DATA - økonomi'!Y"&amp;4+15*$A23+4*$A23+3),0)+IF(Analyse!$E$106="X",INDIRECT("'DATA - økonomi'!Y"&amp;4+15*$A23+4*$A23+4),0)+IF(Analyse!$E$107="X",INDIRECT("'DATA - økonomi'!Y"&amp;4+15*$A23+4*$A23+5),0)+IF(Analyse!$E$108="X",INDIRECT("'DATA - økonomi'!Y"&amp;4+15*$A23+4*$A23+6),0)+IF(Analyse!$E$109="X",INDIRECT("'DATA - økonomi'!Y"&amp;4+15*$A23+4*$A23+7),0)+IF(Analyse!$E$110="X",INDIRECT("'DATA - økonomi'!Y"&amp;4+15*$A23+4*$A23+8),0)+IF(Analyse!$E$111="X",INDIRECT("'DATA - økonomi'!Y"&amp;4+15*$A23+4*$A23+9),0)+IF(Analyse!$E$112="X",INDIRECT("'DATA - økonomi'!Y"&amp;4+15*$A23+4*$A23+10),0)+IF(Analyse!$E$115="X",INDIRECT("'DATA - økonomi'!Y"&amp;4+15*$A23+4*$A23+11),0)+IF(Analyse!$E$116="X",INDIRECT("'DATA - økonomi'!Y"&amp;4+15*$A23+4*$A23+12),0)+IF(Analyse!$E$117="X",INDIRECT("'DATA - økonomi'!Y"&amp;4+15*$A23+4*$A23+13),0)+IF(Analyse!$E$129="X",INDIRECT("'DATA - økonomi'!Y"&amp;4+15*$A23+4*$A23+14),0)</f>
        <v>0</v>
      </c>
      <c r="Z23" s="36">
        <f ca="1">IF(Analyse!$E$3="X",INDIRECT("'DATA - økonomi'!Z"&amp;4+15*$A23+4*$A23+0),0)+IF(Analyse!$E$4="X",INDIRECT("'DATA - økonomi'!Z"&amp;4+15*$A23+4*$A23+1),0)+IF(Analyse!$E$104="X",INDIRECT("'DATA - økonomi'!Z"&amp;4+15*$A23+4*$A23+2),0)+IF(Analyse!$E$105="X",INDIRECT("'DATA - økonomi'!Z"&amp;4+15*$A23+4*$A23+3),0)+IF(Analyse!$E$106="X",INDIRECT("'DATA - økonomi'!Z"&amp;4+15*$A23+4*$A23+4),0)+IF(Analyse!$E$107="X",INDIRECT("'DATA - økonomi'!Z"&amp;4+15*$A23+4*$A23+5),0)+IF(Analyse!$E$108="X",INDIRECT("'DATA - økonomi'!Z"&amp;4+15*$A23+4*$A23+6),0)+IF(Analyse!$E$109="X",INDIRECT("'DATA - økonomi'!Z"&amp;4+15*$A23+4*$A23+7),0)+IF(Analyse!$E$110="X",INDIRECT("'DATA - økonomi'!Z"&amp;4+15*$A23+4*$A23+8),0)+IF(Analyse!$E$111="X",INDIRECT("'DATA - økonomi'!Z"&amp;4+15*$A23+4*$A23+9),0)+IF(Analyse!$E$112="X",INDIRECT("'DATA - økonomi'!Z"&amp;4+15*$A23+4*$A23+10),0)+IF(Analyse!$E$115="X",INDIRECT("'DATA - økonomi'!Z"&amp;4+15*$A23+4*$A23+11),0)+IF(Analyse!$E$116="X",INDIRECT("'DATA - økonomi'!Z"&amp;4+15*$A23+4*$A23+12),0)+IF(Analyse!$E$117="X",INDIRECT("'DATA - økonomi'!Z"&amp;4+15*$A23+4*$A23+13),0)+IF(Analyse!$E$129="X",INDIRECT("'DATA - økonomi'!Z"&amp;4+15*$A23+4*$A23+14),0)</f>
        <v>0</v>
      </c>
      <c r="AA23" s="36">
        <f ca="1">IF(Analyse!$E$3="X",INDIRECT("'DATA - økonomi'!Z"&amp;4+15*$A23+4*$A23+0),0)+IF(Analyse!$E$4="X",INDIRECT("'DATA - økonomi'!Z"&amp;4+15*$A23+4*$A23+1),0)+IF(Analyse!$E$104="X",INDIRECT("'DATA - økonomi'!Z"&amp;4+15*$A23+4*$A23+2),0)+IF(Analyse!$E$105="X",INDIRECT("'DATA - økonomi'!Z"&amp;4+15*$A23+4*$A23+3),0)+IF(Analyse!$E$106="X",INDIRECT("'DATA - økonomi'!Z"&amp;4+15*$A23+4*$A23+4),0)+IF(Analyse!$E$107="X",INDIRECT("'DATA - økonomi'!Z"&amp;4+15*$A23+4*$A23+5),0)+IF(Analyse!$E$108="X",INDIRECT("'DATA - økonomi'!Z"&amp;4+15*$A23+4*$A23+6),0)+IF(Analyse!$E$109="X",INDIRECT("'DATA - økonomi'!Z"&amp;4+15*$A23+4*$A23+7),0)+IF(Analyse!$E$110="X",INDIRECT("'DATA - økonomi'!Z"&amp;4+15*$A23+4*$A23+8),0)+IF(Analyse!$E$111="X",INDIRECT("'DATA - økonomi'!Z"&amp;4+15*$A23+4*$A23+9),0)+IF(Analyse!$E$112="X",INDIRECT("'DATA - økonomi'!Z"&amp;4+15*$A23+4*$A23+10),0)+IF(Analyse!$E$115="X",INDIRECT("'DATA - økonomi'!Z"&amp;4+15*$A23+4*$A23+11),0)+IF(Analyse!$E$116="X",INDIRECT("'DATA - økonomi'!Z"&amp;4+15*$A23+4*$A23+12),0)+IF(Analyse!$E$117="X",INDIRECT("'DATA - økonomi'!Z"&amp;4+15*$A23+4*$A23+13),0)+IF(Analyse!$E$129="X",INDIRECT("'DATA - økonomi'!Z"&amp;4+15*$A23+4*$A23+14),0)</f>
        <v>0</v>
      </c>
      <c r="AB23" s="36">
        <f ca="1">IF(Analyse!$E$3="X",INDIRECT("'DATA - økonomi'!Z"&amp;4+15*$A23+4*$A23+0),0)+IF(Analyse!$E$4="X",INDIRECT("'DATA - økonomi'!Z"&amp;4+15*$A23+4*$A23+1),0)+IF(Analyse!$E$104="X",INDIRECT("'DATA - økonomi'!Z"&amp;4+15*$A23+4*$A23+2),0)+IF(Analyse!$E$105="X",INDIRECT("'DATA - økonomi'!Z"&amp;4+15*$A23+4*$A23+3),0)+IF(Analyse!$E$106="X",INDIRECT("'DATA - økonomi'!Z"&amp;4+15*$A23+4*$A23+4),0)+IF(Analyse!$E$107="X",INDIRECT("'DATA - økonomi'!Z"&amp;4+15*$A23+4*$A23+5),0)+IF(Analyse!$E$108="X",INDIRECT("'DATA - økonomi'!Z"&amp;4+15*$A23+4*$A23+6),0)+IF(Analyse!$E$109="X",INDIRECT("'DATA - økonomi'!Z"&amp;4+15*$A23+4*$A23+7),0)+IF(Analyse!$E$110="X",INDIRECT("'DATA - økonomi'!Z"&amp;4+15*$A23+4*$A23+8),0)+IF(Analyse!$E$111="X",INDIRECT("'DATA - økonomi'!Z"&amp;4+15*$A23+4*$A23+9),0)+IF(Analyse!$E$112="X",INDIRECT("'DATA - økonomi'!Z"&amp;4+15*$A23+4*$A23+10),0)+IF(Analyse!$E$115="X",INDIRECT("'DATA - økonomi'!Z"&amp;4+15*$A23+4*$A23+11),0)+IF(Analyse!$E$116="X",INDIRECT("'DATA - økonomi'!Z"&amp;4+15*$A23+4*$A23+12),0)+IF(Analyse!$E$117="X",INDIRECT("'DATA - økonomi'!Z"&amp;4+15*$A23+4*$A23+13),0)+IF(Analyse!$E$129="X",INDIRECT("'DATA - økonomi'!Z"&amp;4+15*$A23+4*$A23+14),0)</f>
        <v>0</v>
      </c>
      <c r="AC23" s="30"/>
      <c r="AD23" s="35" t="s">
        <v>31</v>
      </c>
      <c r="AE23" s="36">
        <f ca="1">IF(Analyse!$E$3="X",INDIRECT("'DATA - økonomi'!AE"&amp;4+15*$A23+4*$A23+0),0)+IF(Analyse!$E$4="X",INDIRECT("'DATA - økonomi'!AE"&amp;4+15*$A23+4*$A23+1),0)+IF(Analyse!$E$104="X",INDIRECT("'DATA - økonomi'!AE"&amp;4+15*$A23+4*$A23+2),0)+IF(Analyse!$E$105="X",INDIRECT("'DATA - økonomi'!AE"&amp;4+15*$A23+4*$A23+3),0)+IF(Analyse!$E$106="X",INDIRECT("'DATA - økonomi'!AE"&amp;4+15*$A23+4*$A23+4),0)+IF(Analyse!$E$107="X",INDIRECT("'DATA - økonomi'!AE"&amp;4+15*$A23+4*$A23+5),0)+IF(Analyse!$E$108="X",INDIRECT("'DATA - økonomi'!AE"&amp;4+15*$A23+4*$A23+6),0)+IF(Analyse!$E$109="X",INDIRECT("'DATA - økonomi'!AE"&amp;4+15*$A23+4*$A23+7),0)+IF(Analyse!$E$110="X",INDIRECT("'DATA - økonomi'!AE"&amp;4+15*$A23+4*$A23+8),0)+IF(Analyse!$E$111="X",INDIRECT("'DATA - økonomi'!AE"&amp;4+15*$A23+4*$A23+9),0)+IF(Analyse!$E$112="X",INDIRECT("'DATA - økonomi'!AE"&amp;4+15*$A23+4*$A23+10),0)+IF(Analyse!$E$115="X",INDIRECT("'DATA - økonomi'!AE"&amp;4+15*$A23+4*$A23+11),0)+IF(Analyse!$E$116="X",INDIRECT("'DATA - økonomi'!AE"&amp;4+15*$A23+4*$A23+12),0)+IF(Analyse!$E$117="X",INDIRECT("'DATA - økonomi'!AE"&amp;4+15*$A23+4*$A23+13),0)+IF(Analyse!$E$129="X",INDIRECT("'DATA - økonomi'!AE"&amp;4+15*$A23+4*$A23+14),0)</f>
        <v>0</v>
      </c>
      <c r="AF23" s="36">
        <f ca="1">IF(Analyse!$E$3="X",INDIRECT("'DATA - økonomi'!AF"&amp;4+15*$A23+4*$A23+0),0)+IF(Analyse!$E$4="X",INDIRECT("'DATA - økonomi'!AF"&amp;4+15*$A23+4*$A23+1),0)+IF(Analyse!$E$104="X",INDIRECT("'DATA - økonomi'!AF"&amp;4+15*$A23+4*$A23+2),0)+IF(Analyse!$E$105="X",INDIRECT("'DATA - økonomi'!AF"&amp;4+15*$A23+4*$A23+3),0)+IF(Analyse!$E$106="X",INDIRECT("'DATA - økonomi'!AF"&amp;4+15*$A23+4*$A23+4),0)+IF(Analyse!$E$107="X",INDIRECT("'DATA - økonomi'!AF"&amp;4+15*$A23+4*$A23+5),0)+IF(Analyse!$E$108="X",INDIRECT("'DATA - økonomi'!AF"&amp;4+15*$A23+4*$A23+6),0)+IF(Analyse!$E$109="X",INDIRECT("'DATA - økonomi'!AF"&amp;4+15*$A23+4*$A23+7),0)+IF(Analyse!$E$110="X",INDIRECT("'DATA - økonomi'!AF"&amp;4+15*$A23+4*$A23+8),0)+IF(Analyse!$E$111="X",INDIRECT("'DATA - økonomi'!AF"&amp;4+15*$A23+4*$A23+9),0)+IF(Analyse!$E$112="X",INDIRECT("'DATA - økonomi'!AF"&amp;4+15*$A23+4*$A23+10),0)+IF(Analyse!$E$115="X",INDIRECT("'DATA - økonomi'!AF"&amp;4+15*$A23+4*$A23+11),0)+IF(Analyse!$E$116="X",INDIRECT("'DATA - økonomi'!AF"&amp;4+15*$A23+4*$A23+12),0)+IF(Analyse!$E$117="X",INDIRECT("'DATA - økonomi'!AF"&amp;4+15*$A23+4*$A23+13),0)+IF(Analyse!$E$129="X",INDIRECT("'DATA - økonomi'!AF"&amp;4+15*$A23+4*$A23+14),0)</f>
        <v>0</v>
      </c>
      <c r="AG23" s="36">
        <f ca="1">IF(Analyse!$E$3="X",INDIRECT("'DATA - økonomi'!AG"&amp;4+15*$A23+4*$A23+0),0)+IF(Analyse!$E$4="X",INDIRECT("'DATA - økonomi'!AG"&amp;4+15*$A23+4*$A23+1),0)+IF(Analyse!$E$104="X",INDIRECT("'DATA - økonomi'!AG"&amp;4+15*$A23+4*$A23+2),0)+IF(Analyse!$E$105="X",INDIRECT("'DATA - økonomi'!AG"&amp;4+15*$A23+4*$A23+3),0)+IF(Analyse!$E$106="X",INDIRECT("'DATA - økonomi'!AG"&amp;4+15*$A23+4*$A23+4),0)+IF(Analyse!$E$107="X",INDIRECT("'DATA - økonomi'!AG"&amp;4+15*$A23+4*$A23+5),0)+IF(Analyse!$E$108="X",INDIRECT("'DATA - økonomi'!AG"&amp;4+15*$A23+4*$A23+6),0)+IF(Analyse!$E$109="X",INDIRECT("'DATA - økonomi'!AG"&amp;4+15*$A23+4*$A23+7),0)+IF(Analyse!$E$110="X",INDIRECT("'DATA - økonomi'!AG"&amp;4+15*$A23+4*$A23+8),0)+IF(Analyse!$E$111="X",INDIRECT("'DATA - økonomi'!AG"&amp;4+15*$A23+4*$A23+9),0)+IF(Analyse!$E$112="X",INDIRECT("'DATA - økonomi'!AG"&amp;4+15*$A23+4*$A23+10),0)+IF(Analyse!$E$115="X",INDIRECT("'DATA - økonomi'!AG"&amp;4+15*$A23+4*$A23+11),0)+IF(Analyse!$E$116="X",INDIRECT("'DATA - økonomi'!AG"&amp;4+15*$A23+4*$A23+12),0)+IF(Analyse!$E$117="X",INDIRECT("'DATA - økonomi'!AG"&amp;4+15*$A23+4*$A23+13),0)+IF(Analyse!$E$129="X",INDIRECT("'DATA - økonomi'!AG"&amp;4+15*$A23+4*$A23+14),0)</f>
        <v>0</v>
      </c>
      <c r="AH23" s="36">
        <f ca="1">IF(Analyse!$E$3="X",INDIRECT("'DATA - økonomi'!AH"&amp;4+15*$A23+4*$A23+0),0)+IF(Analyse!$E$4="X",INDIRECT("'DATA - økonomi'!AH"&amp;4+15*$A23+4*$A23+1),0)+IF(Analyse!$E$104="X",INDIRECT("'DATA - økonomi'!AH"&amp;4+15*$A23+4*$A23+2),0)+IF(Analyse!$E$105="X",INDIRECT("'DATA - økonomi'!AH"&amp;4+15*$A23+4*$A23+3),0)+IF(Analyse!$E$106="X",INDIRECT("'DATA - økonomi'!AH"&amp;4+15*$A23+4*$A23+4),0)+IF(Analyse!$E$107="X",INDIRECT("'DATA - økonomi'!AH"&amp;4+15*$A23+4*$A23+5),0)+IF(Analyse!$E$108="X",INDIRECT("'DATA - økonomi'!AH"&amp;4+15*$A23+4*$A23+6),0)+IF(Analyse!$E$109="X",INDIRECT("'DATA - økonomi'!AH"&amp;4+15*$A23+4*$A23+7),0)+IF(Analyse!$E$110="X",INDIRECT("'DATA - økonomi'!AH"&amp;4+15*$A23+4*$A23+8),0)+IF(Analyse!$E$111="X",INDIRECT("'DATA - økonomi'!AH"&amp;4+15*$A23+4*$A23+9),0)+IF(Analyse!$E$112="X",INDIRECT("'DATA - økonomi'!AH"&amp;4+15*$A23+4*$A23+10),0)+IF(Analyse!$E$115="X",INDIRECT("'DATA - økonomi'!AH"&amp;4+15*$A23+4*$A23+11),0)+IF(Analyse!$E$116="X",INDIRECT("'DATA - økonomi'!AH"&amp;4+15*$A23+4*$A23+12),0)+IF(Analyse!$E$117="X",INDIRECT("'DATA - økonomi'!AH"&amp;4+15*$A23+4*$A23+13),0)+IF(Analyse!$E$129="X",INDIRECT("'DATA - økonomi'!AH"&amp;4+15*$A23+4*$A23+14),0)</f>
        <v>0</v>
      </c>
      <c r="AI23" s="36">
        <f ca="1">IF(Analyse!$E$3="X",INDIRECT("'DATA - økonomi'!AI"&amp;4+15*$A23+4*$A23+0),0)+IF(Analyse!$E$4="X",INDIRECT("'DATA - økonomi'!AI"&amp;4+15*$A23+4*$A23+1),0)+IF(Analyse!$E$104="X",INDIRECT("'DATA - økonomi'!AI"&amp;4+15*$A23+4*$A23+2),0)+IF(Analyse!$E$105="X",INDIRECT("'DATA - økonomi'!AI"&amp;4+15*$A23+4*$A23+3),0)+IF(Analyse!$E$106="X",INDIRECT("'DATA - økonomi'!AI"&amp;4+15*$A23+4*$A23+4),0)+IF(Analyse!$E$107="X",INDIRECT("'DATA - økonomi'!AI"&amp;4+15*$A23+4*$A23+5),0)+IF(Analyse!$E$108="X",INDIRECT("'DATA - økonomi'!AI"&amp;4+15*$A23+4*$A23+6),0)+IF(Analyse!$E$109="X",INDIRECT("'DATA - økonomi'!AI"&amp;4+15*$A23+4*$A23+7),0)+IF(Analyse!$E$110="X",INDIRECT("'DATA - økonomi'!AI"&amp;4+15*$A23+4*$A23+8),0)+IF(Analyse!$E$111="X",INDIRECT("'DATA - økonomi'!AI"&amp;4+15*$A23+4*$A23+9),0)+IF(Analyse!$E$112="X",INDIRECT("'DATA - økonomi'!AI"&amp;4+15*$A23+4*$A23+10),0)+IF(Analyse!$E$115="X",INDIRECT("'DATA - økonomi'!AI"&amp;4+15*$A23+4*$A23+11),0)+IF(Analyse!$E$116="X",INDIRECT("'DATA - økonomi'!AI"&amp;4+15*$A23+4*$A23+12),0)+IF(Analyse!$E$117="X",INDIRECT("'DATA - økonomi'!AI"&amp;4+15*$A23+4*$A23+13),0)+IF(Analyse!$E$129="X",INDIRECT("'DATA - økonomi'!AI"&amp;4+15*$A23+4*$A23+14),0)</f>
        <v>0</v>
      </c>
      <c r="AJ23" s="36">
        <f ca="1">IF(Analyse!$E$3="X",INDIRECT("'DATA - økonomi'!AJ"&amp;4+15*$A23+4*$A23+0),0)+IF(Analyse!$E$4="X",INDIRECT("'DATA - økonomi'!AJ"&amp;4+15*$A23+4*$A23+1),0)+IF(Analyse!$E$104="X",INDIRECT("'DATA - økonomi'!AJ"&amp;4+15*$A23+4*$A23+2),0)+IF(Analyse!$E$105="X",INDIRECT("'DATA - økonomi'!AJ"&amp;4+15*$A23+4*$A23+3),0)+IF(Analyse!$E$106="X",INDIRECT("'DATA - økonomi'!AJ"&amp;4+15*$A23+4*$A23+4),0)+IF(Analyse!$E$107="X",INDIRECT("'DATA - økonomi'!AJ"&amp;4+15*$A23+4*$A23+5),0)+IF(Analyse!$E$108="X",INDIRECT("'DATA - økonomi'!AJ"&amp;4+15*$A23+4*$A23+6),0)+IF(Analyse!$E$109="X",INDIRECT("'DATA - økonomi'!AJ"&amp;4+15*$A23+4*$A23+7),0)+IF(Analyse!$E$110="X",INDIRECT("'DATA - økonomi'!AJ"&amp;4+15*$A23+4*$A23+8),0)+IF(Analyse!$E$111="X",INDIRECT("'DATA - økonomi'!AJ"&amp;4+15*$A23+4*$A23+9),0)+IF(Analyse!$E$112="X",INDIRECT("'DATA - økonomi'!AJ"&amp;4+15*$A23+4*$A23+10),0)+IF(Analyse!$E$115="X",INDIRECT("'DATA - økonomi'!AJ"&amp;4+15*$A23+4*$A23+11),0)+IF(Analyse!$E$116="X",INDIRECT("'DATA - økonomi'!AJ"&amp;4+15*$A23+4*$A23+12),0)+IF(Analyse!$E$117="X",INDIRECT("'DATA - økonomi'!AJ"&amp;4+15*$A23+4*$A23+13),0)+IF(Analyse!$E$129="X",INDIRECT("'DATA - økonomi'!AJ"&amp;4+15*$A23+4*$A23+14),0)</f>
        <v>0</v>
      </c>
      <c r="AK23" s="36">
        <f ca="1">IF(Analyse!$E$3="X",INDIRECT("'DATA - økonomi'!AK"&amp;4+15*$A23+4*$A23+0),0)+IF(Analyse!$E$4="X",INDIRECT("'DATA - økonomi'!AK"&amp;4+15*$A23+4*$A23+1),0)+IF(Analyse!$E$104="X",INDIRECT("'DATA - økonomi'!AK"&amp;4+15*$A23+4*$A23+2),0)+IF(Analyse!$E$105="X",INDIRECT("'DATA - økonomi'!AK"&amp;4+15*$A23+4*$A23+3),0)+IF(Analyse!$E$106="X",INDIRECT("'DATA - økonomi'!AK"&amp;4+15*$A23+4*$A23+4),0)+IF(Analyse!$E$107="X",INDIRECT("'DATA - økonomi'!AK"&amp;4+15*$A23+4*$A23+5),0)+IF(Analyse!$E$108="X",INDIRECT("'DATA - økonomi'!AK"&amp;4+15*$A23+4*$A23+6),0)+IF(Analyse!$E$109="X",INDIRECT("'DATA - økonomi'!AK"&amp;4+15*$A23+4*$A23+7),0)+IF(Analyse!$E$110="X",INDIRECT("'DATA - økonomi'!AK"&amp;4+15*$A23+4*$A23+8),0)+IF(Analyse!$E$111="X",INDIRECT("'DATA - økonomi'!AK"&amp;4+15*$A23+4*$A23+9),0)+IF(Analyse!$E$112="X",INDIRECT("'DATA - økonomi'!AK"&amp;4+15*$A23+4*$A23+10),0)+IF(Analyse!$E$115="X",INDIRECT("'DATA - økonomi'!AK"&amp;4+15*$A23+4*$A23+11),0)+IF(Analyse!$E$116="X",INDIRECT("'DATA - økonomi'!AK"&amp;4+15*$A23+4*$A23+12),0)+IF(Analyse!$E$117="X",INDIRECT("'DATA - økonomi'!AK"&amp;4+15*$A23+4*$A23+13),0)+IF(Analyse!$E$129="X",INDIRECT("'DATA - økonomi'!AK"&amp;4+15*$A23+4*$A23+14),0)</f>
        <v>0</v>
      </c>
      <c r="AL23" s="36">
        <f ca="1">IF(Analyse!$E$3="X",INDIRECT("'DATA - økonomi'!AL"&amp;4+15*$A23+4*$A23+0),0)+IF(Analyse!$E$4="X",INDIRECT("'DATA - økonomi'!AL"&amp;4+15*$A23+4*$A23+1),0)+IF(Analyse!$E$104="X",INDIRECT("'DATA - økonomi'!AL"&amp;4+15*$A23+4*$A23+2),0)+IF(Analyse!$E$105="X",INDIRECT("'DATA - økonomi'!AL"&amp;4+15*$A23+4*$A23+3),0)+IF(Analyse!$E$106="X",INDIRECT("'DATA - økonomi'!AL"&amp;4+15*$A23+4*$A23+4),0)+IF(Analyse!$E$107="X",INDIRECT("'DATA - økonomi'!AL"&amp;4+15*$A23+4*$A23+5),0)+IF(Analyse!$E$108="X",INDIRECT("'DATA - økonomi'!AL"&amp;4+15*$A23+4*$A23+6),0)+IF(Analyse!$E$109="X",INDIRECT("'DATA - økonomi'!AL"&amp;4+15*$A23+4*$A23+7),0)+IF(Analyse!$E$110="X",INDIRECT("'DATA - økonomi'!AL"&amp;4+15*$A23+4*$A23+8),0)+IF(Analyse!$E$111="X",INDIRECT("'DATA - økonomi'!AL"&amp;4+15*$A23+4*$A23+9),0)+IF(Analyse!$E$112="X",INDIRECT("'DATA - økonomi'!AL"&amp;4+15*$A23+4*$A23+10),0)+IF(Analyse!$E$115="X",INDIRECT("'DATA - økonomi'!AL"&amp;4+15*$A23+4*$A23+11),0)+IF(Analyse!$E$116="X",INDIRECT("'DATA - økonomi'!AL"&amp;4+15*$A23+4*$A23+12),0)+IF(Analyse!$E$117="X",INDIRECT("'DATA - økonomi'!AL"&amp;4+15*$A23+4*$A23+13),0)+IF(Analyse!$E$129="X",INDIRECT("'DATA - økonomi'!AL"&amp;4+15*$A23+4*$A23+14),0)</f>
        <v>0</v>
      </c>
      <c r="AM23" s="36">
        <f ca="1">IF(Analyse!$E$3="X",INDIRECT("'DATA - økonomi'!AM"&amp;4+15*$A23+4*$A23+0),0)+IF(Analyse!$E$4="X",INDIRECT("'DATA - økonomi'!AM"&amp;4+15*$A23+4*$A23+1),0)+IF(Analyse!$E$104="X",INDIRECT("'DATA - økonomi'!AM"&amp;4+15*$A23+4*$A23+2),0)+IF(Analyse!$E$105="X",INDIRECT("'DATA - økonomi'!AM"&amp;4+15*$A23+4*$A23+3),0)+IF(Analyse!$E$106="X",INDIRECT("'DATA - økonomi'!AM"&amp;4+15*$A23+4*$A23+4),0)+IF(Analyse!$E$107="X",INDIRECT("'DATA - økonomi'!AM"&amp;4+15*$A23+4*$A23+5),0)+IF(Analyse!$E$108="X",INDIRECT("'DATA - økonomi'!AM"&amp;4+15*$A23+4*$A23+6),0)+IF(Analyse!$E$109="X",INDIRECT("'DATA - økonomi'!AM"&amp;4+15*$A23+4*$A23+7),0)+IF(Analyse!$E$110="X",INDIRECT("'DATA - økonomi'!AM"&amp;4+15*$A23+4*$A23+8),0)+IF(Analyse!$E$111="X",INDIRECT("'DATA - økonomi'!AM"&amp;4+15*$A23+4*$A23+9),0)+IF(Analyse!$E$112="X",INDIRECT("'DATA - økonomi'!AM"&amp;4+15*$A23+4*$A23+10),0)+IF(Analyse!$E$115="X",INDIRECT("'DATA - økonomi'!AM"&amp;4+15*$A23+4*$A23+11),0)+IF(Analyse!$E$116="X",INDIRECT("'DATA - økonomi'!AM"&amp;4+15*$A23+4*$A23+12),0)+IF(Analyse!$E$117="X",INDIRECT("'DATA - økonomi'!AM"&amp;4+15*$A23+4*$A23+13),0)+IF(Analyse!$E$129="X",INDIRECT("'DATA - økonomi'!AM"&amp;4+15*$A23+4*$A23+14),0)</f>
        <v>0</v>
      </c>
      <c r="AN23" s="36">
        <f ca="1">IF(Analyse!$E$3="X",INDIRECT("'DATA - økonomi'!AN"&amp;4+15*$A23+4*$A23+0),0)+IF(Analyse!$E$4="X",INDIRECT("'DATA - økonomi'!AN"&amp;4+15*$A23+4*$A23+1),0)+IF(Analyse!$E$104="X",INDIRECT("'DATA - økonomi'!AN"&amp;4+15*$A23+4*$A23+2),0)+IF(Analyse!$E$105="X",INDIRECT("'DATA - økonomi'!AN"&amp;4+15*$A23+4*$A23+3),0)+IF(Analyse!$E$106="X",INDIRECT("'DATA - økonomi'!AN"&amp;4+15*$A23+4*$A23+4),0)+IF(Analyse!$E$107="X",INDIRECT("'DATA - økonomi'!AN"&amp;4+15*$A23+4*$A23+5),0)+IF(Analyse!$E$108="X",INDIRECT("'DATA - økonomi'!AN"&amp;4+15*$A23+4*$A23+6),0)+IF(Analyse!$E$109="X",INDIRECT("'DATA - økonomi'!AN"&amp;4+15*$A23+4*$A23+7),0)+IF(Analyse!$E$110="X",INDIRECT("'DATA - økonomi'!AN"&amp;4+15*$A23+4*$A23+8),0)+IF(Analyse!$E$111="X",INDIRECT("'DATA - økonomi'!AN"&amp;4+15*$A23+4*$A23+9),0)+IF(Analyse!$E$112="X",INDIRECT("'DATA - økonomi'!AN"&amp;4+15*$A23+4*$A23+10),0)+IF(Analyse!$E$115="X",INDIRECT("'DATA - økonomi'!AN"&amp;4+15*$A23+4*$A23+11),0)+IF(Analyse!$E$116="X",INDIRECT("'DATA - økonomi'!AN"&amp;4+15*$A23+4*$A23+12),0)+IF(Analyse!$E$117="X",INDIRECT("'DATA - økonomi'!AN"&amp;4+15*$A23+4*$A23+13),0)+IF(Analyse!$E$129="X",INDIRECT("'DATA - økonomi'!AN"&amp;4+15*$A23+4*$A23+14),0)</f>
        <v>0</v>
      </c>
      <c r="AO23" s="36">
        <f ca="1">IF(Analyse!$E$3="X",INDIRECT("'DATA - økonomi'!AO"&amp;4+15*$A23+4*$A23+0),0)+IF(Analyse!$E$4="X",INDIRECT("'DATA - økonomi'!AO"&amp;4+15*$A23+4*$A23+1),0)+IF(Analyse!$E$104="X",INDIRECT("'DATA - økonomi'!AO"&amp;4+15*$A23+4*$A23+2),0)+IF(Analyse!$E$105="X",INDIRECT("'DATA - økonomi'!AO"&amp;4+15*$A23+4*$A23+3),0)+IF(Analyse!$E$106="X",INDIRECT("'DATA - økonomi'!AO"&amp;4+15*$A23+4*$A23+4),0)+IF(Analyse!$E$107="X",INDIRECT("'DATA - økonomi'!AO"&amp;4+15*$A23+4*$A23+5),0)+IF(Analyse!$E$108="X",INDIRECT("'DATA - økonomi'!AO"&amp;4+15*$A23+4*$A23+6),0)+IF(Analyse!$E$109="X",INDIRECT("'DATA - økonomi'!AO"&amp;4+15*$A23+4*$A23+7),0)+IF(Analyse!$E$110="X",INDIRECT("'DATA - økonomi'!AO"&amp;4+15*$A23+4*$A23+8),0)+IF(Analyse!$E$111="X",INDIRECT("'DATA - økonomi'!AO"&amp;4+15*$A23+4*$A23+9),0)+IF(Analyse!$E$112="X",INDIRECT("'DATA - økonomi'!AO"&amp;4+15*$A23+4*$A23+10),0)+IF(Analyse!$E$115="X",INDIRECT("'DATA - økonomi'!AO"&amp;4+15*$A23+4*$A23+11),0)+IF(Analyse!$E$116="X",INDIRECT("'DATA - økonomi'!AO"&amp;4+15*$A23+4*$A23+12),0)+IF(Analyse!$E$117="X",INDIRECT("'DATA - økonomi'!AO"&amp;4+15*$A23+4*$A23+13),0)+IF(Analyse!$E$129="X",INDIRECT("'DATA - økonomi'!AO"&amp;4+15*$A23+4*$A23+14),0)</f>
        <v>0</v>
      </c>
      <c r="AP23" s="30"/>
      <c r="AQ23" s="35" t="s">
        <v>31</v>
      </c>
      <c r="AR23" s="36">
        <f ca="1">INDIRECT("'DATA - økonomi'!AE"&amp;($A126+1)*19)</f>
        <v>26663.365000000002</v>
      </c>
      <c r="AS23" s="36">
        <f ca="1">INDIRECT("'DATA - økonomi'!AF"&amp;($A126+1)*19)</f>
        <v>26551.797999999999</v>
      </c>
      <c r="AT23" s="36">
        <f ca="1">INDIRECT("'DATA - økonomi'!AG"&amp;($A126+1)*19)</f>
        <v>26381.321999999996</v>
      </c>
      <c r="AU23" s="36">
        <f ca="1">INDIRECT("'DATA - økonomi'!AH"&amp;($A126+1)*19)</f>
        <v>26521.924999999999</v>
      </c>
      <c r="AV23" s="36">
        <f ca="1">INDIRECT("'DATA - økonomi'!AI"&amp;($A126+1)*19)</f>
        <v>26751.383999999998</v>
      </c>
      <c r="AW23" s="36">
        <f ca="1">INDIRECT("'DATA - økonomi'!AJ"&amp;($A126+1)*19)</f>
        <v>26706.699000000001</v>
      </c>
      <c r="AX23" s="36">
        <f ca="1">INDIRECT("'DATA - økonomi'!AK"&amp;($A126+1)*19)</f>
        <v>26700.547999999999</v>
      </c>
      <c r="AY23" s="36">
        <f ca="1">INDIRECT("'DATA - økonomi'!AL"&amp;($A126+1)*19)</f>
        <v>26636.346999999998</v>
      </c>
      <c r="AZ23" s="36">
        <f ca="1">INDIRECT("'DATA - økonomi'!AM"&amp;($A126+1)*19)</f>
        <v>26627.254000000001</v>
      </c>
      <c r="BA23" s="36">
        <f ca="1">INDIRECT("'DATA - økonomi'!AN"&amp;($A126+1)*19)</f>
        <v>26838.799999999999</v>
      </c>
      <c r="BB23" s="36">
        <f ca="1">INDIRECT("'DATA - økonomi'!AO"&amp;($A126+1)*19)</f>
        <v>27070.679</v>
      </c>
      <c r="BC23" s="30"/>
    </row>
    <row r="24" spans="1:55" x14ac:dyDescent="0.25">
      <c r="A24" s="32">
        <v>20</v>
      </c>
      <c r="B24" s="35" t="s">
        <v>32</v>
      </c>
      <c r="C24" s="36">
        <f ca="1">IF(Analyse!$E$3="X",INDIRECT("'DATA - økonomi'!C"&amp;4+15*$A24+4*$A24+0),0)+IF(Analyse!$E$4="X",INDIRECT("'DATA - økonomi'!C"&amp;4+15*$A24+4*$A24+1),0)+IF(Analyse!$E$104="X",INDIRECT("'DATA - økonomi'!C"&amp;4+15*$A24+4*$A24+2),0)+IF(Analyse!$E$105="X",INDIRECT("'DATA - økonomi'!C"&amp;4+15*$A24+4*$A24+3),0)+IF(Analyse!$E$106="X",INDIRECT("'DATA - økonomi'!C"&amp;4+15*$A24+4*$A24+4),0)+IF(Analyse!$E$107="X",INDIRECT("'DATA - økonomi'!C"&amp;4+15*$A24+4*$A24+5),0)+IF(Analyse!$E$108="X",INDIRECT("'DATA - økonomi'!C"&amp;4+15*$A24+4*$A24+6),0)+IF(Analyse!$E$109="X",INDIRECT("'DATA - økonomi'!C"&amp;4+15*$A24+4*$A24+7),0)+IF(Analyse!$E$110="X",INDIRECT("'DATA - økonomi'!C"&amp;4+15*$A24+4*$A24+8),0)+IF(Analyse!$E$111="X",INDIRECT("'DATA - økonomi'!C"&amp;4+15*$A24+4*$A24+9),0)+IF(Analyse!$E$112="X",INDIRECT("'DATA - økonomi'!C"&amp;4+15*$A24+4*$A24+10),0)+IF(Analyse!$E$115="X",INDIRECT("'DATA - økonomi'!C"&amp;4+15*$A24+4*$A24+11),0)+IF(Analyse!$E$116="X",INDIRECT("'DATA - økonomi'!C"&amp;4+15*$A24+4*$A24+12),0)+IF(Analyse!$E$117="X",INDIRECT("'DATA - økonomi'!C"&amp;4+15*$A24+4*$A24+13),0)+IF(Analyse!$E$129="X",INDIRECT("'DATA - økonomi'!C"&amp;4+15*$A24+4*$A24+14),0)</f>
        <v>0</v>
      </c>
      <c r="D24" s="36">
        <f ca="1">IF(Analyse!$E$3="X",INDIRECT("'DATA - økonomi'!D"&amp;4+15*$A24+4*$A24+0),0)+IF(Analyse!$E$4="X",INDIRECT("'DATA - økonomi'!D"&amp;4+15*$A24+4*$A24+1),0)+IF(Analyse!$E$104="X",INDIRECT("'DATA - økonomi'!D"&amp;4+15*$A24+4*$A24+2),0)+IF(Analyse!$E$105="X",INDIRECT("'DATA - økonomi'!D"&amp;4+15*$A24+4*$A24+3),0)+IF(Analyse!$E$106="X",INDIRECT("'DATA - økonomi'!D"&amp;4+15*$A24+4*$A24+4),0)+IF(Analyse!$E$107="X",INDIRECT("'DATA - økonomi'!D"&amp;4+15*$A24+4*$A24+5),0)+IF(Analyse!$E$108="X",INDIRECT("'DATA - økonomi'!D"&amp;4+15*$A24+4*$A24+6),0)+IF(Analyse!$E$109="X",INDIRECT("'DATA - økonomi'!D"&amp;4+15*$A24+4*$A24+7),0)+IF(Analyse!$E$110="X",INDIRECT("'DATA - økonomi'!D"&amp;4+15*$A24+4*$A24+8),0)+IF(Analyse!$E$111="X",INDIRECT("'DATA - økonomi'!D"&amp;4+15*$A24+4*$A24+9),0)+IF(Analyse!$E$112="X",INDIRECT("'DATA - økonomi'!D"&amp;4+15*$A24+4*$A24+10),0)+IF(Analyse!$E$115="X",INDIRECT("'DATA - økonomi'!D"&amp;4+15*$A24+4*$A24+11),0)+IF(Analyse!$E$116="X",INDIRECT("'DATA - økonomi'!D"&amp;4+15*$A24+4*$A24+12),0)+IF(Analyse!$E$117="X",INDIRECT("'DATA - økonomi'!D"&amp;4+15*$A24+4*$A24+13),0)+IF(Analyse!$E$129="X",INDIRECT("'DATA - økonomi'!D"&amp;4+15*$A24+4*$A24+14),0)</f>
        <v>0</v>
      </c>
      <c r="E24" s="36">
        <f ca="1">IF(Analyse!$E$3="X",INDIRECT("'DATA - økonomi'!E"&amp;4+15*$A24+4*$A24+0),0)+IF(Analyse!$E$4="X",INDIRECT("'DATA - økonomi'!E"&amp;4+15*$A24+4*$A24+1),0)+IF(Analyse!$E$104="X",INDIRECT("'DATA - økonomi'!E"&amp;4+15*$A24+4*$A24+2),0)+IF(Analyse!$E$105="X",INDIRECT("'DATA - økonomi'!E"&amp;4+15*$A24+4*$A24+3),0)+IF(Analyse!$E$106="X",INDIRECT("'DATA - økonomi'!E"&amp;4+15*$A24+4*$A24+4),0)+IF(Analyse!$E$107="X",INDIRECT("'DATA - økonomi'!E"&amp;4+15*$A24+4*$A24+5),0)+IF(Analyse!$E$108="X",INDIRECT("'DATA - økonomi'!E"&amp;4+15*$A24+4*$A24+6),0)+IF(Analyse!$E$109="X",INDIRECT("'DATA - økonomi'!E"&amp;4+15*$A24+4*$A24+7),0)+IF(Analyse!$E$110="X",INDIRECT("'DATA - økonomi'!E"&amp;4+15*$A24+4*$A24+8),0)+IF(Analyse!$E$111="X",INDIRECT("'DATA - økonomi'!E"&amp;4+15*$A24+4*$A24+9),0)+IF(Analyse!$E$112="X",INDIRECT("'DATA - økonomi'!E"&amp;4+15*$A24+4*$A24+10),0)+IF(Analyse!$E$115="X",INDIRECT("'DATA - økonomi'!E"&amp;4+15*$A24+4*$A24+11),0)+IF(Analyse!$E$116="X",INDIRECT("'DATA - økonomi'!E"&amp;4+15*$A24+4*$A24+12),0)+IF(Analyse!$E$117="X",INDIRECT("'DATA - økonomi'!E"&amp;4+15*$A24+4*$A24+13),0)+IF(Analyse!$E$129="X",INDIRECT("'DATA - økonomi'!E"&amp;4+15*$A24+4*$A24+14),0)</f>
        <v>0</v>
      </c>
      <c r="F24" s="36">
        <f ca="1">IF(Analyse!$E$3="X",INDIRECT("'DATA - økonomi'!F"&amp;4+15*$A24+4*$A24+0),0)+IF(Analyse!$E$4="X",INDIRECT("'DATA - økonomi'!F"&amp;4+15*$A24+4*$A24+1),0)+IF(Analyse!$E$104="X",INDIRECT("'DATA - økonomi'!F"&amp;4+15*$A24+4*$A24+2),0)+IF(Analyse!$E$105="X",INDIRECT("'DATA - økonomi'!F"&amp;4+15*$A24+4*$A24+3),0)+IF(Analyse!$E$106="X",INDIRECT("'DATA - økonomi'!F"&amp;4+15*$A24+4*$A24+4),0)+IF(Analyse!$E$107="X",INDIRECT("'DATA - økonomi'!F"&amp;4+15*$A24+4*$A24+5),0)+IF(Analyse!$E$108="X",INDIRECT("'DATA - økonomi'!F"&amp;4+15*$A24+4*$A24+6),0)+IF(Analyse!$E$109="X",INDIRECT("'DATA - økonomi'!F"&amp;4+15*$A24+4*$A24+7),0)+IF(Analyse!$E$110="X",INDIRECT("'DATA - økonomi'!F"&amp;4+15*$A24+4*$A24+8),0)+IF(Analyse!$E$111="X",INDIRECT("'DATA - økonomi'!F"&amp;4+15*$A24+4*$A24+9),0)+IF(Analyse!$E$112="X",INDIRECT("'DATA - økonomi'!F"&amp;4+15*$A24+4*$A24+10),0)+IF(Analyse!$E$115="X",INDIRECT("'DATA - økonomi'!F"&amp;4+15*$A24+4*$A24+11),0)+IF(Analyse!$E$116="X",INDIRECT("'DATA - økonomi'!F"&amp;4+15*$A24+4*$A24+12),0)+IF(Analyse!$E$117="X",INDIRECT("'DATA - økonomi'!F"&amp;4+15*$A24+4*$A24+13),0)+IF(Analyse!$E$129="X",INDIRECT("'DATA - økonomi'!F"&amp;4+15*$A24+4*$A24+14),0)</f>
        <v>0</v>
      </c>
      <c r="G24" s="36">
        <f ca="1">IF(Analyse!$E$3="X",INDIRECT("'DATA - økonomi'!G"&amp;4+15*$A24+4*$A24+0),0)+IF(Analyse!$E$4="X",INDIRECT("'DATA - økonomi'!G"&amp;4+15*$A24+4*$A24+1),0)+IF(Analyse!$E$104="X",INDIRECT("'DATA - økonomi'!G"&amp;4+15*$A24+4*$A24+2),0)+IF(Analyse!$E$105="X",INDIRECT("'DATA - økonomi'!G"&amp;4+15*$A24+4*$A24+3),0)+IF(Analyse!$E$106="X",INDIRECT("'DATA - økonomi'!G"&amp;4+15*$A24+4*$A24+4),0)+IF(Analyse!$E$107="X",INDIRECT("'DATA - økonomi'!G"&amp;4+15*$A24+4*$A24+5),0)+IF(Analyse!$E$108="X",INDIRECT("'DATA - økonomi'!G"&amp;4+15*$A24+4*$A24+6),0)+IF(Analyse!$E$109="X",INDIRECT("'DATA - økonomi'!G"&amp;4+15*$A24+4*$A24+7),0)+IF(Analyse!$E$110="X",INDIRECT("'DATA - økonomi'!G"&amp;4+15*$A24+4*$A24+8),0)+IF(Analyse!$E$111="X",INDIRECT("'DATA - økonomi'!G"&amp;4+15*$A24+4*$A24+9),0)+IF(Analyse!$E$112="X",INDIRECT("'DATA - økonomi'!G"&amp;4+15*$A24+4*$A24+10),0)+IF(Analyse!$E$115="X",INDIRECT("'DATA - økonomi'!G"&amp;4+15*$A24+4*$A24+11),0)+IF(Analyse!$E$116="X",INDIRECT("'DATA - økonomi'!G"&amp;4+15*$A24+4*$A24+12),0)+IF(Analyse!$E$117="X",INDIRECT("'DATA - økonomi'!G"&amp;4+15*$A24+4*$A24+13),0)+IF(Analyse!$E$129="X",INDIRECT("'DATA - økonomi'!G"&amp;4+15*$A24+4*$A24+14),0)</f>
        <v>0</v>
      </c>
      <c r="H24" s="36">
        <f ca="1">IF(Analyse!$E$3="X",INDIRECT("'DATA - økonomi'!H"&amp;4+15*$A24+4*$A24+0),0)+IF(Analyse!$E$4="X",INDIRECT("'DATA - økonomi'!H"&amp;4+15*$A24+4*$A24+1),0)+IF(Analyse!$E$104="X",INDIRECT("'DATA - økonomi'!H"&amp;4+15*$A24+4*$A24+2),0)+IF(Analyse!$E$105="X",INDIRECT("'DATA - økonomi'!H"&amp;4+15*$A24+4*$A24+3),0)+IF(Analyse!$E$106="X",INDIRECT("'DATA - økonomi'!H"&amp;4+15*$A24+4*$A24+4),0)+IF(Analyse!$E$107="X",INDIRECT("'DATA - økonomi'!H"&amp;4+15*$A24+4*$A24+5),0)+IF(Analyse!$E$108="X",INDIRECT("'DATA - økonomi'!H"&amp;4+15*$A24+4*$A24+6),0)+IF(Analyse!$E$109="X",INDIRECT("'DATA - økonomi'!H"&amp;4+15*$A24+4*$A24+7),0)+IF(Analyse!$E$110="X",INDIRECT("'DATA - økonomi'!H"&amp;4+15*$A24+4*$A24+8),0)+IF(Analyse!$E$111="X",INDIRECT("'DATA - økonomi'!H"&amp;4+15*$A24+4*$A24+9),0)+IF(Analyse!$E$112="X",INDIRECT("'DATA - økonomi'!H"&amp;4+15*$A24+4*$A24+10),0)+IF(Analyse!$E$115="X",INDIRECT("'DATA - økonomi'!H"&amp;4+15*$A24+4*$A24+11),0)+IF(Analyse!$E$116="X",INDIRECT("'DATA - økonomi'!H"&amp;4+15*$A24+4*$A24+12),0)+IF(Analyse!$E$117="X",INDIRECT("'DATA - økonomi'!H"&amp;4+15*$A24+4*$A24+13),0)+IF(Analyse!$E$129="X",INDIRECT("'DATA - økonomi'!H"&amp;4+15*$A24+4*$A24+14),0)</f>
        <v>0</v>
      </c>
      <c r="I24" s="36">
        <f ca="1">IF(Analyse!$E$3="X",INDIRECT("'DATA - økonomi'!I"&amp;4+15*$A24+4*$A24+0),0)+IF(Analyse!$E$4="X",INDIRECT("'DATA - økonomi'!I"&amp;4+15*$A24+4*$A24+1),0)+IF(Analyse!$E$104="X",INDIRECT("'DATA - økonomi'!I"&amp;4+15*$A24+4*$A24+2),0)+IF(Analyse!$E$105="X",INDIRECT("'DATA - økonomi'!I"&amp;4+15*$A24+4*$A24+3),0)+IF(Analyse!$E$106="X",INDIRECT("'DATA - økonomi'!I"&amp;4+15*$A24+4*$A24+4),0)+IF(Analyse!$E$107="X",INDIRECT("'DATA - økonomi'!I"&amp;4+15*$A24+4*$A24+5),0)+IF(Analyse!$E$108="X",INDIRECT("'DATA - økonomi'!I"&amp;4+15*$A24+4*$A24+6),0)+IF(Analyse!$E$109="X",INDIRECT("'DATA - økonomi'!I"&amp;4+15*$A24+4*$A24+7),0)+IF(Analyse!$E$110="X",INDIRECT("'DATA - økonomi'!I"&amp;4+15*$A24+4*$A24+8),0)+IF(Analyse!$E$111="X",INDIRECT("'DATA - økonomi'!I"&amp;4+15*$A24+4*$A24+9),0)+IF(Analyse!$E$112="X",INDIRECT("'DATA - økonomi'!I"&amp;4+15*$A24+4*$A24+10),0)+IF(Analyse!$E$115="X",INDIRECT("'DATA - økonomi'!I"&amp;4+15*$A24+4*$A24+11),0)+IF(Analyse!$E$116="X",INDIRECT("'DATA - økonomi'!I"&amp;4+15*$A24+4*$A24+12),0)+IF(Analyse!$E$117="X",INDIRECT("'DATA - økonomi'!I"&amp;4+15*$A24+4*$A24+13),0)+IF(Analyse!$E$129="X",INDIRECT("'DATA - økonomi'!I"&amp;4+15*$A24+4*$A24+14),0)</f>
        <v>0</v>
      </c>
      <c r="J24" s="36">
        <f ca="1">IF(Analyse!$E$3="X",INDIRECT("'DATA - økonomi'!J"&amp;4+15*$A24+4*$A24+0),0)+IF(Analyse!$E$4="X",INDIRECT("'DATA - økonomi'!J"&amp;4+15*$A24+4*$A24+1),0)+IF(Analyse!$E$104="X",INDIRECT("'DATA - økonomi'!J"&amp;4+15*$A24+4*$A24+2),0)+IF(Analyse!$E$105="X",INDIRECT("'DATA - økonomi'!J"&amp;4+15*$A24+4*$A24+3),0)+IF(Analyse!$E$106="X",INDIRECT("'DATA - økonomi'!J"&amp;4+15*$A24+4*$A24+4),0)+IF(Analyse!$E$107="X",INDIRECT("'DATA - økonomi'!J"&amp;4+15*$A24+4*$A24+5),0)+IF(Analyse!$E$108="X",INDIRECT("'DATA - økonomi'!J"&amp;4+15*$A24+4*$A24+6),0)+IF(Analyse!$E$109="X",INDIRECT("'DATA - økonomi'!J"&amp;4+15*$A24+4*$A24+7),0)+IF(Analyse!$E$110="X",INDIRECT("'DATA - økonomi'!J"&amp;4+15*$A24+4*$A24+8),0)+IF(Analyse!$E$111="X",INDIRECT("'DATA - økonomi'!J"&amp;4+15*$A24+4*$A24+9),0)+IF(Analyse!$E$112="X",INDIRECT("'DATA - økonomi'!J"&amp;4+15*$A24+4*$A24+10),0)+IF(Analyse!$E$115="X",INDIRECT("'DATA - økonomi'!J"&amp;4+15*$A24+4*$A24+11),0)+IF(Analyse!$E$116="X",INDIRECT("'DATA - økonomi'!J"&amp;4+15*$A24+4*$A24+12),0)+IF(Analyse!$E$117="X",INDIRECT("'DATA - økonomi'!J"&amp;4+15*$A24+4*$A24+13),0)+IF(Analyse!$E$129="X",INDIRECT("'DATA - økonomi'!J"&amp;4+15*$A24+4*$A24+14),0)</f>
        <v>0</v>
      </c>
      <c r="K24" s="36">
        <f ca="1">IF(Analyse!$E$3="X",INDIRECT("'DATA - økonomi'!K"&amp;4+15*$A24+4*$A24+0),0)+IF(Analyse!$E$4="X",INDIRECT("'DATA - økonomi'!K"&amp;4+15*$A24+4*$A24+1),0)+IF(Analyse!$E$104="X",INDIRECT("'DATA - økonomi'!K"&amp;4+15*$A24+4*$A24+2),0)+IF(Analyse!$E$105="X",INDIRECT("'DATA - økonomi'!K"&amp;4+15*$A24+4*$A24+3),0)+IF(Analyse!$E$106="X",INDIRECT("'DATA - økonomi'!K"&amp;4+15*$A24+4*$A24+4),0)+IF(Analyse!$E$107="X",INDIRECT("'DATA - økonomi'!K"&amp;4+15*$A24+4*$A24+5),0)+IF(Analyse!$E$108="X",INDIRECT("'DATA - økonomi'!K"&amp;4+15*$A24+4*$A24+6),0)+IF(Analyse!$E$109="X",INDIRECT("'DATA - økonomi'!K"&amp;4+15*$A24+4*$A24+7),0)+IF(Analyse!$E$110="X",INDIRECT("'DATA - økonomi'!K"&amp;4+15*$A24+4*$A24+8),0)+IF(Analyse!$E$111="X",INDIRECT("'DATA - økonomi'!K"&amp;4+15*$A24+4*$A24+9),0)+IF(Analyse!$E$112="X",INDIRECT("'DATA - økonomi'!K"&amp;4+15*$A24+4*$A24+10),0)+IF(Analyse!$E$115="X",INDIRECT("'DATA - økonomi'!K"&amp;4+15*$A24+4*$A24+11),0)+IF(Analyse!$E$116="X",INDIRECT("'DATA - økonomi'!K"&amp;4+15*$A24+4*$A24+12),0)+IF(Analyse!$E$117="X",INDIRECT("'DATA - økonomi'!K"&amp;4+15*$A24+4*$A24+13),0)+IF(Analyse!$E$129="X",INDIRECT("'DATA - økonomi'!K"&amp;4+15*$A24+4*$A24+14),0)</f>
        <v>0</v>
      </c>
      <c r="L24" s="36">
        <f ca="1">IF(Analyse!$E$3="X",INDIRECT("'DATA - økonomi'!L"&amp;4+15*$A24+4*$A24+0),0)+IF(Analyse!$E$4="X",INDIRECT("'DATA - økonomi'!L"&amp;4+15*$A24+4*$A24+1),0)+IF(Analyse!$E$104="X",INDIRECT("'DATA - økonomi'!L"&amp;4+15*$A24+4*$A24+2),0)+IF(Analyse!$E$105="X",INDIRECT("'DATA - økonomi'!L"&amp;4+15*$A24+4*$A24+3),0)+IF(Analyse!$E$106="X",INDIRECT("'DATA - økonomi'!L"&amp;4+15*$A24+4*$A24+4),0)+IF(Analyse!$E$107="X",INDIRECT("'DATA - økonomi'!L"&amp;4+15*$A24+4*$A24+5),0)+IF(Analyse!$E$108="X",INDIRECT("'DATA - økonomi'!L"&amp;4+15*$A24+4*$A24+6),0)+IF(Analyse!$E$109="X",INDIRECT("'DATA - økonomi'!L"&amp;4+15*$A24+4*$A24+7),0)+IF(Analyse!$E$110="X",INDIRECT("'DATA - økonomi'!L"&amp;4+15*$A24+4*$A24+8),0)+IF(Analyse!$E$111="X",INDIRECT("'DATA - økonomi'!L"&amp;4+15*$A24+4*$A24+9),0)+IF(Analyse!$E$112="X",INDIRECT("'DATA - økonomi'!L"&amp;4+15*$A24+4*$A24+10),0)+IF(Analyse!$E$115="X",INDIRECT("'DATA - økonomi'!L"&amp;4+15*$A24+4*$A24+11),0)+IF(Analyse!$E$116="X",INDIRECT("'DATA - økonomi'!L"&amp;4+15*$A24+4*$A24+12),0)+IF(Analyse!$E$117="X",INDIRECT("'DATA - økonomi'!L"&amp;4+15*$A24+4*$A24+13),0)+IF(Analyse!$E$129="X",INDIRECT("'DATA - økonomi'!L"&amp;4+15*$A24+4*$A24+14),0)</f>
        <v>0</v>
      </c>
      <c r="M24" s="36">
        <f ca="1">IF(Analyse!$E$3="X",INDIRECT("'DATA - økonomi'!M"&amp;4+15*$A24+4*$A24+0),0)+IF(Analyse!$E$4="X",INDIRECT("'DATA - økonomi'!M"&amp;4+15*$A24+4*$A24+1),0)+IF(Analyse!$E$104="X",INDIRECT("'DATA - økonomi'!M"&amp;4+15*$A24+4*$A24+2),0)+IF(Analyse!$E$105="X",INDIRECT("'DATA - økonomi'!M"&amp;4+15*$A24+4*$A24+3),0)+IF(Analyse!$E$106="X",INDIRECT("'DATA - økonomi'!M"&amp;4+15*$A24+4*$A24+4),0)+IF(Analyse!$E$107="X",INDIRECT("'DATA - økonomi'!M"&amp;4+15*$A24+4*$A24+5),0)+IF(Analyse!$E$108="X",INDIRECT("'DATA - økonomi'!M"&amp;4+15*$A24+4*$A24+6),0)+IF(Analyse!$E$109="X",INDIRECT("'DATA - økonomi'!M"&amp;4+15*$A24+4*$A24+7),0)+IF(Analyse!$E$110="X",INDIRECT("'DATA - økonomi'!M"&amp;4+15*$A24+4*$A24+8),0)+IF(Analyse!$E$111="X",INDIRECT("'DATA - økonomi'!M"&amp;4+15*$A24+4*$A24+9),0)+IF(Analyse!$E$112="X",INDIRECT("'DATA - økonomi'!M"&amp;4+15*$A24+4*$A24+10),0)+IF(Analyse!$E$115="X",INDIRECT("'DATA - økonomi'!M"&amp;4+15*$A24+4*$A24+11),0)+IF(Analyse!$E$116="X",INDIRECT("'DATA - økonomi'!M"&amp;4+15*$A24+4*$A24+12),0)+IF(Analyse!$E$117="X",INDIRECT("'DATA - økonomi'!M"&amp;4+15*$A24+4*$A24+13),0)+IF(Analyse!$E$129="X",INDIRECT("'DATA - økonomi'!M"&amp;4+15*$A24+4*$A24+14),0)</f>
        <v>0</v>
      </c>
      <c r="N24" s="36">
        <f ca="1">IF(Analyse!$E$3="X",INDIRECT("'DATA - økonomi'!N"&amp;4+15*$A24+4*$A24+0),0)+IF(Analyse!$E$4="X",INDIRECT("'DATA - økonomi'!N"&amp;4+15*$A24+4*$A24+1),0)+IF(Analyse!$E$104="X",INDIRECT("'DATA - økonomi'!N"&amp;4+15*$A24+4*$A24+2),0)+IF(Analyse!$E$105="X",INDIRECT("'DATA - økonomi'!N"&amp;4+15*$A24+4*$A24+3),0)+IF(Analyse!$E$106="X",INDIRECT("'DATA - økonomi'!N"&amp;4+15*$A24+4*$A24+4),0)+IF(Analyse!$E$107="X",INDIRECT("'DATA - økonomi'!N"&amp;4+15*$A24+4*$A24+5),0)+IF(Analyse!$E$108="X",INDIRECT("'DATA - økonomi'!N"&amp;4+15*$A24+4*$A24+6),0)+IF(Analyse!$E$109="X",INDIRECT("'DATA - økonomi'!N"&amp;4+15*$A24+4*$A24+7),0)+IF(Analyse!$E$110="X",INDIRECT("'DATA - økonomi'!N"&amp;4+15*$A24+4*$A24+8),0)+IF(Analyse!$E$111="X",INDIRECT("'DATA - økonomi'!N"&amp;4+15*$A24+4*$A24+9),0)+IF(Analyse!$E$112="X",INDIRECT("'DATA - økonomi'!N"&amp;4+15*$A24+4*$A24+10),0)+IF(Analyse!$E$115="X",INDIRECT("'DATA - økonomi'!N"&amp;4+15*$A24+4*$A24+11),0)+IF(Analyse!$E$116="X",INDIRECT("'DATA - økonomi'!N"&amp;4+15*$A24+4*$A24+12),0)+IF(Analyse!$E$117="X",INDIRECT("'DATA - økonomi'!N"&amp;4+15*$A24+4*$A24+13),0)+IF(Analyse!$E$129="X",INDIRECT("'DATA - økonomi'!N"&amp;4+15*$A24+4*$A24+14),0)</f>
        <v>0</v>
      </c>
      <c r="O24" s="32"/>
      <c r="P24" s="35" t="s">
        <v>32</v>
      </c>
      <c r="Q24" s="36">
        <f ca="1">IF(Analyse!$E$3="X",INDIRECT("'DATA - økonomi'!Q"&amp;4+15*$A24+4*$A24+0),0)+IF(Analyse!$E$4="X",INDIRECT("'DATA - økonomi'!Q"&amp;4+15*$A24+4*$A24+1),0)+IF(Analyse!$E$104="X",INDIRECT("'DATA - økonomi'!Q"&amp;4+15*$A24+4*$A24+2),0)+IF(Analyse!$E$105="X",INDIRECT("'DATA - økonomi'!Q"&amp;4+15*$A24+4*$A24+3),0)+IF(Analyse!$E$106="X",INDIRECT("'DATA - økonomi'!Q"&amp;4+15*$A24+4*$A24+4),0)+IF(Analyse!$E$107="X",INDIRECT("'DATA - økonomi'!Q"&amp;4+15*$A24+4*$A24+5),0)+IF(Analyse!$E$108="X",INDIRECT("'DATA - økonomi'!Q"&amp;4+15*$A24+4*$A24+6),0)+IF(Analyse!$E$109="X",INDIRECT("'DATA - økonomi'!Q"&amp;4+15*$A24+4*$A24+7),0)+IF(Analyse!$E$110="X",INDIRECT("'DATA - økonomi'!Q"&amp;4+15*$A24+4*$A24+8),0)+IF(Analyse!$E$111="X",INDIRECT("'DATA - økonomi'!Q"&amp;4+15*$A24+4*$A24+9),0)+IF(Analyse!$E$112="X",INDIRECT("'DATA - økonomi'!Q"&amp;4+15*$A24+4*$A24+10),0)+IF(Analyse!$E$115="X",INDIRECT("'DATA - økonomi'!Q"&amp;4+15*$A24+4*$A24+11),0)+IF(Analyse!$E$116="X",INDIRECT("'DATA - økonomi'!Q"&amp;4+15*$A24+4*$A24+12),0)+IF(Analyse!$E$117="X",INDIRECT("'DATA - økonomi'!Q"&amp;4+15*$A24+4*$A24+13),0)+IF(Analyse!$E$129="X",INDIRECT("'DATA - økonomi'!Q"&amp;4+15*$A24+4*$A24+14),0)</f>
        <v>0</v>
      </c>
      <c r="R24" s="36">
        <f ca="1">IF(Analyse!$E$3="X",INDIRECT("'DATA - økonomi'!R"&amp;4+15*$A24+4*$A24+0),0)+IF(Analyse!$E$4="X",INDIRECT("'DATA - økonomi'!R"&amp;4+15*$A24+4*$A24+1),0)+IF(Analyse!$E$104="X",INDIRECT("'DATA - økonomi'!R"&amp;4+15*$A24+4*$A24+2),0)+IF(Analyse!$E$105="X",INDIRECT("'DATA - økonomi'!R"&amp;4+15*$A24+4*$A24+3),0)+IF(Analyse!$E$106="X",INDIRECT("'DATA - økonomi'!R"&amp;4+15*$A24+4*$A24+4),0)+IF(Analyse!$E$107="X",INDIRECT("'DATA - økonomi'!R"&amp;4+15*$A24+4*$A24+5),0)+IF(Analyse!$E$108="X",INDIRECT("'DATA - økonomi'!R"&amp;4+15*$A24+4*$A24+6),0)+IF(Analyse!$E$109="X",INDIRECT("'DATA - økonomi'!R"&amp;4+15*$A24+4*$A24+7),0)+IF(Analyse!$E$110="X",INDIRECT("'DATA - økonomi'!R"&amp;4+15*$A24+4*$A24+8),0)+IF(Analyse!$E$111="X",INDIRECT("'DATA - økonomi'!R"&amp;4+15*$A24+4*$A24+9),0)+IF(Analyse!$E$112="X",INDIRECT("'DATA - økonomi'!R"&amp;4+15*$A24+4*$A24+10),0)+IF(Analyse!$E$115="X",INDIRECT("'DATA - økonomi'!R"&amp;4+15*$A24+4*$A24+11),0)+IF(Analyse!$E$116="X",INDIRECT("'DATA - økonomi'!R"&amp;4+15*$A24+4*$A24+12),0)+IF(Analyse!$E$117="X",INDIRECT("'DATA - økonomi'!R"&amp;4+15*$A24+4*$A24+13),0)+IF(Analyse!$E$129="X",INDIRECT("'DATA - økonomi'!R"&amp;4+15*$A24+4*$A24+14),0)</f>
        <v>0</v>
      </c>
      <c r="S24" s="36">
        <f ca="1">IF(Analyse!$E$3="X",INDIRECT("'DATA - økonomi'!S"&amp;4+15*$A24+4*$A24+0),0)+IF(Analyse!$E$4="X",INDIRECT("'DATA - økonomi'!S"&amp;4+15*$A24+4*$A24+1),0)+IF(Analyse!$E$104="X",INDIRECT("'DATA - økonomi'!S"&amp;4+15*$A24+4*$A24+2),0)+IF(Analyse!$E$105="X",INDIRECT("'DATA - økonomi'!S"&amp;4+15*$A24+4*$A24+3),0)+IF(Analyse!$E$106="X",INDIRECT("'DATA - økonomi'!S"&amp;4+15*$A24+4*$A24+4),0)+IF(Analyse!$E$107="X",INDIRECT("'DATA - økonomi'!S"&amp;4+15*$A24+4*$A24+5),0)+IF(Analyse!$E$108="X",INDIRECT("'DATA - økonomi'!S"&amp;4+15*$A24+4*$A24+6),0)+IF(Analyse!$E$109="X",INDIRECT("'DATA - økonomi'!S"&amp;4+15*$A24+4*$A24+7),0)+IF(Analyse!$E$110="X",INDIRECT("'DATA - økonomi'!S"&amp;4+15*$A24+4*$A24+8),0)+IF(Analyse!$E$111="X",INDIRECT("'DATA - økonomi'!S"&amp;4+15*$A24+4*$A24+9),0)+IF(Analyse!$E$112="X",INDIRECT("'DATA - økonomi'!S"&amp;4+15*$A24+4*$A24+10),0)+IF(Analyse!$E$115="X",INDIRECT("'DATA - økonomi'!S"&amp;4+15*$A24+4*$A24+11),0)+IF(Analyse!$E$116="X",INDIRECT("'DATA - økonomi'!S"&amp;4+15*$A24+4*$A24+12),0)+IF(Analyse!$E$117="X",INDIRECT("'DATA - økonomi'!S"&amp;4+15*$A24+4*$A24+13),0)+IF(Analyse!$E$129="X",INDIRECT("'DATA - økonomi'!S"&amp;4+15*$A24+4*$A24+14),0)</f>
        <v>0</v>
      </c>
      <c r="T24" s="36">
        <f ca="1">IF(Analyse!$E$3="X",INDIRECT("'DATA - økonomi'!T"&amp;4+15*$A24+4*$A24+0),0)+IF(Analyse!$E$4="X",INDIRECT("'DATA - økonomi'!T"&amp;4+15*$A24+4*$A24+1),0)+IF(Analyse!$E$104="X",INDIRECT("'DATA - økonomi'!T"&amp;4+15*$A24+4*$A24+2),0)+IF(Analyse!$E$105="X",INDIRECT("'DATA - økonomi'!T"&amp;4+15*$A24+4*$A24+3),0)+IF(Analyse!$E$106="X",INDIRECT("'DATA - økonomi'!T"&amp;4+15*$A24+4*$A24+4),0)+IF(Analyse!$E$107="X",INDIRECT("'DATA - økonomi'!T"&amp;4+15*$A24+4*$A24+5),0)+IF(Analyse!$E$108="X",INDIRECT("'DATA - økonomi'!T"&amp;4+15*$A24+4*$A24+6),0)+IF(Analyse!$E$109="X",INDIRECT("'DATA - økonomi'!T"&amp;4+15*$A24+4*$A24+7),0)+IF(Analyse!$E$110="X",INDIRECT("'DATA - økonomi'!T"&amp;4+15*$A24+4*$A24+8),0)+IF(Analyse!$E$111="X",INDIRECT("'DATA - økonomi'!T"&amp;4+15*$A24+4*$A24+9),0)+IF(Analyse!$E$112="X",INDIRECT("'DATA - økonomi'!T"&amp;4+15*$A24+4*$A24+10),0)+IF(Analyse!$E$115="X",INDIRECT("'DATA - økonomi'!T"&amp;4+15*$A24+4*$A24+11),0)+IF(Analyse!$E$116="X",INDIRECT("'DATA - økonomi'!T"&amp;4+15*$A24+4*$A24+12),0)+IF(Analyse!$E$117="X",INDIRECT("'DATA - økonomi'!T"&amp;4+15*$A24+4*$A24+13),0)+IF(Analyse!$E$129="X",INDIRECT("'DATA - økonomi'!T"&amp;4+15*$A24+4*$A24+14),0)</f>
        <v>0</v>
      </c>
      <c r="U24" s="36">
        <f ca="1">IF(Analyse!$E$3="X",INDIRECT("'DATA - økonomi'!U"&amp;4+15*$A24+4*$A24+0),0)+IF(Analyse!$E$4="X",INDIRECT("'DATA - økonomi'!U"&amp;4+15*$A24+4*$A24+1),0)+IF(Analyse!$E$104="X",INDIRECT("'DATA - økonomi'!U"&amp;4+15*$A24+4*$A24+2),0)+IF(Analyse!$E$105="X",INDIRECT("'DATA - økonomi'!U"&amp;4+15*$A24+4*$A24+3),0)+IF(Analyse!$E$106="X",INDIRECT("'DATA - økonomi'!U"&amp;4+15*$A24+4*$A24+4),0)+IF(Analyse!$E$107="X",INDIRECT("'DATA - økonomi'!U"&amp;4+15*$A24+4*$A24+5),0)+IF(Analyse!$E$108="X",INDIRECT("'DATA - økonomi'!U"&amp;4+15*$A24+4*$A24+6),0)+IF(Analyse!$E$109="X",INDIRECT("'DATA - økonomi'!U"&amp;4+15*$A24+4*$A24+7),0)+IF(Analyse!$E$110="X",INDIRECT("'DATA - økonomi'!U"&amp;4+15*$A24+4*$A24+8),0)+IF(Analyse!$E$111="X",INDIRECT("'DATA - økonomi'!U"&amp;4+15*$A24+4*$A24+9),0)+IF(Analyse!$E$112="X",INDIRECT("'DATA - økonomi'!U"&amp;4+15*$A24+4*$A24+10),0)+IF(Analyse!$E$115="X",INDIRECT("'DATA - økonomi'!U"&amp;4+15*$A24+4*$A24+11),0)+IF(Analyse!$E$116="X",INDIRECT("'DATA - økonomi'!U"&amp;4+15*$A24+4*$A24+12),0)+IF(Analyse!$E$117="X",INDIRECT("'DATA - økonomi'!U"&amp;4+15*$A24+4*$A24+13),0)+IF(Analyse!$E$129="X",INDIRECT("'DATA - økonomi'!U"&amp;4+15*$A24+4*$A24+14),0)</f>
        <v>0</v>
      </c>
      <c r="V24" s="36">
        <f ca="1">IF(Analyse!$E$3="X",INDIRECT("'DATA - økonomi'!V"&amp;4+15*$A24+4*$A24+0),0)+IF(Analyse!$E$4="X",INDIRECT("'DATA - økonomi'!V"&amp;4+15*$A24+4*$A24+1),0)+IF(Analyse!$E$104="X",INDIRECT("'DATA - økonomi'!V"&amp;4+15*$A24+4*$A24+2),0)+IF(Analyse!$E$105="X",INDIRECT("'DATA - økonomi'!V"&amp;4+15*$A24+4*$A24+3),0)+IF(Analyse!$E$106="X",INDIRECT("'DATA - økonomi'!V"&amp;4+15*$A24+4*$A24+4),0)+IF(Analyse!$E$107="X",INDIRECT("'DATA - økonomi'!V"&amp;4+15*$A24+4*$A24+5),0)+IF(Analyse!$E$108="X",INDIRECT("'DATA - økonomi'!V"&amp;4+15*$A24+4*$A24+6),0)+IF(Analyse!$E$109="X",INDIRECT("'DATA - økonomi'!V"&amp;4+15*$A24+4*$A24+7),0)+IF(Analyse!$E$110="X",INDIRECT("'DATA - økonomi'!V"&amp;4+15*$A24+4*$A24+8),0)+IF(Analyse!$E$111="X",INDIRECT("'DATA - økonomi'!V"&amp;4+15*$A24+4*$A24+9),0)+IF(Analyse!$E$112="X",INDIRECT("'DATA - økonomi'!V"&amp;4+15*$A24+4*$A24+10),0)+IF(Analyse!$E$115="X",INDIRECT("'DATA - økonomi'!V"&amp;4+15*$A24+4*$A24+11),0)+IF(Analyse!$E$116="X",INDIRECT("'DATA - økonomi'!V"&amp;4+15*$A24+4*$A24+12),0)+IF(Analyse!$E$117="X",INDIRECT("'DATA - økonomi'!V"&amp;4+15*$A24+4*$A24+13),0)+IF(Analyse!$E$129="X",INDIRECT("'DATA - økonomi'!V"&amp;4+15*$A24+4*$A24+14),0)</f>
        <v>0</v>
      </c>
      <c r="W24" s="36">
        <f ca="1">IF(Analyse!$E$3="X",INDIRECT("'DATA - økonomi'!W"&amp;4+15*$A24+4*$A24+0),0)+IF(Analyse!$E$4="X",INDIRECT("'DATA - økonomi'!W"&amp;4+15*$A24+4*$A24+1),0)+IF(Analyse!$E$104="X",INDIRECT("'DATA - økonomi'!W"&amp;4+15*$A24+4*$A24+2),0)+IF(Analyse!$E$105="X",INDIRECT("'DATA - økonomi'!W"&amp;4+15*$A24+4*$A24+3),0)+IF(Analyse!$E$106="X",INDIRECT("'DATA - økonomi'!W"&amp;4+15*$A24+4*$A24+4),0)+IF(Analyse!$E$107="X",INDIRECT("'DATA - økonomi'!W"&amp;4+15*$A24+4*$A24+5),0)+IF(Analyse!$E$108="X",INDIRECT("'DATA - økonomi'!W"&amp;4+15*$A24+4*$A24+6),0)+IF(Analyse!$E$109="X",INDIRECT("'DATA - økonomi'!W"&amp;4+15*$A24+4*$A24+7),0)+IF(Analyse!$E$110="X",INDIRECT("'DATA - økonomi'!W"&amp;4+15*$A24+4*$A24+8),0)+IF(Analyse!$E$111="X",INDIRECT("'DATA - økonomi'!W"&amp;4+15*$A24+4*$A24+9),0)+IF(Analyse!$E$112="X",INDIRECT("'DATA - økonomi'!W"&amp;4+15*$A24+4*$A24+10),0)+IF(Analyse!$E$115="X",INDIRECT("'DATA - økonomi'!W"&amp;4+15*$A24+4*$A24+11),0)+IF(Analyse!$E$116="X",INDIRECT("'DATA - økonomi'!W"&amp;4+15*$A24+4*$A24+12),0)+IF(Analyse!$E$117="X",INDIRECT("'DATA - økonomi'!W"&amp;4+15*$A24+4*$A24+13),0)+IF(Analyse!$E$129="X",INDIRECT("'DATA - økonomi'!W"&amp;4+15*$A24+4*$A24+14),0)</f>
        <v>0</v>
      </c>
      <c r="X24" s="36">
        <f ca="1">IF(Analyse!$E$3="X",INDIRECT("'DATA - økonomi'!X"&amp;4+15*$A24+4*$A24+0),0)+IF(Analyse!$E$4="X",INDIRECT("'DATA - økonomi'!X"&amp;4+15*$A24+4*$A24+1),0)+IF(Analyse!$E$104="X",INDIRECT("'DATA - økonomi'!X"&amp;4+15*$A24+4*$A24+2),0)+IF(Analyse!$E$105="X",INDIRECT("'DATA - økonomi'!X"&amp;4+15*$A24+4*$A24+3),0)+IF(Analyse!$E$106="X",INDIRECT("'DATA - økonomi'!X"&amp;4+15*$A24+4*$A24+4),0)+IF(Analyse!$E$107="X",INDIRECT("'DATA - økonomi'!X"&amp;4+15*$A24+4*$A24+5),0)+IF(Analyse!$E$108="X",INDIRECT("'DATA - økonomi'!X"&amp;4+15*$A24+4*$A24+6),0)+IF(Analyse!$E$109="X",INDIRECT("'DATA - økonomi'!X"&amp;4+15*$A24+4*$A24+7),0)+IF(Analyse!$E$110="X",INDIRECT("'DATA - økonomi'!X"&amp;4+15*$A24+4*$A24+8),0)+IF(Analyse!$E$111="X",INDIRECT("'DATA - økonomi'!X"&amp;4+15*$A24+4*$A24+9),0)+IF(Analyse!$E$112="X",INDIRECT("'DATA - økonomi'!X"&amp;4+15*$A24+4*$A24+10),0)+IF(Analyse!$E$115="X",INDIRECT("'DATA - økonomi'!X"&amp;4+15*$A24+4*$A24+11),0)+IF(Analyse!$E$116="X",INDIRECT("'DATA - økonomi'!X"&amp;4+15*$A24+4*$A24+12),0)+IF(Analyse!$E$117="X",INDIRECT("'DATA - økonomi'!X"&amp;4+15*$A24+4*$A24+13),0)+IF(Analyse!$E$129="X",INDIRECT("'DATA - økonomi'!X"&amp;4+15*$A24+4*$A24+14),0)</f>
        <v>0</v>
      </c>
      <c r="Y24" s="36">
        <f ca="1">IF(Analyse!$E$3="X",INDIRECT("'DATA - økonomi'!Y"&amp;4+15*$A24+4*$A24+0),0)+IF(Analyse!$E$4="X",INDIRECT("'DATA - økonomi'!Y"&amp;4+15*$A24+4*$A24+1),0)+IF(Analyse!$E$104="X",INDIRECT("'DATA - økonomi'!Y"&amp;4+15*$A24+4*$A24+2),0)+IF(Analyse!$E$105="X",INDIRECT("'DATA - økonomi'!Y"&amp;4+15*$A24+4*$A24+3),0)+IF(Analyse!$E$106="X",INDIRECT("'DATA - økonomi'!Y"&amp;4+15*$A24+4*$A24+4),0)+IF(Analyse!$E$107="X",INDIRECT("'DATA - økonomi'!Y"&amp;4+15*$A24+4*$A24+5),0)+IF(Analyse!$E$108="X",INDIRECT("'DATA - økonomi'!Y"&amp;4+15*$A24+4*$A24+6),0)+IF(Analyse!$E$109="X",INDIRECT("'DATA - økonomi'!Y"&amp;4+15*$A24+4*$A24+7),0)+IF(Analyse!$E$110="X",INDIRECT("'DATA - økonomi'!Y"&amp;4+15*$A24+4*$A24+8),0)+IF(Analyse!$E$111="X",INDIRECT("'DATA - økonomi'!Y"&amp;4+15*$A24+4*$A24+9),0)+IF(Analyse!$E$112="X",INDIRECT("'DATA - økonomi'!Y"&amp;4+15*$A24+4*$A24+10),0)+IF(Analyse!$E$115="X",INDIRECT("'DATA - økonomi'!Y"&amp;4+15*$A24+4*$A24+11),0)+IF(Analyse!$E$116="X",INDIRECT("'DATA - økonomi'!Y"&amp;4+15*$A24+4*$A24+12),0)+IF(Analyse!$E$117="X",INDIRECT("'DATA - økonomi'!Y"&amp;4+15*$A24+4*$A24+13),0)+IF(Analyse!$E$129="X",INDIRECT("'DATA - økonomi'!Y"&amp;4+15*$A24+4*$A24+14),0)</f>
        <v>0</v>
      </c>
      <c r="Z24" s="36">
        <f ca="1">IF(Analyse!$E$3="X",INDIRECT("'DATA - økonomi'!Z"&amp;4+15*$A24+4*$A24+0),0)+IF(Analyse!$E$4="X",INDIRECT("'DATA - økonomi'!Z"&amp;4+15*$A24+4*$A24+1),0)+IF(Analyse!$E$104="X",INDIRECT("'DATA - økonomi'!Z"&amp;4+15*$A24+4*$A24+2),0)+IF(Analyse!$E$105="X",INDIRECT("'DATA - økonomi'!Z"&amp;4+15*$A24+4*$A24+3),0)+IF(Analyse!$E$106="X",INDIRECT("'DATA - økonomi'!Z"&amp;4+15*$A24+4*$A24+4),0)+IF(Analyse!$E$107="X",INDIRECT("'DATA - økonomi'!Z"&amp;4+15*$A24+4*$A24+5),0)+IF(Analyse!$E$108="X",INDIRECT("'DATA - økonomi'!Z"&amp;4+15*$A24+4*$A24+6),0)+IF(Analyse!$E$109="X",INDIRECT("'DATA - økonomi'!Z"&amp;4+15*$A24+4*$A24+7),0)+IF(Analyse!$E$110="X",INDIRECT("'DATA - økonomi'!Z"&amp;4+15*$A24+4*$A24+8),0)+IF(Analyse!$E$111="X",INDIRECT("'DATA - økonomi'!Z"&amp;4+15*$A24+4*$A24+9),0)+IF(Analyse!$E$112="X",INDIRECT("'DATA - økonomi'!Z"&amp;4+15*$A24+4*$A24+10),0)+IF(Analyse!$E$115="X",INDIRECT("'DATA - økonomi'!Z"&amp;4+15*$A24+4*$A24+11),0)+IF(Analyse!$E$116="X",INDIRECT("'DATA - økonomi'!Z"&amp;4+15*$A24+4*$A24+12),0)+IF(Analyse!$E$117="X",INDIRECT("'DATA - økonomi'!Z"&amp;4+15*$A24+4*$A24+13),0)+IF(Analyse!$E$129="X",INDIRECT("'DATA - økonomi'!Z"&amp;4+15*$A24+4*$A24+14),0)</f>
        <v>0</v>
      </c>
      <c r="AA24" s="36">
        <f ca="1">IF(Analyse!$E$3="X",INDIRECT("'DATA - økonomi'!Z"&amp;4+15*$A24+4*$A24+0),0)+IF(Analyse!$E$4="X",INDIRECT("'DATA - økonomi'!Z"&amp;4+15*$A24+4*$A24+1),0)+IF(Analyse!$E$104="X",INDIRECT("'DATA - økonomi'!Z"&amp;4+15*$A24+4*$A24+2),0)+IF(Analyse!$E$105="X",INDIRECT("'DATA - økonomi'!Z"&amp;4+15*$A24+4*$A24+3),0)+IF(Analyse!$E$106="X",INDIRECT("'DATA - økonomi'!Z"&amp;4+15*$A24+4*$A24+4),0)+IF(Analyse!$E$107="X",INDIRECT("'DATA - økonomi'!Z"&amp;4+15*$A24+4*$A24+5),0)+IF(Analyse!$E$108="X",INDIRECT("'DATA - økonomi'!Z"&amp;4+15*$A24+4*$A24+6),0)+IF(Analyse!$E$109="X",INDIRECT("'DATA - økonomi'!Z"&amp;4+15*$A24+4*$A24+7),0)+IF(Analyse!$E$110="X",INDIRECT("'DATA - økonomi'!Z"&amp;4+15*$A24+4*$A24+8),0)+IF(Analyse!$E$111="X",INDIRECT("'DATA - økonomi'!Z"&amp;4+15*$A24+4*$A24+9),0)+IF(Analyse!$E$112="X",INDIRECT("'DATA - økonomi'!Z"&amp;4+15*$A24+4*$A24+10),0)+IF(Analyse!$E$115="X",INDIRECT("'DATA - økonomi'!Z"&amp;4+15*$A24+4*$A24+11),0)+IF(Analyse!$E$116="X",INDIRECT("'DATA - økonomi'!Z"&amp;4+15*$A24+4*$A24+12),0)+IF(Analyse!$E$117="X",INDIRECT("'DATA - økonomi'!Z"&amp;4+15*$A24+4*$A24+13),0)+IF(Analyse!$E$129="X",INDIRECT("'DATA - økonomi'!Z"&amp;4+15*$A24+4*$A24+14),0)</f>
        <v>0</v>
      </c>
      <c r="AB24" s="36">
        <f ca="1">IF(Analyse!$E$3="X",INDIRECT("'DATA - økonomi'!Z"&amp;4+15*$A24+4*$A24+0),0)+IF(Analyse!$E$4="X",INDIRECT("'DATA - økonomi'!Z"&amp;4+15*$A24+4*$A24+1),0)+IF(Analyse!$E$104="X",INDIRECT("'DATA - økonomi'!Z"&amp;4+15*$A24+4*$A24+2),0)+IF(Analyse!$E$105="X",INDIRECT("'DATA - økonomi'!Z"&amp;4+15*$A24+4*$A24+3),0)+IF(Analyse!$E$106="X",INDIRECT("'DATA - økonomi'!Z"&amp;4+15*$A24+4*$A24+4),0)+IF(Analyse!$E$107="X",INDIRECT("'DATA - økonomi'!Z"&amp;4+15*$A24+4*$A24+5),0)+IF(Analyse!$E$108="X",INDIRECT("'DATA - økonomi'!Z"&amp;4+15*$A24+4*$A24+6),0)+IF(Analyse!$E$109="X",INDIRECT("'DATA - økonomi'!Z"&amp;4+15*$A24+4*$A24+7),0)+IF(Analyse!$E$110="X",INDIRECT("'DATA - økonomi'!Z"&amp;4+15*$A24+4*$A24+8),0)+IF(Analyse!$E$111="X",INDIRECT("'DATA - økonomi'!Z"&amp;4+15*$A24+4*$A24+9),0)+IF(Analyse!$E$112="X",INDIRECT("'DATA - økonomi'!Z"&amp;4+15*$A24+4*$A24+10),0)+IF(Analyse!$E$115="X",INDIRECT("'DATA - økonomi'!Z"&amp;4+15*$A24+4*$A24+11),0)+IF(Analyse!$E$116="X",INDIRECT("'DATA - økonomi'!Z"&amp;4+15*$A24+4*$A24+12),0)+IF(Analyse!$E$117="X",INDIRECT("'DATA - økonomi'!Z"&amp;4+15*$A24+4*$A24+13),0)+IF(Analyse!$E$129="X",INDIRECT("'DATA - økonomi'!Z"&amp;4+15*$A24+4*$A24+14),0)</f>
        <v>0</v>
      </c>
      <c r="AC24" s="30"/>
      <c r="AD24" s="35" t="s">
        <v>32</v>
      </c>
      <c r="AE24" s="36">
        <f ca="1">IF(Analyse!$E$3="X",INDIRECT("'DATA - økonomi'!AE"&amp;4+15*$A24+4*$A24+0),0)+IF(Analyse!$E$4="X",INDIRECT("'DATA - økonomi'!AE"&amp;4+15*$A24+4*$A24+1),0)+IF(Analyse!$E$104="X",INDIRECT("'DATA - økonomi'!AE"&amp;4+15*$A24+4*$A24+2),0)+IF(Analyse!$E$105="X",INDIRECT("'DATA - økonomi'!AE"&amp;4+15*$A24+4*$A24+3),0)+IF(Analyse!$E$106="X",INDIRECT("'DATA - økonomi'!AE"&amp;4+15*$A24+4*$A24+4),0)+IF(Analyse!$E$107="X",INDIRECT("'DATA - økonomi'!AE"&amp;4+15*$A24+4*$A24+5),0)+IF(Analyse!$E$108="X",INDIRECT("'DATA - økonomi'!AE"&amp;4+15*$A24+4*$A24+6),0)+IF(Analyse!$E$109="X",INDIRECT("'DATA - økonomi'!AE"&amp;4+15*$A24+4*$A24+7),0)+IF(Analyse!$E$110="X",INDIRECT("'DATA - økonomi'!AE"&amp;4+15*$A24+4*$A24+8),0)+IF(Analyse!$E$111="X",INDIRECT("'DATA - økonomi'!AE"&amp;4+15*$A24+4*$A24+9),0)+IF(Analyse!$E$112="X",INDIRECT("'DATA - økonomi'!AE"&amp;4+15*$A24+4*$A24+10),0)+IF(Analyse!$E$115="X",INDIRECT("'DATA - økonomi'!AE"&amp;4+15*$A24+4*$A24+11),0)+IF(Analyse!$E$116="X",INDIRECT("'DATA - økonomi'!AE"&amp;4+15*$A24+4*$A24+12),0)+IF(Analyse!$E$117="X",INDIRECT("'DATA - økonomi'!AE"&amp;4+15*$A24+4*$A24+13),0)+IF(Analyse!$E$129="X",INDIRECT("'DATA - økonomi'!AE"&amp;4+15*$A24+4*$A24+14),0)</f>
        <v>0</v>
      </c>
      <c r="AF24" s="36">
        <f ca="1">IF(Analyse!$E$3="X",INDIRECT("'DATA - økonomi'!AF"&amp;4+15*$A24+4*$A24+0),0)+IF(Analyse!$E$4="X",INDIRECT("'DATA - økonomi'!AF"&amp;4+15*$A24+4*$A24+1),0)+IF(Analyse!$E$104="X",INDIRECT("'DATA - økonomi'!AF"&amp;4+15*$A24+4*$A24+2),0)+IF(Analyse!$E$105="X",INDIRECT("'DATA - økonomi'!AF"&amp;4+15*$A24+4*$A24+3),0)+IF(Analyse!$E$106="X",INDIRECT("'DATA - økonomi'!AF"&amp;4+15*$A24+4*$A24+4),0)+IF(Analyse!$E$107="X",INDIRECT("'DATA - økonomi'!AF"&amp;4+15*$A24+4*$A24+5),0)+IF(Analyse!$E$108="X",INDIRECT("'DATA - økonomi'!AF"&amp;4+15*$A24+4*$A24+6),0)+IF(Analyse!$E$109="X",INDIRECT("'DATA - økonomi'!AF"&amp;4+15*$A24+4*$A24+7),0)+IF(Analyse!$E$110="X",INDIRECT("'DATA - økonomi'!AF"&amp;4+15*$A24+4*$A24+8),0)+IF(Analyse!$E$111="X",INDIRECT("'DATA - økonomi'!AF"&amp;4+15*$A24+4*$A24+9),0)+IF(Analyse!$E$112="X",INDIRECT("'DATA - økonomi'!AF"&amp;4+15*$A24+4*$A24+10),0)+IF(Analyse!$E$115="X",INDIRECT("'DATA - økonomi'!AF"&amp;4+15*$A24+4*$A24+11),0)+IF(Analyse!$E$116="X",INDIRECT("'DATA - økonomi'!AF"&amp;4+15*$A24+4*$A24+12),0)+IF(Analyse!$E$117="X",INDIRECT("'DATA - økonomi'!AF"&amp;4+15*$A24+4*$A24+13),0)+IF(Analyse!$E$129="X",INDIRECT("'DATA - økonomi'!AF"&amp;4+15*$A24+4*$A24+14),0)</f>
        <v>0</v>
      </c>
      <c r="AG24" s="36">
        <f ca="1">IF(Analyse!$E$3="X",INDIRECT("'DATA - økonomi'!AG"&amp;4+15*$A24+4*$A24+0),0)+IF(Analyse!$E$4="X",INDIRECT("'DATA - økonomi'!AG"&amp;4+15*$A24+4*$A24+1),0)+IF(Analyse!$E$104="X",INDIRECT("'DATA - økonomi'!AG"&amp;4+15*$A24+4*$A24+2),0)+IF(Analyse!$E$105="X",INDIRECT("'DATA - økonomi'!AG"&amp;4+15*$A24+4*$A24+3),0)+IF(Analyse!$E$106="X",INDIRECT("'DATA - økonomi'!AG"&amp;4+15*$A24+4*$A24+4),0)+IF(Analyse!$E$107="X",INDIRECT("'DATA - økonomi'!AG"&amp;4+15*$A24+4*$A24+5),0)+IF(Analyse!$E$108="X",INDIRECT("'DATA - økonomi'!AG"&amp;4+15*$A24+4*$A24+6),0)+IF(Analyse!$E$109="X",INDIRECT("'DATA - økonomi'!AG"&amp;4+15*$A24+4*$A24+7),0)+IF(Analyse!$E$110="X",INDIRECT("'DATA - økonomi'!AG"&amp;4+15*$A24+4*$A24+8),0)+IF(Analyse!$E$111="X",INDIRECT("'DATA - økonomi'!AG"&amp;4+15*$A24+4*$A24+9),0)+IF(Analyse!$E$112="X",INDIRECT("'DATA - økonomi'!AG"&amp;4+15*$A24+4*$A24+10),0)+IF(Analyse!$E$115="X",INDIRECT("'DATA - økonomi'!AG"&amp;4+15*$A24+4*$A24+11),0)+IF(Analyse!$E$116="X",INDIRECT("'DATA - økonomi'!AG"&amp;4+15*$A24+4*$A24+12),0)+IF(Analyse!$E$117="X",INDIRECT("'DATA - økonomi'!AG"&amp;4+15*$A24+4*$A24+13),0)+IF(Analyse!$E$129="X",INDIRECT("'DATA - økonomi'!AG"&amp;4+15*$A24+4*$A24+14),0)</f>
        <v>0</v>
      </c>
      <c r="AH24" s="36">
        <f ca="1">IF(Analyse!$E$3="X",INDIRECT("'DATA - økonomi'!AH"&amp;4+15*$A24+4*$A24+0),0)+IF(Analyse!$E$4="X",INDIRECT("'DATA - økonomi'!AH"&amp;4+15*$A24+4*$A24+1),0)+IF(Analyse!$E$104="X",INDIRECT("'DATA - økonomi'!AH"&amp;4+15*$A24+4*$A24+2),0)+IF(Analyse!$E$105="X",INDIRECT("'DATA - økonomi'!AH"&amp;4+15*$A24+4*$A24+3),0)+IF(Analyse!$E$106="X",INDIRECT("'DATA - økonomi'!AH"&amp;4+15*$A24+4*$A24+4),0)+IF(Analyse!$E$107="X",INDIRECT("'DATA - økonomi'!AH"&amp;4+15*$A24+4*$A24+5),0)+IF(Analyse!$E$108="X",INDIRECT("'DATA - økonomi'!AH"&amp;4+15*$A24+4*$A24+6),0)+IF(Analyse!$E$109="X",INDIRECT("'DATA - økonomi'!AH"&amp;4+15*$A24+4*$A24+7),0)+IF(Analyse!$E$110="X",INDIRECT("'DATA - økonomi'!AH"&amp;4+15*$A24+4*$A24+8),0)+IF(Analyse!$E$111="X",INDIRECT("'DATA - økonomi'!AH"&amp;4+15*$A24+4*$A24+9),0)+IF(Analyse!$E$112="X",INDIRECT("'DATA - økonomi'!AH"&amp;4+15*$A24+4*$A24+10),0)+IF(Analyse!$E$115="X",INDIRECT("'DATA - økonomi'!AH"&amp;4+15*$A24+4*$A24+11),0)+IF(Analyse!$E$116="X",INDIRECT("'DATA - økonomi'!AH"&amp;4+15*$A24+4*$A24+12),0)+IF(Analyse!$E$117="X",INDIRECT("'DATA - økonomi'!AH"&amp;4+15*$A24+4*$A24+13),0)+IF(Analyse!$E$129="X",INDIRECT("'DATA - økonomi'!AH"&amp;4+15*$A24+4*$A24+14),0)</f>
        <v>0</v>
      </c>
      <c r="AI24" s="36">
        <f ca="1">IF(Analyse!$E$3="X",INDIRECT("'DATA - økonomi'!AI"&amp;4+15*$A24+4*$A24+0),0)+IF(Analyse!$E$4="X",INDIRECT("'DATA - økonomi'!AI"&amp;4+15*$A24+4*$A24+1),0)+IF(Analyse!$E$104="X",INDIRECT("'DATA - økonomi'!AI"&amp;4+15*$A24+4*$A24+2),0)+IF(Analyse!$E$105="X",INDIRECT("'DATA - økonomi'!AI"&amp;4+15*$A24+4*$A24+3),0)+IF(Analyse!$E$106="X",INDIRECT("'DATA - økonomi'!AI"&amp;4+15*$A24+4*$A24+4),0)+IF(Analyse!$E$107="X",INDIRECT("'DATA - økonomi'!AI"&amp;4+15*$A24+4*$A24+5),0)+IF(Analyse!$E$108="X",INDIRECT("'DATA - økonomi'!AI"&amp;4+15*$A24+4*$A24+6),0)+IF(Analyse!$E$109="X",INDIRECT("'DATA - økonomi'!AI"&amp;4+15*$A24+4*$A24+7),0)+IF(Analyse!$E$110="X",INDIRECT("'DATA - økonomi'!AI"&amp;4+15*$A24+4*$A24+8),0)+IF(Analyse!$E$111="X",INDIRECT("'DATA - økonomi'!AI"&amp;4+15*$A24+4*$A24+9),0)+IF(Analyse!$E$112="X",INDIRECT("'DATA - økonomi'!AI"&amp;4+15*$A24+4*$A24+10),0)+IF(Analyse!$E$115="X",INDIRECT("'DATA - økonomi'!AI"&amp;4+15*$A24+4*$A24+11),0)+IF(Analyse!$E$116="X",INDIRECT("'DATA - økonomi'!AI"&amp;4+15*$A24+4*$A24+12),0)+IF(Analyse!$E$117="X",INDIRECT("'DATA - økonomi'!AI"&amp;4+15*$A24+4*$A24+13),0)+IF(Analyse!$E$129="X",INDIRECT("'DATA - økonomi'!AI"&amp;4+15*$A24+4*$A24+14),0)</f>
        <v>0</v>
      </c>
      <c r="AJ24" s="36">
        <f ca="1">IF(Analyse!$E$3="X",INDIRECT("'DATA - økonomi'!AJ"&amp;4+15*$A24+4*$A24+0),0)+IF(Analyse!$E$4="X",INDIRECT("'DATA - økonomi'!AJ"&amp;4+15*$A24+4*$A24+1),0)+IF(Analyse!$E$104="X",INDIRECT("'DATA - økonomi'!AJ"&amp;4+15*$A24+4*$A24+2),0)+IF(Analyse!$E$105="X",INDIRECT("'DATA - økonomi'!AJ"&amp;4+15*$A24+4*$A24+3),0)+IF(Analyse!$E$106="X",INDIRECT("'DATA - økonomi'!AJ"&amp;4+15*$A24+4*$A24+4),0)+IF(Analyse!$E$107="X",INDIRECT("'DATA - økonomi'!AJ"&amp;4+15*$A24+4*$A24+5),0)+IF(Analyse!$E$108="X",INDIRECT("'DATA - økonomi'!AJ"&amp;4+15*$A24+4*$A24+6),0)+IF(Analyse!$E$109="X",INDIRECT("'DATA - økonomi'!AJ"&amp;4+15*$A24+4*$A24+7),0)+IF(Analyse!$E$110="X",INDIRECT("'DATA - økonomi'!AJ"&amp;4+15*$A24+4*$A24+8),0)+IF(Analyse!$E$111="X",INDIRECT("'DATA - økonomi'!AJ"&amp;4+15*$A24+4*$A24+9),0)+IF(Analyse!$E$112="X",INDIRECT("'DATA - økonomi'!AJ"&amp;4+15*$A24+4*$A24+10),0)+IF(Analyse!$E$115="X",INDIRECT("'DATA - økonomi'!AJ"&amp;4+15*$A24+4*$A24+11),0)+IF(Analyse!$E$116="X",INDIRECT("'DATA - økonomi'!AJ"&amp;4+15*$A24+4*$A24+12),0)+IF(Analyse!$E$117="X",INDIRECT("'DATA - økonomi'!AJ"&amp;4+15*$A24+4*$A24+13),0)+IF(Analyse!$E$129="X",INDIRECT("'DATA - økonomi'!AJ"&amp;4+15*$A24+4*$A24+14),0)</f>
        <v>0</v>
      </c>
      <c r="AK24" s="36">
        <f ca="1">IF(Analyse!$E$3="X",INDIRECT("'DATA - økonomi'!AK"&amp;4+15*$A24+4*$A24+0),0)+IF(Analyse!$E$4="X",INDIRECT("'DATA - økonomi'!AK"&amp;4+15*$A24+4*$A24+1),0)+IF(Analyse!$E$104="X",INDIRECT("'DATA - økonomi'!AK"&amp;4+15*$A24+4*$A24+2),0)+IF(Analyse!$E$105="X",INDIRECT("'DATA - økonomi'!AK"&amp;4+15*$A24+4*$A24+3),0)+IF(Analyse!$E$106="X",INDIRECT("'DATA - økonomi'!AK"&amp;4+15*$A24+4*$A24+4),0)+IF(Analyse!$E$107="X",INDIRECT("'DATA - økonomi'!AK"&amp;4+15*$A24+4*$A24+5),0)+IF(Analyse!$E$108="X",INDIRECT("'DATA - økonomi'!AK"&amp;4+15*$A24+4*$A24+6),0)+IF(Analyse!$E$109="X",INDIRECT("'DATA - økonomi'!AK"&amp;4+15*$A24+4*$A24+7),0)+IF(Analyse!$E$110="X",INDIRECT("'DATA - økonomi'!AK"&amp;4+15*$A24+4*$A24+8),0)+IF(Analyse!$E$111="X",INDIRECT("'DATA - økonomi'!AK"&amp;4+15*$A24+4*$A24+9),0)+IF(Analyse!$E$112="X",INDIRECT("'DATA - økonomi'!AK"&amp;4+15*$A24+4*$A24+10),0)+IF(Analyse!$E$115="X",INDIRECT("'DATA - økonomi'!AK"&amp;4+15*$A24+4*$A24+11),0)+IF(Analyse!$E$116="X",INDIRECT("'DATA - økonomi'!AK"&amp;4+15*$A24+4*$A24+12),0)+IF(Analyse!$E$117="X",INDIRECT("'DATA - økonomi'!AK"&amp;4+15*$A24+4*$A24+13),0)+IF(Analyse!$E$129="X",INDIRECT("'DATA - økonomi'!AK"&amp;4+15*$A24+4*$A24+14),0)</f>
        <v>0</v>
      </c>
      <c r="AL24" s="36">
        <f ca="1">IF(Analyse!$E$3="X",INDIRECT("'DATA - økonomi'!AL"&amp;4+15*$A24+4*$A24+0),0)+IF(Analyse!$E$4="X",INDIRECT("'DATA - økonomi'!AL"&amp;4+15*$A24+4*$A24+1),0)+IF(Analyse!$E$104="X",INDIRECT("'DATA - økonomi'!AL"&amp;4+15*$A24+4*$A24+2),0)+IF(Analyse!$E$105="X",INDIRECT("'DATA - økonomi'!AL"&amp;4+15*$A24+4*$A24+3),0)+IF(Analyse!$E$106="X",INDIRECT("'DATA - økonomi'!AL"&amp;4+15*$A24+4*$A24+4),0)+IF(Analyse!$E$107="X",INDIRECT("'DATA - økonomi'!AL"&amp;4+15*$A24+4*$A24+5),0)+IF(Analyse!$E$108="X",INDIRECT("'DATA - økonomi'!AL"&amp;4+15*$A24+4*$A24+6),0)+IF(Analyse!$E$109="X",INDIRECT("'DATA - økonomi'!AL"&amp;4+15*$A24+4*$A24+7),0)+IF(Analyse!$E$110="X",INDIRECT("'DATA - økonomi'!AL"&amp;4+15*$A24+4*$A24+8),0)+IF(Analyse!$E$111="X",INDIRECT("'DATA - økonomi'!AL"&amp;4+15*$A24+4*$A24+9),0)+IF(Analyse!$E$112="X",INDIRECT("'DATA - økonomi'!AL"&amp;4+15*$A24+4*$A24+10),0)+IF(Analyse!$E$115="X",INDIRECT("'DATA - økonomi'!AL"&amp;4+15*$A24+4*$A24+11),0)+IF(Analyse!$E$116="X",INDIRECT("'DATA - økonomi'!AL"&amp;4+15*$A24+4*$A24+12),0)+IF(Analyse!$E$117="X",INDIRECT("'DATA - økonomi'!AL"&amp;4+15*$A24+4*$A24+13),0)+IF(Analyse!$E$129="X",INDIRECT("'DATA - økonomi'!AL"&amp;4+15*$A24+4*$A24+14),0)</f>
        <v>0</v>
      </c>
      <c r="AM24" s="36">
        <f ca="1">IF(Analyse!$E$3="X",INDIRECT("'DATA - økonomi'!AM"&amp;4+15*$A24+4*$A24+0),0)+IF(Analyse!$E$4="X",INDIRECT("'DATA - økonomi'!AM"&amp;4+15*$A24+4*$A24+1),0)+IF(Analyse!$E$104="X",INDIRECT("'DATA - økonomi'!AM"&amp;4+15*$A24+4*$A24+2),0)+IF(Analyse!$E$105="X",INDIRECT("'DATA - økonomi'!AM"&amp;4+15*$A24+4*$A24+3),0)+IF(Analyse!$E$106="X",INDIRECT("'DATA - økonomi'!AM"&amp;4+15*$A24+4*$A24+4),0)+IF(Analyse!$E$107="X",INDIRECT("'DATA - økonomi'!AM"&amp;4+15*$A24+4*$A24+5),0)+IF(Analyse!$E$108="X",INDIRECT("'DATA - økonomi'!AM"&amp;4+15*$A24+4*$A24+6),0)+IF(Analyse!$E$109="X",INDIRECT("'DATA - økonomi'!AM"&amp;4+15*$A24+4*$A24+7),0)+IF(Analyse!$E$110="X",INDIRECT("'DATA - økonomi'!AM"&amp;4+15*$A24+4*$A24+8),0)+IF(Analyse!$E$111="X",INDIRECT("'DATA - økonomi'!AM"&amp;4+15*$A24+4*$A24+9),0)+IF(Analyse!$E$112="X",INDIRECT("'DATA - økonomi'!AM"&amp;4+15*$A24+4*$A24+10),0)+IF(Analyse!$E$115="X",INDIRECT("'DATA - økonomi'!AM"&amp;4+15*$A24+4*$A24+11),0)+IF(Analyse!$E$116="X",INDIRECT("'DATA - økonomi'!AM"&amp;4+15*$A24+4*$A24+12),0)+IF(Analyse!$E$117="X",INDIRECT("'DATA - økonomi'!AM"&amp;4+15*$A24+4*$A24+13),0)+IF(Analyse!$E$129="X",INDIRECT("'DATA - økonomi'!AM"&amp;4+15*$A24+4*$A24+14),0)</f>
        <v>0</v>
      </c>
      <c r="AN24" s="36">
        <f ca="1">IF(Analyse!$E$3="X",INDIRECT("'DATA - økonomi'!AN"&amp;4+15*$A24+4*$A24+0),0)+IF(Analyse!$E$4="X",INDIRECT("'DATA - økonomi'!AN"&amp;4+15*$A24+4*$A24+1),0)+IF(Analyse!$E$104="X",INDIRECT("'DATA - økonomi'!AN"&amp;4+15*$A24+4*$A24+2),0)+IF(Analyse!$E$105="X",INDIRECT("'DATA - økonomi'!AN"&amp;4+15*$A24+4*$A24+3),0)+IF(Analyse!$E$106="X",INDIRECT("'DATA - økonomi'!AN"&amp;4+15*$A24+4*$A24+4),0)+IF(Analyse!$E$107="X",INDIRECT("'DATA - økonomi'!AN"&amp;4+15*$A24+4*$A24+5),0)+IF(Analyse!$E$108="X",INDIRECT("'DATA - økonomi'!AN"&amp;4+15*$A24+4*$A24+6),0)+IF(Analyse!$E$109="X",INDIRECT("'DATA - økonomi'!AN"&amp;4+15*$A24+4*$A24+7),0)+IF(Analyse!$E$110="X",INDIRECT("'DATA - økonomi'!AN"&amp;4+15*$A24+4*$A24+8),0)+IF(Analyse!$E$111="X",INDIRECT("'DATA - økonomi'!AN"&amp;4+15*$A24+4*$A24+9),0)+IF(Analyse!$E$112="X",INDIRECT("'DATA - økonomi'!AN"&amp;4+15*$A24+4*$A24+10),0)+IF(Analyse!$E$115="X",INDIRECT("'DATA - økonomi'!AN"&amp;4+15*$A24+4*$A24+11),0)+IF(Analyse!$E$116="X",INDIRECT("'DATA - økonomi'!AN"&amp;4+15*$A24+4*$A24+12),0)+IF(Analyse!$E$117="X",INDIRECT("'DATA - økonomi'!AN"&amp;4+15*$A24+4*$A24+13),0)+IF(Analyse!$E$129="X",INDIRECT("'DATA - økonomi'!AN"&amp;4+15*$A24+4*$A24+14),0)</f>
        <v>0</v>
      </c>
      <c r="AO24" s="36">
        <f ca="1">IF(Analyse!$E$3="X",INDIRECT("'DATA - økonomi'!AO"&amp;4+15*$A24+4*$A24+0),0)+IF(Analyse!$E$4="X",INDIRECT("'DATA - økonomi'!AO"&amp;4+15*$A24+4*$A24+1),0)+IF(Analyse!$E$104="X",INDIRECT("'DATA - økonomi'!AO"&amp;4+15*$A24+4*$A24+2),0)+IF(Analyse!$E$105="X",INDIRECT("'DATA - økonomi'!AO"&amp;4+15*$A24+4*$A24+3),0)+IF(Analyse!$E$106="X",INDIRECT("'DATA - økonomi'!AO"&amp;4+15*$A24+4*$A24+4),0)+IF(Analyse!$E$107="X",INDIRECT("'DATA - økonomi'!AO"&amp;4+15*$A24+4*$A24+5),0)+IF(Analyse!$E$108="X",INDIRECT("'DATA - økonomi'!AO"&amp;4+15*$A24+4*$A24+6),0)+IF(Analyse!$E$109="X",INDIRECT("'DATA - økonomi'!AO"&amp;4+15*$A24+4*$A24+7),0)+IF(Analyse!$E$110="X",INDIRECT("'DATA - økonomi'!AO"&amp;4+15*$A24+4*$A24+8),0)+IF(Analyse!$E$111="X",INDIRECT("'DATA - økonomi'!AO"&amp;4+15*$A24+4*$A24+9),0)+IF(Analyse!$E$112="X",INDIRECT("'DATA - økonomi'!AO"&amp;4+15*$A24+4*$A24+10),0)+IF(Analyse!$E$115="X",INDIRECT("'DATA - økonomi'!AO"&amp;4+15*$A24+4*$A24+11),0)+IF(Analyse!$E$116="X",INDIRECT("'DATA - økonomi'!AO"&amp;4+15*$A24+4*$A24+12),0)+IF(Analyse!$E$117="X",INDIRECT("'DATA - økonomi'!AO"&amp;4+15*$A24+4*$A24+13),0)+IF(Analyse!$E$129="X",INDIRECT("'DATA - økonomi'!AO"&amp;4+15*$A24+4*$A24+14),0)</f>
        <v>0</v>
      </c>
      <c r="AP24" s="30"/>
      <c r="AQ24" s="35" t="s">
        <v>32</v>
      </c>
      <c r="AR24" s="36">
        <f ca="1">INDIRECT("'DATA - økonomi'!AE"&amp;($A127+1)*19)</f>
        <v>22215.116000000002</v>
      </c>
      <c r="AS24" s="36">
        <f ca="1">INDIRECT("'DATA - økonomi'!AF"&amp;($A127+1)*19)</f>
        <v>22248.376</v>
      </c>
      <c r="AT24" s="36">
        <f ca="1">INDIRECT("'DATA - økonomi'!AG"&amp;($A127+1)*19)</f>
        <v>22469.275000000001</v>
      </c>
      <c r="AU24" s="36">
        <f ca="1">INDIRECT("'DATA - økonomi'!AH"&amp;($A127+1)*19)</f>
        <v>23129.856</v>
      </c>
      <c r="AV24" s="36">
        <f ca="1">INDIRECT("'DATA - økonomi'!AI"&amp;($A127+1)*19)</f>
        <v>23393.088000000003</v>
      </c>
      <c r="AW24" s="36">
        <f ca="1">INDIRECT("'DATA - økonomi'!AJ"&amp;($A127+1)*19)</f>
        <v>23442.002999999997</v>
      </c>
      <c r="AX24" s="36">
        <f ca="1">INDIRECT("'DATA - økonomi'!AK"&amp;($A127+1)*19)</f>
        <v>23532.536999999997</v>
      </c>
      <c r="AY24" s="36">
        <f ca="1">INDIRECT("'DATA - økonomi'!AL"&amp;($A127+1)*19)</f>
        <v>23309.084999999999</v>
      </c>
      <c r="AZ24" s="36">
        <f ca="1">INDIRECT("'DATA - økonomi'!AM"&amp;($A127+1)*19)</f>
        <v>23165.564999999999</v>
      </c>
      <c r="BA24" s="36">
        <f ca="1">INDIRECT("'DATA - økonomi'!AN"&amp;($A127+1)*19)</f>
        <v>23350.727999999999</v>
      </c>
      <c r="BB24" s="36">
        <f ca="1">INDIRECT("'DATA - økonomi'!AO"&amp;($A127+1)*19)</f>
        <v>23689.351000000002</v>
      </c>
      <c r="BC24" s="30"/>
    </row>
    <row r="25" spans="1:55" x14ac:dyDescent="0.25">
      <c r="A25" s="32">
        <v>21</v>
      </c>
      <c r="B25" s="35" t="s">
        <v>33</v>
      </c>
      <c r="C25" s="36">
        <f ca="1">IF(Analyse!$E$3="X",INDIRECT("'DATA - økonomi'!C"&amp;4+15*$A25+4*$A25+0),0)+IF(Analyse!$E$4="X",INDIRECT("'DATA - økonomi'!C"&amp;4+15*$A25+4*$A25+1),0)+IF(Analyse!$E$104="X",INDIRECT("'DATA - økonomi'!C"&amp;4+15*$A25+4*$A25+2),0)+IF(Analyse!$E$105="X",INDIRECT("'DATA - økonomi'!C"&amp;4+15*$A25+4*$A25+3),0)+IF(Analyse!$E$106="X",INDIRECT("'DATA - økonomi'!C"&amp;4+15*$A25+4*$A25+4),0)+IF(Analyse!$E$107="X",INDIRECT("'DATA - økonomi'!C"&amp;4+15*$A25+4*$A25+5),0)+IF(Analyse!$E$108="X",INDIRECT("'DATA - økonomi'!C"&amp;4+15*$A25+4*$A25+6),0)+IF(Analyse!$E$109="X",INDIRECT("'DATA - økonomi'!C"&amp;4+15*$A25+4*$A25+7),0)+IF(Analyse!$E$110="X",INDIRECT("'DATA - økonomi'!C"&amp;4+15*$A25+4*$A25+8),0)+IF(Analyse!$E$111="X",INDIRECT("'DATA - økonomi'!C"&amp;4+15*$A25+4*$A25+9),0)+IF(Analyse!$E$112="X",INDIRECT("'DATA - økonomi'!C"&amp;4+15*$A25+4*$A25+10),0)+IF(Analyse!$E$115="X",INDIRECT("'DATA - økonomi'!C"&amp;4+15*$A25+4*$A25+11),0)+IF(Analyse!$E$116="X",INDIRECT("'DATA - økonomi'!C"&amp;4+15*$A25+4*$A25+12),0)+IF(Analyse!$E$117="X",INDIRECT("'DATA - økonomi'!C"&amp;4+15*$A25+4*$A25+13),0)+IF(Analyse!$E$129="X",INDIRECT("'DATA - økonomi'!C"&amp;4+15*$A25+4*$A25+14),0)</f>
        <v>0</v>
      </c>
      <c r="D25" s="36">
        <f ca="1">IF(Analyse!$E$3="X",INDIRECT("'DATA - økonomi'!D"&amp;4+15*$A25+4*$A25+0),0)+IF(Analyse!$E$4="X",INDIRECT("'DATA - økonomi'!D"&amp;4+15*$A25+4*$A25+1),0)+IF(Analyse!$E$104="X",INDIRECT("'DATA - økonomi'!D"&amp;4+15*$A25+4*$A25+2),0)+IF(Analyse!$E$105="X",INDIRECT("'DATA - økonomi'!D"&amp;4+15*$A25+4*$A25+3),0)+IF(Analyse!$E$106="X",INDIRECT("'DATA - økonomi'!D"&amp;4+15*$A25+4*$A25+4),0)+IF(Analyse!$E$107="X",INDIRECT("'DATA - økonomi'!D"&amp;4+15*$A25+4*$A25+5),0)+IF(Analyse!$E$108="X",INDIRECT("'DATA - økonomi'!D"&amp;4+15*$A25+4*$A25+6),0)+IF(Analyse!$E$109="X",INDIRECT("'DATA - økonomi'!D"&amp;4+15*$A25+4*$A25+7),0)+IF(Analyse!$E$110="X",INDIRECT("'DATA - økonomi'!D"&amp;4+15*$A25+4*$A25+8),0)+IF(Analyse!$E$111="X",INDIRECT("'DATA - økonomi'!D"&amp;4+15*$A25+4*$A25+9),0)+IF(Analyse!$E$112="X",INDIRECT("'DATA - økonomi'!D"&amp;4+15*$A25+4*$A25+10),0)+IF(Analyse!$E$115="X",INDIRECT("'DATA - økonomi'!D"&amp;4+15*$A25+4*$A25+11),0)+IF(Analyse!$E$116="X",INDIRECT("'DATA - økonomi'!D"&amp;4+15*$A25+4*$A25+12),0)+IF(Analyse!$E$117="X",INDIRECT("'DATA - økonomi'!D"&amp;4+15*$A25+4*$A25+13),0)+IF(Analyse!$E$129="X",INDIRECT("'DATA - økonomi'!D"&amp;4+15*$A25+4*$A25+14),0)</f>
        <v>0</v>
      </c>
      <c r="E25" s="36">
        <f ca="1">IF(Analyse!$E$3="X",INDIRECT("'DATA - økonomi'!E"&amp;4+15*$A25+4*$A25+0),0)+IF(Analyse!$E$4="X",INDIRECT("'DATA - økonomi'!E"&amp;4+15*$A25+4*$A25+1),0)+IF(Analyse!$E$104="X",INDIRECT("'DATA - økonomi'!E"&amp;4+15*$A25+4*$A25+2),0)+IF(Analyse!$E$105="X",INDIRECT("'DATA - økonomi'!E"&amp;4+15*$A25+4*$A25+3),0)+IF(Analyse!$E$106="X",INDIRECT("'DATA - økonomi'!E"&amp;4+15*$A25+4*$A25+4),0)+IF(Analyse!$E$107="X",INDIRECT("'DATA - økonomi'!E"&amp;4+15*$A25+4*$A25+5),0)+IF(Analyse!$E$108="X",INDIRECT("'DATA - økonomi'!E"&amp;4+15*$A25+4*$A25+6),0)+IF(Analyse!$E$109="X",INDIRECT("'DATA - økonomi'!E"&amp;4+15*$A25+4*$A25+7),0)+IF(Analyse!$E$110="X",INDIRECT("'DATA - økonomi'!E"&amp;4+15*$A25+4*$A25+8),0)+IF(Analyse!$E$111="X",INDIRECT("'DATA - økonomi'!E"&amp;4+15*$A25+4*$A25+9),0)+IF(Analyse!$E$112="X",INDIRECT("'DATA - økonomi'!E"&amp;4+15*$A25+4*$A25+10),0)+IF(Analyse!$E$115="X",INDIRECT("'DATA - økonomi'!E"&amp;4+15*$A25+4*$A25+11),0)+IF(Analyse!$E$116="X",INDIRECT("'DATA - økonomi'!E"&amp;4+15*$A25+4*$A25+12),0)+IF(Analyse!$E$117="X",INDIRECT("'DATA - økonomi'!E"&amp;4+15*$A25+4*$A25+13),0)+IF(Analyse!$E$129="X",INDIRECT("'DATA - økonomi'!E"&amp;4+15*$A25+4*$A25+14),0)</f>
        <v>0</v>
      </c>
      <c r="F25" s="36">
        <f ca="1">IF(Analyse!$E$3="X",INDIRECT("'DATA - økonomi'!F"&amp;4+15*$A25+4*$A25+0),0)+IF(Analyse!$E$4="X",INDIRECT("'DATA - økonomi'!F"&amp;4+15*$A25+4*$A25+1),0)+IF(Analyse!$E$104="X",INDIRECT("'DATA - økonomi'!F"&amp;4+15*$A25+4*$A25+2),0)+IF(Analyse!$E$105="X",INDIRECT("'DATA - økonomi'!F"&amp;4+15*$A25+4*$A25+3),0)+IF(Analyse!$E$106="X",INDIRECT("'DATA - økonomi'!F"&amp;4+15*$A25+4*$A25+4),0)+IF(Analyse!$E$107="X",INDIRECT("'DATA - økonomi'!F"&amp;4+15*$A25+4*$A25+5),0)+IF(Analyse!$E$108="X",INDIRECT("'DATA - økonomi'!F"&amp;4+15*$A25+4*$A25+6),0)+IF(Analyse!$E$109="X",INDIRECT("'DATA - økonomi'!F"&amp;4+15*$A25+4*$A25+7),0)+IF(Analyse!$E$110="X",INDIRECT("'DATA - økonomi'!F"&amp;4+15*$A25+4*$A25+8),0)+IF(Analyse!$E$111="X",INDIRECT("'DATA - økonomi'!F"&amp;4+15*$A25+4*$A25+9),0)+IF(Analyse!$E$112="X",INDIRECT("'DATA - økonomi'!F"&amp;4+15*$A25+4*$A25+10),0)+IF(Analyse!$E$115="X",INDIRECT("'DATA - økonomi'!F"&amp;4+15*$A25+4*$A25+11),0)+IF(Analyse!$E$116="X",INDIRECT("'DATA - økonomi'!F"&amp;4+15*$A25+4*$A25+12),0)+IF(Analyse!$E$117="X",INDIRECT("'DATA - økonomi'!F"&amp;4+15*$A25+4*$A25+13),0)+IF(Analyse!$E$129="X",INDIRECT("'DATA - økonomi'!F"&amp;4+15*$A25+4*$A25+14),0)</f>
        <v>0</v>
      </c>
      <c r="G25" s="36">
        <f ca="1">IF(Analyse!$E$3="X",INDIRECT("'DATA - økonomi'!G"&amp;4+15*$A25+4*$A25+0),0)+IF(Analyse!$E$4="X",INDIRECT("'DATA - økonomi'!G"&amp;4+15*$A25+4*$A25+1),0)+IF(Analyse!$E$104="X",INDIRECT("'DATA - økonomi'!G"&amp;4+15*$A25+4*$A25+2),0)+IF(Analyse!$E$105="X",INDIRECT("'DATA - økonomi'!G"&amp;4+15*$A25+4*$A25+3),0)+IF(Analyse!$E$106="X",INDIRECT("'DATA - økonomi'!G"&amp;4+15*$A25+4*$A25+4),0)+IF(Analyse!$E$107="X",INDIRECT("'DATA - økonomi'!G"&amp;4+15*$A25+4*$A25+5),0)+IF(Analyse!$E$108="X",INDIRECT("'DATA - økonomi'!G"&amp;4+15*$A25+4*$A25+6),0)+IF(Analyse!$E$109="X",INDIRECT("'DATA - økonomi'!G"&amp;4+15*$A25+4*$A25+7),0)+IF(Analyse!$E$110="X",INDIRECT("'DATA - økonomi'!G"&amp;4+15*$A25+4*$A25+8),0)+IF(Analyse!$E$111="X",INDIRECT("'DATA - økonomi'!G"&amp;4+15*$A25+4*$A25+9),0)+IF(Analyse!$E$112="X",INDIRECT("'DATA - økonomi'!G"&amp;4+15*$A25+4*$A25+10),0)+IF(Analyse!$E$115="X",INDIRECT("'DATA - økonomi'!G"&amp;4+15*$A25+4*$A25+11),0)+IF(Analyse!$E$116="X",INDIRECT("'DATA - økonomi'!G"&amp;4+15*$A25+4*$A25+12),0)+IF(Analyse!$E$117="X",INDIRECT("'DATA - økonomi'!G"&amp;4+15*$A25+4*$A25+13),0)+IF(Analyse!$E$129="X",INDIRECT("'DATA - økonomi'!G"&amp;4+15*$A25+4*$A25+14),0)</f>
        <v>0</v>
      </c>
      <c r="H25" s="36">
        <f ca="1">IF(Analyse!$E$3="X",INDIRECT("'DATA - økonomi'!H"&amp;4+15*$A25+4*$A25+0),0)+IF(Analyse!$E$4="X",INDIRECT("'DATA - økonomi'!H"&amp;4+15*$A25+4*$A25+1),0)+IF(Analyse!$E$104="X",INDIRECT("'DATA - økonomi'!H"&amp;4+15*$A25+4*$A25+2),0)+IF(Analyse!$E$105="X",INDIRECT("'DATA - økonomi'!H"&amp;4+15*$A25+4*$A25+3),0)+IF(Analyse!$E$106="X",INDIRECT("'DATA - økonomi'!H"&amp;4+15*$A25+4*$A25+4),0)+IF(Analyse!$E$107="X",INDIRECT("'DATA - økonomi'!H"&amp;4+15*$A25+4*$A25+5),0)+IF(Analyse!$E$108="X",INDIRECT("'DATA - økonomi'!H"&amp;4+15*$A25+4*$A25+6),0)+IF(Analyse!$E$109="X",INDIRECT("'DATA - økonomi'!H"&amp;4+15*$A25+4*$A25+7),0)+IF(Analyse!$E$110="X",INDIRECT("'DATA - økonomi'!H"&amp;4+15*$A25+4*$A25+8),0)+IF(Analyse!$E$111="X",INDIRECT("'DATA - økonomi'!H"&amp;4+15*$A25+4*$A25+9),0)+IF(Analyse!$E$112="X",INDIRECT("'DATA - økonomi'!H"&amp;4+15*$A25+4*$A25+10),0)+IF(Analyse!$E$115="X",INDIRECT("'DATA - økonomi'!H"&amp;4+15*$A25+4*$A25+11),0)+IF(Analyse!$E$116="X",INDIRECT("'DATA - økonomi'!H"&amp;4+15*$A25+4*$A25+12),0)+IF(Analyse!$E$117="X",INDIRECT("'DATA - økonomi'!H"&amp;4+15*$A25+4*$A25+13),0)+IF(Analyse!$E$129="X",INDIRECT("'DATA - økonomi'!H"&amp;4+15*$A25+4*$A25+14),0)</f>
        <v>0</v>
      </c>
      <c r="I25" s="36">
        <f ca="1">IF(Analyse!$E$3="X",INDIRECT("'DATA - økonomi'!I"&amp;4+15*$A25+4*$A25+0),0)+IF(Analyse!$E$4="X",INDIRECT("'DATA - økonomi'!I"&amp;4+15*$A25+4*$A25+1),0)+IF(Analyse!$E$104="X",INDIRECT("'DATA - økonomi'!I"&amp;4+15*$A25+4*$A25+2),0)+IF(Analyse!$E$105="X",INDIRECT("'DATA - økonomi'!I"&amp;4+15*$A25+4*$A25+3),0)+IF(Analyse!$E$106="X",INDIRECT("'DATA - økonomi'!I"&amp;4+15*$A25+4*$A25+4),0)+IF(Analyse!$E$107="X",INDIRECT("'DATA - økonomi'!I"&amp;4+15*$A25+4*$A25+5),0)+IF(Analyse!$E$108="X",INDIRECT("'DATA - økonomi'!I"&amp;4+15*$A25+4*$A25+6),0)+IF(Analyse!$E$109="X",INDIRECT("'DATA - økonomi'!I"&amp;4+15*$A25+4*$A25+7),0)+IF(Analyse!$E$110="X",INDIRECT("'DATA - økonomi'!I"&amp;4+15*$A25+4*$A25+8),0)+IF(Analyse!$E$111="X",INDIRECT("'DATA - økonomi'!I"&amp;4+15*$A25+4*$A25+9),0)+IF(Analyse!$E$112="X",INDIRECT("'DATA - økonomi'!I"&amp;4+15*$A25+4*$A25+10),0)+IF(Analyse!$E$115="X",INDIRECT("'DATA - økonomi'!I"&amp;4+15*$A25+4*$A25+11),0)+IF(Analyse!$E$116="X",INDIRECT("'DATA - økonomi'!I"&amp;4+15*$A25+4*$A25+12),0)+IF(Analyse!$E$117="X",INDIRECT("'DATA - økonomi'!I"&amp;4+15*$A25+4*$A25+13),0)+IF(Analyse!$E$129="X",INDIRECT("'DATA - økonomi'!I"&amp;4+15*$A25+4*$A25+14),0)</f>
        <v>0</v>
      </c>
      <c r="J25" s="36">
        <f ca="1">IF(Analyse!$E$3="X",INDIRECT("'DATA - økonomi'!J"&amp;4+15*$A25+4*$A25+0),0)+IF(Analyse!$E$4="X",INDIRECT("'DATA - økonomi'!J"&amp;4+15*$A25+4*$A25+1),0)+IF(Analyse!$E$104="X",INDIRECT("'DATA - økonomi'!J"&amp;4+15*$A25+4*$A25+2),0)+IF(Analyse!$E$105="X",INDIRECT("'DATA - økonomi'!J"&amp;4+15*$A25+4*$A25+3),0)+IF(Analyse!$E$106="X",INDIRECT("'DATA - økonomi'!J"&amp;4+15*$A25+4*$A25+4),0)+IF(Analyse!$E$107="X",INDIRECT("'DATA - økonomi'!J"&amp;4+15*$A25+4*$A25+5),0)+IF(Analyse!$E$108="X",INDIRECT("'DATA - økonomi'!J"&amp;4+15*$A25+4*$A25+6),0)+IF(Analyse!$E$109="X",INDIRECT("'DATA - økonomi'!J"&amp;4+15*$A25+4*$A25+7),0)+IF(Analyse!$E$110="X",INDIRECT("'DATA - økonomi'!J"&amp;4+15*$A25+4*$A25+8),0)+IF(Analyse!$E$111="X",INDIRECT("'DATA - økonomi'!J"&amp;4+15*$A25+4*$A25+9),0)+IF(Analyse!$E$112="X",INDIRECT("'DATA - økonomi'!J"&amp;4+15*$A25+4*$A25+10),0)+IF(Analyse!$E$115="X",INDIRECT("'DATA - økonomi'!J"&amp;4+15*$A25+4*$A25+11),0)+IF(Analyse!$E$116="X",INDIRECT("'DATA - økonomi'!J"&amp;4+15*$A25+4*$A25+12),0)+IF(Analyse!$E$117="X",INDIRECT("'DATA - økonomi'!J"&amp;4+15*$A25+4*$A25+13),0)+IF(Analyse!$E$129="X",INDIRECT("'DATA - økonomi'!J"&amp;4+15*$A25+4*$A25+14),0)</f>
        <v>0</v>
      </c>
      <c r="K25" s="36">
        <f ca="1">IF(Analyse!$E$3="X",INDIRECT("'DATA - økonomi'!K"&amp;4+15*$A25+4*$A25+0),0)+IF(Analyse!$E$4="X",INDIRECT("'DATA - økonomi'!K"&amp;4+15*$A25+4*$A25+1),0)+IF(Analyse!$E$104="X",INDIRECT("'DATA - økonomi'!K"&amp;4+15*$A25+4*$A25+2),0)+IF(Analyse!$E$105="X",INDIRECT("'DATA - økonomi'!K"&amp;4+15*$A25+4*$A25+3),0)+IF(Analyse!$E$106="X",INDIRECT("'DATA - økonomi'!K"&amp;4+15*$A25+4*$A25+4),0)+IF(Analyse!$E$107="X",INDIRECT("'DATA - økonomi'!K"&amp;4+15*$A25+4*$A25+5),0)+IF(Analyse!$E$108="X",INDIRECT("'DATA - økonomi'!K"&amp;4+15*$A25+4*$A25+6),0)+IF(Analyse!$E$109="X",INDIRECT("'DATA - økonomi'!K"&amp;4+15*$A25+4*$A25+7),0)+IF(Analyse!$E$110="X",INDIRECT("'DATA - økonomi'!K"&amp;4+15*$A25+4*$A25+8),0)+IF(Analyse!$E$111="X",INDIRECT("'DATA - økonomi'!K"&amp;4+15*$A25+4*$A25+9),0)+IF(Analyse!$E$112="X",INDIRECT("'DATA - økonomi'!K"&amp;4+15*$A25+4*$A25+10),0)+IF(Analyse!$E$115="X",INDIRECT("'DATA - økonomi'!K"&amp;4+15*$A25+4*$A25+11),0)+IF(Analyse!$E$116="X",INDIRECT("'DATA - økonomi'!K"&amp;4+15*$A25+4*$A25+12),0)+IF(Analyse!$E$117="X",INDIRECT("'DATA - økonomi'!K"&amp;4+15*$A25+4*$A25+13),0)+IF(Analyse!$E$129="X",INDIRECT("'DATA - økonomi'!K"&amp;4+15*$A25+4*$A25+14),0)</f>
        <v>0</v>
      </c>
      <c r="L25" s="36">
        <f ca="1">IF(Analyse!$E$3="X",INDIRECT("'DATA - økonomi'!L"&amp;4+15*$A25+4*$A25+0),0)+IF(Analyse!$E$4="X",INDIRECT("'DATA - økonomi'!L"&amp;4+15*$A25+4*$A25+1),0)+IF(Analyse!$E$104="X",INDIRECT("'DATA - økonomi'!L"&amp;4+15*$A25+4*$A25+2),0)+IF(Analyse!$E$105="X",INDIRECT("'DATA - økonomi'!L"&amp;4+15*$A25+4*$A25+3),0)+IF(Analyse!$E$106="X",INDIRECT("'DATA - økonomi'!L"&amp;4+15*$A25+4*$A25+4),0)+IF(Analyse!$E$107="X",INDIRECT("'DATA - økonomi'!L"&amp;4+15*$A25+4*$A25+5),0)+IF(Analyse!$E$108="X",INDIRECT("'DATA - økonomi'!L"&amp;4+15*$A25+4*$A25+6),0)+IF(Analyse!$E$109="X",INDIRECT("'DATA - økonomi'!L"&amp;4+15*$A25+4*$A25+7),0)+IF(Analyse!$E$110="X",INDIRECT("'DATA - økonomi'!L"&amp;4+15*$A25+4*$A25+8),0)+IF(Analyse!$E$111="X",INDIRECT("'DATA - økonomi'!L"&amp;4+15*$A25+4*$A25+9),0)+IF(Analyse!$E$112="X",INDIRECT("'DATA - økonomi'!L"&amp;4+15*$A25+4*$A25+10),0)+IF(Analyse!$E$115="X",INDIRECT("'DATA - økonomi'!L"&amp;4+15*$A25+4*$A25+11),0)+IF(Analyse!$E$116="X",INDIRECT("'DATA - økonomi'!L"&amp;4+15*$A25+4*$A25+12),0)+IF(Analyse!$E$117="X",INDIRECT("'DATA - økonomi'!L"&amp;4+15*$A25+4*$A25+13),0)+IF(Analyse!$E$129="X",INDIRECT("'DATA - økonomi'!L"&amp;4+15*$A25+4*$A25+14),0)</f>
        <v>0</v>
      </c>
      <c r="M25" s="36">
        <f ca="1">IF(Analyse!$E$3="X",INDIRECT("'DATA - økonomi'!M"&amp;4+15*$A25+4*$A25+0),0)+IF(Analyse!$E$4="X",INDIRECT("'DATA - økonomi'!M"&amp;4+15*$A25+4*$A25+1),0)+IF(Analyse!$E$104="X",INDIRECT("'DATA - økonomi'!M"&amp;4+15*$A25+4*$A25+2),0)+IF(Analyse!$E$105="X",INDIRECT("'DATA - økonomi'!M"&amp;4+15*$A25+4*$A25+3),0)+IF(Analyse!$E$106="X",INDIRECT("'DATA - økonomi'!M"&amp;4+15*$A25+4*$A25+4),0)+IF(Analyse!$E$107="X",INDIRECT("'DATA - økonomi'!M"&amp;4+15*$A25+4*$A25+5),0)+IF(Analyse!$E$108="X",INDIRECT("'DATA - økonomi'!M"&amp;4+15*$A25+4*$A25+6),0)+IF(Analyse!$E$109="X",INDIRECT("'DATA - økonomi'!M"&amp;4+15*$A25+4*$A25+7),0)+IF(Analyse!$E$110="X",INDIRECT("'DATA - økonomi'!M"&amp;4+15*$A25+4*$A25+8),0)+IF(Analyse!$E$111="X",INDIRECT("'DATA - økonomi'!M"&amp;4+15*$A25+4*$A25+9),0)+IF(Analyse!$E$112="X",INDIRECT("'DATA - økonomi'!M"&amp;4+15*$A25+4*$A25+10),0)+IF(Analyse!$E$115="X",INDIRECT("'DATA - økonomi'!M"&amp;4+15*$A25+4*$A25+11),0)+IF(Analyse!$E$116="X",INDIRECT("'DATA - økonomi'!M"&amp;4+15*$A25+4*$A25+12),0)+IF(Analyse!$E$117="X",INDIRECT("'DATA - økonomi'!M"&amp;4+15*$A25+4*$A25+13),0)+IF(Analyse!$E$129="X",INDIRECT("'DATA - økonomi'!M"&amp;4+15*$A25+4*$A25+14),0)</f>
        <v>0</v>
      </c>
      <c r="N25" s="36">
        <f ca="1">IF(Analyse!$E$3="X",INDIRECT("'DATA - økonomi'!N"&amp;4+15*$A25+4*$A25+0),0)+IF(Analyse!$E$4="X",INDIRECT("'DATA - økonomi'!N"&amp;4+15*$A25+4*$A25+1),0)+IF(Analyse!$E$104="X",INDIRECT("'DATA - økonomi'!N"&amp;4+15*$A25+4*$A25+2),0)+IF(Analyse!$E$105="X",INDIRECT("'DATA - økonomi'!N"&amp;4+15*$A25+4*$A25+3),0)+IF(Analyse!$E$106="X",INDIRECT("'DATA - økonomi'!N"&amp;4+15*$A25+4*$A25+4),0)+IF(Analyse!$E$107="X",INDIRECT("'DATA - økonomi'!N"&amp;4+15*$A25+4*$A25+5),0)+IF(Analyse!$E$108="X",INDIRECT("'DATA - økonomi'!N"&amp;4+15*$A25+4*$A25+6),0)+IF(Analyse!$E$109="X",INDIRECT("'DATA - økonomi'!N"&amp;4+15*$A25+4*$A25+7),0)+IF(Analyse!$E$110="X",INDIRECT("'DATA - økonomi'!N"&amp;4+15*$A25+4*$A25+8),0)+IF(Analyse!$E$111="X",INDIRECT("'DATA - økonomi'!N"&amp;4+15*$A25+4*$A25+9),0)+IF(Analyse!$E$112="X",INDIRECT("'DATA - økonomi'!N"&amp;4+15*$A25+4*$A25+10),0)+IF(Analyse!$E$115="X",INDIRECT("'DATA - økonomi'!N"&amp;4+15*$A25+4*$A25+11),0)+IF(Analyse!$E$116="X",INDIRECT("'DATA - økonomi'!N"&amp;4+15*$A25+4*$A25+12),0)+IF(Analyse!$E$117="X",INDIRECT("'DATA - økonomi'!N"&amp;4+15*$A25+4*$A25+13),0)+IF(Analyse!$E$129="X",INDIRECT("'DATA - økonomi'!N"&amp;4+15*$A25+4*$A25+14),0)</f>
        <v>0</v>
      </c>
      <c r="O25" s="32"/>
      <c r="P25" s="35" t="s">
        <v>33</v>
      </c>
      <c r="Q25" s="36">
        <f ca="1">IF(Analyse!$E$3="X",INDIRECT("'DATA - økonomi'!Q"&amp;4+15*$A25+4*$A25+0),0)+IF(Analyse!$E$4="X",INDIRECT("'DATA - økonomi'!Q"&amp;4+15*$A25+4*$A25+1),0)+IF(Analyse!$E$104="X",INDIRECT("'DATA - økonomi'!Q"&amp;4+15*$A25+4*$A25+2),0)+IF(Analyse!$E$105="X",INDIRECT("'DATA - økonomi'!Q"&amp;4+15*$A25+4*$A25+3),0)+IF(Analyse!$E$106="X",INDIRECT("'DATA - økonomi'!Q"&amp;4+15*$A25+4*$A25+4),0)+IF(Analyse!$E$107="X",INDIRECT("'DATA - økonomi'!Q"&amp;4+15*$A25+4*$A25+5),0)+IF(Analyse!$E$108="X",INDIRECT("'DATA - økonomi'!Q"&amp;4+15*$A25+4*$A25+6),0)+IF(Analyse!$E$109="X",INDIRECT("'DATA - økonomi'!Q"&amp;4+15*$A25+4*$A25+7),0)+IF(Analyse!$E$110="X",INDIRECT("'DATA - økonomi'!Q"&amp;4+15*$A25+4*$A25+8),0)+IF(Analyse!$E$111="X",INDIRECT("'DATA - økonomi'!Q"&amp;4+15*$A25+4*$A25+9),0)+IF(Analyse!$E$112="X",INDIRECT("'DATA - økonomi'!Q"&amp;4+15*$A25+4*$A25+10),0)+IF(Analyse!$E$115="X",INDIRECT("'DATA - økonomi'!Q"&amp;4+15*$A25+4*$A25+11),0)+IF(Analyse!$E$116="X",INDIRECT("'DATA - økonomi'!Q"&amp;4+15*$A25+4*$A25+12),0)+IF(Analyse!$E$117="X",INDIRECT("'DATA - økonomi'!Q"&amp;4+15*$A25+4*$A25+13),0)+IF(Analyse!$E$129="X",INDIRECT("'DATA - økonomi'!Q"&amp;4+15*$A25+4*$A25+14),0)</f>
        <v>0</v>
      </c>
      <c r="R25" s="36">
        <f ca="1">IF(Analyse!$E$3="X",INDIRECT("'DATA - økonomi'!R"&amp;4+15*$A25+4*$A25+0),0)+IF(Analyse!$E$4="X",INDIRECT("'DATA - økonomi'!R"&amp;4+15*$A25+4*$A25+1),0)+IF(Analyse!$E$104="X",INDIRECT("'DATA - økonomi'!R"&amp;4+15*$A25+4*$A25+2),0)+IF(Analyse!$E$105="X",INDIRECT("'DATA - økonomi'!R"&amp;4+15*$A25+4*$A25+3),0)+IF(Analyse!$E$106="X",INDIRECT("'DATA - økonomi'!R"&amp;4+15*$A25+4*$A25+4),0)+IF(Analyse!$E$107="X",INDIRECT("'DATA - økonomi'!R"&amp;4+15*$A25+4*$A25+5),0)+IF(Analyse!$E$108="X",INDIRECT("'DATA - økonomi'!R"&amp;4+15*$A25+4*$A25+6),0)+IF(Analyse!$E$109="X",INDIRECT("'DATA - økonomi'!R"&amp;4+15*$A25+4*$A25+7),0)+IF(Analyse!$E$110="X",INDIRECT("'DATA - økonomi'!R"&amp;4+15*$A25+4*$A25+8),0)+IF(Analyse!$E$111="X",INDIRECT("'DATA - økonomi'!R"&amp;4+15*$A25+4*$A25+9),0)+IF(Analyse!$E$112="X",INDIRECT("'DATA - økonomi'!R"&amp;4+15*$A25+4*$A25+10),0)+IF(Analyse!$E$115="X",INDIRECT("'DATA - økonomi'!R"&amp;4+15*$A25+4*$A25+11),0)+IF(Analyse!$E$116="X",INDIRECT("'DATA - økonomi'!R"&amp;4+15*$A25+4*$A25+12),0)+IF(Analyse!$E$117="X",INDIRECT("'DATA - økonomi'!R"&amp;4+15*$A25+4*$A25+13),0)+IF(Analyse!$E$129="X",INDIRECT("'DATA - økonomi'!R"&amp;4+15*$A25+4*$A25+14),0)</f>
        <v>0</v>
      </c>
      <c r="S25" s="36">
        <f ca="1">IF(Analyse!$E$3="X",INDIRECT("'DATA - økonomi'!S"&amp;4+15*$A25+4*$A25+0),0)+IF(Analyse!$E$4="X",INDIRECT("'DATA - økonomi'!S"&amp;4+15*$A25+4*$A25+1),0)+IF(Analyse!$E$104="X",INDIRECT("'DATA - økonomi'!S"&amp;4+15*$A25+4*$A25+2),0)+IF(Analyse!$E$105="X",INDIRECT("'DATA - økonomi'!S"&amp;4+15*$A25+4*$A25+3),0)+IF(Analyse!$E$106="X",INDIRECT("'DATA - økonomi'!S"&amp;4+15*$A25+4*$A25+4),0)+IF(Analyse!$E$107="X",INDIRECT("'DATA - økonomi'!S"&amp;4+15*$A25+4*$A25+5),0)+IF(Analyse!$E$108="X",INDIRECT("'DATA - økonomi'!S"&amp;4+15*$A25+4*$A25+6),0)+IF(Analyse!$E$109="X",INDIRECT("'DATA - økonomi'!S"&amp;4+15*$A25+4*$A25+7),0)+IF(Analyse!$E$110="X",INDIRECT("'DATA - økonomi'!S"&amp;4+15*$A25+4*$A25+8),0)+IF(Analyse!$E$111="X",INDIRECT("'DATA - økonomi'!S"&amp;4+15*$A25+4*$A25+9),0)+IF(Analyse!$E$112="X",INDIRECT("'DATA - økonomi'!S"&amp;4+15*$A25+4*$A25+10),0)+IF(Analyse!$E$115="X",INDIRECT("'DATA - økonomi'!S"&amp;4+15*$A25+4*$A25+11),0)+IF(Analyse!$E$116="X",INDIRECT("'DATA - økonomi'!S"&amp;4+15*$A25+4*$A25+12),0)+IF(Analyse!$E$117="X",INDIRECT("'DATA - økonomi'!S"&amp;4+15*$A25+4*$A25+13),0)+IF(Analyse!$E$129="X",INDIRECT("'DATA - økonomi'!S"&amp;4+15*$A25+4*$A25+14),0)</f>
        <v>0</v>
      </c>
      <c r="T25" s="36">
        <f ca="1">IF(Analyse!$E$3="X",INDIRECT("'DATA - økonomi'!T"&amp;4+15*$A25+4*$A25+0),0)+IF(Analyse!$E$4="X",INDIRECT("'DATA - økonomi'!T"&amp;4+15*$A25+4*$A25+1),0)+IF(Analyse!$E$104="X",INDIRECT("'DATA - økonomi'!T"&amp;4+15*$A25+4*$A25+2),0)+IF(Analyse!$E$105="X",INDIRECT("'DATA - økonomi'!T"&amp;4+15*$A25+4*$A25+3),0)+IF(Analyse!$E$106="X",INDIRECT("'DATA - økonomi'!T"&amp;4+15*$A25+4*$A25+4),0)+IF(Analyse!$E$107="X",INDIRECT("'DATA - økonomi'!T"&amp;4+15*$A25+4*$A25+5),0)+IF(Analyse!$E$108="X",INDIRECT("'DATA - økonomi'!T"&amp;4+15*$A25+4*$A25+6),0)+IF(Analyse!$E$109="X",INDIRECT("'DATA - økonomi'!T"&amp;4+15*$A25+4*$A25+7),0)+IF(Analyse!$E$110="X",INDIRECT("'DATA - økonomi'!T"&amp;4+15*$A25+4*$A25+8),0)+IF(Analyse!$E$111="X",INDIRECT("'DATA - økonomi'!T"&amp;4+15*$A25+4*$A25+9),0)+IF(Analyse!$E$112="X",INDIRECT("'DATA - økonomi'!T"&amp;4+15*$A25+4*$A25+10),0)+IF(Analyse!$E$115="X",INDIRECT("'DATA - økonomi'!T"&amp;4+15*$A25+4*$A25+11),0)+IF(Analyse!$E$116="X",INDIRECT("'DATA - økonomi'!T"&amp;4+15*$A25+4*$A25+12),0)+IF(Analyse!$E$117="X",INDIRECT("'DATA - økonomi'!T"&amp;4+15*$A25+4*$A25+13),0)+IF(Analyse!$E$129="X",INDIRECT("'DATA - økonomi'!T"&amp;4+15*$A25+4*$A25+14),0)</f>
        <v>0</v>
      </c>
      <c r="U25" s="36">
        <f ca="1">IF(Analyse!$E$3="X",INDIRECT("'DATA - økonomi'!U"&amp;4+15*$A25+4*$A25+0),0)+IF(Analyse!$E$4="X",INDIRECT("'DATA - økonomi'!U"&amp;4+15*$A25+4*$A25+1),0)+IF(Analyse!$E$104="X",INDIRECT("'DATA - økonomi'!U"&amp;4+15*$A25+4*$A25+2),0)+IF(Analyse!$E$105="X",INDIRECT("'DATA - økonomi'!U"&amp;4+15*$A25+4*$A25+3),0)+IF(Analyse!$E$106="X",INDIRECT("'DATA - økonomi'!U"&amp;4+15*$A25+4*$A25+4),0)+IF(Analyse!$E$107="X",INDIRECT("'DATA - økonomi'!U"&amp;4+15*$A25+4*$A25+5),0)+IF(Analyse!$E$108="X",INDIRECT("'DATA - økonomi'!U"&amp;4+15*$A25+4*$A25+6),0)+IF(Analyse!$E$109="X",INDIRECT("'DATA - økonomi'!U"&amp;4+15*$A25+4*$A25+7),0)+IF(Analyse!$E$110="X",INDIRECT("'DATA - økonomi'!U"&amp;4+15*$A25+4*$A25+8),0)+IF(Analyse!$E$111="X",INDIRECT("'DATA - økonomi'!U"&amp;4+15*$A25+4*$A25+9),0)+IF(Analyse!$E$112="X",INDIRECT("'DATA - økonomi'!U"&amp;4+15*$A25+4*$A25+10),0)+IF(Analyse!$E$115="X",INDIRECT("'DATA - økonomi'!U"&amp;4+15*$A25+4*$A25+11),0)+IF(Analyse!$E$116="X",INDIRECT("'DATA - økonomi'!U"&amp;4+15*$A25+4*$A25+12),0)+IF(Analyse!$E$117="X",INDIRECT("'DATA - økonomi'!U"&amp;4+15*$A25+4*$A25+13),0)+IF(Analyse!$E$129="X",INDIRECT("'DATA - økonomi'!U"&amp;4+15*$A25+4*$A25+14),0)</f>
        <v>0</v>
      </c>
      <c r="V25" s="36">
        <f ca="1">IF(Analyse!$E$3="X",INDIRECT("'DATA - økonomi'!V"&amp;4+15*$A25+4*$A25+0),0)+IF(Analyse!$E$4="X",INDIRECT("'DATA - økonomi'!V"&amp;4+15*$A25+4*$A25+1),0)+IF(Analyse!$E$104="X",INDIRECT("'DATA - økonomi'!V"&amp;4+15*$A25+4*$A25+2),0)+IF(Analyse!$E$105="X",INDIRECT("'DATA - økonomi'!V"&amp;4+15*$A25+4*$A25+3),0)+IF(Analyse!$E$106="X",INDIRECT("'DATA - økonomi'!V"&amp;4+15*$A25+4*$A25+4),0)+IF(Analyse!$E$107="X",INDIRECT("'DATA - økonomi'!V"&amp;4+15*$A25+4*$A25+5),0)+IF(Analyse!$E$108="X",INDIRECT("'DATA - økonomi'!V"&amp;4+15*$A25+4*$A25+6),0)+IF(Analyse!$E$109="X",INDIRECT("'DATA - økonomi'!V"&amp;4+15*$A25+4*$A25+7),0)+IF(Analyse!$E$110="X",INDIRECT("'DATA - økonomi'!V"&amp;4+15*$A25+4*$A25+8),0)+IF(Analyse!$E$111="X",INDIRECT("'DATA - økonomi'!V"&amp;4+15*$A25+4*$A25+9),0)+IF(Analyse!$E$112="X",INDIRECT("'DATA - økonomi'!V"&amp;4+15*$A25+4*$A25+10),0)+IF(Analyse!$E$115="X",INDIRECT("'DATA - økonomi'!V"&amp;4+15*$A25+4*$A25+11),0)+IF(Analyse!$E$116="X",INDIRECT("'DATA - økonomi'!V"&amp;4+15*$A25+4*$A25+12),0)+IF(Analyse!$E$117="X",INDIRECT("'DATA - økonomi'!V"&amp;4+15*$A25+4*$A25+13),0)+IF(Analyse!$E$129="X",INDIRECT("'DATA - økonomi'!V"&amp;4+15*$A25+4*$A25+14),0)</f>
        <v>0</v>
      </c>
      <c r="W25" s="36">
        <f ca="1">IF(Analyse!$E$3="X",INDIRECT("'DATA - økonomi'!W"&amp;4+15*$A25+4*$A25+0),0)+IF(Analyse!$E$4="X",INDIRECT("'DATA - økonomi'!W"&amp;4+15*$A25+4*$A25+1),0)+IF(Analyse!$E$104="X",INDIRECT("'DATA - økonomi'!W"&amp;4+15*$A25+4*$A25+2),0)+IF(Analyse!$E$105="X",INDIRECT("'DATA - økonomi'!W"&amp;4+15*$A25+4*$A25+3),0)+IF(Analyse!$E$106="X",INDIRECT("'DATA - økonomi'!W"&amp;4+15*$A25+4*$A25+4),0)+IF(Analyse!$E$107="X",INDIRECT("'DATA - økonomi'!W"&amp;4+15*$A25+4*$A25+5),0)+IF(Analyse!$E$108="X",INDIRECT("'DATA - økonomi'!W"&amp;4+15*$A25+4*$A25+6),0)+IF(Analyse!$E$109="X",INDIRECT("'DATA - økonomi'!W"&amp;4+15*$A25+4*$A25+7),0)+IF(Analyse!$E$110="X",INDIRECT("'DATA - økonomi'!W"&amp;4+15*$A25+4*$A25+8),0)+IF(Analyse!$E$111="X",INDIRECT("'DATA - økonomi'!W"&amp;4+15*$A25+4*$A25+9),0)+IF(Analyse!$E$112="X",INDIRECT("'DATA - økonomi'!W"&amp;4+15*$A25+4*$A25+10),0)+IF(Analyse!$E$115="X",INDIRECT("'DATA - økonomi'!W"&amp;4+15*$A25+4*$A25+11),0)+IF(Analyse!$E$116="X",INDIRECT("'DATA - økonomi'!W"&amp;4+15*$A25+4*$A25+12),0)+IF(Analyse!$E$117="X",INDIRECT("'DATA - økonomi'!W"&amp;4+15*$A25+4*$A25+13),0)+IF(Analyse!$E$129="X",INDIRECT("'DATA - økonomi'!W"&amp;4+15*$A25+4*$A25+14),0)</f>
        <v>0</v>
      </c>
      <c r="X25" s="36">
        <f ca="1">IF(Analyse!$E$3="X",INDIRECT("'DATA - økonomi'!X"&amp;4+15*$A25+4*$A25+0),0)+IF(Analyse!$E$4="X",INDIRECT("'DATA - økonomi'!X"&amp;4+15*$A25+4*$A25+1),0)+IF(Analyse!$E$104="X",INDIRECT("'DATA - økonomi'!X"&amp;4+15*$A25+4*$A25+2),0)+IF(Analyse!$E$105="X",INDIRECT("'DATA - økonomi'!X"&amp;4+15*$A25+4*$A25+3),0)+IF(Analyse!$E$106="X",INDIRECT("'DATA - økonomi'!X"&amp;4+15*$A25+4*$A25+4),0)+IF(Analyse!$E$107="X",INDIRECT("'DATA - økonomi'!X"&amp;4+15*$A25+4*$A25+5),0)+IF(Analyse!$E$108="X",INDIRECT("'DATA - økonomi'!X"&amp;4+15*$A25+4*$A25+6),0)+IF(Analyse!$E$109="X",INDIRECT("'DATA - økonomi'!X"&amp;4+15*$A25+4*$A25+7),0)+IF(Analyse!$E$110="X",INDIRECT("'DATA - økonomi'!X"&amp;4+15*$A25+4*$A25+8),0)+IF(Analyse!$E$111="X",INDIRECT("'DATA - økonomi'!X"&amp;4+15*$A25+4*$A25+9),0)+IF(Analyse!$E$112="X",INDIRECT("'DATA - økonomi'!X"&amp;4+15*$A25+4*$A25+10),0)+IF(Analyse!$E$115="X",INDIRECT("'DATA - økonomi'!X"&amp;4+15*$A25+4*$A25+11),0)+IF(Analyse!$E$116="X",INDIRECT("'DATA - økonomi'!X"&amp;4+15*$A25+4*$A25+12),0)+IF(Analyse!$E$117="X",INDIRECT("'DATA - økonomi'!X"&amp;4+15*$A25+4*$A25+13),0)+IF(Analyse!$E$129="X",INDIRECT("'DATA - økonomi'!X"&amp;4+15*$A25+4*$A25+14),0)</f>
        <v>0</v>
      </c>
      <c r="Y25" s="36">
        <f ca="1">IF(Analyse!$E$3="X",INDIRECT("'DATA - økonomi'!Y"&amp;4+15*$A25+4*$A25+0),0)+IF(Analyse!$E$4="X",INDIRECT("'DATA - økonomi'!Y"&amp;4+15*$A25+4*$A25+1),0)+IF(Analyse!$E$104="X",INDIRECT("'DATA - økonomi'!Y"&amp;4+15*$A25+4*$A25+2),0)+IF(Analyse!$E$105="X",INDIRECT("'DATA - økonomi'!Y"&amp;4+15*$A25+4*$A25+3),0)+IF(Analyse!$E$106="X",INDIRECT("'DATA - økonomi'!Y"&amp;4+15*$A25+4*$A25+4),0)+IF(Analyse!$E$107="X",INDIRECT("'DATA - økonomi'!Y"&amp;4+15*$A25+4*$A25+5),0)+IF(Analyse!$E$108="X",INDIRECT("'DATA - økonomi'!Y"&amp;4+15*$A25+4*$A25+6),0)+IF(Analyse!$E$109="X",INDIRECT("'DATA - økonomi'!Y"&amp;4+15*$A25+4*$A25+7),0)+IF(Analyse!$E$110="X",INDIRECT("'DATA - økonomi'!Y"&amp;4+15*$A25+4*$A25+8),0)+IF(Analyse!$E$111="X",INDIRECT("'DATA - økonomi'!Y"&amp;4+15*$A25+4*$A25+9),0)+IF(Analyse!$E$112="X",INDIRECT("'DATA - økonomi'!Y"&amp;4+15*$A25+4*$A25+10),0)+IF(Analyse!$E$115="X",INDIRECT("'DATA - økonomi'!Y"&amp;4+15*$A25+4*$A25+11),0)+IF(Analyse!$E$116="X",INDIRECT("'DATA - økonomi'!Y"&amp;4+15*$A25+4*$A25+12),0)+IF(Analyse!$E$117="X",INDIRECT("'DATA - økonomi'!Y"&amp;4+15*$A25+4*$A25+13),0)+IF(Analyse!$E$129="X",INDIRECT("'DATA - økonomi'!Y"&amp;4+15*$A25+4*$A25+14),0)</f>
        <v>0</v>
      </c>
      <c r="Z25" s="36">
        <f ca="1">IF(Analyse!$E$3="X",INDIRECT("'DATA - økonomi'!Z"&amp;4+15*$A25+4*$A25+0),0)+IF(Analyse!$E$4="X",INDIRECT("'DATA - økonomi'!Z"&amp;4+15*$A25+4*$A25+1),0)+IF(Analyse!$E$104="X",INDIRECT("'DATA - økonomi'!Z"&amp;4+15*$A25+4*$A25+2),0)+IF(Analyse!$E$105="X",INDIRECT("'DATA - økonomi'!Z"&amp;4+15*$A25+4*$A25+3),0)+IF(Analyse!$E$106="X",INDIRECT("'DATA - økonomi'!Z"&amp;4+15*$A25+4*$A25+4),0)+IF(Analyse!$E$107="X",INDIRECT("'DATA - økonomi'!Z"&amp;4+15*$A25+4*$A25+5),0)+IF(Analyse!$E$108="X",INDIRECT("'DATA - økonomi'!Z"&amp;4+15*$A25+4*$A25+6),0)+IF(Analyse!$E$109="X",INDIRECT("'DATA - økonomi'!Z"&amp;4+15*$A25+4*$A25+7),0)+IF(Analyse!$E$110="X",INDIRECT("'DATA - økonomi'!Z"&amp;4+15*$A25+4*$A25+8),0)+IF(Analyse!$E$111="X",INDIRECT("'DATA - økonomi'!Z"&amp;4+15*$A25+4*$A25+9),0)+IF(Analyse!$E$112="X",INDIRECT("'DATA - økonomi'!Z"&amp;4+15*$A25+4*$A25+10),0)+IF(Analyse!$E$115="X",INDIRECT("'DATA - økonomi'!Z"&amp;4+15*$A25+4*$A25+11),0)+IF(Analyse!$E$116="X",INDIRECT("'DATA - økonomi'!Z"&amp;4+15*$A25+4*$A25+12),0)+IF(Analyse!$E$117="X",INDIRECT("'DATA - økonomi'!Z"&amp;4+15*$A25+4*$A25+13),0)+IF(Analyse!$E$129="X",INDIRECT("'DATA - økonomi'!Z"&amp;4+15*$A25+4*$A25+14),0)</f>
        <v>0</v>
      </c>
      <c r="AA25" s="36">
        <f ca="1">IF(Analyse!$E$3="X",INDIRECT("'DATA - økonomi'!Z"&amp;4+15*$A25+4*$A25+0),0)+IF(Analyse!$E$4="X",INDIRECT("'DATA - økonomi'!Z"&amp;4+15*$A25+4*$A25+1),0)+IF(Analyse!$E$104="X",INDIRECT("'DATA - økonomi'!Z"&amp;4+15*$A25+4*$A25+2),0)+IF(Analyse!$E$105="X",INDIRECT("'DATA - økonomi'!Z"&amp;4+15*$A25+4*$A25+3),0)+IF(Analyse!$E$106="X",INDIRECT("'DATA - økonomi'!Z"&amp;4+15*$A25+4*$A25+4),0)+IF(Analyse!$E$107="X",INDIRECT("'DATA - økonomi'!Z"&amp;4+15*$A25+4*$A25+5),0)+IF(Analyse!$E$108="X",INDIRECT("'DATA - økonomi'!Z"&amp;4+15*$A25+4*$A25+6),0)+IF(Analyse!$E$109="X",INDIRECT("'DATA - økonomi'!Z"&amp;4+15*$A25+4*$A25+7),0)+IF(Analyse!$E$110="X",INDIRECT("'DATA - økonomi'!Z"&amp;4+15*$A25+4*$A25+8),0)+IF(Analyse!$E$111="X",INDIRECT("'DATA - økonomi'!Z"&amp;4+15*$A25+4*$A25+9),0)+IF(Analyse!$E$112="X",INDIRECT("'DATA - økonomi'!Z"&amp;4+15*$A25+4*$A25+10),0)+IF(Analyse!$E$115="X",INDIRECT("'DATA - økonomi'!Z"&amp;4+15*$A25+4*$A25+11),0)+IF(Analyse!$E$116="X",INDIRECT("'DATA - økonomi'!Z"&amp;4+15*$A25+4*$A25+12),0)+IF(Analyse!$E$117="X",INDIRECT("'DATA - økonomi'!Z"&amp;4+15*$A25+4*$A25+13),0)+IF(Analyse!$E$129="X",INDIRECT("'DATA - økonomi'!Z"&amp;4+15*$A25+4*$A25+14),0)</f>
        <v>0</v>
      </c>
      <c r="AB25" s="36">
        <f ca="1">IF(Analyse!$E$3="X",INDIRECT("'DATA - økonomi'!Z"&amp;4+15*$A25+4*$A25+0),0)+IF(Analyse!$E$4="X",INDIRECT("'DATA - økonomi'!Z"&amp;4+15*$A25+4*$A25+1),0)+IF(Analyse!$E$104="X",INDIRECT("'DATA - økonomi'!Z"&amp;4+15*$A25+4*$A25+2),0)+IF(Analyse!$E$105="X",INDIRECT("'DATA - økonomi'!Z"&amp;4+15*$A25+4*$A25+3),0)+IF(Analyse!$E$106="X",INDIRECT("'DATA - økonomi'!Z"&amp;4+15*$A25+4*$A25+4),0)+IF(Analyse!$E$107="X",INDIRECT("'DATA - økonomi'!Z"&amp;4+15*$A25+4*$A25+5),0)+IF(Analyse!$E$108="X",INDIRECT("'DATA - økonomi'!Z"&amp;4+15*$A25+4*$A25+6),0)+IF(Analyse!$E$109="X",INDIRECT("'DATA - økonomi'!Z"&amp;4+15*$A25+4*$A25+7),0)+IF(Analyse!$E$110="X",INDIRECT("'DATA - økonomi'!Z"&amp;4+15*$A25+4*$A25+8),0)+IF(Analyse!$E$111="X",INDIRECT("'DATA - økonomi'!Z"&amp;4+15*$A25+4*$A25+9),0)+IF(Analyse!$E$112="X",INDIRECT("'DATA - økonomi'!Z"&amp;4+15*$A25+4*$A25+10),0)+IF(Analyse!$E$115="X",INDIRECT("'DATA - økonomi'!Z"&amp;4+15*$A25+4*$A25+11),0)+IF(Analyse!$E$116="X",INDIRECT("'DATA - økonomi'!Z"&amp;4+15*$A25+4*$A25+12),0)+IF(Analyse!$E$117="X",INDIRECT("'DATA - økonomi'!Z"&amp;4+15*$A25+4*$A25+13),0)+IF(Analyse!$E$129="X",INDIRECT("'DATA - økonomi'!Z"&amp;4+15*$A25+4*$A25+14),0)</f>
        <v>0</v>
      </c>
      <c r="AC25" s="30"/>
      <c r="AD25" s="35" t="s">
        <v>33</v>
      </c>
      <c r="AE25" s="36">
        <f ca="1">IF(Analyse!$E$3="X",INDIRECT("'DATA - økonomi'!AE"&amp;4+15*$A25+4*$A25+0),0)+IF(Analyse!$E$4="X",INDIRECT("'DATA - økonomi'!AE"&amp;4+15*$A25+4*$A25+1),0)+IF(Analyse!$E$104="X",INDIRECT("'DATA - økonomi'!AE"&amp;4+15*$A25+4*$A25+2),0)+IF(Analyse!$E$105="X",INDIRECT("'DATA - økonomi'!AE"&amp;4+15*$A25+4*$A25+3),0)+IF(Analyse!$E$106="X",INDIRECT("'DATA - økonomi'!AE"&amp;4+15*$A25+4*$A25+4),0)+IF(Analyse!$E$107="X",INDIRECT("'DATA - økonomi'!AE"&amp;4+15*$A25+4*$A25+5),0)+IF(Analyse!$E$108="X",INDIRECT("'DATA - økonomi'!AE"&amp;4+15*$A25+4*$A25+6),0)+IF(Analyse!$E$109="X",INDIRECT("'DATA - økonomi'!AE"&amp;4+15*$A25+4*$A25+7),0)+IF(Analyse!$E$110="X",INDIRECT("'DATA - økonomi'!AE"&amp;4+15*$A25+4*$A25+8),0)+IF(Analyse!$E$111="X",INDIRECT("'DATA - økonomi'!AE"&amp;4+15*$A25+4*$A25+9),0)+IF(Analyse!$E$112="X",INDIRECT("'DATA - økonomi'!AE"&amp;4+15*$A25+4*$A25+10),0)+IF(Analyse!$E$115="X",INDIRECT("'DATA - økonomi'!AE"&amp;4+15*$A25+4*$A25+11),0)+IF(Analyse!$E$116="X",INDIRECT("'DATA - økonomi'!AE"&amp;4+15*$A25+4*$A25+12),0)+IF(Analyse!$E$117="X",INDIRECT("'DATA - økonomi'!AE"&amp;4+15*$A25+4*$A25+13),0)+IF(Analyse!$E$129="X",INDIRECT("'DATA - økonomi'!AE"&amp;4+15*$A25+4*$A25+14),0)</f>
        <v>0</v>
      </c>
      <c r="AF25" s="36">
        <f ca="1">IF(Analyse!$E$3="X",INDIRECT("'DATA - økonomi'!AF"&amp;4+15*$A25+4*$A25+0),0)+IF(Analyse!$E$4="X",INDIRECT("'DATA - økonomi'!AF"&amp;4+15*$A25+4*$A25+1),0)+IF(Analyse!$E$104="X",INDIRECT("'DATA - økonomi'!AF"&amp;4+15*$A25+4*$A25+2),0)+IF(Analyse!$E$105="X",INDIRECT("'DATA - økonomi'!AF"&amp;4+15*$A25+4*$A25+3),0)+IF(Analyse!$E$106="X",INDIRECT("'DATA - økonomi'!AF"&amp;4+15*$A25+4*$A25+4),0)+IF(Analyse!$E$107="X",INDIRECT("'DATA - økonomi'!AF"&amp;4+15*$A25+4*$A25+5),0)+IF(Analyse!$E$108="X",INDIRECT("'DATA - økonomi'!AF"&amp;4+15*$A25+4*$A25+6),0)+IF(Analyse!$E$109="X",INDIRECT("'DATA - økonomi'!AF"&amp;4+15*$A25+4*$A25+7),0)+IF(Analyse!$E$110="X",INDIRECT("'DATA - økonomi'!AF"&amp;4+15*$A25+4*$A25+8),0)+IF(Analyse!$E$111="X",INDIRECT("'DATA - økonomi'!AF"&amp;4+15*$A25+4*$A25+9),0)+IF(Analyse!$E$112="X",INDIRECT("'DATA - økonomi'!AF"&amp;4+15*$A25+4*$A25+10),0)+IF(Analyse!$E$115="X",INDIRECT("'DATA - økonomi'!AF"&amp;4+15*$A25+4*$A25+11),0)+IF(Analyse!$E$116="X",INDIRECT("'DATA - økonomi'!AF"&amp;4+15*$A25+4*$A25+12),0)+IF(Analyse!$E$117="X",INDIRECT("'DATA - økonomi'!AF"&amp;4+15*$A25+4*$A25+13),0)+IF(Analyse!$E$129="X",INDIRECT("'DATA - økonomi'!AF"&amp;4+15*$A25+4*$A25+14),0)</f>
        <v>0</v>
      </c>
      <c r="AG25" s="36">
        <f ca="1">IF(Analyse!$E$3="X",INDIRECT("'DATA - økonomi'!AG"&amp;4+15*$A25+4*$A25+0),0)+IF(Analyse!$E$4="X",INDIRECT("'DATA - økonomi'!AG"&amp;4+15*$A25+4*$A25+1),0)+IF(Analyse!$E$104="X",INDIRECT("'DATA - økonomi'!AG"&amp;4+15*$A25+4*$A25+2),0)+IF(Analyse!$E$105="X",INDIRECT("'DATA - økonomi'!AG"&amp;4+15*$A25+4*$A25+3),0)+IF(Analyse!$E$106="X",INDIRECT("'DATA - økonomi'!AG"&amp;4+15*$A25+4*$A25+4),0)+IF(Analyse!$E$107="X",INDIRECT("'DATA - økonomi'!AG"&amp;4+15*$A25+4*$A25+5),0)+IF(Analyse!$E$108="X",INDIRECT("'DATA - økonomi'!AG"&amp;4+15*$A25+4*$A25+6),0)+IF(Analyse!$E$109="X",INDIRECT("'DATA - økonomi'!AG"&amp;4+15*$A25+4*$A25+7),0)+IF(Analyse!$E$110="X",INDIRECT("'DATA - økonomi'!AG"&amp;4+15*$A25+4*$A25+8),0)+IF(Analyse!$E$111="X",INDIRECT("'DATA - økonomi'!AG"&amp;4+15*$A25+4*$A25+9),0)+IF(Analyse!$E$112="X",INDIRECT("'DATA - økonomi'!AG"&amp;4+15*$A25+4*$A25+10),0)+IF(Analyse!$E$115="X",INDIRECT("'DATA - økonomi'!AG"&amp;4+15*$A25+4*$A25+11),0)+IF(Analyse!$E$116="X",INDIRECT("'DATA - økonomi'!AG"&amp;4+15*$A25+4*$A25+12),0)+IF(Analyse!$E$117="X",INDIRECT("'DATA - økonomi'!AG"&amp;4+15*$A25+4*$A25+13),0)+IF(Analyse!$E$129="X",INDIRECT("'DATA - økonomi'!AG"&amp;4+15*$A25+4*$A25+14),0)</f>
        <v>0</v>
      </c>
      <c r="AH25" s="36">
        <f ca="1">IF(Analyse!$E$3="X",INDIRECT("'DATA - økonomi'!AH"&amp;4+15*$A25+4*$A25+0),0)+IF(Analyse!$E$4="X",INDIRECT("'DATA - økonomi'!AH"&amp;4+15*$A25+4*$A25+1),0)+IF(Analyse!$E$104="X",INDIRECT("'DATA - økonomi'!AH"&amp;4+15*$A25+4*$A25+2),0)+IF(Analyse!$E$105="X",INDIRECT("'DATA - økonomi'!AH"&amp;4+15*$A25+4*$A25+3),0)+IF(Analyse!$E$106="X",INDIRECT("'DATA - økonomi'!AH"&amp;4+15*$A25+4*$A25+4),0)+IF(Analyse!$E$107="X",INDIRECT("'DATA - økonomi'!AH"&amp;4+15*$A25+4*$A25+5),0)+IF(Analyse!$E$108="X",INDIRECT("'DATA - økonomi'!AH"&amp;4+15*$A25+4*$A25+6),0)+IF(Analyse!$E$109="X",INDIRECT("'DATA - økonomi'!AH"&amp;4+15*$A25+4*$A25+7),0)+IF(Analyse!$E$110="X",INDIRECT("'DATA - økonomi'!AH"&amp;4+15*$A25+4*$A25+8),0)+IF(Analyse!$E$111="X",INDIRECT("'DATA - økonomi'!AH"&amp;4+15*$A25+4*$A25+9),0)+IF(Analyse!$E$112="X",INDIRECT("'DATA - økonomi'!AH"&amp;4+15*$A25+4*$A25+10),0)+IF(Analyse!$E$115="X",INDIRECT("'DATA - økonomi'!AH"&amp;4+15*$A25+4*$A25+11),0)+IF(Analyse!$E$116="X",INDIRECT("'DATA - økonomi'!AH"&amp;4+15*$A25+4*$A25+12),0)+IF(Analyse!$E$117="X",INDIRECT("'DATA - økonomi'!AH"&amp;4+15*$A25+4*$A25+13),0)+IF(Analyse!$E$129="X",INDIRECT("'DATA - økonomi'!AH"&amp;4+15*$A25+4*$A25+14),0)</f>
        <v>0</v>
      </c>
      <c r="AI25" s="36">
        <f ca="1">IF(Analyse!$E$3="X",INDIRECT("'DATA - økonomi'!AI"&amp;4+15*$A25+4*$A25+0),0)+IF(Analyse!$E$4="X",INDIRECT("'DATA - økonomi'!AI"&amp;4+15*$A25+4*$A25+1),0)+IF(Analyse!$E$104="X",INDIRECT("'DATA - økonomi'!AI"&amp;4+15*$A25+4*$A25+2),0)+IF(Analyse!$E$105="X",INDIRECT("'DATA - økonomi'!AI"&amp;4+15*$A25+4*$A25+3),0)+IF(Analyse!$E$106="X",INDIRECT("'DATA - økonomi'!AI"&amp;4+15*$A25+4*$A25+4),0)+IF(Analyse!$E$107="X",INDIRECT("'DATA - økonomi'!AI"&amp;4+15*$A25+4*$A25+5),0)+IF(Analyse!$E$108="X",INDIRECT("'DATA - økonomi'!AI"&amp;4+15*$A25+4*$A25+6),0)+IF(Analyse!$E$109="X",INDIRECT("'DATA - økonomi'!AI"&amp;4+15*$A25+4*$A25+7),0)+IF(Analyse!$E$110="X",INDIRECT("'DATA - økonomi'!AI"&amp;4+15*$A25+4*$A25+8),0)+IF(Analyse!$E$111="X",INDIRECT("'DATA - økonomi'!AI"&amp;4+15*$A25+4*$A25+9),0)+IF(Analyse!$E$112="X",INDIRECT("'DATA - økonomi'!AI"&amp;4+15*$A25+4*$A25+10),0)+IF(Analyse!$E$115="X",INDIRECT("'DATA - økonomi'!AI"&amp;4+15*$A25+4*$A25+11),0)+IF(Analyse!$E$116="X",INDIRECT("'DATA - økonomi'!AI"&amp;4+15*$A25+4*$A25+12),0)+IF(Analyse!$E$117="X",INDIRECT("'DATA - økonomi'!AI"&amp;4+15*$A25+4*$A25+13),0)+IF(Analyse!$E$129="X",INDIRECT("'DATA - økonomi'!AI"&amp;4+15*$A25+4*$A25+14),0)</f>
        <v>0</v>
      </c>
      <c r="AJ25" s="36">
        <f ca="1">IF(Analyse!$E$3="X",INDIRECT("'DATA - økonomi'!AJ"&amp;4+15*$A25+4*$A25+0),0)+IF(Analyse!$E$4="X",INDIRECT("'DATA - økonomi'!AJ"&amp;4+15*$A25+4*$A25+1),0)+IF(Analyse!$E$104="X",INDIRECT("'DATA - økonomi'!AJ"&amp;4+15*$A25+4*$A25+2),0)+IF(Analyse!$E$105="X",INDIRECT("'DATA - økonomi'!AJ"&amp;4+15*$A25+4*$A25+3),0)+IF(Analyse!$E$106="X",INDIRECT("'DATA - økonomi'!AJ"&amp;4+15*$A25+4*$A25+4),0)+IF(Analyse!$E$107="X",INDIRECT("'DATA - økonomi'!AJ"&amp;4+15*$A25+4*$A25+5),0)+IF(Analyse!$E$108="X",INDIRECT("'DATA - økonomi'!AJ"&amp;4+15*$A25+4*$A25+6),0)+IF(Analyse!$E$109="X",INDIRECT("'DATA - økonomi'!AJ"&amp;4+15*$A25+4*$A25+7),0)+IF(Analyse!$E$110="X",INDIRECT("'DATA - økonomi'!AJ"&amp;4+15*$A25+4*$A25+8),0)+IF(Analyse!$E$111="X",INDIRECT("'DATA - økonomi'!AJ"&amp;4+15*$A25+4*$A25+9),0)+IF(Analyse!$E$112="X",INDIRECT("'DATA - økonomi'!AJ"&amp;4+15*$A25+4*$A25+10),0)+IF(Analyse!$E$115="X",INDIRECT("'DATA - økonomi'!AJ"&amp;4+15*$A25+4*$A25+11),0)+IF(Analyse!$E$116="X",INDIRECT("'DATA - økonomi'!AJ"&amp;4+15*$A25+4*$A25+12),0)+IF(Analyse!$E$117="X",INDIRECT("'DATA - økonomi'!AJ"&amp;4+15*$A25+4*$A25+13),0)+IF(Analyse!$E$129="X",INDIRECT("'DATA - økonomi'!AJ"&amp;4+15*$A25+4*$A25+14),0)</f>
        <v>0</v>
      </c>
      <c r="AK25" s="36">
        <f ca="1">IF(Analyse!$E$3="X",INDIRECT("'DATA - økonomi'!AK"&amp;4+15*$A25+4*$A25+0),0)+IF(Analyse!$E$4="X",INDIRECT("'DATA - økonomi'!AK"&amp;4+15*$A25+4*$A25+1),0)+IF(Analyse!$E$104="X",INDIRECT("'DATA - økonomi'!AK"&amp;4+15*$A25+4*$A25+2),0)+IF(Analyse!$E$105="X",INDIRECT("'DATA - økonomi'!AK"&amp;4+15*$A25+4*$A25+3),0)+IF(Analyse!$E$106="X",INDIRECT("'DATA - økonomi'!AK"&amp;4+15*$A25+4*$A25+4),0)+IF(Analyse!$E$107="X",INDIRECT("'DATA - økonomi'!AK"&amp;4+15*$A25+4*$A25+5),0)+IF(Analyse!$E$108="X",INDIRECT("'DATA - økonomi'!AK"&amp;4+15*$A25+4*$A25+6),0)+IF(Analyse!$E$109="X",INDIRECT("'DATA - økonomi'!AK"&amp;4+15*$A25+4*$A25+7),0)+IF(Analyse!$E$110="X",INDIRECT("'DATA - økonomi'!AK"&amp;4+15*$A25+4*$A25+8),0)+IF(Analyse!$E$111="X",INDIRECT("'DATA - økonomi'!AK"&amp;4+15*$A25+4*$A25+9),0)+IF(Analyse!$E$112="X",INDIRECT("'DATA - økonomi'!AK"&amp;4+15*$A25+4*$A25+10),0)+IF(Analyse!$E$115="X",INDIRECT("'DATA - økonomi'!AK"&amp;4+15*$A25+4*$A25+11),0)+IF(Analyse!$E$116="X",INDIRECT("'DATA - økonomi'!AK"&amp;4+15*$A25+4*$A25+12),0)+IF(Analyse!$E$117="X",INDIRECT("'DATA - økonomi'!AK"&amp;4+15*$A25+4*$A25+13),0)+IF(Analyse!$E$129="X",INDIRECT("'DATA - økonomi'!AK"&amp;4+15*$A25+4*$A25+14),0)</f>
        <v>0</v>
      </c>
      <c r="AL25" s="36">
        <f ca="1">IF(Analyse!$E$3="X",INDIRECT("'DATA - økonomi'!AL"&amp;4+15*$A25+4*$A25+0),0)+IF(Analyse!$E$4="X",INDIRECT("'DATA - økonomi'!AL"&amp;4+15*$A25+4*$A25+1),0)+IF(Analyse!$E$104="X",INDIRECT("'DATA - økonomi'!AL"&amp;4+15*$A25+4*$A25+2),0)+IF(Analyse!$E$105="X",INDIRECT("'DATA - økonomi'!AL"&amp;4+15*$A25+4*$A25+3),0)+IF(Analyse!$E$106="X",INDIRECT("'DATA - økonomi'!AL"&amp;4+15*$A25+4*$A25+4),0)+IF(Analyse!$E$107="X",INDIRECT("'DATA - økonomi'!AL"&amp;4+15*$A25+4*$A25+5),0)+IF(Analyse!$E$108="X",INDIRECT("'DATA - økonomi'!AL"&amp;4+15*$A25+4*$A25+6),0)+IF(Analyse!$E$109="X",INDIRECT("'DATA - økonomi'!AL"&amp;4+15*$A25+4*$A25+7),0)+IF(Analyse!$E$110="X",INDIRECT("'DATA - økonomi'!AL"&amp;4+15*$A25+4*$A25+8),0)+IF(Analyse!$E$111="X",INDIRECT("'DATA - økonomi'!AL"&amp;4+15*$A25+4*$A25+9),0)+IF(Analyse!$E$112="X",INDIRECT("'DATA - økonomi'!AL"&amp;4+15*$A25+4*$A25+10),0)+IF(Analyse!$E$115="X",INDIRECT("'DATA - økonomi'!AL"&amp;4+15*$A25+4*$A25+11),0)+IF(Analyse!$E$116="X",INDIRECT("'DATA - økonomi'!AL"&amp;4+15*$A25+4*$A25+12),0)+IF(Analyse!$E$117="X",INDIRECT("'DATA - økonomi'!AL"&amp;4+15*$A25+4*$A25+13),0)+IF(Analyse!$E$129="X",INDIRECT("'DATA - økonomi'!AL"&amp;4+15*$A25+4*$A25+14),0)</f>
        <v>0</v>
      </c>
      <c r="AM25" s="36">
        <f ca="1">IF(Analyse!$E$3="X",INDIRECT("'DATA - økonomi'!AM"&amp;4+15*$A25+4*$A25+0),0)+IF(Analyse!$E$4="X",INDIRECT("'DATA - økonomi'!AM"&amp;4+15*$A25+4*$A25+1),0)+IF(Analyse!$E$104="X",INDIRECT("'DATA - økonomi'!AM"&amp;4+15*$A25+4*$A25+2),0)+IF(Analyse!$E$105="X",INDIRECT("'DATA - økonomi'!AM"&amp;4+15*$A25+4*$A25+3),0)+IF(Analyse!$E$106="X",INDIRECT("'DATA - økonomi'!AM"&amp;4+15*$A25+4*$A25+4),0)+IF(Analyse!$E$107="X",INDIRECT("'DATA - økonomi'!AM"&amp;4+15*$A25+4*$A25+5),0)+IF(Analyse!$E$108="X",INDIRECT("'DATA - økonomi'!AM"&amp;4+15*$A25+4*$A25+6),0)+IF(Analyse!$E$109="X",INDIRECT("'DATA - økonomi'!AM"&amp;4+15*$A25+4*$A25+7),0)+IF(Analyse!$E$110="X",INDIRECT("'DATA - økonomi'!AM"&amp;4+15*$A25+4*$A25+8),0)+IF(Analyse!$E$111="X",INDIRECT("'DATA - økonomi'!AM"&amp;4+15*$A25+4*$A25+9),0)+IF(Analyse!$E$112="X",INDIRECT("'DATA - økonomi'!AM"&amp;4+15*$A25+4*$A25+10),0)+IF(Analyse!$E$115="X",INDIRECT("'DATA - økonomi'!AM"&amp;4+15*$A25+4*$A25+11),0)+IF(Analyse!$E$116="X",INDIRECT("'DATA - økonomi'!AM"&amp;4+15*$A25+4*$A25+12),0)+IF(Analyse!$E$117="X",INDIRECT("'DATA - økonomi'!AM"&amp;4+15*$A25+4*$A25+13),0)+IF(Analyse!$E$129="X",INDIRECT("'DATA - økonomi'!AM"&amp;4+15*$A25+4*$A25+14),0)</f>
        <v>0</v>
      </c>
      <c r="AN25" s="36">
        <f ca="1">IF(Analyse!$E$3="X",INDIRECT("'DATA - økonomi'!AN"&amp;4+15*$A25+4*$A25+0),0)+IF(Analyse!$E$4="X",INDIRECT("'DATA - økonomi'!AN"&amp;4+15*$A25+4*$A25+1),0)+IF(Analyse!$E$104="X",INDIRECT("'DATA - økonomi'!AN"&amp;4+15*$A25+4*$A25+2),0)+IF(Analyse!$E$105="X",INDIRECT("'DATA - økonomi'!AN"&amp;4+15*$A25+4*$A25+3),0)+IF(Analyse!$E$106="X",INDIRECT("'DATA - økonomi'!AN"&amp;4+15*$A25+4*$A25+4),0)+IF(Analyse!$E$107="X",INDIRECT("'DATA - økonomi'!AN"&amp;4+15*$A25+4*$A25+5),0)+IF(Analyse!$E$108="X",INDIRECT("'DATA - økonomi'!AN"&amp;4+15*$A25+4*$A25+6),0)+IF(Analyse!$E$109="X",INDIRECT("'DATA - økonomi'!AN"&amp;4+15*$A25+4*$A25+7),0)+IF(Analyse!$E$110="X",INDIRECT("'DATA - økonomi'!AN"&amp;4+15*$A25+4*$A25+8),0)+IF(Analyse!$E$111="X",INDIRECT("'DATA - økonomi'!AN"&amp;4+15*$A25+4*$A25+9),0)+IF(Analyse!$E$112="X",INDIRECT("'DATA - økonomi'!AN"&amp;4+15*$A25+4*$A25+10),0)+IF(Analyse!$E$115="X",INDIRECT("'DATA - økonomi'!AN"&amp;4+15*$A25+4*$A25+11),0)+IF(Analyse!$E$116="X",INDIRECT("'DATA - økonomi'!AN"&amp;4+15*$A25+4*$A25+12),0)+IF(Analyse!$E$117="X",INDIRECT("'DATA - økonomi'!AN"&amp;4+15*$A25+4*$A25+13),0)+IF(Analyse!$E$129="X",INDIRECT("'DATA - økonomi'!AN"&amp;4+15*$A25+4*$A25+14),0)</f>
        <v>0</v>
      </c>
      <c r="AO25" s="36">
        <f ca="1">IF(Analyse!$E$3="X",INDIRECT("'DATA - økonomi'!AO"&amp;4+15*$A25+4*$A25+0),0)+IF(Analyse!$E$4="X",INDIRECT("'DATA - økonomi'!AO"&amp;4+15*$A25+4*$A25+1),0)+IF(Analyse!$E$104="X",INDIRECT("'DATA - økonomi'!AO"&amp;4+15*$A25+4*$A25+2),0)+IF(Analyse!$E$105="X",INDIRECT("'DATA - økonomi'!AO"&amp;4+15*$A25+4*$A25+3),0)+IF(Analyse!$E$106="X",INDIRECT("'DATA - økonomi'!AO"&amp;4+15*$A25+4*$A25+4),0)+IF(Analyse!$E$107="X",INDIRECT("'DATA - økonomi'!AO"&amp;4+15*$A25+4*$A25+5),0)+IF(Analyse!$E$108="X",INDIRECT("'DATA - økonomi'!AO"&amp;4+15*$A25+4*$A25+6),0)+IF(Analyse!$E$109="X",INDIRECT("'DATA - økonomi'!AO"&amp;4+15*$A25+4*$A25+7),0)+IF(Analyse!$E$110="X",INDIRECT("'DATA - økonomi'!AO"&amp;4+15*$A25+4*$A25+8),0)+IF(Analyse!$E$111="X",INDIRECT("'DATA - økonomi'!AO"&amp;4+15*$A25+4*$A25+9),0)+IF(Analyse!$E$112="X",INDIRECT("'DATA - økonomi'!AO"&amp;4+15*$A25+4*$A25+10),0)+IF(Analyse!$E$115="X",INDIRECT("'DATA - økonomi'!AO"&amp;4+15*$A25+4*$A25+11),0)+IF(Analyse!$E$116="X",INDIRECT("'DATA - økonomi'!AO"&amp;4+15*$A25+4*$A25+12),0)+IF(Analyse!$E$117="X",INDIRECT("'DATA - økonomi'!AO"&amp;4+15*$A25+4*$A25+13),0)+IF(Analyse!$E$129="X",INDIRECT("'DATA - økonomi'!AO"&amp;4+15*$A25+4*$A25+14),0)</f>
        <v>0</v>
      </c>
      <c r="AP25" s="30"/>
      <c r="AQ25" s="35" t="s">
        <v>33</v>
      </c>
      <c r="AR25" s="36">
        <f ca="1">INDIRECT("'DATA - økonomi'!AE"&amp;($A128+1)*19)</f>
        <v>30793.991000000002</v>
      </c>
      <c r="AS25" s="36">
        <f ca="1">INDIRECT("'DATA - økonomi'!AF"&amp;($A128+1)*19)</f>
        <v>30442.488000000001</v>
      </c>
      <c r="AT25" s="36">
        <f ca="1">INDIRECT("'DATA - økonomi'!AG"&amp;($A128+1)*19)</f>
        <v>30215.129000000001</v>
      </c>
      <c r="AU25" s="36">
        <f ca="1">INDIRECT("'DATA - økonomi'!AH"&amp;($A128+1)*19)</f>
        <v>30229.24</v>
      </c>
      <c r="AV25" s="36">
        <f ca="1">INDIRECT("'DATA - økonomi'!AI"&amp;($A128+1)*19)</f>
        <v>30209.088</v>
      </c>
      <c r="AW25" s="36">
        <f ca="1">INDIRECT("'DATA - økonomi'!AJ"&amp;($A128+1)*19)</f>
        <v>30200.096000000001</v>
      </c>
      <c r="AX25" s="36">
        <f ca="1">INDIRECT("'DATA - økonomi'!AK"&amp;($A128+1)*19)</f>
        <v>30360.074000000001</v>
      </c>
      <c r="AY25" s="36">
        <f ca="1">INDIRECT("'DATA - økonomi'!AL"&amp;($A128+1)*19)</f>
        <v>30057.147999999997</v>
      </c>
      <c r="AZ25" s="36">
        <f ca="1">INDIRECT("'DATA - økonomi'!AM"&amp;($A128+1)*19)</f>
        <v>29976.14</v>
      </c>
      <c r="BA25" s="36">
        <f ca="1">INDIRECT("'DATA - økonomi'!AN"&amp;($A128+1)*19)</f>
        <v>29916.873000000003</v>
      </c>
      <c r="BB25" s="36">
        <f ca="1">INDIRECT("'DATA - økonomi'!AO"&amp;($A128+1)*19)</f>
        <v>30254.486999999997</v>
      </c>
      <c r="BC25" s="30"/>
    </row>
    <row r="26" spans="1:55" x14ac:dyDescent="0.25">
      <c r="A26" s="32">
        <v>22</v>
      </c>
      <c r="B26" s="35" t="s">
        <v>34</v>
      </c>
      <c r="C26" s="36">
        <f ca="1">IF(Analyse!$E$3="X",INDIRECT("'DATA - økonomi'!C"&amp;4+15*$A26+4*$A26+0),0)+IF(Analyse!$E$4="X",INDIRECT("'DATA - økonomi'!C"&amp;4+15*$A26+4*$A26+1),0)+IF(Analyse!$E$104="X",INDIRECT("'DATA - økonomi'!C"&amp;4+15*$A26+4*$A26+2),0)+IF(Analyse!$E$105="X",INDIRECT("'DATA - økonomi'!C"&amp;4+15*$A26+4*$A26+3),0)+IF(Analyse!$E$106="X",INDIRECT("'DATA - økonomi'!C"&amp;4+15*$A26+4*$A26+4),0)+IF(Analyse!$E$107="X",INDIRECT("'DATA - økonomi'!C"&amp;4+15*$A26+4*$A26+5),0)+IF(Analyse!$E$108="X",INDIRECT("'DATA - økonomi'!C"&amp;4+15*$A26+4*$A26+6),0)+IF(Analyse!$E$109="X",INDIRECT("'DATA - økonomi'!C"&amp;4+15*$A26+4*$A26+7),0)+IF(Analyse!$E$110="X",INDIRECT("'DATA - økonomi'!C"&amp;4+15*$A26+4*$A26+8),0)+IF(Analyse!$E$111="X",INDIRECT("'DATA - økonomi'!C"&amp;4+15*$A26+4*$A26+9),0)+IF(Analyse!$E$112="X",INDIRECT("'DATA - økonomi'!C"&amp;4+15*$A26+4*$A26+10),0)+IF(Analyse!$E$115="X",INDIRECT("'DATA - økonomi'!C"&amp;4+15*$A26+4*$A26+11),0)+IF(Analyse!$E$116="X",INDIRECT("'DATA - økonomi'!C"&amp;4+15*$A26+4*$A26+12),0)+IF(Analyse!$E$117="X",INDIRECT("'DATA - økonomi'!C"&amp;4+15*$A26+4*$A26+13),0)+IF(Analyse!$E$129="X",INDIRECT("'DATA - økonomi'!C"&amp;4+15*$A26+4*$A26+14),0)</f>
        <v>0</v>
      </c>
      <c r="D26" s="36">
        <f ca="1">IF(Analyse!$E$3="X",INDIRECT("'DATA - økonomi'!D"&amp;4+15*$A26+4*$A26+0),0)+IF(Analyse!$E$4="X",INDIRECT("'DATA - økonomi'!D"&amp;4+15*$A26+4*$A26+1),0)+IF(Analyse!$E$104="X",INDIRECT("'DATA - økonomi'!D"&amp;4+15*$A26+4*$A26+2),0)+IF(Analyse!$E$105="X",INDIRECT("'DATA - økonomi'!D"&amp;4+15*$A26+4*$A26+3),0)+IF(Analyse!$E$106="X",INDIRECT("'DATA - økonomi'!D"&amp;4+15*$A26+4*$A26+4),0)+IF(Analyse!$E$107="X",INDIRECT("'DATA - økonomi'!D"&amp;4+15*$A26+4*$A26+5),0)+IF(Analyse!$E$108="X",INDIRECT("'DATA - økonomi'!D"&amp;4+15*$A26+4*$A26+6),0)+IF(Analyse!$E$109="X",INDIRECT("'DATA - økonomi'!D"&amp;4+15*$A26+4*$A26+7),0)+IF(Analyse!$E$110="X",INDIRECT("'DATA - økonomi'!D"&amp;4+15*$A26+4*$A26+8),0)+IF(Analyse!$E$111="X",INDIRECT("'DATA - økonomi'!D"&amp;4+15*$A26+4*$A26+9),0)+IF(Analyse!$E$112="X",INDIRECT("'DATA - økonomi'!D"&amp;4+15*$A26+4*$A26+10),0)+IF(Analyse!$E$115="X",INDIRECT("'DATA - økonomi'!D"&amp;4+15*$A26+4*$A26+11),0)+IF(Analyse!$E$116="X",INDIRECT("'DATA - økonomi'!D"&amp;4+15*$A26+4*$A26+12),0)+IF(Analyse!$E$117="X",INDIRECT("'DATA - økonomi'!D"&amp;4+15*$A26+4*$A26+13),0)+IF(Analyse!$E$129="X",INDIRECT("'DATA - økonomi'!D"&amp;4+15*$A26+4*$A26+14),0)</f>
        <v>0</v>
      </c>
      <c r="E26" s="36">
        <f ca="1">IF(Analyse!$E$3="X",INDIRECT("'DATA - økonomi'!E"&amp;4+15*$A26+4*$A26+0),0)+IF(Analyse!$E$4="X",INDIRECT("'DATA - økonomi'!E"&amp;4+15*$A26+4*$A26+1),0)+IF(Analyse!$E$104="X",INDIRECT("'DATA - økonomi'!E"&amp;4+15*$A26+4*$A26+2),0)+IF(Analyse!$E$105="X",INDIRECT("'DATA - økonomi'!E"&amp;4+15*$A26+4*$A26+3),0)+IF(Analyse!$E$106="X",INDIRECT("'DATA - økonomi'!E"&amp;4+15*$A26+4*$A26+4),0)+IF(Analyse!$E$107="X",INDIRECT("'DATA - økonomi'!E"&amp;4+15*$A26+4*$A26+5),0)+IF(Analyse!$E$108="X",INDIRECT("'DATA - økonomi'!E"&amp;4+15*$A26+4*$A26+6),0)+IF(Analyse!$E$109="X",INDIRECT("'DATA - økonomi'!E"&amp;4+15*$A26+4*$A26+7),0)+IF(Analyse!$E$110="X",INDIRECT("'DATA - økonomi'!E"&amp;4+15*$A26+4*$A26+8),0)+IF(Analyse!$E$111="X",INDIRECT("'DATA - økonomi'!E"&amp;4+15*$A26+4*$A26+9),0)+IF(Analyse!$E$112="X",INDIRECT("'DATA - økonomi'!E"&amp;4+15*$A26+4*$A26+10),0)+IF(Analyse!$E$115="X",INDIRECT("'DATA - økonomi'!E"&amp;4+15*$A26+4*$A26+11),0)+IF(Analyse!$E$116="X",INDIRECT("'DATA - økonomi'!E"&amp;4+15*$A26+4*$A26+12),0)+IF(Analyse!$E$117="X",INDIRECT("'DATA - økonomi'!E"&amp;4+15*$A26+4*$A26+13),0)+IF(Analyse!$E$129="X",INDIRECT("'DATA - økonomi'!E"&amp;4+15*$A26+4*$A26+14),0)</f>
        <v>0</v>
      </c>
      <c r="F26" s="36">
        <f ca="1">IF(Analyse!$E$3="X",INDIRECT("'DATA - økonomi'!F"&amp;4+15*$A26+4*$A26+0),0)+IF(Analyse!$E$4="X",INDIRECT("'DATA - økonomi'!F"&amp;4+15*$A26+4*$A26+1),0)+IF(Analyse!$E$104="X",INDIRECT("'DATA - økonomi'!F"&amp;4+15*$A26+4*$A26+2),0)+IF(Analyse!$E$105="X",INDIRECT("'DATA - økonomi'!F"&amp;4+15*$A26+4*$A26+3),0)+IF(Analyse!$E$106="X",INDIRECT("'DATA - økonomi'!F"&amp;4+15*$A26+4*$A26+4),0)+IF(Analyse!$E$107="X",INDIRECT("'DATA - økonomi'!F"&amp;4+15*$A26+4*$A26+5),0)+IF(Analyse!$E$108="X",INDIRECT("'DATA - økonomi'!F"&amp;4+15*$A26+4*$A26+6),0)+IF(Analyse!$E$109="X",INDIRECT("'DATA - økonomi'!F"&amp;4+15*$A26+4*$A26+7),0)+IF(Analyse!$E$110="X",INDIRECT("'DATA - økonomi'!F"&amp;4+15*$A26+4*$A26+8),0)+IF(Analyse!$E$111="X",INDIRECT("'DATA - økonomi'!F"&amp;4+15*$A26+4*$A26+9),0)+IF(Analyse!$E$112="X",INDIRECT("'DATA - økonomi'!F"&amp;4+15*$A26+4*$A26+10),0)+IF(Analyse!$E$115="X",INDIRECT("'DATA - økonomi'!F"&amp;4+15*$A26+4*$A26+11),0)+IF(Analyse!$E$116="X",INDIRECT("'DATA - økonomi'!F"&amp;4+15*$A26+4*$A26+12),0)+IF(Analyse!$E$117="X",INDIRECT("'DATA - økonomi'!F"&amp;4+15*$A26+4*$A26+13),0)+IF(Analyse!$E$129="X",INDIRECT("'DATA - økonomi'!F"&amp;4+15*$A26+4*$A26+14),0)</f>
        <v>0</v>
      </c>
      <c r="G26" s="36">
        <f ca="1">IF(Analyse!$E$3="X",INDIRECT("'DATA - økonomi'!G"&amp;4+15*$A26+4*$A26+0),0)+IF(Analyse!$E$4="X",INDIRECT("'DATA - økonomi'!G"&amp;4+15*$A26+4*$A26+1),0)+IF(Analyse!$E$104="X",INDIRECT("'DATA - økonomi'!G"&amp;4+15*$A26+4*$A26+2),0)+IF(Analyse!$E$105="X",INDIRECT("'DATA - økonomi'!G"&amp;4+15*$A26+4*$A26+3),0)+IF(Analyse!$E$106="X",INDIRECT("'DATA - økonomi'!G"&amp;4+15*$A26+4*$A26+4),0)+IF(Analyse!$E$107="X",INDIRECT("'DATA - økonomi'!G"&amp;4+15*$A26+4*$A26+5),0)+IF(Analyse!$E$108="X",INDIRECT("'DATA - økonomi'!G"&amp;4+15*$A26+4*$A26+6),0)+IF(Analyse!$E$109="X",INDIRECT("'DATA - økonomi'!G"&amp;4+15*$A26+4*$A26+7),0)+IF(Analyse!$E$110="X",INDIRECT("'DATA - økonomi'!G"&amp;4+15*$A26+4*$A26+8),0)+IF(Analyse!$E$111="X",INDIRECT("'DATA - økonomi'!G"&amp;4+15*$A26+4*$A26+9),0)+IF(Analyse!$E$112="X",INDIRECT("'DATA - økonomi'!G"&amp;4+15*$A26+4*$A26+10),0)+IF(Analyse!$E$115="X",INDIRECT("'DATA - økonomi'!G"&amp;4+15*$A26+4*$A26+11),0)+IF(Analyse!$E$116="X",INDIRECT("'DATA - økonomi'!G"&amp;4+15*$A26+4*$A26+12),0)+IF(Analyse!$E$117="X",INDIRECT("'DATA - økonomi'!G"&amp;4+15*$A26+4*$A26+13),0)+IF(Analyse!$E$129="X",INDIRECT("'DATA - økonomi'!G"&amp;4+15*$A26+4*$A26+14),0)</f>
        <v>0</v>
      </c>
      <c r="H26" s="36">
        <f ca="1">IF(Analyse!$E$3="X",INDIRECT("'DATA - økonomi'!H"&amp;4+15*$A26+4*$A26+0),0)+IF(Analyse!$E$4="X",INDIRECT("'DATA - økonomi'!H"&amp;4+15*$A26+4*$A26+1),0)+IF(Analyse!$E$104="X",INDIRECT("'DATA - økonomi'!H"&amp;4+15*$A26+4*$A26+2),0)+IF(Analyse!$E$105="X",INDIRECT("'DATA - økonomi'!H"&amp;4+15*$A26+4*$A26+3),0)+IF(Analyse!$E$106="X",INDIRECT("'DATA - økonomi'!H"&amp;4+15*$A26+4*$A26+4),0)+IF(Analyse!$E$107="X",INDIRECT("'DATA - økonomi'!H"&amp;4+15*$A26+4*$A26+5),0)+IF(Analyse!$E$108="X",INDIRECT("'DATA - økonomi'!H"&amp;4+15*$A26+4*$A26+6),0)+IF(Analyse!$E$109="X",INDIRECT("'DATA - økonomi'!H"&amp;4+15*$A26+4*$A26+7),0)+IF(Analyse!$E$110="X",INDIRECT("'DATA - økonomi'!H"&amp;4+15*$A26+4*$A26+8),0)+IF(Analyse!$E$111="X",INDIRECT("'DATA - økonomi'!H"&amp;4+15*$A26+4*$A26+9),0)+IF(Analyse!$E$112="X",INDIRECT("'DATA - økonomi'!H"&amp;4+15*$A26+4*$A26+10),0)+IF(Analyse!$E$115="X",INDIRECT("'DATA - økonomi'!H"&amp;4+15*$A26+4*$A26+11),0)+IF(Analyse!$E$116="X",INDIRECT("'DATA - økonomi'!H"&amp;4+15*$A26+4*$A26+12),0)+IF(Analyse!$E$117="X",INDIRECT("'DATA - økonomi'!H"&amp;4+15*$A26+4*$A26+13),0)+IF(Analyse!$E$129="X",INDIRECT("'DATA - økonomi'!H"&amp;4+15*$A26+4*$A26+14),0)</f>
        <v>0</v>
      </c>
      <c r="I26" s="36">
        <f ca="1">IF(Analyse!$E$3="X",INDIRECT("'DATA - økonomi'!I"&amp;4+15*$A26+4*$A26+0),0)+IF(Analyse!$E$4="X",INDIRECT("'DATA - økonomi'!I"&amp;4+15*$A26+4*$A26+1),0)+IF(Analyse!$E$104="X",INDIRECT("'DATA - økonomi'!I"&amp;4+15*$A26+4*$A26+2),0)+IF(Analyse!$E$105="X",INDIRECT("'DATA - økonomi'!I"&amp;4+15*$A26+4*$A26+3),0)+IF(Analyse!$E$106="X",INDIRECT("'DATA - økonomi'!I"&amp;4+15*$A26+4*$A26+4),0)+IF(Analyse!$E$107="X",INDIRECT("'DATA - økonomi'!I"&amp;4+15*$A26+4*$A26+5),0)+IF(Analyse!$E$108="X",INDIRECT("'DATA - økonomi'!I"&amp;4+15*$A26+4*$A26+6),0)+IF(Analyse!$E$109="X",INDIRECT("'DATA - økonomi'!I"&amp;4+15*$A26+4*$A26+7),0)+IF(Analyse!$E$110="X",INDIRECT("'DATA - økonomi'!I"&amp;4+15*$A26+4*$A26+8),0)+IF(Analyse!$E$111="X",INDIRECT("'DATA - økonomi'!I"&amp;4+15*$A26+4*$A26+9),0)+IF(Analyse!$E$112="X",INDIRECT("'DATA - økonomi'!I"&amp;4+15*$A26+4*$A26+10),0)+IF(Analyse!$E$115="X",INDIRECT("'DATA - økonomi'!I"&amp;4+15*$A26+4*$A26+11),0)+IF(Analyse!$E$116="X",INDIRECT("'DATA - økonomi'!I"&amp;4+15*$A26+4*$A26+12),0)+IF(Analyse!$E$117="X",INDIRECT("'DATA - økonomi'!I"&amp;4+15*$A26+4*$A26+13),0)+IF(Analyse!$E$129="X",INDIRECT("'DATA - økonomi'!I"&amp;4+15*$A26+4*$A26+14),0)</f>
        <v>0</v>
      </c>
      <c r="J26" s="36">
        <f ca="1">IF(Analyse!$E$3="X",INDIRECT("'DATA - økonomi'!J"&amp;4+15*$A26+4*$A26+0),0)+IF(Analyse!$E$4="X",INDIRECT("'DATA - økonomi'!J"&amp;4+15*$A26+4*$A26+1),0)+IF(Analyse!$E$104="X",INDIRECT("'DATA - økonomi'!J"&amp;4+15*$A26+4*$A26+2),0)+IF(Analyse!$E$105="X",INDIRECT("'DATA - økonomi'!J"&amp;4+15*$A26+4*$A26+3),0)+IF(Analyse!$E$106="X",INDIRECT("'DATA - økonomi'!J"&amp;4+15*$A26+4*$A26+4),0)+IF(Analyse!$E$107="X",INDIRECT("'DATA - økonomi'!J"&amp;4+15*$A26+4*$A26+5),0)+IF(Analyse!$E$108="X",INDIRECT("'DATA - økonomi'!J"&amp;4+15*$A26+4*$A26+6),0)+IF(Analyse!$E$109="X",INDIRECT("'DATA - økonomi'!J"&amp;4+15*$A26+4*$A26+7),0)+IF(Analyse!$E$110="X",INDIRECT("'DATA - økonomi'!J"&amp;4+15*$A26+4*$A26+8),0)+IF(Analyse!$E$111="X",INDIRECT("'DATA - økonomi'!J"&amp;4+15*$A26+4*$A26+9),0)+IF(Analyse!$E$112="X",INDIRECT("'DATA - økonomi'!J"&amp;4+15*$A26+4*$A26+10),0)+IF(Analyse!$E$115="X",INDIRECT("'DATA - økonomi'!J"&amp;4+15*$A26+4*$A26+11),0)+IF(Analyse!$E$116="X",INDIRECT("'DATA - økonomi'!J"&amp;4+15*$A26+4*$A26+12),0)+IF(Analyse!$E$117="X",INDIRECT("'DATA - økonomi'!J"&amp;4+15*$A26+4*$A26+13),0)+IF(Analyse!$E$129="X",INDIRECT("'DATA - økonomi'!J"&amp;4+15*$A26+4*$A26+14),0)</f>
        <v>0</v>
      </c>
      <c r="K26" s="36">
        <f ca="1">IF(Analyse!$E$3="X",INDIRECT("'DATA - økonomi'!K"&amp;4+15*$A26+4*$A26+0),0)+IF(Analyse!$E$4="X",INDIRECT("'DATA - økonomi'!K"&amp;4+15*$A26+4*$A26+1),0)+IF(Analyse!$E$104="X",INDIRECT("'DATA - økonomi'!K"&amp;4+15*$A26+4*$A26+2),0)+IF(Analyse!$E$105="X",INDIRECT("'DATA - økonomi'!K"&amp;4+15*$A26+4*$A26+3),0)+IF(Analyse!$E$106="X",INDIRECT("'DATA - økonomi'!K"&amp;4+15*$A26+4*$A26+4),0)+IF(Analyse!$E$107="X",INDIRECT("'DATA - økonomi'!K"&amp;4+15*$A26+4*$A26+5),0)+IF(Analyse!$E$108="X",INDIRECT("'DATA - økonomi'!K"&amp;4+15*$A26+4*$A26+6),0)+IF(Analyse!$E$109="X",INDIRECT("'DATA - økonomi'!K"&amp;4+15*$A26+4*$A26+7),0)+IF(Analyse!$E$110="X",INDIRECT("'DATA - økonomi'!K"&amp;4+15*$A26+4*$A26+8),0)+IF(Analyse!$E$111="X",INDIRECT("'DATA - økonomi'!K"&amp;4+15*$A26+4*$A26+9),0)+IF(Analyse!$E$112="X",INDIRECT("'DATA - økonomi'!K"&amp;4+15*$A26+4*$A26+10),0)+IF(Analyse!$E$115="X",INDIRECT("'DATA - økonomi'!K"&amp;4+15*$A26+4*$A26+11),0)+IF(Analyse!$E$116="X",INDIRECT("'DATA - økonomi'!K"&amp;4+15*$A26+4*$A26+12),0)+IF(Analyse!$E$117="X",INDIRECT("'DATA - økonomi'!K"&amp;4+15*$A26+4*$A26+13),0)+IF(Analyse!$E$129="X",INDIRECT("'DATA - økonomi'!K"&amp;4+15*$A26+4*$A26+14),0)</f>
        <v>0</v>
      </c>
      <c r="L26" s="36">
        <f ca="1">IF(Analyse!$E$3="X",INDIRECT("'DATA - økonomi'!L"&amp;4+15*$A26+4*$A26+0),0)+IF(Analyse!$E$4="X",INDIRECT("'DATA - økonomi'!L"&amp;4+15*$A26+4*$A26+1),0)+IF(Analyse!$E$104="X",INDIRECT("'DATA - økonomi'!L"&amp;4+15*$A26+4*$A26+2),0)+IF(Analyse!$E$105="X",INDIRECT("'DATA - økonomi'!L"&amp;4+15*$A26+4*$A26+3),0)+IF(Analyse!$E$106="X",INDIRECT("'DATA - økonomi'!L"&amp;4+15*$A26+4*$A26+4),0)+IF(Analyse!$E$107="X",INDIRECT("'DATA - økonomi'!L"&amp;4+15*$A26+4*$A26+5),0)+IF(Analyse!$E$108="X",INDIRECT("'DATA - økonomi'!L"&amp;4+15*$A26+4*$A26+6),0)+IF(Analyse!$E$109="X",INDIRECT("'DATA - økonomi'!L"&amp;4+15*$A26+4*$A26+7),0)+IF(Analyse!$E$110="X",INDIRECT("'DATA - økonomi'!L"&amp;4+15*$A26+4*$A26+8),0)+IF(Analyse!$E$111="X",INDIRECT("'DATA - økonomi'!L"&amp;4+15*$A26+4*$A26+9),0)+IF(Analyse!$E$112="X",INDIRECT("'DATA - økonomi'!L"&amp;4+15*$A26+4*$A26+10),0)+IF(Analyse!$E$115="X",INDIRECT("'DATA - økonomi'!L"&amp;4+15*$A26+4*$A26+11),0)+IF(Analyse!$E$116="X",INDIRECT("'DATA - økonomi'!L"&amp;4+15*$A26+4*$A26+12),0)+IF(Analyse!$E$117="X",INDIRECT("'DATA - økonomi'!L"&amp;4+15*$A26+4*$A26+13),0)+IF(Analyse!$E$129="X",INDIRECT("'DATA - økonomi'!L"&amp;4+15*$A26+4*$A26+14),0)</f>
        <v>0</v>
      </c>
      <c r="M26" s="36">
        <f ca="1">IF(Analyse!$E$3="X",INDIRECT("'DATA - økonomi'!M"&amp;4+15*$A26+4*$A26+0),0)+IF(Analyse!$E$4="X",INDIRECT("'DATA - økonomi'!M"&amp;4+15*$A26+4*$A26+1),0)+IF(Analyse!$E$104="X",INDIRECT("'DATA - økonomi'!M"&amp;4+15*$A26+4*$A26+2),0)+IF(Analyse!$E$105="X",INDIRECT("'DATA - økonomi'!M"&amp;4+15*$A26+4*$A26+3),0)+IF(Analyse!$E$106="X",INDIRECT("'DATA - økonomi'!M"&amp;4+15*$A26+4*$A26+4),0)+IF(Analyse!$E$107="X",INDIRECT("'DATA - økonomi'!M"&amp;4+15*$A26+4*$A26+5),0)+IF(Analyse!$E$108="X",INDIRECT("'DATA - økonomi'!M"&amp;4+15*$A26+4*$A26+6),0)+IF(Analyse!$E$109="X",INDIRECT("'DATA - økonomi'!M"&amp;4+15*$A26+4*$A26+7),0)+IF(Analyse!$E$110="X",INDIRECT("'DATA - økonomi'!M"&amp;4+15*$A26+4*$A26+8),0)+IF(Analyse!$E$111="X",INDIRECT("'DATA - økonomi'!M"&amp;4+15*$A26+4*$A26+9),0)+IF(Analyse!$E$112="X",INDIRECT("'DATA - økonomi'!M"&amp;4+15*$A26+4*$A26+10),0)+IF(Analyse!$E$115="X",INDIRECT("'DATA - økonomi'!M"&amp;4+15*$A26+4*$A26+11),0)+IF(Analyse!$E$116="X",INDIRECT("'DATA - økonomi'!M"&amp;4+15*$A26+4*$A26+12),0)+IF(Analyse!$E$117="X",INDIRECT("'DATA - økonomi'!M"&amp;4+15*$A26+4*$A26+13),0)+IF(Analyse!$E$129="X",INDIRECT("'DATA - økonomi'!M"&amp;4+15*$A26+4*$A26+14),0)</f>
        <v>0</v>
      </c>
      <c r="N26" s="36">
        <f ca="1">IF(Analyse!$E$3="X",INDIRECT("'DATA - økonomi'!N"&amp;4+15*$A26+4*$A26+0),0)+IF(Analyse!$E$4="X",INDIRECT("'DATA - økonomi'!N"&amp;4+15*$A26+4*$A26+1),0)+IF(Analyse!$E$104="X",INDIRECT("'DATA - økonomi'!N"&amp;4+15*$A26+4*$A26+2),0)+IF(Analyse!$E$105="X",INDIRECT("'DATA - økonomi'!N"&amp;4+15*$A26+4*$A26+3),0)+IF(Analyse!$E$106="X",INDIRECT("'DATA - økonomi'!N"&amp;4+15*$A26+4*$A26+4),0)+IF(Analyse!$E$107="X",INDIRECT("'DATA - økonomi'!N"&amp;4+15*$A26+4*$A26+5),0)+IF(Analyse!$E$108="X",INDIRECT("'DATA - økonomi'!N"&amp;4+15*$A26+4*$A26+6),0)+IF(Analyse!$E$109="X",INDIRECT("'DATA - økonomi'!N"&amp;4+15*$A26+4*$A26+7),0)+IF(Analyse!$E$110="X",INDIRECT("'DATA - økonomi'!N"&amp;4+15*$A26+4*$A26+8),0)+IF(Analyse!$E$111="X",INDIRECT("'DATA - økonomi'!N"&amp;4+15*$A26+4*$A26+9),0)+IF(Analyse!$E$112="X",INDIRECT("'DATA - økonomi'!N"&amp;4+15*$A26+4*$A26+10),0)+IF(Analyse!$E$115="X",INDIRECT("'DATA - økonomi'!N"&amp;4+15*$A26+4*$A26+11),0)+IF(Analyse!$E$116="X",INDIRECT("'DATA - økonomi'!N"&amp;4+15*$A26+4*$A26+12),0)+IF(Analyse!$E$117="X",INDIRECT("'DATA - økonomi'!N"&amp;4+15*$A26+4*$A26+13),0)+IF(Analyse!$E$129="X",INDIRECT("'DATA - økonomi'!N"&amp;4+15*$A26+4*$A26+14),0)</f>
        <v>0</v>
      </c>
      <c r="O26" s="32"/>
      <c r="P26" s="35" t="s">
        <v>34</v>
      </c>
      <c r="Q26" s="36">
        <f ca="1">IF(Analyse!$E$3="X",INDIRECT("'DATA - økonomi'!Q"&amp;4+15*$A26+4*$A26+0),0)+IF(Analyse!$E$4="X",INDIRECT("'DATA - økonomi'!Q"&amp;4+15*$A26+4*$A26+1),0)+IF(Analyse!$E$104="X",INDIRECT("'DATA - økonomi'!Q"&amp;4+15*$A26+4*$A26+2),0)+IF(Analyse!$E$105="X",INDIRECT("'DATA - økonomi'!Q"&amp;4+15*$A26+4*$A26+3),0)+IF(Analyse!$E$106="X",INDIRECT("'DATA - økonomi'!Q"&amp;4+15*$A26+4*$A26+4),0)+IF(Analyse!$E$107="X",INDIRECT("'DATA - økonomi'!Q"&amp;4+15*$A26+4*$A26+5),0)+IF(Analyse!$E$108="X",INDIRECT("'DATA - økonomi'!Q"&amp;4+15*$A26+4*$A26+6),0)+IF(Analyse!$E$109="X",INDIRECT("'DATA - økonomi'!Q"&amp;4+15*$A26+4*$A26+7),0)+IF(Analyse!$E$110="X",INDIRECT("'DATA - økonomi'!Q"&amp;4+15*$A26+4*$A26+8),0)+IF(Analyse!$E$111="X",INDIRECT("'DATA - økonomi'!Q"&amp;4+15*$A26+4*$A26+9),0)+IF(Analyse!$E$112="X",INDIRECT("'DATA - økonomi'!Q"&amp;4+15*$A26+4*$A26+10),0)+IF(Analyse!$E$115="X",INDIRECT("'DATA - økonomi'!Q"&amp;4+15*$A26+4*$A26+11),0)+IF(Analyse!$E$116="X",INDIRECT("'DATA - økonomi'!Q"&amp;4+15*$A26+4*$A26+12),0)+IF(Analyse!$E$117="X",INDIRECT("'DATA - økonomi'!Q"&amp;4+15*$A26+4*$A26+13),0)+IF(Analyse!$E$129="X",INDIRECT("'DATA - økonomi'!Q"&amp;4+15*$A26+4*$A26+14),0)</f>
        <v>0</v>
      </c>
      <c r="R26" s="36">
        <f ca="1">IF(Analyse!$E$3="X",INDIRECT("'DATA - økonomi'!R"&amp;4+15*$A26+4*$A26+0),0)+IF(Analyse!$E$4="X",INDIRECT("'DATA - økonomi'!R"&amp;4+15*$A26+4*$A26+1),0)+IF(Analyse!$E$104="X",INDIRECT("'DATA - økonomi'!R"&amp;4+15*$A26+4*$A26+2),0)+IF(Analyse!$E$105="X",INDIRECT("'DATA - økonomi'!R"&amp;4+15*$A26+4*$A26+3),0)+IF(Analyse!$E$106="X",INDIRECT("'DATA - økonomi'!R"&amp;4+15*$A26+4*$A26+4),0)+IF(Analyse!$E$107="X",INDIRECT("'DATA - økonomi'!R"&amp;4+15*$A26+4*$A26+5),0)+IF(Analyse!$E$108="X",INDIRECT("'DATA - økonomi'!R"&amp;4+15*$A26+4*$A26+6),0)+IF(Analyse!$E$109="X",INDIRECT("'DATA - økonomi'!R"&amp;4+15*$A26+4*$A26+7),0)+IF(Analyse!$E$110="X",INDIRECT("'DATA - økonomi'!R"&amp;4+15*$A26+4*$A26+8),0)+IF(Analyse!$E$111="X",INDIRECT("'DATA - økonomi'!R"&amp;4+15*$A26+4*$A26+9),0)+IF(Analyse!$E$112="X",INDIRECT("'DATA - økonomi'!R"&amp;4+15*$A26+4*$A26+10),0)+IF(Analyse!$E$115="X",INDIRECT("'DATA - økonomi'!R"&amp;4+15*$A26+4*$A26+11),0)+IF(Analyse!$E$116="X",INDIRECT("'DATA - økonomi'!R"&amp;4+15*$A26+4*$A26+12),0)+IF(Analyse!$E$117="X",INDIRECT("'DATA - økonomi'!R"&amp;4+15*$A26+4*$A26+13),0)+IF(Analyse!$E$129="X",INDIRECT("'DATA - økonomi'!R"&amp;4+15*$A26+4*$A26+14),0)</f>
        <v>0</v>
      </c>
      <c r="S26" s="36">
        <f ca="1">IF(Analyse!$E$3="X",INDIRECT("'DATA - økonomi'!S"&amp;4+15*$A26+4*$A26+0),0)+IF(Analyse!$E$4="X",INDIRECT("'DATA - økonomi'!S"&amp;4+15*$A26+4*$A26+1),0)+IF(Analyse!$E$104="X",INDIRECT("'DATA - økonomi'!S"&amp;4+15*$A26+4*$A26+2),0)+IF(Analyse!$E$105="X",INDIRECT("'DATA - økonomi'!S"&amp;4+15*$A26+4*$A26+3),0)+IF(Analyse!$E$106="X",INDIRECT("'DATA - økonomi'!S"&amp;4+15*$A26+4*$A26+4),0)+IF(Analyse!$E$107="X",INDIRECT("'DATA - økonomi'!S"&amp;4+15*$A26+4*$A26+5),0)+IF(Analyse!$E$108="X",INDIRECT("'DATA - økonomi'!S"&amp;4+15*$A26+4*$A26+6),0)+IF(Analyse!$E$109="X",INDIRECT("'DATA - økonomi'!S"&amp;4+15*$A26+4*$A26+7),0)+IF(Analyse!$E$110="X",INDIRECT("'DATA - økonomi'!S"&amp;4+15*$A26+4*$A26+8),0)+IF(Analyse!$E$111="X",INDIRECT("'DATA - økonomi'!S"&amp;4+15*$A26+4*$A26+9),0)+IF(Analyse!$E$112="X",INDIRECT("'DATA - økonomi'!S"&amp;4+15*$A26+4*$A26+10),0)+IF(Analyse!$E$115="X",INDIRECT("'DATA - økonomi'!S"&amp;4+15*$A26+4*$A26+11),0)+IF(Analyse!$E$116="X",INDIRECT("'DATA - økonomi'!S"&amp;4+15*$A26+4*$A26+12),0)+IF(Analyse!$E$117="X",INDIRECT("'DATA - økonomi'!S"&amp;4+15*$A26+4*$A26+13),0)+IF(Analyse!$E$129="X",INDIRECT("'DATA - økonomi'!S"&amp;4+15*$A26+4*$A26+14),0)</f>
        <v>0</v>
      </c>
      <c r="T26" s="36">
        <f ca="1">IF(Analyse!$E$3="X",INDIRECT("'DATA - økonomi'!T"&amp;4+15*$A26+4*$A26+0),0)+IF(Analyse!$E$4="X",INDIRECT("'DATA - økonomi'!T"&amp;4+15*$A26+4*$A26+1),0)+IF(Analyse!$E$104="X",INDIRECT("'DATA - økonomi'!T"&amp;4+15*$A26+4*$A26+2),0)+IF(Analyse!$E$105="X",INDIRECT("'DATA - økonomi'!T"&amp;4+15*$A26+4*$A26+3),0)+IF(Analyse!$E$106="X",INDIRECT("'DATA - økonomi'!T"&amp;4+15*$A26+4*$A26+4),0)+IF(Analyse!$E$107="X",INDIRECT("'DATA - økonomi'!T"&amp;4+15*$A26+4*$A26+5),0)+IF(Analyse!$E$108="X",INDIRECT("'DATA - økonomi'!T"&amp;4+15*$A26+4*$A26+6),0)+IF(Analyse!$E$109="X",INDIRECT("'DATA - økonomi'!T"&amp;4+15*$A26+4*$A26+7),0)+IF(Analyse!$E$110="X",INDIRECT("'DATA - økonomi'!T"&amp;4+15*$A26+4*$A26+8),0)+IF(Analyse!$E$111="X",INDIRECT("'DATA - økonomi'!T"&amp;4+15*$A26+4*$A26+9),0)+IF(Analyse!$E$112="X",INDIRECT("'DATA - økonomi'!T"&amp;4+15*$A26+4*$A26+10),0)+IF(Analyse!$E$115="X",INDIRECT("'DATA - økonomi'!T"&amp;4+15*$A26+4*$A26+11),0)+IF(Analyse!$E$116="X",INDIRECT("'DATA - økonomi'!T"&amp;4+15*$A26+4*$A26+12),0)+IF(Analyse!$E$117="X",INDIRECT("'DATA - økonomi'!T"&amp;4+15*$A26+4*$A26+13),0)+IF(Analyse!$E$129="X",INDIRECT("'DATA - økonomi'!T"&amp;4+15*$A26+4*$A26+14),0)</f>
        <v>0</v>
      </c>
      <c r="U26" s="36">
        <f ca="1">IF(Analyse!$E$3="X",INDIRECT("'DATA - økonomi'!U"&amp;4+15*$A26+4*$A26+0),0)+IF(Analyse!$E$4="X",INDIRECT("'DATA - økonomi'!U"&amp;4+15*$A26+4*$A26+1),0)+IF(Analyse!$E$104="X",INDIRECT("'DATA - økonomi'!U"&amp;4+15*$A26+4*$A26+2),0)+IF(Analyse!$E$105="X",INDIRECT("'DATA - økonomi'!U"&amp;4+15*$A26+4*$A26+3),0)+IF(Analyse!$E$106="X",INDIRECT("'DATA - økonomi'!U"&amp;4+15*$A26+4*$A26+4),0)+IF(Analyse!$E$107="X",INDIRECT("'DATA - økonomi'!U"&amp;4+15*$A26+4*$A26+5),0)+IF(Analyse!$E$108="X",INDIRECT("'DATA - økonomi'!U"&amp;4+15*$A26+4*$A26+6),0)+IF(Analyse!$E$109="X",INDIRECT("'DATA - økonomi'!U"&amp;4+15*$A26+4*$A26+7),0)+IF(Analyse!$E$110="X",INDIRECT("'DATA - økonomi'!U"&amp;4+15*$A26+4*$A26+8),0)+IF(Analyse!$E$111="X",INDIRECT("'DATA - økonomi'!U"&amp;4+15*$A26+4*$A26+9),0)+IF(Analyse!$E$112="X",INDIRECT("'DATA - økonomi'!U"&amp;4+15*$A26+4*$A26+10),0)+IF(Analyse!$E$115="X",INDIRECT("'DATA - økonomi'!U"&amp;4+15*$A26+4*$A26+11),0)+IF(Analyse!$E$116="X",INDIRECT("'DATA - økonomi'!U"&amp;4+15*$A26+4*$A26+12),0)+IF(Analyse!$E$117="X",INDIRECT("'DATA - økonomi'!U"&amp;4+15*$A26+4*$A26+13),0)+IF(Analyse!$E$129="X",INDIRECT("'DATA - økonomi'!U"&amp;4+15*$A26+4*$A26+14),0)</f>
        <v>0</v>
      </c>
      <c r="V26" s="36">
        <f ca="1">IF(Analyse!$E$3="X",INDIRECT("'DATA - økonomi'!V"&amp;4+15*$A26+4*$A26+0),0)+IF(Analyse!$E$4="X",INDIRECT("'DATA - økonomi'!V"&amp;4+15*$A26+4*$A26+1),0)+IF(Analyse!$E$104="X",INDIRECT("'DATA - økonomi'!V"&amp;4+15*$A26+4*$A26+2),0)+IF(Analyse!$E$105="X",INDIRECT("'DATA - økonomi'!V"&amp;4+15*$A26+4*$A26+3),0)+IF(Analyse!$E$106="X",INDIRECT("'DATA - økonomi'!V"&amp;4+15*$A26+4*$A26+4),0)+IF(Analyse!$E$107="X",INDIRECT("'DATA - økonomi'!V"&amp;4+15*$A26+4*$A26+5),0)+IF(Analyse!$E$108="X",INDIRECT("'DATA - økonomi'!V"&amp;4+15*$A26+4*$A26+6),0)+IF(Analyse!$E$109="X",INDIRECT("'DATA - økonomi'!V"&amp;4+15*$A26+4*$A26+7),0)+IF(Analyse!$E$110="X",INDIRECT("'DATA - økonomi'!V"&amp;4+15*$A26+4*$A26+8),0)+IF(Analyse!$E$111="X",INDIRECT("'DATA - økonomi'!V"&amp;4+15*$A26+4*$A26+9),0)+IF(Analyse!$E$112="X",INDIRECT("'DATA - økonomi'!V"&amp;4+15*$A26+4*$A26+10),0)+IF(Analyse!$E$115="X",INDIRECT("'DATA - økonomi'!V"&amp;4+15*$A26+4*$A26+11),0)+IF(Analyse!$E$116="X",INDIRECT("'DATA - økonomi'!V"&amp;4+15*$A26+4*$A26+12),0)+IF(Analyse!$E$117="X",INDIRECT("'DATA - økonomi'!V"&amp;4+15*$A26+4*$A26+13),0)+IF(Analyse!$E$129="X",INDIRECT("'DATA - økonomi'!V"&amp;4+15*$A26+4*$A26+14),0)</f>
        <v>0</v>
      </c>
      <c r="W26" s="36">
        <f ca="1">IF(Analyse!$E$3="X",INDIRECT("'DATA - økonomi'!W"&amp;4+15*$A26+4*$A26+0),0)+IF(Analyse!$E$4="X",INDIRECT("'DATA - økonomi'!W"&amp;4+15*$A26+4*$A26+1),0)+IF(Analyse!$E$104="X",INDIRECT("'DATA - økonomi'!W"&amp;4+15*$A26+4*$A26+2),0)+IF(Analyse!$E$105="X",INDIRECT("'DATA - økonomi'!W"&amp;4+15*$A26+4*$A26+3),0)+IF(Analyse!$E$106="X",INDIRECT("'DATA - økonomi'!W"&amp;4+15*$A26+4*$A26+4),0)+IF(Analyse!$E$107="X",INDIRECT("'DATA - økonomi'!W"&amp;4+15*$A26+4*$A26+5),0)+IF(Analyse!$E$108="X",INDIRECT("'DATA - økonomi'!W"&amp;4+15*$A26+4*$A26+6),0)+IF(Analyse!$E$109="X",INDIRECT("'DATA - økonomi'!W"&amp;4+15*$A26+4*$A26+7),0)+IF(Analyse!$E$110="X",INDIRECT("'DATA - økonomi'!W"&amp;4+15*$A26+4*$A26+8),0)+IF(Analyse!$E$111="X",INDIRECT("'DATA - økonomi'!W"&amp;4+15*$A26+4*$A26+9),0)+IF(Analyse!$E$112="X",INDIRECT("'DATA - økonomi'!W"&amp;4+15*$A26+4*$A26+10),0)+IF(Analyse!$E$115="X",INDIRECT("'DATA - økonomi'!W"&amp;4+15*$A26+4*$A26+11),0)+IF(Analyse!$E$116="X",INDIRECT("'DATA - økonomi'!W"&amp;4+15*$A26+4*$A26+12),0)+IF(Analyse!$E$117="X",INDIRECT("'DATA - økonomi'!W"&amp;4+15*$A26+4*$A26+13),0)+IF(Analyse!$E$129="X",INDIRECT("'DATA - økonomi'!W"&amp;4+15*$A26+4*$A26+14),0)</f>
        <v>0</v>
      </c>
      <c r="X26" s="36">
        <f ca="1">IF(Analyse!$E$3="X",INDIRECT("'DATA - økonomi'!X"&amp;4+15*$A26+4*$A26+0),0)+IF(Analyse!$E$4="X",INDIRECT("'DATA - økonomi'!X"&amp;4+15*$A26+4*$A26+1),0)+IF(Analyse!$E$104="X",INDIRECT("'DATA - økonomi'!X"&amp;4+15*$A26+4*$A26+2),0)+IF(Analyse!$E$105="X",INDIRECT("'DATA - økonomi'!X"&amp;4+15*$A26+4*$A26+3),0)+IF(Analyse!$E$106="X",INDIRECT("'DATA - økonomi'!X"&amp;4+15*$A26+4*$A26+4),0)+IF(Analyse!$E$107="X",INDIRECT("'DATA - økonomi'!X"&amp;4+15*$A26+4*$A26+5),0)+IF(Analyse!$E$108="X",INDIRECT("'DATA - økonomi'!X"&amp;4+15*$A26+4*$A26+6),0)+IF(Analyse!$E$109="X",INDIRECT("'DATA - økonomi'!X"&amp;4+15*$A26+4*$A26+7),0)+IF(Analyse!$E$110="X",INDIRECT("'DATA - økonomi'!X"&amp;4+15*$A26+4*$A26+8),0)+IF(Analyse!$E$111="X",INDIRECT("'DATA - økonomi'!X"&amp;4+15*$A26+4*$A26+9),0)+IF(Analyse!$E$112="X",INDIRECT("'DATA - økonomi'!X"&amp;4+15*$A26+4*$A26+10),0)+IF(Analyse!$E$115="X",INDIRECT("'DATA - økonomi'!X"&amp;4+15*$A26+4*$A26+11),0)+IF(Analyse!$E$116="X",INDIRECT("'DATA - økonomi'!X"&amp;4+15*$A26+4*$A26+12),0)+IF(Analyse!$E$117="X",INDIRECT("'DATA - økonomi'!X"&amp;4+15*$A26+4*$A26+13),0)+IF(Analyse!$E$129="X",INDIRECT("'DATA - økonomi'!X"&amp;4+15*$A26+4*$A26+14),0)</f>
        <v>0</v>
      </c>
      <c r="Y26" s="36">
        <f ca="1">IF(Analyse!$E$3="X",INDIRECT("'DATA - økonomi'!Y"&amp;4+15*$A26+4*$A26+0),0)+IF(Analyse!$E$4="X",INDIRECT("'DATA - økonomi'!Y"&amp;4+15*$A26+4*$A26+1),0)+IF(Analyse!$E$104="X",INDIRECT("'DATA - økonomi'!Y"&amp;4+15*$A26+4*$A26+2),0)+IF(Analyse!$E$105="X",INDIRECT("'DATA - økonomi'!Y"&amp;4+15*$A26+4*$A26+3),0)+IF(Analyse!$E$106="X",INDIRECT("'DATA - økonomi'!Y"&amp;4+15*$A26+4*$A26+4),0)+IF(Analyse!$E$107="X",INDIRECT("'DATA - økonomi'!Y"&amp;4+15*$A26+4*$A26+5),0)+IF(Analyse!$E$108="X",INDIRECT("'DATA - økonomi'!Y"&amp;4+15*$A26+4*$A26+6),0)+IF(Analyse!$E$109="X",INDIRECT("'DATA - økonomi'!Y"&amp;4+15*$A26+4*$A26+7),0)+IF(Analyse!$E$110="X",INDIRECT("'DATA - økonomi'!Y"&amp;4+15*$A26+4*$A26+8),0)+IF(Analyse!$E$111="X",INDIRECT("'DATA - økonomi'!Y"&amp;4+15*$A26+4*$A26+9),0)+IF(Analyse!$E$112="X",INDIRECT("'DATA - økonomi'!Y"&amp;4+15*$A26+4*$A26+10),0)+IF(Analyse!$E$115="X",INDIRECT("'DATA - økonomi'!Y"&amp;4+15*$A26+4*$A26+11),0)+IF(Analyse!$E$116="X",INDIRECT("'DATA - økonomi'!Y"&amp;4+15*$A26+4*$A26+12),0)+IF(Analyse!$E$117="X",INDIRECT("'DATA - økonomi'!Y"&amp;4+15*$A26+4*$A26+13),0)+IF(Analyse!$E$129="X",INDIRECT("'DATA - økonomi'!Y"&amp;4+15*$A26+4*$A26+14),0)</f>
        <v>0</v>
      </c>
      <c r="Z26" s="36">
        <f ca="1">IF(Analyse!$E$3="X",INDIRECT("'DATA - økonomi'!Z"&amp;4+15*$A26+4*$A26+0),0)+IF(Analyse!$E$4="X",INDIRECT("'DATA - økonomi'!Z"&amp;4+15*$A26+4*$A26+1),0)+IF(Analyse!$E$104="X",INDIRECT("'DATA - økonomi'!Z"&amp;4+15*$A26+4*$A26+2),0)+IF(Analyse!$E$105="X",INDIRECT("'DATA - økonomi'!Z"&amp;4+15*$A26+4*$A26+3),0)+IF(Analyse!$E$106="X",INDIRECT("'DATA - økonomi'!Z"&amp;4+15*$A26+4*$A26+4),0)+IF(Analyse!$E$107="X",INDIRECT("'DATA - økonomi'!Z"&amp;4+15*$A26+4*$A26+5),0)+IF(Analyse!$E$108="X",INDIRECT("'DATA - økonomi'!Z"&amp;4+15*$A26+4*$A26+6),0)+IF(Analyse!$E$109="X",INDIRECT("'DATA - økonomi'!Z"&amp;4+15*$A26+4*$A26+7),0)+IF(Analyse!$E$110="X",INDIRECT("'DATA - økonomi'!Z"&amp;4+15*$A26+4*$A26+8),0)+IF(Analyse!$E$111="X",INDIRECT("'DATA - økonomi'!Z"&amp;4+15*$A26+4*$A26+9),0)+IF(Analyse!$E$112="X",INDIRECT("'DATA - økonomi'!Z"&amp;4+15*$A26+4*$A26+10),0)+IF(Analyse!$E$115="X",INDIRECT("'DATA - økonomi'!Z"&amp;4+15*$A26+4*$A26+11),0)+IF(Analyse!$E$116="X",INDIRECT("'DATA - økonomi'!Z"&amp;4+15*$A26+4*$A26+12),0)+IF(Analyse!$E$117="X",INDIRECT("'DATA - økonomi'!Z"&amp;4+15*$A26+4*$A26+13),0)+IF(Analyse!$E$129="X",INDIRECT("'DATA - økonomi'!Z"&amp;4+15*$A26+4*$A26+14),0)</f>
        <v>0</v>
      </c>
      <c r="AA26" s="36">
        <f ca="1">IF(Analyse!$E$3="X",INDIRECT("'DATA - økonomi'!Z"&amp;4+15*$A26+4*$A26+0),0)+IF(Analyse!$E$4="X",INDIRECT("'DATA - økonomi'!Z"&amp;4+15*$A26+4*$A26+1),0)+IF(Analyse!$E$104="X",INDIRECT("'DATA - økonomi'!Z"&amp;4+15*$A26+4*$A26+2),0)+IF(Analyse!$E$105="X",INDIRECT("'DATA - økonomi'!Z"&amp;4+15*$A26+4*$A26+3),0)+IF(Analyse!$E$106="X",INDIRECT("'DATA - økonomi'!Z"&amp;4+15*$A26+4*$A26+4),0)+IF(Analyse!$E$107="X",INDIRECT("'DATA - økonomi'!Z"&amp;4+15*$A26+4*$A26+5),0)+IF(Analyse!$E$108="X",INDIRECT("'DATA - økonomi'!Z"&amp;4+15*$A26+4*$A26+6),0)+IF(Analyse!$E$109="X",INDIRECT("'DATA - økonomi'!Z"&amp;4+15*$A26+4*$A26+7),0)+IF(Analyse!$E$110="X",INDIRECT("'DATA - økonomi'!Z"&amp;4+15*$A26+4*$A26+8),0)+IF(Analyse!$E$111="X",INDIRECT("'DATA - økonomi'!Z"&amp;4+15*$A26+4*$A26+9),0)+IF(Analyse!$E$112="X",INDIRECT("'DATA - økonomi'!Z"&amp;4+15*$A26+4*$A26+10),0)+IF(Analyse!$E$115="X",INDIRECT("'DATA - økonomi'!Z"&amp;4+15*$A26+4*$A26+11),0)+IF(Analyse!$E$116="X",INDIRECT("'DATA - økonomi'!Z"&amp;4+15*$A26+4*$A26+12),0)+IF(Analyse!$E$117="X",INDIRECT("'DATA - økonomi'!Z"&amp;4+15*$A26+4*$A26+13),0)+IF(Analyse!$E$129="X",INDIRECT("'DATA - økonomi'!Z"&amp;4+15*$A26+4*$A26+14),0)</f>
        <v>0</v>
      </c>
      <c r="AB26" s="36">
        <f ca="1">IF(Analyse!$E$3="X",INDIRECT("'DATA - økonomi'!Z"&amp;4+15*$A26+4*$A26+0),0)+IF(Analyse!$E$4="X",INDIRECT("'DATA - økonomi'!Z"&amp;4+15*$A26+4*$A26+1),0)+IF(Analyse!$E$104="X",INDIRECT("'DATA - økonomi'!Z"&amp;4+15*$A26+4*$A26+2),0)+IF(Analyse!$E$105="X",INDIRECT("'DATA - økonomi'!Z"&amp;4+15*$A26+4*$A26+3),0)+IF(Analyse!$E$106="X",INDIRECT("'DATA - økonomi'!Z"&amp;4+15*$A26+4*$A26+4),0)+IF(Analyse!$E$107="X",INDIRECT("'DATA - økonomi'!Z"&amp;4+15*$A26+4*$A26+5),0)+IF(Analyse!$E$108="X",INDIRECT("'DATA - økonomi'!Z"&amp;4+15*$A26+4*$A26+6),0)+IF(Analyse!$E$109="X",INDIRECT("'DATA - økonomi'!Z"&amp;4+15*$A26+4*$A26+7),0)+IF(Analyse!$E$110="X",INDIRECT("'DATA - økonomi'!Z"&amp;4+15*$A26+4*$A26+8),0)+IF(Analyse!$E$111="X",INDIRECT("'DATA - økonomi'!Z"&amp;4+15*$A26+4*$A26+9),0)+IF(Analyse!$E$112="X",INDIRECT("'DATA - økonomi'!Z"&amp;4+15*$A26+4*$A26+10),0)+IF(Analyse!$E$115="X",INDIRECT("'DATA - økonomi'!Z"&amp;4+15*$A26+4*$A26+11),0)+IF(Analyse!$E$116="X",INDIRECT("'DATA - økonomi'!Z"&amp;4+15*$A26+4*$A26+12),0)+IF(Analyse!$E$117="X",INDIRECT("'DATA - økonomi'!Z"&amp;4+15*$A26+4*$A26+13),0)+IF(Analyse!$E$129="X",INDIRECT("'DATA - økonomi'!Z"&amp;4+15*$A26+4*$A26+14),0)</f>
        <v>0</v>
      </c>
      <c r="AC26" s="30"/>
      <c r="AD26" s="35" t="s">
        <v>34</v>
      </c>
      <c r="AE26" s="36">
        <f ca="1">IF(Analyse!$E$3="X",INDIRECT("'DATA - økonomi'!AE"&amp;4+15*$A26+4*$A26+0),0)+IF(Analyse!$E$4="X",INDIRECT("'DATA - økonomi'!AE"&amp;4+15*$A26+4*$A26+1),0)+IF(Analyse!$E$104="X",INDIRECT("'DATA - økonomi'!AE"&amp;4+15*$A26+4*$A26+2),0)+IF(Analyse!$E$105="X",INDIRECT("'DATA - økonomi'!AE"&amp;4+15*$A26+4*$A26+3),0)+IF(Analyse!$E$106="X",INDIRECT("'DATA - økonomi'!AE"&amp;4+15*$A26+4*$A26+4),0)+IF(Analyse!$E$107="X",INDIRECT("'DATA - økonomi'!AE"&amp;4+15*$A26+4*$A26+5),0)+IF(Analyse!$E$108="X",INDIRECT("'DATA - økonomi'!AE"&amp;4+15*$A26+4*$A26+6),0)+IF(Analyse!$E$109="X",INDIRECT("'DATA - økonomi'!AE"&amp;4+15*$A26+4*$A26+7),0)+IF(Analyse!$E$110="X",INDIRECT("'DATA - økonomi'!AE"&amp;4+15*$A26+4*$A26+8),0)+IF(Analyse!$E$111="X",INDIRECT("'DATA - økonomi'!AE"&amp;4+15*$A26+4*$A26+9),0)+IF(Analyse!$E$112="X",INDIRECT("'DATA - økonomi'!AE"&amp;4+15*$A26+4*$A26+10),0)+IF(Analyse!$E$115="X",INDIRECT("'DATA - økonomi'!AE"&amp;4+15*$A26+4*$A26+11),0)+IF(Analyse!$E$116="X",INDIRECT("'DATA - økonomi'!AE"&amp;4+15*$A26+4*$A26+12),0)+IF(Analyse!$E$117="X",INDIRECT("'DATA - økonomi'!AE"&amp;4+15*$A26+4*$A26+13),0)+IF(Analyse!$E$129="X",INDIRECT("'DATA - økonomi'!AE"&amp;4+15*$A26+4*$A26+14),0)</f>
        <v>0</v>
      </c>
      <c r="AF26" s="36">
        <f ca="1">IF(Analyse!$E$3="X",INDIRECT("'DATA - økonomi'!AF"&amp;4+15*$A26+4*$A26+0),0)+IF(Analyse!$E$4="X",INDIRECT("'DATA - økonomi'!AF"&amp;4+15*$A26+4*$A26+1),0)+IF(Analyse!$E$104="X",INDIRECT("'DATA - økonomi'!AF"&amp;4+15*$A26+4*$A26+2),0)+IF(Analyse!$E$105="X",INDIRECT("'DATA - økonomi'!AF"&amp;4+15*$A26+4*$A26+3),0)+IF(Analyse!$E$106="X",INDIRECT("'DATA - økonomi'!AF"&amp;4+15*$A26+4*$A26+4),0)+IF(Analyse!$E$107="X",INDIRECT("'DATA - økonomi'!AF"&amp;4+15*$A26+4*$A26+5),0)+IF(Analyse!$E$108="X",INDIRECT("'DATA - økonomi'!AF"&amp;4+15*$A26+4*$A26+6),0)+IF(Analyse!$E$109="X",INDIRECT("'DATA - økonomi'!AF"&amp;4+15*$A26+4*$A26+7),0)+IF(Analyse!$E$110="X",INDIRECT("'DATA - økonomi'!AF"&amp;4+15*$A26+4*$A26+8),0)+IF(Analyse!$E$111="X",INDIRECT("'DATA - økonomi'!AF"&amp;4+15*$A26+4*$A26+9),0)+IF(Analyse!$E$112="X",INDIRECT("'DATA - økonomi'!AF"&amp;4+15*$A26+4*$A26+10),0)+IF(Analyse!$E$115="X",INDIRECT("'DATA - økonomi'!AF"&amp;4+15*$A26+4*$A26+11),0)+IF(Analyse!$E$116="X",INDIRECT("'DATA - økonomi'!AF"&amp;4+15*$A26+4*$A26+12),0)+IF(Analyse!$E$117="X",INDIRECT("'DATA - økonomi'!AF"&amp;4+15*$A26+4*$A26+13),0)+IF(Analyse!$E$129="X",INDIRECT("'DATA - økonomi'!AF"&amp;4+15*$A26+4*$A26+14),0)</f>
        <v>0</v>
      </c>
      <c r="AG26" s="36">
        <f ca="1">IF(Analyse!$E$3="X",INDIRECT("'DATA - økonomi'!AG"&amp;4+15*$A26+4*$A26+0),0)+IF(Analyse!$E$4="X",INDIRECT("'DATA - økonomi'!AG"&amp;4+15*$A26+4*$A26+1),0)+IF(Analyse!$E$104="X",INDIRECT("'DATA - økonomi'!AG"&amp;4+15*$A26+4*$A26+2),0)+IF(Analyse!$E$105="X",INDIRECT("'DATA - økonomi'!AG"&amp;4+15*$A26+4*$A26+3),0)+IF(Analyse!$E$106="X",INDIRECT("'DATA - økonomi'!AG"&amp;4+15*$A26+4*$A26+4),0)+IF(Analyse!$E$107="X",INDIRECT("'DATA - økonomi'!AG"&amp;4+15*$A26+4*$A26+5),0)+IF(Analyse!$E$108="X",INDIRECT("'DATA - økonomi'!AG"&amp;4+15*$A26+4*$A26+6),0)+IF(Analyse!$E$109="X",INDIRECT("'DATA - økonomi'!AG"&amp;4+15*$A26+4*$A26+7),0)+IF(Analyse!$E$110="X",INDIRECT("'DATA - økonomi'!AG"&amp;4+15*$A26+4*$A26+8),0)+IF(Analyse!$E$111="X",INDIRECT("'DATA - økonomi'!AG"&amp;4+15*$A26+4*$A26+9),0)+IF(Analyse!$E$112="X",INDIRECT("'DATA - økonomi'!AG"&amp;4+15*$A26+4*$A26+10),0)+IF(Analyse!$E$115="X",INDIRECT("'DATA - økonomi'!AG"&amp;4+15*$A26+4*$A26+11),0)+IF(Analyse!$E$116="X",INDIRECT("'DATA - økonomi'!AG"&amp;4+15*$A26+4*$A26+12),0)+IF(Analyse!$E$117="X",INDIRECT("'DATA - økonomi'!AG"&amp;4+15*$A26+4*$A26+13),0)+IF(Analyse!$E$129="X",INDIRECT("'DATA - økonomi'!AG"&amp;4+15*$A26+4*$A26+14),0)</f>
        <v>0</v>
      </c>
      <c r="AH26" s="36">
        <f ca="1">IF(Analyse!$E$3="X",INDIRECT("'DATA - økonomi'!AH"&amp;4+15*$A26+4*$A26+0),0)+IF(Analyse!$E$4="X",INDIRECT("'DATA - økonomi'!AH"&amp;4+15*$A26+4*$A26+1),0)+IF(Analyse!$E$104="X",INDIRECT("'DATA - økonomi'!AH"&amp;4+15*$A26+4*$A26+2),0)+IF(Analyse!$E$105="X",INDIRECT("'DATA - økonomi'!AH"&amp;4+15*$A26+4*$A26+3),0)+IF(Analyse!$E$106="X",INDIRECT("'DATA - økonomi'!AH"&amp;4+15*$A26+4*$A26+4),0)+IF(Analyse!$E$107="X",INDIRECT("'DATA - økonomi'!AH"&amp;4+15*$A26+4*$A26+5),0)+IF(Analyse!$E$108="X",INDIRECT("'DATA - økonomi'!AH"&amp;4+15*$A26+4*$A26+6),0)+IF(Analyse!$E$109="X",INDIRECT("'DATA - økonomi'!AH"&amp;4+15*$A26+4*$A26+7),0)+IF(Analyse!$E$110="X",INDIRECT("'DATA - økonomi'!AH"&amp;4+15*$A26+4*$A26+8),0)+IF(Analyse!$E$111="X",INDIRECT("'DATA - økonomi'!AH"&amp;4+15*$A26+4*$A26+9),0)+IF(Analyse!$E$112="X",INDIRECT("'DATA - økonomi'!AH"&amp;4+15*$A26+4*$A26+10),0)+IF(Analyse!$E$115="X",INDIRECT("'DATA - økonomi'!AH"&amp;4+15*$A26+4*$A26+11),0)+IF(Analyse!$E$116="X",INDIRECT("'DATA - økonomi'!AH"&amp;4+15*$A26+4*$A26+12),0)+IF(Analyse!$E$117="X",INDIRECT("'DATA - økonomi'!AH"&amp;4+15*$A26+4*$A26+13),0)+IF(Analyse!$E$129="X",INDIRECT("'DATA - økonomi'!AH"&amp;4+15*$A26+4*$A26+14),0)</f>
        <v>0</v>
      </c>
      <c r="AI26" s="36">
        <f ca="1">IF(Analyse!$E$3="X",INDIRECT("'DATA - økonomi'!AI"&amp;4+15*$A26+4*$A26+0),0)+IF(Analyse!$E$4="X",INDIRECT("'DATA - økonomi'!AI"&amp;4+15*$A26+4*$A26+1),0)+IF(Analyse!$E$104="X",INDIRECT("'DATA - økonomi'!AI"&amp;4+15*$A26+4*$A26+2),0)+IF(Analyse!$E$105="X",INDIRECT("'DATA - økonomi'!AI"&amp;4+15*$A26+4*$A26+3),0)+IF(Analyse!$E$106="X",INDIRECT("'DATA - økonomi'!AI"&amp;4+15*$A26+4*$A26+4),0)+IF(Analyse!$E$107="X",INDIRECT("'DATA - økonomi'!AI"&amp;4+15*$A26+4*$A26+5),0)+IF(Analyse!$E$108="X",INDIRECT("'DATA - økonomi'!AI"&amp;4+15*$A26+4*$A26+6),0)+IF(Analyse!$E$109="X",INDIRECT("'DATA - økonomi'!AI"&amp;4+15*$A26+4*$A26+7),0)+IF(Analyse!$E$110="X",INDIRECT("'DATA - økonomi'!AI"&amp;4+15*$A26+4*$A26+8),0)+IF(Analyse!$E$111="X",INDIRECT("'DATA - økonomi'!AI"&amp;4+15*$A26+4*$A26+9),0)+IF(Analyse!$E$112="X",INDIRECT("'DATA - økonomi'!AI"&amp;4+15*$A26+4*$A26+10),0)+IF(Analyse!$E$115="X",INDIRECT("'DATA - økonomi'!AI"&amp;4+15*$A26+4*$A26+11),0)+IF(Analyse!$E$116="X",INDIRECT("'DATA - økonomi'!AI"&amp;4+15*$A26+4*$A26+12),0)+IF(Analyse!$E$117="X",INDIRECT("'DATA - økonomi'!AI"&amp;4+15*$A26+4*$A26+13),0)+IF(Analyse!$E$129="X",INDIRECT("'DATA - økonomi'!AI"&amp;4+15*$A26+4*$A26+14),0)</f>
        <v>0</v>
      </c>
      <c r="AJ26" s="36">
        <f ca="1">IF(Analyse!$E$3="X",INDIRECT("'DATA - økonomi'!AJ"&amp;4+15*$A26+4*$A26+0),0)+IF(Analyse!$E$4="X",INDIRECT("'DATA - økonomi'!AJ"&amp;4+15*$A26+4*$A26+1),0)+IF(Analyse!$E$104="X",INDIRECT("'DATA - økonomi'!AJ"&amp;4+15*$A26+4*$A26+2),0)+IF(Analyse!$E$105="X",INDIRECT("'DATA - økonomi'!AJ"&amp;4+15*$A26+4*$A26+3),0)+IF(Analyse!$E$106="X",INDIRECT("'DATA - økonomi'!AJ"&amp;4+15*$A26+4*$A26+4),0)+IF(Analyse!$E$107="X",INDIRECT("'DATA - økonomi'!AJ"&amp;4+15*$A26+4*$A26+5),0)+IF(Analyse!$E$108="X",INDIRECT("'DATA - økonomi'!AJ"&amp;4+15*$A26+4*$A26+6),0)+IF(Analyse!$E$109="X",INDIRECT("'DATA - økonomi'!AJ"&amp;4+15*$A26+4*$A26+7),0)+IF(Analyse!$E$110="X",INDIRECT("'DATA - økonomi'!AJ"&amp;4+15*$A26+4*$A26+8),0)+IF(Analyse!$E$111="X",INDIRECT("'DATA - økonomi'!AJ"&amp;4+15*$A26+4*$A26+9),0)+IF(Analyse!$E$112="X",INDIRECT("'DATA - økonomi'!AJ"&amp;4+15*$A26+4*$A26+10),0)+IF(Analyse!$E$115="X",INDIRECT("'DATA - økonomi'!AJ"&amp;4+15*$A26+4*$A26+11),0)+IF(Analyse!$E$116="X",INDIRECT("'DATA - økonomi'!AJ"&amp;4+15*$A26+4*$A26+12),0)+IF(Analyse!$E$117="X",INDIRECT("'DATA - økonomi'!AJ"&amp;4+15*$A26+4*$A26+13),0)+IF(Analyse!$E$129="X",INDIRECT("'DATA - økonomi'!AJ"&amp;4+15*$A26+4*$A26+14),0)</f>
        <v>0</v>
      </c>
      <c r="AK26" s="36">
        <f ca="1">IF(Analyse!$E$3="X",INDIRECT("'DATA - økonomi'!AK"&amp;4+15*$A26+4*$A26+0),0)+IF(Analyse!$E$4="X",INDIRECT("'DATA - økonomi'!AK"&amp;4+15*$A26+4*$A26+1),0)+IF(Analyse!$E$104="X",INDIRECT("'DATA - økonomi'!AK"&amp;4+15*$A26+4*$A26+2),0)+IF(Analyse!$E$105="X",INDIRECT("'DATA - økonomi'!AK"&amp;4+15*$A26+4*$A26+3),0)+IF(Analyse!$E$106="X",INDIRECT("'DATA - økonomi'!AK"&amp;4+15*$A26+4*$A26+4),0)+IF(Analyse!$E$107="X",INDIRECT("'DATA - økonomi'!AK"&amp;4+15*$A26+4*$A26+5),0)+IF(Analyse!$E$108="X",INDIRECT("'DATA - økonomi'!AK"&amp;4+15*$A26+4*$A26+6),0)+IF(Analyse!$E$109="X",INDIRECT("'DATA - økonomi'!AK"&amp;4+15*$A26+4*$A26+7),0)+IF(Analyse!$E$110="X",INDIRECT("'DATA - økonomi'!AK"&amp;4+15*$A26+4*$A26+8),0)+IF(Analyse!$E$111="X",INDIRECT("'DATA - økonomi'!AK"&amp;4+15*$A26+4*$A26+9),0)+IF(Analyse!$E$112="X",INDIRECT("'DATA - økonomi'!AK"&amp;4+15*$A26+4*$A26+10),0)+IF(Analyse!$E$115="X",INDIRECT("'DATA - økonomi'!AK"&amp;4+15*$A26+4*$A26+11),0)+IF(Analyse!$E$116="X",INDIRECT("'DATA - økonomi'!AK"&amp;4+15*$A26+4*$A26+12),0)+IF(Analyse!$E$117="X",INDIRECT("'DATA - økonomi'!AK"&amp;4+15*$A26+4*$A26+13),0)+IF(Analyse!$E$129="X",INDIRECT("'DATA - økonomi'!AK"&amp;4+15*$A26+4*$A26+14),0)</f>
        <v>0</v>
      </c>
      <c r="AL26" s="36">
        <f ca="1">IF(Analyse!$E$3="X",INDIRECT("'DATA - økonomi'!AL"&amp;4+15*$A26+4*$A26+0),0)+IF(Analyse!$E$4="X",INDIRECT("'DATA - økonomi'!AL"&amp;4+15*$A26+4*$A26+1),0)+IF(Analyse!$E$104="X",INDIRECT("'DATA - økonomi'!AL"&amp;4+15*$A26+4*$A26+2),0)+IF(Analyse!$E$105="X",INDIRECT("'DATA - økonomi'!AL"&amp;4+15*$A26+4*$A26+3),0)+IF(Analyse!$E$106="X",INDIRECT("'DATA - økonomi'!AL"&amp;4+15*$A26+4*$A26+4),0)+IF(Analyse!$E$107="X",INDIRECT("'DATA - økonomi'!AL"&amp;4+15*$A26+4*$A26+5),0)+IF(Analyse!$E$108="X",INDIRECT("'DATA - økonomi'!AL"&amp;4+15*$A26+4*$A26+6),0)+IF(Analyse!$E$109="X",INDIRECT("'DATA - økonomi'!AL"&amp;4+15*$A26+4*$A26+7),0)+IF(Analyse!$E$110="X",INDIRECT("'DATA - økonomi'!AL"&amp;4+15*$A26+4*$A26+8),0)+IF(Analyse!$E$111="X",INDIRECT("'DATA - økonomi'!AL"&amp;4+15*$A26+4*$A26+9),0)+IF(Analyse!$E$112="X",INDIRECT("'DATA - økonomi'!AL"&amp;4+15*$A26+4*$A26+10),0)+IF(Analyse!$E$115="X",INDIRECT("'DATA - økonomi'!AL"&amp;4+15*$A26+4*$A26+11),0)+IF(Analyse!$E$116="X",INDIRECT("'DATA - økonomi'!AL"&amp;4+15*$A26+4*$A26+12),0)+IF(Analyse!$E$117="X",INDIRECT("'DATA - økonomi'!AL"&amp;4+15*$A26+4*$A26+13),0)+IF(Analyse!$E$129="X",INDIRECT("'DATA - økonomi'!AL"&amp;4+15*$A26+4*$A26+14),0)</f>
        <v>0</v>
      </c>
      <c r="AM26" s="36">
        <f ca="1">IF(Analyse!$E$3="X",INDIRECT("'DATA - økonomi'!AM"&amp;4+15*$A26+4*$A26+0),0)+IF(Analyse!$E$4="X",INDIRECT("'DATA - økonomi'!AM"&amp;4+15*$A26+4*$A26+1),0)+IF(Analyse!$E$104="X",INDIRECT("'DATA - økonomi'!AM"&amp;4+15*$A26+4*$A26+2),0)+IF(Analyse!$E$105="X",INDIRECT("'DATA - økonomi'!AM"&amp;4+15*$A26+4*$A26+3),0)+IF(Analyse!$E$106="X",INDIRECT("'DATA - økonomi'!AM"&amp;4+15*$A26+4*$A26+4),0)+IF(Analyse!$E$107="X",INDIRECT("'DATA - økonomi'!AM"&amp;4+15*$A26+4*$A26+5),0)+IF(Analyse!$E$108="X",INDIRECT("'DATA - økonomi'!AM"&amp;4+15*$A26+4*$A26+6),0)+IF(Analyse!$E$109="X",INDIRECT("'DATA - økonomi'!AM"&amp;4+15*$A26+4*$A26+7),0)+IF(Analyse!$E$110="X",INDIRECT("'DATA - økonomi'!AM"&amp;4+15*$A26+4*$A26+8),0)+IF(Analyse!$E$111="X",INDIRECT("'DATA - økonomi'!AM"&amp;4+15*$A26+4*$A26+9),0)+IF(Analyse!$E$112="X",INDIRECT("'DATA - økonomi'!AM"&amp;4+15*$A26+4*$A26+10),0)+IF(Analyse!$E$115="X",INDIRECT("'DATA - økonomi'!AM"&amp;4+15*$A26+4*$A26+11),0)+IF(Analyse!$E$116="X",INDIRECT("'DATA - økonomi'!AM"&amp;4+15*$A26+4*$A26+12),0)+IF(Analyse!$E$117="X",INDIRECT("'DATA - økonomi'!AM"&amp;4+15*$A26+4*$A26+13),0)+IF(Analyse!$E$129="X",INDIRECT("'DATA - økonomi'!AM"&amp;4+15*$A26+4*$A26+14),0)</f>
        <v>0</v>
      </c>
      <c r="AN26" s="36">
        <f ca="1">IF(Analyse!$E$3="X",INDIRECT("'DATA - økonomi'!AN"&amp;4+15*$A26+4*$A26+0),0)+IF(Analyse!$E$4="X",INDIRECT("'DATA - økonomi'!AN"&amp;4+15*$A26+4*$A26+1),0)+IF(Analyse!$E$104="X",INDIRECT("'DATA - økonomi'!AN"&amp;4+15*$A26+4*$A26+2),0)+IF(Analyse!$E$105="X",INDIRECT("'DATA - økonomi'!AN"&amp;4+15*$A26+4*$A26+3),0)+IF(Analyse!$E$106="X",INDIRECT("'DATA - økonomi'!AN"&amp;4+15*$A26+4*$A26+4),0)+IF(Analyse!$E$107="X",INDIRECT("'DATA - økonomi'!AN"&amp;4+15*$A26+4*$A26+5),0)+IF(Analyse!$E$108="X",INDIRECT("'DATA - økonomi'!AN"&amp;4+15*$A26+4*$A26+6),0)+IF(Analyse!$E$109="X",INDIRECT("'DATA - økonomi'!AN"&amp;4+15*$A26+4*$A26+7),0)+IF(Analyse!$E$110="X",INDIRECT("'DATA - økonomi'!AN"&amp;4+15*$A26+4*$A26+8),0)+IF(Analyse!$E$111="X",INDIRECT("'DATA - økonomi'!AN"&amp;4+15*$A26+4*$A26+9),0)+IF(Analyse!$E$112="X",INDIRECT("'DATA - økonomi'!AN"&amp;4+15*$A26+4*$A26+10),0)+IF(Analyse!$E$115="X",INDIRECT("'DATA - økonomi'!AN"&amp;4+15*$A26+4*$A26+11),0)+IF(Analyse!$E$116="X",INDIRECT("'DATA - økonomi'!AN"&amp;4+15*$A26+4*$A26+12),0)+IF(Analyse!$E$117="X",INDIRECT("'DATA - økonomi'!AN"&amp;4+15*$A26+4*$A26+13),0)+IF(Analyse!$E$129="X",INDIRECT("'DATA - økonomi'!AN"&amp;4+15*$A26+4*$A26+14),0)</f>
        <v>0</v>
      </c>
      <c r="AO26" s="36">
        <f ca="1">IF(Analyse!$E$3="X",INDIRECT("'DATA - økonomi'!AO"&amp;4+15*$A26+4*$A26+0),0)+IF(Analyse!$E$4="X",INDIRECT("'DATA - økonomi'!AO"&amp;4+15*$A26+4*$A26+1),0)+IF(Analyse!$E$104="X",INDIRECT("'DATA - økonomi'!AO"&amp;4+15*$A26+4*$A26+2),0)+IF(Analyse!$E$105="X",INDIRECT("'DATA - økonomi'!AO"&amp;4+15*$A26+4*$A26+3),0)+IF(Analyse!$E$106="X",INDIRECT("'DATA - økonomi'!AO"&amp;4+15*$A26+4*$A26+4),0)+IF(Analyse!$E$107="X",INDIRECT("'DATA - økonomi'!AO"&amp;4+15*$A26+4*$A26+5),0)+IF(Analyse!$E$108="X",INDIRECT("'DATA - økonomi'!AO"&amp;4+15*$A26+4*$A26+6),0)+IF(Analyse!$E$109="X",INDIRECT("'DATA - økonomi'!AO"&amp;4+15*$A26+4*$A26+7),0)+IF(Analyse!$E$110="X",INDIRECT("'DATA - økonomi'!AO"&amp;4+15*$A26+4*$A26+8),0)+IF(Analyse!$E$111="X",INDIRECT("'DATA - økonomi'!AO"&amp;4+15*$A26+4*$A26+9),0)+IF(Analyse!$E$112="X",INDIRECT("'DATA - økonomi'!AO"&amp;4+15*$A26+4*$A26+10),0)+IF(Analyse!$E$115="X",INDIRECT("'DATA - økonomi'!AO"&amp;4+15*$A26+4*$A26+11),0)+IF(Analyse!$E$116="X",INDIRECT("'DATA - økonomi'!AO"&amp;4+15*$A26+4*$A26+12),0)+IF(Analyse!$E$117="X",INDIRECT("'DATA - økonomi'!AO"&amp;4+15*$A26+4*$A26+13),0)+IF(Analyse!$E$129="X",INDIRECT("'DATA - økonomi'!AO"&amp;4+15*$A26+4*$A26+14),0)</f>
        <v>0</v>
      </c>
      <c r="AP26" s="30"/>
      <c r="AQ26" s="35" t="s">
        <v>34</v>
      </c>
      <c r="AR26" s="36">
        <f ca="1">INDIRECT("'DATA - økonomi'!AE"&amp;($A129+1)*19)</f>
        <v>44529.52</v>
      </c>
      <c r="AS26" s="36">
        <f ca="1">INDIRECT("'DATA - økonomi'!AF"&amp;($A129+1)*19)</f>
        <v>44940.61</v>
      </c>
      <c r="AT26" s="36">
        <f ca="1">INDIRECT("'DATA - økonomi'!AG"&amp;($A129+1)*19)</f>
        <v>45183.995999999999</v>
      </c>
      <c r="AU26" s="36">
        <f ca="1">INDIRECT("'DATA - økonomi'!AH"&amp;($A129+1)*19)</f>
        <v>45210</v>
      </c>
      <c r="AV26" s="36">
        <f ca="1">INDIRECT("'DATA - økonomi'!AI"&amp;($A129+1)*19)</f>
        <v>45483</v>
      </c>
      <c r="AW26" s="36">
        <f ca="1">INDIRECT("'DATA - økonomi'!AJ"&amp;($A129+1)*19)</f>
        <v>45405.997000000003</v>
      </c>
      <c r="AX26" s="36">
        <f ca="1">INDIRECT("'DATA - økonomi'!AK"&amp;($A129+1)*19)</f>
        <v>44729.72</v>
      </c>
      <c r="AY26" s="36">
        <f ca="1">INDIRECT("'DATA - økonomi'!AL"&amp;($A129+1)*19)</f>
        <v>44374.19</v>
      </c>
      <c r="AZ26" s="36">
        <f ca="1">INDIRECT("'DATA - økonomi'!AM"&amp;($A129+1)*19)</f>
        <v>43984.5</v>
      </c>
      <c r="BA26" s="36">
        <f ca="1">INDIRECT("'DATA - økonomi'!AN"&amp;($A129+1)*19)</f>
        <v>43416.945</v>
      </c>
      <c r="BB26" s="36">
        <f ca="1">INDIRECT("'DATA - økonomi'!AO"&amp;($A129+1)*19)</f>
        <v>44004.743999999992</v>
      </c>
      <c r="BC26" s="30"/>
    </row>
    <row r="27" spans="1:55" x14ac:dyDescent="0.25">
      <c r="A27" s="32">
        <v>23</v>
      </c>
      <c r="B27" s="35" t="s">
        <v>35</v>
      </c>
      <c r="C27" s="36">
        <f ca="1">IF(Analyse!$E$3="X",INDIRECT("'DATA - økonomi'!C"&amp;4+15*$A27+4*$A27+0),0)+IF(Analyse!$E$4="X",INDIRECT("'DATA - økonomi'!C"&amp;4+15*$A27+4*$A27+1),0)+IF(Analyse!$E$104="X",INDIRECT("'DATA - økonomi'!C"&amp;4+15*$A27+4*$A27+2),0)+IF(Analyse!$E$105="X",INDIRECT("'DATA - økonomi'!C"&amp;4+15*$A27+4*$A27+3),0)+IF(Analyse!$E$106="X",INDIRECT("'DATA - økonomi'!C"&amp;4+15*$A27+4*$A27+4),0)+IF(Analyse!$E$107="X",INDIRECT("'DATA - økonomi'!C"&amp;4+15*$A27+4*$A27+5),0)+IF(Analyse!$E$108="X",INDIRECT("'DATA - økonomi'!C"&amp;4+15*$A27+4*$A27+6),0)+IF(Analyse!$E$109="X",INDIRECT("'DATA - økonomi'!C"&amp;4+15*$A27+4*$A27+7),0)+IF(Analyse!$E$110="X",INDIRECT("'DATA - økonomi'!C"&amp;4+15*$A27+4*$A27+8),0)+IF(Analyse!$E$111="X",INDIRECT("'DATA - økonomi'!C"&amp;4+15*$A27+4*$A27+9),0)+IF(Analyse!$E$112="X",INDIRECT("'DATA - økonomi'!C"&amp;4+15*$A27+4*$A27+10),0)+IF(Analyse!$E$115="X",INDIRECT("'DATA - økonomi'!C"&amp;4+15*$A27+4*$A27+11),0)+IF(Analyse!$E$116="X",INDIRECT("'DATA - økonomi'!C"&amp;4+15*$A27+4*$A27+12),0)+IF(Analyse!$E$117="X",INDIRECT("'DATA - økonomi'!C"&amp;4+15*$A27+4*$A27+13),0)+IF(Analyse!$E$129="X",INDIRECT("'DATA - økonomi'!C"&amp;4+15*$A27+4*$A27+14),0)</f>
        <v>0</v>
      </c>
      <c r="D27" s="36">
        <f ca="1">IF(Analyse!$E$3="X",INDIRECT("'DATA - økonomi'!D"&amp;4+15*$A27+4*$A27+0),0)+IF(Analyse!$E$4="X",INDIRECT("'DATA - økonomi'!D"&amp;4+15*$A27+4*$A27+1),0)+IF(Analyse!$E$104="X",INDIRECT("'DATA - økonomi'!D"&amp;4+15*$A27+4*$A27+2),0)+IF(Analyse!$E$105="X",INDIRECT("'DATA - økonomi'!D"&amp;4+15*$A27+4*$A27+3),0)+IF(Analyse!$E$106="X",INDIRECT("'DATA - økonomi'!D"&amp;4+15*$A27+4*$A27+4),0)+IF(Analyse!$E$107="X",INDIRECT("'DATA - økonomi'!D"&amp;4+15*$A27+4*$A27+5),0)+IF(Analyse!$E$108="X",INDIRECT("'DATA - økonomi'!D"&amp;4+15*$A27+4*$A27+6),0)+IF(Analyse!$E$109="X",INDIRECT("'DATA - økonomi'!D"&amp;4+15*$A27+4*$A27+7),0)+IF(Analyse!$E$110="X",INDIRECT("'DATA - økonomi'!D"&amp;4+15*$A27+4*$A27+8),0)+IF(Analyse!$E$111="X",INDIRECT("'DATA - økonomi'!D"&amp;4+15*$A27+4*$A27+9),0)+IF(Analyse!$E$112="X",INDIRECT("'DATA - økonomi'!D"&amp;4+15*$A27+4*$A27+10),0)+IF(Analyse!$E$115="X",INDIRECT("'DATA - økonomi'!D"&amp;4+15*$A27+4*$A27+11),0)+IF(Analyse!$E$116="X",INDIRECT("'DATA - økonomi'!D"&amp;4+15*$A27+4*$A27+12),0)+IF(Analyse!$E$117="X",INDIRECT("'DATA - økonomi'!D"&amp;4+15*$A27+4*$A27+13),0)+IF(Analyse!$E$129="X",INDIRECT("'DATA - økonomi'!D"&amp;4+15*$A27+4*$A27+14),0)</f>
        <v>0</v>
      </c>
      <c r="E27" s="36">
        <f ca="1">IF(Analyse!$E$3="X",INDIRECT("'DATA - økonomi'!E"&amp;4+15*$A27+4*$A27+0),0)+IF(Analyse!$E$4="X",INDIRECT("'DATA - økonomi'!E"&amp;4+15*$A27+4*$A27+1),0)+IF(Analyse!$E$104="X",INDIRECT("'DATA - økonomi'!E"&amp;4+15*$A27+4*$A27+2),0)+IF(Analyse!$E$105="X",INDIRECT("'DATA - økonomi'!E"&amp;4+15*$A27+4*$A27+3),0)+IF(Analyse!$E$106="X",INDIRECT("'DATA - økonomi'!E"&amp;4+15*$A27+4*$A27+4),0)+IF(Analyse!$E$107="X",INDIRECT("'DATA - økonomi'!E"&amp;4+15*$A27+4*$A27+5),0)+IF(Analyse!$E$108="X",INDIRECT("'DATA - økonomi'!E"&amp;4+15*$A27+4*$A27+6),0)+IF(Analyse!$E$109="X",INDIRECT("'DATA - økonomi'!E"&amp;4+15*$A27+4*$A27+7),0)+IF(Analyse!$E$110="X",INDIRECT("'DATA - økonomi'!E"&amp;4+15*$A27+4*$A27+8),0)+IF(Analyse!$E$111="X",INDIRECT("'DATA - økonomi'!E"&amp;4+15*$A27+4*$A27+9),0)+IF(Analyse!$E$112="X",INDIRECT("'DATA - økonomi'!E"&amp;4+15*$A27+4*$A27+10),0)+IF(Analyse!$E$115="X",INDIRECT("'DATA - økonomi'!E"&amp;4+15*$A27+4*$A27+11),0)+IF(Analyse!$E$116="X",INDIRECT("'DATA - økonomi'!E"&amp;4+15*$A27+4*$A27+12),0)+IF(Analyse!$E$117="X",INDIRECT("'DATA - økonomi'!E"&amp;4+15*$A27+4*$A27+13),0)+IF(Analyse!$E$129="X",INDIRECT("'DATA - økonomi'!E"&amp;4+15*$A27+4*$A27+14),0)</f>
        <v>0</v>
      </c>
      <c r="F27" s="36">
        <f ca="1">IF(Analyse!$E$3="X",INDIRECT("'DATA - økonomi'!F"&amp;4+15*$A27+4*$A27+0),0)+IF(Analyse!$E$4="X",INDIRECT("'DATA - økonomi'!F"&amp;4+15*$A27+4*$A27+1),0)+IF(Analyse!$E$104="X",INDIRECT("'DATA - økonomi'!F"&amp;4+15*$A27+4*$A27+2),0)+IF(Analyse!$E$105="X",INDIRECT("'DATA - økonomi'!F"&amp;4+15*$A27+4*$A27+3),0)+IF(Analyse!$E$106="X",INDIRECT("'DATA - økonomi'!F"&amp;4+15*$A27+4*$A27+4),0)+IF(Analyse!$E$107="X",INDIRECT("'DATA - økonomi'!F"&amp;4+15*$A27+4*$A27+5),0)+IF(Analyse!$E$108="X",INDIRECT("'DATA - økonomi'!F"&amp;4+15*$A27+4*$A27+6),0)+IF(Analyse!$E$109="X",INDIRECT("'DATA - økonomi'!F"&amp;4+15*$A27+4*$A27+7),0)+IF(Analyse!$E$110="X",INDIRECT("'DATA - økonomi'!F"&amp;4+15*$A27+4*$A27+8),0)+IF(Analyse!$E$111="X",INDIRECT("'DATA - økonomi'!F"&amp;4+15*$A27+4*$A27+9),0)+IF(Analyse!$E$112="X",INDIRECT("'DATA - økonomi'!F"&amp;4+15*$A27+4*$A27+10),0)+IF(Analyse!$E$115="X",INDIRECT("'DATA - økonomi'!F"&amp;4+15*$A27+4*$A27+11),0)+IF(Analyse!$E$116="X",INDIRECT("'DATA - økonomi'!F"&amp;4+15*$A27+4*$A27+12),0)+IF(Analyse!$E$117="X",INDIRECT("'DATA - økonomi'!F"&amp;4+15*$A27+4*$A27+13),0)+IF(Analyse!$E$129="X",INDIRECT("'DATA - økonomi'!F"&amp;4+15*$A27+4*$A27+14),0)</f>
        <v>0</v>
      </c>
      <c r="G27" s="36">
        <f ca="1">IF(Analyse!$E$3="X",INDIRECT("'DATA - økonomi'!G"&amp;4+15*$A27+4*$A27+0),0)+IF(Analyse!$E$4="X",INDIRECT("'DATA - økonomi'!G"&amp;4+15*$A27+4*$A27+1),0)+IF(Analyse!$E$104="X",INDIRECT("'DATA - økonomi'!G"&amp;4+15*$A27+4*$A27+2),0)+IF(Analyse!$E$105="X",INDIRECT("'DATA - økonomi'!G"&amp;4+15*$A27+4*$A27+3),0)+IF(Analyse!$E$106="X",INDIRECT("'DATA - økonomi'!G"&amp;4+15*$A27+4*$A27+4),0)+IF(Analyse!$E$107="X",INDIRECT("'DATA - økonomi'!G"&amp;4+15*$A27+4*$A27+5),0)+IF(Analyse!$E$108="X",INDIRECT("'DATA - økonomi'!G"&amp;4+15*$A27+4*$A27+6),0)+IF(Analyse!$E$109="X",INDIRECT("'DATA - økonomi'!G"&amp;4+15*$A27+4*$A27+7),0)+IF(Analyse!$E$110="X",INDIRECT("'DATA - økonomi'!G"&amp;4+15*$A27+4*$A27+8),0)+IF(Analyse!$E$111="X",INDIRECT("'DATA - økonomi'!G"&amp;4+15*$A27+4*$A27+9),0)+IF(Analyse!$E$112="X",INDIRECT("'DATA - økonomi'!G"&amp;4+15*$A27+4*$A27+10),0)+IF(Analyse!$E$115="X",INDIRECT("'DATA - økonomi'!G"&amp;4+15*$A27+4*$A27+11),0)+IF(Analyse!$E$116="X",INDIRECT("'DATA - økonomi'!G"&amp;4+15*$A27+4*$A27+12),0)+IF(Analyse!$E$117="X",INDIRECT("'DATA - økonomi'!G"&amp;4+15*$A27+4*$A27+13),0)+IF(Analyse!$E$129="X",INDIRECT("'DATA - økonomi'!G"&amp;4+15*$A27+4*$A27+14),0)</f>
        <v>0</v>
      </c>
      <c r="H27" s="36">
        <f ca="1">IF(Analyse!$E$3="X",INDIRECT("'DATA - økonomi'!H"&amp;4+15*$A27+4*$A27+0),0)+IF(Analyse!$E$4="X",INDIRECT("'DATA - økonomi'!H"&amp;4+15*$A27+4*$A27+1),0)+IF(Analyse!$E$104="X",INDIRECT("'DATA - økonomi'!H"&amp;4+15*$A27+4*$A27+2),0)+IF(Analyse!$E$105="X",INDIRECT("'DATA - økonomi'!H"&amp;4+15*$A27+4*$A27+3),0)+IF(Analyse!$E$106="X",INDIRECT("'DATA - økonomi'!H"&amp;4+15*$A27+4*$A27+4),0)+IF(Analyse!$E$107="X",INDIRECT("'DATA - økonomi'!H"&amp;4+15*$A27+4*$A27+5),0)+IF(Analyse!$E$108="X",INDIRECT("'DATA - økonomi'!H"&amp;4+15*$A27+4*$A27+6),0)+IF(Analyse!$E$109="X",INDIRECT("'DATA - økonomi'!H"&amp;4+15*$A27+4*$A27+7),0)+IF(Analyse!$E$110="X",INDIRECT("'DATA - økonomi'!H"&amp;4+15*$A27+4*$A27+8),0)+IF(Analyse!$E$111="X",INDIRECT("'DATA - økonomi'!H"&amp;4+15*$A27+4*$A27+9),0)+IF(Analyse!$E$112="X",INDIRECT("'DATA - økonomi'!H"&amp;4+15*$A27+4*$A27+10),0)+IF(Analyse!$E$115="X",INDIRECT("'DATA - økonomi'!H"&amp;4+15*$A27+4*$A27+11),0)+IF(Analyse!$E$116="X",INDIRECT("'DATA - økonomi'!H"&amp;4+15*$A27+4*$A27+12),0)+IF(Analyse!$E$117="X",INDIRECT("'DATA - økonomi'!H"&amp;4+15*$A27+4*$A27+13),0)+IF(Analyse!$E$129="X",INDIRECT("'DATA - økonomi'!H"&amp;4+15*$A27+4*$A27+14),0)</f>
        <v>0</v>
      </c>
      <c r="I27" s="36">
        <f ca="1">IF(Analyse!$E$3="X",INDIRECT("'DATA - økonomi'!I"&amp;4+15*$A27+4*$A27+0),0)+IF(Analyse!$E$4="X",INDIRECT("'DATA - økonomi'!I"&amp;4+15*$A27+4*$A27+1),0)+IF(Analyse!$E$104="X",INDIRECT("'DATA - økonomi'!I"&amp;4+15*$A27+4*$A27+2),0)+IF(Analyse!$E$105="X",INDIRECT("'DATA - økonomi'!I"&amp;4+15*$A27+4*$A27+3),0)+IF(Analyse!$E$106="X",INDIRECT("'DATA - økonomi'!I"&amp;4+15*$A27+4*$A27+4),0)+IF(Analyse!$E$107="X",INDIRECT("'DATA - økonomi'!I"&amp;4+15*$A27+4*$A27+5),0)+IF(Analyse!$E$108="X",INDIRECT("'DATA - økonomi'!I"&amp;4+15*$A27+4*$A27+6),0)+IF(Analyse!$E$109="X",INDIRECT("'DATA - økonomi'!I"&amp;4+15*$A27+4*$A27+7),0)+IF(Analyse!$E$110="X",INDIRECT("'DATA - økonomi'!I"&amp;4+15*$A27+4*$A27+8),0)+IF(Analyse!$E$111="X",INDIRECT("'DATA - økonomi'!I"&amp;4+15*$A27+4*$A27+9),0)+IF(Analyse!$E$112="X",INDIRECT("'DATA - økonomi'!I"&amp;4+15*$A27+4*$A27+10),0)+IF(Analyse!$E$115="X",INDIRECT("'DATA - økonomi'!I"&amp;4+15*$A27+4*$A27+11),0)+IF(Analyse!$E$116="X",INDIRECT("'DATA - økonomi'!I"&amp;4+15*$A27+4*$A27+12),0)+IF(Analyse!$E$117="X",INDIRECT("'DATA - økonomi'!I"&amp;4+15*$A27+4*$A27+13),0)+IF(Analyse!$E$129="X",INDIRECT("'DATA - økonomi'!I"&amp;4+15*$A27+4*$A27+14),0)</f>
        <v>0</v>
      </c>
      <c r="J27" s="36">
        <f ca="1">IF(Analyse!$E$3="X",INDIRECT("'DATA - økonomi'!J"&amp;4+15*$A27+4*$A27+0),0)+IF(Analyse!$E$4="X",INDIRECT("'DATA - økonomi'!J"&amp;4+15*$A27+4*$A27+1),0)+IF(Analyse!$E$104="X",INDIRECT("'DATA - økonomi'!J"&amp;4+15*$A27+4*$A27+2),0)+IF(Analyse!$E$105="X",INDIRECT("'DATA - økonomi'!J"&amp;4+15*$A27+4*$A27+3),0)+IF(Analyse!$E$106="X",INDIRECT("'DATA - økonomi'!J"&amp;4+15*$A27+4*$A27+4),0)+IF(Analyse!$E$107="X",INDIRECT("'DATA - økonomi'!J"&amp;4+15*$A27+4*$A27+5),0)+IF(Analyse!$E$108="X",INDIRECT("'DATA - økonomi'!J"&amp;4+15*$A27+4*$A27+6),0)+IF(Analyse!$E$109="X",INDIRECT("'DATA - økonomi'!J"&amp;4+15*$A27+4*$A27+7),0)+IF(Analyse!$E$110="X",INDIRECT("'DATA - økonomi'!J"&amp;4+15*$A27+4*$A27+8),0)+IF(Analyse!$E$111="X",INDIRECT("'DATA - økonomi'!J"&amp;4+15*$A27+4*$A27+9),0)+IF(Analyse!$E$112="X",INDIRECT("'DATA - økonomi'!J"&amp;4+15*$A27+4*$A27+10),0)+IF(Analyse!$E$115="X",INDIRECT("'DATA - økonomi'!J"&amp;4+15*$A27+4*$A27+11),0)+IF(Analyse!$E$116="X",INDIRECT("'DATA - økonomi'!J"&amp;4+15*$A27+4*$A27+12),0)+IF(Analyse!$E$117="X",INDIRECT("'DATA - økonomi'!J"&amp;4+15*$A27+4*$A27+13),0)+IF(Analyse!$E$129="X",INDIRECT("'DATA - økonomi'!J"&amp;4+15*$A27+4*$A27+14),0)</f>
        <v>0</v>
      </c>
      <c r="K27" s="36">
        <f ca="1">IF(Analyse!$E$3="X",INDIRECT("'DATA - økonomi'!K"&amp;4+15*$A27+4*$A27+0),0)+IF(Analyse!$E$4="X",INDIRECT("'DATA - økonomi'!K"&amp;4+15*$A27+4*$A27+1),0)+IF(Analyse!$E$104="X",INDIRECT("'DATA - økonomi'!K"&amp;4+15*$A27+4*$A27+2),0)+IF(Analyse!$E$105="X",INDIRECT("'DATA - økonomi'!K"&amp;4+15*$A27+4*$A27+3),0)+IF(Analyse!$E$106="X",INDIRECT("'DATA - økonomi'!K"&amp;4+15*$A27+4*$A27+4),0)+IF(Analyse!$E$107="X",INDIRECT("'DATA - økonomi'!K"&amp;4+15*$A27+4*$A27+5),0)+IF(Analyse!$E$108="X",INDIRECT("'DATA - økonomi'!K"&amp;4+15*$A27+4*$A27+6),0)+IF(Analyse!$E$109="X",INDIRECT("'DATA - økonomi'!K"&amp;4+15*$A27+4*$A27+7),0)+IF(Analyse!$E$110="X",INDIRECT("'DATA - økonomi'!K"&amp;4+15*$A27+4*$A27+8),0)+IF(Analyse!$E$111="X",INDIRECT("'DATA - økonomi'!K"&amp;4+15*$A27+4*$A27+9),0)+IF(Analyse!$E$112="X",INDIRECT("'DATA - økonomi'!K"&amp;4+15*$A27+4*$A27+10),0)+IF(Analyse!$E$115="X",INDIRECT("'DATA - økonomi'!K"&amp;4+15*$A27+4*$A27+11),0)+IF(Analyse!$E$116="X",INDIRECT("'DATA - økonomi'!K"&amp;4+15*$A27+4*$A27+12),0)+IF(Analyse!$E$117="X",INDIRECT("'DATA - økonomi'!K"&amp;4+15*$A27+4*$A27+13),0)+IF(Analyse!$E$129="X",INDIRECT("'DATA - økonomi'!K"&amp;4+15*$A27+4*$A27+14),0)</f>
        <v>0</v>
      </c>
      <c r="L27" s="36">
        <f ca="1">IF(Analyse!$E$3="X",INDIRECT("'DATA - økonomi'!L"&amp;4+15*$A27+4*$A27+0),0)+IF(Analyse!$E$4="X",INDIRECT("'DATA - økonomi'!L"&amp;4+15*$A27+4*$A27+1),0)+IF(Analyse!$E$104="X",INDIRECT("'DATA - økonomi'!L"&amp;4+15*$A27+4*$A27+2),0)+IF(Analyse!$E$105="X",INDIRECT("'DATA - økonomi'!L"&amp;4+15*$A27+4*$A27+3),0)+IF(Analyse!$E$106="X",INDIRECT("'DATA - økonomi'!L"&amp;4+15*$A27+4*$A27+4),0)+IF(Analyse!$E$107="X",INDIRECT("'DATA - økonomi'!L"&amp;4+15*$A27+4*$A27+5),0)+IF(Analyse!$E$108="X",INDIRECT("'DATA - økonomi'!L"&amp;4+15*$A27+4*$A27+6),0)+IF(Analyse!$E$109="X",INDIRECT("'DATA - økonomi'!L"&amp;4+15*$A27+4*$A27+7),0)+IF(Analyse!$E$110="X",INDIRECT("'DATA - økonomi'!L"&amp;4+15*$A27+4*$A27+8),0)+IF(Analyse!$E$111="X",INDIRECT("'DATA - økonomi'!L"&amp;4+15*$A27+4*$A27+9),0)+IF(Analyse!$E$112="X",INDIRECT("'DATA - økonomi'!L"&amp;4+15*$A27+4*$A27+10),0)+IF(Analyse!$E$115="X",INDIRECT("'DATA - økonomi'!L"&amp;4+15*$A27+4*$A27+11),0)+IF(Analyse!$E$116="X",INDIRECT("'DATA - økonomi'!L"&amp;4+15*$A27+4*$A27+12),0)+IF(Analyse!$E$117="X",INDIRECT("'DATA - økonomi'!L"&amp;4+15*$A27+4*$A27+13),0)+IF(Analyse!$E$129="X",INDIRECT("'DATA - økonomi'!L"&amp;4+15*$A27+4*$A27+14),0)</f>
        <v>0</v>
      </c>
      <c r="M27" s="36">
        <f ca="1">IF(Analyse!$E$3="X",INDIRECT("'DATA - økonomi'!M"&amp;4+15*$A27+4*$A27+0),0)+IF(Analyse!$E$4="X",INDIRECT("'DATA - økonomi'!M"&amp;4+15*$A27+4*$A27+1),0)+IF(Analyse!$E$104="X",INDIRECT("'DATA - økonomi'!M"&amp;4+15*$A27+4*$A27+2),0)+IF(Analyse!$E$105="X",INDIRECT("'DATA - økonomi'!M"&amp;4+15*$A27+4*$A27+3),0)+IF(Analyse!$E$106="X",INDIRECT("'DATA - økonomi'!M"&amp;4+15*$A27+4*$A27+4),0)+IF(Analyse!$E$107="X",INDIRECT("'DATA - økonomi'!M"&amp;4+15*$A27+4*$A27+5),0)+IF(Analyse!$E$108="X",INDIRECT("'DATA - økonomi'!M"&amp;4+15*$A27+4*$A27+6),0)+IF(Analyse!$E$109="X",INDIRECT("'DATA - økonomi'!M"&amp;4+15*$A27+4*$A27+7),0)+IF(Analyse!$E$110="X",INDIRECT("'DATA - økonomi'!M"&amp;4+15*$A27+4*$A27+8),0)+IF(Analyse!$E$111="X",INDIRECT("'DATA - økonomi'!M"&amp;4+15*$A27+4*$A27+9),0)+IF(Analyse!$E$112="X",INDIRECT("'DATA - økonomi'!M"&amp;4+15*$A27+4*$A27+10),0)+IF(Analyse!$E$115="X",INDIRECT("'DATA - økonomi'!M"&amp;4+15*$A27+4*$A27+11),0)+IF(Analyse!$E$116="X",INDIRECT("'DATA - økonomi'!M"&amp;4+15*$A27+4*$A27+12),0)+IF(Analyse!$E$117="X",INDIRECT("'DATA - økonomi'!M"&amp;4+15*$A27+4*$A27+13),0)+IF(Analyse!$E$129="X",INDIRECT("'DATA - økonomi'!M"&amp;4+15*$A27+4*$A27+14),0)</f>
        <v>0</v>
      </c>
      <c r="N27" s="36">
        <f ca="1">IF(Analyse!$E$3="X",INDIRECT("'DATA - økonomi'!N"&amp;4+15*$A27+4*$A27+0),0)+IF(Analyse!$E$4="X",INDIRECT("'DATA - økonomi'!N"&amp;4+15*$A27+4*$A27+1),0)+IF(Analyse!$E$104="X",INDIRECT("'DATA - økonomi'!N"&amp;4+15*$A27+4*$A27+2),0)+IF(Analyse!$E$105="X",INDIRECT("'DATA - økonomi'!N"&amp;4+15*$A27+4*$A27+3),0)+IF(Analyse!$E$106="X",INDIRECT("'DATA - økonomi'!N"&amp;4+15*$A27+4*$A27+4),0)+IF(Analyse!$E$107="X",INDIRECT("'DATA - økonomi'!N"&amp;4+15*$A27+4*$A27+5),0)+IF(Analyse!$E$108="X",INDIRECT("'DATA - økonomi'!N"&amp;4+15*$A27+4*$A27+6),0)+IF(Analyse!$E$109="X",INDIRECT("'DATA - økonomi'!N"&amp;4+15*$A27+4*$A27+7),0)+IF(Analyse!$E$110="X",INDIRECT("'DATA - økonomi'!N"&amp;4+15*$A27+4*$A27+8),0)+IF(Analyse!$E$111="X",INDIRECT("'DATA - økonomi'!N"&amp;4+15*$A27+4*$A27+9),0)+IF(Analyse!$E$112="X",INDIRECT("'DATA - økonomi'!N"&amp;4+15*$A27+4*$A27+10),0)+IF(Analyse!$E$115="X",INDIRECT("'DATA - økonomi'!N"&amp;4+15*$A27+4*$A27+11),0)+IF(Analyse!$E$116="X",INDIRECT("'DATA - økonomi'!N"&amp;4+15*$A27+4*$A27+12),0)+IF(Analyse!$E$117="X",INDIRECT("'DATA - økonomi'!N"&amp;4+15*$A27+4*$A27+13),0)+IF(Analyse!$E$129="X",INDIRECT("'DATA - økonomi'!N"&amp;4+15*$A27+4*$A27+14),0)</f>
        <v>0</v>
      </c>
      <c r="O27" s="32"/>
      <c r="P27" s="35" t="s">
        <v>35</v>
      </c>
      <c r="Q27" s="36">
        <f ca="1">IF(Analyse!$E$3="X",INDIRECT("'DATA - økonomi'!Q"&amp;4+15*$A27+4*$A27+0),0)+IF(Analyse!$E$4="X",INDIRECT("'DATA - økonomi'!Q"&amp;4+15*$A27+4*$A27+1),0)+IF(Analyse!$E$104="X",INDIRECT("'DATA - økonomi'!Q"&amp;4+15*$A27+4*$A27+2),0)+IF(Analyse!$E$105="X",INDIRECT("'DATA - økonomi'!Q"&amp;4+15*$A27+4*$A27+3),0)+IF(Analyse!$E$106="X",INDIRECT("'DATA - økonomi'!Q"&amp;4+15*$A27+4*$A27+4),0)+IF(Analyse!$E$107="X",INDIRECT("'DATA - økonomi'!Q"&amp;4+15*$A27+4*$A27+5),0)+IF(Analyse!$E$108="X",INDIRECT("'DATA - økonomi'!Q"&amp;4+15*$A27+4*$A27+6),0)+IF(Analyse!$E$109="X",INDIRECT("'DATA - økonomi'!Q"&amp;4+15*$A27+4*$A27+7),0)+IF(Analyse!$E$110="X",INDIRECT("'DATA - økonomi'!Q"&amp;4+15*$A27+4*$A27+8),0)+IF(Analyse!$E$111="X",INDIRECT("'DATA - økonomi'!Q"&amp;4+15*$A27+4*$A27+9),0)+IF(Analyse!$E$112="X",INDIRECT("'DATA - økonomi'!Q"&amp;4+15*$A27+4*$A27+10),0)+IF(Analyse!$E$115="X",INDIRECT("'DATA - økonomi'!Q"&amp;4+15*$A27+4*$A27+11),0)+IF(Analyse!$E$116="X",INDIRECT("'DATA - økonomi'!Q"&amp;4+15*$A27+4*$A27+12),0)+IF(Analyse!$E$117="X",INDIRECT("'DATA - økonomi'!Q"&amp;4+15*$A27+4*$A27+13),0)+IF(Analyse!$E$129="X",INDIRECT("'DATA - økonomi'!Q"&amp;4+15*$A27+4*$A27+14),0)</f>
        <v>0</v>
      </c>
      <c r="R27" s="36">
        <f ca="1">IF(Analyse!$E$3="X",INDIRECT("'DATA - økonomi'!R"&amp;4+15*$A27+4*$A27+0),0)+IF(Analyse!$E$4="X",INDIRECT("'DATA - økonomi'!R"&amp;4+15*$A27+4*$A27+1),0)+IF(Analyse!$E$104="X",INDIRECT("'DATA - økonomi'!R"&amp;4+15*$A27+4*$A27+2),0)+IF(Analyse!$E$105="X",INDIRECT("'DATA - økonomi'!R"&amp;4+15*$A27+4*$A27+3),0)+IF(Analyse!$E$106="X",INDIRECT("'DATA - økonomi'!R"&amp;4+15*$A27+4*$A27+4),0)+IF(Analyse!$E$107="X",INDIRECT("'DATA - økonomi'!R"&amp;4+15*$A27+4*$A27+5),0)+IF(Analyse!$E$108="X",INDIRECT("'DATA - økonomi'!R"&amp;4+15*$A27+4*$A27+6),0)+IF(Analyse!$E$109="X",INDIRECT("'DATA - økonomi'!R"&amp;4+15*$A27+4*$A27+7),0)+IF(Analyse!$E$110="X",INDIRECT("'DATA - økonomi'!R"&amp;4+15*$A27+4*$A27+8),0)+IF(Analyse!$E$111="X",INDIRECT("'DATA - økonomi'!R"&amp;4+15*$A27+4*$A27+9),0)+IF(Analyse!$E$112="X",INDIRECT("'DATA - økonomi'!R"&amp;4+15*$A27+4*$A27+10),0)+IF(Analyse!$E$115="X",INDIRECT("'DATA - økonomi'!R"&amp;4+15*$A27+4*$A27+11),0)+IF(Analyse!$E$116="X",INDIRECT("'DATA - økonomi'!R"&amp;4+15*$A27+4*$A27+12),0)+IF(Analyse!$E$117="X",INDIRECT("'DATA - økonomi'!R"&amp;4+15*$A27+4*$A27+13),0)+IF(Analyse!$E$129="X",INDIRECT("'DATA - økonomi'!R"&amp;4+15*$A27+4*$A27+14),0)</f>
        <v>0</v>
      </c>
      <c r="S27" s="36">
        <f ca="1">IF(Analyse!$E$3="X",INDIRECT("'DATA - økonomi'!S"&amp;4+15*$A27+4*$A27+0),0)+IF(Analyse!$E$4="X",INDIRECT("'DATA - økonomi'!S"&amp;4+15*$A27+4*$A27+1),0)+IF(Analyse!$E$104="X",INDIRECT("'DATA - økonomi'!S"&amp;4+15*$A27+4*$A27+2),0)+IF(Analyse!$E$105="X",INDIRECT("'DATA - økonomi'!S"&amp;4+15*$A27+4*$A27+3),0)+IF(Analyse!$E$106="X",INDIRECT("'DATA - økonomi'!S"&amp;4+15*$A27+4*$A27+4),0)+IF(Analyse!$E$107="X",INDIRECT("'DATA - økonomi'!S"&amp;4+15*$A27+4*$A27+5),0)+IF(Analyse!$E$108="X",INDIRECT("'DATA - økonomi'!S"&amp;4+15*$A27+4*$A27+6),0)+IF(Analyse!$E$109="X",INDIRECT("'DATA - økonomi'!S"&amp;4+15*$A27+4*$A27+7),0)+IF(Analyse!$E$110="X",INDIRECT("'DATA - økonomi'!S"&amp;4+15*$A27+4*$A27+8),0)+IF(Analyse!$E$111="X",INDIRECT("'DATA - økonomi'!S"&amp;4+15*$A27+4*$A27+9),0)+IF(Analyse!$E$112="X",INDIRECT("'DATA - økonomi'!S"&amp;4+15*$A27+4*$A27+10),0)+IF(Analyse!$E$115="X",INDIRECT("'DATA - økonomi'!S"&amp;4+15*$A27+4*$A27+11),0)+IF(Analyse!$E$116="X",INDIRECT("'DATA - økonomi'!S"&amp;4+15*$A27+4*$A27+12),0)+IF(Analyse!$E$117="X",INDIRECT("'DATA - økonomi'!S"&amp;4+15*$A27+4*$A27+13),0)+IF(Analyse!$E$129="X",INDIRECT("'DATA - økonomi'!S"&amp;4+15*$A27+4*$A27+14),0)</f>
        <v>0</v>
      </c>
      <c r="T27" s="36">
        <f ca="1">IF(Analyse!$E$3="X",INDIRECT("'DATA - økonomi'!T"&amp;4+15*$A27+4*$A27+0),0)+IF(Analyse!$E$4="X",INDIRECT("'DATA - økonomi'!T"&amp;4+15*$A27+4*$A27+1),0)+IF(Analyse!$E$104="X",INDIRECT("'DATA - økonomi'!T"&amp;4+15*$A27+4*$A27+2),0)+IF(Analyse!$E$105="X",INDIRECT("'DATA - økonomi'!T"&amp;4+15*$A27+4*$A27+3),0)+IF(Analyse!$E$106="X",INDIRECT("'DATA - økonomi'!T"&amp;4+15*$A27+4*$A27+4),0)+IF(Analyse!$E$107="X",INDIRECT("'DATA - økonomi'!T"&amp;4+15*$A27+4*$A27+5),0)+IF(Analyse!$E$108="X",INDIRECT("'DATA - økonomi'!T"&amp;4+15*$A27+4*$A27+6),0)+IF(Analyse!$E$109="X",INDIRECT("'DATA - økonomi'!T"&amp;4+15*$A27+4*$A27+7),0)+IF(Analyse!$E$110="X",INDIRECT("'DATA - økonomi'!T"&amp;4+15*$A27+4*$A27+8),0)+IF(Analyse!$E$111="X",INDIRECT("'DATA - økonomi'!T"&amp;4+15*$A27+4*$A27+9),0)+IF(Analyse!$E$112="X",INDIRECT("'DATA - økonomi'!T"&amp;4+15*$A27+4*$A27+10),0)+IF(Analyse!$E$115="X",INDIRECT("'DATA - økonomi'!T"&amp;4+15*$A27+4*$A27+11),0)+IF(Analyse!$E$116="X",INDIRECT("'DATA - økonomi'!T"&amp;4+15*$A27+4*$A27+12),0)+IF(Analyse!$E$117="X",INDIRECT("'DATA - økonomi'!T"&amp;4+15*$A27+4*$A27+13),0)+IF(Analyse!$E$129="X",INDIRECT("'DATA - økonomi'!T"&amp;4+15*$A27+4*$A27+14),0)</f>
        <v>0</v>
      </c>
      <c r="U27" s="36">
        <f ca="1">IF(Analyse!$E$3="X",INDIRECT("'DATA - økonomi'!U"&amp;4+15*$A27+4*$A27+0),0)+IF(Analyse!$E$4="X",INDIRECT("'DATA - økonomi'!U"&amp;4+15*$A27+4*$A27+1),0)+IF(Analyse!$E$104="X",INDIRECT("'DATA - økonomi'!U"&amp;4+15*$A27+4*$A27+2),0)+IF(Analyse!$E$105="X",INDIRECT("'DATA - økonomi'!U"&amp;4+15*$A27+4*$A27+3),0)+IF(Analyse!$E$106="X",INDIRECT("'DATA - økonomi'!U"&amp;4+15*$A27+4*$A27+4),0)+IF(Analyse!$E$107="X",INDIRECT("'DATA - økonomi'!U"&amp;4+15*$A27+4*$A27+5),0)+IF(Analyse!$E$108="X",INDIRECT("'DATA - økonomi'!U"&amp;4+15*$A27+4*$A27+6),0)+IF(Analyse!$E$109="X",INDIRECT("'DATA - økonomi'!U"&amp;4+15*$A27+4*$A27+7),0)+IF(Analyse!$E$110="X",INDIRECT("'DATA - økonomi'!U"&amp;4+15*$A27+4*$A27+8),0)+IF(Analyse!$E$111="X",INDIRECT("'DATA - økonomi'!U"&amp;4+15*$A27+4*$A27+9),0)+IF(Analyse!$E$112="X",INDIRECT("'DATA - økonomi'!U"&amp;4+15*$A27+4*$A27+10),0)+IF(Analyse!$E$115="X",INDIRECT("'DATA - økonomi'!U"&amp;4+15*$A27+4*$A27+11),0)+IF(Analyse!$E$116="X",INDIRECT("'DATA - økonomi'!U"&amp;4+15*$A27+4*$A27+12),0)+IF(Analyse!$E$117="X",INDIRECT("'DATA - økonomi'!U"&amp;4+15*$A27+4*$A27+13),0)+IF(Analyse!$E$129="X",INDIRECT("'DATA - økonomi'!U"&amp;4+15*$A27+4*$A27+14),0)</f>
        <v>0</v>
      </c>
      <c r="V27" s="36">
        <f ca="1">IF(Analyse!$E$3="X",INDIRECT("'DATA - økonomi'!V"&amp;4+15*$A27+4*$A27+0),0)+IF(Analyse!$E$4="X",INDIRECT("'DATA - økonomi'!V"&amp;4+15*$A27+4*$A27+1),0)+IF(Analyse!$E$104="X",INDIRECT("'DATA - økonomi'!V"&amp;4+15*$A27+4*$A27+2),0)+IF(Analyse!$E$105="X",INDIRECT("'DATA - økonomi'!V"&amp;4+15*$A27+4*$A27+3),0)+IF(Analyse!$E$106="X",INDIRECT("'DATA - økonomi'!V"&amp;4+15*$A27+4*$A27+4),0)+IF(Analyse!$E$107="X",INDIRECT("'DATA - økonomi'!V"&amp;4+15*$A27+4*$A27+5),0)+IF(Analyse!$E$108="X",INDIRECT("'DATA - økonomi'!V"&amp;4+15*$A27+4*$A27+6),0)+IF(Analyse!$E$109="X",INDIRECT("'DATA - økonomi'!V"&amp;4+15*$A27+4*$A27+7),0)+IF(Analyse!$E$110="X",INDIRECT("'DATA - økonomi'!V"&amp;4+15*$A27+4*$A27+8),0)+IF(Analyse!$E$111="X",INDIRECT("'DATA - økonomi'!V"&amp;4+15*$A27+4*$A27+9),0)+IF(Analyse!$E$112="X",INDIRECT("'DATA - økonomi'!V"&amp;4+15*$A27+4*$A27+10),0)+IF(Analyse!$E$115="X",INDIRECT("'DATA - økonomi'!V"&amp;4+15*$A27+4*$A27+11),0)+IF(Analyse!$E$116="X",INDIRECT("'DATA - økonomi'!V"&amp;4+15*$A27+4*$A27+12),0)+IF(Analyse!$E$117="X",INDIRECT("'DATA - økonomi'!V"&amp;4+15*$A27+4*$A27+13),0)+IF(Analyse!$E$129="X",INDIRECT("'DATA - økonomi'!V"&amp;4+15*$A27+4*$A27+14),0)</f>
        <v>0</v>
      </c>
      <c r="W27" s="36">
        <f ca="1">IF(Analyse!$E$3="X",INDIRECT("'DATA - økonomi'!W"&amp;4+15*$A27+4*$A27+0),0)+IF(Analyse!$E$4="X",INDIRECT("'DATA - økonomi'!W"&amp;4+15*$A27+4*$A27+1),0)+IF(Analyse!$E$104="X",INDIRECT("'DATA - økonomi'!W"&amp;4+15*$A27+4*$A27+2),0)+IF(Analyse!$E$105="X",INDIRECT("'DATA - økonomi'!W"&amp;4+15*$A27+4*$A27+3),0)+IF(Analyse!$E$106="X",INDIRECT("'DATA - økonomi'!W"&amp;4+15*$A27+4*$A27+4),0)+IF(Analyse!$E$107="X",INDIRECT("'DATA - økonomi'!W"&amp;4+15*$A27+4*$A27+5),0)+IF(Analyse!$E$108="X",INDIRECT("'DATA - økonomi'!W"&amp;4+15*$A27+4*$A27+6),0)+IF(Analyse!$E$109="X",INDIRECT("'DATA - økonomi'!W"&amp;4+15*$A27+4*$A27+7),0)+IF(Analyse!$E$110="X",INDIRECT("'DATA - økonomi'!W"&amp;4+15*$A27+4*$A27+8),0)+IF(Analyse!$E$111="X",INDIRECT("'DATA - økonomi'!W"&amp;4+15*$A27+4*$A27+9),0)+IF(Analyse!$E$112="X",INDIRECT("'DATA - økonomi'!W"&amp;4+15*$A27+4*$A27+10),0)+IF(Analyse!$E$115="X",INDIRECT("'DATA - økonomi'!W"&amp;4+15*$A27+4*$A27+11),0)+IF(Analyse!$E$116="X",INDIRECT("'DATA - økonomi'!W"&amp;4+15*$A27+4*$A27+12),0)+IF(Analyse!$E$117="X",INDIRECT("'DATA - økonomi'!W"&amp;4+15*$A27+4*$A27+13),0)+IF(Analyse!$E$129="X",INDIRECT("'DATA - økonomi'!W"&amp;4+15*$A27+4*$A27+14),0)</f>
        <v>0</v>
      </c>
      <c r="X27" s="36">
        <f ca="1">IF(Analyse!$E$3="X",INDIRECT("'DATA - økonomi'!X"&amp;4+15*$A27+4*$A27+0),0)+IF(Analyse!$E$4="X",INDIRECT("'DATA - økonomi'!X"&amp;4+15*$A27+4*$A27+1),0)+IF(Analyse!$E$104="X",INDIRECT("'DATA - økonomi'!X"&amp;4+15*$A27+4*$A27+2),0)+IF(Analyse!$E$105="X",INDIRECT("'DATA - økonomi'!X"&amp;4+15*$A27+4*$A27+3),0)+IF(Analyse!$E$106="X",INDIRECT("'DATA - økonomi'!X"&amp;4+15*$A27+4*$A27+4),0)+IF(Analyse!$E$107="X",INDIRECT("'DATA - økonomi'!X"&amp;4+15*$A27+4*$A27+5),0)+IF(Analyse!$E$108="X",INDIRECT("'DATA - økonomi'!X"&amp;4+15*$A27+4*$A27+6),0)+IF(Analyse!$E$109="X",INDIRECT("'DATA - økonomi'!X"&amp;4+15*$A27+4*$A27+7),0)+IF(Analyse!$E$110="X",INDIRECT("'DATA - økonomi'!X"&amp;4+15*$A27+4*$A27+8),0)+IF(Analyse!$E$111="X",INDIRECT("'DATA - økonomi'!X"&amp;4+15*$A27+4*$A27+9),0)+IF(Analyse!$E$112="X",INDIRECT("'DATA - økonomi'!X"&amp;4+15*$A27+4*$A27+10),0)+IF(Analyse!$E$115="X",INDIRECT("'DATA - økonomi'!X"&amp;4+15*$A27+4*$A27+11),0)+IF(Analyse!$E$116="X",INDIRECT("'DATA - økonomi'!X"&amp;4+15*$A27+4*$A27+12),0)+IF(Analyse!$E$117="X",INDIRECT("'DATA - økonomi'!X"&amp;4+15*$A27+4*$A27+13),0)+IF(Analyse!$E$129="X",INDIRECT("'DATA - økonomi'!X"&amp;4+15*$A27+4*$A27+14),0)</f>
        <v>0</v>
      </c>
      <c r="Y27" s="36">
        <f ca="1">IF(Analyse!$E$3="X",INDIRECT("'DATA - økonomi'!Y"&amp;4+15*$A27+4*$A27+0),0)+IF(Analyse!$E$4="X",INDIRECT("'DATA - økonomi'!Y"&amp;4+15*$A27+4*$A27+1),0)+IF(Analyse!$E$104="X",INDIRECT("'DATA - økonomi'!Y"&amp;4+15*$A27+4*$A27+2),0)+IF(Analyse!$E$105="X",INDIRECT("'DATA - økonomi'!Y"&amp;4+15*$A27+4*$A27+3),0)+IF(Analyse!$E$106="X",INDIRECT("'DATA - økonomi'!Y"&amp;4+15*$A27+4*$A27+4),0)+IF(Analyse!$E$107="X",INDIRECT("'DATA - økonomi'!Y"&amp;4+15*$A27+4*$A27+5),0)+IF(Analyse!$E$108="X",INDIRECT("'DATA - økonomi'!Y"&amp;4+15*$A27+4*$A27+6),0)+IF(Analyse!$E$109="X",INDIRECT("'DATA - økonomi'!Y"&amp;4+15*$A27+4*$A27+7),0)+IF(Analyse!$E$110="X",INDIRECT("'DATA - økonomi'!Y"&amp;4+15*$A27+4*$A27+8),0)+IF(Analyse!$E$111="X",INDIRECT("'DATA - økonomi'!Y"&amp;4+15*$A27+4*$A27+9),0)+IF(Analyse!$E$112="X",INDIRECT("'DATA - økonomi'!Y"&amp;4+15*$A27+4*$A27+10),0)+IF(Analyse!$E$115="X",INDIRECT("'DATA - økonomi'!Y"&amp;4+15*$A27+4*$A27+11),0)+IF(Analyse!$E$116="X",INDIRECT("'DATA - økonomi'!Y"&amp;4+15*$A27+4*$A27+12),0)+IF(Analyse!$E$117="X",INDIRECT("'DATA - økonomi'!Y"&amp;4+15*$A27+4*$A27+13),0)+IF(Analyse!$E$129="X",INDIRECT("'DATA - økonomi'!Y"&amp;4+15*$A27+4*$A27+14),0)</f>
        <v>0</v>
      </c>
      <c r="Z27" s="36">
        <f ca="1">IF(Analyse!$E$3="X",INDIRECT("'DATA - økonomi'!Z"&amp;4+15*$A27+4*$A27+0),0)+IF(Analyse!$E$4="X",INDIRECT("'DATA - økonomi'!Z"&amp;4+15*$A27+4*$A27+1),0)+IF(Analyse!$E$104="X",INDIRECT("'DATA - økonomi'!Z"&amp;4+15*$A27+4*$A27+2),0)+IF(Analyse!$E$105="X",INDIRECT("'DATA - økonomi'!Z"&amp;4+15*$A27+4*$A27+3),0)+IF(Analyse!$E$106="X",INDIRECT("'DATA - økonomi'!Z"&amp;4+15*$A27+4*$A27+4),0)+IF(Analyse!$E$107="X",INDIRECT("'DATA - økonomi'!Z"&amp;4+15*$A27+4*$A27+5),0)+IF(Analyse!$E$108="X",INDIRECT("'DATA - økonomi'!Z"&amp;4+15*$A27+4*$A27+6),0)+IF(Analyse!$E$109="X",INDIRECT("'DATA - økonomi'!Z"&amp;4+15*$A27+4*$A27+7),0)+IF(Analyse!$E$110="X",INDIRECT("'DATA - økonomi'!Z"&amp;4+15*$A27+4*$A27+8),0)+IF(Analyse!$E$111="X",INDIRECT("'DATA - økonomi'!Z"&amp;4+15*$A27+4*$A27+9),0)+IF(Analyse!$E$112="X",INDIRECT("'DATA - økonomi'!Z"&amp;4+15*$A27+4*$A27+10),0)+IF(Analyse!$E$115="X",INDIRECT("'DATA - økonomi'!Z"&amp;4+15*$A27+4*$A27+11),0)+IF(Analyse!$E$116="X",INDIRECT("'DATA - økonomi'!Z"&amp;4+15*$A27+4*$A27+12),0)+IF(Analyse!$E$117="X",INDIRECT("'DATA - økonomi'!Z"&amp;4+15*$A27+4*$A27+13),0)+IF(Analyse!$E$129="X",INDIRECT("'DATA - økonomi'!Z"&amp;4+15*$A27+4*$A27+14),0)</f>
        <v>0</v>
      </c>
      <c r="AA27" s="36">
        <f ca="1">IF(Analyse!$E$3="X",INDIRECT("'DATA - økonomi'!Z"&amp;4+15*$A27+4*$A27+0),0)+IF(Analyse!$E$4="X",INDIRECT("'DATA - økonomi'!Z"&amp;4+15*$A27+4*$A27+1),0)+IF(Analyse!$E$104="X",INDIRECT("'DATA - økonomi'!Z"&amp;4+15*$A27+4*$A27+2),0)+IF(Analyse!$E$105="X",INDIRECT("'DATA - økonomi'!Z"&amp;4+15*$A27+4*$A27+3),0)+IF(Analyse!$E$106="X",INDIRECT("'DATA - økonomi'!Z"&amp;4+15*$A27+4*$A27+4),0)+IF(Analyse!$E$107="X",INDIRECT("'DATA - økonomi'!Z"&amp;4+15*$A27+4*$A27+5),0)+IF(Analyse!$E$108="X",INDIRECT("'DATA - økonomi'!Z"&amp;4+15*$A27+4*$A27+6),0)+IF(Analyse!$E$109="X",INDIRECT("'DATA - økonomi'!Z"&amp;4+15*$A27+4*$A27+7),0)+IF(Analyse!$E$110="X",INDIRECT("'DATA - økonomi'!Z"&amp;4+15*$A27+4*$A27+8),0)+IF(Analyse!$E$111="X",INDIRECT("'DATA - økonomi'!Z"&amp;4+15*$A27+4*$A27+9),0)+IF(Analyse!$E$112="X",INDIRECT("'DATA - økonomi'!Z"&amp;4+15*$A27+4*$A27+10),0)+IF(Analyse!$E$115="X",INDIRECT("'DATA - økonomi'!Z"&amp;4+15*$A27+4*$A27+11),0)+IF(Analyse!$E$116="X",INDIRECT("'DATA - økonomi'!Z"&amp;4+15*$A27+4*$A27+12),0)+IF(Analyse!$E$117="X",INDIRECT("'DATA - økonomi'!Z"&amp;4+15*$A27+4*$A27+13),0)+IF(Analyse!$E$129="X",INDIRECT("'DATA - økonomi'!Z"&amp;4+15*$A27+4*$A27+14),0)</f>
        <v>0</v>
      </c>
      <c r="AB27" s="36">
        <f ca="1">IF(Analyse!$E$3="X",INDIRECT("'DATA - økonomi'!Z"&amp;4+15*$A27+4*$A27+0),0)+IF(Analyse!$E$4="X",INDIRECT("'DATA - økonomi'!Z"&amp;4+15*$A27+4*$A27+1),0)+IF(Analyse!$E$104="X",INDIRECT("'DATA - økonomi'!Z"&amp;4+15*$A27+4*$A27+2),0)+IF(Analyse!$E$105="X",INDIRECT("'DATA - økonomi'!Z"&amp;4+15*$A27+4*$A27+3),0)+IF(Analyse!$E$106="X",INDIRECT("'DATA - økonomi'!Z"&amp;4+15*$A27+4*$A27+4),0)+IF(Analyse!$E$107="X",INDIRECT("'DATA - økonomi'!Z"&amp;4+15*$A27+4*$A27+5),0)+IF(Analyse!$E$108="X",INDIRECT("'DATA - økonomi'!Z"&amp;4+15*$A27+4*$A27+6),0)+IF(Analyse!$E$109="X",INDIRECT("'DATA - økonomi'!Z"&amp;4+15*$A27+4*$A27+7),0)+IF(Analyse!$E$110="X",INDIRECT("'DATA - økonomi'!Z"&amp;4+15*$A27+4*$A27+8),0)+IF(Analyse!$E$111="X",INDIRECT("'DATA - økonomi'!Z"&amp;4+15*$A27+4*$A27+9),0)+IF(Analyse!$E$112="X",INDIRECT("'DATA - økonomi'!Z"&amp;4+15*$A27+4*$A27+10),0)+IF(Analyse!$E$115="X",INDIRECT("'DATA - økonomi'!Z"&amp;4+15*$A27+4*$A27+11),0)+IF(Analyse!$E$116="X",INDIRECT("'DATA - økonomi'!Z"&amp;4+15*$A27+4*$A27+12),0)+IF(Analyse!$E$117="X",INDIRECT("'DATA - økonomi'!Z"&amp;4+15*$A27+4*$A27+13),0)+IF(Analyse!$E$129="X",INDIRECT("'DATA - økonomi'!Z"&amp;4+15*$A27+4*$A27+14),0)</f>
        <v>0</v>
      </c>
      <c r="AC27" s="30"/>
      <c r="AD27" s="35" t="s">
        <v>35</v>
      </c>
      <c r="AE27" s="36">
        <f ca="1">IF(Analyse!$E$3="X",INDIRECT("'DATA - økonomi'!AE"&amp;4+15*$A27+4*$A27+0),0)+IF(Analyse!$E$4="X",INDIRECT("'DATA - økonomi'!AE"&amp;4+15*$A27+4*$A27+1),0)+IF(Analyse!$E$104="X",INDIRECT("'DATA - økonomi'!AE"&amp;4+15*$A27+4*$A27+2),0)+IF(Analyse!$E$105="X",INDIRECT("'DATA - økonomi'!AE"&amp;4+15*$A27+4*$A27+3),0)+IF(Analyse!$E$106="X",INDIRECT("'DATA - økonomi'!AE"&amp;4+15*$A27+4*$A27+4),0)+IF(Analyse!$E$107="X",INDIRECT("'DATA - økonomi'!AE"&amp;4+15*$A27+4*$A27+5),0)+IF(Analyse!$E$108="X",INDIRECT("'DATA - økonomi'!AE"&amp;4+15*$A27+4*$A27+6),0)+IF(Analyse!$E$109="X",INDIRECT("'DATA - økonomi'!AE"&amp;4+15*$A27+4*$A27+7),0)+IF(Analyse!$E$110="X",INDIRECT("'DATA - økonomi'!AE"&amp;4+15*$A27+4*$A27+8),0)+IF(Analyse!$E$111="X",INDIRECT("'DATA - økonomi'!AE"&amp;4+15*$A27+4*$A27+9),0)+IF(Analyse!$E$112="X",INDIRECT("'DATA - økonomi'!AE"&amp;4+15*$A27+4*$A27+10),0)+IF(Analyse!$E$115="X",INDIRECT("'DATA - økonomi'!AE"&amp;4+15*$A27+4*$A27+11),0)+IF(Analyse!$E$116="X",INDIRECT("'DATA - økonomi'!AE"&amp;4+15*$A27+4*$A27+12),0)+IF(Analyse!$E$117="X",INDIRECT("'DATA - økonomi'!AE"&amp;4+15*$A27+4*$A27+13),0)+IF(Analyse!$E$129="X",INDIRECT("'DATA - økonomi'!AE"&amp;4+15*$A27+4*$A27+14),0)</f>
        <v>0</v>
      </c>
      <c r="AF27" s="36">
        <f ca="1">IF(Analyse!$E$3="X",INDIRECT("'DATA - økonomi'!AF"&amp;4+15*$A27+4*$A27+0),0)+IF(Analyse!$E$4="X",INDIRECT("'DATA - økonomi'!AF"&amp;4+15*$A27+4*$A27+1),0)+IF(Analyse!$E$104="X",INDIRECT("'DATA - økonomi'!AF"&amp;4+15*$A27+4*$A27+2),0)+IF(Analyse!$E$105="X",INDIRECT("'DATA - økonomi'!AF"&amp;4+15*$A27+4*$A27+3),0)+IF(Analyse!$E$106="X",INDIRECT("'DATA - økonomi'!AF"&amp;4+15*$A27+4*$A27+4),0)+IF(Analyse!$E$107="X",INDIRECT("'DATA - økonomi'!AF"&amp;4+15*$A27+4*$A27+5),0)+IF(Analyse!$E$108="X",INDIRECT("'DATA - økonomi'!AF"&amp;4+15*$A27+4*$A27+6),0)+IF(Analyse!$E$109="X",INDIRECT("'DATA - økonomi'!AF"&amp;4+15*$A27+4*$A27+7),0)+IF(Analyse!$E$110="X",INDIRECT("'DATA - økonomi'!AF"&amp;4+15*$A27+4*$A27+8),0)+IF(Analyse!$E$111="X",INDIRECT("'DATA - økonomi'!AF"&amp;4+15*$A27+4*$A27+9),0)+IF(Analyse!$E$112="X",INDIRECT("'DATA - økonomi'!AF"&amp;4+15*$A27+4*$A27+10),0)+IF(Analyse!$E$115="X",INDIRECT("'DATA - økonomi'!AF"&amp;4+15*$A27+4*$A27+11),0)+IF(Analyse!$E$116="X",INDIRECT("'DATA - økonomi'!AF"&amp;4+15*$A27+4*$A27+12),0)+IF(Analyse!$E$117="X",INDIRECT("'DATA - økonomi'!AF"&amp;4+15*$A27+4*$A27+13),0)+IF(Analyse!$E$129="X",INDIRECT("'DATA - økonomi'!AF"&amp;4+15*$A27+4*$A27+14),0)</f>
        <v>0</v>
      </c>
      <c r="AG27" s="36">
        <f ca="1">IF(Analyse!$E$3="X",INDIRECT("'DATA - økonomi'!AG"&amp;4+15*$A27+4*$A27+0),0)+IF(Analyse!$E$4="X",INDIRECT("'DATA - økonomi'!AG"&amp;4+15*$A27+4*$A27+1),0)+IF(Analyse!$E$104="X",INDIRECT("'DATA - økonomi'!AG"&amp;4+15*$A27+4*$A27+2),0)+IF(Analyse!$E$105="X",INDIRECT("'DATA - økonomi'!AG"&amp;4+15*$A27+4*$A27+3),0)+IF(Analyse!$E$106="X",INDIRECT("'DATA - økonomi'!AG"&amp;4+15*$A27+4*$A27+4),0)+IF(Analyse!$E$107="X",INDIRECT("'DATA - økonomi'!AG"&amp;4+15*$A27+4*$A27+5),0)+IF(Analyse!$E$108="X",INDIRECT("'DATA - økonomi'!AG"&amp;4+15*$A27+4*$A27+6),0)+IF(Analyse!$E$109="X",INDIRECT("'DATA - økonomi'!AG"&amp;4+15*$A27+4*$A27+7),0)+IF(Analyse!$E$110="X",INDIRECT("'DATA - økonomi'!AG"&amp;4+15*$A27+4*$A27+8),0)+IF(Analyse!$E$111="X",INDIRECT("'DATA - økonomi'!AG"&amp;4+15*$A27+4*$A27+9),0)+IF(Analyse!$E$112="X",INDIRECT("'DATA - økonomi'!AG"&amp;4+15*$A27+4*$A27+10),0)+IF(Analyse!$E$115="X",INDIRECT("'DATA - økonomi'!AG"&amp;4+15*$A27+4*$A27+11),0)+IF(Analyse!$E$116="X",INDIRECT("'DATA - økonomi'!AG"&amp;4+15*$A27+4*$A27+12),0)+IF(Analyse!$E$117="X",INDIRECT("'DATA - økonomi'!AG"&amp;4+15*$A27+4*$A27+13),0)+IF(Analyse!$E$129="X",INDIRECT("'DATA - økonomi'!AG"&amp;4+15*$A27+4*$A27+14),0)</f>
        <v>0</v>
      </c>
      <c r="AH27" s="36">
        <f ca="1">IF(Analyse!$E$3="X",INDIRECT("'DATA - økonomi'!AH"&amp;4+15*$A27+4*$A27+0),0)+IF(Analyse!$E$4="X",INDIRECT("'DATA - økonomi'!AH"&amp;4+15*$A27+4*$A27+1),0)+IF(Analyse!$E$104="X",INDIRECT("'DATA - økonomi'!AH"&amp;4+15*$A27+4*$A27+2),0)+IF(Analyse!$E$105="X",INDIRECT("'DATA - økonomi'!AH"&amp;4+15*$A27+4*$A27+3),0)+IF(Analyse!$E$106="X",INDIRECT("'DATA - økonomi'!AH"&amp;4+15*$A27+4*$A27+4),0)+IF(Analyse!$E$107="X",INDIRECT("'DATA - økonomi'!AH"&amp;4+15*$A27+4*$A27+5),0)+IF(Analyse!$E$108="X",INDIRECT("'DATA - økonomi'!AH"&amp;4+15*$A27+4*$A27+6),0)+IF(Analyse!$E$109="X",INDIRECT("'DATA - økonomi'!AH"&amp;4+15*$A27+4*$A27+7),0)+IF(Analyse!$E$110="X",INDIRECT("'DATA - økonomi'!AH"&amp;4+15*$A27+4*$A27+8),0)+IF(Analyse!$E$111="X",INDIRECT("'DATA - økonomi'!AH"&amp;4+15*$A27+4*$A27+9),0)+IF(Analyse!$E$112="X",INDIRECT("'DATA - økonomi'!AH"&amp;4+15*$A27+4*$A27+10),0)+IF(Analyse!$E$115="X",INDIRECT("'DATA - økonomi'!AH"&amp;4+15*$A27+4*$A27+11),0)+IF(Analyse!$E$116="X",INDIRECT("'DATA - økonomi'!AH"&amp;4+15*$A27+4*$A27+12),0)+IF(Analyse!$E$117="X",INDIRECT("'DATA - økonomi'!AH"&amp;4+15*$A27+4*$A27+13),0)+IF(Analyse!$E$129="X",INDIRECT("'DATA - økonomi'!AH"&amp;4+15*$A27+4*$A27+14),0)</f>
        <v>0</v>
      </c>
      <c r="AI27" s="36">
        <f ca="1">IF(Analyse!$E$3="X",INDIRECT("'DATA - økonomi'!AI"&amp;4+15*$A27+4*$A27+0),0)+IF(Analyse!$E$4="X",INDIRECT("'DATA - økonomi'!AI"&amp;4+15*$A27+4*$A27+1),0)+IF(Analyse!$E$104="X",INDIRECT("'DATA - økonomi'!AI"&amp;4+15*$A27+4*$A27+2),0)+IF(Analyse!$E$105="X",INDIRECT("'DATA - økonomi'!AI"&amp;4+15*$A27+4*$A27+3),0)+IF(Analyse!$E$106="X",INDIRECT("'DATA - økonomi'!AI"&amp;4+15*$A27+4*$A27+4),0)+IF(Analyse!$E$107="X",INDIRECT("'DATA - økonomi'!AI"&amp;4+15*$A27+4*$A27+5),0)+IF(Analyse!$E$108="X",INDIRECT("'DATA - økonomi'!AI"&amp;4+15*$A27+4*$A27+6),0)+IF(Analyse!$E$109="X",INDIRECT("'DATA - økonomi'!AI"&amp;4+15*$A27+4*$A27+7),0)+IF(Analyse!$E$110="X",INDIRECT("'DATA - økonomi'!AI"&amp;4+15*$A27+4*$A27+8),0)+IF(Analyse!$E$111="X",INDIRECT("'DATA - økonomi'!AI"&amp;4+15*$A27+4*$A27+9),0)+IF(Analyse!$E$112="X",INDIRECT("'DATA - økonomi'!AI"&amp;4+15*$A27+4*$A27+10),0)+IF(Analyse!$E$115="X",INDIRECT("'DATA - økonomi'!AI"&amp;4+15*$A27+4*$A27+11),0)+IF(Analyse!$E$116="X",INDIRECT("'DATA - økonomi'!AI"&amp;4+15*$A27+4*$A27+12),0)+IF(Analyse!$E$117="X",INDIRECT("'DATA - økonomi'!AI"&amp;4+15*$A27+4*$A27+13),0)+IF(Analyse!$E$129="X",INDIRECT("'DATA - økonomi'!AI"&amp;4+15*$A27+4*$A27+14),0)</f>
        <v>0</v>
      </c>
      <c r="AJ27" s="36">
        <f ca="1">IF(Analyse!$E$3="X",INDIRECT("'DATA - økonomi'!AJ"&amp;4+15*$A27+4*$A27+0),0)+IF(Analyse!$E$4="X",INDIRECT("'DATA - økonomi'!AJ"&amp;4+15*$A27+4*$A27+1),0)+IF(Analyse!$E$104="X",INDIRECT("'DATA - økonomi'!AJ"&amp;4+15*$A27+4*$A27+2),0)+IF(Analyse!$E$105="X",INDIRECT("'DATA - økonomi'!AJ"&amp;4+15*$A27+4*$A27+3),0)+IF(Analyse!$E$106="X",INDIRECT("'DATA - økonomi'!AJ"&amp;4+15*$A27+4*$A27+4),0)+IF(Analyse!$E$107="X",INDIRECT("'DATA - økonomi'!AJ"&amp;4+15*$A27+4*$A27+5),0)+IF(Analyse!$E$108="X",INDIRECT("'DATA - økonomi'!AJ"&amp;4+15*$A27+4*$A27+6),0)+IF(Analyse!$E$109="X",INDIRECT("'DATA - økonomi'!AJ"&amp;4+15*$A27+4*$A27+7),0)+IF(Analyse!$E$110="X",INDIRECT("'DATA - økonomi'!AJ"&amp;4+15*$A27+4*$A27+8),0)+IF(Analyse!$E$111="X",INDIRECT("'DATA - økonomi'!AJ"&amp;4+15*$A27+4*$A27+9),0)+IF(Analyse!$E$112="X",INDIRECT("'DATA - økonomi'!AJ"&amp;4+15*$A27+4*$A27+10),0)+IF(Analyse!$E$115="X",INDIRECT("'DATA - økonomi'!AJ"&amp;4+15*$A27+4*$A27+11),0)+IF(Analyse!$E$116="X",INDIRECT("'DATA - økonomi'!AJ"&amp;4+15*$A27+4*$A27+12),0)+IF(Analyse!$E$117="X",INDIRECT("'DATA - økonomi'!AJ"&amp;4+15*$A27+4*$A27+13),0)+IF(Analyse!$E$129="X",INDIRECT("'DATA - økonomi'!AJ"&amp;4+15*$A27+4*$A27+14),0)</f>
        <v>0</v>
      </c>
      <c r="AK27" s="36">
        <f ca="1">IF(Analyse!$E$3="X",INDIRECT("'DATA - økonomi'!AK"&amp;4+15*$A27+4*$A27+0),0)+IF(Analyse!$E$4="X",INDIRECT("'DATA - økonomi'!AK"&amp;4+15*$A27+4*$A27+1),0)+IF(Analyse!$E$104="X",INDIRECT("'DATA - økonomi'!AK"&amp;4+15*$A27+4*$A27+2),0)+IF(Analyse!$E$105="X",INDIRECT("'DATA - økonomi'!AK"&amp;4+15*$A27+4*$A27+3),0)+IF(Analyse!$E$106="X",INDIRECT("'DATA - økonomi'!AK"&amp;4+15*$A27+4*$A27+4),0)+IF(Analyse!$E$107="X",INDIRECT("'DATA - økonomi'!AK"&amp;4+15*$A27+4*$A27+5),0)+IF(Analyse!$E$108="X",INDIRECT("'DATA - økonomi'!AK"&amp;4+15*$A27+4*$A27+6),0)+IF(Analyse!$E$109="X",INDIRECT("'DATA - økonomi'!AK"&amp;4+15*$A27+4*$A27+7),0)+IF(Analyse!$E$110="X",INDIRECT("'DATA - økonomi'!AK"&amp;4+15*$A27+4*$A27+8),0)+IF(Analyse!$E$111="X",INDIRECT("'DATA - økonomi'!AK"&amp;4+15*$A27+4*$A27+9),0)+IF(Analyse!$E$112="X",INDIRECT("'DATA - økonomi'!AK"&amp;4+15*$A27+4*$A27+10),0)+IF(Analyse!$E$115="X",INDIRECT("'DATA - økonomi'!AK"&amp;4+15*$A27+4*$A27+11),0)+IF(Analyse!$E$116="X",INDIRECT("'DATA - økonomi'!AK"&amp;4+15*$A27+4*$A27+12),0)+IF(Analyse!$E$117="X",INDIRECT("'DATA - økonomi'!AK"&amp;4+15*$A27+4*$A27+13),0)+IF(Analyse!$E$129="X",INDIRECT("'DATA - økonomi'!AK"&amp;4+15*$A27+4*$A27+14),0)</f>
        <v>0</v>
      </c>
      <c r="AL27" s="36">
        <f ca="1">IF(Analyse!$E$3="X",INDIRECT("'DATA - økonomi'!AL"&amp;4+15*$A27+4*$A27+0),0)+IF(Analyse!$E$4="X",INDIRECT("'DATA - økonomi'!AL"&amp;4+15*$A27+4*$A27+1),0)+IF(Analyse!$E$104="X",INDIRECT("'DATA - økonomi'!AL"&amp;4+15*$A27+4*$A27+2),0)+IF(Analyse!$E$105="X",INDIRECT("'DATA - økonomi'!AL"&amp;4+15*$A27+4*$A27+3),0)+IF(Analyse!$E$106="X",INDIRECT("'DATA - økonomi'!AL"&amp;4+15*$A27+4*$A27+4),0)+IF(Analyse!$E$107="X",INDIRECT("'DATA - økonomi'!AL"&amp;4+15*$A27+4*$A27+5),0)+IF(Analyse!$E$108="X",INDIRECT("'DATA - økonomi'!AL"&amp;4+15*$A27+4*$A27+6),0)+IF(Analyse!$E$109="X",INDIRECT("'DATA - økonomi'!AL"&amp;4+15*$A27+4*$A27+7),0)+IF(Analyse!$E$110="X",INDIRECT("'DATA - økonomi'!AL"&amp;4+15*$A27+4*$A27+8),0)+IF(Analyse!$E$111="X",INDIRECT("'DATA - økonomi'!AL"&amp;4+15*$A27+4*$A27+9),0)+IF(Analyse!$E$112="X",INDIRECT("'DATA - økonomi'!AL"&amp;4+15*$A27+4*$A27+10),0)+IF(Analyse!$E$115="X",INDIRECT("'DATA - økonomi'!AL"&amp;4+15*$A27+4*$A27+11),0)+IF(Analyse!$E$116="X",INDIRECT("'DATA - økonomi'!AL"&amp;4+15*$A27+4*$A27+12),0)+IF(Analyse!$E$117="X",INDIRECT("'DATA - økonomi'!AL"&amp;4+15*$A27+4*$A27+13),0)+IF(Analyse!$E$129="X",INDIRECT("'DATA - økonomi'!AL"&amp;4+15*$A27+4*$A27+14),0)</f>
        <v>0</v>
      </c>
      <c r="AM27" s="36">
        <f ca="1">IF(Analyse!$E$3="X",INDIRECT("'DATA - økonomi'!AM"&amp;4+15*$A27+4*$A27+0),0)+IF(Analyse!$E$4="X",INDIRECT("'DATA - økonomi'!AM"&amp;4+15*$A27+4*$A27+1),0)+IF(Analyse!$E$104="X",INDIRECT("'DATA - økonomi'!AM"&amp;4+15*$A27+4*$A27+2),0)+IF(Analyse!$E$105="X",INDIRECT("'DATA - økonomi'!AM"&amp;4+15*$A27+4*$A27+3),0)+IF(Analyse!$E$106="X",INDIRECT("'DATA - økonomi'!AM"&amp;4+15*$A27+4*$A27+4),0)+IF(Analyse!$E$107="X",INDIRECT("'DATA - økonomi'!AM"&amp;4+15*$A27+4*$A27+5),0)+IF(Analyse!$E$108="X",INDIRECT("'DATA - økonomi'!AM"&amp;4+15*$A27+4*$A27+6),0)+IF(Analyse!$E$109="X",INDIRECT("'DATA - økonomi'!AM"&amp;4+15*$A27+4*$A27+7),0)+IF(Analyse!$E$110="X",INDIRECT("'DATA - økonomi'!AM"&amp;4+15*$A27+4*$A27+8),0)+IF(Analyse!$E$111="X",INDIRECT("'DATA - økonomi'!AM"&amp;4+15*$A27+4*$A27+9),0)+IF(Analyse!$E$112="X",INDIRECT("'DATA - økonomi'!AM"&amp;4+15*$A27+4*$A27+10),0)+IF(Analyse!$E$115="X",INDIRECT("'DATA - økonomi'!AM"&amp;4+15*$A27+4*$A27+11),0)+IF(Analyse!$E$116="X",INDIRECT("'DATA - økonomi'!AM"&amp;4+15*$A27+4*$A27+12),0)+IF(Analyse!$E$117="X",INDIRECT("'DATA - økonomi'!AM"&amp;4+15*$A27+4*$A27+13),0)+IF(Analyse!$E$129="X",INDIRECT("'DATA - økonomi'!AM"&amp;4+15*$A27+4*$A27+14),0)</f>
        <v>0</v>
      </c>
      <c r="AN27" s="36">
        <f ca="1">IF(Analyse!$E$3="X",INDIRECT("'DATA - økonomi'!AN"&amp;4+15*$A27+4*$A27+0),0)+IF(Analyse!$E$4="X",INDIRECT("'DATA - økonomi'!AN"&amp;4+15*$A27+4*$A27+1),0)+IF(Analyse!$E$104="X",INDIRECT("'DATA - økonomi'!AN"&amp;4+15*$A27+4*$A27+2),0)+IF(Analyse!$E$105="X",INDIRECT("'DATA - økonomi'!AN"&amp;4+15*$A27+4*$A27+3),0)+IF(Analyse!$E$106="X",INDIRECT("'DATA - økonomi'!AN"&amp;4+15*$A27+4*$A27+4),0)+IF(Analyse!$E$107="X",INDIRECT("'DATA - økonomi'!AN"&amp;4+15*$A27+4*$A27+5),0)+IF(Analyse!$E$108="X",INDIRECT("'DATA - økonomi'!AN"&amp;4+15*$A27+4*$A27+6),0)+IF(Analyse!$E$109="X",INDIRECT("'DATA - økonomi'!AN"&amp;4+15*$A27+4*$A27+7),0)+IF(Analyse!$E$110="X",INDIRECT("'DATA - økonomi'!AN"&amp;4+15*$A27+4*$A27+8),0)+IF(Analyse!$E$111="X",INDIRECT("'DATA - økonomi'!AN"&amp;4+15*$A27+4*$A27+9),0)+IF(Analyse!$E$112="X",INDIRECT("'DATA - økonomi'!AN"&amp;4+15*$A27+4*$A27+10),0)+IF(Analyse!$E$115="X",INDIRECT("'DATA - økonomi'!AN"&amp;4+15*$A27+4*$A27+11),0)+IF(Analyse!$E$116="X",INDIRECT("'DATA - økonomi'!AN"&amp;4+15*$A27+4*$A27+12),0)+IF(Analyse!$E$117="X",INDIRECT("'DATA - økonomi'!AN"&amp;4+15*$A27+4*$A27+13),0)+IF(Analyse!$E$129="X",INDIRECT("'DATA - økonomi'!AN"&amp;4+15*$A27+4*$A27+14),0)</f>
        <v>0</v>
      </c>
      <c r="AO27" s="36">
        <f ca="1">IF(Analyse!$E$3="X",INDIRECT("'DATA - økonomi'!AO"&amp;4+15*$A27+4*$A27+0),0)+IF(Analyse!$E$4="X",INDIRECT("'DATA - økonomi'!AO"&amp;4+15*$A27+4*$A27+1),0)+IF(Analyse!$E$104="X",INDIRECT("'DATA - økonomi'!AO"&amp;4+15*$A27+4*$A27+2),0)+IF(Analyse!$E$105="X",INDIRECT("'DATA - økonomi'!AO"&amp;4+15*$A27+4*$A27+3),0)+IF(Analyse!$E$106="X",INDIRECT("'DATA - økonomi'!AO"&amp;4+15*$A27+4*$A27+4),0)+IF(Analyse!$E$107="X",INDIRECT("'DATA - økonomi'!AO"&amp;4+15*$A27+4*$A27+5),0)+IF(Analyse!$E$108="X",INDIRECT("'DATA - økonomi'!AO"&amp;4+15*$A27+4*$A27+6),0)+IF(Analyse!$E$109="X",INDIRECT("'DATA - økonomi'!AO"&amp;4+15*$A27+4*$A27+7),0)+IF(Analyse!$E$110="X",INDIRECT("'DATA - økonomi'!AO"&amp;4+15*$A27+4*$A27+8),0)+IF(Analyse!$E$111="X",INDIRECT("'DATA - økonomi'!AO"&amp;4+15*$A27+4*$A27+9),0)+IF(Analyse!$E$112="X",INDIRECT("'DATA - økonomi'!AO"&amp;4+15*$A27+4*$A27+10),0)+IF(Analyse!$E$115="X",INDIRECT("'DATA - økonomi'!AO"&amp;4+15*$A27+4*$A27+11),0)+IF(Analyse!$E$116="X",INDIRECT("'DATA - økonomi'!AO"&amp;4+15*$A27+4*$A27+12),0)+IF(Analyse!$E$117="X",INDIRECT("'DATA - økonomi'!AO"&amp;4+15*$A27+4*$A27+13),0)+IF(Analyse!$E$129="X",INDIRECT("'DATA - økonomi'!AO"&amp;4+15*$A27+4*$A27+14),0)</f>
        <v>0</v>
      </c>
      <c r="AP27" s="30"/>
      <c r="AQ27" s="35" t="s">
        <v>35</v>
      </c>
      <c r="AR27" s="36">
        <f ca="1">INDIRECT("'DATA - økonomi'!AE"&amp;($A130+1)*19)</f>
        <v>41532.870000000003</v>
      </c>
      <c r="AS27" s="36">
        <f ca="1">INDIRECT("'DATA - økonomi'!AF"&amp;($A130+1)*19)</f>
        <v>42059.936000000009</v>
      </c>
      <c r="AT27" s="36">
        <f ca="1">INDIRECT("'DATA - økonomi'!AG"&amp;($A130+1)*19)</f>
        <v>42428.61</v>
      </c>
      <c r="AU27" s="36">
        <f ca="1">INDIRECT("'DATA - økonomi'!AH"&amp;($A130+1)*19)</f>
        <v>42921.648000000001</v>
      </c>
      <c r="AV27" s="36">
        <f ca="1">INDIRECT("'DATA - økonomi'!AI"&amp;($A130+1)*19)</f>
        <v>43534.574999999997</v>
      </c>
      <c r="AW27" s="36">
        <f ca="1">INDIRECT("'DATA - økonomi'!AJ"&amp;($A130+1)*19)</f>
        <v>44122.34</v>
      </c>
      <c r="AX27" s="36">
        <f ca="1">INDIRECT("'DATA - økonomi'!AK"&amp;($A130+1)*19)</f>
        <v>44177.753999999994</v>
      </c>
      <c r="AY27" s="36">
        <f ca="1">INDIRECT("'DATA - økonomi'!AL"&amp;($A130+1)*19)</f>
        <v>43565.797999999995</v>
      </c>
      <c r="AZ27" s="36">
        <f ca="1">INDIRECT("'DATA - økonomi'!AM"&amp;($A130+1)*19)</f>
        <v>43319.199999999997</v>
      </c>
      <c r="BA27" s="36">
        <f ca="1">INDIRECT("'DATA - økonomi'!AN"&amp;($A130+1)*19)</f>
        <v>43217.615999999995</v>
      </c>
      <c r="BB27" s="36">
        <f ca="1">INDIRECT("'DATA - økonomi'!AO"&amp;($A130+1)*19)</f>
        <v>43820.626000000004</v>
      </c>
      <c r="BC27" s="30"/>
    </row>
    <row r="28" spans="1:55" x14ac:dyDescent="0.25">
      <c r="A28" s="32">
        <v>24</v>
      </c>
      <c r="B28" s="35" t="s">
        <v>36</v>
      </c>
      <c r="C28" s="36">
        <f ca="1">IF(Analyse!$E$3="X",INDIRECT("'DATA - økonomi'!C"&amp;4+15*$A28+4*$A28+0),0)+IF(Analyse!$E$4="X",INDIRECT("'DATA - økonomi'!C"&amp;4+15*$A28+4*$A28+1),0)+IF(Analyse!$E$104="X",INDIRECT("'DATA - økonomi'!C"&amp;4+15*$A28+4*$A28+2),0)+IF(Analyse!$E$105="X",INDIRECT("'DATA - økonomi'!C"&amp;4+15*$A28+4*$A28+3),0)+IF(Analyse!$E$106="X",INDIRECT("'DATA - økonomi'!C"&amp;4+15*$A28+4*$A28+4),0)+IF(Analyse!$E$107="X",INDIRECT("'DATA - økonomi'!C"&amp;4+15*$A28+4*$A28+5),0)+IF(Analyse!$E$108="X",INDIRECT("'DATA - økonomi'!C"&amp;4+15*$A28+4*$A28+6),0)+IF(Analyse!$E$109="X",INDIRECT("'DATA - økonomi'!C"&amp;4+15*$A28+4*$A28+7),0)+IF(Analyse!$E$110="X",INDIRECT("'DATA - økonomi'!C"&amp;4+15*$A28+4*$A28+8),0)+IF(Analyse!$E$111="X",INDIRECT("'DATA - økonomi'!C"&amp;4+15*$A28+4*$A28+9),0)+IF(Analyse!$E$112="X",INDIRECT("'DATA - økonomi'!C"&amp;4+15*$A28+4*$A28+10),0)+IF(Analyse!$E$115="X",INDIRECT("'DATA - økonomi'!C"&amp;4+15*$A28+4*$A28+11),0)+IF(Analyse!$E$116="X",INDIRECT("'DATA - økonomi'!C"&amp;4+15*$A28+4*$A28+12),0)+IF(Analyse!$E$117="X",INDIRECT("'DATA - økonomi'!C"&amp;4+15*$A28+4*$A28+13),0)+IF(Analyse!$E$129="X",INDIRECT("'DATA - økonomi'!C"&amp;4+15*$A28+4*$A28+14),0)</f>
        <v>0</v>
      </c>
      <c r="D28" s="36">
        <f ca="1">IF(Analyse!$E$3="X",INDIRECT("'DATA - økonomi'!D"&amp;4+15*$A28+4*$A28+0),0)+IF(Analyse!$E$4="X",INDIRECT("'DATA - økonomi'!D"&amp;4+15*$A28+4*$A28+1),0)+IF(Analyse!$E$104="X",INDIRECT("'DATA - økonomi'!D"&amp;4+15*$A28+4*$A28+2),0)+IF(Analyse!$E$105="X",INDIRECT("'DATA - økonomi'!D"&amp;4+15*$A28+4*$A28+3),0)+IF(Analyse!$E$106="X",INDIRECT("'DATA - økonomi'!D"&amp;4+15*$A28+4*$A28+4),0)+IF(Analyse!$E$107="X",INDIRECT("'DATA - økonomi'!D"&amp;4+15*$A28+4*$A28+5),0)+IF(Analyse!$E$108="X",INDIRECT("'DATA - økonomi'!D"&amp;4+15*$A28+4*$A28+6),0)+IF(Analyse!$E$109="X",INDIRECT("'DATA - økonomi'!D"&amp;4+15*$A28+4*$A28+7),0)+IF(Analyse!$E$110="X",INDIRECT("'DATA - økonomi'!D"&amp;4+15*$A28+4*$A28+8),0)+IF(Analyse!$E$111="X",INDIRECT("'DATA - økonomi'!D"&amp;4+15*$A28+4*$A28+9),0)+IF(Analyse!$E$112="X",INDIRECT("'DATA - økonomi'!D"&amp;4+15*$A28+4*$A28+10),0)+IF(Analyse!$E$115="X",INDIRECT("'DATA - økonomi'!D"&amp;4+15*$A28+4*$A28+11),0)+IF(Analyse!$E$116="X",INDIRECT("'DATA - økonomi'!D"&amp;4+15*$A28+4*$A28+12),0)+IF(Analyse!$E$117="X",INDIRECT("'DATA - økonomi'!D"&amp;4+15*$A28+4*$A28+13),0)+IF(Analyse!$E$129="X",INDIRECT("'DATA - økonomi'!D"&amp;4+15*$A28+4*$A28+14),0)</f>
        <v>0</v>
      </c>
      <c r="E28" s="36">
        <f ca="1">IF(Analyse!$E$3="X",INDIRECT("'DATA - økonomi'!E"&amp;4+15*$A28+4*$A28+0),0)+IF(Analyse!$E$4="X",INDIRECT("'DATA - økonomi'!E"&amp;4+15*$A28+4*$A28+1),0)+IF(Analyse!$E$104="X",INDIRECT("'DATA - økonomi'!E"&amp;4+15*$A28+4*$A28+2),0)+IF(Analyse!$E$105="X",INDIRECT("'DATA - økonomi'!E"&amp;4+15*$A28+4*$A28+3),0)+IF(Analyse!$E$106="X",INDIRECT("'DATA - økonomi'!E"&amp;4+15*$A28+4*$A28+4),0)+IF(Analyse!$E$107="X",INDIRECT("'DATA - økonomi'!E"&amp;4+15*$A28+4*$A28+5),0)+IF(Analyse!$E$108="X",INDIRECT("'DATA - økonomi'!E"&amp;4+15*$A28+4*$A28+6),0)+IF(Analyse!$E$109="X",INDIRECT("'DATA - økonomi'!E"&amp;4+15*$A28+4*$A28+7),0)+IF(Analyse!$E$110="X",INDIRECT("'DATA - økonomi'!E"&amp;4+15*$A28+4*$A28+8),0)+IF(Analyse!$E$111="X",INDIRECT("'DATA - økonomi'!E"&amp;4+15*$A28+4*$A28+9),0)+IF(Analyse!$E$112="X",INDIRECT("'DATA - økonomi'!E"&amp;4+15*$A28+4*$A28+10),0)+IF(Analyse!$E$115="X",INDIRECT("'DATA - økonomi'!E"&amp;4+15*$A28+4*$A28+11),0)+IF(Analyse!$E$116="X",INDIRECT("'DATA - økonomi'!E"&amp;4+15*$A28+4*$A28+12),0)+IF(Analyse!$E$117="X",INDIRECT("'DATA - økonomi'!E"&amp;4+15*$A28+4*$A28+13),0)+IF(Analyse!$E$129="X",INDIRECT("'DATA - økonomi'!E"&amp;4+15*$A28+4*$A28+14),0)</f>
        <v>0</v>
      </c>
      <c r="F28" s="36">
        <f ca="1">IF(Analyse!$E$3="X",INDIRECT("'DATA - økonomi'!F"&amp;4+15*$A28+4*$A28+0),0)+IF(Analyse!$E$4="X",INDIRECT("'DATA - økonomi'!F"&amp;4+15*$A28+4*$A28+1),0)+IF(Analyse!$E$104="X",INDIRECT("'DATA - økonomi'!F"&amp;4+15*$A28+4*$A28+2),0)+IF(Analyse!$E$105="X",INDIRECT("'DATA - økonomi'!F"&amp;4+15*$A28+4*$A28+3),0)+IF(Analyse!$E$106="X",INDIRECT("'DATA - økonomi'!F"&amp;4+15*$A28+4*$A28+4),0)+IF(Analyse!$E$107="X",INDIRECT("'DATA - økonomi'!F"&amp;4+15*$A28+4*$A28+5),0)+IF(Analyse!$E$108="X",INDIRECT("'DATA - økonomi'!F"&amp;4+15*$A28+4*$A28+6),0)+IF(Analyse!$E$109="X",INDIRECT("'DATA - økonomi'!F"&amp;4+15*$A28+4*$A28+7),0)+IF(Analyse!$E$110="X",INDIRECT("'DATA - økonomi'!F"&amp;4+15*$A28+4*$A28+8),0)+IF(Analyse!$E$111="X",INDIRECT("'DATA - økonomi'!F"&amp;4+15*$A28+4*$A28+9),0)+IF(Analyse!$E$112="X",INDIRECT("'DATA - økonomi'!F"&amp;4+15*$A28+4*$A28+10),0)+IF(Analyse!$E$115="X",INDIRECT("'DATA - økonomi'!F"&amp;4+15*$A28+4*$A28+11),0)+IF(Analyse!$E$116="X",INDIRECT("'DATA - økonomi'!F"&amp;4+15*$A28+4*$A28+12),0)+IF(Analyse!$E$117="X",INDIRECT("'DATA - økonomi'!F"&amp;4+15*$A28+4*$A28+13),0)+IF(Analyse!$E$129="X",INDIRECT("'DATA - økonomi'!F"&amp;4+15*$A28+4*$A28+14),0)</f>
        <v>0</v>
      </c>
      <c r="G28" s="36">
        <f ca="1">IF(Analyse!$E$3="X",INDIRECT("'DATA - økonomi'!G"&amp;4+15*$A28+4*$A28+0),0)+IF(Analyse!$E$4="X",INDIRECT("'DATA - økonomi'!G"&amp;4+15*$A28+4*$A28+1),0)+IF(Analyse!$E$104="X",INDIRECT("'DATA - økonomi'!G"&amp;4+15*$A28+4*$A28+2),0)+IF(Analyse!$E$105="X",INDIRECT("'DATA - økonomi'!G"&amp;4+15*$A28+4*$A28+3),0)+IF(Analyse!$E$106="X",INDIRECT("'DATA - økonomi'!G"&amp;4+15*$A28+4*$A28+4),0)+IF(Analyse!$E$107="X",INDIRECT("'DATA - økonomi'!G"&amp;4+15*$A28+4*$A28+5),0)+IF(Analyse!$E$108="X",INDIRECT("'DATA - økonomi'!G"&amp;4+15*$A28+4*$A28+6),0)+IF(Analyse!$E$109="X",INDIRECT("'DATA - økonomi'!G"&amp;4+15*$A28+4*$A28+7),0)+IF(Analyse!$E$110="X",INDIRECT("'DATA - økonomi'!G"&amp;4+15*$A28+4*$A28+8),0)+IF(Analyse!$E$111="X",INDIRECT("'DATA - økonomi'!G"&amp;4+15*$A28+4*$A28+9),0)+IF(Analyse!$E$112="X",INDIRECT("'DATA - økonomi'!G"&amp;4+15*$A28+4*$A28+10),0)+IF(Analyse!$E$115="X",INDIRECT("'DATA - økonomi'!G"&amp;4+15*$A28+4*$A28+11),0)+IF(Analyse!$E$116="X",INDIRECT("'DATA - økonomi'!G"&amp;4+15*$A28+4*$A28+12),0)+IF(Analyse!$E$117="X",INDIRECT("'DATA - økonomi'!G"&amp;4+15*$A28+4*$A28+13),0)+IF(Analyse!$E$129="X",INDIRECT("'DATA - økonomi'!G"&amp;4+15*$A28+4*$A28+14),0)</f>
        <v>0</v>
      </c>
      <c r="H28" s="36">
        <f ca="1">IF(Analyse!$E$3="X",INDIRECT("'DATA - økonomi'!H"&amp;4+15*$A28+4*$A28+0),0)+IF(Analyse!$E$4="X",INDIRECT("'DATA - økonomi'!H"&amp;4+15*$A28+4*$A28+1),0)+IF(Analyse!$E$104="X",INDIRECT("'DATA - økonomi'!H"&amp;4+15*$A28+4*$A28+2),0)+IF(Analyse!$E$105="X",INDIRECT("'DATA - økonomi'!H"&amp;4+15*$A28+4*$A28+3),0)+IF(Analyse!$E$106="X",INDIRECT("'DATA - økonomi'!H"&amp;4+15*$A28+4*$A28+4),0)+IF(Analyse!$E$107="X",INDIRECT("'DATA - økonomi'!H"&amp;4+15*$A28+4*$A28+5),0)+IF(Analyse!$E$108="X",INDIRECT("'DATA - økonomi'!H"&amp;4+15*$A28+4*$A28+6),0)+IF(Analyse!$E$109="X",INDIRECT("'DATA - økonomi'!H"&amp;4+15*$A28+4*$A28+7),0)+IF(Analyse!$E$110="X",INDIRECT("'DATA - økonomi'!H"&amp;4+15*$A28+4*$A28+8),0)+IF(Analyse!$E$111="X",INDIRECT("'DATA - økonomi'!H"&amp;4+15*$A28+4*$A28+9),0)+IF(Analyse!$E$112="X",INDIRECT("'DATA - økonomi'!H"&amp;4+15*$A28+4*$A28+10),0)+IF(Analyse!$E$115="X",INDIRECT("'DATA - økonomi'!H"&amp;4+15*$A28+4*$A28+11),0)+IF(Analyse!$E$116="X",INDIRECT("'DATA - økonomi'!H"&amp;4+15*$A28+4*$A28+12),0)+IF(Analyse!$E$117="X",INDIRECT("'DATA - økonomi'!H"&amp;4+15*$A28+4*$A28+13),0)+IF(Analyse!$E$129="X",INDIRECT("'DATA - økonomi'!H"&amp;4+15*$A28+4*$A28+14),0)</f>
        <v>0</v>
      </c>
      <c r="I28" s="36">
        <f ca="1">IF(Analyse!$E$3="X",INDIRECT("'DATA - økonomi'!I"&amp;4+15*$A28+4*$A28+0),0)+IF(Analyse!$E$4="X",INDIRECT("'DATA - økonomi'!I"&amp;4+15*$A28+4*$A28+1),0)+IF(Analyse!$E$104="X",INDIRECT("'DATA - økonomi'!I"&amp;4+15*$A28+4*$A28+2),0)+IF(Analyse!$E$105="X",INDIRECT("'DATA - økonomi'!I"&amp;4+15*$A28+4*$A28+3),0)+IF(Analyse!$E$106="X",INDIRECT("'DATA - økonomi'!I"&amp;4+15*$A28+4*$A28+4),0)+IF(Analyse!$E$107="X",INDIRECT("'DATA - økonomi'!I"&amp;4+15*$A28+4*$A28+5),0)+IF(Analyse!$E$108="X",INDIRECT("'DATA - økonomi'!I"&amp;4+15*$A28+4*$A28+6),0)+IF(Analyse!$E$109="X",INDIRECT("'DATA - økonomi'!I"&amp;4+15*$A28+4*$A28+7),0)+IF(Analyse!$E$110="X",INDIRECT("'DATA - økonomi'!I"&amp;4+15*$A28+4*$A28+8),0)+IF(Analyse!$E$111="X",INDIRECT("'DATA - økonomi'!I"&amp;4+15*$A28+4*$A28+9),0)+IF(Analyse!$E$112="X",INDIRECT("'DATA - økonomi'!I"&amp;4+15*$A28+4*$A28+10),0)+IF(Analyse!$E$115="X",INDIRECT("'DATA - økonomi'!I"&amp;4+15*$A28+4*$A28+11),0)+IF(Analyse!$E$116="X",INDIRECT("'DATA - økonomi'!I"&amp;4+15*$A28+4*$A28+12),0)+IF(Analyse!$E$117="X",INDIRECT("'DATA - økonomi'!I"&amp;4+15*$A28+4*$A28+13),0)+IF(Analyse!$E$129="X",INDIRECT("'DATA - økonomi'!I"&amp;4+15*$A28+4*$A28+14),0)</f>
        <v>0</v>
      </c>
      <c r="J28" s="36">
        <f ca="1">IF(Analyse!$E$3="X",INDIRECT("'DATA - økonomi'!J"&amp;4+15*$A28+4*$A28+0),0)+IF(Analyse!$E$4="X",INDIRECT("'DATA - økonomi'!J"&amp;4+15*$A28+4*$A28+1),0)+IF(Analyse!$E$104="X",INDIRECT("'DATA - økonomi'!J"&amp;4+15*$A28+4*$A28+2),0)+IF(Analyse!$E$105="X",INDIRECT("'DATA - økonomi'!J"&amp;4+15*$A28+4*$A28+3),0)+IF(Analyse!$E$106="X",INDIRECT("'DATA - økonomi'!J"&amp;4+15*$A28+4*$A28+4),0)+IF(Analyse!$E$107="X",INDIRECT("'DATA - økonomi'!J"&amp;4+15*$A28+4*$A28+5),0)+IF(Analyse!$E$108="X",INDIRECT("'DATA - økonomi'!J"&amp;4+15*$A28+4*$A28+6),0)+IF(Analyse!$E$109="X",INDIRECT("'DATA - økonomi'!J"&amp;4+15*$A28+4*$A28+7),0)+IF(Analyse!$E$110="X",INDIRECT("'DATA - økonomi'!J"&amp;4+15*$A28+4*$A28+8),0)+IF(Analyse!$E$111="X",INDIRECT("'DATA - økonomi'!J"&amp;4+15*$A28+4*$A28+9),0)+IF(Analyse!$E$112="X",INDIRECT("'DATA - økonomi'!J"&amp;4+15*$A28+4*$A28+10),0)+IF(Analyse!$E$115="X",INDIRECT("'DATA - økonomi'!J"&amp;4+15*$A28+4*$A28+11),0)+IF(Analyse!$E$116="X",INDIRECT("'DATA - økonomi'!J"&amp;4+15*$A28+4*$A28+12),0)+IF(Analyse!$E$117="X",INDIRECT("'DATA - økonomi'!J"&amp;4+15*$A28+4*$A28+13),0)+IF(Analyse!$E$129="X",INDIRECT("'DATA - økonomi'!J"&amp;4+15*$A28+4*$A28+14),0)</f>
        <v>0</v>
      </c>
      <c r="K28" s="36">
        <f ca="1">IF(Analyse!$E$3="X",INDIRECT("'DATA - økonomi'!K"&amp;4+15*$A28+4*$A28+0),0)+IF(Analyse!$E$4="X",INDIRECT("'DATA - økonomi'!K"&amp;4+15*$A28+4*$A28+1),0)+IF(Analyse!$E$104="X",INDIRECT("'DATA - økonomi'!K"&amp;4+15*$A28+4*$A28+2),0)+IF(Analyse!$E$105="X",INDIRECT("'DATA - økonomi'!K"&amp;4+15*$A28+4*$A28+3),0)+IF(Analyse!$E$106="X",INDIRECT("'DATA - økonomi'!K"&amp;4+15*$A28+4*$A28+4),0)+IF(Analyse!$E$107="X",INDIRECT("'DATA - økonomi'!K"&amp;4+15*$A28+4*$A28+5),0)+IF(Analyse!$E$108="X",INDIRECT("'DATA - økonomi'!K"&amp;4+15*$A28+4*$A28+6),0)+IF(Analyse!$E$109="X",INDIRECT("'DATA - økonomi'!K"&amp;4+15*$A28+4*$A28+7),0)+IF(Analyse!$E$110="X",INDIRECT("'DATA - økonomi'!K"&amp;4+15*$A28+4*$A28+8),0)+IF(Analyse!$E$111="X",INDIRECT("'DATA - økonomi'!K"&amp;4+15*$A28+4*$A28+9),0)+IF(Analyse!$E$112="X",INDIRECT("'DATA - økonomi'!K"&amp;4+15*$A28+4*$A28+10),0)+IF(Analyse!$E$115="X",INDIRECT("'DATA - økonomi'!K"&amp;4+15*$A28+4*$A28+11),0)+IF(Analyse!$E$116="X",INDIRECT("'DATA - økonomi'!K"&amp;4+15*$A28+4*$A28+12),0)+IF(Analyse!$E$117="X",INDIRECT("'DATA - økonomi'!K"&amp;4+15*$A28+4*$A28+13),0)+IF(Analyse!$E$129="X",INDIRECT("'DATA - økonomi'!K"&amp;4+15*$A28+4*$A28+14),0)</f>
        <v>0</v>
      </c>
      <c r="L28" s="36">
        <f ca="1">IF(Analyse!$E$3="X",INDIRECT("'DATA - økonomi'!L"&amp;4+15*$A28+4*$A28+0),0)+IF(Analyse!$E$4="X",INDIRECT("'DATA - økonomi'!L"&amp;4+15*$A28+4*$A28+1),0)+IF(Analyse!$E$104="X",INDIRECT("'DATA - økonomi'!L"&amp;4+15*$A28+4*$A28+2),0)+IF(Analyse!$E$105="X",INDIRECT("'DATA - økonomi'!L"&amp;4+15*$A28+4*$A28+3),0)+IF(Analyse!$E$106="X",INDIRECT("'DATA - økonomi'!L"&amp;4+15*$A28+4*$A28+4),0)+IF(Analyse!$E$107="X",INDIRECT("'DATA - økonomi'!L"&amp;4+15*$A28+4*$A28+5),0)+IF(Analyse!$E$108="X",INDIRECT("'DATA - økonomi'!L"&amp;4+15*$A28+4*$A28+6),0)+IF(Analyse!$E$109="X",INDIRECT("'DATA - økonomi'!L"&amp;4+15*$A28+4*$A28+7),0)+IF(Analyse!$E$110="X",INDIRECT("'DATA - økonomi'!L"&amp;4+15*$A28+4*$A28+8),0)+IF(Analyse!$E$111="X",INDIRECT("'DATA - økonomi'!L"&amp;4+15*$A28+4*$A28+9),0)+IF(Analyse!$E$112="X",INDIRECT("'DATA - økonomi'!L"&amp;4+15*$A28+4*$A28+10),0)+IF(Analyse!$E$115="X",INDIRECT("'DATA - økonomi'!L"&amp;4+15*$A28+4*$A28+11),0)+IF(Analyse!$E$116="X",INDIRECT("'DATA - økonomi'!L"&amp;4+15*$A28+4*$A28+12),0)+IF(Analyse!$E$117="X",INDIRECT("'DATA - økonomi'!L"&amp;4+15*$A28+4*$A28+13),0)+IF(Analyse!$E$129="X",INDIRECT("'DATA - økonomi'!L"&amp;4+15*$A28+4*$A28+14),0)</f>
        <v>0</v>
      </c>
      <c r="M28" s="36">
        <f ca="1">IF(Analyse!$E$3="X",INDIRECT("'DATA - økonomi'!M"&amp;4+15*$A28+4*$A28+0),0)+IF(Analyse!$E$4="X",INDIRECT("'DATA - økonomi'!M"&amp;4+15*$A28+4*$A28+1),0)+IF(Analyse!$E$104="X",INDIRECT("'DATA - økonomi'!M"&amp;4+15*$A28+4*$A28+2),0)+IF(Analyse!$E$105="X",INDIRECT("'DATA - økonomi'!M"&amp;4+15*$A28+4*$A28+3),0)+IF(Analyse!$E$106="X",INDIRECT("'DATA - økonomi'!M"&amp;4+15*$A28+4*$A28+4),0)+IF(Analyse!$E$107="X",INDIRECT("'DATA - økonomi'!M"&amp;4+15*$A28+4*$A28+5),0)+IF(Analyse!$E$108="X",INDIRECT("'DATA - økonomi'!M"&amp;4+15*$A28+4*$A28+6),0)+IF(Analyse!$E$109="X",INDIRECT("'DATA - økonomi'!M"&amp;4+15*$A28+4*$A28+7),0)+IF(Analyse!$E$110="X",INDIRECT("'DATA - økonomi'!M"&amp;4+15*$A28+4*$A28+8),0)+IF(Analyse!$E$111="X",INDIRECT("'DATA - økonomi'!M"&amp;4+15*$A28+4*$A28+9),0)+IF(Analyse!$E$112="X",INDIRECT("'DATA - økonomi'!M"&amp;4+15*$A28+4*$A28+10),0)+IF(Analyse!$E$115="X",INDIRECT("'DATA - økonomi'!M"&amp;4+15*$A28+4*$A28+11),0)+IF(Analyse!$E$116="X",INDIRECT("'DATA - økonomi'!M"&amp;4+15*$A28+4*$A28+12),0)+IF(Analyse!$E$117="X",INDIRECT("'DATA - økonomi'!M"&amp;4+15*$A28+4*$A28+13),0)+IF(Analyse!$E$129="X",INDIRECT("'DATA - økonomi'!M"&amp;4+15*$A28+4*$A28+14),0)</f>
        <v>0</v>
      </c>
      <c r="N28" s="36">
        <f ca="1">IF(Analyse!$E$3="X",INDIRECT("'DATA - økonomi'!N"&amp;4+15*$A28+4*$A28+0),0)+IF(Analyse!$E$4="X",INDIRECT("'DATA - økonomi'!N"&amp;4+15*$A28+4*$A28+1),0)+IF(Analyse!$E$104="X",INDIRECT("'DATA - økonomi'!N"&amp;4+15*$A28+4*$A28+2),0)+IF(Analyse!$E$105="X",INDIRECT("'DATA - økonomi'!N"&amp;4+15*$A28+4*$A28+3),0)+IF(Analyse!$E$106="X",INDIRECT("'DATA - økonomi'!N"&amp;4+15*$A28+4*$A28+4),0)+IF(Analyse!$E$107="X",INDIRECT("'DATA - økonomi'!N"&amp;4+15*$A28+4*$A28+5),0)+IF(Analyse!$E$108="X",INDIRECT("'DATA - økonomi'!N"&amp;4+15*$A28+4*$A28+6),0)+IF(Analyse!$E$109="X",INDIRECT("'DATA - økonomi'!N"&amp;4+15*$A28+4*$A28+7),0)+IF(Analyse!$E$110="X",INDIRECT("'DATA - økonomi'!N"&amp;4+15*$A28+4*$A28+8),0)+IF(Analyse!$E$111="X",INDIRECT("'DATA - økonomi'!N"&amp;4+15*$A28+4*$A28+9),0)+IF(Analyse!$E$112="X",INDIRECT("'DATA - økonomi'!N"&amp;4+15*$A28+4*$A28+10),0)+IF(Analyse!$E$115="X",INDIRECT("'DATA - økonomi'!N"&amp;4+15*$A28+4*$A28+11),0)+IF(Analyse!$E$116="X",INDIRECT("'DATA - økonomi'!N"&amp;4+15*$A28+4*$A28+12),0)+IF(Analyse!$E$117="X",INDIRECT("'DATA - økonomi'!N"&amp;4+15*$A28+4*$A28+13),0)+IF(Analyse!$E$129="X",INDIRECT("'DATA - økonomi'!N"&amp;4+15*$A28+4*$A28+14),0)</f>
        <v>0</v>
      </c>
      <c r="O28" s="32"/>
      <c r="P28" s="35" t="s">
        <v>36</v>
      </c>
      <c r="Q28" s="36">
        <f ca="1">IF(Analyse!$E$3="X",INDIRECT("'DATA - økonomi'!Q"&amp;4+15*$A28+4*$A28+0),0)+IF(Analyse!$E$4="X",INDIRECT("'DATA - økonomi'!Q"&amp;4+15*$A28+4*$A28+1),0)+IF(Analyse!$E$104="X",INDIRECT("'DATA - økonomi'!Q"&amp;4+15*$A28+4*$A28+2),0)+IF(Analyse!$E$105="X",INDIRECT("'DATA - økonomi'!Q"&amp;4+15*$A28+4*$A28+3),0)+IF(Analyse!$E$106="X",INDIRECT("'DATA - økonomi'!Q"&amp;4+15*$A28+4*$A28+4),0)+IF(Analyse!$E$107="X",INDIRECT("'DATA - økonomi'!Q"&amp;4+15*$A28+4*$A28+5),0)+IF(Analyse!$E$108="X",INDIRECT("'DATA - økonomi'!Q"&amp;4+15*$A28+4*$A28+6),0)+IF(Analyse!$E$109="X",INDIRECT("'DATA - økonomi'!Q"&amp;4+15*$A28+4*$A28+7),0)+IF(Analyse!$E$110="X",INDIRECT("'DATA - økonomi'!Q"&amp;4+15*$A28+4*$A28+8),0)+IF(Analyse!$E$111="X",INDIRECT("'DATA - økonomi'!Q"&amp;4+15*$A28+4*$A28+9),0)+IF(Analyse!$E$112="X",INDIRECT("'DATA - økonomi'!Q"&amp;4+15*$A28+4*$A28+10),0)+IF(Analyse!$E$115="X",INDIRECT("'DATA - økonomi'!Q"&amp;4+15*$A28+4*$A28+11),0)+IF(Analyse!$E$116="X",INDIRECT("'DATA - økonomi'!Q"&amp;4+15*$A28+4*$A28+12),0)+IF(Analyse!$E$117="X",INDIRECT("'DATA - økonomi'!Q"&amp;4+15*$A28+4*$A28+13),0)+IF(Analyse!$E$129="X",INDIRECT("'DATA - økonomi'!Q"&amp;4+15*$A28+4*$A28+14),0)</f>
        <v>0</v>
      </c>
      <c r="R28" s="36">
        <f ca="1">IF(Analyse!$E$3="X",INDIRECT("'DATA - økonomi'!R"&amp;4+15*$A28+4*$A28+0),0)+IF(Analyse!$E$4="X",INDIRECT("'DATA - økonomi'!R"&amp;4+15*$A28+4*$A28+1),0)+IF(Analyse!$E$104="X",INDIRECT("'DATA - økonomi'!R"&amp;4+15*$A28+4*$A28+2),0)+IF(Analyse!$E$105="X",INDIRECT("'DATA - økonomi'!R"&amp;4+15*$A28+4*$A28+3),0)+IF(Analyse!$E$106="X",INDIRECT("'DATA - økonomi'!R"&amp;4+15*$A28+4*$A28+4),0)+IF(Analyse!$E$107="X",INDIRECT("'DATA - økonomi'!R"&amp;4+15*$A28+4*$A28+5),0)+IF(Analyse!$E$108="X",INDIRECT("'DATA - økonomi'!R"&amp;4+15*$A28+4*$A28+6),0)+IF(Analyse!$E$109="X",INDIRECT("'DATA - økonomi'!R"&amp;4+15*$A28+4*$A28+7),0)+IF(Analyse!$E$110="X",INDIRECT("'DATA - økonomi'!R"&amp;4+15*$A28+4*$A28+8),0)+IF(Analyse!$E$111="X",INDIRECT("'DATA - økonomi'!R"&amp;4+15*$A28+4*$A28+9),0)+IF(Analyse!$E$112="X",INDIRECT("'DATA - økonomi'!R"&amp;4+15*$A28+4*$A28+10),0)+IF(Analyse!$E$115="X",INDIRECT("'DATA - økonomi'!R"&amp;4+15*$A28+4*$A28+11),0)+IF(Analyse!$E$116="X",INDIRECT("'DATA - økonomi'!R"&amp;4+15*$A28+4*$A28+12),0)+IF(Analyse!$E$117="X",INDIRECT("'DATA - økonomi'!R"&amp;4+15*$A28+4*$A28+13),0)+IF(Analyse!$E$129="X",INDIRECT("'DATA - økonomi'!R"&amp;4+15*$A28+4*$A28+14),0)</f>
        <v>0</v>
      </c>
      <c r="S28" s="36">
        <f ca="1">IF(Analyse!$E$3="X",INDIRECT("'DATA - økonomi'!S"&amp;4+15*$A28+4*$A28+0),0)+IF(Analyse!$E$4="X",INDIRECT("'DATA - økonomi'!S"&amp;4+15*$A28+4*$A28+1),0)+IF(Analyse!$E$104="X",INDIRECT("'DATA - økonomi'!S"&amp;4+15*$A28+4*$A28+2),0)+IF(Analyse!$E$105="X",INDIRECT("'DATA - økonomi'!S"&amp;4+15*$A28+4*$A28+3),0)+IF(Analyse!$E$106="X",INDIRECT("'DATA - økonomi'!S"&amp;4+15*$A28+4*$A28+4),0)+IF(Analyse!$E$107="X",INDIRECT("'DATA - økonomi'!S"&amp;4+15*$A28+4*$A28+5),0)+IF(Analyse!$E$108="X",INDIRECT("'DATA - økonomi'!S"&amp;4+15*$A28+4*$A28+6),0)+IF(Analyse!$E$109="X",INDIRECT("'DATA - økonomi'!S"&amp;4+15*$A28+4*$A28+7),0)+IF(Analyse!$E$110="X",INDIRECT("'DATA - økonomi'!S"&amp;4+15*$A28+4*$A28+8),0)+IF(Analyse!$E$111="X",INDIRECT("'DATA - økonomi'!S"&amp;4+15*$A28+4*$A28+9),0)+IF(Analyse!$E$112="X",INDIRECT("'DATA - økonomi'!S"&amp;4+15*$A28+4*$A28+10),0)+IF(Analyse!$E$115="X",INDIRECT("'DATA - økonomi'!S"&amp;4+15*$A28+4*$A28+11),0)+IF(Analyse!$E$116="X",INDIRECT("'DATA - økonomi'!S"&amp;4+15*$A28+4*$A28+12),0)+IF(Analyse!$E$117="X",INDIRECT("'DATA - økonomi'!S"&amp;4+15*$A28+4*$A28+13),0)+IF(Analyse!$E$129="X",INDIRECT("'DATA - økonomi'!S"&amp;4+15*$A28+4*$A28+14),0)</f>
        <v>0</v>
      </c>
      <c r="T28" s="36">
        <f ca="1">IF(Analyse!$E$3="X",INDIRECT("'DATA - økonomi'!T"&amp;4+15*$A28+4*$A28+0),0)+IF(Analyse!$E$4="X",INDIRECT("'DATA - økonomi'!T"&amp;4+15*$A28+4*$A28+1),0)+IF(Analyse!$E$104="X",INDIRECT("'DATA - økonomi'!T"&amp;4+15*$A28+4*$A28+2),0)+IF(Analyse!$E$105="X",INDIRECT("'DATA - økonomi'!T"&amp;4+15*$A28+4*$A28+3),0)+IF(Analyse!$E$106="X",INDIRECT("'DATA - økonomi'!T"&amp;4+15*$A28+4*$A28+4),0)+IF(Analyse!$E$107="X",INDIRECT("'DATA - økonomi'!T"&amp;4+15*$A28+4*$A28+5),0)+IF(Analyse!$E$108="X",INDIRECT("'DATA - økonomi'!T"&amp;4+15*$A28+4*$A28+6),0)+IF(Analyse!$E$109="X",INDIRECT("'DATA - økonomi'!T"&amp;4+15*$A28+4*$A28+7),0)+IF(Analyse!$E$110="X",INDIRECT("'DATA - økonomi'!T"&amp;4+15*$A28+4*$A28+8),0)+IF(Analyse!$E$111="X",INDIRECT("'DATA - økonomi'!T"&amp;4+15*$A28+4*$A28+9),0)+IF(Analyse!$E$112="X",INDIRECT("'DATA - økonomi'!T"&amp;4+15*$A28+4*$A28+10),0)+IF(Analyse!$E$115="X",INDIRECT("'DATA - økonomi'!T"&amp;4+15*$A28+4*$A28+11),0)+IF(Analyse!$E$116="X",INDIRECT("'DATA - økonomi'!T"&amp;4+15*$A28+4*$A28+12),0)+IF(Analyse!$E$117="X",INDIRECT("'DATA - økonomi'!T"&amp;4+15*$A28+4*$A28+13),0)+IF(Analyse!$E$129="X",INDIRECT("'DATA - økonomi'!T"&amp;4+15*$A28+4*$A28+14),0)</f>
        <v>0</v>
      </c>
      <c r="U28" s="36">
        <f ca="1">IF(Analyse!$E$3="X",INDIRECT("'DATA - økonomi'!U"&amp;4+15*$A28+4*$A28+0),0)+IF(Analyse!$E$4="X",INDIRECT("'DATA - økonomi'!U"&amp;4+15*$A28+4*$A28+1),0)+IF(Analyse!$E$104="X",INDIRECT("'DATA - økonomi'!U"&amp;4+15*$A28+4*$A28+2),0)+IF(Analyse!$E$105="X",INDIRECT("'DATA - økonomi'!U"&amp;4+15*$A28+4*$A28+3),0)+IF(Analyse!$E$106="X",INDIRECT("'DATA - økonomi'!U"&amp;4+15*$A28+4*$A28+4),0)+IF(Analyse!$E$107="X",INDIRECT("'DATA - økonomi'!U"&amp;4+15*$A28+4*$A28+5),0)+IF(Analyse!$E$108="X",INDIRECT("'DATA - økonomi'!U"&amp;4+15*$A28+4*$A28+6),0)+IF(Analyse!$E$109="X",INDIRECT("'DATA - økonomi'!U"&amp;4+15*$A28+4*$A28+7),0)+IF(Analyse!$E$110="X",INDIRECT("'DATA - økonomi'!U"&amp;4+15*$A28+4*$A28+8),0)+IF(Analyse!$E$111="X",INDIRECT("'DATA - økonomi'!U"&amp;4+15*$A28+4*$A28+9),0)+IF(Analyse!$E$112="X",INDIRECT("'DATA - økonomi'!U"&amp;4+15*$A28+4*$A28+10),0)+IF(Analyse!$E$115="X",INDIRECT("'DATA - økonomi'!U"&amp;4+15*$A28+4*$A28+11),0)+IF(Analyse!$E$116="X",INDIRECT("'DATA - økonomi'!U"&amp;4+15*$A28+4*$A28+12),0)+IF(Analyse!$E$117="X",INDIRECT("'DATA - økonomi'!U"&amp;4+15*$A28+4*$A28+13),0)+IF(Analyse!$E$129="X",INDIRECT("'DATA - økonomi'!U"&amp;4+15*$A28+4*$A28+14),0)</f>
        <v>0</v>
      </c>
      <c r="V28" s="36">
        <f ca="1">IF(Analyse!$E$3="X",INDIRECT("'DATA - økonomi'!V"&amp;4+15*$A28+4*$A28+0),0)+IF(Analyse!$E$4="X",INDIRECT("'DATA - økonomi'!V"&amp;4+15*$A28+4*$A28+1),0)+IF(Analyse!$E$104="X",INDIRECT("'DATA - økonomi'!V"&amp;4+15*$A28+4*$A28+2),0)+IF(Analyse!$E$105="X",INDIRECT("'DATA - økonomi'!V"&amp;4+15*$A28+4*$A28+3),0)+IF(Analyse!$E$106="X",INDIRECT("'DATA - økonomi'!V"&amp;4+15*$A28+4*$A28+4),0)+IF(Analyse!$E$107="X",INDIRECT("'DATA - økonomi'!V"&amp;4+15*$A28+4*$A28+5),0)+IF(Analyse!$E$108="X",INDIRECT("'DATA - økonomi'!V"&amp;4+15*$A28+4*$A28+6),0)+IF(Analyse!$E$109="X",INDIRECT("'DATA - økonomi'!V"&amp;4+15*$A28+4*$A28+7),0)+IF(Analyse!$E$110="X",INDIRECT("'DATA - økonomi'!V"&amp;4+15*$A28+4*$A28+8),0)+IF(Analyse!$E$111="X",INDIRECT("'DATA - økonomi'!V"&amp;4+15*$A28+4*$A28+9),0)+IF(Analyse!$E$112="X",INDIRECT("'DATA - økonomi'!V"&amp;4+15*$A28+4*$A28+10),0)+IF(Analyse!$E$115="X",INDIRECT("'DATA - økonomi'!V"&amp;4+15*$A28+4*$A28+11),0)+IF(Analyse!$E$116="X",INDIRECT("'DATA - økonomi'!V"&amp;4+15*$A28+4*$A28+12),0)+IF(Analyse!$E$117="X",INDIRECT("'DATA - økonomi'!V"&amp;4+15*$A28+4*$A28+13),0)+IF(Analyse!$E$129="X",INDIRECT("'DATA - økonomi'!V"&amp;4+15*$A28+4*$A28+14),0)</f>
        <v>0</v>
      </c>
      <c r="W28" s="36">
        <f ca="1">IF(Analyse!$E$3="X",INDIRECT("'DATA - økonomi'!W"&amp;4+15*$A28+4*$A28+0),0)+IF(Analyse!$E$4="X",INDIRECT("'DATA - økonomi'!W"&amp;4+15*$A28+4*$A28+1),0)+IF(Analyse!$E$104="X",INDIRECT("'DATA - økonomi'!W"&amp;4+15*$A28+4*$A28+2),0)+IF(Analyse!$E$105="X",INDIRECT("'DATA - økonomi'!W"&amp;4+15*$A28+4*$A28+3),0)+IF(Analyse!$E$106="X",INDIRECT("'DATA - økonomi'!W"&amp;4+15*$A28+4*$A28+4),0)+IF(Analyse!$E$107="X",INDIRECT("'DATA - økonomi'!W"&amp;4+15*$A28+4*$A28+5),0)+IF(Analyse!$E$108="X",INDIRECT("'DATA - økonomi'!W"&amp;4+15*$A28+4*$A28+6),0)+IF(Analyse!$E$109="X",INDIRECT("'DATA - økonomi'!W"&amp;4+15*$A28+4*$A28+7),0)+IF(Analyse!$E$110="X",INDIRECT("'DATA - økonomi'!W"&amp;4+15*$A28+4*$A28+8),0)+IF(Analyse!$E$111="X",INDIRECT("'DATA - økonomi'!W"&amp;4+15*$A28+4*$A28+9),0)+IF(Analyse!$E$112="X",INDIRECT("'DATA - økonomi'!W"&amp;4+15*$A28+4*$A28+10),0)+IF(Analyse!$E$115="X",INDIRECT("'DATA - økonomi'!W"&amp;4+15*$A28+4*$A28+11),0)+IF(Analyse!$E$116="X",INDIRECT("'DATA - økonomi'!W"&amp;4+15*$A28+4*$A28+12),0)+IF(Analyse!$E$117="X",INDIRECT("'DATA - økonomi'!W"&amp;4+15*$A28+4*$A28+13),0)+IF(Analyse!$E$129="X",INDIRECT("'DATA - økonomi'!W"&amp;4+15*$A28+4*$A28+14),0)</f>
        <v>0</v>
      </c>
      <c r="X28" s="36">
        <f ca="1">IF(Analyse!$E$3="X",INDIRECT("'DATA - økonomi'!X"&amp;4+15*$A28+4*$A28+0),0)+IF(Analyse!$E$4="X",INDIRECT("'DATA - økonomi'!X"&amp;4+15*$A28+4*$A28+1),0)+IF(Analyse!$E$104="X",INDIRECT("'DATA - økonomi'!X"&amp;4+15*$A28+4*$A28+2),0)+IF(Analyse!$E$105="X",INDIRECT("'DATA - økonomi'!X"&amp;4+15*$A28+4*$A28+3),0)+IF(Analyse!$E$106="X",INDIRECT("'DATA - økonomi'!X"&amp;4+15*$A28+4*$A28+4),0)+IF(Analyse!$E$107="X",INDIRECT("'DATA - økonomi'!X"&amp;4+15*$A28+4*$A28+5),0)+IF(Analyse!$E$108="X",INDIRECT("'DATA - økonomi'!X"&amp;4+15*$A28+4*$A28+6),0)+IF(Analyse!$E$109="X",INDIRECT("'DATA - økonomi'!X"&amp;4+15*$A28+4*$A28+7),0)+IF(Analyse!$E$110="X",INDIRECT("'DATA - økonomi'!X"&amp;4+15*$A28+4*$A28+8),0)+IF(Analyse!$E$111="X",INDIRECT("'DATA - økonomi'!X"&amp;4+15*$A28+4*$A28+9),0)+IF(Analyse!$E$112="X",INDIRECT("'DATA - økonomi'!X"&amp;4+15*$A28+4*$A28+10),0)+IF(Analyse!$E$115="X",INDIRECT("'DATA - økonomi'!X"&amp;4+15*$A28+4*$A28+11),0)+IF(Analyse!$E$116="X",INDIRECT("'DATA - økonomi'!X"&amp;4+15*$A28+4*$A28+12),0)+IF(Analyse!$E$117="X",INDIRECT("'DATA - økonomi'!X"&amp;4+15*$A28+4*$A28+13),0)+IF(Analyse!$E$129="X",INDIRECT("'DATA - økonomi'!X"&amp;4+15*$A28+4*$A28+14),0)</f>
        <v>0</v>
      </c>
      <c r="Y28" s="36">
        <f ca="1">IF(Analyse!$E$3="X",INDIRECT("'DATA - økonomi'!Y"&amp;4+15*$A28+4*$A28+0),0)+IF(Analyse!$E$4="X",INDIRECT("'DATA - økonomi'!Y"&amp;4+15*$A28+4*$A28+1),0)+IF(Analyse!$E$104="X",INDIRECT("'DATA - økonomi'!Y"&amp;4+15*$A28+4*$A28+2),0)+IF(Analyse!$E$105="X",INDIRECT("'DATA - økonomi'!Y"&amp;4+15*$A28+4*$A28+3),0)+IF(Analyse!$E$106="X",INDIRECT("'DATA - økonomi'!Y"&amp;4+15*$A28+4*$A28+4),0)+IF(Analyse!$E$107="X",INDIRECT("'DATA - økonomi'!Y"&amp;4+15*$A28+4*$A28+5),0)+IF(Analyse!$E$108="X",INDIRECT("'DATA - økonomi'!Y"&amp;4+15*$A28+4*$A28+6),0)+IF(Analyse!$E$109="X",INDIRECT("'DATA - økonomi'!Y"&amp;4+15*$A28+4*$A28+7),0)+IF(Analyse!$E$110="X",INDIRECT("'DATA - økonomi'!Y"&amp;4+15*$A28+4*$A28+8),0)+IF(Analyse!$E$111="X",INDIRECT("'DATA - økonomi'!Y"&amp;4+15*$A28+4*$A28+9),0)+IF(Analyse!$E$112="X",INDIRECT("'DATA - økonomi'!Y"&amp;4+15*$A28+4*$A28+10),0)+IF(Analyse!$E$115="X",INDIRECT("'DATA - økonomi'!Y"&amp;4+15*$A28+4*$A28+11),0)+IF(Analyse!$E$116="X",INDIRECT("'DATA - økonomi'!Y"&amp;4+15*$A28+4*$A28+12),0)+IF(Analyse!$E$117="X",INDIRECT("'DATA - økonomi'!Y"&amp;4+15*$A28+4*$A28+13),0)+IF(Analyse!$E$129="X",INDIRECT("'DATA - økonomi'!Y"&amp;4+15*$A28+4*$A28+14),0)</f>
        <v>0</v>
      </c>
      <c r="Z28" s="36">
        <f ca="1">IF(Analyse!$E$3="X",INDIRECT("'DATA - økonomi'!Z"&amp;4+15*$A28+4*$A28+0),0)+IF(Analyse!$E$4="X",INDIRECT("'DATA - økonomi'!Z"&amp;4+15*$A28+4*$A28+1),0)+IF(Analyse!$E$104="X",INDIRECT("'DATA - økonomi'!Z"&amp;4+15*$A28+4*$A28+2),0)+IF(Analyse!$E$105="X",INDIRECT("'DATA - økonomi'!Z"&amp;4+15*$A28+4*$A28+3),0)+IF(Analyse!$E$106="X",INDIRECT("'DATA - økonomi'!Z"&amp;4+15*$A28+4*$A28+4),0)+IF(Analyse!$E$107="X",INDIRECT("'DATA - økonomi'!Z"&amp;4+15*$A28+4*$A28+5),0)+IF(Analyse!$E$108="X",INDIRECT("'DATA - økonomi'!Z"&amp;4+15*$A28+4*$A28+6),0)+IF(Analyse!$E$109="X",INDIRECT("'DATA - økonomi'!Z"&amp;4+15*$A28+4*$A28+7),0)+IF(Analyse!$E$110="X",INDIRECT("'DATA - økonomi'!Z"&amp;4+15*$A28+4*$A28+8),0)+IF(Analyse!$E$111="X",INDIRECT("'DATA - økonomi'!Z"&amp;4+15*$A28+4*$A28+9),0)+IF(Analyse!$E$112="X",INDIRECT("'DATA - økonomi'!Z"&amp;4+15*$A28+4*$A28+10),0)+IF(Analyse!$E$115="X",INDIRECT("'DATA - økonomi'!Z"&amp;4+15*$A28+4*$A28+11),0)+IF(Analyse!$E$116="X",INDIRECT("'DATA - økonomi'!Z"&amp;4+15*$A28+4*$A28+12),0)+IF(Analyse!$E$117="X",INDIRECT("'DATA - økonomi'!Z"&amp;4+15*$A28+4*$A28+13),0)+IF(Analyse!$E$129="X",INDIRECT("'DATA - økonomi'!Z"&amp;4+15*$A28+4*$A28+14),0)</f>
        <v>0</v>
      </c>
      <c r="AA28" s="36">
        <f ca="1">IF(Analyse!$E$3="X",INDIRECT("'DATA - økonomi'!Z"&amp;4+15*$A28+4*$A28+0),0)+IF(Analyse!$E$4="X",INDIRECT("'DATA - økonomi'!Z"&amp;4+15*$A28+4*$A28+1),0)+IF(Analyse!$E$104="X",INDIRECT("'DATA - økonomi'!Z"&amp;4+15*$A28+4*$A28+2),0)+IF(Analyse!$E$105="X",INDIRECT("'DATA - økonomi'!Z"&amp;4+15*$A28+4*$A28+3),0)+IF(Analyse!$E$106="X",INDIRECT("'DATA - økonomi'!Z"&amp;4+15*$A28+4*$A28+4),0)+IF(Analyse!$E$107="X",INDIRECT("'DATA - økonomi'!Z"&amp;4+15*$A28+4*$A28+5),0)+IF(Analyse!$E$108="X",INDIRECT("'DATA - økonomi'!Z"&amp;4+15*$A28+4*$A28+6),0)+IF(Analyse!$E$109="X",INDIRECT("'DATA - økonomi'!Z"&amp;4+15*$A28+4*$A28+7),0)+IF(Analyse!$E$110="X",INDIRECT("'DATA - økonomi'!Z"&amp;4+15*$A28+4*$A28+8),0)+IF(Analyse!$E$111="X",INDIRECT("'DATA - økonomi'!Z"&amp;4+15*$A28+4*$A28+9),0)+IF(Analyse!$E$112="X",INDIRECT("'DATA - økonomi'!Z"&amp;4+15*$A28+4*$A28+10),0)+IF(Analyse!$E$115="X",INDIRECT("'DATA - økonomi'!Z"&amp;4+15*$A28+4*$A28+11),0)+IF(Analyse!$E$116="X",INDIRECT("'DATA - økonomi'!Z"&amp;4+15*$A28+4*$A28+12),0)+IF(Analyse!$E$117="X",INDIRECT("'DATA - økonomi'!Z"&amp;4+15*$A28+4*$A28+13),0)+IF(Analyse!$E$129="X",INDIRECT("'DATA - økonomi'!Z"&amp;4+15*$A28+4*$A28+14),0)</f>
        <v>0</v>
      </c>
      <c r="AB28" s="36">
        <f ca="1">IF(Analyse!$E$3="X",INDIRECT("'DATA - økonomi'!Z"&amp;4+15*$A28+4*$A28+0),0)+IF(Analyse!$E$4="X",INDIRECT("'DATA - økonomi'!Z"&amp;4+15*$A28+4*$A28+1),0)+IF(Analyse!$E$104="X",INDIRECT("'DATA - økonomi'!Z"&amp;4+15*$A28+4*$A28+2),0)+IF(Analyse!$E$105="X",INDIRECT("'DATA - økonomi'!Z"&amp;4+15*$A28+4*$A28+3),0)+IF(Analyse!$E$106="X",INDIRECT("'DATA - økonomi'!Z"&amp;4+15*$A28+4*$A28+4),0)+IF(Analyse!$E$107="X",INDIRECT("'DATA - økonomi'!Z"&amp;4+15*$A28+4*$A28+5),0)+IF(Analyse!$E$108="X",INDIRECT("'DATA - økonomi'!Z"&amp;4+15*$A28+4*$A28+6),0)+IF(Analyse!$E$109="X",INDIRECT("'DATA - økonomi'!Z"&amp;4+15*$A28+4*$A28+7),0)+IF(Analyse!$E$110="X",INDIRECT("'DATA - økonomi'!Z"&amp;4+15*$A28+4*$A28+8),0)+IF(Analyse!$E$111="X",INDIRECT("'DATA - økonomi'!Z"&amp;4+15*$A28+4*$A28+9),0)+IF(Analyse!$E$112="X",INDIRECT("'DATA - økonomi'!Z"&amp;4+15*$A28+4*$A28+10),0)+IF(Analyse!$E$115="X",INDIRECT("'DATA - økonomi'!Z"&amp;4+15*$A28+4*$A28+11),0)+IF(Analyse!$E$116="X",INDIRECT("'DATA - økonomi'!Z"&amp;4+15*$A28+4*$A28+12),0)+IF(Analyse!$E$117="X",INDIRECT("'DATA - økonomi'!Z"&amp;4+15*$A28+4*$A28+13),0)+IF(Analyse!$E$129="X",INDIRECT("'DATA - økonomi'!Z"&amp;4+15*$A28+4*$A28+14),0)</f>
        <v>0</v>
      </c>
      <c r="AC28" s="30"/>
      <c r="AD28" s="35" t="s">
        <v>36</v>
      </c>
      <c r="AE28" s="36">
        <f ca="1">IF(Analyse!$E$3="X",INDIRECT("'DATA - økonomi'!AE"&amp;4+15*$A28+4*$A28+0),0)+IF(Analyse!$E$4="X",INDIRECT("'DATA - økonomi'!AE"&amp;4+15*$A28+4*$A28+1),0)+IF(Analyse!$E$104="X",INDIRECT("'DATA - økonomi'!AE"&amp;4+15*$A28+4*$A28+2),0)+IF(Analyse!$E$105="X",INDIRECT("'DATA - økonomi'!AE"&amp;4+15*$A28+4*$A28+3),0)+IF(Analyse!$E$106="X",INDIRECT("'DATA - økonomi'!AE"&amp;4+15*$A28+4*$A28+4),0)+IF(Analyse!$E$107="X",INDIRECT("'DATA - økonomi'!AE"&amp;4+15*$A28+4*$A28+5),0)+IF(Analyse!$E$108="X",INDIRECT("'DATA - økonomi'!AE"&amp;4+15*$A28+4*$A28+6),0)+IF(Analyse!$E$109="X",INDIRECT("'DATA - økonomi'!AE"&amp;4+15*$A28+4*$A28+7),0)+IF(Analyse!$E$110="X",INDIRECT("'DATA - økonomi'!AE"&amp;4+15*$A28+4*$A28+8),0)+IF(Analyse!$E$111="X",INDIRECT("'DATA - økonomi'!AE"&amp;4+15*$A28+4*$A28+9),0)+IF(Analyse!$E$112="X",INDIRECT("'DATA - økonomi'!AE"&amp;4+15*$A28+4*$A28+10),0)+IF(Analyse!$E$115="X",INDIRECT("'DATA - økonomi'!AE"&amp;4+15*$A28+4*$A28+11),0)+IF(Analyse!$E$116="X",INDIRECT("'DATA - økonomi'!AE"&amp;4+15*$A28+4*$A28+12),0)+IF(Analyse!$E$117="X",INDIRECT("'DATA - økonomi'!AE"&amp;4+15*$A28+4*$A28+13),0)+IF(Analyse!$E$129="X",INDIRECT("'DATA - økonomi'!AE"&amp;4+15*$A28+4*$A28+14),0)</f>
        <v>0</v>
      </c>
      <c r="AF28" s="36">
        <f ca="1">IF(Analyse!$E$3="X",INDIRECT("'DATA - økonomi'!AF"&amp;4+15*$A28+4*$A28+0),0)+IF(Analyse!$E$4="X",INDIRECT("'DATA - økonomi'!AF"&amp;4+15*$A28+4*$A28+1),0)+IF(Analyse!$E$104="X",INDIRECT("'DATA - økonomi'!AF"&amp;4+15*$A28+4*$A28+2),0)+IF(Analyse!$E$105="X",INDIRECT("'DATA - økonomi'!AF"&amp;4+15*$A28+4*$A28+3),0)+IF(Analyse!$E$106="X",INDIRECT("'DATA - økonomi'!AF"&amp;4+15*$A28+4*$A28+4),0)+IF(Analyse!$E$107="X",INDIRECT("'DATA - økonomi'!AF"&amp;4+15*$A28+4*$A28+5),0)+IF(Analyse!$E$108="X",INDIRECT("'DATA - økonomi'!AF"&amp;4+15*$A28+4*$A28+6),0)+IF(Analyse!$E$109="X",INDIRECT("'DATA - økonomi'!AF"&amp;4+15*$A28+4*$A28+7),0)+IF(Analyse!$E$110="X",INDIRECT("'DATA - økonomi'!AF"&amp;4+15*$A28+4*$A28+8),0)+IF(Analyse!$E$111="X",INDIRECT("'DATA - økonomi'!AF"&amp;4+15*$A28+4*$A28+9),0)+IF(Analyse!$E$112="X",INDIRECT("'DATA - økonomi'!AF"&amp;4+15*$A28+4*$A28+10),0)+IF(Analyse!$E$115="X",INDIRECT("'DATA - økonomi'!AF"&amp;4+15*$A28+4*$A28+11),0)+IF(Analyse!$E$116="X",INDIRECT("'DATA - økonomi'!AF"&amp;4+15*$A28+4*$A28+12),0)+IF(Analyse!$E$117="X",INDIRECT("'DATA - økonomi'!AF"&amp;4+15*$A28+4*$A28+13),0)+IF(Analyse!$E$129="X",INDIRECT("'DATA - økonomi'!AF"&amp;4+15*$A28+4*$A28+14),0)</f>
        <v>0</v>
      </c>
      <c r="AG28" s="36">
        <f ca="1">IF(Analyse!$E$3="X",INDIRECT("'DATA - økonomi'!AG"&amp;4+15*$A28+4*$A28+0),0)+IF(Analyse!$E$4="X",INDIRECT("'DATA - økonomi'!AG"&amp;4+15*$A28+4*$A28+1),0)+IF(Analyse!$E$104="X",INDIRECT("'DATA - økonomi'!AG"&amp;4+15*$A28+4*$A28+2),0)+IF(Analyse!$E$105="X",INDIRECT("'DATA - økonomi'!AG"&amp;4+15*$A28+4*$A28+3),0)+IF(Analyse!$E$106="X",INDIRECT("'DATA - økonomi'!AG"&amp;4+15*$A28+4*$A28+4),0)+IF(Analyse!$E$107="X",INDIRECT("'DATA - økonomi'!AG"&amp;4+15*$A28+4*$A28+5),0)+IF(Analyse!$E$108="X",INDIRECT("'DATA - økonomi'!AG"&amp;4+15*$A28+4*$A28+6),0)+IF(Analyse!$E$109="X",INDIRECT("'DATA - økonomi'!AG"&amp;4+15*$A28+4*$A28+7),0)+IF(Analyse!$E$110="X",INDIRECT("'DATA - økonomi'!AG"&amp;4+15*$A28+4*$A28+8),0)+IF(Analyse!$E$111="X",INDIRECT("'DATA - økonomi'!AG"&amp;4+15*$A28+4*$A28+9),0)+IF(Analyse!$E$112="X",INDIRECT("'DATA - økonomi'!AG"&amp;4+15*$A28+4*$A28+10),0)+IF(Analyse!$E$115="X",INDIRECT("'DATA - økonomi'!AG"&amp;4+15*$A28+4*$A28+11),0)+IF(Analyse!$E$116="X",INDIRECT("'DATA - økonomi'!AG"&amp;4+15*$A28+4*$A28+12),0)+IF(Analyse!$E$117="X",INDIRECT("'DATA - økonomi'!AG"&amp;4+15*$A28+4*$A28+13),0)+IF(Analyse!$E$129="X",INDIRECT("'DATA - økonomi'!AG"&amp;4+15*$A28+4*$A28+14),0)</f>
        <v>0</v>
      </c>
      <c r="AH28" s="36">
        <f ca="1">IF(Analyse!$E$3="X",INDIRECT("'DATA - økonomi'!AH"&amp;4+15*$A28+4*$A28+0),0)+IF(Analyse!$E$4="X",INDIRECT("'DATA - økonomi'!AH"&amp;4+15*$A28+4*$A28+1),0)+IF(Analyse!$E$104="X",INDIRECT("'DATA - økonomi'!AH"&amp;4+15*$A28+4*$A28+2),0)+IF(Analyse!$E$105="X",INDIRECT("'DATA - økonomi'!AH"&amp;4+15*$A28+4*$A28+3),0)+IF(Analyse!$E$106="X",INDIRECT("'DATA - økonomi'!AH"&amp;4+15*$A28+4*$A28+4),0)+IF(Analyse!$E$107="X",INDIRECT("'DATA - økonomi'!AH"&amp;4+15*$A28+4*$A28+5),0)+IF(Analyse!$E$108="X",INDIRECT("'DATA - økonomi'!AH"&amp;4+15*$A28+4*$A28+6),0)+IF(Analyse!$E$109="X",INDIRECT("'DATA - økonomi'!AH"&amp;4+15*$A28+4*$A28+7),0)+IF(Analyse!$E$110="X",INDIRECT("'DATA - økonomi'!AH"&amp;4+15*$A28+4*$A28+8),0)+IF(Analyse!$E$111="X",INDIRECT("'DATA - økonomi'!AH"&amp;4+15*$A28+4*$A28+9),0)+IF(Analyse!$E$112="X",INDIRECT("'DATA - økonomi'!AH"&amp;4+15*$A28+4*$A28+10),0)+IF(Analyse!$E$115="X",INDIRECT("'DATA - økonomi'!AH"&amp;4+15*$A28+4*$A28+11),0)+IF(Analyse!$E$116="X",INDIRECT("'DATA - økonomi'!AH"&amp;4+15*$A28+4*$A28+12),0)+IF(Analyse!$E$117="X",INDIRECT("'DATA - økonomi'!AH"&amp;4+15*$A28+4*$A28+13),0)+IF(Analyse!$E$129="X",INDIRECT("'DATA - økonomi'!AH"&amp;4+15*$A28+4*$A28+14),0)</f>
        <v>0</v>
      </c>
      <c r="AI28" s="36">
        <f ca="1">IF(Analyse!$E$3="X",INDIRECT("'DATA - økonomi'!AI"&amp;4+15*$A28+4*$A28+0),0)+IF(Analyse!$E$4="X",INDIRECT("'DATA - økonomi'!AI"&amp;4+15*$A28+4*$A28+1),0)+IF(Analyse!$E$104="X",INDIRECT("'DATA - økonomi'!AI"&amp;4+15*$A28+4*$A28+2),0)+IF(Analyse!$E$105="X",INDIRECT("'DATA - økonomi'!AI"&amp;4+15*$A28+4*$A28+3),0)+IF(Analyse!$E$106="X",INDIRECT("'DATA - økonomi'!AI"&amp;4+15*$A28+4*$A28+4),0)+IF(Analyse!$E$107="X",INDIRECT("'DATA - økonomi'!AI"&amp;4+15*$A28+4*$A28+5),0)+IF(Analyse!$E$108="X",INDIRECT("'DATA - økonomi'!AI"&amp;4+15*$A28+4*$A28+6),0)+IF(Analyse!$E$109="X",INDIRECT("'DATA - økonomi'!AI"&amp;4+15*$A28+4*$A28+7),0)+IF(Analyse!$E$110="X",INDIRECT("'DATA - økonomi'!AI"&amp;4+15*$A28+4*$A28+8),0)+IF(Analyse!$E$111="X",INDIRECT("'DATA - økonomi'!AI"&amp;4+15*$A28+4*$A28+9),0)+IF(Analyse!$E$112="X",INDIRECT("'DATA - økonomi'!AI"&amp;4+15*$A28+4*$A28+10),0)+IF(Analyse!$E$115="X",INDIRECT("'DATA - økonomi'!AI"&amp;4+15*$A28+4*$A28+11),0)+IF(Analyse!$E$116="X",INDIRECT("'DATA - økonomi'!AI"&amp;4+15*$A28+4*$A28+12),0)+IF(Analyse!$E$117="X",INDIRECT("'DATA - økonomi'!AI"&amp;4+15*$A28+4*$A28+13),0)+IF(Analyse!$E$129="X",INDIRECT("'DATA - økonomi'!AI"&amp;4+15*$A28+4*$A28+14),0)</f>
        <v>0</v>
      </c>
      <c r="AJ28" s="36">
        <f ca="1">IF(Analyse!$E$3="X",INDIRECT("'DATA - økonomi'!AJ"&amp;4+15*$A28+4*$A28+0),0)+IF(Analyse!$E$4="X",INDIRECT("'DATA - økonomi'!AJ"&amp;4+15*$A28+4*$A28+1),0)+IF(Analyse!$E$104="X",INDIRECT("'DATA - økonomi'!AJ"&amp;4+15*$A28+4*$A28+2),0)+IF(Analyse!$E$105="X",INDIRECT("'DATA - økonomi'!AJ"&amp;4+15*$A28+4*$A28+3),0)+IF(Analyse!$E$106="X",INDIRECT("'DATA - økonomi'!AJ"&amp;4+15*$A28+4*$A28+4),0)+IF(Analyse!$E$107="X",INDIRECT("'DATA - økonomi'!AJ"&amp;4+15*$A28+4*$A28+5),0)+IF(Analyse!$E$108="X",INDIRECT("'DATA - økonomi'!AJ"&amp;4+15*$A28+4*$A28+6),0)+IF(Analyse!$E$109="X",INDIRECT("'DATA - økonomi'!AJ"&amp;4+15*$A28+4*$A28+7),0)+IF(Analyse!$E$110="X",INDIRECT("'DATA - økonomi'!AJ"&amp;4+15*$A28+4*$A28+8),0)+IF(Analyse!$E$111="X",INDIRECT("'DATA - økonomi'!AJ"&amp;4+15*$A28+4*$A28+9),0)+IF(Analyse!$E$112="X",INDIRECT("'DATA - økonomi'!AJ"&amp;4+15*$A28+4*$A28+10),0)+IF(Analyse!$E$115="X",INDIRECT("'DATA - økonomi'!AJ"&amp;4+15*$A28+4*$A28+11),0)+IF(Analyse!$E$116="X",INDIRECT("'DATA - økonomi'!AJ"&amp;4+15*$A28+4*$A28+12),0)+IF(Analyse!$E$117="X",INDIRECT("'DATA - økonomi'!AJ"&amp;4+15*$A28+4*$A28+13),0)+IF(Analyse!$E$129="X",INDIRECT("'DATA - økonomi'!AJ"&amp;4+15*$A28+4*$A28+14),0)</f>
        <v>0</v>
      </c>
      <c r="AK28" s="36">
        <f ca="1">IF(Analyse!$E$3="X",INDIRECT("'DATA - økonomi'!AK"&amp;4+15*$A28+4*$A28+0),0)+IF(Analyse!$E$4="X",INDIRECT("'DATA - økonomi'!AK"&amp;4+15*$A28+4*$A28+1),0)+IF(Analyse!$E$104="X",INDIRECT("'DATA - økonomi'!AK"&amp;4+15*$A28+4*$A28+2),0)+IF(Analyse!$E$105="X",INDIRECT("'DATA - økonomi'!AK"&amp;4+15*$A28+4*$A28+3),0)+IF(Analyse!$E$106="X",INDIRECT("'DATA - økonomi'!AK"&amp;4+15*$A28+4*$A28+4),0)+IF(Analyse!$E$107="X",INDIRECT("'DATA - økonomi'!AK"&amp;4+15*$A28+4*$A28+5),0)+IF(Analyse!$E$108="X",INDIRECT("'DATA - økonomi'!AK"&amp;4+15*$A28+4*$A28+6),0)+IF(Analyse!$E$109="X",INDIRECT("'DATA - økonomi'!AK"&amp;4+15*$A28+4*$A28+7),0)+IF(Analyse!$E$110="X",INDIRECT("'DATA - økonomi'!AK"&amp;4+15*$A28+4*$A28+8),0)+IF(Analyse!$E$111="X",INDIRECT("'DATA - økonomi'!AK"&amp;4+15*$A28+4*$A28+9),0)+IF(Analyse!$E$112="X",INDIRECT("'DATA - økonomi'!AK"&amp;4+15*$A28+4*$A28+10),0)+IF(Analyse!$E$115="X",INDIRECT("'DATA - økonomi'!AK"&amp;4+15*$A28+4*$A28+11),0)+IF(Analyse!$E$116="X",INDIRECT("'DATA - økonomi'!AK"&amp;4+15*$A28+4*$A28+12),0)+IF(Analyse!$E$117="X",INDIRECT("'DATA - økonomi'!AK"&amp;4+15*$A28+4*$A28+13),0)+IF(Analyse!$E$129="X",INDIRECT("'DATA - økonomi'!AK"&amp;4+15*$A28+4*$A28+14),0)</f>
        <v>0</v>
      </c>
      <c r="AL28" s="36">
        <f ca="1">IF(Analyse!$E$3="X",INDIRECT("'DATA - økonomi'!AL"&amp;4+15*$A28+4*$A28+0),0)+IF(Analyse!$E$4="X",INDIRECT("'DATA - økonomi'!AL"&amp;4+15*$A28+4*$A28+1),0)+IF(Analyse!$E$104="X",INDIRECT("'DATA - økonomi'!AL"&amp;4+15*$A28+4*$A28+2),0)+IF(Analyse!$E$105="X",INDIRECT("'DATA - økonomi'!AL"&amp;4+15*$A28+4*$A28+3),0)+IF(Analyse!$E$106="X",INDIRECT("'DATA - økonomi'!AL"&amp;4+15*$A28+4*$A28+4),0)+IF(Analyse!$E$107="X",INDIRECT("'DATA - økonomi'!AL"&amp;4+15*$A28+4*$A28+5),0)+IF(Analyse!$E$108="X",INDIRECT("'DATA - økonomi'!AL"&amp;4+15*$A28+4*$A28+6),0)+IF(Analyse!$E$109="X",INDIRECT("'DATA - økonomi'!AL"&amp;4+15*$A28+4*$A28+7),0)+IF(Analyse!$E$110="X",INDIRECT("'DATA - økonomi'!AL"&amp;4+15*$A28+4*$A28+8),0)+IF(Analyse!$E$111="X",INDIRECT("'DATA - økonomi'!AL"&amp;4+15*$A28+4*$A28+9),0)+IF(Analyse!$E$112="X",INDIRECT("'DATA - økonomi'!AL"&amp;4+15*$A28+4*$A28+10),0)+IF(Analyse!$E$115="X",INDIRECT("'DATA - økonomi'!AL"&amp;4+15*$A28+4*$A28+11),0)+IF(Analyse!$E$116="X",INDIRECT("'DATA - økonomi'!AL"&amp;4+15*$A28+4*$A28+12),0)+IF(Analyse!$E$117="X",INDIRECT("'DATA - økonomi'!AL"&amp;4+15*$A28+4*$A28+13),0)+IF(Analyse!$E$129="X",INDIRECT("'DATA - økonomi'!AL"&amp;4+15*$A28+4*$A28+14),0)</f>
        <v>0</v>
      </c>
      <c r="AM28" s="36">
        <f ca="1">IF(Analyse!$E$3="X",INDIRECT("'DATA - økonomi'!AM"&amp;4+15*$A28+4*$A28+0),0)+IF(Analyse!$E$4="X",INDIRECT("'DATA - økonomi'!AM"&amp;4+15*$A28+4*$A28+1),0)+IF(Analyse!$E$104="X",INDIRECT("'DATA - økonomi'!AM"&amp;4+15*$A28+4*$A28+2),0)+IF(Analyse!$E$105="X",INDIRECT("'DATA - økonomi'!AM"&amp;4+15*$A28+4*$A28+3),0)+IF(Analyse!$E$106="X",INDIRECT("'DATA - økonomi'!AM"&amp;4+15*$A28+4*$A28+4),0)+IF(Analyse!$E$107="X",INDIRECT("'DATA - økonomi'!AM"&amp;4+15*$A28+4*$A28+5),0)+IF(Analyse!$E$108="X",INDIRECT("'DATA - økonomi'!AM"&amp;4+15*$A28+4*$A28+6),0)+IF(Analyse!$E$109="X",INDIRECT("'DATA - økonomi'!AM"&amp;4+15*$A28+4*$A28+7),0)+IF(Analyse!$E$110="X",INDIRECT("'DATA - økonomi'!AM"&amp;4+15*$A28+4*$A28+8),0)+IF(Analyse!$E$111="X",INDIRECT("'DATA - økonomi'!AM"&amp;4+15*$A28+4*$A28+9),0)+IF(Analyse!$E$112="X",INDIRECT("'DATA - økonomi'!AM"&amp;4+15*$A28+4*$A28+10),0)+IF(Analyse!$E$115="X",INDIRECT("'DATA - økonomi'!AM"&amp;4+15*$A28+4*$A28+11),0)+IF(Analyse!$E$116="X",INDIRECT("'DATA - økonomi'!AM"&amp;4+15*$A28+4*$A28+12),0)+IF(Analyse!$E$117="X",INDIRECT("'DATA - økonomi'!AM"&amp;4+15*$A28+4*$A28+13),0)+IF(Analyse!$E$129="X",INDIRECT("'DATA - økonomi'!AM"&amp;4+15*$A28+4*$A28+14),0)</f>
        <v>0</v>
      </c>
      <c r="AN28" s="36">
        <f ca="1">IF(Analyse!$E$3="X",INDIRECT("'DATA - økonomi'!AN"&amp;4+15*$A28+4*$A28+0),0)+IF(Analyse!$E$4="X",INDIRECT("'DATA - økonomi'!AN"&amp;4+15*$A28+4*$A28+1),0)+IF(Analyse!$E$104="X",INDIRECT("'DATA - økonomi'!AN"&amp;4+15*$A28+4*$A28+2),0)+IF(Analyse!$E$105="X",INDIRECT("'DATA - økonomi'!AN"&amp;4+15*$A28+4*$A28+3),0)+IF(Analyse!$E$106="X",INDIRECT("'DATA - økonomi'!AN"&amp;4+15*$A28+4*$A28+4),0)+IF(Analyse!$E$107="X",INDIRECT("'DATA - økonomi'!AN"&amp;4+15*$A28+4*$A28+5),0)+IF(Analyse!$E$108="X",INDIRECT("'DATA - økonomi'!AN"&amp;4+15*$A28+4*$A28+6),0)+IF(Analyse!$E$109="X",INDIRECT("'DATA - økonomi'!AN"&amp;4+15*$A28+4*$A28+7),0)+IF(Analyse!$E$110="X",INDIRECT("'DATA - økonomi'!AN"&amp;4+15*$A28+4*$A28+8),0)+IF(Analyse!$E$111="X",INDIRECT("'DATA - økonomi'!AN"&amp;4+15*$A28+4*$A28+9),0)+IF(Analyse!$E$112="X",INDIRECT("'DATA - økonomi'!AN"&amp;4+15*$A28+4*$A28+10),0)+IF(Analyse!$E$115="X",INDIRECT("'DATA - økonomi'!AN"&amp;4+15*$A28+4*$A28+11),0)+IF(Analyse!$E$116="X",INDIRECT("'DATA - økonomi'!AN"&amp;4+15*$A28+4*$A28+12),0)+IF(Analyse!$E$117="X",INDIRECT("'DATA - økonomi'!AN"&amp;4+15*$A28+4*$A28+13),0)+IF(Analyse!$E$129="X",INDIRECT("'DATA - økonomi'!AN"&amp;4+15*$A28+4*$A28+14),0)</f>
        <v>0</v>
      </c>
      <c r="AO28" s="36">
        <f ca="1">IF(Analyse!$E$3="X",INDIRECT("'DATA - økonomi'!AO"&amp;4+15*$A28+4*$A28+0),0)+IF(Analyse!$E$4="X",INDIRECT("'DATA - økonomi'!AO"&amp;4+15*$A28+4*$A28+1),0)+IF(Analyse!$E$104="X",INDIRECT("'DATA - økonomi'!AO"&amp;4+15*$A28+4*$A28+2),0)+IF(Analyse!$E$105="X",INDIRECT("'DATA - økonomi'!AO"&amp;4+15*$A28+4*$A28+3),0)+IF(Analyse!$E$106="X",INDIRECT("'DATA - økonomi'!AO"&amp;4+15*$A28+4*$A28+4),0)+IF(Analyse!$E$107="X",INDIRECT("'DATA - økonomi'!AO"&amp;4+15*$A28+4*$A28+5),0)+IF(Analyse!$E$108="X",INDIRECT("'DATA - økonomi'!AO"&amp;4+15*$A28+4*$A28+6),0)+IF(Analyse!$E$109="X",INDIRECT("'DATA - økonomi'!AO"&amp;4+15*$A28+4*$A28+7),0)+IF(Analyse!$E$110="X",INDIRECT("'DATA - økonomi'!AO"&amp;4+15*$A28+4*$A28+8),0)+IF(Analyse!$E$111="X",INDIRECT("'DATA - økonomi'!AO"&amp;4+15*$A28+4*$A28+9),0)+IF(Analyse!$E$112="X",INDIRECT("'DATA - økonomi'!AO"&amp;4+15*$A28+4*$A28+10),0)+IF(Analyse!$E$115="X",INDIRECT("'DATA - økonomi'!AO"&amp;4+15*$A28+4*$A28+11),0)+IF(Analyse!$E$116="X",INDIRECT("'DATA - økonomi'!AO"&amp;4+15*$A28+4*$A28+12),0)+IF(Analyse!$E$117="X",INDIRECT("'DATA - økonomi'!AO"&amp;4+15*$A28+4*$A28+13),0)+IF(Analyse!$E$129="X",INDIRECT("'DATA - økonomi'!AO"&amp;4+15*$A28+4*$A28+14),0)</f>
        <v>0</v>
      </c>
      <c r="AP28" s="30"/>
      <c r="AQ28" s="35" t="s">
        <v>36</v>
      </c>
      <c r="AR28" s="36">
        <f ca="1">INDIRECT("'DATA - økonomi'!AE"&amp;($A131+1)*19)</f>
        <v>13886.815000000001</v>
      </c>
      <c r="AS28" s="36">
        <f ca="1">INDIRECT("'DATA - økonomi'!AF"&amp;($A131+1)*19)</f>
        <v>14011.91</v>
      </c>
      <c r="AT28" s="36">
        <f ca="1">INDIRECT("'DATA - økonomi'!AG"&amp;($A131+1)*19)</f>
        <v>14129.624000000002</v>
      </c>
      <c r="AU28" s="36">
        <f ca="1">INDIRECT("'DATA - økonomi'!AH"&amp;($A131+1)*19)</f>
        <v>14217.813</v>
      </c>
      <c r="AV28" s="36">
        <f ca="1">INDIRECT("'DATA - økonomi'!AI"&amp;($A131+1)*19)</f>
        <v>14215.168</v>
      </c>
      <c r="AW28" s="36">
        <f ca="1">INDIRECT("'DATA - økonomi'!AJ"&amp;($A131+1)*19)</f>
        <v>14255.027</v>
      </c>
      <c r="AX28" s="36">
        <f ca="1">INDIRECT("'DATA - økonomi'!AK"&amp;($A131+1)*19)</f>
        <v>14247.45</v>
      </c>
      <c r="AY28" s="36">
        <f ca="1">INDIRECT("'DATA - økonomi'!AL"&amp;($A131+1)*19)</f>
        <v>14616.896000000001</v>
      </c>
      <c r="AZ28" s="36">
        <f ca="1">INDIRECT("'DATA - økonomi'!AM"&amp;($A131+1)*19)</f>
        <v>14822.92</v>
      </c>
      <c r="BA28" s="36">
        <f ca="1">INDIRECT("'DATA - økonomi'!AN"&amp;($A131+1)*19)</f>
        <v>14978.418</v>
      </c>
      <c r="BB28" s="36">
        <f ca="1">INDIRECT("'DATA - økonomi'!AO"&amp;($A131+1)*19)</f>
        <v>15079.13</v>
      </c>
      <c r="BC28" s="30"/>
    </row>
    <row r="29" spans="1:55" x14ac:dyDescent="0.25">
      <c r="A29" s="32">
        <v>25</v>
      </c>
      <c r="B29" s="35" t="s">
        <v>37</v>
      </c>
      <c r="C29" s="36">
        <f ca="1">IF(Analyse!$E$3="X",INDIRECT("'DATA - økonomi'!C"&amp;4+15*$A29+4*$A29+0),0)+IF(Analyse!$E$4="X",INDIRECT("'DATA - økonomi'!C"&amp;4+15*$A29+4*$A29+1),0)+IF(Analyse!$E$104="X",INDIRECT("'DATA - økonomi'!C"&amp;4+15*$A29+4*$A29+2),0)+IF(Analyse!$E$105="X",INDIRECT("'DATA - økonomi'!C"&amp;4+15*$A29+4*$A29+3),0)+IF(Analyse!$E$106="X",INDIRECT("'DATA - økonomi'!C"&amp;4+15*$A29+4*$A29+4),0)+IF(Analyse!$E$107="X",INDIRECT("'DATA - økonomi'!C"&amp;4+15*$A29+4*$A29+5),0)+IF(Analyse!$E$108="X",INDIRECT("'DATA - økonomi'!C"&amp;4+15*$A29+4*$A29+6),0)+IF(Analyse!$E$109="X",INDIRECT("'DATA - økonomi'!C"&amp;4+15*$A29+4*$A29+7),0)+IF(Analyse!$E$110="X",INDIRECT("'DATA - økonomi'!C"&amp;4+15*$A29+4*$A29+8),0)+IF(Analyse!$E$111="X",INDIRECT("'DATA - økonomi'!C"&amp;4+15*$A29+4*$A29+9),0)+IF(Analyse!$E$112="X",INDIRECT("'DATA - økonomi'!C"&amp;4+15*$A29+4*$A29+10),0)+IF(Analyse!$E$115="X",INDIRECT("'DATA - økonomi'!C"&amp;4+15*$A29+4*$A29+11),0)+IF(Analyse!$E$116="X",INDIRECT("'DATA - økonomi'!C"&amp;4+15*$A29+4*$A29+12),0)+IF(Analyse!$E$117="X",INDIRECT("'DATA - økonomi'!C"&amp;4+15*$A29+4*$A29+13),0)+IF(Analyse!$E$129="X",INDIRECT("'DATA - økonomi'!C"&amp;4+15*$A29+4*$A29+14),0)</f>
        <v>0</v>
      </c>
      <c r="D29" s="36">
        <f ca="1">IF(Analyse!$E$3="X",INDIRECT("'DATA - økonomi'!D"&amp;4+15*$A29+4*$A29+0),0)+IF(Analyse!$E$4="X",INDIRECT("'DATA - økonomi'!D"&amp;4+15*$A29+4*$A29+1),0)+IF(Analyse!$E$104="X",INDIRECT("'DATA - økonomi'!D"&amp;4+15*$A29+4*$A29+2),0)+IF(Analyse!$E$105="X",INDIRECT("'DATA - økonomi'!D"&amp;4+15*$A29+4*$A29+3),0)+IF(Analyse!$E$106="X",INDIRECT("'DATA - økonomi'!D"&amp;4+15*$A29+4*$A29+4),0)+IF(Analyse!$E$107="X",INDIRECT("'DATA - økonomi'!D"&amp;4+15*$A29+4*$A29+5),0)+IF(Analyse!$E$108="X",INDIRECT("'DATA - økonomi'!D"&amp;4+15*$A29+4*$A29+6),0)+IF(Analyse!$E$109="X",INDIRECT("'DATA - økonomi'!D"&amp;4+15*$A29+4*$A29+7),0)+IF(Analyse!$E$110="X",INDIRECT("'DATA - økonomi'!D"&amp;4+15*$A29+4*$A29+8),0)+IF(Analyse!$E$111="X",INDIRECT("'DATA - økonomi'!D"&amp;4+15*$A29+4*$A29+9),0)+IF(Analyse!$E$112="X",INDIRECT("'DATA - økonomi'!D"&amp;4+15*$A29+4*$A29+10),0)+IF(Analyse!$E$115="X",INDIRECT("'DATA - økonomi'!D"&amp;4+15*$A29+4*$A29+11),0)+IF(Analyse!$E$116="X",INDIRECT("'DATA - økonomi'!D"&amp;4+15*$A29+4*$A29+12),0)+IF(Analyse!$E$117="X",INDIRECT("'DATA - økonomi'!D"&amp;4+15*$A29+4*$A29+13),0)+IF(Analyse!$E$129="X",INDIRECT("'DATA - økonomi'!D"&amp;4+15*$A29+4*$A29+14),0)</f>
        <v>0</v>
      </c>
      <c r="E29" s="36">
        <f ca="1">IF(Analyse!$E$3="X",INDIRECT("'DATA - økonomi'!E"&amp;4+15*$A29+4*$A29+0),0)+IF(Analyse!$E$4="X",INDIRECT("'DATA - økonomi'!E"&amp;4+15*$A29+4*$A29+1),0)+IF(Analyse!$E$104="X",INDIRECT("'DATA - økonomi'!E"&amp;4+15*$A29+4*$A29+2),0)+IF(Analyse!$E$105="X",INDIRECT("'DATA - økonomi'!E"&amp;4+15*$A29+4*$A29+3),0)+IF(Analyse!$E$106="X",INDIRECT("'DATA - økonomi'!E"&amp;4+15*$A29+4*$A29+4),0)+IF(Analyse!$E$107="X",INDIRECT("'DATA - økonomi'!E"&amp;4+15*$A29+4*$A29+5),0)+IF(Analyse!$E$108="X",INDIRECT("'DATA - økonomi'!E"&amp;4+15*$A29+4*$A29+6),0)+IF(Analyse!$E$109="X",INDIRECT("'DATA - økonomi'!E"&amp;4+15*$A29+4*$A29+7),0)+IF(Analyse!$E$110="X",INDIRECT("'DATA - økonomi'!E"&amp;4+15*$A29+4*$A29+8),0)+IF(Analyse!$E$111="X",INDIRECT("'DATA - økonomi'!E"&amp;4+15*$A29+4*$A29+9),0)+IF(Analyse!$E$112="X",INDIRECT("'DATA - økonomi'!E"&amp;4+15*$A29+4*$A29+10),0)+IF(Analyse!$E$115="X",INDIRECT("'DATA - økonomi'!E"&amp;4+15*$A29+4*$A29+11),0)+IF(Analyse!$E$116="X",INDIRECT("'DATA - økonomi'!E"&amp;4+15*$A29+4*$A29+12),0)+IF(Analyse!$E$117="X",INDIRECT("'DATA - økonomi'!E"&amp;4+15*$A29+4*$A29+13),0)+IF(Analyse!$E$129="X",INDIRECT("'DATA - økonomi'!E"&amp;4+15*$A29+4*$A29+14),0)</f>
        <v>0</v>
      </c>
      <c r="F29" s="36">
        <f ca="1">IF(Analyse!$E$3="X",INDIRECT("'DATA - økonomi'!F"&amp;4+15*$A29+4*$A29+0),0)+IF(Analyse!$E$4="X",INDIRECT("'DATA - økonomi'!F"&amp;4+15*$A29+4*$A29+1),0)+IF(Analyse!$E$104="X",INDIRECT("'DATA - økonomi'!F"&amp;4+15*$A29+4*$A29+2),0)+IF(Analyse!$E$105="X",INDIRECT("'DATA - økonomi'!F"&amp;4+15*$A29+4*$A29+3),0)+IF(Analyse!$E$106="X",INDIRECT("'DATA - økonomi'!F"&amp;4+15*$A29+4*$A29+4),0)+IF(Analyse!$E$107="X",INDIRECT("'DATA - økonomi'!F"&amp;4+15*$A29+4*$A29+5),0)+IF(Analyse!$E$108="X",INDIRECT("'DATA - økonomi'!F"&amp;4+15*$A29+4*$A29+6),0)+IF(Analyse!$E$109="X",INDIRECT("'DATA - økonomi'!F"&amp;4+15*$A29+4*$A29+7),0)+IF(Analyse!$E$110="X",INDIRECT("'DATA - økonomi'!F"&amp;4+15*$A29+4*$A29+8),0)+IF(Analyse!$E$111="X",INDIRECT("'DATA - økonomi'!F"&amp;4+15*$A29+4*$A29+9),0)+IF(Analyse!$E$112="X",INDIRECT("'DATA - økonomi'!F"&amp;4+15*$A29+4*$A29+10),0)+IF(Analyse!$E$115="X",INDIRECT("'DATA - økonomi'!F"&amp;4+15*$A29+4*$A29+11),0)+IF(Analyse!$E$116="X",INDIRECT("'DATA - økonomi'!F"&amp;4+15*$A29+4*$A29+12),0)+IF(Analyse!$E$117="X",INDIRECT("'DATA - økonomi'!F"&amp;4+15*$A29+4*$A29+13),0)+IF(Analyse!$E$129="X",INDIRECT("'DATA - økonomi'!F"&amp;4+15*$A29+4*$A29+14),0)</f>
        <v>0</v>
      </c>
      <c r="G29" s="36">
        <f ca="1">IF(Analyse!$E$3="X",INDIRECT("'DATA - økonomi'!G"&amp;4+15*$A29+4*$A29+0),0)+IF(Analyse!$E$4="X",INDIRECT("'DATA - økonomi'!G"&amp;4+15*$A29+4*$A29+1),0)+IF(Analyse!$E$104="X",INDIRECT("'DATA - økonomi'!G"&amp;4+15*$A29+4*$A29+2),0)+IF(Analyse!$E$105="X",INDIRECT("'DATA - økonomi'!G"&amp;4+15*$A29+4*$A29+3),0)+IF(Analyse!$E$106="X",INDIRECT("'DATA - økonomi'!G"&amp;4+15*$A29+4*$A29+4),0)+IF(Analyse!$E$107="X",INDIRECT("'DATA - økonomi'!G"&amp;4+15*$A29+4*$A29+5),0)+IF(Analyse!$E$108="X",INDIRECT("'DATA - økonomi'!G"&amp;4+15*$A29+4*$A29+6),0)+IF(Analyse!$E$109="X",INDIRECT("'DATA - økonomi'!G"&amp;4+15*$A29+4*$A29+7),0)+IF(Analyse!$E$110="X",INDIRECT("'DATA - økonomi'!G"&amp;4+15*$A29+4*$A29+8),0)+IF(Analyse!$E$111="X",INDIRECT("'DATA - økonomi'!G"&amp;4+15*$A29+4*$A29+9),0)+IF(Analyse!$E$112="X",INDIRECT("'DATA - økonomi'!G"&amp;4+15*$A29+4*$A29+10),0)+IF(Analyse!$E$115="X",INDIRECT("'DATA - økonomi'!G"&amp;4+15*$A29+4*$A29+11),0)+IF(Analyse!$E$116="X",INDIRECT("'DATA - økonomi'!G"&amp;4+15*$A29+4*$A29+12),0)+IF(Analyse!$E$117="X",INDIRECT("'DATA - økonomi'!G"&amp;4+15*$A29+4*$A29+13),0)+IF(Analyse!$E$129="X",INDIRECT("'DATA - økonomi'!G"&amp;4+15*$A29+4*$A29+14),0)</f>
        <v>0</v>
      </c>
      <c r="H29" s="36">
        <f ca="1">IF(Analyse!$E$3="X",INDIRECT("'DATA - økonomi'!H"&amp;4+15*$A29+4*$A29+0),0)+IF(Analyse!$E$4="X",INDIRECT("'DATA - økonomi'!H"&amp;4+15*$A29+4*$A29+1),0)+IF(Analyse!$E$104="X",INDIRECT("'DATA - økonomi'!H"&amp;4+15*$A29+4*$A29+2),0)+IF(Analyse!$E$105="X",INDIRECT("'DATA - økonomi'!H"&amp;4+15*$A29+4*$A29+3),0)+IF(Analyse!$E$106="X",INDIRECT("'DATA - økonomi'!H"&amp;4+15*$A29+4*$A29+4),0)+IF(Analyse!$E$107="X",INDIRECT("'DATA - økonomi'!H"&amp;4+15*$A29+4*$A29+5),0)+IF(Analyse!$E$108="X",INDIRECT("'DATA - økonomi'!H"&amp;4+15*$A29+4*$A29+6),0)+IF(Analyse!$E$109="X",INDIRECT("'DATA - økonomi'!H"&amp;4+15*$A29+4*$A29+7),0)+IF(Analyse!$E$110="X",INDIRECT("'DATA - økonomi'!H"&amp;4+15*$A29+4*$A29+8),0)+IF(Analyse!$E$111="X",INDIRECT("'DATA - økonomi'!H"&amp;4+15*$A29+4*$A29+9),0)+IF(Analyse!$E$112="X",INDIRECT("'DATA - økonomi'!H"&amp;4+15*$A29+4*$A29+10),0)+IF(Analyse!$E$115="X",INDIRECT("'DATA - økonomi'!H"&amp;4+15*$A29+4*$A29+11),0)+IF(Analyse!$E$116="X",INDIRECT("'DATA - økonomi'!H"&amp;4+15*$A29+4*$A29+12),0)+IF(Analyse!$E$117="X",INDIRECT("'DATA - økonomi'!H"&amp;4+15*$A29+4*$A29+13),0)+IF(Analyse!$E$129="X",INDIRECT("'DATA - økonomi'!H"&amp;4+15*$A29+4*$A29+14),0)</f>
        <v>0</v>
      </c>
      <c r="I29" s="36">
        <f ca="1">IF(Analyse!$E$3="X",INDIRECT("'DATA - økonomi'!I"&amp;4+15*$A29+4*$A29+0),0)+IF(Analyse!$E$4="X",INDIRECT("'DATA - økonomi'!I"&amp;4+15*$A29+4*$A29+1),0)+IF(Analyse!$E$104="X",INDIRECT("'DATA - økonomi'!I"&amp;4+15*$A29+4*$A29+2),0)+IF(Analyse!$E$105="X",INDIRECT("'DATA - økonomi'!I"&amp;4+15*$A29+4*$A29+3),0)+IF(Analyse!$E$106="X",INDIRECT("'DATA - økonomi'!I"&amp;4+15*$A29+4*$A29+4),0)+IF(Analyse!$E$107="X",INDIRECT("'DATA - økonomi'!I"&amp;4+15*$A29+4*$A29+5),0)+IF(Analyse!$E$108="X",INDIRECT("'DATA - økonomi'!I"&amp;4+15*$A29+4*$A29+6),0)+IF(Analyse!$E$109="X",INDIRECT("'DATA - økonomi'!I"&amp;4+15*$A29+4*$A29+7),0)+IF(Analyse!$E$110="X",INDIRECT("'DATA - økonomi'!I"&amp;4+15*$A29+4*$A29+8),0)+IF(Analyse!$E$111="X",INDIRECT("'DATA - økonomi'!I"&amp;4+15*$A29+4*$A29+9),0)+IF(Analyse!$E$112="X",INDIRECT("'DATA - økonomi'!I"&amp;4+15*$A29+4*$A29+10),0)+IF(Analyse!$E$115="X",INDIRECT("'DATA - økonomi'!I"&amp;4+15*$A29+4*$A29+11),0)+IF(Analyse!$E$116="X",INDIRECT("'DATA - økonomi'!I"&amp;4+15*$A29+4*$A29+12),0)+IF(Analyse!$E$117="X",INDIRECT("'DATA - økonomi'!I"&amp;4+15*$A29+4*$A29+13),0)+IF(Analyse!$E$129="X",INDIRECT("'DATA - økonomi'!I"&amp;4+15*$A29+4*$A29+14),0)</f>
        <v>0</v>
      </c>
      <c r="J29" s="36">
        <f ca="1">IF(Analyse!$E$3="X",INDIRECT("'DATA - økonomi'!J"&amp;4+15*$A29+4*$A29+0),0)+IF(Analyse!$E$4="X",INDIRECT("'DATA - økonomi'!J"&amp;4+15*$A29+4*$A29+1),0)+IF(Analyse!$E$104="X",INDIRECT("'DATA - økonomi'!J"&amp;4+15*$A29+4*$A29+2),0)+IF(Analyse!$E$105="X",INDIRECT("'DATA - økonomi'!J"&amp;4+15*$A29+4*$A29+3),0)+IF(Analyse!$E$106="X",INDIRECT("'DATA - økonomi'!J"&amp;4+15*$A29+4*$A29+4),0)+IF(Analyse!$E$107="X",INDIRECT("'DATA - økonomi'!J"&amp;4+15*$A29+4*$A29+5),0)+IF(Analyse!$E$108="X",INDIRECT("'DATA - økonomi'!J"&amp;4+15*$A29+4*$A29+6),0)+IF(Analyse!$E$109="X",INDIRECT("'DATA - økonomi'!J"&amp;4+15*$A29+4*$A29+7),0)+IF(Analyse!$E$110="X",INDIRECT("'DATA - økonomi'!J"&amp;4+15*$A29+4*$A29+8),0)+IF(Analyse!$E$111="X",INDIRECT("'DATA - økonomi'!J"&amp;4+15*$A29+4*$A29+9),0)+IF(Analyse!$E$112="X",INDIRECT("'DATA - økonomi'!J"&amp;4+15*$A29+4*$A29+10),0)+IF(Analyse!$E$115="X",INDIRECT("'DATA - økonomi'!J"&amp;4+15*$A29+4*$A29+11),0)+IF(Analyse!$E$116="X",INDIRECT("'DATA - økonomi'!J"&amp;4+15*$A29+4*$A29+12),0)+IF(Analyse!$E$117="X",INDIRECT("'DATA - økonomi'!J"&amp;4+15*$A29+4*$A29+13),0)+IF(Analyse!$E$129="X",INDIRECT("'DATA - økonomi'!J"&amp;4+15*$A29+4*$A29+14),0)</f>
        <v>0</v>
      </c>
      <c r="K29" s="36">
        <f ca="1">IF(Analyse!$E$3="X",INDIRECT("'DATA - økonomi'!K"&amp;4+15*$A29+4*$A29+0),0)+IF(Analyse!$E$4="X",INDIRECT("'DATA - økonomi'!K"&amp;4+15*$A29+4*$A29+1),0)+IF(Analyse!$E$104="X",INDIRECT("'DATA - økonomi'!K"&amp;4+15*$A29+4*$A29+2),0)+IF(Analyse!$E$105="X",INDIRECT("'DATA - økonomi'!K"&amp;4+15*$A29+4*$A29+3),0)+IF(Analyse!$E$106="X",INDIRECT("'DATA - økonomi'!K"&amp;4+15*$A29+4*$A29+4),0)+IF(Analyse!$E$107="X",INDIRECT("'DATA - økonomi'!K"&amp;4+15*$A29+4*$A29+5),0)+IF(Analyse!$E$108="X",INDIRECT("'DATA - økonomi'!K"&amp;4+15*$A29+4*$A29+6),0)+IF(Analyse!$E$109="X",INDIRECT("'DATA - økonomi'!K"&amp;4+15*$A29+4*$A29+7),0)+IF(Analyse!$E$110="X",INDIRECT("'DATA - økonomi'!K"&amp;4+15*$A29+4*$A29+8),0)+IF(Analyse!$E$111="X",INDIRECT("'DATA - økonomi'!K"&amp;4+15*$A29+4*$A29+9),0)+IF(Analyse!$E$112="X",INDIRECT("'DATA - økonomi'!K"&amp;4+15*$A29+4*$A29+10),0)+IF(Analyse!$E$115="X",INDIRECT("'DATA - økonomi'!K"&amp;4+15*$A29+4*$A29+11),0)+IF(Analyse!$E$116="X",INDIRECT("'DATA - økonomi'!K"&amp;4+15*$A29+4*$A29+12),0)+IF(Analyse!$E$117="X",INDIRECT("'DATA - økonomi'!K"&amp;4+15*$A29+4*$A29+13),0)+IF(Analyse!$E$129="X",INDIRECT("'DATA - økonomi'!K"&amp;4+15*$A29+4*$A29+14),0)</f>
        <v>0</v>
      </c>
      <c r="L29" s="36">
        <f ca="1">IF(Analyse!$E$3="X",INDIRECT("'DATA - økonomi'!L"&amp;4+15*$A29+4*$A29+0),0)+IF(Analyse!$E$4="X",INDIRECT("'DATA - økonomi'!L"&amp;4+15*$A29+4*$A29+1),0)+IF(Analyse!$E$104="X",INDIRECT("'DATA - økonomi'!L"&amp;4+15*$A29+4*$A29+2),0)+IF(Analyse!$E$105="X",INDIRECT("'DATA - økonomi'!L"&amp;4+15*$A29+4*$A29+3),0)+IF(Analyse!$E$106="X",INDIRECT("'DATA - økonomi'!L"&amp;4+15*$A29+4*$A29+4),0)+IF(Analyse!$E$107="X",INDIRECT("'DATA - økonomi'!L"&amp;4+15*$A29+4*$A29+5),0)+IF(Analyse!$E$108="X",INDIRECT("'DATA - økonomi'!L"&amp;4+15*$A29+4*$A29+6),0)+IF(Analyse!$E$109="X",INDIRECT("'DATA - økonomi'!L"&amp;4+15*$A29+4*$A29+7),0)+IF(Analyse!$E$110="X",INDIRECT("'DATA - økonomi'!L"&amp;4+15*$A29+4*$A29+8),0)+IF(Analyse!$E$111="X",INDIRECT("'DATA - økonomi'!L"&amp;4+15*$A29+4*$A29+9),0)+IF(Analyse!$E$112="X",INDIRECT("'DATA - økonomi'!L"&amp;4+15*$A29+4*$A29+10),0)+IF(Analyse!$E$115="X",INDIRECT("'DATA - økonomi'!L"&amp;4+15*$A29+4*$A29+11),0)+IF(Analyse!$E$116="X",INDIRECT("'DATA - økonomi'!L"&amp;4+15*$A29+4*$A29+12),0)+IF(Analyse!$E$117="X",INDIRECT("'DATA - økonomi'!L"&amp;4+15*$A29+4*$A29+13),0)+IF(Analyse!$E$129="X",INDIRECT("'DATA - økonomi'!L"&amp;4+15*$A29+4*$A29+14),0)</f>
        <v>0</v>
      </c>
      <c r="M29" s="36">
        <f ca="1">IF(Analyse!$E$3="X",INDIRECT("'DATA - økonomi'!M"&amp;4+15*$A29+4*$A29+0),0)+IF(Analyse!$E$4="X",INDIRECT("'DATA - økonomi'!M"&amp;4+15*$A29+4*$A29+1),0)+IF(Analyse!$E$104="X",INDIRECT("'DATA - økonomi'!M"&amp;4+15*$A29+4*$A29+2),0)+IF(Analyse!$E$105="X",INDIRECT("'DATA - økonomi'!M"&amp;4+15*$A29+4*$A29+3),0)+IF(Analyse!$E$106="X",INDIRECT("'DATA - økonomi'!M"&amp;4+15*$A29+4*$A29+4),0)+IF(Analyse!$E$107="X",INDIRECT("'DATA - økonomi'!M"&amp;4+15*$A29+4*$A29+5),0)+IF(Analyse!$E$108="X",INDIRECT("'DATA - økonomi'!M"&amp;4+15*$A29+4*$A29+6),0)+IF(Analyse!$E$109="X",INDIRECT("'DATA - økonomi'!M"&amp;4+15*$A29+4*$A29+7),0)+IF(Analyse!$E$110="X",INDIRECT("'DATA - økonomi'!M"&amp;4+15*$A29+4*$A29+8),0)+IF(Analyse!$E$111="X",INDIRECT("'DATA - økonomi'!M"&amp;4+15*$A29+4*$A29+9),0)+IF(Analyse!$E$112="X",INDIRECT("'DATA - økonomi'!M"&amp;4+15*$A29+4*$A29+10),0)+IF(Analyse!$E$115="X",INDIRECT("'DATA - økonomi'!M"&amp;4+15*$A29+4*$A29+11),0)+IF(Analyse!$E$116="X",INDIRECT("'DATA - økonomi'!M"&amp;4+15*$A29+4*$A29+12),0)+IF(Analyse!$E$117="X",INDIRECT("'DATA - økonomi'!M"&amp;4+15*$A29+4*$A29+13),0)+IF(Analyse!$E$129="X",INDIRECT("'DATA - økonomi'!M"&amp;4+15*$A29+4*$A29+14),0)</f>
        <v>0</v>
      </c>
      <c r="N29" s="36">
        <f ca="1">IF(Analyse!$E$3="X",INDIRECT("'DATA - økonomi'!N"&amp;4+15*$A29+4*$A29+0),0)+IF(Analyse!$E$4="X",INDIRECT("'DATA - økonomi'!N"&amp;4+15*$A29+4*$A29+1),0)+IF(Analyse!$E$104="X",INDIRECT("'DATA - økonomi'!N"&amp;4+15*$A29+4*$A29+2),0)+IF(Analyse!$E$105="X",INDIRECT("'DATA - økonomi'!N"&amp;4+15*$A29+4*$A29+3),0)+IF(Analyse!$E$106="X",INDIRECT("'DATA - økonomi'!N"&amp;4+15*$A29+4*$A29+4),0)+IF(Analyse!$E$107="X",INDIRECT("'DATA - økonomi'!N"&amp;4+15*$A29+4*$A29+5),0)+IF(Analyse!$E$108="X",INDIRECT("'DATA - økonomi'!N"&amp;4+15*$A29+4*$A29+6),0)+IF(Analyse!$E$109="X",INDIRECT("'DATA - økonomi'!N"&amp;4+15*$A29+4*$A29+7),0)+IF(Analyse!$E$110="X",INDIRECT("'DATA - økonomi'!N"&amp;4+15*$A29+4*$A29+8),0)+IF(Analyse!$E$111="X",INDIRECT("'DATA - økonomi'!N"&amp;4+15*$A29+4*$A29+9),0)+IF(Analyse!$E$112="X",INDIRECT("'DATA - økonomi'!N"&amp;4+15*$A29+4*$A29+10),0)+IF(Analyse!$E$115="X",INDIRECT("'DATA - økonomi'!N"&amp;4+15*$A29+4*$A29+11),0)+IF(Analyse!$E$116="X",INDIRECT("'DATA - økonomi'!N"&amp;4+15*$A29+4*$A29+12),0)+IF(Analyse!$E$117="X",INDIRECT("'DATA - økonomi'!N"&amp;4+15*$A29+4*$A29+13),0)+IF(Analyse!$E$129="X",INDIRECT("'DATA - økonomi'!N"&amp;4+15*$A29+4*$A29+14),0)</f>
        <v>0</v>
      </c>
      <c r="O29" s="32"/>
      <c r="P29" s="35" t="s">
        <v>37</v>
      </c>
      <c r="Q29" s="36">
        <f ca="1">IF(Analyse!$E$3="X",INDIRECT("'DATA - økonomi'!Q"&amp;4+15*$A29+4*$A29+0),0)+IF(Analyse!$E$4="X",INDIRECT("'DATA - økonomi'!Q"&amp;4+15*$A29+4*$A29+1),0)+IF(Analyse!$E$104="X",INDIRECT("'DATA - økonomi'!Q"&amp;4+15*$A29+4*$A29+2),0)+IF(Analyse!$E$105="X",INDIRECT("'DATA - økonomi'!Q"&amp;4+15*$A29+4*$A29+3),0)+IF(Analyse!$E$106="X",INDIRECT("'DATA - økonomi'!Q"&amp;4+15*$A29+4*$A29+4),0)+IF(Analyse!$E$107="X",INDIRECT("'DATA - økonomi'!Q"&amp;4+15*$A29+4*$A29+5),0)+IF(Analyse!$E$108="X",INDIRECT("'DATA - økonomi'!Q"&amp;4+15*$A29+4*$A29+6),0)+IF(Analyse!$E$109="X",INDIRECT("'DATA - økonomi'!Q"&amp;4+15*$A29+4*$A29+7),0)+IF(Analyse!$E$110="X",INDIRECT("'DATA - økonomi'!Q"&amp;4+15*$A29+4*$A29+8),0)+IF(Analyse!$E$111="X",INDIRECT("'DATA - økonomi'!Q"&amp;4+15*$A29+4*$A29+9),0)+IF(Analyse!$E$112="X",INDIRECT("'DATA - økonomi'!Q"&amp;4+15*$A29+4*$A29+10),0)+IF(Analyse!$E$115="X",INDIRECT("'DATA - økonomi'!Q"&amp;4+15*$A29+4*$A29+11),0)+IF(Analyse!$E$116="X",INDIRECT("'DATA - økonomi'!Q"&amp;4+15*$A29+4*$A29+12),0)+IF(Analyse!$E$117="X",INDIRECT("'DATA - økonomi'!Q"&amp;4+15*$A29+4*$A29+13),0)+IF(Analyse!$E$129="X",INDIRECT("'DATA - økonomi'!Q"&amp;4+15*$A29+4*$A29+14),0)</f>
        <v>0</v>
      </c>
      <c r="R29" s="36">
        <f ca="1">IF(Analyse!$E$3="X",INDIRECT("'DATA - økonomi'!R"&amp;4+15*$A29+4*$A29+0),0)+IF(Analyse!$E$4="X",INDIRECT("'DATA - økonomi'!R"&amp;4+15*$A29+4*$A29+1),0)+IF(Analyse!$E$104="X",INDIRECT("'DATA - økonomi'!R"&amp;4+15*$A29+4*$A29+2),0)+IF(Analyse!$E$105="X",INDIRECT("'DATA - økonomi'!R"&amp;4+15*$A29+4*$A29+3),0)+IF(Analyse!$E$106="X",INDIRECT("'DATA - økonomi'!R"&amp;4+15*$A29+4*$A29+4),0)+IF(Analyse!$E$107="X",INDIRECT("'DATA - økonomi'!R"&amp;4+15*$A29+4*$A29+5),0)+IF(Analyse!$E$108="X",INDIRECT("'DATA - økonomi'!R"&amp;4+15*$A29+4*$A29+6),0)+IF(Analyse!$E$109="X",INDIRECT("'DATA - økonomi'!R"&amp;4+15*$A29+4*$A29+7),0)+IF(Analyse!$E$110="X",INDIRECT("'DATA - økonomi'!R"&amp;4+15*$A29+4*$A29+8),0)+IF(Analyse!$E$111="X",INDIRECT("'DATA - økonomi'!R"&amp;4+15*$A29+4*$A29+9),0)+IF(Analyse!$E$112="X",INDIRECT("'DATA - økonomi'!R"&amp;4+15*$A29+4*$A29+10),0)+IF(Analyse!$E$115="X",INDIRECT("'DATA - økonomi'!R"&amp;4+15*$A29+4*$A29+11),0)+IF(Analyse!$E$116="X",INDIRECT("'DATA - økonomi'!R"&amp;4+15*$A29+4*$A29+12),0)+IF(Analyse!$E$117="X",INDIRECT("'DATA - økonomi'!R"&amp;4+15*$A29+4*$A29+13),0)+IF(Analyse!$E$129="X",INDIRECT("'DATA - økonomi'!R"&amp;4+15*$A29+4*$A29+14),0)</f>
        <v>0</v>
      </c>
      <c r="S29" s="36">
        <f ca="1">IF(Analyse!$E$3="X",INDIRECT("'DATA - økonomi'!S"&amp;4+15*$A29+4*$A29+0),0)+IF(Analyse!$E$4="X",INDIRECT("'DATA - økonomi'!S"&amp;4+15*$A29+4*$A29+1),0)+IF(Analyse!$E$104="X",INDIRECT("'DATA - økonomi'!S"&amp;4+15*$A29+4*$A29+2),0)+IF(Analyse!$E$105="X",INDIRECT("'DATA - økonomi'!S"&amp;4+15*$A29+4*$A29+3),0)+IF(Analyse!$E$106="X",INDIRECT("'DATA - økonomi'!S"&amp;4+15*$A29+4*$A29+4),0)+IF(Analyse!$E$107="X",INDIRECT("'DATA - økonomi'!S"&amp;4+15*$A29+4*$A29+5),0)+IF(Analyse!$E$108="X",INDIRECT("'DATA - økonomi'!S"&amp;4+15*$A29+4*$A29+6),0)+IF(Analyse!$E$109="X",INDIRECT("'DATA - økonomi'!S"&amp;4+15*$A29+4*$A29+7),0)+IF(Analyse!$E$110="X",INDIRECT("'DATA - økonomi'!S"&amp;4+15*$A29+4*$A29+8),0)+IF(Analyse!$E$111="X",INDIRECT("'DATA - økonomi'!S"&amp;4+15*$A29+4*$A29+9),0)+IF(Analyse!$E$112="X",INDIRECT("'DATA - økonomi'!S"&amp;4+15*$A29+4*$A29+10),0)+IF(Analyse!$E$115="X",INDIRECT("'DATA - økonomi'!S"&amp;4+15*$A29+4*$A29+11),0)+IF(Analyse!$E$116="X",INDIRECT("'DATA - økonomi'!S"&amp;4+15*$A29+4*$A29+12),0)+IF(Analyse!$E$117="X",INDIRECT("'DATA - økonomi'!S"&amp;4+15*$A29+4*$A29+13),0)+IF(Analyse!$E$129="X",INDIRECT("'DATA - økonomi'!S"&amp;4+15*$A29+4*$A29+14),0)</f>
        <v>0</v>
      </c>
      <c r="T29" s="36">
        <f ca="1">IF(Analyse!$E$3="X",INDIRECT("'DATA - økonomi'!T"&amp;4+15*$A29+4*$A29+0),0)+IF(Analyse!$E$4="X",INDIRECT("'DATA - økonomi'!T"&amp;4+15*$A29+4*$A29+1),0)+IF(Analyse!$E$104="X",INDIRECT("'DATA - økonomi'!T"&amp;4+15*$A29+4*$A29+2),0)+IF(Analyse!$E$105="X",INDIRECT("'DATA - økonomi'!T"&amp;4+15*$A29+4*$A29+3),0)+IF(Analyse!$E$106="X",INDIRECT("'DATA - økonomi'!T"&amp;4+15*$A29+4*$A29+4),0)+IF(Analyse!$E$107="X",INDIRECT("'DATA - økonomi'!T"&amp;4+15*$A29+4*$A29+5),0)+IF(Analyse!$E$108="X",INDIRECT("'DATA - økonomi'!T"&amp;4+15*$A29+4*$A29+6),0)+IF(Analyse!$E$109="X",INDIRECT("'DATA - økonomi'!T"&amp;4+15*$A29+4*$A29+7),0)+IF(Analyse!$E$110="X",INDIRECT("'DATA - økonomi'!T"&amp;4+15*$A29+4*$A29+8),0)+IF(Analyse!$E$111="X",INDIRECT("'DATA - økonomi'!T"&amp;4+15*$A29+4*$A29+9),0)+IF(Analyse!$E$112="X",INDIRECT("'DATA - økonomi'!T"&amp;4+15*$A29+4*$A29+10),0)+IF(Analyse!$E$115="X",INDIRECT("'DATA - økonomi'!T"&amp;4+15*$A29+4*$A29+11),0)+IF(Analyse!$E$116="X",INDIRECT("'DATA - økonomi'!T"&amp;4+15*$A29+4*$A29+12),0)+IF(Analyse!$E$117="X",INDIRECT("'DATA - økonomi'!T"&amp;4+15*$A29+4*$A29+13),0)+IF(Analyse!$E$129="X",INDIRECT("'DATA - økonomi'!T"&amp;4+15*$A29+4*$A29+14),0)</f>
        <v>0</v>
      </c>
      <c r="U29" s="36">
        <f ca="1">IF(Analyse!$E$3="X",INDIRECT("'DATA - økonomi'!U"&amp;4+15*$A29+4*$A29+0),0)+IF(Analyse!$E$4="X",INDIRECT("'DATA - økonomi'!U"&amp;4+15*$A29+4*$A29+1),0)+IF(Analyse!$E$104="X",INDIRECT("'DATA - økonomi'!U"&amp;4+15*$A29+4*$A29+2),0)+IF(Analyse!$E$105="X",INDIRECT("'DATA - økonomi'!U"&amp;4+15*$A29+4*$A29+3),0)+IF(Analyse!$E$106="X",INDIRECT("'DATA - økonomi'!U"&amp;4+15*$A29+4*$A29+4),0)+IF(Analyse!$E$107="X",INDIRECT("'DATA - økonomi'!U"&amp;4+15*$A29+4*$A29+5),0)+IF(Analyse!$E$108="X",INDIRECT("'DATA - økonomi'!U"&amp;4+15*$A29+4*$A29+6),0)+IF(Analyse!$E$109="X",INDIRECT("'DATA - økonomi'!U"&amp;4+15*$A29+4*$A29+7),0)+IF(Analyse!$E$110="X",INDIRECT("'DATA - økonomi'!U"&amp;4+15*$A29+4*$A29+8),0)+IF(Analyse!$E$111="X",INDIRECT("'DATA - økonomi'!U"&amp;4+15*$A29+4*$A29+9),0)+IF(Analyse!$E$112="X",INDIRECT("'DATA - økonomi'!U"&amp;4+15*$A29+4*$A29+10),0)+IF(Analyse!$E$115="X",INDIRECT("'DATA - økonomi'!U"&amp;4+15*$A29+4*$A29+11),0)+IF(Analyse!$E$116="X",INDIRECT("'DATA - økonomi'!U"&amp;4+15*$A29+4*$A29+12),0)+IF(Analyse!$E$117="X",INDIRECT("'DATA - økonomi'!U"&amp;4+15*$A29+4*$A29+13),0)+IF(Analyse!$E$129="X",INDIRECT("'DATA - økonomi'!U"&amp;4+15*$A29+4*$A29+14),0)</f>
        <v>0</v>
      </c>
      <c r="V29" s="36">
        <f ca="1">IF(Analyse!$E$3="X",INDIRECT("'DATA - økonomi'!V"&amp;4+15*$A29+4*$A29+0),0)+IF(Analyse!$E$4="X",INDIRECT("'DATA - økonomi'!V"&amp;4+15*$A29+4*$A29+1),0)+IF(Analyse!$E$104="X",INDIRECT("'DATA - økonomi'!V"&amp;4+15*$A29+4*$A29+2),0)+IF(Analyse!$E$105="X",INDIRECT("'DATA - økonomi'!V"&amp;4+15*$A29+4*$A29+3),0)+IF(Analyse!$E$106="X",INDIRECT("'DATA - økonomi'!V"&amp;4+15*$A29+4*$A29+4),0)+IF(Analyse!$E$107="X",INDIRECT("'DATA - økonomi'!V"&amp;4+15*$A29+4*$A29+5),0)+IF(Analyse!$E$108="X",INDIRECT("'DATA - økonomi'!V"&amp;4+15*$A29+4*$A29+6),0)+IF(Analyse!$E$109="X",INDIRECT("'DATA - økonomi'!V"&amp;4+15*$A29+4*$A29+7),0)+IF(Analyse!$E$110="X",INDIRECT("'DATA - økonomi'!V"&amp;4+15*$A29+4*$A29+8),0)+IF(Analyse!$E$111="X",INDIRECT("'DATA - økonomi'!V"&amp;4+15*$A29+4*$A29+9),0)+IF(Analyse!$E$112="X",INDIRECT("'DATA - økonomi'!V"&amp;4+15*$A29+4*$A29+10),0)+IF(Analyse!$E$115="X",INDIRECT("'DATA - økonomi'!V"&amp;4+15*$A29+4*$A29+11),0)+IF(Analyse!$E$116="X",INDIRECT("'DATA - økonomi'!V"&amp;4+15*$A29+4*$A29+12),0)+IF(Analyse!$E$117="X",INDIRECT("'DATA - økonomi'!V"&amp;4+15*$A29+4*$A29+13),0)+IF(Analyse!$E$129="X",INDIRECT("'DATA - økonomi'!V"&amp;4+15*$A29+4*$A29+14),0)</f>
        <v>0</v>
      </c>
      <c r="W29" s="36">
        <f ca="1">IF(Analyse!$E$3="X",INDIRECT("'DATA - økonomi'!W"&amp;4+15*$A29+4*$A29+0),0)+IF(Analyse!$E$4="X",INDIRECT("'DATA - økonomi'!W"&amp;4+15*$A29+4*$A29+1),0)+IF(Analyse!$E$104="X",INDIRECT("'DATA - økonomi'!W"&amp;4+15*$A29+4*$A29+2),0)+IF(Analyse!$E$105="X",INDIRECT("'DATA - økonomi'!W"&amp;4+15*$A29+4*$A29+3),0)+IF(Analyse!$E$106="X",INDIRECT("'DATA - økonomi'!W"&amp;4+15*$A29+4*$A29+4),0)+IF(Analyse!$E$107="X",INDIRECT("'DATA - økonomi'!W"&amp;4+15*$A29+4*$A29+5),0)+IF(Analyse!$E$108="X",INDIRECT("'DATA - økonomi'!W"&amp;4+15*$A29+4*$A29+6),0)+IF(Analyse!$E$109="X",INDIRECT("'DATA - økonomi'!W"&amp;4+15*$A29+4*$A29+7),0)+IF(Analyse!$E$110="X",INDIRECT("'DATA - økonomi'!W"&amp;4+15*$A29+4*$A29+8),0)+IF(Analyse!$E$111="X",INDIRECT("'DATA - økonomi'!W"&amp;4+15*$A29+4*$A29+9),0)+IF(Analyse!$E$112="X",INDIRECT("'DATA - økonomi'!W"&amp;4+15*$A29+4*$A29+10),0)+IF(Analyse!$E$115="X",INDIRECT("'DATA - økonomi'!W"&amp;4+15*$A29+4*$A29+11),0)+IF(Analyse!$E$116="X",INDIRECT("'DATA - økonomi'!W"&amp;4+15*$A29+4*$A29+12),0)+IF(Analyse!$E$117="X",INDIRECT("'DATA - økonomi'!W"&amp;4+15*$A29+4*$A29+13),0)+IF(Analyse!$E$129="X",INDIRECT("'DATA - økonomi'!W"&amp;4+15*$A29+4*$A29+14),0)</f>
        <v>0</v>
      </c>
      <c r="X29" s="36">
        <f ca="1">IF(Analyse!$E$3="X",INDIRECT("'DATA - økonomi'!X"&amp;4+15*$A29+4*$A29+0),0)+IF(Analyse!$E$4="X",INDIRECT("'DATA - økonomi'!X"&amp;4+15*$A29+4*$A29+1),0)+IF(Analyse!$E$104="X",INDIRECT("'DATA - økonomi'!X"&amp;4+15*$A29+4*$A29+2),0)+IF(Analyse!$E$105="X",INDIRECT("'DATA - økonomi'!X"&amp;4+15*$A29+4*$A29+3),0)+IF(Analyse!$E$106="X",INDIRECT("'DATA - økonomi'!X"&amp;4+15*$A29+4*$A29+4),0)+IF(Analyse!$E$107="X",INDIRECT("'DATA - økonomi'!X"&amp;4+15*$A29+4*$A29+5),0)+IF(Analyse!$E$108="X",INDIRECT("'DATA - økonomi'!X"&amp;4+15*$A29+4*$A29+6),0)+IF(Analyse!$E$109="X",INDIRECT("'DATA - økonomi'!X"&amp;4+15*$A29+4*$A29+7),0)+IF(Analyse!$E$110="X",INDIRECT("'DATA - økonomi'!X"&amp;4+15*$A29+4*$A29+8),0)+IF(Analyse!$E$111="X",INDIRECT("'DATA - økonomi'!X"&amp;4+15*$A29+4*$A29+9),0)+IF(Analyse!$E$112="X",INDIRECT("'DATA - økonomi'!X"&amp;4+15*$A29+4*$A29+10),0)+IF(Analyse!$E$115="X",INDIRECT("'DATA - økonomi'!X"&amp;4+15*$A29+4*$A29+11),0)+IF(Analyse!$E$116="X",INDIRECT("'DATA - økonomi'!X"&amp;4+15*$A29+4*$A29+12),0)+IF(Analyse!$E$117="X",INDIRECT("'DATA - økonomi'!X"&amp;4+15*$A29+4*$A29+13),0)+IF(Analyse!$E$129="X",INDIRECT("'DATA - økonomi'!X"&amp;4+15*$A29+4*$A29+14),0)</f>
        <v>0</v>
      </c>
      <c r="Y29" s="36">
        <f ca="1">IF(Analyse!$E$3="X",INDIRECT("'DATA - økonomi'!Y"&amp;4+15*$A29+4*$A29+0),0)+IF(Analyse!$E$4="X",INDIRECT("'DATA - økonomi'!Y"&amp;4+15*$A29+4*$A29+1),0)+IF(Analyse!$E$104="X",INDIRECT("'DATA - økonomi'!Y"&amp;4+15*$A29+4*$A29+2),0)+IF(Analyse!$E$105="X",INDIRECT("'DATA - økonomi'!Y"&amp;4+15*$A29+4*$A29+3),0)+IF(Analyse!$E$106="X",INDIRECT("'DATA - økonomi'!Y"&amp;4+15*$A29+4*$A29+4),0)+IF(Analyse!$E$107="X",INDIRECT("'DATA - økonomi'!Y"&amp;4+15*$A29+4*$A29+5),0)+IF(Analyse!$E$108="X",INDIRECT("'DATA - økonomi'!Y"&amp;4+15*$A29+4*$A29+6),0)+IF(Analyse!$E$109="X",INDIRECT("'DATA - økonomi'!Y"&amp;4+15*$A29+4*$A29+7),0)+IF(Analyse!$E$110="X",INDIRECT("'DATA - økonomi'!Y"&amp;4+15*$A29+4*$A29+8),0)+IF(Analyse!$E$111="X",INDIRECT("'DATA - økonomi'!Y"&amp;4+15*$A29+4*$A29+9),0)+IF(Analyse!$E$112="X",INDIRECT("'DATA - økonomi'!Y"&amp;4+15*$A29+4*$A29+10),0)+IF(Analyse!$E$115="X",INDIRECT("'DATA - økonomi'!Y"&amp;4+15*$A29+4*$A29+11),0)+IF(Analyse!$E$116="X",INDIRECT("'DATA - økonomi'!Y"&amp;4+15*$A29+4*$A29+12),0)+IF(Analyse!$E$117="X",INDIRECT("'DATA - økonomi'!Y"&amp;4+15*$A29+4*$A29+13),0)+IF(Analyse!$E$129="X",INDIRECT("'DATA - økonomi'!Y"&amp;4+15*$A29+4*$A29+14),0)</f>
        <v>0</v>
      </c>
      <c r="Z29" s="36">
        <f ca="1">IF(Analyse!$E$3="X",INDIRECT("'DATA - økonomi'!Z"&amp;4+15*$A29+4*$A29+0),0)+IF(Analyse!$E$4="X",INDIRECT("'DATA - økonomi'!Z"&amp;4+15*$A29+4*$A29+1),0)+IF(Analyse!$E$104="X",INDIRECT("'DATA - økonomi'!Z"&amp;4+15*$A29+4*$A29+2),0)+IF(Analyse!$E$105="X",INDIRECT("'DATA - økonomi'!Z"&amp;4+15*$A29+4*$A29+3),0)+IF(Analyse!$E$106="X",INDIRECT("'DATA - økonomi'!Z"&amp;4+15*$A29+4*$A29+4),0)+IF(Analyse!$E$107="X",INDIRECT("'DATA - økonomi'!Z"&amp;4+15*$A29+4*$A29+5),0)+IF(Analyse!$E$108="X",INDIRECT("'DATA - økonomi'!Z"&amp;4+15*$A29+4*$A29+6),0)+IF(Analyse!$E$109="X",INDIRECT("'DATA - økonomi'!Z"&amp;4+15*$A29+4*$A29+7),0)+IF(Analyse!$E$110="X",INDIRECT("'DATA - økonomi'!Z"&amp;4+15*$A29+4*$A29+8),0)+IF(Analyse!$E$111="X",INDIRECT("'DATA - økonomi'!Z"&amp;4+15*$A29+4*$A29+9),0)+IF(Analyse!$E$112="X",INDIRECT("'DATA - økonomi'!Z"&amp;4+15*$A29+4*$A29+10),0)+IF(Analyse!$E$115="X",INDIRECT("'DATA - økonomi'!Z"&amp;4+15*$A29+4*$A29+11),0)+IF(Analyse!$E$116="X",INDIRECT("'DATA - økonomi'!Z"&amp;4+15*$A29+4*$A29+12),0)+IF(Analyse!$E$117="X",INDIRECT("'DATA - økonomi'!Z"&amp;4+15*$A29+4*$A29+13),0)+IF(Analyse!$E$129="X",INDIRECT("'DATA - økonomi'!Z"&amp;4+15*$A29+4*$A29+14),0)</f>
        <v>0</v>
      </c>
      <c r="AA29" s="36">
        <f ca="1">IF(Analyse!$E$3="X",INDIRECT("'DATA - økonomi'!Z"&amp;4+15*$A29+4*$A29+0),0)+IF(Analyse!$E$4="X",INDIRECT("'DATA - økonomi'!Z"&amp;4+15*$A29+4*$A29+1),0)+IF(Analyse!$E$104="X",INDIRECT("'DATA - økonomi'!Z"&amp;4+15*$A29+4*$A29+2),0)+IF(Analyse!$E$105="X",INDIRECT("'DATA - økonomi'!Z"&amp;4+15*$A29+4*$A29+3),0)+IF(Analyse!$E$106="X",INDIRECT("'DATA - økonomi'!Z"&amp;4+15*$A29+4*$A29+4),0)+IF(Analyse!$E$107="X",INDIRECT("'DATA - økonomi'!Z"&amp;4+15*$A29+4*$A29+5),0)+IF(Analyse!$E$108="X",INDIRECT("'DATA - økonomi'!Z"&amp;4+15*$A29+4*$A29+6),0)+IF(Analyse!$E$109="X",INDIRECT("'DATA - økonomi'!Z"&amp;4+15*$A29+4*$A29+7),0)+IF(Analyse!$E$110="X",INDIRECT("'DATA - økonomi'!Z"&amp;4+15*$A29+4*$A29+8),0)+IF(Analyse!$E$111="X",INDIRECT("'DATA - økonomi'!Z"&amp;4+15*$A29+4*$A29+9),0)+IF(Analyse!$E$112="X",INDIRECT("'DATA - økonomi'!Z"&amp;4+15*$A29+4*$A29+10),0)+IF(Analyse!$E$115="X",INDIRECT("'DATA - økonomi'!Z"&amp;4+15*$A29+4*$A29+11),0)+IF(Analyse!$E$116="X",INDIRECT("'DATA - økonomi'!Z"&amp;4+15*$A29+4*$A29+12),0)+IF(Analyse!$E$117="X",INDIRECT("'DATA - økonomi'!Z"&amp;4+15*$A29+4*$A29+13),0)+IF(Analyse!$E$129="X",INDIRECT("'DATA - økonomi'!Z"&amp;4+15*$A29+4*$A29+14),0)</f>
        <v>0</v>
      </c>
      <c r="AB29" s="36">
        <f ca="1">IF(Analyse!$E$3="X",INDIRECT("'DATA - økonomi'!Z"&amp;4+15*$A29+4*$A29+0),0)+IF(Analyse!$E$4="X",INDIRECT("'DATA - økonomi'!Z"&amp;4+15*$A29+4*$A29+1),0)+IF(Analyse!$E$104="X",INDIRECT("'DATA - økonomi'!Z"&amp;4+15*$A29+4*$A29+2),0)+IF(Analyse!$E$105="X",INDIRECT("'DATA - økonomi'!Z"&amp;4+15*$A29+4*$A29+3),0)+IF(Analyse!$E$106="X",INDIRECT("'DATA - økonomi'!Z"&amp;4+15*$A29+4*$A29+4),0)+IF(Analyse!$E$107="X",INDIRECT("'DATA - økonomi'!Z"&amp;4+15*$A29+4*$A29+5),0)+IF(Analyse!$E$108="X",INDIRECT("'DATA - økonomi'!Z"&amp;4+15*$A29+4*$A29+6),0)+IF(Analyse!$E$109="X",INDIRECT("'DATA - økonomi'!Z"&amp;4+15*$A29+4*$A29+7),0)+IF(Analyse!$E$110="X",INDIRECT("'DATA - økonomi'!Z"&amp;4+15*$A29+4*$A29+8),0)+IF(Analyse!$E$111="X",INDIRECT("'DATA - økonomi'!Z"&amp;4+15*$A29+4*$A29+9),0)+IF(Analyse!$E$112="X",INDIRECT("'DATA - økonomi'!Z"&amp;4+15*$A29+4*$A29+10),0)+IF(Analyse!$E$115="X",INDIRECT("'DATA - økonomi'!Z"&amp;4+15*$A29+4*$A29+11),0)+IF(Analyse!$E$116="X",INDIRECT("'DATA - økonomi'!Z"&amp;4+15*$A29+4*$A29+12),0)+IF(Analyse!$E$117="X",INDIRECT("'DATA - økonomi'!Z"&amp;4+15*$A29+4*$A29+13),0)+IF(Analyse!$E$129="X",INDIRECT("'DATA - økonomi'!Z"&amp;4+15*$A29+4*$A29+14),0)</f>
        <v>0</v>
      </c>
      <c r="AC29" s="30"/>
      <c r="AD29" s="35" t="s">
        <v>37</v>
      </c>
      <c r="AE29" s="36">
        <f ca="1">IF(Analyse!$E$3="X",INDIRECT("'DATA - økonomi'!AE"&amp;4+15*$A29+4*$A29+0),0)+IF(Analyse!$E$4="X",INDIRECT("'DATA - økonomi'!AE"&amp;4+15*$A29+4*$A29+1),0)+IF(Analyse!$E$104="X",INDIRECT("'DATA - økonomi'!AE"&amp;4+15*$A29+4*$A29+2),0)+IF(Analyse!$E$105="X",INDIRECT("'DATA - økonomi'!AE"&amp;4+15*$A29+4*$A29+3),0)+IF(Analyse!$E$106="X",INDIRECT("'DATA - økonomi'!AE"&amp;4+15*$A29+4*$A29+4),0)+IF(Analyse!$E$107="X",INDIRECT("'DATA - økonomi'!AE"&amp;4+15*$A29+4*$A29+5),0)+IF(Analyse!$E$108="X",INDIRECT("'DATA - økonomi'!AE"&amp;4+15*$A29+4*$A29+6),0)+IF(Analyse!$E$109="X",INDIRECT("'DATA - økonomi'!AE"&amp;4+15*$A29+4*$A29+7),0)+IF(Analyse!$E$110="X",INDIRECT("'DATA - økonomi'!AE"&amp;4+15*$A29+4*$A29+8),0)+IF(Analyse!$E$111="X",INDIRECT("'DATA - økonomi'!AE"&amp;4+15*$A29+4*$A29+9),0)+IF(Analyse!$E$112="X",INDIRECT("'DATA - økonomi'!AE"&amp;4+15*$A29+4*$A29+10),0)+IF(Analyse!$E$115="X",INDIRECT("'DATA - økonomi'!AE"&amp;4+15*$A29+4*$A29+11),0)+IF(Analyse!$E$116="X",INDIRECT("'DATA - økonomi'!AE"&amp;4+15*$A29+4*$A29+12),0)+IF(Analyse!$E$117="X",INDIRECT("'DATA - økonomi'!AE"&amp;4+15*$A29+4*$A29+13),0)+IF(Analyse!$E$129="X",INDIRECT("'DATA - økonomi'!AE"&amp;4+15*$A29+4*$A29+14),0)</f>
        <v>0</v>
      </c>
      <c r="AF29" s="36">
        <f ca="1">IF(Analyse!$E$3="X",INDIRECT("'DATA - økonomi'!AF"&amp;4+15*$A29+4*$A29+0),0)+IF(Analyse!$E$4="X",INDIRECT("'DATA - økonomi'!AF"&amp;4+15*$A29+4*$A29+1),0)+IF(Analyse!$E$104="X",INDIRECT("'DATA - økonomi'!AF"&amp;4+15*$A29+4*$A29+2),0)+IF(Analyse!$E$105="X",INDIRECT("'DATA - økonomi'!AF"&amp;4+15*$A29+4*$A29+3),0)+IF(Analyse!$E$106="X",INDIRECT("'DATA - økonomi'!AF"&amp;4+15*$A29+4*$A29+4),0)+IF(Analyse!$E$107="X",INDIRECT("'DATA - økonomi'!AF"&amp;4+15*$A29+4*$A29+5),0)+IF(Analyse!$E$108="X",INDIRECT("'DATA - økonomi'!AF"&amp;4+15*$A29+4*$A29+6),0)+IF(Analyse!$E$109="X",INDIRECT("'DATA - økonomi'!AF"&amp;4+15*$A29+4*$A29+7),0)+IF(Analyse!$E$110="X",INDIRECT("'DATA - økonomi'!AF"&amp;4+15*$A29+4*$A29+8),0)+IF(Analyse!$E$111="X",INDIRECT("'DATA - økonomi'!AF"&amp;4+15*$A29+4*$A29+9),0)+IF(Analyse!$E$112="X",INDIRECT("'DATA - økonomi'!AF"&amp;4+15*$A29+4*$A29+10),0)+IF(Analyse!$E$115="X",INDIRECT("'DATA - økonomi'!AF"&amp;4+15*$A29+4*$A29+11),0)+IF(Analyse!$E$116="X",INDIRECT("'DATA - økonomi'!AF"&amp;4+15*$A29+4*$A29+12),0)+IF(Analyse!$E$117="X",INDIRECT("'DATA - økonomi'!AF"&amp;4+15*$A29+4*$A29+13),0)+IF(Analyse!$E$129="X",INDIRECT("'DATA - økonomi'!AF"&amp;4+15*$A29+4*$A29+14),0)</f>
        <v>0</v>
      </c>
      <c r="AG29" s="36">
        <f ca="1">IF(Analyse!$E$3="X",INDIRECT("'DATA - økonomi'!AG"&amp;4+15*$A29+4*$A29+0),0)+IF(Analyse!$E$4="X",INDIRECT("'DATA - økonomi'!AG"&amp;4+15*$A29+4*$A29+1),0)+IF(Analyse!$E$104="X",INDIRECT("'DATA - økonomi'!AG"&amp;4+15*$A29+4*$A29+2),0)+IF(Analyse!$E$105="X",INDIRECT("'DATA - økonomi'!AG"&amp;4+15*$A29+4*$A29+3),0)+IF(Analyse!$E$106="X",INDIRECT("'DATA - økonomi'!AG"&amp;4+15*$A29+4*$A29+4),0)+IF(Analyse!$E$107="X",INDIRECT("'DATA - økonomi'!AG"&amp;4+15*$A29+4*$A29+5),0)+IF(Analyse!$E$108="X",INDIRECT("'DATA - økonomi'!AG"&amp;4+15*$A29+4*$A29+6),0)+IF(Analyse!$E$109="X",INDIRECT("'DATA - økonomi'!AG"&amp;4+15*$A29+4*$A29+7),0)+IF(Analyse!$E$110="X",INDIRECT("'DATA - økonomi'!AG"&amp;4+15*$A29+4*$A29+8),0)+IF(Analyse!$E$111="X",INDIRECT("'DATA - økonomi'!AG"&amp;4+15*$A29+4*$A29+9),0)+IF(Analyse!$E$112="X",INDIRECT("'DATA - økonomi'!AG"&amp;4+15*$A29+4*$A29+10),0)+IF(Analyse!$E$115="X",INDIRECT("'DATA - økonomi'!AG"&amp;4+15*$A29+4*$A29+11),0)+IF(Analyse!$E$116="X",INDIRECT("'DATA - økonomi'!AG"&amp;4+15*$A29+4*$A29+12),0)+IF(Analyse!$E$117="X",INDIRECT("'DATA - økonomi'!AG"&amp;4+15*$A29+4*$A29+13),0)+IF(Analyse!$E$129="X",INDIRECT("'DATA - økonomi'!AG"&amp;4+15*$A29+4*$A29+14),0)</f>
        <v>0</v>
      </c>
      <c r="AH29" s="36">
        <f ca="1">IF(Analyse!$E$3="X",INDIRECT("'DATA - økonomi'!AH"&amp;4+15*$A29+4*$A29+0),0)+IF(Analyse!$E$4="X",INDIRECT("'DATA - økonomi'!AH"&amp;4+15*$A29+4*$A29+1),0)+IF(Analyse!$E$104="X",INDIRECT("'DATA - økonomi'!AH"&amp;4+15*$A29+4*$A29+2),0)+IF(Analyse!$E$105="X",INDIRECT("'DATA - økonomi'!AH"&amp;4+15*$A29+4*$A29+3),0)+IF(Analyse!$E$106="X",INDIRECT("'DATA - økonomi'!AH"&amp;4+15*$A29+4*$A29+4),0)+IF(Analyse!$E$107="X",INDIRECT("'DATA - økonomi'!AH"&amp;4+15*$A29+4*$A29+5),0)+IF(Analyse!$E$108="X",INDIRECT("'DATA - økonomi'!AH"&amp;4+15*$A29+4*$A29+6),0)+IF(Analyse!$E$109="X",INDIRECT("'DATA - økonomi'!AH"&amp;4+15*$A29+4*$A29+7),0)+IF(Analyse!$E$110="X",INDIRECT("'DATA - økonomi'!AH"&amp;4+15*$A29+4*$A29+8),0)+IF(Analyse!$E$111="X",INDIRECT("'DATA - økonomi'!AH"&amp;4+15*$A29+4*$A29+9),0)+IF(Analyse!$E$112="X",INDIRECT("'DATA - økonomi'!AH"&amp;4+15*$A29+4*$A29+10),0)+IF(Analyse!$E$115="X",INDIRECT("'DATA - økonomi'!AH"&amp;4+15*$A29+4*$A29+11),0)+IF(Analyse!$E$116="X",INDIRECT("'DATA - økonomi'!AH"&amp;4+15*$A29+4*$A29+12),0)+IF(Analyse!$E$117="X",INDIRECT("'DATA - økonomi'!AH"&amp;4+15*$A29+4*$A29+13),0)+IF(Analyse!$E$129="X",INDIRECT("'DATA - økonomi'!AH"&amp;4+15*$A29+4*$A29+14),0)</f>
        <v>0</v>
      </c>
      <c r="AI29" s="36">
        <f ca="1">IF(Analyse!$E$3="X",INDIRECT("'DATA - økonomi'!AI"&amp;4+15*$A29+4*$A29+0),0)+IF(Analyse!$E$4="X",INDIRECT("'DATA - økonomi'!AI"&amp;4+15*$A29+4*$A29+1),0)+IF(Analyse!$E$104="X",INDIRECT("'DATA - økonomi'!AI"&amp;4+15*$A29+4*$A29+2),0)+IF(Analyse!$E$105="X",INDIRECT("'DATA - økonomi'!AI"&amp;4+15*$A29+4*$A29+3),0)+IF(Analyse!$E$106="X",INDIRECT("'DATA - økonomi'!AI"&amp;4+15*$A29+4*$A29+4),0)+IF(Analyse!$E$107="X",INDIRECT("'DATA - økonomi'!AI"&amp;4+15*$A29+4*$A29+5),0)+IF(Analyse!$E$108="X",INDIRECT("'DATA - økonomi'!AI"&amp;4+15*$A29+4*$A29+6),0)+IF(Analyse!$E$109="X",INDIRECT("'DATA - økonomi'!AI"&amp;4+15*$A29+4*$A29+7),0)+IF(Analyse!$E$110="X",INDIRECT("'DATA - økonomi'!AI"&amp;4+15*$A29+4*$A29+8),0)+IF(Analyse!$E$111="X",INDIRECT("'DATA - økonomi'!AI"&amp;4+15*$A29+4*$A29+9),0)+IF(Analyse!$E$112="X",INDIRECT("'DATA - økonomi'!AI"&amp;4+15*$A29+4*$A29+10),0)+IF(Analyse!$E$115="X",INDIRECT("'DATA - økonomi'!AI"&amp;4+15*$A29+4*$A29+11),0)+IF(Analyse!$E$116="X",INDIRECT("'DATA - økonomi'!AI"&amp;4+15*$A29+4*$A29+12),0)+IF(Analyse!$E$117="X",INDIRECT("'DATA - økonomi'!AI"&amp;4+15*$A29+4*$A29+13),0)+IF(Analyse!$E$129="X",INDIRECT("'DATA - økonomi'!AI"&amp;4+15*$A29+4*$A29+14),0)</f>
        <v>0</v>
      </c>
      <c r="AJ29" s="36">
        <f ca="1">IF(Analyse!$E$3="X",INDIRECT("'DATA - økonomi'!AJ"&amp;4+15*$A29+4*$A29+0),0)+IF(Analyse!$E$4="X",INDIRECT("'DATA - økonomi'!AJ"&amp;4+15*$A29+4*$A29+1),0)+IF(Analyse!$E$104="X",INDIRECT("'DATA - økonomi'!AJ"&amp;4+15*$A29+4*$A29+2),0)+IF(Analyse!$E$105="X",INDIRECT("'DATA - økonomi'!AJ"&amp;4+15*$A29+4*$A29+3),0)+IF(Analyse!$E$106="X",INDIRECT("'DATA - økonomi'!AJ"&amp;4+15*$A29+4*$A29+4),0)+IF(Analyse!$E$107="X",INDIRECT("'DATA - økonomi'!AJ"&amp;4+15*$A29+4*$A29+5),0)+IF(Analyse!$E$108="X",INDIRECT("'DATA - økonomi'!AJ"&amp;4+15*$A29+4*$A29+6),0)+IF(Analyse!$E$109="X",INDIRECT("'DATA - økonomi'!AJ"&amp;4+15*$A29+4*$A29+7),0)+IF(Analyse!$E$110="X",INDIRECT("'DATA - økonomi'!AJ"&amp;4+15*$A29+4*$A29+8),0)+IF(Analyse!$E$111="X",INDIRECT("'DATA - økonomi'!AJ"&amp;4+15*$A29+4*$A29+9),0)+IF(Analyse!$E$112="X",INDIRECT("'DATA - økonomi'!AJ"&amp;4+15*$A29+4*$A29+10),0)+IF(Analyse!$E$115="X",INDIRECT("'DATA - økonomi'!AJ"&amp;4+15*$A29+4*$A29+11),0)+IF(Analyse!$E$116="X",INDIRECT("'DATA - økonomi'!AJ"&amp;4+15*$A29+4*$A29+12),0)+IF(Analyse!$E$117="X",INDIRECT("'DATA - økonomi'!AJ"&amp;4+15*$A29+4*$A29+13),0)+IF(Analyse!$E$129="X",INDIRECT("'DATA - økonomi'!AJ"&amp;4+15*$A29+4*$A29+14),0)</f>
        <v>0</v>
      </c>
      <c r="AK29" s="36">
        <f ca="1">IF(Analyse!$E$3="X",INDIRECT("'DATA - økonomi'!AK"&amp;4+15*$A29+4*$A29+0),0)+IF(Analyse!$E$4="X",INDIRECT("'DATA - økonomi'!AK"&amp;4+15*$A29+4*$A29+1),0)+IF(Analyse!$E$104="X",INDIRECT("'DATA - økonomi'!AK"&amp;4+15*$A29+4*$A29+2),0)+IF(Analyse!$E$105="X",INDIRECT("'DATA - økonomi'!AK"&amp;4+15*$A29+4*$A29+3),0)+IF(Analyse!$E$106="X",INDIRECT("'DATA - økonomi'!AK"&amp;4+15*$A29+4*$A29+4),0)+IF(Analyse!$E$107="X",INDIRECT("'DATA - økonomi'!AK"&amp;4+15*$A29+4*$A29+5),0)+IF(Analyse!$E$108="X",INDIRECT("'DATA - økonomi'!AK"&amp;4+15*$A29+4*$A29+6),0)+IF(Analyse!$E$109="X",INDIRECT("'DATA - økonomi'!AK"&amp;4+15*$A29+4*$A29+7),0)+IF(Analyse!$E$110="X",INDIRECT("'DATA - økonomi'!AK"&amp;4+15*$A29+4*$A29+8),0)+IF(Analyse!$E$111="X",INDIRECT("'DATA - økonomi'!AK"&amp;4+15*$A29+4*$A29+9),0)+IF(Analyse!$E$112="X",INDIRECT("'DATA - økonomi'!AK"&amp;4+15*$A29+4*$A29+10),0)+IF(Analyse!$E$115="X",INDIRECT("'DATA - økonomi'!AK"&amp;4+15*$A29+4*$A29+11),0)+IF(Analyse!$E$116="X",INDIRECT("'DATA - økonomi'!AK"&amp;4+15*$A29+4*$A29+12),0)+IF(Analyse!$E$117="X",INDIRECT("'DATA - økonomi'!AK"&amp;4+15*$A29+4*$A29+13),0)+IF(Analyse!$E$129="X",INDIRECT("'DATA - økonomi'!AK"&amp;4+15*$A29+4*$A29+14),0)</f>
        <v>0</v>
      </c>
      <c r="AL29" s="36">
        <f ca="1">IF(Analyse!$E$3="X",INDIRECT("'DATA - økonomi'!AL"&amp;4+15*$A29+4*$A29+0),0)+IF(Analyse!$E$4="X",INDIRECT("'DATA - økonomi'!AL"&amp;4+15*$A29+4*$A29+1),0)+IF(Analyse!$E$104="X",INDIRECT("'DATA - økonomi'!AL"&amp;4+15*$A29+4*$A29+2),0)+IF(Analyse!$E$105="X",INDIRECT("'DATA - økonomi'!AL"&amp;4+15*$A29+4*$A29+3),0)+IF(Analyse!$E$106="X",INDIRECT("'DATA - økonomi'!AL"&amp;4+15*$A29+4*$A29+4),0)+IF(Analyse!$E$107="X",INDIRECT("'DATA - økonomi'!AL"&amp;4+15*$A29+4*$A29+5),0)+IF(Analyse!$E$108="X",INDIRECT("'DATA - økonomi'!AL"&amp;4+15*$A29+4*$A29+6),0)+IF(Analyse!$E$109="X",INDIRECT("'DATA - økonomi'!AL"&amp;4+15*$A29+4*$A29+7),0)+IF(Analyse!$E$110="X",INDIRECT("'DATA - økonomi'!AL"&amp;4+15*$A29+4*$A29+8),0)+IF(Analyse!$E$111="X",INDIRECT("'DATA - økonomi'!AL"&amp;4+15*$A29+4*$A29+9),0)+IF(Analyse!$E$112="X",INDIRECT("'DATA - økonomi'!AL"&amp;4+15*$A29+4*$A29+10),0)+IF(Analyse!$E$115="X",INDIRECT("'DATA - økonomi'!AL"&amp;4+15*$A29+4*$A29+11),0)+IF(Analyse!$E$116="X",INDIRECT("'DATA - økonomi'!AL"&amp;4+15*$A29+4*$A29+12),0)+IF(Analyse!$E$117="X",INDIRECT("'DATA - økonomi'!AL"&amp;4+15*$A29+4*$A29+13),0)+IF(Analyse!$E$129="X",INDIRECT("'DATA - økonomi'!AL"&amp;4+15*$A29+4*$A29+14),0)</f>
        <v>0</v>
      </c>
      <c r="AM29" s="36">
        <f ca="1">IF(Analyse!$E$3="X",INDIRECT("'DATA - økonomi'!AM"&amp;4+15*$A29+4*$A29+0),0)+IF(Analyse!$E$4="X",INDIRECT("'DATA - økonomi'!AM"&amp;4+15*$A29+4*$A29+1),0)+IF(Analyse!$E$104="X",INDIRECT("'DATA - økonomi'!AM"&amp;4+15*$A29+4*$A29+2),0)+IF(Analyse!$E$105="X",INDIRECT("'DATA - økonomi'!AM"&amp;4+15*$A29+4*$A29+3),0)+IF(Analyse!$E$106="X",INDIRECT("'DATA - økonomi'!AM"&amp;4+15*$A29+4*$A29+4),0)+IF(Analyse!$E$107="X",INDIRECT("'DATA - økonomi'!AM"&amp;4+15*$A29+4*$A29+5),0)+IF(Analyse!$E$108="X",INDIRECT("'DATA - økonomi'!AM"&amp;4+15*$A29+4*$A29+6),0)+IF(Analyse!$E$109="X",INDIRECT("'DATA - økonomi'!AM"&amp;4+15*$A29+4*$A29+7),0)+IF(Analyse!$E$110="X",INDIRECT("'DATA - økonomi'!AM"&amp;4+15*$A29+4*$A29+8),0)+IF(Analyse!$E$111="X",INDIRECT("'DATA - økonomi'!AM"&amp;4+15*$A29+4*$A29+9),0)+IF(Analyse!$E$112="X",INDIRECT("'DATA - økonomi'!AM"&amp;4+15*$A29+4*$A29+10),0)+IF(Analyse!$E$115="X",INDIRECT("'DATA - økonomi'!AM"&amp;4+15*$A29+4*$A29+11),0)+IF(Analyse!$E$116="X",INDIRECT("'DATA - økonomi'!AM"&amp;4+15*$A29+4*$A29+12),0)+IF(Analyse!$E$117="X",INDIRECT("'DATA - økonomi'!AM"&amp;4+15*$A29+4*$A29+13),0)+IF(Analyse!$E$129="X",INDIRECT("'DATA - økonomi'!AM"&amp;4+15*$A29+4*$A29+14),0)</f>
        <v>0</v>
      </c>
      <c r="AN29" s="36">
        <f ca="1">IF(Analyse!$E$3="X",INDIRECT("'DATA - økonomi'!AN"&amp;4+15*$A29+4*$A29+0),0)+IF(Analyse!$E$4="X",INDIRECT("'DATA - økonomi'!AN"&amp;4+15*$A29+4*$A29+1),0)+IF(Analyse!$E$104="X",INDIRECT("'DATA - økonomi'!AN"&amp;4+15*$A29+4*$A29+2),0)+IF(Analyse!$E$105="X",INDIRECT("'DATA - økonomi'!AN"&amp;4+15*$A29+4*$A29+3),0)+IF(Analyse!$E$106="X",INDIRECT("'DATA - økonomi'!AN"&amp;4+15*$A29+4*$A29+4),0)+IF(Analyse!$E$107="X",INDIRECT("'DATA - økonomi'!AN"&amp;4+15*$A29+4*$A29+5),0)+IF(Analyse!$E$108="X",INDIRECT("'DATA - økonomi'!AN"&amp;4+15*$A29+4*$A29+6),0)+IF(Analyse!$E$109="X",INDIRECT("'DATA - økonomi'!AN"&amp;4+15*$A29+4*$A29+7),0)+IF(Analyse!$E$110="X",INDIRECT("'DATA - økonomi'!AN"&amp;4+15*$A29+4*$A29+8),0)+IF(Analyse!$E$111="X",INDIRECT("'DATA - økonomi'!AN"&amp;4+15*$A29+4*$A29+9),0)+IF(Analyse!$E$112="X",INDIRECT("'DATA - økonomi'!AN"&amp;4+15*$A29+4*$A29+10),0)+IF(Analyse!$E$115="X",INDIRECT("'DATA - økonomi'!AN"&amp;4+15*$A29+4*$A29+11),0)+IF(Analyse!$E$116="X",INDIRECT("'DATA - økonomi'!AN"&amp;4+15*$A29+4*$A29+12),0)+IF(Analyse!$E$117="X",INDIRECT("'DATA - økonomi'!AN"&amp;4+15*$A29+4*$A29+13),0)+IF(Analyse!$E$129="X",INDIRECT("'DATA - økonomi'!AN"&amp;4+15*$A29+4*$A29+14),0)</f>
        <v>0</v>
      </c>
      <c r="AO29" s="36">
        <f ca="1">IF(Analyse!$E$3="X",INDIRECT("'DATA - økonomi'!AO"&amp;4+15*$A29+4*$A29+0),0)+IF(Analyse!$E$4="X",INDIRECT("'DATA - økonomi'!AO"&amp;4+15*$A29+4*$A29+1),0)+IF(Analyse!$E$104="X",INDIRECT("'DATA - økonomi'!AO"&amp;4+15*$A29+4*$A29+2),0)+IF(Analyse!$E$105="X",INDIRECT("'DATA - økonomi'!AO"&amp;4+15*$A29+4*$A29+3),0)+IF(Analyse!$E$106="X",INDIRECT("'DATA - økonomi'!AO"&amp;4+15*$A29+4*$A29+4),0)+IF(Analyse!$E$107="X",INDIRECT("'DATA - økonomi'!AO"&amp;4+15*$A29+4*$A29+5),0)+IF(Analyse!$E$108="X",INDIRECT("'DATA - økonomi'!AO"&amp;4+15*$A29+4*$A29+6),0)+IF(Analyse!$E$109="X",INDIRECT("'DATA - økonomi'!AO"&amp;4+15*$A29+4*$A29+7),0)+IF(Analyse!$E$110="X",INDIRECT("'DATA - økonomi'!AO"&amp;4+15*$A29+4*$A29+8),0)+IF(Analyse!$E$111="X",INDIRECT("'DATA - økonomi'!AO"&amp;4+15*$A29+4*$A29+9),0)+IF(Analyse!$E$112="X",INDIRECT("'DATA - økonomi'!AO"&amp;4+15*$A29+4*$A29+10),0)+IF(Analyse!$E$115="X",INDIRECT("'DATA - økonomi'!AO"&amp;4+15*$A29+4*$A29+11),0)+IF(Analyse!$E$116="X",INDIRECT("'DATA - økonomi'!AO"&amp;4+15*$A29+4*$A29+12),0)+IF(Analyse!$E$117="X",INDIRECT("'DATA - økonomi'!AO"&amp;4+15*$A29+4*$A29+13),0)+IF(Analyse!$E$129="X",INDIRECT("'DATA - økonomi'!AO"&amp;4+15*$A29+4*$A29+14),0)</f>
        <v>0</v>
      </c>
      <c r="AP29" s="30"/>
      <c r="AQ29" s="35" t="s">
        <v>37</v>
      </c>
      <c r="AR29" s="36">
        <f ca="1">INDIRECT("'DATA - økonomi'!AE"&amp;($A132+1)*19)</f>
        <v>29171.84</v>
      </c>
      <c r="AS29" s="36">
        <f ca="1">INDIRECT("'DATA - økonomi'!AF"&amp;($A132+1)*19)</f>
        <v>29001.285</v>
      </c>
      <c r="AT29" s="36">
        <f ca="1">INDIRECT("'DATA - økonomi'!AG"&amp;($A132+1)*19)</f>
        <v>29349.834999999999</v>
      </c>
      <c r="AU29" s="36">
        <f ca="1">INDIRECT("'DATA - økonomi'!AH"&amp;($A132+1)*19)</f>
        <v>29611.763999999999</v>
      </c>
      <c r="AV29" s="36">
        <f ca="1">INDIRECT("'DATA - økonomi'!AI"&amp;($A132+1)*19)</f>
        <v>29653.074000000001</v>
      </c>
      <c r="AW29" s="36">
        <f ca="1">INDIRECT("'DATA - økonomi'!AJ"&amp;($A132+1)*19)</f>
        <v>29584.608000000004</v>
      </c>
      <c r="AX29" s="36">
        <f ca="1">INDIRECT("'DATA - økonomi'!AK"&amp;($A132+1)*19)</f>
        <v>29657.53</v>
      </c>
      <c r="AY29" s="36">
        <f ca="1">INDIRECT("'DATA - økonomi'!AL"&amp;($A132+1)*19)</f>
        <v>29728.103999999999</v>
      </c>
      <c r="AZ29" s="36">
        <f ca="1">INDIRECT("'DATA - økonomi'!AM"&amp;($A132+1)*19)</f>
        <v>29601.203999999998</v>
      </c>
      <c r="BA29" s="36">
        <f ca="1">INDIRECT("'DATA - økonomi'!AN"&amp;($A132+1)*19)</f>
        <v>29779.348000000002</v>
      </c>
      <c r="BB29" s="36">
        <f ca="1">INDIRECT("'DATA - økonomi'!AO"&amp;($A132+1)*19)</f>
        <v>30234.609000000004</v>
      </c>
      <c r="BC29" s="30"/>
    </row>
    <row r="30" spans="1:55" x14ac:dyDescent="0.25">
      <c r="A30" s="32">
        <v>26</v>
      </c>
      <c r="B30" s="35" t="s">
        <v>38</v>
      </c>
      <c r="C30" s="36">
        <f ca="1">IF(Analyse!$E$3="X",INDIRECT("'DATA - økonomi'!C"&amp;4+15*$A30+4*$A30+0),0)+IF(Analyse!$E$4="X",INDIRECT("'DATA - økonomi'!C"&amp;4+15*$A30+4*$A30+1),0)+IF(Analyse!$E$104="X",INDIRECT("'DATA - økonomi'!C"&amp;4+15*$A30+4*$A30+2),0)+IF(Analyse!$E$105="X",INDIRECT("'DATA - økonomi'!C"&amp;4+15*$A30+4*$A30+3),0)+IF(Analyse!$E$106="X",INDIRECT("'DATA - økonomi'!C"&amp;4+15*$A30+4*$A30+4),0)+IF(Analyse!$E$107="X",INDIRECT("'DATA - økonomi'!C"&amp;4+15*$A30+4*$A30+5),0)+IF(Analyse!$E$108="X",INDIRECT("'DATA - økonomi'!C"&amp;4+15*$A30+4*$A30+6),0)+IF(Analyse!$E$109="X",INDIRECT("'DATA - økonomi'!C"&amp;4+15*$A30+4*$A30+7),0)+IF(Analyse!$E$110="X",INDIRECT("'DATA - økonomi'!C"&amp;4+15*$A30+4*$A30+8),0)+IF(Analyse!$E$111="X",INDIRECT("'DATA - økonomi'!C"&amp;4+15*$A30+4*$A30+9),0)+IF(Analyse!$E$112="X",INDIRECT("'DATA - økonomi'!C"&amp;4+15*$A30+4*$A30+10),0)+IF(Analyse!$E$115="X",INDIRECT("'DATA - økonomi'!C"&amp;4+15*$A30+4*$A30+11),0)+IF(Analyse!$E$116="X",INDIRECT("'DATA - økonomi'!C"&amp;4+15*$A30+4*$A30+12),0)+IF(Analyse!$E$117="X",INDIRECT("'DATA - økonomi'!C"&amp;4+15*$A30+4*$A30+13),0)+IF(Analyse!$E$129="X",INDIRECT("'DATA - økonomi'!C"&amp;4+15*$A30+4*$A30+14),0)</f>
        <v>0</v>
      </c>
      <c r="D30" s="36">
        <f ca="1">IF(Analyse!$E$3="X",INDIRECT("'DATA - økonomi'!D"&amp;4+15*$A30+4*$A30+0),0)+IF(Analyse!$E$4="X",INDIRECT("'DATA - økonomi'!D"&amp;4+15*$A30+4*$A30+1),0)+IF(Analyse!$E$104="X",INDIRECT("'DATA - økonomi'!D"&amp;4+15*$A30+4*$A30+2),0)+IF(Analyse!$E$105="X",INDIRECT("'DATA - økonomi'!D"&amp;4+15*$A30+4*$A30+3),0)+IF(Analyse!$E$106="X",INDIRECT("'DATA - økonomi'!D"&amp;4+15*$A30+4*$A30+4),0)+IF(Analyse!$E$107="X",INDIRECT("'DATA - økonomi'!D"&amp;4+15*$A30+4*$A30+5),0)+IF(Analyse!$E$108="X",INDIRECT("'DATA - økonomi'!D"&amp;4+15*$A30+4*$A30+6),0)+IF(Analyse!$E$109="X",INDIRECT("'DATA - økonomi'!D"&amp;4+15*$A30+4*$A30+7),0)+IF(Analyse!$E$110="X",INDIRECT("'DATA - økonomi'!D"&amp;4+15*$A30+4*$A30+8),0)+IF(Analyse!$E$111="X",INDIRECT("'DATA - økonomi'!D"&amp;4+15*$A30+4*$A30+9),0)+IF(Analyse!$E$112="X",INDIRECT("'DATA - økonomi'!D"&amp;4+15*$A30+4*$A30+10),0)+IF(Analyse!$E$115="X",INDIRECT("'DATA - økonomi'!D"&amp;4+15*$A30+4*$A30+11),0)+IF(Analyse!$E$116="X",INDIRECT("'DATA - økonomi'!D"&amp;4+15*$A30+4*$A30+12),0)+IF(Analyse!$E$117="X",INDIRECT("'DATA - økonomi'!D"&amp;4+15*$A30+4*$A30+13),0)+IF(Analyse!$E$129="X",INDIRECT("'DATA - økonomi'!D"&amp;4+15*$A30+4*$A30+14),0)</f>
        <v>0</v>
      </c>
      <c r="E30" s="36">
        <f ca="1">IF(Analyse!$E$3="X",INDIRECT("'DATA - økonomi'!E"&amp;4+15*$A30+4*$A30+0),0)+IF(Analyse!$E$4="X",INDIRECT("'DATA - økonomi'!E"&amp;4+15*$A30+4*$A30+1),0)+IF(Analyse!$E$104="X",INDIRECT("'DATA - økonomi'!E"&amp;4+15*$A30+4*$A30+2),0)+IF(Analyse!$E$105="X",INDIRECT("'DATA - økonomi'!E"&amp;4+15*$A30+4*$A30+3),0)+IF(Analyse!$E$106="X",INDIRECT("'DATA - økonomi'!E"&amp;4+15*$A30+4*$A30+4),0)+IF(Analyse!$E$107="X",INDIRECT("'DATA - økonomi'!E"&amp;4+15*$A30+4*$A30+5),0)+IF(Analyse!$E$108="X",INDIRECT("'DATA - økonomi'!E"&amp;4+15*$A30+4*$A30+6),0)+IF(Analyse!$E$109="X",INDIRECT("'DATA - økonomi'!E"&amp;4+15*$A30+4*$A30+7),0)+IF(Analyse!$E$110="X",INDIRECT("'DATA - økonomi'!E"&amp;4+15*$A30+4*$A30+8),0)+IF(Analyse!$E$111="X",INDIRECT("'DATA - økonomi'!E"&amp;4+15*$A30+4*$A30+9),0)+IF(Analyse!$E$112="X",INDIRECT("'DATA - økonomi'!E"&amp;4+15*$A30+4*$A30+10),0)+IF(Analyse!$E$115="X",INDIRECT("'DATA - økonomi'!E"&amp;4+15*$A30+4*$A30+11),0)+IF(Analyse!$E$116="X",INDIRECT("'DATA - økonomi'!E"&amp;4+15*$A30+4*$A30+12),0)+IF(Analyse!$E$117="X",INDIRECT("'DATA - økonomi'!E"&amp;4+15*$A30+4*$A30+13),0)+IF(Analyse!$E$129="X",INDIRECT("'DATA - økonomi'!E"&amp;4+15*$A30+4*$A30+14),0)</f>
        <v>0</v>
      </c>
      <c r="F30" s="36">
        <f ca="1">IF(Analyse!$E$3="X",INDIRECT("'DATA - økonomi'!F"&amp;4+15*$A30+4*$A30+0),0)+IF(Analyse!$E$4="X",INDIRECT("'DATA - økonomi'!F"&amp;4+15*$A30+4*$A30+1),0)+IF(Analyse!$E$104="X",INDIRECT("'DATA - økonomi'!F"&amp;4+15*$A30+4*$A30+2),0)+IF(Analyse!$E$105="X",INDIRECT("'DATA - økonomi'!F"&amp;4+15*$A30+4*$A30+3),0)+IF(Analyse!$E$106="X",INDIRECT("'DATA - økonomi'!F"&amp;4+15*$A30+4*$A30+4),0)+IF(Analyse!$E$107="X",INDIRECT("'DATA - økonomi'!F"&amp;4+15*$A30+4*$A30+5),0)+IF(Analyse!$E$108="X",INDIRECT("'DATA - økonomi'!F"&amp;4+15*$A30+4*$A30+6),0)+IF(Analyse!$E$109="X",INDIRECT("'DATA - økonomi'!F"&amp;4+15*$A30+4*$A30+7),0)+IF(Analyse!$E$110="X",INDIRECT("'DATA - økonomi'!F"&amp;4+15*$A30+4*$A30+8),0)+IF(Analyse!$E$111="X",INDIRECT("'DATA - økonomi'!F"&amp;4+15*$A30+4*$A30+9),0)+IF(Analyse!$E$112="X",INDIRECT("'DATA - økonomi'!F"&amp;4+15*$A30+4*$A30+10),0)+IF(Analyse!$E$115="X",INDIRECT("'DATA - økonomi'!F"&amp;4+15*$A30+4*$A30+11),0)+IF(Analyse!$E$116="X",INDIRECT("'DATA - økonomi'!F"&amp;4+15*$A30+4*$A30+12),0)+IF(Analyse!$E$117="X",INDIRECT("'DATA - økonomi'!F"&amp;4+15*$A30+4*$A30+13),0)+IF(Analyse!$E$129="X",INDIRECT("'DATA - økonomi'!F"&amp;4+15*$A30+4*$A30+14),0)</f>
        <v>0</v>
      </c>
      <c r="G30" s="36">
        <f ca="1">IF(Analyse!$E$3="X",INDIRECT("'DATA - økonomi'!G"&amp;4+15*$A30+4*$A30+0),0)+IF(Analyse!$E$4="X",INDIRECT("'DATA - økonomi'!G"&amp;4+15*$A30+4*$A30+1),0)+IF(Analyse!$E$104="X",INDIRECT("'DATA - økonomi'!G"&amp;4+15*$A30+4*$A30+2),0)+IF(Analyse!$E$105="X",INDIRECT("'DATA - økonomi'!G"&amp;4+15*$A30+4*$A30+3),0)+IF(Analyse!$E$106="X",INDIRECT("'DATA - økonomi'!G"&amp;4+15*$A30+4*$A30+4),0)+IF(Analyse!$E$107="X",INDIRECT("'DATA - økonomi'!G"&amp;4+15*$A30+4*$A30+5),0)+IF(Analyse!$E$108="X",INDIRECT("'DATA - økonomi'!G"&amp;4+15*$A30+4*$A30+6),0)+IF(Analyse!$E$109="X",INDIRECT("'DATA - økonomi'!G"&amp;4+15*$A30+4*$A30+7),0)+IF(Analyse!$E$110="X",INDIRECT("'DATA - økonomi'!G"&amp;4+15*$A30+4*$A30+8),0)+IF(Analyse!$E$111="X",INDIRECT("'DATA - økonomi'!G"&amp;4+15*$A30+4*$A30+9),0)+IF(Analyse!$E$112="X",INDIRECT("'DATA - økonomi'!G"&amp;4+15*$A30+4*$A30+10),0)+IF(Analyse!$E$115="X",INDIRECT("'DATA - økonomi'!G"&amp;4+15*$A30+4*$A30+11),0)+IF(Analyse!$E$116="X",INDIRECT("'DATA - økonomi'!G"&amp;4+15*$A30+4*$A30+12),0)+IF(Analyse!$E$117="X",INDIRECT("'DATA - økonomi'!G"&amp;4+15*$A30+4*$A30+13),0)+IF(Analyse!$E$129="X",INDIRECT("'DATA - økonomi'!G"&amp;4+15*$A30+4*$A30+14),0)</f>
        <v>0</v>
      </c>
      <c r="H30" s="36">
        <f ca="1">IF(Analyse!$E$3="X",INDIRECT("'DATA - økonomi'!H"&amp;4+15*$A30+4*$A30+0),0)+IF(Analyse!$E$4="X",INDIRECT("'DATA - økonomi'!H"&amp;4+15*$A30+4*$A30+1),0)+IF(Analyse!$E$104="X",INDIRECT("'DATA - økonomi'!H"&amp;4+15*$A30+4*$A30+2),0)+IF(Analyse!$E$105="X",INDIRECT("'DATA - økonomi'!H"&amp;4+15*$A30+4*$A30+3),0)+IF(Analyse!$E$106="X",INDIRECT("'DATA - økonomi'!H"&amp;4+15*$A30+4*$A30+4),0)+IF(Analyse!$E$107="X",INDIRECT("'DATA - økonomi'!H"&amp;4+15*$A30+4*$A30+5),0)+IF(Analyse!$E$108="X",INDIRECT("'DATA - økonomi'!H"&amp;4+15*$A30+4*$A30+6),0)+IF(Analyse!$E$109="X",INDIRECT("'DATA - økonomi'!H"&amp;4+15*$A30+4*$A30+7),0)+IF(Analyse!$E$110="X",INDIRECT("'DATA - økonomi'!H"&amp;4+15*$A30+4*$A30+8),0)+IF(Analyse!$E$111="X",INDIRECT("'DATA - økonomi'!H"&amp;4+15*$A30+4*$A30+9),0)+IF(Analyse!$E$112="X",INDIRECT("'DATA - økonomi'!H"&amp;4+15*$A30+4*$A30+10),0)+IF(Analyse!$E$115="X",INDIRECT("'DATA - økonomi'!H"&amp;4+15*$A30+4*$A30+11),0)+IF(Analyse!$E$116="X",INDIRECT("'DATA - økonomi'!H"&amp;4+15*$A30+4*$A30+12),0)+IF(Analyse!$E$117="X",INDIRECT("'DATA - økonomi'!H"&amp;4+15*$A30+4*$A30+13),0)+IF(Analyse!$E$129="X",INDIRECT("'DATA - økonomi'!H"&amp;4+15*$A30+4*$A30+14),0)</f>
        <v>0</v>
      </c>
      <c r="I30" s="36">
        <f ca="1">IF(Analyse!$E$3="X",INDIRECT("'DATA - økonomi'!I"&amp;4+15*$A30+4*$A30+0),0)+IF(Analyse!$E$4="X",INDIRECT("'DATA - økonomi'!I"&amp;4+15*$A30+4*$A30+1),0)+IF(Analyse!$E$104="X",INDIRECT("'DATA - økonomi'!I"&amp;4+15*$A30+4*$A30+2),0)+IF(Analyse!$E$105="X",INDIRECT("'DATA - økonomi'!I"&amp;4+15*$A30+4*$A30+3),0)+IF(Analyse!$E$106="X",INDIRECT("'DATA - økonomi'!I"&amp;4+15*$A30+4*$A30+4),0)+IF(Analyse!$E$107="X",INDIRECT("'DATA - økonomi'!I"&amp;4+15*$A30+4*$A30+5),0)+IF(Analyse!$E$108="X",INDIRECT("'DATA - økonomi'!I"&amp;4+15*$A30+4*$A30+6),0)+IF(Analyse!$E$109="X",INDIRECT("'DATA - økonomi'!I"&amp;4+15*$A30+4*$A30+7),0)+IF(Analyse!$E$110="X",INDIRECT("'DATA - økonomi'!I"&amp;4+15*$A30+4*$A30+8),0)+IF(Analyse!$E$111="X",INDIRECT("'DATA - økonomi'!I"&amp;4+15*$A30+4*$A30+9),0)+IF(Analyse!$E$112="X",INDIRECT("'DATA - økonomi'!I"&amp;4+15*$A30+4*$A30+10),0)+IF(Analyse!$E$115="X",INDIRECT("'DATA - økonomi'!I"&amp;4+15*$A30+4*$A30+11),0)+IF(Analyse!$E$116="X",INDIRECT("'DATA - økonomi'!I"&amp;4+15*$A30+4*$A30+12),0)+IF(Analyse!$E$117="X",INDIRECT("'DATA - økonomi'!I"&amp;4+15*$A30+4*$A30+13),0)+IF(Analyse!$E$129="X",INDIRECT("'DATA - økonomi'!I"&amp;4+15*$A30+4*$A30+14),0)</f>
        <v>0</v>
      </c>
      <c r="J30" s="36">
        <f ca="1">IF(Analyse!$E$3="X",INDIRECT("'DATA - økonomi'!J"&amp;4+15*$A30+4*$A30+0),0)+IF(Analyse!$E$4="X",INDIRECT("'DATA - økonomi'!J"&amp;4+15*$A30+4*$A30+1),0)+IF(Analyse!$E$104="X",INDIRECT("'DATA - økonomi'!J"&amp;4+15*$A30+4*$A30+2),0)+IF(Analyse!$E$105="X",INDIRECT("'DATA - økonomi'!J"&amp;4+15*$A30+4*$A30+3),0)+IF(Analyse!$E$106="X",INDIRECT("'DATA - økonomi'!J"&amp;4+15*$A30+4*$A30+4),0)+IF(Analyse!$E$107="X",INDIRECT("'DATA - økonomi'!J"&amp;4+15*$A30+4*$A30+5),0)+IF(Analyse!$E$108="X",INDIRECT("'DATA - økonomi'!J"&amp;4+15*$A30+4*$A30+6),0)+IF(Analyse!$E$109="X",INDIRECT("'DATA - økonomi'!J"&amp;4+15*$A30+4*$A30+7),0)+IF(Analyse!$E$110="X",INDIRECT("'DATA - økonomi'!J"&amp;4+15*$A30+4*$A30+8),0)+IF(Analyse!$E$111="X",INDIRECT("'DATA - økonomi'!J"&amp;4+15*$A30+4*$A30+9),0)+IF(Analyse!$E$112="X",INDIRECT("'DATA - økonomi'!J"&amp;4+15*$A30+4*$A30+10),0)+IF(Analyse!$E$115="X",INDIRECT("'DATA - økonomi'!J"&amp;4+15*$A30+4*$A30+11),0)+IF(Analyse!$E$116="X",INDIRECT("'DATA - økonomi'!J"&amp;4+15*$A30+4*$A30+12),0)+IF(Analyse!$E$117="X",INDIRECT("'DATA - økonomi'!J"&amp;4+15*$A30+4*$A30+13),0)+IF(Analyse!$E$129="X",INDIRECT("'DATA - økonomi'!J"&amp;4+15*$A30+4*$A30+14),0)</f>
        <v>0</v>
      </c>
      <c r="K30" s="36">
        <f ca="1">IF(Analyse!$E$3="X",INDIRECT("'DATA - økonomi'!K"&amp;4+15*$A30+4*$A30+0),0)+IF(Analyse!$E$4="X",INDIRECT("'DATA - økonomi'!K"&amp;4+15*$A30+4*$A30+1),0)+IF(Analyse!$E$104="X",INDIRECT("'DATA - økonomi'!K"&amp;4+15*$A30+4*$A30+2),0)+IF(Analyse!$E$105="X",INDIRECT("'DATA - økonomi'!K"&amp;4+15*$A30+4*$A30+3),0)+IF(Analyse!$E$106="X",INDIRECT("'DATA - økonomi'!K"&amp;4+15*$A30+4*$A30+4),0)+IF(Analyse!$E$107="X",INDIRECT("'DATA - økonomi'!K"&amp;4+15*$A30+4*$A30+5),0)+IF(Analyse!$E$108="X",INDIRECT("'DATA - økonomi'!K"&amp;4+15*$A30+4*$A30+6),0)+IF(Analyse!$E$109="X",INDIRECT("'DATA - økonomi'!K"&amp;4+15*$A30+4*$A30+7),0)+IF(Analyse!$E$110="X",INDIRECT("'DATA - økonomi'!K"&amp;4+15*$A30+4*$A30+8),0)+IF(Analyse!$E$111="X",INDIRECT("'DATA - økonomi'!K"&amp;4+15*$A30+4*$A30+9),0)+IF(Analyse!$E$112="X",INDIRECT("'DATA - økonomi'!K"&amp;4+15*$A30+4*$A30+10),0)+IF(Analyse!$E$115="X",INDIRECT("'DATA - økonomi'!K"&amp;4+15*$A30+4*$A30+11),0)+IF(Analyse!$E$116="X",INDIRECT("'DATA - økonomi'!K"&amp;4+15*$A30+4*$A30+12),0)+IF(Analyse!$E$117="X",INDIRECT("'DATA - økonomi'!K"&amp;4+15*$A30+4*$A30+13),0)+IF(Analyse!$E$129="X",INDIRECT("'DATA - økonomi'!K"&amp;4+15*$A30+4*$A30+14),0)</f>
        <v>0</v>
      </c>
      <c r="L30" s="36">
        <f ca="1">IF(Analyse!$E$3="X",INDIRECT("'DATA - økonomi'!L"&amp;4+15*$A30+4*$A30+0),0)+IF(Analyse!$E$4="X",INDIRECT("'DATA - økonomi'!L"&amp;4+15*$A30+4*$A30+1),0)+IF(Analyse!$E$104="X",INDIRECT("'DATA - økonomi'!L"&amp;4+15*$A30+4*$A30+2),0)+IF(Analyse!$E$105="X",INDIRECT("'DATA - økonomi'!L"&amp;4+15*$A30+4*$A30+3),0)+IF(Analyse!$E$106="X",INDIRECT("'DATA - økonomi'!L"&amp;4+15*$A30+4*$A30+4),0)+IF(Analyse!$E$107="X",INDIRECT("'DATA - økonomi'!L"&amp;4+15*$A30+4*$A30+5),0)+IF(Analyse!$E$108="X",INDIRECT("'DATA - økonomi'!L"&amp;4+15*$A30+4*$A30+6),0)+IF(Analyse!$E$109="X",INDIRECT("'DATA - økonomi'!L"&amp;4+15*$A30+4*$A30+7),0)+IF(Analyse!$E$110="X",INDIRECT("'DATA - økonomi'!L"&amp;4+15*$A30+4*$A30+8),0)+IF(Analyse!$E$111="X",INDIRECT("'DATA - økonomi'!L"&amp;4+15*$A30+4*$A30+9),0)+IF(Analyse!$E$112="X",INDIRECT("'DATA - økonomi'!L"&amp;4+15*$A30+4*$A30+10),0)+IF(Analyse!$E$115="X",INDIRECT("'DATA - økonomi'!L"&amp;4+15*$A30+4*$A30+11),0)+IF(Analyse!$E$116="X",INDIRECT("'DATA - økonomi'!L"&amp;4+15*$A30+4*$A30+12),0)+IF(Analyse!$E$117="X",INDIRECT("'DATA - økonomi'!L"&amp;4+15*$A30+4*$A30+13),0)+IF(Analyse!$E$129="X",INDIRECT("'DATA - økonomi'!L"&amp;4+15*$A30+4*$A30+14),0)</f>
        <v>0</v>
      </c>
      <c r="M30" s="36">
        <f ca="1">IF(Analyse!$E$3="X",INDIRECT("'DATA - økonomi'!M"&amp;4+15*$A30+4*$A30+0),0)+IF(Analyse!$E$4="X",INDIRECT("'DATA - økonomi'!M"&amp;4+15*$A30+4*$A30+1),0)+IF(Analyse!$E$104="X",INDIRECT("'DATA - økonomi'!M"&amp;4+15*$A30+4*$A30+2),0)+IF(Analyse!$E$105="X",INDIRECT("'DATA - økonomi'!M"&amp;4+15*$A30+4*$A30+3),0)+IF(Analyse!$E$106="X",INDIRECT("'DATA - økonomi'!M"&amp;4+15*$A30+4*$A30+4),0)+IF(Analyse!$E$107="X",INDIRECT("'DATA - økonomi'!M"&amp;4+15*$A30+4*$A30+5),0)+IF(Analyse!$E$108="X",INDIRECT("'DATA - økonomi'!M"&amp;4+15*$A30+4*$A30+6),0)+IF(Analyse!$E$109="X",INDIRECT("'DATA - økonomi'!M"&amp;4+15*$A30+4*$A30+7),0)+IF(Analyse!$E$110="X",INDIRECT("'DATA - økonomi'!M"&amp;4+15*$A30+4*$A30+8),0)+IF(Analyse!$E$111="X",INDIRECT("'DATA - økonomi'!M"&amp;4+15*$A30+4*$A30+9),0)+IF(Analyse!$E$112="X",INDIRECT("'DATA - økonomi'!M"&amp;4+15*$A30+4*$A30+10),0)+IF(Analyse!$E$115="X",INDIRECT("'DATA - økonomi'!M"&amp;4+15*$A30+4*$A30+11),0)+IF(Analyse!$E$116="X",INDIRECT("'DATA - økonomi'!M"&amp;4+15*$A30+4*$A30+12),0)+IF(Analyse!$E$117="X",INDIRECT("'DATA - økonomi'!M"&amp;4+15*$A30+4*$A30+13),0)+IF(Analyse!$E$129="X",INDIRECT("'DATA - økonomi'!M"&amp;4+15*$A30+4*$A30+14),0)</f>
        <v>0</v>
      </c>
      <c r="N30" s="36">
        <f ca="1">IF(Analyse!$E$3="X",INDIRECT("'DATA - økonomi'!N"&amp;4+15*$A30+4*$A30+0),0)+IF(Analyse!$E$4="X",INDIRECT("'DATA - økonomi'!N"&amp;4+15*$A30+4*$A30+1),0)+IF(Analyse!$E$104="X",INDIRECT("'DATA - økonomi'!N"&amp;4+15*$A30+4*$A30+2),0)+IF(Analyse!$E$105="X",INDIRECT("'DATA - økonomi'!N"&amp;4+15*$A30+4*$A30+3),0)+IF(Analyse!$E$106="X",INDIRECT("'DATA - økonomi'!N"&amp;4+15*$A30+4*$A30+4),0)+IF(Analyse!$E$107="X",INDIRECT("'DATA - økonomi'!N"&amp;4+15*$A30+4*$A30+5),0)+IF(Analyse!$E$108="X",INDIRECT("'DATA - økonomi'!N"&amp;4+15*$A30+4*$A30+6),0)+IF(Analyse!$E$109="X",INDIRECT("'DATA - økonomi'!N"&amp;4+15*$A30+4*$A30+7),0)+IF(Analyse!$E$110="X",INDIRECT("'DATA - økonomi'!N"&amp;4+15*$A30+4*$A30+8),0)+IF(Analyse!$E$111="X",INDIRECT("'DATA - økonomi'!N"&amp;4+15*$A30+4*$A30+9),0)+IF(Analyse!$E$112="X",INDIRECT("'DATA - økonomi'!N"&amp;4+15*$A30+4*$A30+10),0)+IF(Analyse!$E$115="X",INDIRECT("'DATA - økonomi'!N"&amp;4+15*$A30+4*$A30+11),0)+IF(Analyse!$E$116="X",INDIRECT("'DATA - økonomi'!N"&amp;4+15*$A30+4*$A30+12),0)+IF(Analyse!$E$117="X",INDIRECT("'DATA - økonomi'!N"&amp;4+15*$A30+4*$A30+13),0)+IF(Analyse!$E$129="X",INDIRECT("'DATA - økonomi'!N"&amp;4+15*$A30+4*$A30+14),0)</f>
        <v>0</v>
      </c>
      <c r="O30" s="32"/>
      <c r="P30" s="35" t="s">
        <v>38</v>
      </c>
      <c r="Q30" s="36">
        <f ca="1">IF(Analyse!$E$3="X",INDIRECT("'DATA - økonomi'!Q"&amp;4+15*$A30+4*$A30+0),0)+IF(Analyse!$E$4="X",INDIRECT("'DATA - økonomi'!Q"&amp;4+15*$A30+4*$A30+1),0)+IF(Analyse!$E$104="X",INDIRECT("'DATA - økonomi'!Q"&amp;4+15*$A30+4*$A30+2),0)+IF(Analyse!$E$105="X",INDIRECT("'DATA - økonomi'!Q"&amp;4+15*$A30+4*$A30+3),0)+IF(Analyse!$E$106="X",INDIRECT("'DATA - økonomi'!Q"&amp;4+15*$A30+4*$A30+4),0)+IF(Analyse!$E$107="X",INDIRECT("'DATA - økonomi'!Q"&amp;4+15*$A30+4*$A30+5),0)+IF(Analyse!$E$108="X",INDIRECT("'DATA - økonomi'!Q"&amp;4+15*$A30+4*$A30+6),0)+IF(Analyse!$E$109="X",INDIRECT("'DATA - økonomi'!Q"&amp;4+15*$A30+4*$A30+7),0)+IF(Analyse!$E$110="X",INDIRECT("'DATA - økonomi'!Q"&amp;4+15*$A30+4*$A30+8),0)+IF(Analyse!$E$111="X",INDIRECT("'DATA - økonomi'!Q"&amp;4+15*$A30+4*$A30+9),0)+IF(Analyse!$E$112="X",INDIRECT("'DATA - økonomi'!Q"&amp;4+15*$A30+4*$A30+10),0)+IF(Analyse!$E$115="X",INDIRECT("'DATA - økonomi'!Q"&amp;4+15*$A30+4*$A30+11),0)+IF(Analyse!$E$116="X",INDIRECT("'DATA - økonomi'!Q"&amp;4+15*$A30+4*$A30+12),0)+IF(Analyse!$E$117="X",INDIRECT("'DATA - økonomi'!Q"&amp;4+15*$A30+4*$A30+13),0)+IF(Analyse!$E$129="X",INDIRECT("'DATA - økonomi'!Q"&amp;4+15*$A30+4*$A30+14),0)</f>
        <v>0</v>
      </c>
      <c r="R30" s="36">
        <f ca="1">IF(Analyse!$E$3="X",INDIRECT("'DATA - økonomi'!R"&amp;4+15*$A30+4*$A30+0),0)+IF(Analyse!$E$4="X",INDIRECT("'DATA - økonomi'!R"&amp;4+15*$A30+4*$A30+1),0)+IF(Analyse!$E$104="X",INDIRECT("'DATA - økonomi'!R"&amp;4+15*$A30+4*$A30+2),0)+IF(Analyse!$E$105="X",INDIRECT("'DATA - økonomi'!R"&amp;4+15*$A30+4*$A30+3),0)+IF(Analyse!$E$106="X",INDIRECT("'DATA - økonomi'!R"&amp;4+15*$A30+4*$A30+4),0)+IF(Analyse!$E$107="X",INDIRECT("'DATA - økonomi'!R"&amp;4+15*$A30+4*$A30+5),0)+IF(Analyse!$E$108="X",INDIRECT("'DATA - økonomi'!R"&amp;4+15*$A30+4*$A30+6),0)+IF(Analyse!$E$109="X",INDIRECT("'DATA - økonomi'!R"&amp;4+15*$A30+4*$A30+7),0)+IF(Analyse!$E$110="X",INDIRECT("'DATA - økonomi'!R"&amp;4+15*$A30+4*$A30+8),0)+IF(Analyse!$E$111="X",INDIRECT("'DATA - økonomi'!R"&amp;4+15*$A30+4*$A30+9),0)+IF(Analyse!$E$112="X",INDIRECT("'DATA - økonomi'!R"&amp;4+15*$A30+4*$A30+10),0)+IF(Analyse!$E$115="X",INDIRECT("'DATA - økonomi'!R"&amp;4+15*$A30+4*$A30+11),0)+IF(Analyse!$E$116="X",INDIRECT("'DATA - økonomi'!R"&amp;4+15*$A30+4*$A30+12),0)+IF(Analyse!$E$117="X",INDIRECT("'DATA - økonomi'!R"&amp;4+15*$A30+4*$A30+13),0)+IF(Analyse!$E$129="X",INDIRECT("'DATA - økonomi'!R"&amp;4+15*$A30+4*$A30+14),0)</f>
        <v>0</v>
      </c>
      <c r="S30" s="36">
        <f ca="1">IF(Analyse!$E$3="X",INDIRECT("'DATA - økonomi'!S"&amp;4+15*$A30+4*$A30+0),0)+IF(Analyse!$E$4="X",INDIRECT("'DATA - økonomi'!S"&amp;4+15*$A30+4*$A30+1),0)+IF(Analyse!$E$104="X",INDIRECT("'DATA - økonomi'!S"&amp;4+15*$A30+4*$A30+2),0)+IF(Analyse!$E$105="X",INDIRECT("'DATA - økonomi'!S"&amp;4+15*$A30+4*$A30+3),0)+IF(Analyse!$E$106="X",INDIRECT("'DATA - økonomi'!S"&amp;4+15*$A30+4*$A30+4),0)+IF(Analyse!$E$107="X",INDIRECT("'DATA - økonomi'!S"&amp;4+15*$A30+4*$A30+5),0)+IF(Analyse!$E$108="X",INDIRECT("'DATA - økonomi'!S"&amp;4+15*$A30+4*$A30+6),0)+IF(Analyse!$E$109="X",INDIRECT("'DATA - økonomi'!S"&amp;4+15*$A30+4*$A30+7),0)+IF(Analyse!$E$110="X",INDIRECT("'DATA - økonomi'!S"&amp;4+15*$A30+4*$A30+8),0)+IF(Analyse!$E$111="X",INDIRECT("'DATA - økonomi'!S"&amp;4+15*$A30+4*$A30+9),0)+IF(Analyse!$E$112="X",INDIRECT("'DATA - økonomi'!S"&amp;4+15*$A30+4*$A30+10),0)+IF(Analyse!$E$115="X",INDIRECT("'DATA - økonomi'!S"&amp;4+15*$A30+4*$A30+11),0)+IF(Analyse!$E$116="X",INDIRECT("'DATA - økonomi'!S"&amp;4+15*$A30+4*$A30+12),0)+IF(Analyse!$E$117="X",INDIRECT("'DATA - økonomi'!S"&amp;4+15*$A30+4*$A30+13),0)+IF(Analyse!$E$129="X",INDIRECT("'DATA - økonomi'!S"&amp;4+15*$A30+4*$A30+14),0)</f>
        <v>0</v>
      </c>
      <c r="T30" s="36">
        <f ca="1">IF(Analyse!$E$3="X",INDIRECT("'DATA - økonomi'!T"&amp;4+15*$A30+4*$A30+0),0)+IF(Analyse!$E$4="X",INDIRECT("'DATA - økonomi'!T"&amp;4+15*$A30+4*$A30+1),0)+IF(Analyse!$E$104="X",INDIRECT("'DATA - økonomi'!T"&amp;4+15*$A30+4*$A30+2),0)+IF(Analyse!$E$105="X",INDIRECT("'DATA - økonomi'!T"&amp;4+15*$A30+4*$A30+3),0)+IF(Analyse!$E$106="X",INDIRECT("'DATA - økonomi'!T"&amp;4+15*$A30+4*$A30+4),0)+IF(Analyse!$E$107="X",INDIRECT("'DATA - økonomi'!T"&amp;4+15*$A30+4*$A30+5),0)+IF(Analyse!$E$108="X",INDIRECT("'DATA - økonomi'!T"&amp;4+15*$A30+4*$A30+6),0)+IF(Analyse!$E$109="X",INDIRECT("'DATA - økonomi'!T"&amp;4+15*$A30+4*$A30+7),0)+IF(Analyse!$E$110="X",INDIRECT("'DATA - økonomi'!T"&amp;4+15*$A30+4*$A30+8),0)+IF(Analyse!$E$111="X",INDIRECT("'DATA - økonomi'!T"&amp;4+15*$A30+4*$A30+9),0)+IF(Analyse!$E$112="X",INDIRECT("'DATA - økonomi'!T"&amp;4+15*$A30+4*$A30+10),0)+IF(Analyse!$E$115="X",INDIRECT("'DATA - økonomi'!T"&amp;4+15*$A30+4*$A30+11),0)+IF(Analyse!$E$116="X",INDIRECT("'DATA - økonomi'!T"&amp;4+15*$A30+4*$A30+12),0)+IF(Analyse!$E$117="X",INDIRECT("'DATA - økonomi'!T"&amp;4+15*$A30+4*$A30+13),0)+IF(Analyse!$E$129="X",INDIRECT("'DATA - økonomi'!T"&amp;4+15*$A30+4*$A30+14),0)</f>
        <v>0</v>
      </c>
      <c r="U30" s="36">
        <f ca="1">IF(Analyse!$E$3="X",INDIRECT("'DATA - økonomi'!U"&amp;4+15*$A30+4*$A30+0),0)+IF(Analyse!$E$4="X",INDIRECT("'DATA - økonomi'!U"&amp;4+15*$A30+4*$A30+1),0)+IF(Analyse!$E$104="X",INDIRECT("'DATA - økonomi'!U"&amp;4+15*$A30+4*$A30+2),0)+IF(Analyse!$E$105="X",INDIRECT("'DATA - økonomi'!U"&amp;4+15*$A30+4*$A30+3),0)+IF(Analyse!$E$106="X",INDIRECT("'DATA - økonomi'!U"&amp;4+15*$A30+4*$A30+4),0)+IF(Analyse!$E$107="X",INDIRECT("'DATA - økonomi'!U"&amp;4+15*$A30+4*$A30+5),0)+IF(Analyse!$E$108="X",INDIRECT("'DATA - økonomi'!U"&amp;4+15*$A30+4*$A30+6),0)+IF(Analyse!$E$109="X",INDIRECT("'DATA - økonomi'!U"&amp;4+15*$A30+4*$A30+7),0)+IF(Analyse!$E$110="X",INDIRECT("'DATA - økonomi'!U"&amp;4+15*$A30+4*$A30+8),0)+IF(Analyse!$E$111="X",INDIRECT("'DATA - økonomi'!U"&amp;4+15*$A30+4*$A30+9),0)+IF(Analyse!$E$112="X",INDIRECT("'DATA - økonomi'!U"&amp;4+15*$A30+4*$A30+10),0)+IF(Analyse!$E$115="X",INDIRECT("'DATA - økonomi'!U"&amp;4+15*$A30+4*$A30+11),0)+IF(Analyse!$E$116="X",INDIRECT("'DATA - økonomi'!U"&amp;4+15*$A30+4*$A30+12),0)+IF(Analyse!$E$117="X",INDIRECT("'DATA - økonomi'!U"&amp;4+15*$A30+4*$A30+13),0)+IF(Analyse!$E$129="X",INDIRECT("'DATA - økonomi'!U"&amp;4+15*$A30+4*$A30+14),0)</f>
        <v>0</v>
      </c>
      <c r="V30" s="36">
        <f ca="1">IF(Analyse!$E$3="X",INDIRECT("'DATA - økonomi'!V"&amp;4+15*$A30+4*$A30+0),0)+IF(Analyse!$E$4="X",INDIRECT("'DATA - økonomi'!V"&amp;4+15*$A30+4*$A30+1),0)+IF(Analyse!$E$104="X",INDIRECT("'DATA - økonomi'!V"&amp;4+15*$A30+4*$A30+2),0)+IF(Analyse!$E$105="X",INDIRECT("'DATA - økonomi'!V"&amp;4+15*$A30+4*$A30+3),0)+IF(Analyse!$E$106="X",INDIRECT("'DATA - økonomi'!V"&amp;4+15*$A30+4*$A30+4),0)+IF(Analyse!$E$107="X",INDIRECT("'DATA - økonomi'!V"&amp;4+15*$A30+4*$A30+5),0)+IF(Analyse!$E$108="X",INDIRECT("'DATA - økonomi'!V"&amp;4+15*$A30+4*$A30+6),0)+IF(Analyse!$E$109="X",INDIRECT("'DATA - økonomi'!V"&amp;4+15*$A30+4*$A30+7),0)+IF(Analyse!$E$110="X",INDIRECT("'DATA - økonomi'!V"&amp;4+15*$A30+4*$A30+8),0)+IF(Analyse!$E$111="X",INDIRECT("'DATA - økonomi'!V"&amp;4+15*$A30+4*$A30+9),0)+IF(Analyse!$E$112="X",INDIRECT("'DATA - økonomi'!V"&amp;4+15*$A30+4*$A30+10),0)+IF(Analyse!$E$115="X",INDIRECT("'DATA - økonomi'!V"&amp;4+15*$A30+4*$A30+11),0)+IF(Analyse!$E$116="X",INDIRECT("'DATA - økonomi'!V"&amp;4+15*$A30+4*$A30+12),0)+IF(Analyse!$E$117="X",INDIRECT("'DATA - økonomi'!V"&amp;4+15*$A30+4*$A30+13),0)+IF(Analyse!$E$129="X",INDIRECT("'DATA - økonomi'!V"&amp;4+15*$A30+4*$A30+14),0)</f>
        <v>0</v>
      </c>
      <c r="W30" s="36">
        <f ca="1">IF(Analyse!$E$3="X",INDIRECT("'DATA - økonomi'!W"&amp;4+15*$A30+4*$A30+0),0)+IF(Analyse!$E$4="X",INDIRECT("'DATA - økonomi'!W"&amp;4+15*$A30+4*$A30+1),0)+IF(Analyse!$E$104="X",INDIRECT("'DATA - økonomi'!W"&amp;4+15*$A30+4*$A30+2),0)+IF(Analyse!$E$105="X",INDIRECT("'DATA - økonomi'!W"&amp;4+15*$A30+4*$A30+3),0)+IF(Analyse!$E$106="X",INDIRECT("'DATA - økonomi'!W"&amp;4+15*$A30+4*$A30+4),0)+IF(Analyse!$E$107="X",INDIRECT("'DATA - økonomi'!W"&amp;4+15*$A30+4*$A30+5),0)+IF(Analyse!$E$108="X",INDIRECT("'DATA - økonomi'!W"&amp;4+15*$A30+4*$A30+6),0)+IF(Analyse!$E$109="X",INDIRECT("'DATA - økonomi'!W"&amp;4+15*$A30+4*$A30+7),0)+IF(Analyse!$E$110="X",INDIRECT("'DATA - økonomi'!W"&amp;4+15*$A30+4*$A30+8),0)+IF(Analyse!$E$111="X",INDIRECT("'DATA - økonomi'!W"&amp;4+15*$A30+4*$A30+9),0)+IF(Analyse!$E$112="X",INDIRECT("'DATA - økonomi'!W"&amp;4+15*$A30+4*$A30+10),0)+IF(Analyse!$E$115="X",INDIRECT("'DATA - økonomi'!W"&amp;4+15*$A30+4*$A30+11),0)+IF(Analyse!$E$116="X",INDIRECT("'DATA - økonomi'!W"&amp;4+15*$A30+4*$A30+12),0)+IF(Analyse!$E$117="X",INDIRECT("'DATA - økonomi'!W"&amp;4+15*$A30+4*$A30+13),0)+IF(Analyse!$E$129="X",INDIRECT("'DATA - økonomi'!W"&amp;4+15*$A30+4*$A30+14),0)</f>
        <v>0</v>
      </c>
      <c r="X30" s="36">
        <f ca="1">IF(Analyse!$E$3="X",INDIRECT("'DATA - økonomi'!X"&amp;4+15*$A30+4*$A30+0),0)+IF(Analyse!$E$4="X",INDIRECT("'DATA - økonomi'!X"&amp;4+15*$A30+4*$A30+1),0)+IF(Analyse!$E$104="X",INDIRECT("'DATA - økonomi'!X"&amp;4+15*$A30+4*$A30+2),0)+IF(Analyse!$E$105="X",INDIRECT("'DATA - økonomi'!X"&amp;4+15*$A30+4*$A30+3),0)+IF(Analyse!$E$106="X",INDIRECT("'DATA - økonomi'!X"&amp;4+15*$A30+4*$A30+4),0)+IF(Analyse!$E$107="X",INDIRECT("'DATA - økonomi'!X"&amp;4+15*$A30+4*$A30+5),0)+IF(Analyse!$E$108="X",INDIRECT("'DATA - økonomi'!X"&amp;4+15*$A30+4*$A30+6),0)+IF(Analyse!$E$109="X",INDIRECT("'DATA - økonomi'!X"&amp;4+15*$A30+4*$A30+7),0)+IF(Analyse!$E$110="X",INDIRECT("'DATA - økonomi'!X"&amp;4+15*$A30+4*$A30+8),0)+IF(Analyse!$E$111="X",INDIRECT("'DATA - økonomi'!X"&amp;4+15*$A30+4*$A30+9),0)+IF(Analyse!$E$112="X",INDIRECT("'DATA - økonomi'!X"&amp;4+15*$A30+4*$A30+10),0)+IF(Analyse!$E$115="X",INDIRECT("'DATA - økonomi'!X"&amp;4+15*$A30+4*$A30+11),0)+IF(Analyse!$E$116="X",INDIRECT("'DATA - økonomi'!X"&amp;4+15*$A30+4*$A30+12),0)+IF(Analyse!$E$117="X",INDIRECT("'DATA - økonomi'!X"&amp;4+15*$A30+4*$A30+13),0)+IF(Analyse!$E$129="X",INDIRECT("'DATA - økonomi'!X"&amp;4+15*$A30+4*$A30+14),0)</f>
        <v>0</v>
      </c>
      <c r="Y30" s="36">
        <f ca="1">IF(Analyse!$E$3="X",INDIRECT("'DATA - økonomi'!Y"&amp;4+15*$A30+4*$A30+0),0)+IF(Analyse!$E$4="X",INDIRECT("'DATA - økonomi'!Y"&amp;4+15*$A30+4*$A30+1),0)+IF(Analyse!$E$104="X",INDIRECT("'DATA - økonomi'!Y"&amp;4+15*$A30+4*$A30+2),0)+IF(Analyse!$E$105="X",INDIRECT("'DATA - økonomi'!Y"&amp;4+15*$A30+4*$A30+3),0)+IF(Analyse!$E$106="X",INDIRECT("'DATA - økonomi'!Y"&amp;4+15*$A30+4*$A30+4),0)+IF(Analyse!$E$107="X",INDIRECT("'DATA - økonomi'!Y"&amp;4+15*$A30+4*$A30+5),0)+IF(Analyse!$E$108="X",INDIRECT("'DATA - økonomi'!Y"&amp;4+15*$A30+4*$A30+6),0)+IF(Analyse!$E$109="X",INDIRECT("'DATA - økonomi'!Y"&amp;4+15*$A30+4*$A30+7),0)+IF(Analyse!$E$110="X",INDIRECT("'DATA - økonomi'!Y"&amp;4+15*$A30+4*$A30+8),0)+IF(Analyse!$E$111="X",INDIRECT("'DATA - økonomi'!Y"&amp;4+15*$A30+4*$A30+9),0)+IF(Analyse!$E$112="X",INDIRECT("'DATA - økonomi'!Y"&amp;4+15*$A30+4*$A30+10),0)+IF(Analyse!$E$115="X",INDIRECT("'DATA - økonomi'!Y"&amp;4+15*$A30+4*$A30+11),0)+IF(Analyse!$E$116="X",INDIRECT("'DATA - økonomi'!Y"&amp;4+15*$A30+4*$A30+12),0)+IF(Analyse!$E$117="X",INDIRECT("'DATA - økonomi'!Y"&amp;4+15*$A30+4*$A30+13),0)+IF(Analyse!$E$129="X",INDIRECT("'DATA - økonomi'!Y"&amp;4+15*$A30+4*$A30+14),0)</f>
        <v>0</v>
      </c>
      <c r="Z30" s="36">
        <f ca="1">IF(Analyse!$E$3="X",INDIRECT("'DATA - økonomi'!Z"&amp;4+15*$A30+4*$A30+0),0)+IF(Analyse!$E$4="X",INDIRECT("'DATA - økonomi'!Z"&amp;4+15*$A30+4*$A30+1),0)+IF(Analyse!$E$104="X",INDIRECT("'DATA - økonomi'!Z"&amp;4+15*$A30+4*$A30+2),0)+IF(Analyse!$E$105="X",INDIRECT("'DATA - økonomi'!Z"&amp;4+15*$A30+4*$A30+3),0)+IF(Analyse!$E$106="X",INDIRECT("'DATA - økonomi'!Z"&amp;4+15*$A30+4*$A30+4),0)+IF(Analyse!$E$107="X",INDIRECT("'DATA - økonomi'!Z"&amp;4+15*$A30+4*$A30+5),0)+IF(Analyse!$E$108="X",INDIRECT("'DATA - økonomi'!Z"&amp;4+15*$A30+4*$A30+6),0)+IF(Analyse!$E$109="X",INDIRECT("'DATA - økonomi'!Z"&amp;4+15*$A30+4*$A30+7),0)+IF(Analyse!$E$110="X",INDIRECT("'DATA - økonomi'!Z"&amp;4+15*$A30+4*$A30+8),0)+IF(Analyse!$E$111="X",INDIRECT("'DATA - økonomi'!Z"&amp;4+15*$A30+4*$A30+9),0)+IF(Analyse!$E$112="X",INDIRECT("'DATA - økonomi'!Z"&amp;4+15*$A30+4*$A30+10),0)+IF(Analyse!$E$115="X",INDIRECT("'DATA - økonomi'!Z"&amp;4+15*$A30+4*$A30+11),0)+IF(Analyse!$E$116="X",INDIRECT("'DATA - økonomi'!Z"&amp;4+15*$A30+4*$A30+12),0)+IF(Analyse!$E$117="X",INDIRECT("'DATA - økonomi'!Z"&amp;4+15*$A30+4*$A30+13),0)+IF(Analyse!$E$129="X",INDIRECT("'DATA - økonomi'!Z"&amp;4+15*$A30+4*$A30+14),0)</f>
        <v>0</v>
      </c>
      <c r="AA30" s="36">
        <f ca="1">IF(Analyse!$E$3="X",INDIRECT("'DATA - økonomi'!Z"&amp;4+15*$A30+4*$A30+0),0)+IF(Analyse!$E$4="X",INDIRECT("'DATA - økonomi'!Z"&amp;4+15*$A30+4*$A30+1),0)+IF(Analyse!$E$104="X",INDIRECT("'DATA - økonomi'!Z"&amp;4+15*$A30+4*$A30+2),0)+IF(Analyse!$E$105="X",INDIRECT("'DATA - økonomi'!Z"&amp;4+15*$A30+4*$A30+3),0)+IF(Analyse!$E$106="X",INDIRECT("'DATA - økonomi'!Z"&amp;4+15*$A30+4*$A30+4),0)+IF(Analyse!$E$107="X",INDIRECT("'DATA - økonomi'!Z"&amp;4+15*$A30+4*$A30+5),0)+IF(Analyse!$E$108="X",INDIRECT("'DATA - økonomi'!Z"&amp;4+15*$A30+4*$A30+6),0)+IF(Analyse!$E$109="X",INDIRECT("'DATA - økonomi'!Z"&amp;4+15*$A30+4*$A30+7),0)+IF(Analyse!$E$110="X",INDIRECT("'DATA - økonomi'!Z"&amp;4+15*$A30+4*$A30+8),0)+IF(Analyse!$E$111="X",INDIRECT("'DATA - økonomi'!Z"&amp;4+15*$A30+4*$A30+9),0)+IF(Analyse!$E$112="X",INDIRECT("'DATA - økonomi'!Z"&amp;4+15*$A30+4*$A30+10),0)+IF(Analyse!$E$115="X",INDIRECT("'DATA - økonomi'!Z"&amp;4+15*$A30+4*$A30+11),0)+IF(Analyse!$E$116="X",INDIRECT("'DATA - økonomi'!Z"&amp;4+15*$A30+4*$A30+12),0)+IF(Analyse!$E$117="X",INDIRECT("'DATA - økonomi'!Z"&amp;4+15*$A30+4*$A30+13),0)+IF(Analyse!$E$129="X",INDIRECT("'DATA - økonomi'!Z"&amp;4+15*$A30+4*$A30+14),0)</f>
        <v>0</v>
      </c>
      <c r="AB30" s="36">
        <f ca="1">IF(Analyse!$E$3="X",INDIRECT("'DATA - økonomi'!Z"&amp;4+15*$A30+4*$A30+0),0)+IF(Analyse!$E$4="X",INDIRECT("'DATA - økonomi'!Z"&amp;4+15*$A30+4*$A30+1),0)+IF(Analyse!$E$104="X",INDIRECT("'DATA - økonomi'!Z"&amp;4+15*$A30+4*$A30+2),0)+IF(Analyse!$E$105="X",INDIRECT("'DATA - økonomi'!Z"&amp;4+15*$A30+4*$A30+3),0)+IF(Analyse!$E$106="X",INDIRECT("'DATA - økonomi'!Z"&amp;4+15*$A30+4*$A30+4),0)+IF(Analyse!$E$107="X",INDIRECT("'DATA - økonomi'!Z"&amp;4+15*$A30+4*$A30+5),0)+IF(Analyse!$E$108="X",INDIRECT("'DATA - økonomi'!Z"&amp;4+15*$A30+4*$A30+6),0)+IF(Analyse!$E$109="X",INDIRECT("'DATA - økonomi'!Z"&amp;4+15*$A30+4*$A30+7),0)+IF(Analyse!$E$110="X",INDIRECT("'DATA - økonomi'!Z"&amp;4+15*$A30+4*$A30+8),0)+IF(Analyse!$E$111="X",INDIRECT("'DATA - økonomi'!Z"&amp;4+15*$A30+4*$A30+9),0)+IF(Analyse!$E$112="X",INDIRECT("'DATA - økonomi'!Z"&amp;4+15*$A30+4*$A30+10),0)+IF(Analyse!$E$115="X",INDIRECT("'DATA - økonomi'!Z"&amp;4+15*$A30+4*$A30+11),0)+IF(Analyse!$E$116="X",INDIRECT("'DATA - økonomi'!Z"&amp;4+15*$A30+4*$A30+12),0)+IF(Analyse!$E$117="X",INDIRECT("'DATA - økonomi'!Z"&amp;4+15*$A30+4*$A30+13),0)+IF(Analyse!$E$129="X",INDIRECT("'DATA - økonomi'!Z"&amp;4+15*$A30+4*$A30+14),0)</f>
        <v>0</v>
      </c>
      <c r="AC30" s="30"/>
      <c r="AD30" s="35" t="s">
        <v>38</v>
      </c>
      <c r="AE30" s="36">
        <f ca="1">IF(Analyse!$E$3="X",INDIRECT("'DATA - økonomi'!AE"&amp;4+15*$A30+4*$A30+0),0)+IF(Analyse!$E$4="X",INDIRECT("'DATA - økonomi'!AE"&amp;4+15*$A30+4*$A30+1),0)+IF(Analyse!$E$104="X",INDIRECT("'DATA - økonomi'!AE"&amp;4+15*$A30+4*$A30+2),0)+IF(Analyse!$E$105="X",INDIRECT("'DATA - økonomi'!AE"&amp;4+15*$A30+4*$A30+3),0)+IF(Analyse!$E$106="X",INDIRECT("'DATA - økonomi'!AE"&amp;4+15*$A30+4*$A30+4),0)+IF(Analyse!$E$107="X",INDIRECT("'DATA - økonomi'!AE"&amp;4+15*$A30+4*$A30+5),0)+IF(Analyse!$E$108="X",INDIRECT("'DATA - økonomi'!AE"&amp;4+15*$A30+4*$A30+6),0)+IF(Analyse!$E$109="X",INDIRECT("'DATA - økonomi'!AE"&amp;4+15*$A30+4*$A30+7),0)+IF(Analyse!$E$110="X",INDIRECT("'DATA - økonomi'!AE"&amp;4+15*$A30+4*$A30+8),0)+IF(Analyse!$E$111="X",INDIRECT("'DATA - økonomi'!AE"&amp;4+15*$A30+4*$A30+9),0)+IF(Analyse!$E$112="X",INDIRECT("'DATA - økonomi'!AE"&amp;4+15*$A30+4*$A30+10),0)+IF(Analyse!$E$115="X",INDIRECT("'DATA - økonomi'!AE"&amp;4+15*$A30+4*$A30+11),0)+IF(Analyse!$E$116="X",INDIRECT("'DATA - økonomi'!AE"&amp;4+15*$A30+4*$A30+12),0)+IF(Analyse!$E$117="X",INDIRECT("'DATA - økonomi'!AE"&amp;4+15*$A30+4*$A30+13),0)+IF(Analyse!$E$129="X",INDIRECT("'DATA - økonomi'!AE"&amp;4+15*$A30+4*$A30+14),0)</f>
        <v>0</v>
      </c>
      <c r="AF30" s="36">
        <f ca="1">IF(Analyse!$E$3="X",INDIRECT("'DATA - økonomi'!AF"&amp;4+15*$A30+4*$A30+0),0)+IF(Analyse!$E$4="X",INDIRECT("'DATA - økonomi'!AF"&amp;4+15*$A30+4*$A30+1),0)+IF(Analyse!$E$104="X",INDIRECT("'DATA - økonomi'!AF"&amp;4+15*$A30+4*$A30+2),0)+IF(Analyse!$E$105="X",INDIRECT("'DATA - økonomi'!AF"&amp;4+15*$A30+4*$A30+3),0)+IF(Analyse!$E$106="X",INDIRECT("'DATA - økonomi'!AF"&amp;4+15*$A30+4*$A30+4),0)+IF(Analyse!$E$107="X",INDIRECT("'DATA - økonomi'!AF"&amp;4+15*$A30+4*$A30+5),0)+IF(Analyse!$E$108="X",INDIRECT("'DATA - økonomi'!AF"&amp;4+15*$A30+4*$A30+6),0)+IF(Analyse!$E$109="X",INDIRECT("'DATA - økonomi'!AF"&amp;4+15*$A30+4*$A30+7),0)+IF(Analyse!$E$110="X",INDIRECT("'DATA - økonomi'!AF"&amp;4+15*$A30+4*$A30+8),0)+IF(Analyse!$E$111="X",INDIRECT("'DATA - økonomi'!AF"&amp;4+15*$A30+4*$A30+9),0)+IF(Analyse!$E$112="X",INDIRECT("'DATA - økonomi'!AF"&amp;4+15*$A30+4*$A30+10),0)+IF(Analyse!$E$115="X",INDIRECT("'DATA - økonomi'!AF"&amp;4+15*$A30+4*$A30+11),0)+IF(Analyse!$E$116="X",INDIRECT("'DATA - økonomi'!AF"&amp;4+15*$A30+4*$A30+12),0)+IF(Analyse!$E$117="X",INDIRECT("'DATA - økonomi'!AF"&amp;4+15*$A30+4*$A30+13),0)+IF(Analyse!$E$129="X",INDIRECT("'DATA - økonomi'!AF"&amp;4+15*$A30+4*$A30+14),0)</f>
        <v>0</v>
      </c>
      <c r="AG30" s="36">
        <f ca="1">IF(Analyse!$E$3="X",INDIRECT("'DATA - økonomi'!AG"&amp;4+15*$A30+4*$A30+0),0)+IF(Analyse!$E$4="X",INDIRECT("'DATA - økonomi'!AG"&amp;4+15*$A30+4*$A30+1),0)+IF(Analyse!$E$104="X",INDIRECT("'DATA - økonomi'!AG"&amp;4+15*$A30+4*$A30+2),0)+IF(Analyse!$E$105="X",INDIRECT("'DATA - økonomi'!AG"&amp;4+15*$A30+4*$A30+3),0)+IF(Analyse!$E$106="X",INDIRECT("'DATA - økonomi'!AG"&amp;4+15*$A30+4*$A30+4),0)+IF(Analyse!$E$107="X",INDIRECT("'DATA - økonomi'!AG"&amp;4+15*$A30+4*$A30+5),0)+IF(Analyse!$E$108="X",INDIRECT("'DATA - økonomi'!AG"&amp;4+15*$A30+4*$A30+6),0)+IF(Analyse!$E$109="X",INDIRECT("'DATA - økonomi'!AG"&amp;4+15*$A30+4*$A30+7),0)+IF(Analyse!$E$110="X",INDIRECT("'DATA - økonomi'!AG"&amp;4+15*$A30+4*$A30+8),0)+IF(Analyse!$E$111="X",INDIRECT("'DATA - økonomi'!AG"&amp;4+15*$A30+4*$A30+9),0)+IF(Analyse!$E$112="X",INDIRECT("'DATA - økonomi'!AG"&amp;4+15*$A30+4*$A30+10),0)+IF(Analyse!$E$115="X",INDIRECT("'DATA - økonomi'!AG"&amp;4+15*$A30+4*$A30+11),0)+IF(Analyse!$E$116="X",INDIRECT("'DATA - økonomi'!AG"&amp;4+15*$A30+4*$A30+12),0)+IF(Analyse!$E$117="X",INDIRECT("'DATA - økonomi'!AG"&amp;4+15*$A30+4*$A30+13),0)+IF(Analyse!$E$129="X",INDIRECT("'DATA - økonomi'!AG"&amp;4+15*$A30+4*$A30+14),0)</f>
        <v>0</v>
      </c>
      <c r="AH30" s="36">
        <f ca="1">IF(Analyse!$E$3="X",INDIRECT("'DATA - økonomi'!AH"&amp;4+15*$A30+4*$A30+0),0)+IF(Analyse!$E$4="X",INDIRECT("'DATA - økonomi'!AH"&amp;4+15*$A30+4*$A30+1),0)+IF(Analyse!$E$104="X",INDIRECT("'DATA - økonomi'!AH"&amp;4+15*$A30+4*$A30+2),0)+IF(Analyse!$E$105="X",INDIRECT("'DATA - økonomi'!AH"&amp;4+15*$A30+4*$A30+3),0)+IF(Analyse!$E$106="X",INDIRECT("'DATA - økonomi'!AH"&amp;4+15*$A30+4*$A30+4),0)+IF(Analyse!$E$107="X",INDIRECT("'DATA - økonomi'!AH"&amp;4+15*$A30+4*$A30+5),0)+IF(Analyse!$E$108="X",INDIRECT("'DATA - økonomi'!AH"&amp;4+15*$A30+4*$A30+6),0)+IF(Analyse!$E$109="X",INDIRECT("'DATA - økonomi'!AH"&amp;4+15*$A30+4*$A30+7),0)+IF(Analyse!$E$110="X",INDIRECT("'DATA - økonomi'!AH"&amp;4+15*$A30+4*$A30+8),0)+IF(Analyse!$E$111="X",INDIRECT("'DATA - økonomi'!AH"&amp;4+15*$A30+4*$A30+9),0)+IF(Analyse!$E$112="X",INDIRECT("'DATA - økonomi'!AH"&amp;4+15*$A30+4*$A30+10),0)+IF(Analyse!$E$115="X",INDIRECT("'DATA - økonomi'!AH"&amp;4+15*$A30+4*$A30+11),0)+IF(Analyse!$E$116="X",INDIRECT("'DATA - økonomi'!AH"&amp;4+15*$A30+4*$A30+12),0)+IF(Analyse!$E$117="X",INDIRECT("'DATA - økonomi'!AH"&amp;4+15*$A30+4*$A30+13),0)+IF(Analyse!$E$129="X",INDIRECT("'DATA - økonomi'!AH"&amp;4+15*$A30+4*$A30+14),0)</f>
        <v>0</v>
      </c>
      <c r="AI30" s="36">
        <f ca="1">IF(Analyse!$E$3="X",INDIRECT("'DATA - økonomi'!AI"&amp;4+15*$A30+4*$A30+0),0)+IF(Analyse!$E$4="X",INDIRECT("'DATA - økonomi'!AI"&amp;4+15*$A30+4*$A30+1),0)+IF(Analyse!$E$104="X",INDIRECT("'DATA - økonomi'!AI"&amp;4+15*$A30+4*$A30+2),0)+IF(Analyse!$E$105="X",INDIRECT("'DATA - økonomi'!AI"&amp;4+15*$A30+4*$A30+3),0)+IF(Analyse!$E$106="X",INDIRECT("'DATA - økonomi'!AI"&amp;4+15*$A30+4*$A30+4),0)+IF(Analyse!$E$107="X",INDIRECT("'DATA - økonomi'!AI"&amp;4+15*$A30+4*$A30+5),0)+IF(Analyse!$E$108="X",INDIRECT("'DATA - økonomi'!AI"&amp;4+15*$A30+4*$A30+6),0)+IF(Analyse!$E$109="X",INDIRECT("'DATA - økonomi'!AI"&amp;4+15*$A30+4*$A30+7),0)+IF(Analyse!$E$110="X",INDIRECT("'DATA - økonomi'!AI"&amp;4+15*$A30+4*$A30+8),0)+IF(Analyse!$E$111="X",INDIRECT("'DATA - økonomi'!AI"&amp;4+15*$A30+4*$A30+9),0)+IF(Analyse!$E$112="X",INDIRECT("'DATA - økonomi'!AI"&amp;4+15*$A30+4*$A30+10),0)+IF(Analyse!$E$115="X",INDIRECT("'DATA - økonomi'!AI"&amp;4+15*$A30+4*$A30+11),0)+IF(Analyse!$E$116="X",INDIRECT("'DATA - økonomi'!AI"&amp;4+15*$A30+4*$A30+12),0)+IF(Analyse!$E$117="X",INDIRECT("'DATA - økonomi'!AI"&amp;4+15*$A30+4*$A30+13),0)+IF(Analyse!$E$129="X",INDIRECT("'DATA - økonomi'!AI"&amp;4+15*$A30+4*$A30+14),0)</f>
        <v>0</v>
      </c>
      <c r="AJ30" s="36">
        <f ca="1">IF(Analyse!$E$3="X",INDIRECT("'DATA - økonomi'!AJ"&amp;4+15*$A30+4*$A30+0),0)+IF(Analyse!$E$4="X",INDIRECT("'DATA - økonomi'!AJ"&amp;4+15*$A30+4*$A30+1),0)+IF(Analyse!$E$104="X",INDIRECT("'DATA - økonomi'!AJ"&amp;4+15*$A30+4*$A30+2),0)+IF(Analyse!$E$105="X",INDIRECT("'DATA - økonomi'!AJ"&amp;4+15*$A30+4*$A30+3),0)+IF(Analyse!$E$106="X",INDIRECT("'DATA - økonomi'!AJ"&amp;4+15*$A30+4*$A30+4),0)+IF(Analyse!$E$107="X",INDIRECT("'DATA - økonomi'!AJ"&amp;4+15*$A30+4*$A30+5),0)+IF(Analyse!$E$108="X",INDIRECT("'DATA - økonomi'!AJ"&amp;4+15*$A30+4*$A30+6),0)+IF(Analyse!$E$109="X",INDIRECT("'DATA - økonomi'!AJ"&amp;4+15*$A30+4*$A30+7),0)+IF(Analyse!$E$110="X",INDIRECT("'DATA - økonomi'!AJ"&amp;4+15*$A30+4*$A30+8),0)+IF(Analyse!$E$111="X",INDIRECT("'DATA - økonomi'!AJ"&amp;4+15*$A30+4*$A30+9),0)+IF(Analyse!$E$112="X",INDIRECT("'DATA - økonomi'!AJ"&amp;4+15*$A30+4*$A30+10),0)+IF(Analyse!$E$115="X",INDIRECT("'DATA - økonomi'!AJ"&amp;4+15*$A30+4*$A30+11),0)+IF(Analyse!$E$116="X",INDIRECT("'DATA - økonomi'!AJ"&amp;4+15*$A30+4*$A30+12),0)+IF(Analyse!$E$117="X",INDIRECT("'DATA - økonomi'!AJ"&amp;4+15*$A30+4*$A30+13),0)+IF(Analyse!$E$129="X",INDIRECT("'DATA - økonomi'!AJ"&amp;4+15*$A30+4*$A30+14),0)</f>
        <v>0</v>
      </c>
      <c r="AK30" s="36">
        <f ca="1">IF(Analyse!$E$3="X",INDIRECT("'DATA - økonomi'!AK"&amp;4+15*$A30+4*$A30+0),0)+IF(Analyse!$E$4="X",INDIRECT("'DATA - økonomi'!AK"&amp;4+15*$A30+4*$A30+1),0)+IF(Analyse!$E$104="X",INDIRECT("'DATA - økonomi'!AK"&amp;4+15*$A30+4*$A30+2),0)+IF(Analyse!$E$105="X",INDIRECT("'DATA - økonomi'!AK"&amp;4+15*$A30+4*$A30+3),0)+IF(Analyse!$E$106="X",INDIRECT("'DATA - økonomi'!AK"&amp;4+15*$A30+4*$A30+4),0)+IF(Analyse!$E$107="X",INDIRECT("'DATA - økonomi'!AK"&amp;4+15*$A30+4*$A30+5),0)+IF(Analyse!$E$108="X",INDIRECT("'DATA - økonomi'!AK"&amp;4+15*$A30+4*$A30+6),0)+IF(Analyse!$E$109="X",INDIRECT("'DATA - økonomi'!AK"&amp;4+15*$A30+4*$A30+7),0)+IF(Analyse!$E$110="X",INDIRECT("'DATA - økonomi'!AK"&amp;4+15*$A30+4*$A30+8),0)+IF(Analyse!$E$111="X",INDIRECT("'DATA - økonomi'!AK"&amp;4+15*$A30+4*$A30+9),0)+IF(Analyse!$E$112="X",INDIRECT("'DATA - økonomi'!AK"&amp;4+15*$A30+4*$A30+10),0)+IF(Analyse!$E$115="X",INDIRECT("'DATA - økonomi'!AK"&amp;4+15*$A30+4*$A30+11),0)+IF(Analyse!$E$116="X",INDIRECT("'DATA - økonomi'!AK"&amp;4+15*$A30+4*$A30+12),0)+IF(Analyse!$E$117="X",INDIRECT("'DATA - økonomi'!AK"&amp;4+15*$A30+4*$A30+13),0)+IF(Analyse!$E$129="X",INDIRECT("'DATA - økonomi'!AK"&amp;4+15*$A30+4*$A30+14),0)</f>
        <v>0</v>
      </c>
      <c r="AL30" s="36">
        <f ca="1">IF(Analyse!$E$3="X",INDIRECT("'DATA - økonomi'!AL"&amp;4+15*$A30+4*$A30+0),0)+IF(Analyse!$E$4="X",INDIRECT("'DATA - økonomi'!AL"&amp;4+15*$A30+4*$A30+1),0)+IF(Analyse!$E$104="X",INDIRECT("'DATA - økonomi'!AL"&amp;4+15*$A30+4*$A30+2),0)+IF(Analyse!$E$105="X",INDIRECT("'DATA - økonomi'!AL"&amp;4+15*$A30+4*$A30+3),0)+IF(Analyse!$E$106="X",INDIRECT("'DATA - økonomi'!AL"&amp;4+15*$A30+4*$A30+4),0)+IF(Analyse!$E$107="X",INDIRECT("'DATA - økonomi'!AL"&amp;4+15*$A30+4*$A30+5),0)+IF(Analyse!$E$108="X",INDIRECT("'DATA - økonomi'!AL"&amp;4+15*$A30+4*$A30+6),0)+IF(Analyse!$E$109="X",INDIRECT("'DATA - økonomi'!AL"&amp;4+15*$A30+4*$A30+7),0)+IF(Analyse!$E$110="X",INDIRECT("'DATA - økonomi'!AL"&amp;4+15*$A30+4*$A30+8),0)+IF(Analyse!$E$111="X",INDIRECT("'DATA - økonomi'!AL"&amp;4+15*$A30+4*$A30+9),0)+IF(Analyse!$E$112="X",INDIRECT("'DATA - økonomi'!AL"&amp;4+15*$A30+4*$A30+10),0)+IF(Analyse!$E$115="X",INDIRECT("'DATA - økonomi'!AL"&amp;4+15*$A30+4*$A30+11),0)+IF(Analyse!$E$116="X",INDIRECT("'DATA - økonomi'!AL"&amp;4+15*$A30+4*$A30+12),0)+IF(Analyse!$E$117="X",INDIRECT("'DATA - økonomi'!AL"&amp;4+15*$A30+4*$A30+13),0)+IF(Analyse!$E$129="X",INDIRECT("'DATA - økonomi'!AL"&amp;4+15*$A30+4*$A30+14),0)</f>
        <v>0</v>
      </c>
      <c r="AM30" s="36">
        <f ca="1">IF(Analyse!$E$3="X",INDIRECT("'DATA - økonomi'!AM"&amp;4+15*$A30+4*$A30+0),0)+IF(Analyse!$E$4="X",INDIRECT("'DATA - økonomi'!AM"&amp;4+15*$A30+4*$A30+1),0)+IF(Analyse!$E$104="X",INDIRECT("'DATA - økonomi'!AM"&amp;4+15*$A30+4*$A30+2),0)+IF(Analyse!$E$105="X",INDIRECT("'DATA - økonomi'!AM"&amp;4+15*$A30+4*$A30+3),0)+IF(Analyse!$E$106="X",INDIRECT("'DATA - økonomi'!AM"&amp;4+15*$A30+4*$A30+4),0)+IF(Analyse!$E$107="X",INDIRECT("'DATA - økonomi'!AM"&amp;4+15*$A30+4*$A30+5),0)+IF(Analyse!$E$108="X",INDIRECT("'DATA - økonomi'!AM"&amp;4+15*$A30+4*$A30+6),0)+IF(Analyse!$E$109="X",INDIRECT("'DATA - økonomi'!AM"&amp;4+15*$A30+4*$A30+7),0)+IF(Analyse!$E$110="X",INDIRECT("'DATA - økonomi'!AM"&amp;4+15*$A30+4*$A30+8),0)+IF(Analyse!$E$111="X",INDIRECT("'DATA - økonomi'!AM"&amp;4+15*$A30+4*$A30+9),0)+IF(Analyse!$E$112="X",INDIRECT("'DATA - økonomi'!AM"&amp;4+15*$A30+4*$A30+10),0)+IF(Analyse!$E$115="X",INDIRECT("'DATA - økonomi'!AM"&amp;4+15*$A30+4*$A30+11),0)+IF(Analyse!$E$116="X",INDIRECT("'DATA - økonomi'!AM"&amp;4+15*$A30+4*$A30+12),0)+IF(Analyse!$E$117="X",INDIRECT("'DATA - økonomi'!AM"&amp;4+15*$A30+4*$A30+13),0)+IF(Analyse!$E$129="X",INDIRECT("'DATA - økonomi'!AM"&amp;4+15*$A30+4*$A30+14),0)</f>
        <v>0</v>
      </c>
      <c r="AN30" s="36">
        <f ca="1">IF(Analyse!$E$3="X",INDIRECT("'DATA - økonomi'!AN"&amp;4+15*$A30+4*$A30+0),0)+IF(Analyse!$E$4="X",INDIRECT("'DATA - økonomi'!AN"&amp;4+15*$A30+4*$A30+1),0)+IF(Analyse!$E$104="X",INDIRECT("'DATA - økonomi'!AN"&amp;4+15*$A30+4*$A30+2),0)+IF(Analyse!$E$105="X",INDIRECT("'DATA - økonomi'!AN"&amp;4+15*$A30+4*$A30+3),0)+IF(Analyse!$E$106="X",INDIRECT("'DATA - økonomi'!AN"&amp;4+15*$A30+4*$A30+4),0)+IF(Analyse!$E$107="X",INDIRECT("'DATA - økonomi'!AN"&amp;4+15*$A30+4*$A30+5),0)+IF(Analyse!$E$108="X",INDIRECT("'DATA - økonomi'!AN"&amp;4+15*$A30+4*$A30+6),0)+IF(Analyse!$E$109="X",INDIRECT("'DATA - økonomi'!AN"&amp;4+15*$A30+4*$A30+7),0)+IF(Analyse!$E$110="X",INDIRECT("'DATA - økonomi'!AN"&amp;4+15*$A30+4*$A30+8),0)+IF(Analyse!$E$111="X",INDIRECT("'DATA - økonomi'!AN"&amp;4+15*$A30+4*$A30+9),0)+IF(Analyse!$E$112="X",INDIRECT("'DATA - økonomi'!AN"&amp;4+15*$A30+4*$A30+10),0)+IF(Analyse!$E$115="X",INDIRECT("'DATA - økonomi'!AN"&amp;4+15*$A30+4*$A30+11),0)+IF(Analyse!$E$116="X",INDIRECT("'DATA - økonomi'!AN"&amp;4+15*$A30+4*$A30+12),0)+IF(Analyse!$E$117="X",INDIRECT("'DATA - økonomi'!AN"&amp;4+15*$A30+4*$A30+13),0)+IF(Analyse!$E$129="X",INDIRECT("'DATA - økonomi'!AN"&amp;4+15*$A30+4*$A30+14),0)</f>
        <v>0</v>
      </c>
      <c r="AO30" s="36">
        <f ca="1">IF(Analyse!$E$3="X",INDIRECT("'DATA - økonomi'!AO"&amp;4+15*$A30+4*$A30+0),0)+IF(Analyse!$E$4="X",INDIRECT("'DATA - økonomi'!AO"&amp;4+15*$A30+4*$A30+1),0)+IF(Analyse!$E$104="X",INDIRECT("'DATA - økonomi'!AO"&amp;4+15*$A30+4*$A30+2),0)+IF(Analyse!$E$105="X",INDIRECT("'DATA - økonomi'!AO"&amp;4+15*$A30+4*$A30+3),0)+IF(Analyse!$E$106="X",INDIRECT("'DATA - økonomi'!AO"&amp;4+15*$A30+4*$A30+4),0)+IF(Analyse!$E$107="X",INDIRECT("'DATA - økonomi'!AO"&amp;4+15*$A30+4*$A30+5),0)+IF(Analyse!$E$108="X",INDIRECT("'DATA - økonomi'!AO"&amp;4+15*$A30+4*$A30+6),0)+IF(Analyse!$E$109="X",INDIRECT("'DATA - økonomi'!AO"&amp;4+15*$A30+4*$A30+7),0)+IF(Analyse!$E$110="X",INDIRECT("'DATA - økonomi'!AO"&amp;4+15*$A30+4*$A30+8),0)+IF(Analyse!$E$111="X",INDIRECT("'DATA - økonomi'!AO"&amp;4+15*$A30+4*$A30+9),0)+IF(Analyse!$E$112="X",INDIRECT("'DATA - økonomi'!AO"&amp;4+15*$A30+4*$A30+10),0)+IF(Analyse!$E$115="X",INDIRECT("'DATA - økonomi'!AO"&amp;4+15*$A30+4*$A30+11),0)+IF(Analyse!$E$116="X",INDIRECT("'DATA - økonomi'!AO"&amp;4+15*$A30+4*$A30+12),0)+IF(Analyse!$E$117="X",INDIRECT("'DATA - økonomi'!AO"&amp;4+15*$A30+4*$A30+13),0)+IF(Analyse!$E$129="X",INDIRECT("'DATA - økonomi'!AO"&amp;4+15*$A30+4*$A30+14),0)</f>
        <v>0</v>
      </c>
      <c r="AP30" s="30"/>
      <c r="AQ30" s="35" t="s">
        <v>38</v>
      </c>
      <c r="AR30" s="36">
        <f ca="1">INDIRECT("'DATA - økonomi'!AE"&amp;($A133+1)*19)</f>
        <v>24393</v>
      </c>
      <c r="AS30" s="36">
        <f ca="1">INDIRECT("'DATA - økonomi'!AF"&amp;($A133+1)*19)</f>
        <v>24181.353999999999</v>
      </c>
      <c r="AT30" s="36">
        <f ca="1">INDIRECT("'DATA - økonomi'!AG"&amp;($A133+1)*19)</f>
        <v>23981.884999999998</v>
      </c>
      <c r="AU30" s="36">
        <f ca="1">INDIRECT("'DATA - økonomi'!AH"&amp;($A133+1)*19)</f>
        <v>23965.381000000001</v>
      </c>
      <c r="AV30" s="36">
        <f ca="1">INDIRECT("'DATA - økonomi'!AI"&amp;($A133+1)*19)</f>
        <v>23903.54</v>
      </c>
      <c r="AW30" s="36">
        <f ca="1">INDIRECT("'DATA - økonomi'!AJ"&amp;($A133+1)*19)</f>
        <v>23823.425999999999</v>
      </c>
      <c r="AX30" s="36">
        <f ca="1">INDIRECT("'DATA - økonomi'!AK"&amp;($A133+1)*19)</f>
        <v>23810.71</v>
      </c>
      <c r="AY30" s="36">
        <f ca="1">INDIRECT("'DATA - økonomi'!AL"&amp;($A133+1)*19)</f>
        <v>23520.504000000001</v>
      </c>
      <c r="AZ30" s="36">
        <f ca="1">INDIRECT("'DATA - økonomi'!AM"&amp;($A133+1)*19)</f>
        <v>23435.412</v>
      </c>
      <c r="BA30" s="36">
        <f ca="1">INDIRECT("'DATA - økonomi'!AN"&amp;($A133+1)*19)</f>
        <v>23494.937000000002</v>
      </c>
      <c r="BB30" s="36">
        <f ca="1">INDIRECT("'DATA - økonomi'!AO"&amp;($A133+1)*19)</f>
        <v>23723.337000000003</v>
      </c>
      <c r="BC30" s="30"/>
    </row>
    <row r="31" spans="1:55" x14ac:dyDescent="0.25">
      <c r="A31" s="32">
        <v>27</v>
      </c>
      <c r="B31" s="35" t="s">
        <v>39</v>
      </c>
      <c r="C31" s="36">
        <f ca="1">IF(Analyse!$E$3="X",INDIRECT("'DATA - økonomi'!C"&amp;4+15*$A31+4*$A31+0),0)+IF(Analyse!$E$4="X",INDIRECT("'DATA - økonomi'!C"&amp;4+15*$A31+4*$A31+1),0)+IF(Analyse!$E$104="X",INDIRECT("'DATA - økonomi'!C"&amp;4+15*$A31+4*$A31+2),0)+IF(Analyse!$E$105="X",INDIRECT("'DATA - økonomi'!C"&amp;4+15*$A31+4*$A31+3),0)+IF(Analyse!$E$106="X",INDIRECT("'DATA - økonomi'!C"&amp;4+15*$A31+4*$A31+4),0)+IF(Analyse!$E$107="X",INDIRECT("'DATA - økonomi'!C"&amp;4+15*$A31+4*$A31+5),0)+IF(Analyse!$E$108="X",INDIRECT("'DATA - økonomi'!C"&amp;4+15*$A31+4*$A31+6),0)+IF(Analyse!$E$109="X",INDIRECT("'DATA - økonomi'!C"&amp;4+15*$A31+4*$A31+7),0)+IF(Analyse!$E$110="X",INDIRECT("'DATA - økonomi'!C"&amp;4+15*$A31+4*$A31+8),0)+IF(Analyse!$E$111="X",INDIRECT("'DATA - økonomi'!C"&amp;4+15*$A31+4*$A31+9),0)+IF(Analyse!$E$112="X",INDIRECT("'DATA - økonomi'!C"&amp;4+15*$A31+4*$A31+10),0)+IF(Analyse!$E$115="X",INDIRECT("'DATA - økonomi'!C"&amp;4+15*$A31+4*$A31+11),0)+IF(Analyse!$E$116="X",INDIRECT("'DATA - økonomi'!C"&amp;4+15*$A31+4*$A31+12),0)+IF(Analyse!$E$117="X",INDIRECT("'DATA - økonomi'!C"&amp;4+15*$A31+4*$A31+13),0)+IF(Analyse!$E$129="X",INDIRECT("'DATA - økonomi'!C"&amp;4+15*$A31+4*$A31+14),0)</f>
        <v>0</v>
      </c>
      <c r="D31" s="36">
        <f ca="1">IF(Analyse!$E$3="X",INDIRECT("'DATA - økonomi'!D"&amp;4+15*$A31+4*$A31+0),0)+IF(Analyse!$E$4="X",INDIRECT("'DATA - økonomi'!D"&amp;4+15*$A31+4*$A31+1),0)+IF(Analyse!$E$104="X",INDIRECT("'DATA - økonomi'!D"&amp;4+15*$A31+4*$A31+2),0)+IF(Analyse!$E$105="X",INDIRECT("'DATA - økonomi'!D"&amp;4+15*$A31+4*$A31+3),0)+IF(Analyse!$E$106="X",INDIRECT("'DATA - økonomi'!D"&amp;4+15*$A31+4*$A31+4),0)+IF(Analyse!$E$107="X",INDIRECT("'DATA - økonomi'!D"&amp;4+15*$A31+4*$A31+5),0)+IF(Analyse!$E$108="X",INDIRECT("'DATA - økonomi'!D"&amp;4+15*$A31+4*$A31+6),0)+IF(Analyse!$E$109="X",INDIRECT("'DATA - økonomi'!D"&amp;4+15*$A31+4*$A31+7),0)+IF(Analyse!$E$110="X",INDIRECT("'DATA - økonomi'!D"&amp;4+15*$A31+4*$A31+8),0)+IF(Analyse!$E$111="X",INDIRECT("'DATA - økonomi'!D"&amp;4+15*$A31+4*$A31+9),0)+IF(Analyse!$E$112="X",INDIRECT("'DATA - økonomi'!D"&amp;4+15*$A31+4*$A31+10),0)+IF(Analyse!$E$115="X",INDIRECT("'DATA - økonomi'!D"&amp;4+15*$A31+4*$A31+11),0)+IF(Analyse!$E$116="X",INDIRECT("'DATA - økonomi'!D"&amp;4+15*$A31+4*$A31+12),0)+IF(Analyse!$E$117="X",INDIRECT("'DATA - økonomi'!D"&amp;4+15*$A31+4*$A31+13),0)+IF(Analyse!$E$129="X",INDIRECT("'DATA - økonomi'!D"&amp;4+15*$A31+4*$A31+14),0)</f>
        <v>0</v>
      </c>
      <c r="E31" s="36">
        <f ca="1">IF(Analyse!$E$3="X",INDIRECT("'DATA - økonomi'!E"&amp;4+15*$A31+4*$A31+0),0)+IF(Analyse!$E$4="X",INDIRECT("'DATA - økonomi'!E"&amp;4+15*$A31+4*$A31+1),0)+IF(Analyse!$E$104="X",INDIRECT("'DATA - økonomi'!E"&amp;4+15*$A31+4*$A31+2),0)+IF(Analyse!$E$105="X",INDIRECT("'DATA - økonomi'!E"&amp;4+15*$A31+4*$A31+3),0)+IF(Analyse!$E$106="X",INDIRECT("'DATA - økonomi'!E"&amp;4+15*$A31+4*$A31+4),0)+IF(Analyse!$E$107="X",INDIRECT("'DATA - økonomi'!E"&amp;4+15*$A31+4*$A31+5),0)+IF(Analyse!$E$108="X",INDIRECT("'DATA - økonomi'!E"&amp;4+15*$A31+4*$A31+6),0)+IF(Analyse!$E$109="X",INDIRECT("'DATA - økonomi'!E"&amp;4+15*$A31+4*$A31+7),0)+IF(Analyse!$E$110="X",INDIRECT("'DATA - økonomi'!E"&amp;4+15*$A31+4*$A31+8),0)+IF(Analyse!$E$111="X",INDIRECT("'DATA - økonomi'!E"&amp;4+15*$A31+4*$A31+9),0)+IF(Analyse!$E$112="X",INDIRECT("'DATA - økonomi'!E"&amp;4+15*$A31+4*$A31+10),0)+IF(Analyse!$E$115="X",INDIRECT("'DATA - økonomi'!E"&amp;4+15*$A31+4*$A31+11),0)+IF(Analyse!$E$116="X",INDIRECT("'DATA - økonomi'!E"&amp;4+15*$A31+4*$A31+12),0)+IF(Analyse!$E$117="X",INDIRECT("'DATA - økonomi'!E"&amp;4+15*$A31+4*$A31+13),0)+IF(Analyse!$E$129="X",INDIRECT("'DATA - økonomi'!E"&amp;4+15*$A31+4*$A31+14),0)</f>
        <v>0</v>
      </c>
      <c r="F31" s="36">
        <f ca="1">IF(Analyse!$E$3="X",INDIRECT("'DATA - økonomi'!F"&amp;4+15*$A31+4*$A31+0),0)+IF(Analyse!$E$4="X",INDIRECT("'DATA - økonomi'!F"&amp;4+15*$A31+4*$A31+1),0)+IF(Analyse!$E$104="X",INDIRECT("'DATA - økonomi'!F"&amp;4+15*$A31+4*$A31+2),0)+IF(Analyse!$E$105="X",INDIRECT("'DATA - økonomi'!F"&amp;4+15*$A31+4*$A31+3),0)+IF(Analyse!$E$106="X",INDIRECT("'DATA - økonomi'!F"&amp;4+15*$A31+4*$A31+4),0)+IF(Analyse!$E$107="X",INDIRECT("'DATA - økonomi'!F"&amp;4+15*$A31+4*$A31+5),0)+IF(Analyse!$E$108="X",INDIRECT("'DATA - økonomi'!F"&amp;4+15*$A31+4*$A31+6),0)+IF(Analyse!$E$109="X",INDIRECT("'DATA - økonomi'!F"&amp;4+15*$A31+4*$A31+7),0)+IF(Analyse!$E$110="X",INDIRECT("'DATA - økonomi'!F"&amp;4+15*$A31+4*$A31+8),0)+IF(Analyse!$E$111="X",INDIRECT("'DATA - økonomi'!F"&amp;4+15*$A31+4*$A31+9),0)+IF(Analyse!$E$112="X",INDIRECT("'DATA - økonomi'!F"&amp;4+15*$A31+4*$A31+10),0)+IF(Analyse!$E$115="X",INDIRECT("'DATA - økonomi'!F"&amp;4+15*$A31+4*$A31+11),0)+IF(Analyse!$E$116="X",INDIRECT("'DATA - økonomi'!F"&amp;4+15*$A31+4*$A31+12),0)+IF(Analyse!$E$117="X",INDIRECT("'DATA - økonomi'!F"&amp;4+15*$A31+4*$A31+13),0)+IF(Analyse!$E$129="X",INDIRECT("'DATA - økonomi'!F"&amp;4+15*$A31+4*$A31+14),0)</f>
        <v>0</v>
      </c>
      <c r="G31" s="36">
        <f ca="1">IF(Analyse!$E$3="X",INDIRECT("'DATA - økonomi'!G"&amp;4+15*$A31+4*$A31+0),0)+IF(Analyse!$E$4="X",INDIRECT("'DATA - økonomi'!G"&amp;4+15*$A31+4*$A31+1),0)+IF(Analyse!$E$104="X",INDIRECT("'DATA - økonomi'!G"&amp;4+15*$A31+4*$A31+2),0)+IF(Analyse!$E$105="X",INDIRECT("'DATA - økonomi'!G"&amp;4+15*$A31+4*$A31+3),0)+IF(Analyse!$E$106="X",INDIRECT("'DATA - økonomi'!G"&amp;4+15*$A31+4*$A31+4),0)+IF(Analyse!$E$107="X",INDIRECT("'DATA - økonomi'!G"&amp;4+15*$A31+4*$A31+5),0)+IF(Analyse!$E$108="X",INDIRECT("'DATA - økonomi'!G"&amp;4+15*$A31+4*$A31+6),0)+IF(Analyse!$E$109="X",INDIRECT("'DATA - økonomi'!G"&amp;4+15*$A31+4*$A31+7),0)+IF(Analyse!$E$110="X",INDIRECT("'DATA - økonomi'!G"&amp;4+15*$A31+4*$A31+8),0)+IF(Analyse!$E$111="X",INDIRECT("'DATA - økonomi'!G"&amp;4+15*$A31+4*$A31+9),0)+IF(Analyse!$E$112="X",INDIRECT("'DATA - økonomi'!G"&amp;4+15*$A31+4*$A31+10),0)+IF(Analyse!$E$115="X",INDIRECT("'DATA - økonomi'!G"&amp;4+15*$A31+4*$A31+11),0)+IF(Analyse!$E$116="X",INDIRECT("'DATA - økonomi'!G"&amp;4+15*$A31+4*$A31+12),0)+IF(Analyse!$E$117="X",INDIRECT("'DATA - økonomi'!G"&amp;4+15*$A31+4*$A31+13),0)+IF(Analyse!$E$129="X",INDIRECT("'DATA - økonomi'!G"&amp;4+15*$A31+4*$A31+14),0)</f>
        <v>0</v>
      </c>
      <c r="H31" s="36">
        <f ca="1">IF(Analyse!$E$3="X",INDIRECT("'DATA - økonomi'!H"&amp;4+15*$A31+4*$A31+0),0)+IF(Analyse!$E$4="X",INDIRECT("'DATA - økonomi'!H"&amp;4+15*$A31+4*$A31+1),0)+IF(Analyse!$E$104="X",INDIRECT("'DATA - økonomi'!H"&amp;4+15*$A31+4*$A31+2),0)+IF(Analyse!$E$105="X",INDIRECT("'DATA - økonomi'!H"&amp;4+15*$A31+4*$A31+3),0)+IF(Analyse!$E$106="X",INDIRECT("'DATA - økonomi'!H"&amp;4+15*$A31+4*$A31+4),0)+IF(Analyse!$E$107="X",INDIRECT("'DATA - økonomi'!H"&amp;4+15*$A31+4*$A31+5),0)+IF(Analyse!$E$108="X",INDIRECT("'DATA - økonomi'!H"&amp;4+15*$A31+4*$A31+6),0)+IF(Analyse!$E$109="X",INDIRECT("'DATA - økonomi'!H"&amp;4+15*$A31+4*$A31+7),0)+IF(Analyse!$E$110="X",INDIRECT("'DATA - økonomi'!H"&amp;4+15*$A31+4*$A31+8),0)+IF(Analyse!$E$111="X",INDIRECT("'DATA - økonomi'!H"&amp;4+15*$A31+4*$A31+9),0)+IF(Analyse!$E$112="X",INDIRECT("'DATA - økonomi'!H"&amp;4+15*$A31+4*$A31+10),0)+IF(Analyse!$E$115="X",INDIRECT("'DATA - økonomi'!H"&amp;4+15*$A31+4*$A31+11),0)+IF(Analyse!$E$116="X",INDIRECT("'DATA - økonomi'!H"&amp;4+15*$A31+4*$A31+12),0)+IF(Analyse!$E$117="X",INDIRECT("'DATA - økonomi'!H"&amp;4+15*$A31+4*$A31+13),0)+IF(Analyse!$E$129="X",INDIRECT("'DATA - økonomi'!H"&amp;4+15*$A31+4*$A31+14),0)</f>
        <v>0</v>
      </c>
      <c r="I31" s="36">
        <f ca="1">IF(Analyse!$E$3="X",INDIRECT("'DATA - økonomi'!I"&amp;4+15*$A31+4*$A31+0),0)+IF(Analyse!$E$4="X",INDIRECT("'DATA - økonomi'!I"&amp;4+15*$A31+4*$A31+1),0)+IF(Analyse!$E$104="X",INDIRECT("'DATA - økonomi'!I"&amp;4+15*$A31+4*$A31+2),0)+IF(Analyse!$E$105="X",INDIRECT("'DATA - økonomi'!I"&amp;4+15*$A31+4*$A31+3),0)+IF(Analyse!$E$106="X",INDIRECT("'DATA - økonomi'!I"&amp;4+15*$A31+4*$A31+4),0)+IF(Analyse!$E$107="X",INDIRECT("'DATA - økonomi'!I"&amp;4+15*$A31+4*$A31+5),0)+IF(Analyse!$E$108="X",INDIRECT("'DATA - økonomi'!I"&amp;4+15*$A31+4*$A31+6),0)+IF(Analyse!$E$109="X",INDIRECT("'DATA - økonomi'!I"&amp;4+15*$A31+4*$A31+7),0)+IF(Analyse!$E$110="X",INDIRECT("'DATA - økonomi'!I"&amp;4+15*$A31+4*$A31+8),0)+IF(Analyse!$E$111="X",INDIRECT("'DATA - økonomi'!I"&amp;4+15*$A31+4*$A31+9),0)+IF(Analyse!$E$112="X",INDIRECT("'DATA - økonomi'!I"&amp;4+15*$A31+4*$A31+10),0)+IF(Analyse!$E$115="X",INDIRECT("'DATA - økonomi'!I"&amp;4+15*$A31+4*$A31+11),0)+IF(Analyse!$E$116="X",INDIRECT("'DATA - økonomi'!I"&amp;4+15*$A31+4*$A31+12),0)+IF(Analyse!$E$117="X",INDIRECT("'DATA - økonomi'!I"&amp;4+15*$A31+4*$A31+13),0)+IF(Analyse!$E$129="X",INDIRECT("'DATA - økonomi'!I"&amp;4+15*$A31+4*$A31+14),0)</f>
        <v>0</v>
      </c>
      <c r="J31" s="36">
        <f ca="1">IF(Analyse!$E$3="X",INDIRECT("'DATA - økonomi'!J"&amp;4+15*$A31+4*$A31+0),0)+IF(Analyse!$E$4="X",INDIRECT("'DATA - økonomi'!J"&amp;4+15*$A31+4*$A31+1),0)+IF(Analyse!$E$104="X",INDIRECT("'DATA - økonomi'!J"&amp;4+15*$A31+4*$A31+2),0)+IF(Analyse!$E$105="X",INDIRECT("'DATA - økonomi'!J"&amp;4+15*$A31+4*$A31+3),0)+IF(Analyse!$E$106="X",INDIRECT("'DATA - økonomi'!J"&amp;4+15*$A31+4*$A31+4),0)+IF(Analyse!$E$107="X",INDIRECT("'DATA - økonomi'!J"&amp;4+15*$A31+4*$A31+5),0)+IF(Analyse!$E$108="X",INDIRECT("'DATA - økonomi'!J"&amp;4+15*$A31+4*$A31+6),0)+IF(Analyse!$E$109="X",INDIRECT("'DATA - økonomi'!J"&amp;4+15*$A31+4*$A31+7),0)+IF(Analyse!$E$110="X",INDIRECT("'DATA - økonomi'!J"&amp;4+15*$A31+4*$A31+8),0)+IF(Analyse!$E$111="X",INDIRECT("'DATA - økonomi'!J"&amp;4+15*$A31+4*$A31+9),0)+IF(Analyse!$E$112="X",INDIRECT("'DATA - økonomi'!J"&amp;4+15*$A31+4*$A31+10),0)+IF(Analyse!$E$115="X",INDIRECT("'DATA - økonomi'!J"&amp;4+15*$A31+4*$A31+11),0)+IF(Analyse!$E$116="X",INDIRECT("'DATA - økonomi'!J"&amp;4+15*$A31+4*$A31+12),0)+IF(Analyse!$E$117="X",INDIRECT("'DATA - økonomi'!J"&amp;4+15*$A31+4*$A31+13),0)+IF(Analyse!$E$129="X",INDIRECT("'DATA - økonomi'!J"&amp;4+15*$A31+4*$A31+14),0)</f>
        <v>0</v>
      </c>
      <c r="K31" s="36">
        <f ca="1">IF(Analyse!$E$3="X",INDIRECT("'DATA - økonomi'!K"&amp;4+15*$A31+4*$A31+0),0)+IF(Analyse!$E$4="X",INDIRECT("'DATA - økonomi'!K"&amp;4+15*$A31+4*$A31+1),0)+IF(Analyse!$E$104="X",INDIRECT("'DATA - økonomi'!K"&amp;4+15*$A31+4*$A31+2),0)+IF(Analyse!$E$105="X",INDIRECT("'DATA - økonomi'!K"&amp;4+15*$A31+4*$A31+3),0)+IF(Analyse!$E$106="X",INDIRECT("'DATA - økonomi'!K"&amp;4+15*$A31+4*$A31+4),0)+IF(Analyse!$E$107="X",INDIRECT("'DATA - økonomi'!K"&amp;4+15*$A31+4*$A31+5),0)+IF(Analyse!$E$108="X",INDIRECT("'DATA - økonomi'!K"&amp;4+15*$A31+4*$A31+6),0)+IF(Analyse!$E$109="X",INDIRECT("'DATA - økonomi'!K"&amp;4+15*$A31+4*$A31+7),0)+IF(Analyse!$E$110="X",INDIRECT("'DATA - økonomi'!K"&amp;4+15*$A31+4*$A31+8),0)+IF(Analyse!$E$111="X",INDIRECT("'DATA - økonomi'!K"&amp;4+15*$A31+4*$A31+9),0)+IF(Analyse!$E$112="X",INDIRECT("'DATA - økonomi'!K"&amp;4+15*$A31+4*$A31+10),0)+IF(Analyse!$E$115="X",INDIRECT("'DATA - økonomi'!K"&amp;4+15*$A31+4*$A31+11),0)+IF(Analyse!$E$116="X",INDIRECT("'DATA - økonomi'!K"&amp;4+15*$A31+4*$A31+12),0)+IF(Analyse!$E$117="X",INDIRECT("'DATA - økonomi'!K"&amp;4+15*$A31+4*$A31+13),0)+IF(Analyse!$E$129="X",INDIRECT("'DATA - økonomi'!K"&amp;4+15*$A31+4*$A31+14),0)</f>
        <v>0</v>
      </c>
      <c r="L31" s="36">
        <f ca="1">IF(Analyse!$E$3="X",INDIRECT("'DATA - økonomi'!L"&amp;4+15*$A31+4*$A31+0),0)+IF(Analyse!$E$4="X",INDIRECT("'DATA - økonomi'!L"&amp;4+15*$A31+4*$A31+1),0)+IF(Analyse!$E$104="X",INDIRECT("'DATA - økonomi'!L"&amp;4+15*$A31+4*$A31+2),0)+IF(Analyse!$E$105="X",INDIRECT("'DATA - økonomi'!L"&amp;4+15*$A31+4*$A31+3),0)+IF(Analyse!$E$106="X",INDIRECT("'DATA - økonomi'!L"&amp;4+15*$A31+4*$A31+4),0)+IF(Analyse!$E$107="X",INDIRECT("'DATA - økonomi'!L"&amp;4+15*$A31+4*$A31+5),0)+IF(Analyse!$E$108="X",INDIRECT("'DATA - økonomi'!L"&amp;4+15*$A31+4*$A31+6),0)+IF(Analyse!$E$109="X",INDIRECT("'DATA - økonomi'!L"&amp;4+15*$A31+4*$A31+7),0)+IF(Analyse!$E$110="X",INDIRECT("'DATA - økonomi'!L"&amp;4+15*$A31+4*$A31+8),0)+IF(Analyse!$E$111="X",INDIRECT("'DATA - økonomi'!L"&amp;4+15*$A31+4*$A31+9),0)+IF(Analyse!$E$112="X",INDIRECT("'DATA - økonomi'!L"&amp;4+15*$A31+4*$A31+10),0)+IF(Analyse!$E$115="X",INDIRECT("'DATA - økonomi'!L"&amp;4+15*$A31+4*$A31+11),0)+IF(Analyse!$E$116="X",INDIRECT("'DATA - økonomi'!L"&amp;4+15*$A31+4*$A31+12),0)+IF(Analyse!$E$117="X",INDIRECT("'DATA - økonomi'!L"&amp;4+15*$A31+4*$A31+13),0)+IF(Analyse!$E$129="X",INDIRECT("'DATA - økonomi'!L"&amp;4+15*$A31+4*$A31+14),0)</f>
        <v>0</v>
      </c>
      <c r="M31" s="36">
        <f ca="1">IF(Analyse!$E$3="X",INDIRECT("'DATA - økonomi'!M"&amp;4+15*$A31+4*$A31+0),0)+IF(Analyse!$E$4="X",INDIRECT("'DATA - økonomi'!M"&amp;4+15*$A31+4*$A31+1),0)+IF(Analyse!$E$104="X",INDIRECT("'DATA - økonomi'!M"&amp;4+15*$A31+4*$A31+2),0)+IF(Analyse!$E$105="X",INDIRECT("'DATA - økonomi'!M"&amp;4+15*$A31+4*$A31+3),0)+IF(Analyse!$E$106="X",INDIRECT("'DATA - økonomi'!M"&amp;4+15*$A31+4*$A31+4),0)+IF(Analyse!$E$107="X",INDIRECT("'DATA - økonomi'!M"&amp;4+15*$A31+4*$A31+5),0)+IF(Analyse!$E$108="X",INDIRECT("'DATA - økonomi'!M"&amp;4+15*$A31+4*$A31+6),0)+IF(Analyse!$E$109="X",INDIRECT("'DATA - økonomi'!M"&amp;4+15*$A31+4*$A31+7),0)+IF(Analyse!$E$110="X",INDIRECT("'DATA - økonomi'!M"&amp;4+15*$A31+4*$A31+8),0)+IF(Analyse!$E$111="X",INDIRECT("'DATA - økonomi'!M"&amp;4+15*$A31+4*$A31+9),0)+IF(Analyse!$E$112="X",INDIRECT("'DATA - økonomi'!M"&amp;4+15*$A31+4*$A31+10),0)+IF(Analyse!$E$115="X",INDIRECT("'DATA - økonomi'!M"&amp;4+15*$A31+4*$A31+11),0)+IF(Analyse!$E$116="X",INDIRECT("'DATA - økonomi'!M"&amp;4+15*$A31+4*$A31+12),0)+IF(Analyse!$E$117="X",INDIRECT("'DATA - økonomi'!M"&amp;4+15*$A31+4*$A31+13),0)+IF(Analyse!$E$129="X",INDIRECT("'DATA - økonomi'!M"&amp;4+15*$A31+4*$A31+14),0)</f>
        <v>0</v>
      </c>
      <c r="N31" s="36">
        <f ca="1">IF(Analyse!$E$3="X",INDIRECT("'DATA - økonomi'!N"&amp;4+15*$A31+4*$A31+0),0)+IF(Analyse!$E$4="X",INDIRECT("'DATA - økonomi'!N"&amp;4+15*$A31+4*$A31+1),0)+IF(Analyse!$E$104="X",INDIRECT("'DATA - økonomi'!N"&amp;4+15*$A31+4*$A31+2),0)+IF(Analyse!$E$105="X",INDIRECT("'DATA - økonomi'!N"&amp;4+15*$A31+4*$A31+3),0)+IF(Analyse!$E$106="X",INDIRECT("'DATA - økonomi'!N"&amp;4+15*$A31+4*$A31+4),0)+IF(Analyse!$E$107="X",INDIRECT("'DATA - økonomi'!N"&amp;4+15*$A31+4*$A31+5),0)+IF(Analyse!$E$108="X",INDIRECT("'DATA - økonomi'!N"&amp;4+15*$A31+4*$A31+6),0)+IF(Analyse!$E$109="X",INDIRECT("'DATA - økonomi'!N"&amp;4+15*$A31+4*$A31+7),0)+IF(Analyse!$E$110="X",INDIRECT("'DATA - økonomi'!N"&amp;4+15*$A31+4*$A31+8),0)+IF(Analyse!$E$111="X",INDIRECT("'DATA - økonomi'!N"&amp;4+15*$A31+4*$A31+9),0)+IF(Analyse!$E$112="X",INDIRECT("'DATA - økonomi'!N"&amp;4+15*$A31+4*$A31+10),0)+IF(Analyse!$E$115="X",INDIRECT("'DATA - økonomi'!N"&amp;4+15*$A31+4*$A31+11),0)+IF(Analyse!$E$116="X",INDIRECT("'DATA - økonomi'!N"&amp;4+15*$A31+4*$A31+12),0)+IF(Analyse!$E$117="X",INDIRECT("'DATA - økonomi'!N"&amp;4+15*$A31+4*$A31+13),0)+IF(Analyse!$E$129="X",INDIRECT("'DATA - økonomi'!N"&amp;4+15*$A31+4*$A31+14),0)</f>
        <v>0</v>
      </c>
      <c r="O31" s="32"/>
      <c r="P31" s="35" t="s">
        <v>39</v>
      </c>
      <c r="Q31" s="36">
        <f ca="1">IF(Analyse!$E$3="X",INDIRECT("'DATA - økonomi'!Q"&amp;4+15*$A31+4*$A31+0),0)+IF(Analyse!$E$4="X",INDIRECT("'DATA - økonomi'!Q"&amp;4+15*$A31+4*$A31+1),0)+IF(Analyse!$E$104="X",INDIRECT("'DATA - økonomi'!Q"&amp;4+15*$A31+4*$A31+2),0)+IF(Analyse!$E$105="X",INDIRECT("'DATA - økonomi'!Q"&amp;4+15*$A31+4*$A31+3),0)+IF(Analyse!$E$106="X",INDIRECT("'DATA - økonomi'!Q"&amp;4+15*$A31+4*$A31+4),0)+IF(Analyse!$E$107="X",INDIRECT("'DATA - økonomi'!Q"&amp;4+15*$A31+4*$A31+5),0)+IF(Analyse!$E$108="X",INDIRECT("'DATA - økonomi'!Q"&amp;4+15*$A31+4*$A31+6),0)+IF(Analyse!$E$109="X",INDIRECT("'DATA - økonomi'!Q"&amp;4+15*$A31+4*$A31+7),0)+IF(Analyse!$E$110="X",INDIRECT("'DATA - økonomi'!Q"&amp;4+15*$A31+4*$A31+8),0)+IF(Analyse!$E$111="X",INDIRECT("'DATA - økonomi'!Q"&amp;4+15*$A31+4*$A31+9),0)+IF(Analyse!$E$112="X",INDIRECT("'DATA - økonomi'!Q"&amp;4+15*$A31+4*$A31+10),0)+IF(Analyse!$E$115="X",INDIRECT("'DATA - økonomi'!Q"&amp;4+15*$A31+4*$A31+11),0)+IF(Analyse!$E$116="X",INDIRECT("'DATA - økonomi'!Q"&amp;4+15*$A31+4*$A31+12),0)+IF(Analyse!$E$117="X",INDIRECT("'DATA - økonomi'!Q"&amp;4+15*$A31+4*$A31+13),0)+IF(Analyse!$E$129="X",INDIRECT("'DATA - økonomi'!Q"&amp;4+15*$A31+4*$A31+14),0)</f>
        <v>0</v>
      </c>
      <c r="R31" s="36">
        <f ca="1">IF(Analyse!$E$3="X",INDIRECT("'DATA - økonomi'!R"&amp;4+15*$A31+4*$A31+0),0)+IF(Analyse!$E$4="X",INDIRECT("'DATA - økonomi'!R"&amp;4+15*$A31+4*$A31+1),0)+IF(Analyse!$E$104="X",INDIRECT("'DATA - økonomi'!R"&amp;4+15*$A31+4*$A31+2),0)+IF(Analyse!$E$105="X",INDIRECT("'DATA - økonomi'!R"&amp;4+15*$A31+4*$A31+3),0)+IF(Analyse!$E$106="X",INDIRECT("'DATA - økonomi'!R"&amp;4+15*$A31+4*$A31+4),0)+IF(Analyse!$E$107="X",INDIRECT("'DATA - økonomi'!R"&amp;4+15*$A31+4*$A31+5),0)+IF(Analyse!$E$108="X",INDIRECT("'DATA - økonomi'!R"&amp;4+15*$A31+4*$A31+6),0)+IF(Analyse!$E$109="X",INDIRECT("'DATA - økonomi'!R"&amp;4+15*$A31+4*$A31+7),0)+IF(Analyse!$E$110="X",INDIRECT("'DATA - økonomi'!R"&amp;4+15*$A31+4*$A31+8),0)+IF(Analyse!$E$111="X",INDIRECT("'DATA - økonomi'!R"&amp;4+15*$A31+4*$A31+9),0)+IF(Analyse!$E$112="X",INDIRECT("'DATA - økonomi'!R"&amp;4+15*$A31+4*$A31+10),0)+IF(Analyse!$E$115="X",INDIRECT("'DATA - økonomi'!R"&amp;4+15*$A31+4*$A31+11),0)+IF(Analyse!$E$116="X",INDIRECT("'DATA - økonomi'!R"&amp;4+15*$A31+4*$A31+12),0)+IF(Analyse!$E$117="X",INDIRECT("'DATA - økonomi'!R"&amp;4+15*$A31+4*$A31+13),0)+IF(Analyse!$E$129="X",INDIRECT("'DATA - økonomi'!R"&amp;4+15*$A31+4*$A31+14),0)</f>
        <v>0</v>
      </c>
      <c r="S31" s="36">
        <f ca="1">IF(Analyse!$E$3="X",INDIRECT("'DATA - økonomi'!S"&amp;4+15*$A31+4*$A31+0),0)+IF(Analyse!$E$4="X",INDIRECT("'DATA - økonomi'!S"&amp;4+15*$A31+4*$A31+1),0)+IF(Analyse!$E$104="X",INDIRECT("'DATA - økonomi'!S"&amp;4+15*$A31+4*$A31+2),0)+IF(Analyse!$E$105="X",INDIRECT("'DATA - økonomi'!S"&amp;4+15*$A31+4*$A31+3),0)+IF(Analyse!$E$106="X",INDIRECT("'DATA - økonomi'!S"&amp;4+15*$A31+4*$A31+4),0)+IF(Analyse!$E$107="X",INDIRECT("'DATA - økonomi'!S"&amp;4+15*$A31+4*$A31+5),0)+IF(Analyse!$E$108="X",INDIRECT("'DATA - økonomi'!S"&amp;4+15*$A31+4*$A31+6),0)+IF(Analyse!$E$109="X",INDIRECT("'DATA - økonomi'!S"&amp;4+15*$A31+4*$A31+7),0)+IF(Analyse!$E$110="X",INDIRECT("'DATA - økonomi'!S"&amp;4+15*$A31+4*$A31+8),0)+IF(Analyse!$E$111="X",INDIRECT("'DATA - økonomi'!S"&amp;4+15*$A31+4*$A31+9),0)+IF(Analyse!$E$112="X",INDIRECT("'DATA - økonomi'!S"&amp;4+15*$A31+4*$A31+10),0)+IF(Analyse!$E$115="X",INDIRECT("'DATA - økonomi'!S"&amp;4+15*$A31+4*$A31+11),0)+IF(Analyse!$E$116="X",INDIRECT("'DATA - økonomi'!S"&amp;4+15*$A31+4*$A31+12),0)+IF(Analyse!$E$117="X",INDIRECT("'DATA - økonomi'!S"&amp;4+15*$A31+4*$A31+13),0)+IF(Analyse!$E$129="X",INDIRECT("'DATA - økonomi'!S"&amp;4+15*$A31+4*$A31+14),0)</f>
        <v>0</v>
      </c>
      <c r="T31" s="36">
        <f ca="1">IF(Analyse!$E$3="X",INDIRECT("'DATA - økonomi'!T"&amp;4+15*$A31+4*$A31+0),0)+IF(Analyse!$E$4="X",INDIRECT("'DATA - økonomi'!T"&amp;4+15*$A31+4*$A31+1),0)+IF(Analyse!$E$104="X",INDIRECT("'DATA - økonomi'!T"&amp;4+15*$A31+4*$A31+2),0)+IF(Analyse!$E$105="X",INDIRECT("'DATA - økonomi'!T"&amp;4+15*$A31+4*$A31+3),0)+IF(Analyse!$E$106="X",INDIRECT("'DATA - økonomi'!T"&amp;4+15*$A31+4*$A31+4),0)+IF(Analyse!$E$107="X",INDIRECT("'DATA - økonomi'!T"&amp;4+15*$A31+4*$A31+5),0)+IF(Analyse!$E$108="X",INDIRECT("'DATA - økonomi'!T"&amp;4+15*$A31+4*$A31+6),0)+IF(Analyse!$E$109="X",INDIRECT("'DATA - økonomi'!T"&amp;4+15*$A31+4*$A31+7),0)+IF(Analyse!$E$110="X",INDIRECT("'DATA - økonomi'!T"&amp;4+15*$A31+4*$A31+8),0)+IF(Analyse!$E$111="X",INDIRECT("'DATA - økonomi'!T"&amp;4+15*$A31+4*$A31+9),0)+IF(Analyse!$E$112="X",INDIRECT("'DATA - økonomi'!T"&amp;4+15*$A31+4*$A31+10),0)+IF(Analyse!$E$115="X",INDIRECT("'DATA - økonomi'!T"&amp;4+15*$A31+4*$A31+11),0)+IF(Analyse!$E$116="X",INDIRECT("'DATA - økonomi'!T"&amp;4+15*$A31+4*$A31+12),0)+IF(Analyse!$E$117="X",INDIRECT("'DATA - økonomi'!T"&amp;4+15*$A31+4*$A31+13),0)+IF(Analyse!$E$129="X",INDIRECT("'DATA - økonomi'!T"&amp;4+15*$A31+4*$A31+14),0)</f>
        <v>0</v>
      </c>
      <c r="U31" s="36">
        <f ca="1">IF(Analyse!$E$3="X",INDIRECT("'DATA - økonomi'!U"&amp;4+15*$A31+4*$A31+0),0)+IF(Analyse!$E$4="X",INDIRECT("'DATA - økonomi'!U"&amp;4+15*$A31+4*$A31+1),0)+IF(Analyse!$E$104="X",INDIRECT("'DATA - økonomi'!U"&amp;4+15*$A31+4*$A31+2),0)+IF(Analyse!$E$105="X",INDIRECT("'DATA - økonomi'!U"&amp;4+15*$A31+4*$A31+3),0)+IF(Analyse!$E$106="X",INDIRECT("'DATA - økonomi'!U"&amp;4+15*$A31+4*$A31+4),0)+IF(Analyse!$E$107="X",INDIRECT("'DATA - økonomi'!U"&amp;4+15*$A31+4*$A31+5),0)+IF(Analyse!$E$108="X",INDIRECT("'DATA - økonomi'!U"&amp;4+15*$A31+4*$A31+6),0)+IF(Analyse!$E$109="X",INDIRECT("'DATA - økonomi'!U"&amp;4+15*$A31+4*$A31+7),0)+IF(Analyse!$E$110="X",INDIRECT("'DATA - økonomi'!U"&amp;4+15*$A31+4*$A31+8),0)+IF(Analyse!$E$111="X",INDIRECT("'DATA - økonomi'!U"&amp;4+15*$A31+4*$A31+9),0)+IF(Analyse!$E$112="X",INDIRECT("'DATA - økonomi'!U"&amp;4+15*$A31+4*$A31+10),0)+IF(Analyse!$E$115="X",INDIRECT("'DATA - økonomi'!U"&amp;4+15*$A31+4*$A31+11),0)+IF(Analyse!$E$116="X",INDIRECT("'DATA - økonomi'!U"&amp;4+15*$A31+4*$A31+12),0)+IF(Analyse!$E$117="X",INDIRECT("'DATA - økonomi'!U"&amp;4+15*$A31+4*$A31+13),0)+IF(Analyse!$E$129="X",INDIRECT("'DATA - økonomi'!U"&amp;4+15*$A31+4*$A31+14),0)</f>
        <v>0</v>
      </c>
      <c r="V31" s="36">
        <f ca="1">IF(Analyse!$E$3="X",INDIRECT("'DATA - økonomi'!V"&amp;4+15*$A31+4*$A31+0),0)+IF(Analyse!$E$4="X",INDIRECT("'DATA - økonomi'!V"&amp;4+15*$A31+4*$A31+1),0)+IF(Analyse!$E$104="X",INDIRECT("'DATA - økonomi'!V"&amp;4+15*$A31+4*$A31+2),0)+IF(Analyse!$E$105="X",INDIRECT("'DATA - økonomi'!V"&amp;4+15*$A31+4*$A31+3),0)+IF(Analyse!$E$106="X",INDIRECT("'DATA - økonomi'!V"&amp;4+15*$A31+4*$A31+4),0)+IF(Analyse!$E$107="X",INDIRECT("'DATA - økonomi'!V"&amp;4+15*$A31+4*$A31+5),0)+IF(Analyse!$E$108="X",INDIRECT("'DATA - økonomi'!V"&amp;4+15*$A31+4*$A31+6),0)+IF(Analyse!$E$109="X",INDIRECT("'DATA - økonomi'!V"&amp;4+15*$A31+4*$A31+7),0)+IF(Analyse!$E$110="X",INDIRECT("'DATA - økonomi'!V"&amp;4+15*$A31+4*$A31+8),0)+IF(Analyse!$E$111="X",INDIRECT("'DATA - økonomi'!V"&amp;4+15*$A31+4*$A31+9),0)+IF(Analyse!$E$112="X",INDIRECT("'DATA - økonomi'!V"&amp;4+15*$A31+4*$A31+10),0)+IF(Analyse!$E$115="X",INDIRECT("'DATA - økonomi'!V"&amp;4+15*$A31+4*$A31+11),0)+IF(Analyse!$E$116="X",INDIRECT("'DATA - økonomi'!V"&amp;4+15*$A31+4*$A31+12),0)+IF(Analyse!$E$117="X",INDIRECT("'DATA - økonomi'!V"&amp;4+15*$A31+4*$A31+13),0)+IF(Analyse!$E$129="X",INDIRECT("'DATA - økonomi'!V"&amp;4+15*$A31+4*$A31+14),0)</f>
        <v>0</v>
      </c>
      <c r="W31" s="36">
        <f ca="1">IF(Analyse!$E$3="X",INDIRECT("'DATA - økonomi'!W"&amp;4+15*$A31+4*$A31+0),0)+IF(Analyse!$E$4="X",INDIRECT("'DATA - økonomi'!W"&amp;4+15*$A31+4*$A31+1),0)+IF(Analyse!$E$104="X",INDIRECT("'DATA - økonomi'!W"&amp;4+15*$A31+4*$A31+2),0)+IF(Analyse!$E$105="X",INDIRECT("'DATA - økonomi'!W"&amp;4+15*$A31+4*$A31+3),0)+IF(Analyse!$E$106="X",INDIRECT("'DATA - økonomi'!W"&amp;4+15*$A31+4*$A31+4),0)+IF(Analyse!$E$107="X",INDIRECT("'DATA - økonomi'!W"&amp;4+15*$A31+4*$A31+5),0)+IF(Analyse!$E$108="X",INDIRECT("'DATA - økonomi'!W"&amp;4+15*$A31+4*$A31+6),0)+IF(Analyse!$E$109="X",INDIRECT("'DATA - økonomi'!W"&amp;4+15*$A31+4*$A31+7),0)+IF(Analyse!$E$110="X",INDIRECT("'DATA - økonomi'!W"&amp;4+15*$A31+4*$A31+8),0)+IF(Analyse!$E$111="X",INDIRECT("'DATA - økonomi'!W"&amp;4+15*$A31+4*$A31+9),0)+IF(Analyse!$E$112="X",INDIRECT("'DATA - økonomi'!W"&amp;4+15*$A31+4*$A31+10),0)+IF(Analyse!$E$115="X",INDIRECT("'DATA - økonomi'!W"&amp;4+15*$A31+4*$A31+11),0)+IF(Analyse!$E$116="X",INDIRECT("'DATA - økonomi'!W"&amp;4+15*$A31+4*$A31+12),0)+IF(Analyse!$E$117="X",INDIRECT("'DATA - økonomi'!W"&amp;4+15*$A31+4*$A31+13),0)+IF(Analyse!$E$129="X",INDIRECT("'DATA - økonomi'!W"&amp;4+15*$A31+4*$A31+14),0)</f>
        <v>0</v>
      </c>
      <c r="X31" s="36">
        <f ca="1">IF(Analyse!$E$3="X",INDIRECT("'DATA - økonomi'!X"&amp;4+15*$A31+4*$A31+0),0)+IF(Analyse!$E$4="X",INDIRECT("'DATA - økonomi'!X"&amp;4+15*$A31+4*$A31+1),0)+IF(Analyse!$E$104="X",INDIRECT("'DATA - økonomi'!X"&amp;4+15*$A31+4*$A31+2),0)+IF(Analyse!$E$105="X",INDIRECT("'DATA - økonomi'!X"&amp;4+15*$A31+4*$A31+3),0)+IF(Analyse!$E$106="X",INDIRECT("'DATA - økonomi'!X"&amp;4+15*$A31+4*$A31+4),0)+IF(Analyse!$E$107="X",INDIRECT("'DATA - økonomi'!X"&amp;4+15*$A31+4*$A31+5),0)+IF(Analyse!$E$108="X",INDIRECT("'DATA - økonomi'!X"&amp;4+15*$A31+4*$A31+6),0)+IF(Analyse!$E$109="X",INDIRECT("'DATA - økonomi'!X"&amp;4+15*$A31+4*$A31+7),0)+IF(Analyse!$E$110="X",INDIRECT("'DATA - økonomi'!X"&amp;4+15*$A31+4*$A31+8),0)+IF(Analyse!$E$111="X",INDIRECT("'DATA - økonomi'!X"&amp;4+15*$A31+4*$A31+9),0)+IF(Analyse!$E$112="X",INDIRECT("'DATA - økonomi'!X"&amp;4+15*$A31+4*$A31+10),0)+IF(Analyse!$E$115="X",INDIRECT("'DATA - økonomi'!X"&amp;4+15*$A31+4*$A31+11),0)+IF(Analyse!$E$116="X",INDIRECT("'DATA - økonomi'!X"&amp;4+15*$A31+4*$A31+12),0)+IF(Analyse!$E$117="X",INDIRECT("'DATA - økonomi'!X"&amp;4+15*$A31+4*$A31+13),0)+IF(Analyse!$E$129="X",INDIRECT("'DATA - økonomi'!X"&amp;4+15*$A31+4*$A31+14),0)</f>
        <v>0</v>
      </c>
      <c r="Y31" s="36">
        <f ca="1">IF(Analyse!$E$3="X",INDIRECT("'DATA - økonomi'!Y"&amp;4+15*$A31+4*$A31+0),0)+IF(Analyse!$E$4="X",INDIRECT("'DATA - økonomi'!Y"&amp;4+15*$A31+4*$A31+1),0)+IF(Analyse!$E$104="X",INDIRECT("'DATA - økonomi'!Y"&amp;4+15*$A31+4*$A31+2),0)+IF(Analyse!$E$105="X",INDIRECT("'DATA - økonomi'!Y"&amp;4+15*$A31+4*$A31+3),0)+IF(Analyse!$E$106="X",INDIRECT("'DATA - økonomi'!Y"&amp;4+15*$A31+4*$A31+4),0)+IF(Analyse!$E$107="X",INDIRECT("'DATA - økonomi'!Y"&amp;4+15*$A31+4*$A31+5),0)+IF(Analyse!$E$108="X",INDIRECT("'DATA - økonomi'!Y"&amp;4+15*$A31+4*$A31+6),0)+IF(Analyse!$E$109="X",INDIRECT("'DATA - økonomi'!Y"&amp;4+15*$A31+4*$A31+7),0)+IF(Analyse!$E$110="X",INDIRECT("'DATA - økonomi'!Y"&amp;4+15*$A31+4*$A31+8),0)+IF(Analyse!$E$111="X",INDIRECT("'DATA - økonomi'!Y"&amp;4+15*$A31+4*$A31+9),0)+IF(Analyse!$E$112="X",INDIRECT("'DATA - økonomi'!Y"&amp;4+15*$A31+4*$A31+10),0)+IF(Analyse!$E$115="X",INDIRECT("'DATA - økonomi'!Y"&amp;4+15*$A31+4*$A31+11),0)+IF(Analyse!$E$116="X",INDIRECT("'DATA - økonomi'!Y"&amp;4+15*$A31+4*$A31+12),0)+IF(Analyse!$E$117="X",INDIRECT("'DATA - økonomi'!Y"&amp;4+15*$A31+4*$A31+13),0)+IF(Analyse!$E$129="X",INDIRECT("'DATA - økonomi'!Y"&amp;4+15*$A31+4*$A31+14),0)</f>
        <v>0</v>
      </c>
      <c r="Z31" s="36">
        <f ca="1">IF(Analyse!$E$3="X",INDIRECT("'DATA - økonomi'!Z"&amp;4+15*$A31+4*$A31+0),0)+IF(Analyse!$E$4="X",INDIRECT("'DATA - økonomi'!Z"&amp;4+15*$A31+4*$A31+1),0)+IF(Analyse!$E$104="X",INDIRECT("'DATA - økonomi'!Z"&amp;4+15*$A31+4*$A31+2),0)+IF(Analyse!$E$105="X",INDIRECT("'DATA - økonomi'!Z"&amp;4+15*$A31+4*$A31+3),0)+IF(Analyse!$E$106="X",INDIRECT("'DATA - økonomi'!Z"&amp;4+15*$A31+4*$A31+4),0)+IF(Analyse!$E$107="X",INDIRECT("'DATA - økonomi'!Z"&amp;4+15*$A31+4*$A31+5),0)+IF(Analyse!$E$108="X",INDIRECT("'DATA - økonomi'!Z"&amp;4+15*$A31+4*$A31+6),0)+IF(Analyse!$E$109="X",INDIRECT("'DATA - økonomi'!Z"&amp;4+15*$A31+4*$A31+7),0)+IF(Analyse!$E$110="X",INDIRECT("'DATA - økonomi'!Z"&amp;4+15*$A31+4*$A31+8),0)+IF(Analyse!$E$111="X",INDIRECT("'DATA - økonomi'!Z"&amp;4+15*$A31+4*$A31+9),0)+IF(Analyse!$E$112="X",INDIRECT("'DATA - økonomi'!Z"&amp;4+15*$A31+4*$A31+10),0)+IF(Analyse!$E$115="X",INDIRECT("'DATA - økonomi'!Z"&amp;4+15*$A31+4*$A31+11),0)+IF(Analyse!$E$116="X",INDIRECT("'DATA - økonomi'!Z"&amp;4+15*$A31+4*$A31+12),0)+IF(Analyse!$E$117="X",INDIRECT("'DATA - økonomi'!Z"&amp;4+15*$A31+4*$A31+13),0)+IF(Analyse!$E$129="X",INDIRECT("'DATA - økonomi'!Z"&amp;4+15*$A31+4*$A31+14),0)</f>
        <v>0</v>
      </c>
      <c r="AA31" s="36">
        <f ca="1">IF(Analyse!$E$3="X",INDIRECT("'DATA - økonomi'!Z"&amp;4+15*$A31+4*$A31+0),0)+IF(Analyse!$E$4="X",INDIRECT("'DATA - økonomi'!Z"&amp;4+15*$A31+4*$A31+1),0)+IF(Analyse!$E$104="X",INDIRECT("'DATA - økonomi'!Z"&amp;4+15*$A31+4*$A31+2),0)+IF(Analyse!$E$105="X",INDIRECT("'DATA - økonomi'!Z"&amp;4+15*$A31+4*$A31+3),0)+IF(Analyse!$E$106="X",INDIRECT("'DATA - økonomi'!Z"&amp;4+15*$A31+4*$A31+4),0)+IF(Analyse!$E$107="X",INDIRECT("'DATA - økonomi'!Z"&amp;4+15*$A31+4*$A31+5),0)+IF(Analyse!$E$108="X",INDIRECT("'DATA - økonomi'!Z"&amp;4+15*$A31+4*$A31+6),0)+IF(Analyse!$E$109="X",INDIRECT("'DATA - økonomi'!Z"&amp;4+15*$A31+4*$A31+7),0)+IF(Analyse!$E$110="X",INDIRECT("'DATA - økonomi'!Z"&amp;4+15*$A31+4*$A31+8),0)+IF(Analyse!$E$111="X",INDIRECT("'DATA - økonomi'!Z"&amp;4+15*$A31+4*$A31+9),0)+IF(Analyse!$E$112="X",INDIRECT("'DATA - økonomi'!Z"&amp;4+15*$A31+4*$A31+10),0)+IF(Analyse!$E$115="X",INDIRECT("'DATA - økonomi'!Z"&amp;4+15*$A31+4*$A31+11),0)+IF(Analyse!$E$116="X",INDIRECT("'DATA - økonomi'!Z"&amp;4+15*$A31+4*$A31+12),0)+IF(Analyse!$E$117="X",INDIRECT("'DATA - økonomi'!Z"&amp;4+15*$A31+4*$A31+13),0)+IF(Analyse!$E$129="X",INDIRECT("'DATA - økonomi'!Z"&amp;4+15*$A31+4*$A31+14),0)</f>
        <v>0</v>
      </c>
      <c r="AB31" s="36">
        <f ca="1">IF(Analyse!$E$3="X",INDIRECT("'DATA - økonomi'!Z"&amp;4+15*$A31+4*$A31+0),0)+IF(Analyse!$E$4="X",INDIRECT("'DATA - økonomi'!Z"&amp;4+15*$A31+4*$A31+1),0)+IF(Analyse!$E$104="X",INDIRECT("'DATA - økonomi'!Z"&amp;4+15*$A31+4*$A31+2),0)+IF(Analyse!$E$105="X",INDIRECT("'DATA - økonomi'!Z"&amp;4+15*$A31+4*$A31+3),0)+IF(Analyse!$E$106="X",INDIRECT("'DATA - økonomi'!Z"&amp;4+15*$A31+4*$A31+4),0)+IF(Analyse!$E$107="X",INDIRECT("'DATA - økonomi'!Z"&amp;4+15*$A31+4*$A31+5),0)+IF(Analyse!$E$108="X",INDIRECT("'DATA - økonomi'!Z"&amp;4+15*$A31+4*$A31+6),0)+IF(Analyse!$E$109="X",INDIRECT("'DATA - økonomi'!Z"&amp;4+15*$A31+4*$A31+7),0)+IF(Analyse!$E$110="X",INDIRECT("'DATA - økonomi'!Z"&amp;4+15*$A31+4*$A31+8),0)+IF(Analyse!$E$111="X",INDIRECT("'DATA - økonomi'!Z"&amp;4+15*$A31+4*$A31+9),0)+IF(Analyse!$E$112="X",INDIRECT("'DATA - økonomi'!Z"&amp;4+15*$A31+4*$A31+10),0)+IF(Analyse!$E$115="X",INDIRECT("'DATA - økonomi'!Z"&amp;4+15*$A31+4*$A31+11),0)+IF(Analyse!$E$116="X",INDIRECT("'DATA - økonomi'!Z"&amp;4+15*$A31+4*$A31+12),0)+IF(Analyse!$E$117="X",INDIRECT("'DATA - økonomi'!Z"&amp;4+15*$A31+4*$A31+13),0)+IF(Analyse!$E$129="X",INDIRECT("'DATA - økonomi'!Z"&amp;4+15*$A31+4*$A31+14),0)</f>
        <v>0</v>
      </c>
      <c r="AC31" s="30"/>
      <c r="AD31" s="35" t="s">
        <v>39</v>
      </c>
      <c r="AE31" s="36">
        <f ca="1">IF(Analyse!$E$3="X",INDIRECT("'DATA - økonomi'!AE"&amp;4+15*$A31+4*$A31+0),0)+IF(Analyse!$E$4="X",INDIRECT("'DATA - økonomi'!AE"&amp;4+15*$A31+4*$A31+1),0)+IF(Analyse!$E$104="X",INDIRECT("'DATA - økonomi'!AE"&amp;4+15*$A31+4*$A31+2),0)+IF(Analyse!$E$105="X",INDIRECT("'DATA - økonomi'!AE"&amp;4+15*$A31+4*$A31+3),0)+IF(Analyse!$E$106="X",INDIRECT("'DATA - økonomi'!AE"&amp;4+15*$A31+4*$A31+4),0)+IF(Analyse!$E$107="X",INDIRECT("'DATA - økonomi'!AE"&amp;4+15*$A31+4*$A31+5),0)+IF(Analyse!$E$108="X",INDIRECT("'DATA - økonomi'!AE"&amp;4+15*$A31+4*$A31+6),0)+IF(Analyse!$E$109="X",INDIRECT("'DATA - økonomi'!AE"&amp;4+15*$A31+4*$A31+7),0)+IF(Analyse!$E$110="X",INDIRECT("'DATA - økonomi'!AE"&amp;4+15*$A31+4*$A31+8),0)+IF(Analyse!$E$111="X",INDIRECT("'DATA - økonomi'!AE"&amp;4+15*$A31+4*$A31+9),0)+IF(Analyse!$E$112="X",INDIRECT("'DATA - økonomi'!AE"&amp;4+15*$A31+4*$A31+10),0)+IF(Analyse!$E$115="X",INDIRECT("'DATA - økonomi'!AE"&amp;4+15*$A31+4*$A31+11),0)+IF(Analyse!$E$116="X",INDIRECT("'DATA - økonomi'!AE"&amp;4+15*$A31+4*$A31+12),0)+IF(Analyse!$E$117="X",INDIRECT("'DATA - økonomi'!AE"&amp;4+15*$A31+4*$A31+13),0)+IF(Analyse!$E$129="X",INDIRECT("'DATA - økonomi'!AE"&amp;4+15*$A31+4*$A31+14),0)</f>
        <v>0</v>
      </c>
      <c r="AF31" s="36">
        <f ca="1">IF(Analyse!$E$3="X",INDIRECT("'DATA - økonomi'!AF"&amp;4+15*$A31+4*$A31+0),0)+IF(Analyse!$E$4="X",INDIRECT("'DATA - økonomi'!AF"&amp;4+15*$A31+4*$A31+1),0)+IF(Analyse!$E$104="X",INDIRECT("'DATA - økonomi'!AF"&amp;4+15*$A31+4*$A31+2),0)+IF(Analyse!$E$105="X",INDIRECT("'DATA - økonomi'!AF"&amp;4+15*$A31+4*$A31+3),0)+IF(Analyse!$E$106="X",INDIRECT("'DATA - økonomi'!AF"&amp;4+15*$A31+4*$A31+4),0)+IF(Analyse!$E$107="X",INDIRECT("'DATA - økonomi'!AF"&amp;4+15*$A31+4*$A31+5),0)+IF(Analyse!$E$108="X",INDIRECT("'DATA - økonomi'!AF"&amp;4+15*$A31+4*$A31+6),0)+IF(Analyse!$E$109="X",INDIRECT("'DATA - økonomi'!AF"&amp;4+15*$A31+4*$A31+7),0)+IF(Analyse!$E$110="X",INDIRECT("'DATA - økonomi'!AF"&amp;4+15*$A31+4*$A31+8),0)+IF(Analyse!$E$111="X",INDIRECT("'DATA - økonomi'!AF"&amp;4+15*$A31+4*$A31+9),0)+IF(Analyse!$E$112="X",INDIRECT("'DATA - økonomi'!AF"&amp;4+15*$A31+4*$A31+10),0)+IF(Analyse!$E$115="X",INDIRECT("'DATA - økonomi'!AF"&amp;4+15*$A31+4*$A31+11),0)+IF(Analyse!$E$116="X",INDIRECT("'DATA - økonomi'!AF"&amp;4+15*$A31+4*$A31+12),0)+IF(Analyse!$E$117="X",INDIRECT("'DATA - økonomi'!AF"&amp;4+15*$A31+4*$A31+13),0)+IF(Analyse!$E$129="X",INDIRECT("'DATA - økonomi'!AF"&amp;4+15*$A31+4*$A31+14),0)</f>
        <v>0</v>
      </c>
      <c r="AG31" s="36">
        <f ca="1">IF(Analyse!$E$3="X",INDIRECT("'DATA - økonomi'!AG"&amp;4+15*$A31+4*$A31+0),0)+IF(Analyse!$E$4="X",INDIRECT("'DATA - økonomi'!AG"&amp;4+15*$A31+4*$A31+1),0)+IF(Analyse!$E$104="X",INDIRECT("'DATA - økonomi'!AG"&amp;4+15*$A31+4*$A31+2),0)+IF(Analyse!$E$105="X",INDIRECT("'DATA - økonomi'!AG"&amp;4+15*$A31+4*$A31+3),0)+IF(Analyse!$E$106="X",INDIRECT("'DATA - økonomi'!AG"&amp;4+15*$A31+4*$A31+4),0)+IF(Analyse!$E$107="X",INDIRECT("'DATA - økonomi'!AG"&amp;4+15*$A31+4*$A31+5),0)+IF(Analyse!$E$108="X",INDIRECT("'DATA - økonomi'!AG"&amp;4+15*$A31+4*$A31+6),0)+IF(Analyse!$E$109="X",INDIRECT("'DATA - økonomi'!AG"&amp;4+15*$A31+4*$A31+7),0)+IF(Analyse!$E$110="X",INDIRECT("'DATA - økonomi'!AG"&amp;4+15*$A31+4*$A31+8),0)+IF(Analyse!$E$111="X",INDIRECT("'DATA - økonomi'!AG"&amp;4+15*$A31+4*$A31+9),0)+IF(Analyse!$E$112="X",INDIRECT("'DATA - økonomi'!AG"&amp;4+15*$A31+4*$A31+10),0)+IF(Analyse!$E$115="X",INDIRECT("'DATA - økonomi'!AG"&amp;4+15*$A31+4*$A31+11),0)+IF(Analyse!$E$116="X",INDIRECT("'DATA - økonomi'!AG"&amp;4+15*$A31+4*$A31+12),0)+IF(Analyse!$E$117="X",INDIRECT("'DATA - økonomi'!AG"&amp;4+15*$A31+4*$A31+13),0)+IF(Analyse!$E$129="X",INDIRECT("'DATA - økonomi'!AG"&amp;4+15*$A31+4*$A31+14),0)</f>
        <v>0</v>
      </c>
      <c r="AH31" s="36">
        <f ca="1">IF(Analyse!$E$3="X",INDIRECT("'DATA - økonomi'!AH"&amp;4+15*$A31+4*$A31+0),0)+IF(Analyse!$E$4="X",INDIRECT("'DATA - økonomi'!AH"&amp;4+15*$A31+4*$A31+1),0)+IF(Analyse!$E$104="X",INDIRECT("'DATA - økonomi'!AH"&amp;4+15*$A31+4*$A31+2),0)+IF(Analyse!$E$105="X",INDIRECT("'DATA - økonomi'!AH"&amp;4+15*$A31+4*$A31+3),0)+IF(Analyse!$E$106="X",INDIRECT("'DATA - økonomi'!AH"&amp;4+15*$A31+4*$A31+4),0)+IF(Analyse!$E$107="X",INDIRECT("'DATA - økonomi'!AH"&amp;4+15*$A31+4*$A31+5),0)+IF(Analyse!$E$108="X",INDIRECT("'DATA - økonomi'!AH"&amp;4+15*$A31+4*$A31+6),0)+IF(Analyse!$E$109="X",INDIRECT("'DATA - økonomi'!AH"&amp;4+15*$A31+4*$A31+7),0)+IF(Analyse!$E$110="X",INDIRECT("'DATA - økonomi'!AH"&amp;4+15*$A31+4*$A31+8),0)+IF(Analyse!$E$111="X",INDIRECT("'DATA - økonomi'!AH"&amp;4+15*$A31+4*$A31+9),0)+IF(Analyse!$E$112="X",INDIRECT("'DATA - økonomi'!AH"&amp;4+15*$A31+4*$A31+10),0)+IF(Analyse!$E$115="X",INDIRECT("'DATA - økonomi'!AH"&amp;4+15*$A31+4*$A31+11),0)+IF(Analyse!$E$116="X",INDIRECT("'DATA - økonomi'!AH"&amp;4+15*$A31+4*$A31+12),0)+IF(Analyse!$E$117="X",INDIRECT("'DATA - økonomi'!AH"&amp;4+15*$A31+4*$A31+13),0)+IF(Analyse!$E$129="X",INDIRECT("'DATA - økonomi'!AH"&amp;4+15*$A31+4*$A31+14),0)</f>
        <v>0</v>
      </c>
      <c r="AI31" s="36">
        <f ca="1">IF(Analyse!$E$3="X",INDIRECT("'DATA - økonomi'!AI"&amp;4+15*$A31+4*$A31+0),0)+IF(Analyse!$E$4="X",INDIRECT("'DATA - økonomi'!AI"&amp;4+15*$A31+4*$A31+1),0)+IF(Analyse!$E$104="X",INDIRECT("'DATA - økonomi'!AI"&amp;4+15*$A31+4*$A31+2),0)+IF(Analyse!$E$105="X",INDIRECT("'DATA - økonomi'!AI"&amp;4+15*$A31+4*$A31+3),0)+IF(Analyse!$E$106="X",INDIRECT("'DATA - økonomi'!AI"&amp;4+15*$A31+4*$A31+4),0)+IF(Analyse!$E$107="X",INDIRECT("'DATA - økonomi'!AI"&amp;4+15*$A31+4*$A31+5),0)+IF(Analyse!$E$108="X",INDIRECT("'DATA - økonomi'!AI"&amp;4+15*$A31+4*$A31+6),0)+IF(Analyse!$E$109="X",INDIRECT("'DATA - økonomi'!AI"&amp;4+15*$A31+4*$A31+7),0)+IF(Analyse!$E$110="X",INDIRECT("'DATA - økonomi'!AI"&amp;4+15*$A31+4*$A31+8),0)+IF(Analyse!$E$111="X",INDIRECT("'DATA - økonomi'!AI"&amp;4+15*$A31+4*$A31+9),0)+IF(Analyse!$E$112="X",INDIRECT("'DATA - økonomi'!AI"&amp;4+15*$A31+4*$A31+10),0)+IF(Analyse!$E$115="X",INDIRECT("'DATA - økonomi'!AI"&amp;4+15*$A31+4*$A31+11),0)+IF(Analyse!$E$116="X",INDIRECT("'DATA - økonomi'!AI"&amp;4+15*$A31+4*$A31+12),0)+IF(Analyse!$E$117="X",INDIRECT("'DATA - økonomi'!AI"&amp;4+15*$A31+4*$A31+13),0)+IF(Analyse!$E$129="X",INDIRECT("'DATA - økonomi'!AI"&amp;4+15*$A31+4*$A31+14),0)</f>
        <v>0</v>
      </c>
      <c r="AJ31" s="36">
        <f ca="1">IF(Analyse!$E$3="X",INDIRECT("'DATA - økonomi'!AJ"&amp;4+15*$A31+4*$A31+0),0)+IF(Analyse!$E$4="X",INDIRECT("'DATA - økonomi'!AJ"&amp;4+15*$A31+4*$A31+1),0)+IF(Analyse!$E$104="X",INDIRECT("'DATA - økonomi'!AJ"&amp;4+15*$A31+4*$A31+2),0)+IF(Analyse!$E$105="X",INDIRECT("'DATA - økonomi'!AJ"&amp;4+15*$A31+4*$A31+3),0)+IF(Analyse!$E$106="X",INDIRECT("'DATA - økonomi'!AJ"&amp;4+15*$A31+4*$A31+4),0)+IF(Analyse!$E$107="X",INDIRECT("'DATA - økonomi'!AJ"&amp;4+15*$A31+4*$A31+5),0)+IF(Analyse!$E$108="X",INDIRECT("'DATA - økonomi'!AJ"&amp;4+15*$A31+4*$A31+6),0)+IF(Analyse!$E$109="X",INDIRECT("'DATA - økonomi'!AJ"&amp;4+15*$A31+4*$A31+7),0)+IF(Analyse!$E$110="X",INDIRECT("'DATA - økonomi'!AJ"&amp;4+15*$A31+4*$A31+8),0)+IF(Analyse!$E$111="X",INDIRECT("'DATA - økonomi'!AJ"&amp;4+15*$A31+4*$A31+9),0)+IF(Analyse!$E$112="X",INDIRECT("'DATA - økonomi'!AJ"&amp;4+15*$A31+4*$A31+10),0)+IF(Analyse!$E$115="X",INDIRECT("'DATA - økonomi'!AJ"&amp;4+15*$A31+4*$A31+11),0)+IF(Analyse!$E$116="X",INDIRECT("'DATA - økonomi'!AJ"&amp;4+15*$A31+4*$A31+12),0)+IF(Analyse!$E$117="X",INDIRECT("'DATA - økonomi'!AJ"&amp;4+15*$A31+4*$A31+13),0)+IF(Analyse!$E$129="X",INDIRECT("'DATA - økonomi'!AJ"&amp;4+15*$A31+4*$A31+14),0)</f>
        <v>0</v>
      </c>
      <c r="AK31" s="36">
        <f ca="1">IF(Analyse!$E$3="X",INDIRECT("'DATA - økonomi'!AK"&amp;4+15*$A31+4*$A31+0),0)+IF(Analyse!$E$4="X",INDIRECT("'DATA - økonomi'!AK"&amp;4+15*$A31+4*$A31+1),0)+IF(Analyse!$E$104="X",INDIRECT("'DATA - økonomi'!AK"&amp;4+15*$A31+4*$A31+2),0)+IF(Analyse!$E$105="X",INDIRECT("'DATA - økonomi'!AK"&amp;4+15*$A31+4*$A31+3),0)+IF(Analyse!$E$106="X",INDIRECT("'DATA - økonomi'!AK"&amp;4+15*$A31+4*$A31+4),0)+IF(Analyse!$E$107="X",INDIRECT("'DATA - økonomi'!AK"&amp;4+15*$A31+4*$A31+5),0)+IF(Analyse!$E$108="X",INDIRECT("'DATA - økonomi'!AK"&amp;4+15*$A31+4*$A31+6),0)+IF(Analyse!$E$109="X",INDIRECT("'DATA - økonomi'!AK"&amp;4+15*$A31+4*$A31+7),0)+IF(Analyse!$E$110="X",INDIRECT("'DATA - økonomi'!AK"&amp;4+15*$A31+4*$A31+8),0)+IF(Analyse!$E$111="X",INDIRECT("'DATA - økonomi'!AK"&amp;4+15*$A31+4*$A31+9),0)+IF(Analyse!$E$112="X",INDIRECT("'DATA - økonomi'!AK"&amp;4+15*$A31+4*$A31+10),0)+IF(Analyse!$E$115="X",INDIRECT("'DATA - økonomi'!AK"&amp;4+15*$A31+4*$A31+11),0)+IF(Analyse!$E$116="X",INDIRECT("'DATA - økonomi'!AK"&amp;4+15*$A31+4*$A31+12),0)+IF(Analyse!$E$117="X",INDIRECT("'DATA - økonomi'!AK"&amp;4+15*$A31+4*$A31+13),0)+IF(Analyse!$E$129="X",INDIRECT("'DATA - økonomi'!AK"&amp;4+15*$A31+4*$A31+14),0)</f>
        <v>0</v>
      </c>
      <c r="AL31" s="36">
        <f ca="1">IF(Analyse!$E$3="X",INDIRECT("'DATA - økonomi'!AL"&amp;4+15*$A31+4*$A31+0),0)+IF(Analyse!$E$4="X",INDIRECT("'DATA - økonomi'!AL"&amp;4+15*$A31+4*$A31+1),0)+IF(Analyse!$E$104="X",INDIRECT("'DATA - økonomi'!AL"&amp;4+15*$A31+4*$A31+2),0)+IF(Analyse!$E$105="X",INDIRECT("'DATA - økonomi'!AL"&amp;4+15*$A31+4*$A31+3),0)+IF(Analyse!$E$106="X",INDIRECT("'DATA - økonomi'!AL"&amp;4+15*$A31+4*$A31+4),0)+IF(Analyse!$E$107="X",INDIRECT("'DATA - økonomi'!AL"&amp;4+15*$A31+4*$A31+5),0)+IF(Analyse!$E$108="X",INDIRECT("'DATA - økonomi'!AL"&amp;4+15*$A31+4*$A31+6),0)+IF(Analyse!$E$109="X",INDIRECT("'DATA - økonomi'!AL"&amp;4+15*$A31+4*$A31+7),0)+IF(Analyse!$E$110="X",INDIRECT("'DATA - økonomi'!AL"&amp;4+15*$A31+4*$A31+8),0)+IF(Analyse!$E$111="X",INDIRECT("'DATA - økonomi'!AL"&amp;4+15*$A31+4*$A31+9),0)+IF(Analyse!$E$112="X",INDIRECT("'DATA - økonomi'!AL"&amp;4+15*$A31+4*$A31+10),0)+IF(Analyse!$E$115="X",INDIRECT("'DATA - økonomi'!AL"&amp;4+15*$A31+4*$A31+11),0)+IF(Analyse!$E$116="X",INDIRECT("'DATA - økonomi'!AL"&amp;4+15*$A31+4*$A31+12),0)+IF(Analyse!$E$117="X",INDIRECT("'DATA - økonomi'!AL"&amp;4+15*$A31+4*$A31+13),0)+IF(Analyse!$E$129="X",INDIRECT("'DATA - økonomi'!AL"&amp;4+15*$A31+4*$A31+14),0)</f>
        <v>0</v>
      </c>
      <c r="AM31" s="36">
        <f ca="1">IF(Analyse!$E$3="X",INDIRECT("'DATA - økonomi'!AM"&amp;4+15*$A31+4*$A31+0),0)+IF(Analyse!$E$4="X",INDIRECT("'DATA - økonomi'!AM"&amp;4+15*$A31+4*$A31+1),0)+IF(Analyse!$E$104="X",INDIRECT("'DATA - økonomi'!AM"&amp;4+15*$A31+4*$A31+2),0)+IF(Analyse!$E$105="X",INDIRECT("'DATA - økonomi'!AM"&amp;4+15*$A31+4*$A31+3),0)+IF(Analyse!$E$106="X",INDIRECT("'DATA - økonomi'!AM"&amp;4+15*$A31+4*$A31+4),0)+IF(Analyse!$E$107="X",INDIRECT("'DATA - økonomi'!AM"&amp;4+15*$A31+4*$A31+5),0)+IF(Analyse!$E$108="X",INDIRECT("'DATA - økonomi'!AM"&amp;4+15*$A31+4*$A31+6),0)+IF(Analyse!$E$109="X",INDIRECT("'DATA - økonomi'!AM"&amp;4+15*$A31+4*$A31+7),0)+IF(Analyse!$E$110="X",INDIRECT("'DATA - økonomi'!AM"&amp;4+15*$A31+4*$A31+8),0)+IF(Analyse!$E$111="X",INDIRECT("'DATA - økonomi'!AM"&amp;4+15*$A31+4*$A31+9),0)+IF(Analyse!$E$112="X",INDIRECT("'DATA - økonomi'!AM"&amp;4+15*$A31+4*$A31+10),0)+IF(Analyse!$E$115="X",INDIRECT("'DATA - økonomi'!AM"&amp;4+15*$A31+4*$A31+11),0)+IF(Analyse!$E$116="X",INDIRECT("'DATA - økonomi'!AM"&amp;4+15*$A31+4*$A31+12),0)+IF(Analyse!$E$117="X",INDIRECT("'DATA - økonomi'!AM"&amp;4+15*$A31+4*$A31+13),0)+IF(Analyse!$E$129="X",INDIRECT("'DATA - økonomi'!AM"&amp;4+15*$A31+4*$A31+14),0)</f>
        <v>0</v>
      </c>
      <c r="AN31" s="36">
        <f ca="1">IF(Analyse!$E$3="X",INDIRECT("'DATA - økonomi'!AN"&amp;4+15*$A31+4*$A31+0),0)+IF(Analyse!$E$4="X",INDIRECT("'DATA - økonomi'!AN"&amp;4+15*$A31+4*$A31+1),0)+IF(Analyse!$E$104="X",INDIRECT("'DATA - økonomi'!AN"&amp;4+15*$A31+4*$A31+2),0)+IF(Analyse!$E$105="X",INDIRECT("'DATA - økonomi'!AN"&amp;4+15*$A31+4*$A31+3),0)+IF(Analyse!$E$106="X",INDIRECT("'DATA - økonomi'!AN"&amp;4+15*$A31+4*$A31+4),0)+IF(Analyse!$E$107="X",INDIRECT("'DATA - økonomi'!AN"&amp;4+15*$A31+4*$A31+5),0)+IF(Analyse!$E$108="X",INDIRECT("'DATA - økonomi'!AN"&amp;4+15*$A31+4*$A31+6),0)+IF(Analyse!$E$109="X",INDIRECT("'DATA - økonomi'!AN"&amp;4+15*$A31+4*$A31+7),0)+IF(Analyse!$E$110="X",INDIRECT("'DATA - økonomi'!AN"&amp;4+15*$A31+4*$A31+8),0)+IF(Analyse!$E$111="X",INDIRECT("'DATA - økonomi'!AN"&amp;4+15*$A31+4*$A31+9),0)+IF(Analyse!$E$112="X",INDIRECT("'DATA - økonomi'!AN"&amp;4+15*$A31+4*$A31+10),0)+IF(Analyse!$E$115="X",INDIRECT("'DATA - økonomi'!AN"&amp;4+15*$A31+4*$A31+11),0)+IF(Analyse!$E$116="X",INDIRECT("'DATA - økonomi'!AN"&amp;4+15*$A31+4*$A31+12),0)+IF(Analyse!$E$117="X",INDIRECT("'DATA - økonomi'!AN"&amp;4+15*$A31+4*$A31+13),0)+IF(Analyse!$E$129="X",INDIRECT("'DATA - økonomi'!AN"&amp;4+15*$A31+4*$A31+14),0)</f>
        <v>0</v>
      </c>
      <c r="AO31" s="36">
        <f ca="1">IF(Analyse!$E$3="X",INDIRECT("'DATA - økonomi'!AO"&amp;4+15*$A31+4*$A31+0),0)+IF(Analyse!$E$4="X",INDIRECT("'DATA - økonomi'!AO"&amp;4+15*$A31+4*$A31+1),0)+IF(Analyse!$E$104="X",INDIRECT("'DATA - økonomi'!AO"&amp;4+15*$A31+4*$A31+2),0)+IF(Analyse!$E$105="X",INDIRECT("'DATA - økonomi'!AO"&amp;4+15*$A31+4*$A31+3),0)+IF(Analyse!$E$106="X",INDIRECT("'DATA - økonomi'!AO"&amp;4+15*$A31+4*$A31+4),0)+IF(Analyse!$E$107="X",INDIRECT("'DATA - økonomi'!AO"&amp;4+15*$A31+4*$A31+5),0)+IF(Analyse!$E$108="X",INDIRECT("'DATA - økonomi'!AO"&amp;4+15*$A31+4*$A31+6),0)+IF(Analyse!$E$109="X",INDIRECT("'DATA - økonomi'!AO"&amp;4+15*$A31+4*$A31+7),0)+IF(Analyse!$E$110="X",INDIRECT("'DATA - økonomi'!AO"&amp;4+15*$A31+4*$A31+8),0)+IF(Analyse!$E$111="X",INDIRECT("'DATA - økonomi'!AO"&amp;4+15*$A31+4*$A31+9),0)+IF(Analyse!$E$112="X",INDIRECT("'DATA - økonomi'!AO"&amp;4+15*$A31+4*$A31+10),0)+IF(Analyse!$E$115="X",INDIRECT("'DATA - økonomi'!AO"&amp;4+15*$A31+4*$A31+11),0)+IF(Analyse!$E$116="X",INDIRECT("'DATA - økonomi'!AO"&amp;4+15*$A31+4*$A31+12),0)+IF(Analyse!$E$117="X",INDIRECT("'DATA - økonomi'!AO"&amp;4+15*$A31+4*$A31+13),0)+IF(Analyse!$E$129="X",INDIRECT("'DATA - økonomi'!AO"&amp;4+15*$A31+4*$A31+14),0)</f>
        <v>0</v>
      </c>
      <c r="AP31" s="30"/>
      <c r="AQ31" s="35" t="s">
        <v>39</v>
      </c>
      <c r="AR31" s="36">
        <f ca="1">INDIRECT("'DATA - økonomi'!AE"&amp;($A134+1)*19)</f>
        <v>37590.385999999999</v>
      </c>
      <c r="AS31" s="36">
        <f ca="1">INDIRECT("'DATA - økonomi'!AF"&amp;($A134+1)*19)</f>
        <v>37214.269999999997</v>
      </c>
      <c r="AT31" s="36">
        <f ca="1">INDIRECT("'DATA - økonomi'!AG"&amp;($A134+1)*19)</f>
        <v>36740.716</v>
      </c>
      <c r="AU31" s="36">
        <f ca="1">INDIRECT("'DATA - økonomi'!AH"&amp;($A134+1)*19)</f>
        <v>36709.358</v>
      </c>
      <c r="AV31" s="36">
        <f ca="1">INDIRECT("'DATA - økonomi'!AI"&amp;($A134+1)*19)</f>
        <v>36692.942999999999</v>
      </c>
      <c r="AW31" s="36">
        <f ca="1">INDIRECT("'DATA - økonomi'!AJ"&amp;($A134+1)*19)</f>
        <v>36425.305</v>
      </c>
      <c r="AX31" s="36">
        <f ca="1">INDIRECT("'DATA - økonomi'!AK"&amp;($A134+1)*19)</f>
        <v>36131.49</v>
      </c>
      <c r="AY31" s="36">
        <f ca="1">INDIRECT("'DATA - økonomi'!AL"&amp;($A134+1)*19)</f>
        <v>35825.980000000003</v>
      </c>
      <c r="AZ31" s="36">
        <f ca="1">INDIRECT("'DATA - økonomi'!AM"&amp;($A134+1)*19)</f>
        <v>35352.208000000006</v>
      </c>
      <c r="BA31" s="36">
        <f ca="1">INDIRECT("'DATA - økonomi'!AN"&amp;($A134+1)*19)</f>
        <v>35221.040000000001</v>
      </c>
      <c r="BB31" s="36">
        <f ca="1">INDIRECT("'DATA - økonomi'!AO"&amp;($A134+1)*19)</f>
        <v>35114.672999999995</v>
      </c>
      <c r="BC31" s="30"/>
    </row>
    <row r="32" spans="1:55" x14ac:dyDescent="0.25">
      <c r="A32" s="32">
        <v>28</v>
      </c>
      <c r="B32" s="35" t="s">
        <v>40</v>
      </c>
      <c r="C32" s="36">
        <f ca="1">IF(Analyse!$E$3="X",INDIRECT("'DATA - økonomi'!C"&amp;4+15*$A32+4*$A32+0),0)+IF(Analyse!$E$4="X",INDIRECT("'DATA - økonomi'!C"&amp;4+15*$A32+4*$A32+1),0)+IF(Analyse!$E$104="X",INDIRECT("'DATA - økonomi'!C"&amp;4+15*$A32+4*$A32+2),0)+IF(Analyse!$E$105="X",INDIRECT("'DATA - økonomi'!C"&amp;4+15*$A32+4*$A32+3),0)+IF(Analyse!$E$106="X",INDIRECT("'DATA - økonomi'!C"&amp;4+15*$A32+4*$A32+4),0)+IF(Analyse!$E$107="X",INDIRECT("'DATA - økonomi'!C"&amp;4+15*$A32+4*$A32+5),0)+IF(Analyse!$E$108="X",INDIRECT("'DATA - økonomi'!C"&amp;4+15*$A32+4*$A32+6),0)+IF(Analyse!$E$109="X",INDIRECT("'DATA - økonomi'!C"&amp;4+15*$A32+4*$A32+7),0)+IF(Analyse!$E$110="X",INDIRECT("'DATA - økonomi'!C"&amp;4+15*$A32+4*$A32+8),0)+IF(Analyse!$E$111="X",INDIRECT("'DATA - økonomi'!C"&amp;4+15*$A32+4*$A32+9),0)+IF(Analyse!$E$112="X",INDIRECT("'DATA - økonomi'!C"&amp;4+15*$A32+4*$A32+10),0)+IF(Analyse!$E$115="X",INDIRECT("'DATA - økonomi'!C"&amp;4+15*$A32+4*$A32+11),0)+IF(Analyse!$E$116="X",INDIRECT("'DATA - økonomi'!C"&amp;4+15*$A32+4*$A32+12),0)+IF(Analyse!$E$117="X",INDIRECT("'DATA - økonomi'!C"&amp;4+15*$A32+4*$A32+13),0)+IF(Analyse!$E$129="X",INDIRECT("'DATA - økonomi'!C"&amp;4+15*$A32+4*$A32+14),0)</f>
        <v>0</v>
      </c>
      <c r="D32" s="36">
        <f ca="1">IF(Analyse!$E$3="X",INDIRECT("'DATA - økonomi'!D"&amp;4+15*$A32+4*$A32+0),0)+IF(Analyse!$E$4="X",INDIRECT("'DATA - økonomi'!D"&amp;4+15*$A32+4*$A32+1),0)+IF(Analyse!$E$104="X",INDIRECT("'DATA - økonomi'!D"&amp;4+15*$A32+4*$A32+2),0)+IF(Analyse!$E$105="X",INDIRECT("'DATA - økonomi'!D"&amp;4+15*$A32+4*$A32+3),0)+IF(Analyse!$E$106="X",INDIRECT("'DATA - økonomi'!D"&amp;4+15*$A32+4*$A32+4),0)+IF(Analyse!$E$107="X",INDIRECT("'DATA - økonomi'!D"&amp;4+15*$A32+4*$A32+5),0)+IF(Analyse!$E$108="X",INDIRECT("'DATA - økonomi'!D"&amp;4+15*$A32+4*$A32+6),0)+IF(Analyse!$E$109="X",INDIRECT("'DATA - økonomi'!D"&amp;4+15*$A32+4*$A32+7),0)+IF(Analyse!$E$110="X",INDIRECT("'DATA - økonomi'!D"&amp;4+15*$A32+4*$A32+8),0)+IF(Analyse!$E$111="X",INDIRECT("'DATA - økonomi'!D"&amp;4+15*$A32+4*$A32+9),0)+IF(Analyse!$E$112="X",INDIRECT("'DATA - økonomi'!D"&amp;4+15*$A32+4*$A32+10),0)+IF(Analyse!$E$115="X",INDIRECT("'DATA - økonomi'!D"&amp;4+15*$A32+4*$A32+11),0)+IF(Analyse!$E$116="X",INDIRECT("'DATA - økonomi'!D"&amp;4+15*$A32+4*$A32+12),0)+IF(Analyse!$E$117="X",INDIRECT("'DATA - økonomi'!D"&amp;4+15*$A32+4*$A32+13),0)+IF(Analyse!$E$129="X",INDIRECT("'DATA - økonomi'!D"&amp;4+15*$A32+4*$A32+14),0)</f>
        <v>0</v>
      </c>
      <c r="E32" s="36">
        <f ca="1">IF(Analyse!$E$3="X",INDIRECT("'DATA - økonomi'!E"&amp;4+15*$A32+4*$A32+0),0)+IF(Analyse!$E$4="X",INDIRECT("'DATA - økonomi'!E"&amp;4+15*$A32+4*$A32+1),0)+IF(Analyse!$E$104="X",INDIRECT("'DATA - økonomi'!E"&amp;4+15*$A32+4*$A32+2),0)+IF(Analyse!$E$105="X",INDIRECT("'DATA - økonomi'!E"&amp;4+15*$A32+4*$A32+3),0)+IF(Analyse!$E$106="X",INDIRECT("'DATA - økonomi'!E"&amp;4+15*$A32+4*$A32+4),0)+IF(Analyse!$E$107="X",INDIRECT("'DATA - økonomi'!E"&amp;4+15*$A32+4*$A32+5),0)+IF(Analyse!$E$108="X",INDIRECT("'DATA - økonomi'!E"&amp;4+15*$A32+4*$A32+6),0)+IF(Analyse!$E$109="X",INDIRECT("'DATA - økonomi'!E"&amp;4+15*$A32+4*$A32+7),0)+IF(Analyse!$E$110="X",INDIRECT("'DATA - økonomi'!E"&amp;4+15*$A32+4*$A32+8),0)+IF(Analyse!$E$111="X",INDIRECT("'DATA - økonomi'!E"&amp;4+15*$A32+4*$A32+9),0)+IF(Analyse!$E$112="X",INDIRECT("'DATA - økonomi'!E"&amp;4+15*$A32+4*$A32+10),0)+IF(Analyse!$E$115="X",INDIRECT("'DATA - økonomi'!E"&amp;4+15*$A32+4*$A32+11),0)+IF(Analyse!$E$116="X",INDIRECT("'DATA - økonomi'!E"&amp;4+15*$A32+4*$A32+12),0)+IF(Analyse!$E$117="X",INDIRECT("'DATA - økonomi'!E"&amp;4+15*$A32+4*$A32+13),0)+IF(Analyse!$E$129="X",INDIRECT("'DATA - økonomi'!E"&amp;4+15*$A32+4*$A32+14),0)</f>
        <v>0</v>
      </c>
      <c r="F32" s="36">
        <f ca="1">IF(Analyse!$E$3="X",INDIRECT("'DATA - økonomi'!F"&amp;4+15*$A32+4*$A32+0),0)+IF(Analyse!$E$4="X",INDIRECT("'DATA - økonomi'!F"&amp;4+15*$A32+4*$A32+1),0)+IF(Analyse!$E$104="X",INDIRECT("'DATA - økonomi'!F"&amp;4+15*$A32+4*$A32+2),0)+IF(Analyse!$E$105="X",INDIRECT("'DATA - økonomi'!F"&amp;4+15*$A32+4*$A32+3),0)+IF(Analyse!$E$106="X",INDIRECT("'DATA - økonomi'!F"&amp;4+15*$A32+4*$A32+4),0)+IF(Analyse!$E$107="X",INDIRECT("'DATA - økonomi'!F"&amp;4+15*$A32+4*$A32+5),0)+IF(Analyse!$E$108="X",INDIRECT("'DATA - økonomi'!F"&amp;4+15*$A32+4*$A32+6),0)+IF(Analyse!$E$109="X",INDIRECT("'DATA - økonomi'!F"&amp;4+15*$A32+4*$A32+7),0)+IF(Analyse!$E$110="X",INDIRECT("'DATA - økonomi'!F"&amp;4+15*$A32+4*$A32+8),0)+IF(Analyse!$E$111="X",INDIRECT("'DATA - økonomi'!F"&amp;4+15*$A32+4*$A32+9),0)+IF(Analyse!$E$112="X",INDIRECT("'DATA - økonomi'!F"&amp;4+15*$A32+4*$A32+10),0)+IF(Analyse!$E$115="X",INDIRECT("'DATA - økonomi'!F"&amp;4+15*$A32+4*$A32+11),0)+IF(Analyse!$E$116="X",INDIRECT("'DATA - økonomi'!F"&amp;4+15*$A32+4*$A32+12),0)+IF(Analyse!$E$117="X",INDIRECT("'DATA - økonomi'!F"&amp;4+15*$A32+4*$A32+13),0)+IF(Analyse!$E$129="X",INDIRECT("'DATA - økonomi'!F"&amp;4+15*$A32+4*$A32+14),0)</f>
        <v>0</v>
      </c>
      <c r="G32" s="36">
        <f ca="1">IF(Analyse!$E$3="X",INDIRECT("'DATA - økonomi'!G"&amp;4+15*$A32+4*$A32+0),0)+IF(Analyse!$E$4="X",INDIRECT("'DATA - økonomi'!G"&amp;4+15*$A32+4*$A32+1),0)+IF(Analyse!$E$104="X",INDIRECT("'DATA - økonomi'!G"&amp;4+15*$A32+4*$A32+2),0)+IF(Analyse!$E$105="X",INDIRECT("'DATA - økonomi'!G"&amp;4+15*$A32+4*$A32+3),0)+IF(Analyse!$E$106="X",INDIRECT("'DATA - økonomi'!G"&amp;4+15*$A32+4*$A32+4),0)+IF(Analyse!$E$107="X",INDIRECT("'DATA - økonomi'!G"&amp;4+15*$A32+4*$A32+5),0)+IF(Analyse!$E$108="X",INDIRECT("'DATA - økonomi'!G"&amp;4+15*$A32+4*$A32+6),0)+IF(Analyse!$E$109="X",INDIRECT("'DATA - økonomi'!G"&amp;4+15*$A32+4*$A32+7),0)+IF(Analyse!$E$110="X",INDIRECT("'DATA - økonomi'!G"&amp;4+15*$A32+4*$A32+8),0)+IF(Analyse!$E$111="X",INDIRECT("'DATA - økonomi'!G"&amp;4+15*$A32+4*$A32+9),0)+IF(Analyse!$E$112="X",INDIRECT("'DATA - økonomi'!G"&amp;4+15*$A32+4*$A32+10),0)+IF(Analyse!$E$115="X",INDIRECT("'DATA - økonomi'!G"&amp;4+15*$A32+4*$A32+11),0)+IF(Analyse!$E$116="X",INDIRECT("'DATA - økonomi'!G"&amp;4+15*$A32+4*$A32+12),0)+IF(Analyse!$E$117="X",INDIRECT("'DATA - økonomi'!G"&amp;4+15*$A32+4*$A32+13),0)+IF(Analyse!$E$129="X",INDIRECT("'DATA - økonomi'!G"&amp;4+15*$A32+4*$A32+14),0)</f>
        <v>0</v>
      </c>
      <c r="H32" s="36">
        <f ca="1">IF(Analyse!$E$3="X",INDIRECT("'DATA - økonomi'!H"&amp;4+15*$A32+4*$A32+0),0)+IF(Analyse!$E$4="X",INDIRECT("'DATA - økonomi'!H"&amp;4+15*$A32+4*$A32+1),0)+IF(Analyse!$E$104="X",INDIRECT("'DATA - økonomi'!H"&amp;4+15*$A32+4*$A32+2),0)+IF(Analyse!$E$105="X",INDIRECT("'DATA - økonomi'!H"&amp;4+15*$A32+4*$A32+3),0)+IF(Analyse!$E$106="X",INDIRECT("'DATA - økonomi'!H"&amp;4+15*$A32+4*$A32+4),0)+IF(Analyse!$E$107="X",INDIRECT("'DATA - økonomi'!H"&amp;4+15*$A32+4*$A32+5),0)+IF(Analyse!$E$108="X",INDIRECT("'DATA - økonomi'!H"&amp;4+15*$A32+4*$A32+6),0)+IF(Analyse!$E$109="X",INDIRECT("'DATA - økonomi'!H"&amp;4+15*$A32+4*$A32+7),0)+IF(Analyse!$E$110="X",INDIRECT("'DATA - økonomi'!H"&amp;4+15*$A32+4*$A32+8),0)+IF(Analyse!$E$111="X",INDIRECT("'DATA - økonomi'!H"&amp;4+15*$A32+4*$A32+9),0)+IF(Analyse!$E$112="X",INDIRECT("'DATA - økonomi'!H"&amp;4+15*$A32+4*$A32+10),0)+IF(Analyse!$E$115="X",INDIRECT("'DATA - økonomi'!H"&amp;4+15*$A32+4*$A32+11),0)+IF(Analyse!$E$116="X",INDIRECT("'DATA - økonomi'!H"&amp;4+15*$A32+4*$A32+12),0)+IF(Analyse!$E$117="X",INDIRECT("'DATA - økonomi'!H"&amp;4+15*$A32+4*$A32+13),0)+IF(Analyse!$E$129="X",INDIRECT("'DATA - økonomi'!H"&amp;4+15*$A32+4*$A32+14),0)</f>
        <v>0</v>
      </c>
      <c r="I32" s="36">
        <f ca="1">IF(Analyse!$E$3="X",INDIRECT("'DATA - økonomi'!I"&amp;4+15*$A32+4*$A32+0),0)+IF(Analyse!$E$4="X",INDIRECT("'DATA - økonomi'!I"&amp;4+15*$A32+4*$A32+1),0)+IF(Analyse!$E$104="X",INDIRECT("'DATA - økonomi'!I"&amp;4+15*$A32+4*$A32+2),0)+IF(Analyse!$E$105="X",INDIRECT("'DATA - økonomi'!I"&amp;4+15*$A32+4*$A32+3),0)+IF(Analyse!$E$106="X",INDIRECT("'DATA - økonomi'!I"&amp;4+15*$A32+4*$A32+4),0)+IF(Analyse!$E$107="X",INDIRECT("'DATA - økonomi'!I"&amp;4+15*$A32+4*$A32+5),0)+IF(Analyse!$E$108="X",INDIRECT("'DATA - økonomi'!I"&amp;4+15*$A32+4*$A32+6),0)+IF(Analyse!$E$109="X",INDIRECT("'DATA - økonomi'!I"&amp;4+15*$A32+4*$A32+7),0)+IF(Analyse!$E$110="X",INDIRECT("'DATA - økonomi'!I"&amp;4+15*$A32+4*$A32+8),0)+IF(Analyse!$E$111="X",INDIRECT("'DATA - økonomi'!I"&amp;4+15*$A32+4*$A32+9),0)+IF(Analyse!$E$112="X",INDIRECT("'DATA - økonomi'!I"&amp;4+15*$A32+4*$A32+10),0)+IF(Analyse!$E$115="X",INDIRECT("'DATA - økonomi'!I"&amp;4+15*$A32+4*$A32+11),0)+IF(Analyse!$E$116="X",INDIRECT("'DATA - økonomi'!I"&amp;4+15*$A32+4*$A32+12),0)+IF(Analyse!$E$117="X",INDIRECT("'DATA - økonomi'!I"&amp;4+15*$A32+4*$A32+13),0)+IF(Analyse!$E$129="X",INDIRECT("'DATA - økonomi'!I"&amp;4+15*$A32+4*$A32+14),0)</f>
        <v>0</v>
      </c>
      <c r="J32" s="36">
        <f ca="1">IF(Analyse!$E$3="X",INDIRECT("'DATA - økonomi'!J"&amp;4+15*$A32+4*$A32+0),0)+IF(Analyse!$E$4="X",INDIRECT("'DATA - økonomi'!J"&amp;4+15*$A32+4*$A32+1),0)+IF(Analyse!$E$104="X",INDIRECT("'DATA - økonomi'!J"&amp;4+15*$A32+4*$A32+2),0)+IF(Analyse!$E$105="X",INDIRECT("'DATA - økonomi'!J"&amp;4+15*$A32+4*$A32+3),0)+IF(Analyse!$E$106="X",INDIRECT("'DATA - økonomi'!J"&amp;4+15*$A32+4*$A32+4),0)+IF(Analyse!$E$107="X",INDIRECT("'DATA - økonomi'!J"&amp;4+15*$A32+4*$A32+5),0)+IF(Analyse!$E$108="X",INDIRECT("'DATA - økonomi'!J"&amp;4+15*$A32+4*$A32+6),0)+IF(Analyse!$E$109="X",INDIRECT("'DATA - økonomi'!J"&amp;4+15*$A32+4*$A32+7),0)+IF(Analyse!$E$110="X",INDIRECT("'DATA - økonomi'!J"&amp;4+15*$A32+4*$A32+8),0)+IF(Analyse!$E$111="X",INDIRECT("'DATA - økonomi'!J"&amp;4+15*$A32+4*$A32+9),0)+IF(Analyse!$E$112="X",INDIRECT("'DATA - økonomi'!J"&amp;4+15*$A32+4*$A32+10),0)+IF(Analyse!$E$115="X",INDIRECT("'DATA - økonomi'!J"&amp;4+15*$A32+4*$A32+11),0)+IF(Analyse!$E$116="X",INDIRECT("'DATA - økonomi'!J"&amp;4+15*$A32+4*$A32+12),0)+IF(Analyse!$E$117="X",INDIRECT("'DATA - økonomi'!J"&amp;4+15*$A32+4*$A32+13),0)+IF(Analyse!$E$129="X",INDIRECT("'DATA - økonomi'!J"&amp;4+15*$A32+4*$A32+14),0)</f>
        <v>0</v>
      </c>
      <c r="K32" s="36">
        <f ca="1">IF(Analyse!$E$3="X",INDIRECT("'DATA - økonomi'!K"&amp;4+15*$A32+4*$A32+0),0)+IF(Analyse!$E$4="X",INDIRECT("'DATA - økonomi'!K"&amp;4+15*$A32+4*$A32+1),0)+IF(Analyse!$E$104="X",INDIRECT("'DATA - økonomi'!K"&amp;4+15*$A32+4*$A32+2),0)+IF(Analyse!$E$105="X",INDIRECT("'DATA - økonomi'!K"&amp;4+15*$A32+4*$A32+3),0)+IF(Analyse!$E$106="X",INDIRECT("'DATA - økonomi'!K"&amp;4+15*$A32+4*$A32+4),0)+IF(Analyse!$E$107="X",INDIRECT("'DATA - økonomi'!K"&amp;4+15*$A32+4*$A32+5),0)+IF(Analyse!$E$108="X",INDIRECT("'DATA - økonomi'!K"&amp;4+15*$A32+4*$A32+6),0)+IF(Analyse!$E$109="X",INDIRECT("'DATA - økonomi'!K"&amp;4+15*$A32+4*$A32+7),0)+IF(Analyse!$E$110="X",INDIRECT("'DATA - økonomi'!K"&amp;4+15*$A32+4*$A32+8),0)+IF(Analyse!$E$111="X",INDIRECT("'DATA - økonomi'!K"&amp;4+15*$A32+4*$A32+9),0)+IF(Analyse!$E$112="X",INDIRECT("'DATA - økonomi'!K"&amp;4+15*$A32+4*$A32+10),0)+IF(Analyse!$E$115="X",INDIRECT("'DATA - økonomi'!K"&amp;4+15*$A32+4*$A32+11),0)+IF(Analyse!$E$116="X",INDIRECT("'DATA - økonomi'!K"&amp;4+15*$A32+4*$A32+12),0)+IF(Analyse!$E$117="X",INDIRECT("'DATA - økonomi'!K"&amp;4+15*$A32+4*$A32+13),0)+IF(Analyse!$E$129="X",INDIRECT("'DATA - økonomi'!K"&amp;4+15*$A32+4*$A32+14),0)</f>
        <v>0</v>
      </c>
      <c r="L32" s="36">
        <f ca="1">IF(Analyse!$E$3="X",INDIRECT("'DATA - økonomi'!L"&amp;4+15*$A32+4*$A32+0),0)+IF(Analyse!$E$4="X",INDIRECT("'DATA - økonomi'!L"&amp;4+15*$A32+4*$A32+1),0)+IF(Analyse!$E$104="X",INDIRECT("'DATA - økonomi'!L"&amp;4+15*$A32+4*$A32+2),0)+IF(Analyse!$E$105="X",INDIRECT("'DATA - økonomi'!L"&amp;4+15*$A32+4*$A32+3),0)+IF(Analyse!$E$106="X",INDIRECT("'DATA - økonomi'!L"&amp;4+15*$A32+4*$A32+4),0)+IF(Analyse!$E$107="X",INDIRECT("'DATA - økonomi'!L"&amp;4+15*$A32+4*$A32+5),0)+IF(Analyse!$E$108="X",INDIRECT("'DATA - økonomi'!L"&amp;4+15*$A32+4*$A32+6),0)+IF(Analyse!$E$109="X",INDIRECT("'DATA - økonomi'!L"&amp;4+15*$A32+4*$A32+7),0)+IF(Analyse!$E$110="X",INDIRECT("'DATA - økonomi'!L"&amp;4+15*$A32+4*$A32+8),0)+IF(Analyse!$E$111="X",INDIRECT("'DATA - økonomi'!L"&amp;4+15*$A32+4*$A32+9),0)+IF(Analyse!$E$112="X",INDIRECT("'DATA - økonomi'!L"&amp;4+15*$A32+4*$A32+10),0)+IF(Analyse!$E$115="X",INDIRECT("'DATA - økonomi'!L"&amp;4+15*$A32+4*$A32+11),0)+IF(Analyse!$E$116="X",INDIRECT("'DATA - økonomi'!L"&amp;4+15*$A32+4*$A32+12),0)+IF(Analyse!$E$117="X",INDIRECT("'DATA - økonomi'!L"&amp;4+15*$A32+4*$A32+13),0)+IF(Analyse!$E$129="X",INDIRECT("'DATA - økonomi'!L"&amp;4+15*$A32+4*$A32+14),0)</f>
        <v>0</v>
      </c>
      <c r="M32" s="36">
        <f ca="1">IF(Analyse!$E$3="X",INDIRECT("'DATA - økonomi'!M"&amp;4+15*$A32+4*$A32+0),0)+IF(Analyse!$E$4="X",INDIRECT("'DATA - økonomi'!M"&amp;4+15*$A32+4*$A32+1),0)+IF(Analyse!$E$104="X",INDIRECT("'DATA - økonomi'!M"&amp;4+15*$A32+4*$A32+2),0)+IF(Analyse!$E$105="X",INDIRECT("'DATA - økonomi'!M"&amp;4+15*$A32+4*$A32+3),0)+IF(Analyse!$E$106="X",INDIRECT("'DATA - økonomi'!M"&amp;4+15*$A32+4*$A32+4),0)+IF(Analyse!$E$107="X",INDIRECT("'DATA - økonomi'!M"&amp;4+15*$A32+4*$A32+5),0)+IF(Analyse!$E$108="X",INDIRECT("'DATA - økonomi'!M"&amp;4+15*$A32+4*$A32+6),0)+IF(Analyse!$E$109="X",INDIRECT("'DATA - økonomi'!M"&amp;4+15*$A32+4*$A32+7),0)+IF(Analyse!$E$110="X",INDIRECT("'DATA - økonomi'!M"&amp;4+15*$A32+4*$A32+8),0)+IF(Analyse!$E$111="X",INDIRECT("'DATA - økonomi'!M"&amp;4+15*$A32+4*$A32+9),0)+IF(Analyse!$E$112="X",INDIRECT("'DATA - økonomi'!M"&amp;4+15*$A32+4*$A32+10),0)+IF(Analyse!$E$115="X",INDIRECT("'DATA - økonomi'!M"&amp;4+15*$A32+4*$A32+11),0)+IF(Analyse!$E$116="X",INDIRECT("'DATA - økonomi'!M"&amp;4+15*$A32+4*$A32+12),0)+IF(Analyse!$E$117="X",INDIRECT("'DATA - økonomi'!M"&amp;4+15*$A32+4*$A32+13),0)+IF(Analyse!$E$129="X",INDIRECT("'DATA - økonomi'!M"&amp;4+15*$A32+4*$A32+14),0)</f>
        <v>0</v>
      </c>
      <c r="N32" s="36">
        <f ca="1">IF(Analyse!$E$3="X",INDIRECT("'DATA - økonomi'!N"&amp;4+15*$A32+4*$A32+0),0)+IF(Analyse!$E$4="X",INDIRECT("'DATA - økonomi'!N"&amp;4+15*$A32+4*$A32+1),0)+IF(Analyse!$E$104="X",INDIRECT("'DATA - økonomi'!N"&amp;4+15*$A32+4*$A32+2),0)+IF(Analyse!$E$105="X",INDIRECT("'DATA - økonomi'!N"&amp;4+15*$A32+4*$A32+3),0)+IF(Analyse!$E$106="X",INDIRECT("'DATA - økonomi'!N"&amp;4+15*$A32+4*$A32+4),0)+IF(Analyse!$E$107="X",INDIRECT("'DATA - økonomi'!N"&amp;4+15*$A32+4*$A32+5),0)+IF(Analyse!$E$108="X",INDIRECT("'DATA - økonomi'!N"&amp;4+15*$A32+4*$A32+6),0)+IF(Analyse!$E$109="X",INDIRECT("'DATA - økonomi'!N"&amp;4+15*$A32+4*$A32+7),0)+IF(Analyse!$E$110="X",INDIRECT("'DATA - økonomi'!N"&amp;4+15*$A32+4*$A32+8),0)+IF(Analyse!$E$111="X",INDIRECT("'DATA - økonomi'!N"&amp;4+15*$A32+4*$A32+9),0)+IF(Analyse!$E$112="X",INDIRECT("'DATA - økonomi'!N"&amp;4+15*$A32+4*$A32+10),0)+IF(Analyse!$E$115="X",INDIRECT("'DATA - økonomi'!N"&amp;4+15*$A32+4*$A32+11),0)+IF(Analyse!$E$116="X",INDIRECT("'DATA - økonomi'!N"&amp;4+15*$A32+4*$A32+12),0)+IF(Analyse!$E$117="X",INDIRECT("'DATA - økonomi'!N"&amp;4+15*$A32+4*$A32+13),0)+IF(Analyse!$E$129="X",INDIRECT("'DATA - økonomi'!N"&amp;4+15*$A32+4*$A32+14),0)</f>
        <v>0</v>
      </c>
      <c r="O32" s="32"/>
      <c r="P32" s="35" t="s">
        <v>40</v>
      </c>
      <c r="Q32" s="36">
        <f ca="1">IF(Analyse!$E$3="X",INDIRECT("'DATA - økonomi'!Q"&amp;4+15*$A32+4*$A32+0),0)+IF(Analyse!$E$4="X",INDIRECT("'DATA - økonomi'!Q"&amp;4+15*$A32+4*$A32+1),0)+IF(Analyse!$E$104="X",INDIRECT("'DATA - økonomi'!Q"&amp;4+15*$A32+4*$A32+2),0)+IF(Analyse!$E$105="X",INDIRECT("'DATA - økonomi'!Q"&amp;4+15*$A32+4*$A32+3),0)+IF(Analyse!$E$106="X",INDIRECT("'DATA - økonomi'!Q"&amp;4+15*$A32+4*$A32+4),0)+IF(Analyse!$E$107="X",INDIRECT("'DATA - økonomi'!Q"&amp;4+15*$A32+4*$A32+5),0)+IF(Analyse!$E$108="X",INDIRECT("'DATA - økonomi'!Q"&amp;4+15*$A32+4*$A32+6),0)+IF(Analyse!$E$109="X",INDIRECT("'DATA - økonomi'!Q"&amp;4+15*$A32+4*$A32+7),0)+IF(Analyse!$E$110="X",INDIRECT("'DATA - økonomi'!Q"&amp;4+15*$A32+4*$A32+8),0)+IF(Analyse!$E$111="X",INDIRECT("'DATA - økonomi'!Q"&amp;4+15*$A32+4*$A32+9),0)+IF(Analyse!$E$112="X",INDIRECT("'DATA - økonomi'!Q"&amp;4+15*$A32+4*$A32+10),0)+IF(Analyse!$E$115="X",INDIRECT("'DATA - økonomi'!Q"&amp;4+15*$A32+4*$A32+11),0)+IF(Analyse!$E$116="X",INDIRECT("'DATA - økonomi'!Q"&amp;4+15*$A32+4*$A32+12),0)+IF(Analyse!$E$117="X",INDIRECT("'DATA - økonomi'!Q"&amp;4+15*$A32+4*$A32+13),0)+IF(Analyse!$E$129="X",INDIRECT("'DATA - økonomi'!Q"&amp;4+15*$A32+4*$A32+14),0)</f>
        <v>0</v>
      </c>
      <c r="R32" s="36">
        <f ca="1">IF(Analyse!$E$3="X",INDIRECT("'DATA - økonomi'!R"&amp;4+15*$A32+4*$A32+0),0)+IF(Analyse!$E$4="X",INDIRECT("'DATA - økonomi'!R"&amp;4+15*$A32+4*$A32+1),0)+IF(Analyse!$E$104="X",INDIRECT("'DATA - økonomi'!R"&amp;4+15*$A32+4*$A32+2),0)+IF(Analyse!$E$105="X",INDIRECT("'DATA - økonomi'!R"&amp;4+15*$A32+4*$A32+3),0)+IF(Analyse!$E$106="X",INDIRECT("'DATA - økonomi'!R"&amp;4+15*$A32+4*$A32+4),0)+IF(Analyse!$E$107="X",INDIRECT("'DATA - økonomi'!R"&amp;4+15*$A32+4*$A32+5),0)+IF(Analyse!$E$108="X",INDIRECT("'DATA - økonomi'!R"&amp;4+15*$A32+4*$A32+6),0)+IF(Analyse!$E$109="X",INDIRECT("'DATA - økonomi'!R"&amp;4+15*$A32+4*$A32+7),0)+IF(Analyse!$E$110="X",INDIRECT("'DATA - økonomi'!R"&amp;4+15*$A32+4*$A32+8),0)+IF(Analyse!$E$111="X",INDIRECT("'DATA - økonomi'!R"&amp;4+15*$A32+4*$A32+9),0)+IF(Analyse!$E$112="X",INDIRECT("'DATA - økonomi'!R"&amp;4+15*$A32+4*$A32+10),0)+IF(Analyse!$E$115="X",INDIRECT("'DATA - økonomi'!R"&amp;4+15*$A32+4*$A32+11),0)+IF(Analyse!$E$116="X",INDIRECT("'DATA - økonomi'!R"&amp;4+15*$A32+4*$A32+12),0)+IF(Analyse!$E$117="X",INDIRECT("'DATA - økonomi'!R"&amp;4+15*$A32+4*$A32+13),0)+IF(Analyse!$E$129="X",INDIRECT("'DATA - økonomi'!R"&amp;4+15*$A32+4*$A32+14),0)</f>
        <v>0</v>
      </c>
      <c r="S32" s="36">
        <f ca="1">IF(Analyse!$E$3="X",INDIRECT("'DATA - økonomi'!S"&amp;4+15*$A32+4*$A32+0),0)+IF(Analyse!$E$4="X",INDIRECT("'DATA - økonomi'!S"&amp;4+15*$A32+4*$A32+1),0)+IF(Analyse!$E$104="X",INDIRECT("'DATA - økonomi'!S"&amp;4+15*$A32+4*$A32+2),0)+IF(Analyse!$E$105="X",INDIRECT("'DATA - økonomi'!S"&amp;4+15*$A32+4*$A32+3),0)+IF(Analyse!$E$106="X",INDIRECT("'DATA - økonomi'!S"&amp;4+15*$A32+4*$A32+4),0)+IF(Analyse!$E$107="X",INDIRECT("'DATA - økonomi'!S"&amp;4+15*$A32+4*$A32+5),0)+IF(Analyse!$E$108="X",INDIRECT("'DATA - økonomi'!S"&amp;4+15*$A32+4*$A32+6),0)+IF(Analyse!$E$109="X",INDIRECT("'DATA - økonomi'!S"&amp;4+15*$A32+4*$A32+7),0)+IF(Analyse!$E$110="X",INDIRECT("'DATA - økonomi'!S"&amp;4+15*$A32+4*$A32+8),0)+IF(Analyse!$E$111="X",INDIRECT("'DATA - økonomi'!S"&amp;4+15*$A32+4*$A32+9),0)+IF(Analyse!$E$112="X",INDIRECT("'DATA - økonomi'!S"&amp;4+15*$A32+4*$A32+10),0)+IF(Analyse!$E$115="X",INDIRECT("'DATA - økonomi'!S"&amp;4+15*$A32+4*$A32+11),0)+IF(Analyse!$E$116="X",INDIRECT("'DATA - økonomi'!S"&amp;4+15*$A32+4*$A32+12),0)+IF(Analyse!$E$117="X",INDIRECT("'DATA - økonomi'!S"&amp;4+15*$A32+4*$A32+13),0)+IF(Analyse!$E$129="X",INDIRECT("'DATA - økonomi'!S"&amp;4+15*$A32+4*$A32+14),0)</f>
        <v>0</v>
      </c>
      <c r="T32" s="36">
        <f ca="1">IF(Analyse!$E$3="X",INDIRECT("'DATA - økonomi'!T"&amp;4+15*$A32+4*$A32+0),0)+IF(Analyse!$E$4="X",INDIRECT("'DATA - økonomi'!T"&amp;4+15*$A32+4*$A32+1),0)+IF(Analyse!$E$104="X",INDIRECT("'DATA - økonomi'!T"&amp;4+15*$A32+4*$A32+2),0)+IF(Analyse!$E$105="X",INDIRECT("'DATA - økonomi'!T"&amp;4+15*$A32+4*$A32+3),0)+IF(Analyse!$E$106="X",INDIRECT("'DATA - økonomi'!T"&amp;4+15*$A32+4*$A32+4),0)+IF(Analyse!$E$107="X",INDIRECT("'DATA - økonomi'!T"&amp;4+15*$A32+4*$A32+5),0)+IF(Analyse!$E$108="X",INDIRECT("'DATA - økonomi'!T"&amp;4+15*$A32+4*$A32+6),0)+IF(Analyse!$E$109="X",INDIRECT("'DATA - økonomi'!T"&amp;4+15*$A32+4*$A32+7),0)+IF(Analyse!$E$110="X",INDIRECT("'DATA - økonomi'!T"&amp;4+15*$A32+4*$A32+8),0)+IF(Analyse!$E$111="X",INDIRECT("'DATA - økonomi'!T"&amp;4+15*$A32+4*$A32+9),0)+IF(Analyse!$E$112="X",INDIRECT("'DATA - økonomi'!T"&amp;4+15*$A32+4*$A32+10),0)+IF(Analyse!$E$115="X",INDIRECT("'DATA - økonomi'!T"&amp;4+15*$A32+4*$A32+11),0)+IF(Analyse!$E$116="X",INDIRECT("'DATA - økonomi'!T"&amp;4+15*$A32+4*$A32+12),0)+IF(Analyse!$E$117="X",INDIRECT("'DATA - økonomi'!T"&amp;4+15*$A32+4*$A32+13),0)+IF(Analyse!$E$129="X",INDIRECT("'DATA - økonomi'!T"&amp;4+15*$A32+4*$A32+14),0)</f>
        <v>0</v>
      </c>
      <c r="U32" s="36">
        <f ca="1">IF(Analyse!$E$3="X",INDIRECT("'DATA - økonomi'!U"&amp;4+15*$A32+4*$A32+0),0)+IF(Analyse!$E$4="X",INDIRECT("'DATA - økonomi'!U"&amp;4+15*$A32+4*$A32+1),0)+IF(Analyse!$E$104="X",INDIRECT("'DATA - økonomi'!U"&amp;4+15*$A32+4*$A32+2),0)+IF(Analyse!$E$105="X",INDIRECT("'DATA - økonomi'!U"&amp;4+15*$A32+4*$A32+3),0)+IF(Analyse!$E$106="X",INDIRECT("'DATA - økonomi'!U"&amp;4+15*$A32+4*$A32+4),0)+IF(Analyse!$E$107="X",INDIRECT("'DATA - økonomi'!U"&amp;4+15*$A32+4*$A32+5),0)+IF(Analyse!$E$108="X",INDIRECT("'DATA - økonomi'!U"&amp;4+15*$A32+4*$A32+6),0)+IF(Analyse!$E$109="X",INDIRECT("'DATA - økonomi'!U"&amp;4+15*$A32+4*$A32+7),0)+IF(Analyse!$E$110="X",INDIRECT("'DATA - økonomi'!U"&amp;4+15*$A32+4*$A32+8),0)+IF(Analyse!$E$111="X",INDIRECT("'DATA - økonomi'!U"&amp;4+15*$A32+4*$A32+9),0)+IF(Analyse!$E$112="X",INDIRECT("'DATA - økonomi'!U"&amp;4+15*$A32+4*$A32+10),0)+IF(Analyse!$E$115="X",INDIRECT("'DATA - økonomi'!U"&amp;4+15*$A32+4*$A32+11),0)+IF(Analyse!$E$116="X",INDIRECT("'DATA - økonomi'!U"&amp;4+15*$A32+4*$A32+12),0)+IF(Analyse!$E$117="X",INDIRECT("'DATA - økonomi'!U"&amp;4+15*$A32+4*$A32+13),0)+IF(Analyse!$E$129="X",INDIRECT("'DATA - økonomi'!U"&amp;4+15*$A32+4*$A32+14),0)</f>
        <v>0</v>
      </c>
      <c r="V32" s="36">
        <f ca="1">IF(Analyse!$E$3="X",INDIRECT("'DATA - økonomi'!V"&amp;4+15*$A32+4*$A32+0),0)+IF(Analyse!$E$4="X",INDIRECT("'DATA - økonomi'!V"&amp;4+15*$A32+4*$A32+1),0)+IF(Analyse!$E$104="X",INDIRECT("'DATA - økonomi'!V"&amp;4+15*$A32+4*$A32+2),0)+IF(Analyse!$E$105="X",INDIRECT("'DATA - økonomi'!V"&amp;4+15*$A32+4*$A32+3),0)+IF(Analyse!$E$106="X",INDIRECT("'DATA - økonomi'!V"&amp;4+15*$A32+4*$A32+4),0)+IF(Analyse!$E$107="X",INDIRECT("'DATA - økonomi'!V"&amp;4+15*$A32+4*$A32+5),0)+IF(Analyse!$E$108="X",INDIRECT("'DATA - økonomi'!V"&amp;4+15*$A32+4*$A32+6),0)+IF(Analyse!$E$109="X",INDIRECT("'DATA - økonomi'!V"&amp;4+15*$A32+4*$A32+7),0)+IF(Analyse!$E$110="X",INDIRECT("'DATA - økonomi'!V"&amp;4+15*$A32+4*$A32+8),0)+IF(Analyse!$E$111="X",INDIRECT("'DATA - økonomi'!V"&amp;4+15*$A32+4*$A32+9),0)+IF(Analyse!$E$112="X",INDIRECT("'DATA - økonomi'!V"&amp;4+15*$A32+4*$A32+10),0)+IF(Analyse!$E$115="X",INDIRECT("'DATA - økonomi'!V"&amp;4+15*$A32+4*$A32+11),0)+IF(Analyse!$E$116="X",INDIRECT("'DATA - økonomi'!V"&amp;4+15*$A32+4*$A32+12),0)+IF(Analyse!$E$117="X",INDIRECT("'DATA - økonomi'!V"&amp;4+15*$A32+4*$A32+13),0)+IF(Analyse!$E$129="X",INDIRECT("'DATA - økonomi'!V"&amp;4+15*$A32+4*$A32+14),0)</f>
        <v>0</v>
      </c>
      <c r="W32" s="36">
        <f ca="1">IF(Analyse!$E$3="X",INDIRECT("'DATA - økonomi'!W"&amp;4+15*$A32+4*$A32+0),0)+IF(Analyse!$E$4="X",INDIRECT("'DATA - økonomi'!W"&amp;4+15*$A32+4*$A32+1),0)+IF(Analyse!$E$104="X",INDIRECT("'DATA - økonomi'!W"&amp;4+15*$A32+4*$A32+2),0)+IF(Analyse!$E$105="X",INDIRECT("'DATA - økonomi'!W"&amp;4+15*$A32+4*$A32+3),0)+IF(Analyse!$E$106="X",INDIRECT("'DATA - økonomi'!W"&amp;4+15*$A32+4*$A32+4),0)+IF(Analyse!$E$107="X",INDIRECT("'DATA - økonomi'!W"&amp;4+15*$A32+4*$A32+5),0)+IF(Analyse!$E$108="X",INDIRECT("'DATA - økonomi'!W"&amp;4+15*$A32+4*$A32+6),0)+IF(Analyse!$E$109="X",INDIRECT("'DATA - økonomi'!W"&amp;4+15*$A32+4*$A32+7),0)+IF(Analyse!$E$110="X",INDIRECT("'DATA - økonomi'!W"&amp;4+15*$A32+4*$A32+8),0)+IF(Analyse!$E$111="X",INDIRECT("'DATA - økonomi'!W"&amp;4+15*$A32+4*$A32+9),0)+IF(Analyse!$E$112="X",INDIRECT("'DATA - økonomi'!W"&amp;4+15*$A32+4*$A32+10),0)+IF(Analyse!$E$115="X",INDIRECT("'DATA - økonomi'!W"&amp;4+15*$A32+4*$A32+11),0)+IF(Analyse!$E$116="X",INDIRECT("'DATA - økonomi'!W"&amp;4+15*$A32+4*$A32+12),0)+IF(Analyse!$E$117="X",INDIRECT("'DATA - økonomi'!W"&amp;4+15*$A32+4*$A32+13),0)+IF(Analyse!$E$129="X",INDIRECT("'DATA - økonomi'!W"&amp;4+15*$A32+4*$A32+14),0)</f>
        <v>0</v>
      </c>
      <c r="X32" s="36">
        <f ca="1">IF(Analyse!$E$3="X",INDIRECT("'DATA - økonomi'!X"&amp;4+15*$A32+4*$A32+0),0)+IF(Analyse!$E$4="X",INDIRECT("'DATA - økonomi'!X"&amp;4+15*$A32+4*$A32+1),0)+IF(Analyse!$E$104="X",INDIRECT("'DATA - økonomi'!X"&amp;4+15*$A32+4*$A32+2),0)+IF(Analyse!$E$105="X",INDIRECT("'DATA - økonomi'!X"&amp;4+15*$A32+4*$A32+3),0)+IF(Analyse!$E$106="X",INDIRECT("'DATA - økonomi'!X"&amp;4+15*$A32+4*$A32+4),0)+IF(Analyse!$E$107="X",INDIRECT("'DATA - økonomi'!X"&amp;4+15*$A32+4*$A32+5),0)+IF(Analyse!$E$108="X",INDIRECT("'DATA - økonomi'!X"&amp;4+15*$A32+4*$A32+6),0)+IF(Analyse!$E$109="X",INDIRECT("'DATA - økonomi'!X"&amp;4+15*$A32+4*$A32+7),0)+IF(Analyse!$E$110="X",INDIRECT("'DATA - økonomi'!X"&amp;4+15*$A32+4*$A32+8),0)+IF(Analyse!$E$111="X",INDIRECT("'DATA - økonomi'!X"&amp;4+15*$A32+4*$A32+9),0)+IF(Analyse!$E$112="X",INDIRECT("'DATA - økonomi'!X"&amp;4+15*$A32+4*$A32+10),0)+IF(Analyse!$E$115="X",INDIRECT("'DATA - økonomi'!X"&amp;4+15*$A32+4*$A32+11),0)+IF(Analyse!$E$116="X",INDIRECT("'DATA - økonomi'!X"&amp;4+15*$A32+4*$A32+12),0)+IF(Analyse!$E$117="X",INDIRECT("'DATA - økonomi'!X"&amp;4+15*$A32+4*$A32+13),0)+IF(Analyse!$E$129="X",INDIRECT("'DATA - økonomi'!X"&amp;4+15*$A32+4*$A32+14),0)</f>
        <v>0</v>
      </c>
      <c r="Y32" s="36">
        <f ca="1">IF(Analyse!$E$3="X",INDIRECT("'DATA - økonomi'!Y"&amp;4+15*$A32+4*$A32+0),0)+IF(Analyse!$E$4="X",INDIRECT("'DATA - økonomi'!Y"&amp;4+15*$A32+4*$A32+1),0)+IF(Analyse!$E$104="X",INDIRECT("'DATA - økonomi'!Y"&amp;4+15*$A32+4*$A32+2),0)+IF(Analyse!$E$105="X",INDIRECT("'DATA - økonomi'!Y"&amp;4+15*$A32+4*$A32+3),0)+IF(Analyse!$E$106="X",INDIRECT("'DATA - økonomi'!Y"&amp;4+15*$A32+4*$A32+4),0)+IF(Analyse!$E$107="X",INDIRECT("'DATA - økonomi'!Y"&amp;4+15*$A32+4*$A32+5),0)+IF(Analyse!$E$108="X",INDIRECT("'DATA - økonomi'!Y"&amp;4+15*$A32+4*$A32+6),0)+IF(Analyse!$E$109="X",INDIRECT("'DATA - økonomi'!Y"&amp;4+15*$A32+4*$A32+7),0)+IF(Analyse!$E$110="X",INDIRECT("'DATA - økonomi'!Y"&amp;4+15*$A32+4*$A32+8),0)+IF(Analyse!$E$111="X",INDIRECT("'DATA - økonomi'!Y"&amp;4+15*$A32+4*$A32+9),0)+IF(Analyse!$E$112="X",INDIRECT("'DATA - økonomi'!Y"&amp;4+15*$A32+4*$A32+10),0)+IF(Analyse!$E$115="X",INDIRECT("'DATA - økonomi'!Y"&amp;4+15*$A32+4*$A32+11),0)+IF(Analyse!$E$116="X",INDIRECT("'DATA - økonomi'!Y"&amp;4+15*$A32+4*$A32+12),0)+IF(Analyse!$E$117="X",INDIRECT("'DATA - økonomi'!Y"&amp;4+15*$A32+4*$A32+13),0)+IF(Analyse!$E$129="X",INDIRECT("'DATA - økonomi'!Y"&amp;4+15*$A32+4*$A32+14),0)</f>
        <v>0</v>
      </c>
      <c r="Z32" s="36">
        <f ca="1">IF(Analyse!$E$3="X",INDIRECT("'DATA - økonomi'!Z"&amp;4+15*$A32+4*$A32+0),0)+IF(Analyse!$E$4="X",INDIRECT("'DATA - økonomi'!Z"&amp;4+15*$A32+4*$A32+1),0)+IF(Analyse!$E$104="X",INDIRECT("'DATA - økonomi'!Z"&amp;4+15*$A32+4*$A32+2),0)+IF(Analyse!$E$105="X",INDIRECT("'DATA - økonomi'!Z"&amp;4+15*$A32+4*$A32+3),0)+IF(Analyse!$E$106="X",INDIRECT("'DATA - økonomi'!Z"&amp;4+15*$A32+4*$A32+4),0)+IF(Analyse!$E$107="X",INDIRECT("'DATA - økonomi'!Z"&amp;4+15*$A32+4*$A32+5),0)+IF(Analyse!$E$108="X",INDIRECT("'DATA - økonomi'!Z"&amp;4+15*$A32+4*$A32+6),0)+IF(Analyse!$E$109="X",INDIRECT("'DATA - økonomi'!Z"&amp;4+15*$A32+4*$A32+7),0)+IF(Analyse!$E$110="X",INDIRECT("'DATA - økonomi'!Z"&amp;4+15*$A32+4*$A32+8),0)+IF(Analyse!$E$111="X",INDIRECT("'DATA - økonomi'!Z"&amp;4+15*$A32+4*$A32+9),0)+IF(Analyse!$E$112="X",INDIRECT("'DATA - økonomi'!Z"&amp;4+15*$A32+4*$A32+10),0)+IF(Analyse!$E$115="X",INDIRECT("'DATA - økonomi'!Z"&amp;4+15*$A32+4*$A32+11),0)+IF(Analyse!$E$116="X",INDIRECT("'DATA - økonomi'!Z"&amp;4+15*$A32+4*$A32+12),0)+IF(Analyse!$E$117="X",INDIRECT("'DATA - økonomi'!Z"&amp;4+15*$A32+4*$A32+13),0)+IF(Analyse!$E$129="X",INDIRECT("'DATA - økonomi'!Z"&amp;4+15*$A32+4*$A32+14),0)</f>
        <v>0</v>
      </c>
      <c r="AA32" s="36">
        <f ca="1">IF(Analyse!$E$3="X",INDIRECT("'DATA - økonomi'!Z"&amp;4+15*$A32+4*$A32+0),0)+IF(Analyse!$E$4="X",INDIRECT("'DATA - økonomi'!Z"&amp;4+15*$A32+4*$A32+1),0)+IF(Analyse!$E$104="X",INDIRECT("'DATA - økonomi'!Z"&amp;4+15*$A32+4*$A32+2),0)+IF(Analyse!$E$105="X",INDIRECT("'DATA - økonomi'!Z"&amp;4+15*$A32+4*$A32+3),0)+IF(Analyse!$E$106="X",INDIRECT("'DATA - økonomi'!Z"&amp;4+15*$A32+4*$A32+4),0)+IF(Analyse!$E$107="X",INDIRECT("'DATA - økonomi'!Z"&amp;4+15*$A32+4*$A32+5),0)+IF(Analyse!$E$108="X",INDIRECT("'DATA - økonomi'!Z"&amp;4+15*$A32+4*$A32+6),0)+IF(Analyse!$E$109="X",INDIRECT("'DATA - økonomi'!Z"&amp;4+15*$A32+4*$A32+7),0)+IF(Analyse!$E$110="X",INDIRECT("'DATA - økonomi'!Z"&amp;4+15*$A32+4*$A32+8),0)+IF(Analyse!$E$111="X",INDIRECT("'DATA - økonomi'!Z"&amp;4+15*$A32+4*$A32+9),0)+IF(Analyse!$E$112="X",INDIRECT("'DATA - økonomi'!Z"&amp;4+15*$A32+4*$A32+10),0)+IF(Analyse!$E$115="X",INDIRECT("'DATA - økonomi'!Z"&amp;4+15*$A32+4*$A32+11),0)+IF(Analyse!$E$116="X",INDIRECT("'DATA - økonomi'!Z"&amp;4+15*$A32+4*$A32+12),0)+IF(Analyse!$E$117="X",INDIRECT("'DATA - økonomi'!Z"&amp;4+15*$A32+4*$A32+13),0)+IF(Analyse!$E$129="X",INDIRECT("'DATA - økonomi'!Z"&amp;4+15*$A32+4*$A32+14),0)</f>
        <v>0</v>
      </c>
      <c r="AB32" s="36">
        <f ca="1">IF(Analyse!$E$3="X",INDIRECT("'DATA - økonomi'!Z"&amp;4+15*$A32+4*$A32+0),0)+IF(Analyse!$E$4="X",INDIRECT("'DATA - økonomi'!Z"&amp;4+15*$A32+4*$A32+1),0)+IF(Analyse!$E$104="X",INDIRECT("'DATA - økonomi'!Z"&amp;4+15*$A32+4*$A32+2),0)+IF(Analyse!$E$105="X",INDIRECT("'DATA - økonomi'!Z"&amp;4+15*$A32+4*$A32+3),0)+IF(Analyse!$E$106="X",INDIRECT("'DATA - økonomi'!Z"&amp;4+15*$A32+4*$A32+4),0)+IF(Analyse!$E$107="X",INDIRECT("'DATA - økonomi'!Z"&amp;4+15*$A32+4*$A32+5),0)+IF(Analyse!$E$108="X",INDIRECT("'DATA - økonomi'!Z"&amp;4+15*$A32+4*$A32+6),0)+IF(Analyse!$E$109="X",INDIRECT("'DATA - økonomi'!Z"&amp;4+15*$A32+4*$A32+7),0)+IF(Analyse!$E$110="X",INDIRECT("'DATA - økonomi'!Z"&amp;4+15*$A32+4*$A32+8),0)+IF(Analyse!$E$111="X",INDIRECT("'DATA - økonomi'!Z"&amp;4+15*$A32+4*$A32+9),0)+IF(Analyse!$E$112="X",INDIRECT("'DATA - økonomi'!Z"&amp;4+15*$A32+4*$A32+10),0)+IF(Analyse!$E$115="X",INDIRECT("'DATA - økonomi'!Z"&amp;4+15*$A32+4*$A32+11),0)+IF(Analyse!$E$116="X",INDIRECT("'DATA - økonomi'!Z"&amp;4+15*$A32+4*$A32+12),0)+IF(Analyse!$E$117="X",INDIRECT("'DATA - økonomi'!Z"&amp;4+15*$A32+4*$A32+13),0)+IF(Analyse!$E$129="X",INDIRECT("'DATA - økonomi'!Z"&amp;4+15*$A32+4*$A32+14),0)</f>
        <v>0</v>
      </c>
      <c r="AC32" s="30"/>
      <c r="AD32" s="35" t="s">
        <v>40</v>
      </c>
      <c r="AE32" s="36">
        <f ca="1">IF(Analyse!$E$3="X",INDIRECT("'DATA - økonomi'!AE"&amp;4+15*$A32+4*$A32+0),0)+IF(Analyse!$E$4="X",INDIRECT("'DATA - økonomi'!AE"&amp;4+15*$A32+4*$A32+1),0)+IF(Analyse!$E$104="X",INDIRECT("'DATA - økonomi'!AE"&amp;4+15*$A32+4*$A32+2),0)+IF(Analyse!$E$105="X",INDIRECT("'DATA - økonomi'!AE"&amp;4+15*$A32+4*$A32+3),0)+IF(Analyse!$E$106="X",INDIRECT("'DATA - økonomi'!AE"&amp;4+15*$A32+4*$A32+4),0)+IF(Analyse!$E$107="X",INDIRECT("'DATA - økonomi'!AE"&amp;4+15*$A32+4*$A32+5),0)+IF(Analyse!$E$108="X",INDIRECT("'DATA - økonomi'!AE"&amp;4+15*$A32+4*$A32+6),0)+IF(Analyse!$E$109="X",INDIRECT("'DATA - økonomi'!AE"&amp;4+15*$A32+4*$A32+7),0)+IF(Analyse!$E$110="X",INDIRECT("'DATA - økonomi'!AE"&amp;4+15*$A32+4*$A32+8),0)+IF(Analyse!$E$111="X",INDIRECT("'DATA - økonomi'!AE"&amp;4+15*$A32+4*$A32+9),0)+IF(Analyse!$E$112="X",INDIRECT("'DATA - økonomi'!AE"&amp;4+15*$A32+4*$A32+10),0)+IF(Analyse!$E$115="X",INDIRECT("'DATA - økonomi'!AE"&amp;4+15*$A32+4*$A32+11),0)+IF(Analyse!$E$116="X",INDIRECT("'DATA - økonomi'!AE"&amp;4+15*$A32+4*$A32+12),0)+IF(Analyse!$E$117="X",INDIRECT("'DATA - økonomi'!AE"&amp;4+15*$A32+4*$A32+13),0)+IF(Analyse!$E$129="X",INDIRECT("'DATA - økonomi'!AE"&amp;4+15*$A32+4*$A32+14),0)</f>
        <v>0</v>
      </c>
      <c r="AF32" s="36">
        <f ca="1">IF(Analyse!$E$3="X",INDIRECT("'DATA - økonomi'!AF"&amp;4+15*$A32+4*$A32+0),0)+IF(Analyse!$E$4="X",INDIRECT("'DATA - økonomi'!AF"&amp;4+15*$A32+4*$A32+1),0)+IF(Analyse!$E$104="X",INDIRECT("'DATA - økonomi'!AF"&amp;4+15*$A32+4*$A32+2),0)+IF(Analyse!$E$105="X",INDIRECT("'DATA - økonomi'!AF"&amp;4+15*$A32+4*$A32+3),0)+IF(Analyse!$E$106="X",INDIRECT("'DATA - økonomi'!AF"&amp;4+15*$A32+4*$A32+4),0)+IF(Analyse!$E$107="X",INDIRECT("'DATA - økonomi'!AF"&amp;4+15*$A32+4*$A32+5),0)+IF(Analyse!$E$108="X",INDIRECT("'DATA - økonomi'!AF"&amp;4+15*$A32+4*$A32+6),0)+IF(Analyse!$E$109="X",INDIRECT("'DATA - økonomi'!AF"&amp;4+15*$A32+4*$A32+7),0)+IF(Analyse!$E$110="X",INDIRECT("'DATA - økonomi'!AF"&amp;4+15*$A32+4*$A32+8),0)+IF(Analyse!$E$111="X",INDIRECT("'DATA - økonomi'!AF"&amp;4+15*$A32+4*$A32+9),0)+IF(Analyse!$E$112="X",INDIRECT("'DATA - økonomi'!AF"&amp;4+15*$A32+4*$A32+10),0)+IF(Analyse!$E$115="X",INDIRECT("'DATA - økonomi'!AF"&amp;4+15*$A32+4*$A32+11),0)+IF(Analyse!$E$116="X",INDIRECT("'DATA - økonomi'!AF"&amp;4+15*$A32+4*$A32+12),0)+IF(Analyse!$E$117="X",INDIRECT("'DATA - økonomi'!AF"&amp;4+15*$A32+4*$A32+13),0)+IF(Analyse!$E$129="X",INDIRECT("'DATA - økonomi'!AF"&amp;4+15*$A32+4*$A32+14),0)</f>
        <v>0</v>
      </c>
      <c r="AG32" s="36">
        <f ca="1">IF(Analyse!$E$3="X",INDIRECT("'DATA - økonomi'!AG"&amp;4+15*$A32+4*$A32+0),0)+IF(Analyse!$E$4="X",INDIRECT("'DATA - økonomi'!AG"&amp;4+15*$A32+4*$A32+1),0)+IF(Analyse!$E$104="X",INDIRECT("'DATA - økonomi'!AG"&amp;4+15*$A32+4*$A32+2),0)+IF(Analyse!$E$105="X",INDIRECT("'DATA - økonomi'!AG"&amp;4+15*$A32+4*$A32+3),0)+IF(Analyse!$E$106="X",INDIRECT("'DATA - økonomi'!AG"&amp;4+15*$A32+4*$A32+4),0)+IF(Analyse!$E$107="X",INDIRECT("'DATA - økonomi'!AG"&amp;4+15*$A32+4*$A32+5),0)+IF(Analyse!$E$108="X",INDIRECT("'DATA - økonomi'!AG"&amp;4+15*$A32+4*$A32+6),0)+IF(Analyse!$E$109="X",INDIRECT("'DATA - økonomi'!AG"&amp;4+15*$A32+4*$A32+7),0)+IF(Analyse!$E$110="X",INDIRECT("'DATA - økonomi'!AG"&amp;4+15*$A32+4*$A32+8),0)+IF(Analyse!$E$111="X",INDIRECT("'DATA - økonomi'!AG"&amp;4+15*$A32+4*$A32+9),0)+IF(Analyse!$E$112="X",INDIRECT("'DATA - økonomi'!AG"&amp;4+15*$A32+4*$A32+10),0)+IF(Analyse!$E$115="X",INDIRECT("'DATA - økonomi'!AG"&amp;4+15*$A32+4*$A32+11),0)+IF(Analyse!$E$116="X",INDIRECT("'DATA - økonomi'!AG"&amp;4+15*$A32+4*$A32+12),0)+IF(Analyse!$E$117="X",INDIRECT("'DATA - økonomi'!AG"&amp;4+15*$A32+4*$A32+13),0)+IF(Analyse!$E$129="X",INDIRECT("'DATA - økonomi'!AG"&amp;4+15*$A32+4*$A32+14),0)</f>
        <v>0</v>
      </c>
      <c r="AH32" s="36">
        <f ca="1">IF(Analyse!$E$3="X",INDIRECT("'DATA - økonomi'!AH"&amp;4+15*$A32+4*$A32+0),0)+IF(Analyse!$E$4="X",INDIRECT("'DATA - økonomi'!AH"&amp;4+15*$A32+4*$A32+1),0)+IF(Analyse!$E$104="X",INDIRECT("'DATA - økonomi'!AH"&amp;4+15*$A32+4*$A32+2),0)+IF(Analyse!$E$105="X",INDIRECT("'DATA - økonomi'!AH"&amp;4+15*$A32+4*$A32+3),0)+IF(Analyse!$E$106="X",INDIRECT("'DATA - økonomi'!AH"&amp;4+15*$A32+4*$A32+4),0)+IF(Analyse!$E$107="X",INDIRECT("'DATA - økonomi'!AH"&amp;4+15*$A32+4*$A32+5),0)+IF(Analyse!$E$108="X",INDIRECT("'DATA - økonomi'!AH"&amp;4+15*$A32+4*$A32+6),0)+IF(Analyse!$E$109="X",INDIRECT("'DATA - økonomi'!AH"&amp;4+15*$A32+4*$A32+7),0)+IF(Analyse!$E$110="X",INDIRECT("'DATA - økonomi'!AH"&amp;4+15*$A32+4*$A32+8),0)+IF(Analyse!$E$111="X",INDIRECT("'DATA - økonomi'!AH"&amp;4+15*$A32+4*$A32+9),0)+IF(Analyse!$E$112="X",INDIRECT("'DATA - økonomi'!AH"&amp;4+15*$A32+4*$A32+10),0)+IF(Analyse!$E$115="X",INDIRECT("'DATA - økonomi'!AH"&amp;4+15*$A32+4*$A32+11),0)+IF(Analyse!$E$116="X",INDIRECT("'DATA - økonomi'!AH"&amp;4+15*$A32+4*$A32+12),0)+IF(Analyse!$E$117="X",INDIRECT("'DATA - økonomi'!AH"&amp;4+15*$A32+4*$A32+13),0)+IF(Analyse!$E$129="X",INDIRECT("'DATA - økonomi'!AH"&amp;4+15*$A32+4*$A32+14),0)</f>
        <v>0</v>
      </c>
      <c r="AI32" s="36">
        <f ca="1">IF(Analyse!$E$3="X",INDIRECT("'DATA - økonomi'!AI"&amp;4+15*$A32+4*$A32+0),0)+IF(Analyse!$E$4="X",INDIRECT("'DATA - økonomi'!AI"&amp;4+15*$A32+4*$A32+1),0)+IF(Analyse!$E$104="X",INDIRECT("'DATA - økonomi'!AI"&amp;4+15*$A32+4*$A32+2),0)+IF(Analyse!$E$105="X",INDIRECT("'DATA - økonomi'!AI"&amp;4+15*$A32+4*$A32+3),0)+IF(Analyse!$E$106="X",INDIRECT("'DATA - økonomi'!AI"&amp;4+15*$A32+4*$A32+4),0)+IF(Analyse!$E$107="X",INDIRECT("'DATA - økonomi'!AI"&amp;4+15*$A32+4*$A32+5),0)+IF(Analyse!$E$108="X",INDIRECT("'DATA - økonomi'!AI"&amp;4+15*$A32+4*$A32+6),0)+IF(Analyse!$E$109="X",INDIRECT("'DATA - økonomi'!AI"&amp;4+15*$A32+4*$A32+7),0)+IF(Analyse!$E$110="X",INDIRECT("'DATA - økonomi'!AI"&amp;4+15*$A32+4*$A32+8),0)+IF(Analyse!$E$111="X",INDIRECT("'DATA - økonomi'!AI"&amp;4+15*$A32+4*$A32+9),0)+IF(Analyse!$E$112="X",INDIRECT("'DATA - økonomi'!AI"&amp;4+15*$A32+4*$A32+10),0)+IF(Analyse!$E$115="X",INDIRECT("'DATA - økonomi'!AI"&amp;4+15*$A32+4*$A32+11),0)+IF(Analyse!$E$116="X",INDIRECT("'DATA - økonomi'!AI"&amp;4+15*$A32+4*$A32+12),0)+IF(Analyse!$E$117="X",INDIRECT("'DATA - økonomi'!AI"&amp;4+15*$A32+4*$A32+13),0)+IF(Analyse!$E$129="X",INDIRECT("'DATA - økonomi'!AI"&amp;4+15*$A32+4*$A32+14),0)</f>
        <v>0</v>
      </c>
      <c r="AJ32" s="36">
        <f ca="1">IF(Analyse!$E$3="X",INDIRECT("'DATA - økonomi'!AJ"&amp;4+15*$A32+4*$A32+0),0)+IF(Analyse!$E$4="X",INDIRECT("'DATA - økonomi'!AJ"&amp;4+15*$A32+4*$A32+1),0)+IF(Analyse!$E$104="X",INDIRECT("'DATA - økonomi'!AJ"&amp;4+15*$A32+4*$A32+2),0)+IF(Analyse!$E$105="X",INDIRECT("'DATA - økonomi'!AJ"&amp;4+15*$A32+4*$A32+3),0)+IF(Analyse!$E$106="X",INDIRECT("'DATA - økonomi'!AJ"&amp;4+15*$A32+4*$A32+4),0)+IF(Analyse!$E$107="X",INDIRECT("'DATA - økonomi'!AJ"&amp;4+15*$A32+4*$A32+5),0)+IF(Analyse!$E$108="X",INDIRECT("'DATA - økonomi'!AJ"&amp;4+15*$A32+4*$A32+6),0)+IF(Analyse!$E$109="X",INDIRECT("'DATA - økonomi'!AJ"&amp;4+15*$A32+4*$A32+7),0)+IF(Analyse!$E$110="X",INDIRECT("'DATA - økonomi'!AJ"&amp;4+15*$A32+4*$A32+8),0)+IF(Analyse!$E$111="X",INDIRECT("'DATA - økonomi'!AJ"&amp;4+15*$A32+4*$A32+9),0)+IF(Analyse!$E$112="X",INDIRECT("'DATA - økonomi'!AJ"&amp;4+15*$A32+4*$A32+10),0)+IF(Analyse!$E$115="X",INDIRECT("'DATA - økonomi'!AJ"&amp;4+15*$A32+4*$A32+11),0)+IF(Analyse!$E$116="X",INDIRECT("'DATA - økonomi'!AJ"&amp;4+15*$A32+4*$A32+12),0)+IF(Analyse!$E$117="X",INDIRECT("'DATA - økonomi'!AJ"&amp;4+15*$A32+4*$A32+13),0)+IF(Analyse!$E$129="X",INDIRECT("'DATA - økonomi'!AJ"&amp;4+15*$A32+4*$A32+14),0)</f>
        <v>0</v>
      </c>
      <c r="AK32" s="36">
        <f ca="1">IF(Analyse!$E$3="X",INDIRECT("'DATA - økonomi'!AK"&amp;4+15*$A32+4*$A32+0),0)+IF(Analyse!$E$4="X",INDIRECT("'DATA - økonomi'!AK"&amp;4+15*$A32+4*$A32+1),0)+IF(Analyse!$E$104="X",INDIRECT("'DATA - økonomi'!AK"&amp;4+15*$A32+4*$A32+2),0)+IF(Analyse!$E$105="X",INDIRECT("'DATA - økonomi'!AK"&amp;4+15*$A32+4*$A32+3),0)+IF(Analyse!$E$106="X",INDIRECT("'DATA - økonomi'!AK"&amp;4+15*$A32+4*$A32+4),0)+IF(Analyse!$E$107="X",INDIRECT("'DATA - økonomi'!AK"&amp;4+15*$A32+4*$A32+5),0)+IF(Analyse!$E$108="X",INDIRECT("'DATA - økonomi'!AK"&amp;4+15*$A32+4*$A32+6),0)+IF(Analyse!$E$109="X",INDIRECT("'DATA - økonomi'!AK"&amp;4+15*$A32+4*$A32+7),0)+IF(Analyse!$E$110="X",INDIRECT("'DATA - økonomi'!AK"&amp;4+15*$A32+4*$A32+8),0)+IF(Analyse!$E$111="X",INDIRECT("'DATA - økonomi'!AK"&amp;4+15*$A32+4*$A32+9),0)+IF(Analyse!$E$112="X",INDIRECT("'DATA - økonomi'!AK"&amp;4+15*$A32+4*$A32+10),0)+IF(Analyse!$E$115="X",INDIRECT("'DATA - økonomi'!AK"&amp;4+15*$A32+4*$A32+11),0)+IF(Analyse!$E$116="X",INDIRECT("'DATA - økonomi'!AK"&amp;4+15*$A32+4*$A32+12),0)+IF(Analyse!$E$117="X",INDIRECT("'DATA - økonomi'!AK"&amp;4+15*$A32+4*$A32+13),0)+IF(Analyse!$E$129="X",INDIRECT("'DATA - økonomi'!AK"&amp;4+15*$A32+4*$A32+14),0)</f>
        <v>0</v>
      </c>
      <c r="AL32" s="36">
        <f ca="1">IF(Analyse!$E$3="X",INDIRECT("'DATA - økonomi'!AL"&amp;4+15*$A32+4*$A32+0),0)+IF(Analyse!$E$4="X",INDIRECT("'DATA - økonomi'!AL"&amp;4+15*$A32+4*$A32+1),0)+IF(Analyse!$E$104="X",INDIRECT("'DATA - økonomi'!AL"&amp;4+15*$A32+4*$A32+2),0)+IF(Analyse!$E$105="X",INDIRECT("'DATA - økonomi'!AL"&amp;4+15*$A32+4*$A32+3),0)+IF(Analyse!$E$106="X",INDIRECT("'DATA - økonomi'!AL"&amp;4+15*$A32+4*$A32+4),0)+IF(Analyse!$E$107="X",INDIRECT("'DATA - økonomi'!AL"&amp;4+15*$A32+4*$A32+5),0)+IF(Analyse!$E$108="X",INDIRECT("'DATA - økonomi'!AL"&amp;4+15*$A32+4*$A32+6),0)+IF(Analyse!$E$109="X",INDIRECT("'DATA - økonomi'!AL"&amp;4+15*$A32+4*$A32+7),0)+IF(Analyse!$E$110="X",INDIRECT("'DATA - økonomi'!AL"&amp;4+15*$A32+4*$A32+8),0)+IF(Analyse!$E$111="X",INDIRECT("'DATA - økonomi'!AL"&amp;4+15*$A32+4*$A32+9),0)+IF(Analyse!$E$112="X",INDIRECT("'DATA - økonomi'!AL"&amp;4+15*$A32+4*$A32+10),0)+IF(Analyse!$E$115="X",INDIRECT("'DATA - økonomi'!AL"&amp;4+15*$A32+4*$A32+11),0)+IF(Analyse!$E$116="X",INDIRECT("'DATA - økonomi'!AL"&amp;4+15*$A32+4*$A32+12),0)+IF(Analyse!$E$117="X",INDIRECT("'DATA - økonomi'!AL"&amp;4+15*$A32+4*$A32+13),0)+IF(Analyse!$E$129="X",INDIRECT("'DATA - økonomi'!AL"&amp;4+15*$A32+4*$A32+14),0)</f>
        <v>0</v>
      </c>
      <c r="AM32" s="36">
        <f ca="1">IF(Analyse!$E$3="X",INDIRECT("'DATA - økonomi'!AM"&amp;4+15*$A32+4*$A32+0),0)+IF(Analyse!$E$4="X",INDIRECT("'DATA - økonomi'!AM"&amp;4+15*$A32+4*$A32+1),0)+IF(Analyse!$E$104="X",INDIRECT("'DATA - økonomi'!AM"&amp;4+15*$A32+4*$A32+2),0)+IF(Analyse!$E$105="X",INDIRECT("'DATA - økonomi'!AM"&amp;4+15*$A32+4*$A32+3),0)+IF(Analyse!$E$106="X",INDIRECT("'DATA - økonomi'!AM"&amp;4+15*$A32+4*$A32+4),0)+IF(Analyse!$E$107="X",INDIRECT("'DATA - økonomi'!AM"&amp;4+15*$A32+4*$A32+5),0)+IF(Analyse!$E$108="X",INDIRECT("'DATA - økonomi'!AM"&amp;4+15*$A32+4*$A32+6),0)+IF(Analyse!$E$109="X",INDIRECT("'DATA - økonomi'!AM"&amp;4+15*$A32+4*$A32+7),0)+IF(Analyse!$E$110="X",INDIRECT("'DATA - økonomi'!AM"&amp;4+15*$A32+4*$A32+8),0)+IF(Analyse!$E$111="X",INDIRECT("'DATA - økonomi'!AM"&amp;4+15*$A32+4*$A32+9),0)+IF(Analyse!$E$112="X",INDIRECT("'DATA - økonomi'!AM"&amp;4+15*$A32+4*$A32+10),0)+IF(Analyse!$E$115="X",INDIRECT("'DATA - økonomi'!AM"&amp;4+15*$A32+4*$A32+11),0)+IF(Analyse!$E$116="X",INDIRECT("'DATA - økonomi'!AM"&amp;4+15*$A32+4*$A32+12),0)+IF(Analyse!$E$117="X",INDIRECT("'DATA - økonomi'!AM"&amp;4+15*$A32+4*$A32+13),0)+IF(Analyse!$E$129="X",INDIRECT("'DATA - økonomi'!AM"&amp;4+15*$A32+4*$A32+14),0)</f>
        <v>0</v>
      </c>
      <c r="AN32" s="36">
        <f ca="1">IF(Analyse!$E$3="X",INDIRECT("'DATA - økonomi'!AN"&amp;4+15*$A32+4*$A32+0),0)+IF(Analyse!$E$4="X",INDIRECT("'DATA - økonomi'!AN"&amp;4+15*$A32+4*$A32+1),0)+IF(Analyse!$E$104="X",INDIRECT("'DATA - økonomi'!AN"&amp;4+15*$A32+4*$A32+2),0)+IF(Analyse!$E$105="X",INDIRECT("'DATA - økonomi'!AN"&amp;4+15*$A32+4*$A32+3),0)+IF(Analyse!$E$106="X",INDIRECT("'DATA - økonomi'!AN"&amp;4+15*$A32+4*$A32+4),0)+IF(Analyse!$E$107="X",INDIRECT("'DATA - økonomi'!AN"&amp;4+15*$A32+4*$A32+5),0)+IF(Analyse!$E$108="X",INDIRECT("'DATA - økonomi'!AN"&amp;4+15*$A32+4*$A32+6),0)+IF(Analyse!$E$109="X",INDIRECT("'DATA - økonomi'!AN"&amp;4+15*$A32+4*$A32+7),0)+IF(Analyse!$E$110="X",INDIRECT("'DATA - økonomi'!AN"&amp;4+15*$A32+4*$A32+8),0)+IF(Analyse!$E$111="X",INDIRECT("'DATA - økonomi'!AN"&amp;4+15*$A32+4*$A32+9),0)+IF(Analyse!$E$112="X",INDIRECT("'DATA - økonomi'!AN"&amp;4+15*$A32+4*$A32+10),0)+IF(Analyse!$E$115="X",INDIRECT("'DATA - økonomi'!AN"&amp;4+15*$A32+4*$A32+11),0)+IF(Analyse!$E$116="X",INDIRECT("'DATA - økonomi'!AN"&amp;4+15*$A32+4*$A32+12),0)+IF(Analyse!$E$117="X",INDIRECT("'DATA - økonomi'!AN"&amp;4+15*$A32+4*$A32+13),0)+IF(Analyse!$E$129="X",INDIRECT("'DATA - økonomi'!AN"&amp;4+15*$A32+4*$A32+14),0)</f>
        <v>0</v>
      </c>
      <c r="AO32" s="36">
        <f ca="1">IF(Analyse!$E$3="X",INDIRECT("'DATA - økonomi'!AO"&amp;4+15*$A32+4*$A32+0),0)+IF(Analyse!$E$4="X",INDIRECT("'DATA - økonomi'!AO"&amp;4+15*$A32+4*$A32+1),0)+IF(Analyse!$E$104="X",INDIRECT("'DATA - økonomi'!AO"&amp;4+15*$A32+4*$A32+2),0)+IF(Analyse!$E$105="X",INDIRECT("'DATA - økonomi'!AO"&amp;4+15*$A32+4*$A32+3),0)+IF(Analyse!$E$106="X",INDIRECT("'DATA - økonomi'!AO"&amp;4+15*$A32+4*$A32+4),0)+IF(Analyse!$E$107="X",INDIRECT("'DATA - økonomi'!AO"&amp;4+15*$A32+4*$A32+5),0)+IF(Analyse!$E$108="X",INDIRECT("'DATA - økonomi'!AO"&amp;4+15*$A32+4*$A32+6),0)+IF(Analyse!$E$109="X",INDIRECT("'DATA - økonomi'!AO"&amp;4+15*$A32+4*$A32+7),0)+IF(Analyse!$E$110="X",INDIRECT("'DATA - økonomi'!AO"&amp;4+15*$A32+4*$A32+8),0)+IF(Analyse!$E$111="X",INDIRECT("'DATA - økonomi'!AO"&amp;4+15*$A32+4*$A32+9),0)+IF(Analyse!$E$112="X",INDIRECT("'DATA - økonomi'!AO"&amp;4+15*$A32+4*$A32+10),0)+IF(Analyse!$E$115="X",INDIRECT("'DATA - økonomi'!AO"&amp;4+15*$A32+4*$A32+11),0)+IF(Analyse!$E$116="X",INDIRECT("'DATA - økonomi'!AO"&amp;4+15*$A32+4*$A32+12),0)+IF(Analyse!$E$117="X",INDIRECT("'DATA - økonomi'!AO"&amp;4+15*$A32+4*$A32+13),0)+IF(Analyse!$E$129="X",INDIRECT("'DATA - økonomi'!AO"&amp;4+15*$A32+4*$A32+14),0)</f>
        <v>0</v>
      </c>
      <c r="AP32" s="30"/>
      <c r="AQ32" s="35" t="s">
        <v>40</v>
      </c>
      <c r="AR32" s="36">
        <f ca="1">INDIRECT("'DATA - økonomi'!AE"&amp;($A135+1)*19)</f>
        <v>34471.364999999998</v>
      </c>
      <c r="AS32" s="36">
        <f ca="1">INDIRECT("'DATA - økonomi'!AF"&amp;($A135+1)*19)</f>
        <v>34270.377999999997</v>
      </c>
      <c r="AT32" s="36">
        <f ca="1">INDIRECT("'DATA - økonomi'!AG"&amp;($A135+1)*19)</f>
        <v>34203.455999999998</v>
      </c>
      <c r="AU32" s="36">
        <f ca="1">INDIRECT("'DATA - økonomi'!AH"&amp;($A135+1)*19)</f>
        <v>34121.661</v>
      </c>
      <c r="AV32" s="36">
        <f ca="1">INDIRECT("'DATA - økonomi'!AI"&amp;($A135+1)*19)</f>
        <v>34019.315000000002</v>
      </c>
      <c r="AW32" s="36">
        <f ca="1">INDIRECT("'DATA - økonomi'!AJ"&amp;($A135+1)*19)</f>
        <v>33857.614999999998</v>
      </c>
      <c r="AX32" s="36">
        <f ca="1">INDIRECT("'DATA - økonomi'!AK"&amp;($A135+1)*19)</f>
        <v>33681.770999999993</v>
      </c>
      <c r="AY32" s="36">
        <f ca="1">INDIRECT("'DATA - økonomi'!AL"&amp;($A135+1)*19)</f>
        <v>33513.339999999997</v>
      </c>
      <c r="AZ32" s="36">
        <f ca="1">INDIRECT("'DATA - økonomi'!AM"&amp;($A135+1)*19)</f>
        <v>33114.847999999998</v>
      </c>
      <c r="BA32" s="36">
        <f ca="1">INDIRECT("'DATA - økonomi'!AN"&amp;($A135+1)*19)</f>
        <v>32982.639999999999</v>
      </c>
      <c r="BB32" s="36">
        <f ca="1">INDIRECT("'DATA - økonomi'!AO"&amp;($A135+1)*19)</f>
        <v>32935.035000000003</v>
      </c>
      <c r="BC32" s="30"/>
    </row>
    <row r="33" spans="1:55" x14ac:dyDescent="0.25">
      <c r="A33" s="32">
        <v>29</v>
      </c>
      <c r="B33" s="35" t="s">
        <v>41</v>
      </c>
      <c r="C33" s="36">
        <f ca="1">IF(Analyse!$E$3="X",INDIRECT("'DATA - økonomi'!C"&amp;4+15*$A33+4*$A33+0),0)+IF(Analyse!$E$4="X",INDIRECT("'DATA - økonomi'!C"&amp;4+15*$A33+4*$A33+1),0)+IF(Analyse!$E$104="X",INDIRECT("'DATA - økonomi'!C"&amp;4+15*$A33+4*$A33+2),0)+IF(Analyse!$E$105="X",INDIRECT("'DATA - økonomi'!C"&amp;4+15*$A33+4*$A33+3),0)+IF(Analyse!$E$106="X",INDIRECT("'DATA - økonomi'!C"&amp;4+15*$A33+4*$A33+4),0)+IF(Analyse!$E$107="X",INDIRECT("'DATA - økonomi'!C"&amp;4+15*$A33+4*$A33+5),0)+IF(Analyse!$E$108="X",INDIRECT("'DATA - økonomi'!C"&amp;4+15*$A33+4*$A33+6),0)+IF(Analyse!$E$109="X",INDIRECT("'DATA - økonomi'!C"&amp;4+15*$A33+4*$A33+7),0)+IF(Analyse!$E$110="X",INDIRECT("'DATA - økonomi'!C"&amp;4+15*$A33+4*$A33+8),0)+IF(Analyse!$E$111="X",INDIRECT("'DATA - økonomi'!C"&amp;4+15*$A33+4*$A33+9),0)+IF(Analyse!$E$112="X",INDIRECT("'DATA - økonomi'!C"&amp;4+15*$A33+4*$A33+10),0)+IF(Analyse!$E$115="X",INDIRECT("'DATA - økonomi'!C"&amp;4+15*$A33+4*$A33+11),0)+IF(Analyse!$E$116="X",INDIRECT("'DATA - økonomi'!C"&amp;4+15*$A33+4*$A33+12),0)+IF(Analyse!$E$117="X",INDIRECT("'DATA - økonomi'!C"&amp;4+15*$A33+4*$A33+13),0)+IF(Analyse!$E$129="X",INDIRECT("'DATA - økonomi'!C"&amp;4+15*$A33+4*$A33+14),0)</f>
        <v>0</v>
      </c>
      <c r="D33" s="36">
        <f ca="1">IF(Analyse!$E$3="X",INDIRECT("'DATA - økonomi'!D"&amp;4+15*$A33+4*$A33+0),0)+IF(Analyse!$E$4="X",INDIRECT("'DATA - økonomi'!D"&amp;4+15*$A33+4*$A33+1),0)+IF(Analyse!$E$104="X",INDIRECT("'DATA - økonomi'!D"&amp;4+15*$A33+4*$A33+2),0)+IF(Analyse!$E$105="X",INDIRECT("'DATA - økonomi'!D"&amp;4+15*$A33+4*$A33+3),0)+IF(Analyse!$E$106="X",INDIRECT("'DATA - økonomi'!D"&amp;4+15*$A33+4*$A33+4),0)+IF(Analyse!$E$107="X",INDIRECT("'DATA - økonomi'!D"&amp;4+15*$A33+4*$A33+5),0)+IF(Analyse!$E$108="X",INDIRECT("'DATA - økonomi'!D"&amp;4+15*$A33+4*$A33+6),0)+IF(Analyse!$E$109="X",INDIRECT("'DATA - økonomi'!D"&amp;4+15*$A33+4*$A33+7),0)+IF(Analyse!$E$110="X",INDIRECT("'DATA - økonomi'!D"&amp;4+15*$A33+4*$A33+8),0)+IF(Analyse!$E$111="X",INDIRECT("'DATA - økonomi'!D"&amp;4+15*$A33+4*$A33+9),0)+IF(Analyse!$E$112="X",INDIRECT("'DATA - økonomi'!D"&amp;4+15*$A33+4*$A33+10),0)+IF(Analyse!$E$115="X",INDIRECT("'DATA - økonomi'!D"&amp;4+15*$A33+4*$A33+11),0)+IF(Analyse!$E$116="X",INDIRECT("'DATA - økonomi'!D"&amp;4+15*$A33+4*$A33+12),0)+IF(Analyse!$E$117="X",INDIRECT("'DATA - økonomi'!D"&amp;4+15*$A33+4*$A33+13),0)+IF(Analyse!$E$129="X",INDIRECT("'DATA - økonomi'!D"&amp;4+15*$A33+4*$A33+14),0)</f>
        <v>0</v>
      </c>
      <c r="E33" s="36">
        <f ca="1">IF(Analyse!$E$3="X",INDIRECT("'DATA - økonomi'!E"&amp;4+15*$A33+4*$A33+0),0)+IF(Analyse!$E$4="X",INDIRECT("'DATA - økonomi'!E"&amp;4+15*$A33+4*$A33+1),0)+IF(Analyse!$E$104="X",INDIRECT("'DATA - økonomi'!E"&amp;4+15*$A33+4*$A33+2),0)+IF(Analyse!$E$105="X",INDIRECT("'DATA - økonomi'!E"&amp;4+15*$A33+4*$A33+3),0)+IF(Analyse!$E$106="X",INDIRECT("'DATA - økonomi'!E"&amp;4+15*$A33+4*$A33+4),0)+IF(Analyse!$E$107="X",INDIRECT("'DATA - økonomi'!E"&amp;4+15*$A33+4*$A33+5),0)+IF(Analyse!$E$108="X",INDIRECT("'DATA - økonomi'!E"&amp;4+15*$A33+4*$A33+6),0)+IF(Analyse!$E$109="X",INDIRECT("'DATA - økonomi'!E"&amp;4+15*$A33+4*$A33+7),0)+IF(Analyse!$E$110="X",INDIRECT("'DATA - økonomi'!E"&amp;4+15*$A33+4*$A33+8),0)+IF(Analyse!$E$111="X",INDIRECT("'DATA - økonomi'!E"&amp;4+15*$A33+4*$A33+9),0)+IF(Analyse!$E$112="X",INDIRECT("'DATA - økonomi'!E"&amp;4+15*$A33+4*$A33+10),0)+IF(Analyse!$E$115="X",INDIRECT("'DATA - økonomi'!E"&amp;4+15*$A33+4*$A33+11),0)+IF(Analyse!$E$116="X",INDIRECT("'DATA - økonomi'!E"&amp;4+15*$A33+4*$A33+12),0)+IF(Analyse!$E$117="X",INDIRECT("'DATA - økonomi'!E"&amp;4+15*$A33+4*$A33+13),0)+IF(Analyse!$E$129="X",INDIRECT("'DATA - økonomi'!E"&amp;4+15*$A33+4*$A33+14),0)</f>
        <v>0</v>
      </c>
      <c r="F33" s="36">
        <f ca="1">IF(Analyse!$E$3="X",INDIRECT("'DATA - økonomi'!F"&amp;4+15*$A33+4*$A33+0),0)+IF(Analyse!$E$4="X",INDIRECT("'DATA - økonomi'!F"&amp;4+15*$A33+4*$A33+1),0)+IF(Analyse!$E$104="X",INDIRECT("'DATA - økonomi'!F"&amp;4+15*$A33+4*$A33+2),0)+IF(Analyse!$E$105="X",INDIRECT("'DATA - økonomi'!F"&amp;4+15*$A33+4*$A33+3),0)+IF(Analyse!$E$106="X",INDIRECT("'DATA - økonomi'!F"&amp;4+15*$A33+4*$A33+4),0)+IF(Analyse!$E$107="X",INDIRECT("'DATA - økonomi'!F"&amp;4+15*$A33+4*$A33+5),0)+IF(Analyse!$E$108="X",INDIRECT("'DATA - økonomi'!F"&amp;4+15*$A33+4*$A33+6),0)+IF(Analyse!$E$109="X",INDIRECT("'DATA - økonomi'!F"&amp;4+15*$A33+4*$A33+7),0)+IF(Analyse!$E$110="X",INDIRECT("'DATA - økonomi'!F"&amp;4+15*$A33+4*$A33+8),0)+IF(Analyse!$E$111="X",INDIRECT("'DATA - økonomi'!F"&amp;4+15*$A33+4*$A33+9),0)+IF(Analyse!$E$112="X",INDIRECT("'DATA - økonomi'!F"&amp;4+15*$A33+4*$A33+10),0)+IF(Analyse!$E$115="X",INDIRECT("'DATA - økonomi'!F"&amp;4+15*$A33+4*$A33+11),0)+IF(Analyse!$E$116="X",INDIRECT("'DATA - økonomi'!F"&amp;4+15*$A33+4*$A33+12),0)+IF(Analyse!$E$117="X",INDIRECT("'DATA - økonomi'!F"&amp;4+15*$A33+4*$A33+13),0)+IF(Analyse!$E$129="X",INDIRECT("'DATA - økonomi'!F"&amp;4+15*$A33+4*$A33+14),0)</f>
        <v>0</v>
      </c>
      <c r="G33" s="36">
        <f ca="1">IF(Analyse!$E$3="X",INDIRECT("'DATA - økonomi'!G"&amp;4+15*$A33+4*$A33+0),0)+IF(Analyse!$E$4="X",INDIRECT("'DATA - økonomi'!G"&amp;4+15*$A33+4*$A33+1),0)+IF(Analyse!$E$104="X",INDIRECT("'DATA - økonomi'!G"&amp;4+15*$A33+4*$A33+2),0)+IF(Analyse!$E$105="X",INDIRECT("'DATA - økonomi'!G"&amp;4+15*$A33+4*$A33+3),0)+IF(Analyse!$E$106="X",INDIRECT("'DATA - økonomi'!G"&amp;4+15*$A33+4*$A33+4),0)+IF(Analyse!$E$107="X",INDIRECT("'DATA - økonomi'!G"&amp;4+15*$A33+4*$A33+5),0)+IF(Analyse!$E$108="X",INDIRECT("'DATA - økonomi'!G"&amp;4+15*$A33+4*$A33+6),0)+IF(Analyse!$E$109="X",INDIRECT("'DATA - økonomi'!G"&amp;4+15*$A33+4*$A33+7),0)+IF(Analyse!$E$110="X",INDIRECT("'DATA - økonomi'!G"&amp;4+15*$A33+4*$A33+8),0)+IF(Analyse!$E$111="X",INDIRECT("'DATA - økonomi'!G"&amp;4+15*$A33+4*$A33+9),0)+IF(Analyse!$E$112="X",INDIRECT("'DATA - økonomi'!G"&amp;4+15*$A33+4*$A33+10),0)+IF(Analyse!$E$115="X",INDIRECT("'DATA - økonomi'!G"&amp;4+15*$A33+4*$A33+11),0)+IF(Analyse!$E$116="X",INDIRECT("'DATA - økonomi'!G"&amp;4+15*$A33+4*$A33+12),0)+IF(Analyse!$E$117="X",INDIRECT("'DATA - økonomi'!G"&amp;4+15*$A33+4*$A33+13),0)+IF(Analyse!$E$129="X",INDIRECT("'DATA - økonomi'!G"&amp;4+15*$A33+4*$A33+14),0)</f>
        <v>0</v>
      </c>
      <c r="H33" s="36">
        <f ca="1">IF(Analyse!$E$3="X",INDIRECT("'DATA - økonomi'!H"&amp;4+15*$A33+4*$A33+0),0)+IF(Analyse!$E$4="X",INDIRECT("'DATA - økonomi'!H"&amp;4+15*$A33+4*$A33+1),0)+IF(Analyse!$E$104="X",INDIRECT("'DATA - økonomi'!H"&amp;4+15*$A33+4*$A33+2),0)+IF(Analyse!$E$105="X",INDIRECT("'DATA - økonomi'!H"&amp;4+15*$A33+4*$A33+3),0)+IF(Analyse!$E$106="X",INDIRECT("'DATA - økonomi'!H"&amp;4+15*$A33+4*$A33+4),0)+IF(Analyse!$E$107="X",INDIRECT("'DATA - økonomi'!H"&amp;4+15*$A33+4*$A33+5),0)+IF(Analyse!$E$108="X",INDIRECT("'DATA - økonomi'!H"&amp;4+15*$A33+4*$A33+6),0)+IF(Analyse!$E$109="X",INDIRECT("'DATA - økonomi'!H"&amp;4+15*$A33+4*$A33+7),0)+IF(Analyse!$E$110="X",INDIRECT("'DATA - økonomi'!H"&amp;4+15*$A33+4*$A33+8),0)+IF(Analyse!$E$111="X",INDIRECT("'DATA - økonomi'!H"&amp;4+15*$A33+4*$A33+9),0)+IF(Analyse!$E$112="X",INDIRECT("'DATA - økonomi'!H"&amp;4+15*$A33+4*$A33+10),0)+IF(Analyse!$E$115="X",INDIRECT("'DATA - økonomi'!H"&amp;4+15*$A33+4*$A33+11),0)+IF(Analyse!$E$116="X",INDIRECT("'DATA - økonomi'!H"&amp;4+15*$A33+4*$A33+12),0)+IF(Analyse!$E$117="X",INDIRECT("'DATA - økonomi'!H"&amp;4+15*$A33+4*$A33+13),0)+IF(Analyse!$E$129="X",INDIRECT("'DATA - økonomi'!H"&amp;4+15*$A33+4*$A33+14),0)</f>
        <v>0</v>
      </c>
      <c r="I33" s="36">
        <f ca="1">IF(Analyse!$E$3="X",INDIRECT("'DATA - økonomi'!I"&amp;4+15*$A33+4*$A33+0),0)+IF(Analyse!$E$4="X",INDIRECT("'DATA - økonomi'!I"&amp;4+15*$A33+4*$A33+1),0)+IF(Analyse!$E$104="X",INDIRECT("'DATA - økonomi'!I"&amp;4+15*$A33+4*$A33+2),0)+IF(Analyse!$E$105="X",INDIRECT("'DATA - økonomi'!I"&amp;4+15*$A33+4*$A33+3),0)+IF(Analyse!$E$106="X",INDIRECT("'DATA - økonomi'!I"&amp;4+15*$A33+4*$A33+4),0)+IF(Analyse!$E$107="X",INDIRECT("'DATA - økonomi'!I"&amp;4+15*$A33+4*$A33+5),0)+IF(Analyse!$E$108="X",INDIRECT("'DATA - økonomi'!I"&amp;4+15*$A33+4*$A33+6),0)+IF(Analyse!$E$109="X",INDIRECT("'DATA - økonomi'!I"&amp;4+15*$A33+4*$A33+7),0)+IF(Analyse!$E$110="X",INDIRECT("'DATA - økonomi'!I"&amp;4+15*$A33+4*$A33+8),0)+IF(Analyse!$E$111="X",INDIRECT("'DATA - økonomi'!I"&amp;4+15*$A33+4*$A33+9),0)+IF(Analyse!$E$112="X",INDIRECT("'DATA - økonomi'!I"&amp;4+15*$A33+4*$A33+10),0)+IF(Analyse!$E$115="X",INDIRECT("'DATA - økonomi'!I"&amp;4+15*$A33+4*$A33+11),0)+IF(Analyse!$E$116="X",INDIRECT("'DATA - økonomi'!I"&amp;4+15*$A33+4*$A33+12),0)+IF(Analyse!$E$117="X",INDIRECT("'DATA - økonomi'!I"&amp;4+15*$A33+4*$A33+13),0)+IF(Analyse!$E$129="X",INDIRECT("'DATA - økonomi'!I"&amp;4+15*$A33+4*$A33+14),0)</f>
        <v>0</v>
      </c>
      <c r="J33" s="36">
        <f ca="1">IF(Analyse!$E$3="X",INDIRECT("'DATA - økonomi'!J"&amp;4+15*$A33+4*$A33+0),0)+IF(Analyse!$E$4="X",INDIRECT("'DATA - økonomi'!J"&amp;4+15*$A33+4*$A33+1),0)+IF(Analyse!$E$104="X",INDIRECT("'DATA - økonomi'!J"&amp;4+15*$A33+4*$A33+2),0)+IF(Analyse!$E$105="X",INDIRECT("'DATA - økonomi'!J"&amp;4+15*$A33+4*$A33+3),0)+IF(Analyse!$E$106="X",INDIRECT("'DATA - økonomi'!J"&amp;4+15*$A33+4*$A33+4),0)+IF(Analyse!$E$107="X",INDIRECT("'DATA - økonomi'!J"&amp;4+15*$A33+4*$A33+5),0)+IF(Analyse!$E$108="X",INDIRECT("'DATA - økonomi'!J"&amp;4+15*$A33+4*$A33+6),0)+IF(Analyse!$E$109="X",INDIRECT("'DATA - økonomi'!J"&amp;4+15*$A33+4*$A33+7),0)+IF(Analyse!$E$110="X",INDIRECT("'DATA - økonomi'!J"&amp;4+15*$A33+4*$A33+8),0)+IF(Analyse!$E$111="X",INDIRECT("'DATA - økonomi'!J"&amp;4+15*$A33+4*$A33+9),0)+IF(Analyse!$E$112="X",INDIRECT("'DATA - økonomi'!J"&amp;4+15*$A33+4*$A33+10),0)+IF(Analyse!$E$115="X",INDIRECT("'DATA - økonomi'!J"&amp;4+15*$A33+4*$A33+11),0)+IF(Analyse!$E$116="X",INDIRECT("'DATA - økonomi'!J"&amp;4+15*$A33+4*$A33+12),0)+IF(Analyse!$E$117="X",INDIRECT("'DATA - økonomi'!J"&amp;4+15*$A33+4*$A33+13),0)+IF(Analyse!$E$129="X",INDIRECT("'DATA - økonomi'!J"&amp;4+15*$A33+4*$A33+14),0)</f>
        <v>0</v>
      </c>
      <c r="K33" s="36">
        <f ca="1">IF(Analyse!$E$3="X",INDIRECT("'DATA - økonomi'!K"&amp;4+15*$A33+4*$A33+0),0)+IF(Analyse!$E$4="X",INDIRECT("'DATA - økonomi'!K"&amp;4+15*$A33+4*$A33+1),0)+IF(Analyse!$E$104="X",INDIRECT("'DATA - økonomi'!K"&amp;4+15*$A33+4*$A33+2),0)+IF(Analyse!$E$105="X",INDIRECT("'DATA - økonomi'!K"&amp;4+15*$A33+4*$A33+3),0)+IF(Analyse!$E$106="X",INDIRECT("'DATA - økonomi'!K"&amp;4+15*$A33+4*$A33+4),0)+IF(Analyse!$E$107="X",INDIRECT("'DATA - økonomi'!K"&amp;4+15*$A33+4*$A33+5),0)+IF(Analyse!$E$108="X",INDIRECT("'DATA - økonomi'!K"&amp;4+15*$A33+4*$A33+6),0)+IF(Analyse!$E$109="X",INDIRECT("'DATA - økonomi'!K"&amp;4+15*$A33+4*$A33+7),0)+IF(Analyse!$E$110="X",INDIRECT("'DATA - økonomi'!K"&amp;4+15*$A33+4*$A33+8),0)+IF(Analyse!$E$111="X",INDIRECT("'DATA - økonomi'!K"&amp;4+15*$A33+4*$A33+9),0)+IF(Analyse!$E$112="X",INDIRECT("'DATA - økonomi'!K"&amp;4+15*$A33+4*$A33+10),0)+IF(Analyse!$E$115="X",INDIRECT("'DATA - økonomi'!K"&amp;4+15*$A33+4*$A33+11),0)+IF(Analyse!$E$116="X",INDIRECT("'DATA - økonomi'!K"&amp;4+15*$A33+4*$A33+12),0)+IF(Analyse!$E$117="X",INDIRECT("'DATA - økonomi'!K"&amp;4+15*$A33+4*$A33+13),0)+IF(Analyse!$E$129="X",INDIRECT("'DATA - økonomi'!K"&amp;4+15*$A33+4*$A33+14),0)</f>
        <v>0</v>
      </c>
      <c r="L33" s="36">
        <f ca="1">IF(Analyse!$E$3="X",INDIRECT("'DATA - økonomi'!L"&amp;4+15*$A33+4*$A33+0),0)+IF(Analyse!$E$4="X",INDIRECT("'DATA - økonomi'!L"&amp;4+15*$A33+4*$A33+1),0)+IF(Analyse!$E$104="X",INDIRECT("'DATA - økonomi'!L"&amp;4+15*$A33+4*$A33+2),0)+IF(Analyse!$E$105="X",INDIRECT("'DATA - økonomi'!L"&amp;4+15*$A33+4*$A33+3),0)+IF(Analyse!$E$106="X",INDIRECT("'DATA - økonomi'!L"&amp;4+15*$A33+4*$A33+4),0)+IF(Analyse!$E$107="X",INDIRECT("'DATA - økonomi'!L"&amp;4+15*$A33+4*$A33+5),0)+IF(Analyse!$E$108="X",INDIRECT("'DATA - økonomi'!L"&amp;4+15*$A33+4*$A33+6),0)+IF(Analyse!$E$109="X",INDIRECT("'DATA - økonomi'!L"&amp;4+15*$A33+4*$A33+7),0)+IF(Analyse!$E$110="X",INDIRECT("'DATA - økonomi'!L"&amp;4+15*$A33+4*$A33+8),0)+IF(Analyse!$E$111="X",INDIRECT("'DATA - økonomi'!L"&amp;4+15*$A33+4*$A33+9),0)+IF(Analyse!$E$112="X",INDIRECT("'DATA - økonomi'!L"&amp;4+15*$A33+4*$A33+10),0)+IF(Analyse!$E$115="X",INDIRECT("'DATA - økonomi'!L"&amp;4+15*$A33+4*$A33+11),0)+IF(Analyse!$E$116="X",INDIRECT("'DATA - økonomi'!L"&amp;4+15*$A33+4*$A33+12),0)+IF(Analyse!$E$117="X",INDIRECT("'DATA - økonomi'!L"&amp;4+15*$A33+4*$A33+13),0)+IF(Analyse!$E$129="X",INDIRECT("'DATA - økonomi'!L"&amp;4+15*$A33+4*$A33+14),0)</f>
        <v>0</v>
      </c>
      <c r="M33" s="36">
        <f ca="1">IF(Analyse!$E$3="X",INDIRECT("'DATA - økonomi'!M"&amp;4+15*$A33+4*$A33+0),0)+IF(Analyse!$E$4="X",INDIRECT("'DATA - økonomi'!M"&amp;4+15*$A33+4*$A33+1),0)+IF(Analyse!$E$104="X",INDIRECT("'DATA - økonomi'!M"&amp;4+15*$A33+4*$A33+2),0)+IF(Analyse!$E$105="X",INDIRECT("'DATA - økonomi'!M"&amp;4+15*$A33+4*$A33+3),0)+IF(Analyse!$E$106="X",INDIRECT("'DATA - økonomi'!M"&amp;4+15*$A33+4*$A33+4),0)+IF(Analyse!$E$107="X",INDIRECT("'DATA - økonomi'!M"&amp;4+15*$A33+4*$A33+5),0)+IF(Analyse!$E$108="X",INDIRECT("'DATA - økonomi'!M"&amp;4+15*$A33+4*$A33+6),0)+IF(Analyse!$E$109="X",INDIRECT("'DATA - økonomi'!M"&amp;4+15*$A33+4*$A33+7),0)+IF(Analyse!$E$110="X",INDIRECT("'DATA - økonomi'!M"&amp;4+15*$A33+4*$A33+8),0)+IF(Analyse!$E$111="X",INDIRECT("'DATA - økonomi'!M"&amp;4+15*$A33+4*$A33+9),0)+IF(Analyse!$E$112="X",INDIRECT("'DATA - økonomi'!M"&amp;4+15*$A33+4*$A33+10),0)+IF(Analyse!$E$115="X",INDIRECT("'DATA - økonomi'!M"&amp;4+15*$A33+4*$A33+11),0)+IF(Analyse!$E$116="X",INDIRECT("'DATA - økonomi'!M"&amp;4+15*$A33+4*$A33+12),0)+IF(Analyse!$E$117="X",INDIRECT("'DATA - økonomi'!M"&amp;4+15*$A33+4*$A33+13),0)+IF(Analyse!$E$129="X",INDIRECT("'DATA - økonomi'!M"&amp;4+15*$A33+4*$A33+14),0)</f>
        <v>0</v>
      </c>
      <c r="N33" s="36">
        <f ca="1">IF(Analyse!$E$3="X",INDIRECT("'DATA - økonomi'!N"&amp;4+15*$A33+4*$A33+0),0)+IF(Analyse!$E$4="X",INDIRECT("'DATA - økonomi'!N"&amp;4+15*$A33+4*$A33+1),0)+IF(Analyse!$E$104="X",INDIRECT("'DATA - økonomi'!N"&amp;4+15*$A33+4*$A33+2),0)+IF(Analyse!$E$105="X",INDIRECT("'DATA - økonomi'!N"&amp;4+15*$A33+4*$A33+3),0)+IF(Analyse!$E$106="X",INDIRECT("'DATA - økonomi'!N"&amp;4+15*$A33+4*$A33+4),0)+IF(Analyse!$E$107="X",INDIRECT("'DATA - økonomi'!N"&amp;4+15*$A33+4*$A33+5),0)+IF(Analyse!$E$108="X",INDIRECT("'DATA - økonomi'!N"&amp;4+15*$A33+4*$A33+6),0)+IF(Analyse!$E$109="X",INDIRECT("'DATA - økonomi'!N"&amp;4+15*$A33+4*$A33+7),0)+IF(Analyse!$E$110="X",INDIRECT("'DATA - økonomi'!N"&amp;4+15*$A33+4*$A33+8),0)+IF(Analyse!$E$111="X",INDIRECT("'DATA - økonomi'!N"&amp;4+15*$A33+4*$A33+9),0)+IF(Analyse!$E$112="X",INDIRECT("'DATA - økonomi'!N"&amp;4+15*$A33+4*$A33+10),0)+IF(Analyse!$E$115="X",INDIRECT("'DATA - økonomi'!N"&amp;4+15*$A33+4*$A33+11),0)+IF(Analyse!$E$116="X",INDIRECT("'DATA - økonomi'!N"&amp;4+15*$A33+4*$A33+12),0)+IF(Analyse!$E$117="X",INDIRECT("'DATA - økonomi'!N"&amp;4+15*$A33+4*$A33+13),0)+IF(Analyse!$E$129="X",INDIRECT("'DATA - økonomi'!N"&amp;4+15*$A33+4*$A33+14),0)</f>
        <v>0</v>
      </c>
      <c r="O33" s="32"/>
      <c r="P33" s="35" t="s">
        <v>41</v>
      </c>
      <c r="Q33" s="36">
        <f ca="1">IF(Analyse!$E$3="X",INDIRECT("'DATA - økonomi'!Q"&amp;4+15*$A33+4*$A33+0),0)+IF(Analyse!$E$4="X",INDIRECT("'DATA - økonomi'!Q"&amp;4+15*$A33+4*$A33+1),0)+IF(Analyse!$E$104="X",INDIRECT("'DATA - økonomi'!Q"&amp;4+15*$A33+4*$A33+2),0)+IF(Analyse!$E$105="X",INDIRECT("'DATA - økonomi'!Q"&amp;4+15*$A33+4*$A33+3),0)+IF(Analyse!$E$106="X",INDIRECT("'DATA - økonomi'!Q"&amp;4+15*$A33+4*$A33+4),0)+IF(Analyse!$E$107="X",INDIRECT("'DATA - økonomi'!Q"&amp;4+15*$A33+4*$A33+5),0)+IF(Analyse!$E$108="X",INDIRECT("'DATA - økonomi'!Q"&amp;4+15*$A33+4*$A33+6),0)+IF(Analyse!$E$109="X",INDIRECT("'DATA - økonomi'!Q"&amp;4+15*$A33+4*$A33+7),0)+IF(Analyse!$E$110="X",INDIRECT("'DATA - økonomi'!Q"&amp;4+15*$A33+4*$A33+8),0)+IF(Analyse!$E$111="X",INDIRECT("'DATA - økonomi'!Q"&amp;4+15*$A33+4*$A33+9),0)+IF(Analyse!$E$112="X",INDIRECT("'DATA - økonomi'!Q"&amp;4+15*$A33+4*$A33+10),0)+IF(Analyse!$E$115="X",INDIRECT("'DATA - økonomi'!Q"&amp;4+15*$A33+4*$A33+11),0)+IF(Analyse!$E$116="X",INDIRECT("'DATA - økonomi'!Q"&amp;4+15*$A33+4*$A33+12),0)+IF(Analyse!$E$117="X",INDIRECT("'DATA - økonomi'!Q"&amp;4+15*$A33+4*$A33+13),0)+IF(Analyse!$E$129="X",INDIRECT("'DATA - økonomi'!Q"&amp;4+15*$A33+4*$A33+14),0)</f>
        <v>0</v>
      </c>
      <c r="R33" s="36">
        <f ca="1">IF(Analyse!$E$3="X",INDIRECT("'DATA - økonomi'!R"&amp;4+15*$A33+4*$A33+0),0)+IF(Analyse!$E$4="X",INDIRECT("'DATA - økonomi'!R"&amp;4+15*$A33+4*$A33+1),0)+IF(Analyse!$E$104="X",INDIRECT("'DATA - økonomi'!R"&amp;4+15*$A33+4*$A33+2),0)+IF(Analyse!$E$105="X",INDIRECT("'DATA - økonomi'!R"&amp;4+15*$A33+4*$A33+3),0)+IF(Analyse!$E$106="X",INDIRECT("'DATA - økonomi'!R"&amp;4+15*$A33+4*$A33+4),0)+IF(Analyse!$E$107="X",INDIRECT("'DATA - økonomi'!R"&amp;4+15*$A33+4*$A33+5),0)+IF(Analyse!$E$108="X",INDIRECT("'DATA - økonomi'!R"&amp;4+15*$A33+4*$A33+6),0)+IF(Analyse!$E$109="X",INDIRECT("'DATA - økonomi'!R"&amp;4+15*$A33+4*$A33+7),0)+IF(Analyse!$E$110="X",INDIRECT("'DATA - økonomi'!R"&amp;4+15*$A33+4*$A33+8),0)+IF(Analyse!$E$111="X",INDIRECT("'DATA - økonomi'!R"&amp;4+15*$A33+4*$A33+9),0)+IF(Analyse!$E$112="X",INDIRECT("'DATA - økonomi'!R"&amp;4+15*$A33+4*$A33+10),0)+IF(Analyse!$E$115="X",INDIRECT("'DATA - økonomi'!R"&amp;4+15*$A33+4*$A33+11),0)+IF(Analyse!$E$116="X",INDIRECT("'DATA - økonomi'!R"&amp;4+15*$A33+4*$A33+12),0)+IF(Analyse!$E$117="X",INDIRECT("'DATA - økonomi'!R"&amp;4+15*$A33+4*$A33+13),0)+IF(Analyse!$E$129="X",INDIRECT("'DATA - økonomi'!R"&amp;4+15*$A33+4*$A33+14),0)</f>
        <v>0</v>
      </c>
      <c r="S33" s="36">
        <f ca="1">IF(Analyse!$E$3="X",INDIRECT("'DATA - økonomi'!S"&amp;4+15*$A33+4*$A33+0),0)+IF(Analyse!$E$4="X",INDIRECT("'DATA - økonomi'!S"&amp;4+15*$A33+4*$A33+1),0)+IF(Analyse!$E$104="X",INDIRECT("'DATA - økonomi'!S"&amp;4+15*$A33+4*$A33+2),0)+IF(Analyse!$E$105="X",INDIRECT("'DATA - økonomi'!S"&amp;4+15*$A33+4*$A33+3),0)+IF(Analyse!$E$106="X",INDIRECT("'DATA - økonomi'!S"&amp;4+15*$A33+4*$A33+4),0)+IF(Analyse!$E$107="X",INDIRECT("'DATA - økonomi'!S"&amp;4+15*$A33+4*$A33+5),0)+IF(Analyse!$E$108="X",INDIRECT("'DATA - økonomi'!S"&amp;4+15*$A33+4*$A33+6),0)+IF(Analyse!$E$109="X",INDIRECT("'DATA - økonomi'!S"&amp;4+15*$A33+4*$A33+7),0)+IF(Analyse!$E$110="X",INDIRECT("'DATA - økonomi'!S"&amp;4+15*$A33+4*$A33+8),0)+IF(Analyse!$E$111="X",INDIRECT("'DATA - økonomi'!S"&amp;4+15*$A33+4*$A33+9),0)+IF(Analyse!$E$112="X",INDIRECT("'DATA - økonomi'!S"&amp;4+15*$A33+4*$A33+10),0)+IF(Analyse!$E$115="X",INDIRECT("'DATA - økonomi'!S"&amp;4+15*$A33+4*$A33+11),0)+IF(Analyse!$E$116="X",INDIRECT("'DATA - økonomi'!S"&amp;4+15*$A33+4*$A33+12),0)+IF(Analyse!$E$117="X",INDIRECT("'DATA - økonomi'!S"&amp;4+15*$A33+4*$A33+13),0)+IF(Analyse!$E$129="X",INDIRECT("'DATA - økonomi'!S"&amp;4+15*$A33+4*$A33+14),0)</f>
        <v>0</v>
      </c>
      <c r="T33" s="36">
        <f ca="1">IF(Analyse!$E$3="X",INDIRECT("'DATA - økonomi'!T"&amp;4+15*$A33+4*$A33+0),0)+IF(Analyse!$E$4="X",INDIRECT("'DATA - økonomi'!T"&amp;4+15*$A33+4*$A33+1),0)+IF(Analyse!$E$104="X",INDIRECT("'DATA - økonomi'!T"&amp;4+15*$A33+4*$A33+2),0)+IF(Analyse!$E$105="X",INDIRECT("'DATA - økonomi'!T"&amp;4+15*$A33+4*$A33+3),0)+IF(Analyse!$E$106="X",INDIRECT("'DATA - økonomi'!T"&amp;4+15*$A33+4*$A33+4),0)+IF(Analyse!$E$107="X",INDIRECT("'DATA - økonomi'!T"&amp;4+15*$A33+4*$A33+5),0)+IF(Analyse!$E$108="X",INDIRECT("'DATA - økonomi'!T"&amp;4+15*$A33+4*$A33+6),0)+IF(Analyse!$E$109="X",INDIRECT("'DATA - økonomi'!T"&amp;4+15*$A33+4*$A33+7),0)+IF(Analyse!$E$110="X",INDIRECT("'DATA - økonomi'!T"&amp;4+15*$A33+4*$A33+8),0)+IF(Analyse!$E$111="X",INDIRECT("'DATA - økonomi'!T"&amp;4+15*$A33+4*$A33+9),0)+IF(Analyse!$E$112="X",INDIRECT("'DATA - økonomi'!T"&amp;4+15*$A33+4*$A33+10),0)+IF(Analyse!$E$115="X",INDIRECT("'DATA - økonomi'!T"&amp;4+15*$A33+4*$A33+11),0)+IF(Analyse!$E$116="X",INDIRECT("'DATA - økonomi'!T"&amp;4+15*$A33+4*$A33+12),0)+IF(Analyse!$E$117="X",INDIRECT("'DATA - økonomi'!T"&amp;4+15*$A33+4*$A33+13),0)+IF(Analyse!$E$129="X",INDIRECT("'DATA - økonomi'!T"&amp;4+15*$A33+4*$A33+14),0)</f>
        <v>0</v>
      </c>
      <c r="U33" s="36">
        <f ca="1">IF(Analyse!$E$3="X",INDIRECT("'DATA - økonomi'!U"&amp;4+15*$A33+4*$A33+0),0)+IF(Analyse!$E$4="X",INDIRECT("'DATA - økonomi'!U"&amp;4+15*$A33+4*$A33+1),0)+IF(Analyse!$E$104="X",INDIRECT("'DATA - økonomi'!U"&amp;4+15*$A33+4*$A33+2),0)+IF(Analyse!$E$105="X",INDIRECT("'DATA - økonomi'!U"&amp;4+15*$A33+4*$A33+3),0)+IF(Analyse!$E$106="X",INDIRECT("'DATA - økonomi'!U"&amp;4+15*$A33+4*$A33+4),0)+IF(Analyse!$E$107="X",INDIRECT("'DATA - økonomi'!U"&amp;4+15*$A33+4*$A33+5),0)+IF(Analyse!$E$108="X",INDIRECT("'DATA - økonomi'!U"&amp;4+15*$A33+4*$A33+6),0)+IF(Analyse!$E$109="X",INDIRECT("'DATA - økonomi'!U"&amp;4+15*$A33+4*$A33+7),0)+IF(Analyse!$E$110="X",INDIRECT("'DATA - økonomi'!U"&amp;4+15*$A33+4*$A33+8),0)+IF(Analyse!$E$111="X",INDIRECT("'DATA - økonomi'!U"&amp;4+15*$A33+4*$A33+9),0)+IF(Analyse!$E$112="X",INDIRECT("'DATA - økonomi'!U"&amp;4+15*$A33+4*$A33+10),0)+IF(Analyse!$E$115="X",INDIRECT("'DATA - økonomi'!U"&amp;4+15*$A33+4*$A33+11),0)+IF(Analyse!$E$116="X",INDIRECT("'DATA - økonomi'!U"&amp;4+15*$A33+4*$A33+12),0)+IF(Analyse!$E$117="X",INDIRECT("'DATA - økonomi'!U"&amp;4+15*$A33+4*$A33+13),0)+IF(Analyse!$E$129="X",INDIRECT("'DATA - økonomi'!U"&amp;4+15*$A33+4*$A33+14),0)</f>
        <v>0</v>
      </c>
      <c r="V33" s="36">
        <f ca="1">IF(Analyse!$E$3="X",INDIRECT("'DATA - økonomi'!V"&amp;4+15*$A33+4*$A33+0),0)+IF(Analyse!$E$4="X",INDIRECT("'DATA - økonomi'!V"&amp;4+15*$A33+4*$A33+1),0)+IF(Analyse!$E$104="X",INDIRECT("'DATA - økonomi'!V"&amp;4+15*$A33+4*$A33+2),0)+IF(Analyse!$E$105="X",INDIRECT("'DATA - økonomi'!V"&amp;4+15*$A33+4*$A33+3),0)+IF(Analyse!$E$106="X",INDIRECT("'DATA - økonomi'!V"&amp;4+15*$A33+4*$A33+4),0)+IF(Analyse!$E$107="X",INDIRECT("'DATA - økonomi'!V"&amp;4+15*$A33+4*$A33+5),0)+IF(Analyse!$E$108="X",INDIRECT("'DATA - økonomi'!V"&amp;4+15*$A33+4*$A33+6),0)+IF(Analyse!$E$109="X",INDIRECT("'DATA - økonomi'!V"&amp;4+15*$A33+4*$A33+7),0)+IF(Analyse!$E$110="X",INDIRECT("'DATA - økonomi'!V"&amp;4+15*$A33+4*$A33+8),0)+IF(Analyse!$E$111="X",INDIRECT("'DATA - økonomi'!V"&amp;4+15*$A33+4*$A33+9),0)+IF(Analyse!$E$112="X",INDIRECT("'DATA - økonomi'!V"&amp;4+15*$A33+4*$A33+10),0)+IF(Analyse!$E$115="X",INDIRECT("'DATA - økonomi'!V"&amp;4+15*$A33+4*$A33+11),0)+IF(Analyse!$E$116="X",INDIRECT("'DATA - økonomi'!V"&amp;4+15*$A33+4*$A33+12),0)+IF(Analyse!$E$117="X",INDIRECT("'DATA - økonomi'!V"&amp;4+15*$A33+4*$A33+13),0)+IF(Analyse!$E$129="X",INDIRECT("'DATA - økonomi'!V"&amp;4+15*$A33+4*$A33+14),0)</f>
        <v>0</v>
      </c>
      <c r="W33" s="36">
        <f ca="1">IF(Analyse!$E$3="X",INDIRECT("'DATA - økonomi'!W"&amp;4+15*$A33+4*$A33+0),0)+IF(Analyse!$E$4="X",INDIRECT("'DATA - økonomi'!W"&amp;4+15*$A33+4*$A33+1),0)+IF(Analyse!$E$104="X",INDIRECT("'DATA - økonomi'!W"&amp;4+15*$A33+4*$A33+2),0)+IF(Analyse!$E$105="X",INDIRECT("'DATA - økonomi'!W"&amp;4+15*$A33+4*$A33+3),0)+IF(Analyse!$E$106="X",INDIRECT("'DATA - økonomi'!W"&amp;4+15*$A33+4*$A33+4),0)+IF(Analyse!$E$107="X",INDIRECT("'DATA - økonomi'!W"&amp;4+15*$A33+4*$A33+5),0)+IF(Analyse!$E$108="X",INDIRECT("'DATA - økonomi'!W"&amp;4+15*$A33+4*$A33+6),0)+IF(Analyse!$E$109="X",INDIRECT("'DATA - økonomi'!W"&amp;4+15*$A33+4*$A33+7),0)+IF(Analyse!$E$110="X",INDIRECT("'DATA - økonomi'!W"&amp;4+15*$A33+4*$A33+8),0)+IF(Analyse!$E$111="X",INDIRECT("'DATA - økonomi'!W"&amp;4+15*$A33+4*$A33+9),0)+IF(Analyse!$E$112="X",INDIRECT("'DATA - økonomi'!W"&amp;4+15*$A33+4*$A33+10),0)+IF(Analyse!$E$115="X",INDIRECT("'DATA - økonomi'!W"&amp;4+15*$A33+4*$A33+11),0)+IF(Analyse!$E$116="X",INDIRECT("'DATA - økonomi'!W"&amp;4+15*$A33+4*$A33+12),0)+IF(Analyse!$E$117="X",INDIRECT("'DATA - økonomi'!W"&amp;4+15*$A33+4*$A33+13),0)+IF(Analyse!$E$129="X",INDIRECT("'DATA - økonomi'!W"&amp;4+15*$A33+4*$A33+14),0)</f>
        <v>0</v>
      </c>
      <c r="X33" s="36">
        <f ca="1">IF(Analyse!$E$3="X",INDIRECT("'DATA - økonomi'!X"&amp;4+15*$A33+4*$A33+0),0)+IF(Analyse!$E$4="X",INDIRECT("'DATA - økonomi'!X"&amp;4+15*$A33+4*$A33+1),0)+IF(Analyse!$E$104="X",INDIRECT("'DATA - økonomi'!X"&amp;4+15*$A33+4*$A33+2),0)+IF(Analyse!$E$105="X",INDIRECT("'DATA - økonomi'!X"&amp;4+15*$A33+4*$A33+3),0)+IF(Analyse!$E$106="X",INDIRECT("'DATA - økonomi'!X"&amp;4+15*$A33+4*$A33+4),0)+IF(Analyse!$E$107="X",INDIRECT("'DATA - økonomi'!X"&amp;4+15*$A33+4*$A33+5),0)+IF(Analyse!$E$108="X",INDIRECT("'DATA - økonomi'!X"&amp;4+15*$A33+4*$A33+6),0)+IF(Analyse!$E$109="X",INDIRECT("'DATA - økonomi'!X"&amp;4+15*$A33+4*$A33+7),0)+IF(Analyse!$E$110="X",INDIRECT("'DATA - økonomi'!X"&amp;4+15*$A33+4*$A33+8),0)+IF(Analyse!$E$111="X",INDIRECT("'DATA - økonomi'!X"&amp;4+15*$A33+4*$A33+9),0)+IF(Analyse!$E$112="X",INDIRECT("'DATA - økonomi'!X"&amp;4+15*$A33+4*$A33+10),0)+IF(Analyse!$E$115="X",INDIRECT("'DATA - økonomi'!X"&amp;4+15*$A33+4*$A33+11),0)+IF(Analyse!$E$116="X",INDIRECT("'DATA - økonomi'!X"&amp;4+15*$A33+4*$A33+12),0)+IF(Analyse!$E$117="X",INDIRECT("'DATA - økonomi'!X"&amp;4+15*$A33+4*$A33+13),0)+IF(Analyse!$E$129="X",INDIRECT("'DATA - økonomi'!X"&amp;4+15*$A33+4*$A33+14),0)</f>
        <v>0</v>
      </c>
      <c r="Y33" s="36">
        <f ca="1">IF(Analyse!$E$3="X",INDIRECT("'DATA - økonomi'!Y"&amp;4+15*$A33+4*$A33+0),0)+IF(Analyse!$E$4="X",INDIRECT("'DATA - økonomi'!Y"&amp;4+15*$A33+4*$A33+1),0)+IF(Analyse!$E$104="X",INDIRECT("'DATA - økonomi'!Y"&amp;4+15*$A33+4*$A33+2),0)+IF(Analyse!$E$105="X",INDIRECT("'DATA - økonomi'!Y"&amp;4+15*$A33+4*$A33+3),0)+IF(Analyse!$E$106="X",INDIRECT("'DATA - økonomi'!Y"&amp;4+15*$A33+4*$A33+4),0)+IF(Analyse!$E$107="X",INDIRECT("'DATA - økonomi'!Y"&amp;4+15*$A33+4*$A33+5),0)+IF(Analyse!$E$108="X",INDIRECT("'DATA - økonomi'!Y"&amp;4+15*$A33+4*$A33+6),0)+IF(Analyse!$E$109="X",INDIRECT("'DATA - økonomi'!Y"&amp;4+15*$A33+4*$A33+7),0)+IF(Analyse!$E$110="X",INDIRECT("'DATA - økonomi'!Y"&amp;4+15*$A33+4*$A33+8),0)+IF(Analyse!$E$111="X",INDIRECT("'DATA - økonomi'!Y"&amp;4+15*$A33+4*$A33+9),0)+IF(Analyse!$E$112="X",INDIRECT("'DATA - økonomi'!Y"&amp;4+15*$A33+4*$A33+10),0)+IF(Analyse!$E$115="X",INDIRECT("'DATA - økonomi'!Y"&amp;4+15*$A33+4*$A33+11),0)+IF(Analyse!$E$116="X",INDIRECT("'DATA - økonomi'!Y"&amp;4+15*$A33+4*$A33+12),0)+IF(Analyse!$E$117="X",INDIRECT("'DATA - økonomi'!Y"&amp;4+15*$A33+4*$A33+13),0)+IF(Analyse!$E$129="X",INDIRECT("'DATA - økonomi'!Y"&amp;4+15*$A33+4*$A33+14),0)</f>
        <v>0</v>
      </c>
      <c r="Z33" s="36">
        <f ca="1">IF(Analyse!$E$3="X",INDIRECT("'DATA - økonomi'!Z"&amp;4+15*$A33+4*$A33+0),0)+IF(Analyse!$E$4="X",INDIRECT("'DATA - økonomi'!Z"&amp;4+15*$A33+4*$A33+1),0)+IF(Analyse!$E$104="X",INDIRECT("'DATA - økonomi'!Z"&amp;4+15*$A33+4*$A33+2),0)+IF(Analyse!$E$105="X",INDIRECT("'DATA - økonomi'!Z"&amp;4+15*$A33+4*$A33+3),0)+IF(Analyse!$E$106="X",INDIRECT("'DATA - økonomi'!Z"&amp;4+15*$A33+4*$A33+4),0)+IF(Analyse!$E$107="X",INDIRECT("'DATA - økonomi'!Z"&amp;4+15*$A33+4*$A33+5),0)+IF(Analyse!$E$108="X",INDIRECT("'DATA - økonomi'!Z"&amp;4+15*$A33+4*$A33+6),0)+IF(Analyse!$E$109="X",INDIRECT("'DATA - økonomi'!Z"&amp;4+15*$A33+4*$A33+7),0)+IF(Analyse!$E$110="X",INDIRECT("'DATA - økonomi'!Z"&amp;4+15*$A33+4*$A33+8),0)+IF(Analyse!$E$111="X",INDIRECT("'DATA - økonomi'!Z"&amp;4+15*$A33+4*$A33+9),0)+IF(Analyse!$E$112="X",INDIRECT("'DATA - økonomi'!Z"&amp;4+15*$A33+4*$A33+10),0)+IF(Analyse!$E$115="X",INDIRECT("'DATA - økonomi'!Z"&amp;4+15*$A33+4*$A33+11),0)+IF(Analyse!$E$116="X",INDIRECT("'DATA - økonomi'!Z"&amp;4+15*$A33+4*$A33+12),0)+IF(Analyse!$E$117="X",INDIRECT("'DATA - økonomi'!Z"&amp;4+15*$A33+4*$A33+13),0)+IF(Analyse!$E$129="X",INDIRECT("'DATA - økonomi'!Z"&amp;4+15*$A33+4*$A33+14),0)</f>
        <v>0</v>
      </c>
      <c r="AA33" s="36">
        <f ca="1">IF(Analyse!$E$3="X",INDIRECT("'DATA - økonomi'!Z"&amp;4+15*$A33+4*$A33+0),0)+IF(Analyse!$E$4="X",INDIRECT("'DATA - økonomi'!Z"&amp;4+15*$A33+4*$A33+1),0)+IF(Analyse!$E$104="X",INDIRECT("'DATA - økonomi'!Z"&amp;4+15*$A33+4*$A33+2),0)+IF(Analyse!$E$105="X",INDIRECT("'DATA - økonomi'!Z"&amp;4+15*$A33+4*$A33+3),0)+IF(Analyse!$E$106="X",INDIRECT("'DATA - økonomi'!Z"&amp;4+15*$A33+4*$A33+4),0)+IF(Analyse!$E$107="X",INDIRECT("'DATA - økonomi'!Z"&amp;4+15*$A33+4*$A33+5),0)+IF(Analyse!$E$108="X",INDIRECT("'DATA - økonomi'!Z"&amp;4+15*$A33+4*$A33+6),0)+IF(Analyse!$E$109="X",INDIRECT("'DATA - økonomi'!Z"&amp;4+15*$A33+4*$A33+7),0)+IF(Analyse!$E$110="X",INDIRECT("'DATA - økonomi'!Z"&amp;4+15*$A33+4*$A33+8),0)+IF(Analyse!$E$111="X",INDIRECT("'DATA - økonomi'!Z"&amp;4+15*$A33+4*$A33+9),0)+IF(Analyse!$E$112="X",INDIRECT("'DATA - økonomi'!Z"&amp;4+15*$A33+4*$A33+10),0)+IF(Analyse!$E$115="X",INDIRECT("'DATA - økonomi'!Z"&amp;4+15*$A33+4*$A33+11),0)+IF(Analyse!$E$116="X",INDIRECT("'DATA - økonomi'!Z"&amp;4+15*$A33+4*$A33+12),0)+IF(Analyse!$E$117="X",INDIRECT("'DATA - økonomi'!Z"&amp;4+15*$A33+4*$A33+13),0)+IF(Analyse!$E$129="X",INDIRECT("'DATA - økonomi'!Z"&amp;4+15*$A33+4*$A33+14),0)</f>
        <v>0</v>
      </c>
      <c r="AB33" s="36">
        <f ca="1">IF(Analyse!$E$3="X",INDIRECT("'DATA - økonomi'!Z"&amp;4+15*$A33+4*$A33+0),0)+IF(Analyse!$E$4="X",INDIRECT("'DATA - økonomi'!Z"&amp;4+15*$A33+4*$A33+1),0)+IF(Analyse!$E$104="X",INDIRECT("'DATA - økonomi'!Z"&amp;4+15*$A33+4*$A33+2),0)+IF(Analyse!$E$105="X",INDIRECT("'DATA - økonomi'!Z"&amp;4+15*$A33+4*$A33+3),0)+IF(Analyse!$E$106="X",INDIRECT("'DATA - økonomi'!Z"&amp;4+15*$A33+4*$A33+4),0)+IF(Analyse!$E$107="X",INDIRECT("'DATA - økonomi'!Z"&amp;4+15*$A33+4*$A33+5),0)+IF(Analyse!$E$108="X",INDIRECT("'DATA - økonomi'!Z"&amp;4+15*$A33+4*$A33+6),0)+IF(Analyse!$E$109="X",INDIRECT("'DATA - økonomi'!Z"&amp;4+15*$A33+4*$A33+7),0)+IF(Analyse!$E$110="X",INDIRECT("'DATA - økonomi'!Z"&amp;4+15*$A33+4*$A33+8),0)+IF(Analyse!$E$111="X",INDIRECT("'DATA - økonomi'!Z"&amp;4+15*$A33+4*$A33+9),0)+IF(Analyse!$E$112="X",INDIRECT("'DATA - økonomi'!Z"&amp;4+15*$A33+4*$A33+10),0)+IF(Analyse!$E$115="X",INDIRECT("'DATA - økonomi'!Z"&amp;4+15*$A33+4*$A33+11),0)+IF(Analyse!$E$116="X",INDIRECT("'DATA - økonomi'!Z"&amp;4+15*$A33+4*$A33+12),0)+IF(Analyse!$E$117="X",INDIRECT("'DATA - økonomi'!Z"&amp;4+15*$A33+4*$A33+13),0)+IF(Analyse!$E$129="X",INDIRECT("'DATA - økonomi'!Z"&amp;4+15*$A33+4*$A33+14),0)</f>
        <v>0</v>
      </c>
      <c r="AC33" s="30"/>
      <c r="AD33" s="35" t="s">
        <v>41</v>
      </c>
      <c r="AE33" s="36">
        <f ca="1">IF(Analyse!$E$3="X",INDIRECT("'DATA - økonomi'!AE"&amp;4+15*$A33+4*$A33+0),0)+IF(Analyse!$E$4="X",INDIRECT("'DATA - økonomi'!AE"&amp;4+15*$A33+4*$A33+1),0)+IF(Analyse!$E$104="X",INDIRECT("'DATA - økonomi'!AE"&amp;4+15*$A33+4*$A33+2),0)+IF(Analyse!$E$105="X",INDIRECT("'DATA - økonomi'!AE"&amp;4+15*$A33+4*$A33+3),0)+IF(Analyse!$E$106="X",INDIRECT("'DATA - økonomi'!AE"&amp;4+15*$A33+4*$A33+4),0)+IF(Analyse!$E$107="X",INDIRECT("'DATA - økonomi'!AE"&amp;4+15*$A33+4*$A33+5),0)+IF(Analyse!$E$108="X",INDIRECT("'DATA - økonomi'!AE"&amp;4+15*$A33+4*$A33+6),0)+IF(Analyse!$E$109="X",INDIRECT("'DATA - økonomi'!AE"&amp;4+15*$A33+4*$A33+7),0)+IF(Analyse!$E$110="X",INDIRECT("'DATA - økonomi'!AE"&amp;4+15*$A33+4*$A33+8),0)+IF(Analyse!$E$111="X",INDIRECT("'DATA - økonomi'!AE"&amp;4+15*$A33+4*$A33+9),0)+IF(Analyse!$E$112="X",INDIRECT("'DATA - økonomi'!AE"&amp;4+15*$A33+4*$A33+10),0)+IF(Analyse!$E$115="X",INDIRECT("'DATA - økonomi'!AE"&amp;4+15*$A33+4*$A33+11),0)+IF(Analyse!$E$116="X",INDIRECT("'DATA - økonomi'!AE"&amp;4+15*$A33+4*$A33+12),0)+IF(Analyse!$E$117="X",INDIRECT("'DATA - økonomi'!AE"&amp;4+15*$A33+4*$A33+13),0)+IF(Analyse!$E$129="X",INDIRECT("'DATA - økonomi'!AE"&amp;4+15*$A33+4*$A33+14),0)</f>
        <v>0</v>
      </c>
      <c r="AF33" s="36">
        <f ca="1">IF(Analyse!$E$3="X",INDIRECT("'DATA - økonomi'!AF"&amp;4+15*$A33+4*$A33+0),0)+IF(Analyse!$E$4="X",INDIRECT("'DATA - økonomi'!AF"&amp;4+15*$A33+4*$A33+1),0)+IF(Analyse!$E$104="X",INDIRECT("'DATA - økonomi'!AF"&amp;4+15*$A33+4*$A33+2),0)+IF(Analyse!$E$105="X",INDIRECT("'DATA - økonomi'!AF"&amp;4+15*$A33+4*$A33+3),0)+IF(Analyse!$E$106="X",INDIRECT("'DATA - økonomi'!AF"&amp;4+15*$A33+4*$A33+4),0)+IF(Analyse!$E$107="X",INDIRECT("'DATA - økonomi'!AF"&amp;4+15*$A33+4*$A33+5),0)+IF(Analyse!$E$108="X",INDIRECT("'DATA - økonomi'!AF"&amp;4+15*$A33+4*$A33+6),0)+IF(Analyse!$E$109="X",INDIRECT("'DATA - økonomi'!AF"&amp;4+15*$A33+4*$A33+7),0)+IF(Analyse!$E$110="X",INDIRECT("'DATA - økonomi'!AF"&amp;4+15*$A33+4*$A33+8),0)+IF(Analyse!$E$111="X",INDIRECT("'DATA - økonomi'!AF"&amp;4+15*$A33+4*$A33+9),0)+IF(Analyse!$E$112="X",INDIRECT("'DATA - økonomi'!AF"&amp;4+15*$A33+4*$A33+10),0)+IF(Analyse!$E$115="X",INDIRECT("'DATA - økonomi'!AF"&amp;4+15*$A33+4*$A33+11),0)+IF(Analyse!$E$116="X",INDIRECT("'DATA - økonomi'!AF"&amp;4+15*$A33+4*$A33+12),0)+IF(Analyse!$E$117="X",INDIRECT("'DATA - økonomi'!AF"&amp;4+15*$A33+4*$A33+13),0)+IF(Analyse!$E$129="X",INDIRECT("'DATA - økonomi'!AF"&amp;4+15*$A33+4*$A33+14),0)</f>
        <v>0</v>
      </c>
      <c r="AG33" s="36">
        <f ca="1">IF(Analyse!$E$3="X",INDIRECT("'DATA - økonomi'!AG"&amp;4+15*$A33+4*$A33+0),0)+IF(Analyse!$E$4="X",INDIRECT("'DATA - økonomi'!AG"&amp;4+15*$A33+4*$A33+1),0)+IF(Analyse!$E$104="X",INDIRECT("'DATA - økonomi'!AG"&amp;4+15*$A33+4*$A33+2),0)+IF(Analyse!$E$105="X",INDIRECT("'DATA - økonomi'!AG"&amp;4+15*$A33+4*$A33+3),0)+IF(Analyse!$E$106="X",INDIRECT("'DATA - økonomi'!AG"&amp;4+15*$A33+4*$A33+4),0)+IF(Analyse!$E$107="X",INDIRECT("'DATA - økonomi'!AG"&amp;4+15*$A33+4*$A33+5),0)+IF(Analyse!$E$108="X",INDIRECT("'DATA - økonomi'!AG"&amp;4+15*$A33+4*$A33+6),0)+IF(Analyse!$E$109="X",INDIRECT("'DATA - økonomi'!AG"&amp;4+15*$A33+4*$A33+7),0)+IF(Analyse!$E$110="X",INDIRECT("'DATA - økonomi'!AG"&amp;4+15*$A33+4*$A33+8),0)+IF(Analyse!$E$111="X",INDIRECT("'DATA - økonomi'!AG"&amp;4+15*$A33+4*$A33+9),0)+IF(Analyse!$E$112="X",INDIRECT("'DATA - økonomi'!AG"&amp;4+15*$A33+4*$A33+10),0)+IF(Analyse!$E$115="X",INDIRECT("'DATA - økonomi'!AG"&amp;4+15*$A33+4*$A33+11),0)+IF(Analyse!$E$116="X",INDIRECT("'DATA - økonomi'!AG"&amp;4+15*$A33+4*$A33+12),0)+IF(Analyse!$E$117="X",INDIRECT("'DATA - økonomi'!AG"&amp;4+15*$A33+4*$A33+13),0)+IF(Analyse!$E$129="X",INDIRECT("'DATA - økonomi'!AG"&amp;4+15*$A33+4*$A33+14),0)</f>
        <v>0</v>
      </c>
      <c r="AH33" s="36">
        <f ca="1">IF(Analyse!$E$3="X",INDIRECT("'DATA - økonomi'!AH"&amp;4+15*$A33+4*$A33+0),0)+IF(Analyse!$E$4="X",INDIRECT("'DATA - økonomi'!AH"&amp;4+15*$A33+4*$A33+1),0)+IF(Analyse!$E$104="X",INDIRECT("'DATA - økonomi'!AH"&amp;4+15*$A33+4*$A33+2),0)+IF(Analyse!$E$105="X",INDIRECT("'DATA - økonomi'!AH"&amp;4+15*$A33+4*$A33+3),0)+IF(Analyse!$E$106="X",INDIRECT("'DATA - økonomi'!AH"&amp;4+15*$A33+4*$A33+4),0)+IF(Analyse!$E$107="X",INDIRECT("'DATA - økonomi'!AH"&amp;4+15*$A33+4*$A33+5),0)+IF(Analyse!$E$108="X",INDIRECT("'DATA - økonomi'!AH"&amp;4+15*$A33+4*$A33+6),0)+IF(Analyse!$E$109="X",INDIRECT("'DATA - økonomi'!AH"&amp;4+15*$A33+4*$A33+7),0)+IF(Analyse!$E$110="X",INDIRECT("'DATA - økonomi'!AH"&amp;4+15*$A33+4*$A33+8),0)+IF(Analyse!$E$111="X",INDIRECT("'DATA - økonomi'!AH"&amp;4+15*$A33+4*$A33+9),0)+IF(Analyse!$E$112="X",INDIRECT("'DATA - økonomi'!AH"&amp;4+15*$A33+4*$A33+10),0)+IF(Analyse!$E$115="X",INDIRECT("'DATA - økonomi'!AH"&amp;4+15*$A33+4*$A33+11),0)+IF(Analyse!$E$116="X",INDIRECT("'DATA - økonomi'!AH"&amp;4+15*$A33+4*$A33+12),0)+IF(Analyse!$E$117="X",INDIRECT("'DATA - økonomi'!AH"&amp;4+15*$A33+4*$A33+13),0)+IF(Analyse!$E$129="X",INDIRECT("'DATA - økonomi'!AH"&amp;4+15*$A33+4*$A33+14),0)</f>
        <v>0</v>
      </c>
      <c r="AI33" s="36">
        <f ca="1">IF(Analyse!$E$3="X",INDIRECT("'DATA - økonomi'!AI"&amp;4+15*$A33+4*$A33+0),0)+IF(Analyse!$E$4="X",INDIRECT("'DATA - økonomi'!AI"&amp;4+15*$A33+4*$A33+1),0)+IF(Analyse!$E$104="X",INDIRECT("'DATA - økonomi'!AI"&amp;4+15*$A33+4*$A33+2),0)+IF(Analyse!$E$105="X",INDIRECT("'DATA - økonomi'!AI"&amp;4+15*$A33+4*$A33+3),0)+IF(Analyse!$E$106="X",INDIRECT("'DATA - økonomi'!AI"&amp;4+15*$A33+4*$A33+4),0)+IF(Analyse!$E$107="X",INDIRECT("'DATA - økonomi'!AI"&amp;4+15*$A33+4*$A33+5),0)+IF(Analyse!$E$108="X",INDIRECT("'DATA - økonomi'!AI"&amp;4+15*$A33+4*$A33+6),0)+IF(Analyse!$E$109="X",INDIRECT("'DATA - økonomi'!AI"&amp;4+15*$A33+4*$A33+7),0)+IF(Analyse!$E$110="X",INDIRECT("'DATA - økonomi'!AI"&amp;4+15*$A33+4*$A33+8),0)+IF(Analyse!$E$111="X",INDIRECT("'DATA - økonomi'!AI"&amp;4+15*$A33+4*$A33+9),0)+IF(Analyse!$E$112="X",INDIRECT("'DATA - økonomi'!AI"&amp;4+15*$A33+4*$A33+10),0)+IF(Analyse!$E$115="X",INDIRECT("'DATA - økonomi'!AI"&amp;4+15*$A33+4*$A33+11),0)+IF(Analyse!$E$116="X",INDIRECT("'DATA - økonomi'!AI"&amp;4+15*$A33+4*$A33+12),0)+IF(Analyse!$E$117="X",INDIRECT("'DATA - økonomi'!AI"&amp;4+15*$A33+4*$A33+13),0)+IF(Analyse!$E$129="X",INDIRECT("'DATA - økonomi'!AI"&amp;4+15*$A33+4*$A33+14),0)</f>
        <v>0</v>
      </c>
      <c r="AJ33" s="36">
        <f ca="1">IF(Analyse!$E$3="X",INDIRECT("'DATA - økonomi'!AJ"&amp;4+15*$A33+4*$A33+0),0)+IF(Analyse!$E$4="X",INDIRECT("'DATA - økonomi'!AJ"&amp;4+15*$A33+4*$A33+1),0)+IF(Analyse!$E$104="X",INDIRECT("'DATA - økonomi'!AJ"&amp;4+15*$A33+4*$A33+2),0)+IF(Analyse!$E$105="X",INDIRECT("'DATA - økonomi'!AJ"&amp;4+15*$A33+4*$A33+3),0)+IF(Analyse!$E$106="X",INDIRECT("'DATA - økonomi'!AJ"&amp;4+15*$A33+4*$A33+4),0)+IF(Analyse!$E$107="X",INDIRECT("'DATA - økonomi'!AJ"&amp;4+15*$A33+4*$A33+5),0)+IF(Analyse!$E$108="X",INDIRECT("'DATA - økonomi'!AJ"&amp;4+15*$A33+4*$A33+6),0)+IF(Analyse!$E$109="X",INDIRECT("'DATA - økonomi'!AJ"&amp;4+15*$A33+4*$A33+7),0)+IF(Analyse!$E$110="X",INDIRECT("'DATA - økonomi'!AJ"&amp;4+15*$A33+4*$A33+8),0)+IF(Analyse!$E$111="X",INDIRECT("'DATA - økonomi'!AJ"&amp;4+15*$A33+4*$A33+9),0)+IF(Analyse!$E$112="X",INDIRECT("'DATA - økonomi'!AJ"&amp;4+15*$A33+4*$A33+10),0)+IF(Analyse!$E$115="X",INDIRECT("'DATA - økonomi'!AJ"&amp;4+15*$A33+4*$A33+11),0)+IF(Analyse!$E$116="X",INDIRECT("'DATA - økonomi'!AJ"&amp;4+15*$A33+4*$A33+12),0)+IF(Analyse!$E$117="X",INDIRECT("'DATA - økonomi'!AJ"&amp;4+15*$A33+4*$A33+13),0)+IF(Analyse!$E$129="X",INDIRECT("'DATA - økonomi'!AJ"&amp;4+15*$A33+4*$A33+14),0)</f>
        <v>0</v>
      </c>
      <c r="AK33" s="36">
        <f ca="1">IF(Analyse!$E$3="X",INDIRECT("'DATA - økonomi'!AK"&amp;4+15*$A33+4*$A33+0),0)+IF(Analyse!$E$4="X",INDIRECT("'DATA - økonomi'!AK"&amp;4+15*$A33+4*$A33+1),0)+IF(Analyse!$E$104="X",INDIRECT("'DATA - økonomi'!AK"&amp;4+15*$A33+4*$A33+2),0)+IF(Analyse!$E$105="X",INDIRECT("'DATA - økonomi'!AK"&amp;4+15*$A33+4*$A33+3),0)+IF(Analyse!$E$106="X",INDIRECT("'DATA - økonomi'!AK"&amp;4+15*$A33+4*$A33+4),0)+IF(Analyse!$E$107="X",INDIRECT("'DATA - økonomi'!AK"&amp;4+15*$A33+4*$A33+5),0)+IF(Analyse!$E$108="X",INDIRECT("'DATA - økonomi'!AK"&amp;4+15*$A33+4*$A33+6),0)+IF(Analyse!$E$109="X",INDIRECT("'DATA - økonomi'!AK"&amp;4+15*$A33+4*$A33+7),0)+IF(Analyse!$E$110="X",INDIRECT("'DATA - økonomi'!AK"&amp;4+15*$A33+4*$A33+8),0)+IF(Analyse!$E$111="X",INDIRECT("'DATA - økonomi'!AK"&amp;4+15*$A33+4*$A33+9),0)+IF(Analyse!$E$112="X",INDIRECT("'DATA - økonomi'!AK"&amp;4+15*$A33+4*$A33+10),0)+IF(Analyse!$E$115="X",INDIRECT("'DATA - økonomi'!AK"&amp;4+15*$A33+4*$A33+11),0)+IF(Analyse!$E$116="X",INDIRECT("'DATA - økonomi'!AK"&amp;4+15*$A33+4*$A33+12),0)+IF(Analyse!$E$117="X",INDIRECT("'DATA - økonomi'!AK"&amp;4+15*$A33+4*$A33+13),0)+IF(Analyse!$E$129="X",INDIRECT("'DATA - økonomi'!AK"&amp;4+15*$A33+4*$A33+14),0)</f>
        <v>0</v>
      </c>
      <c r="AL33" s="36">
        <f ca="1">IF(Analyse!$E$3="X",INDIRECT("'DATA - økonomi'!AL"&amp;4+15*$A33+4*$A33+0),0)+IF(Analyse!$E$4="X",INDIRECT("'DATA - økonomi'!AL"&amp;4+15*$A33+4*$A33+1),0)+IF(Analyse!$E$104="X",INDIRECT("'DATA - økonomi'!AL"&amp;4+15*$A33+4*$A33+2),0)+IF(Analyse!$E$105="X",INDIRECT("'DATA - økonomi'!AL"&amp;4+15*$A33+4*$A33+3),0)+IF(Analyse!$E$106="X",INDIRECT("'DATA - økonomi'!AL"&amp;4+15*$A33+4*$A33+4),0)+IF(Analyse!$E$107="X",INDIRECT("'DATA - økonomi'!AL"&amp;4+15*$A33+4*$A33+5),0)+IF(Analyse!$E$108="X",INDIRECT("'DATA - økonomi'!AL"&amp;4+15*$A33+4*$A33+6),0)+IF(Analyse!$E$109="X",INDIRECT("'DATA - økonomi'!AL"&amp;4+15*$A33+4*$A33+7),0)+IF(Analyse!$E$110="X",INDIRECT("'DATA - økonomi'!AL"&amp;4+15*$A33+4*$A33+8),0)+IF(Analyse!$E$111="X",INDIRECT("'DATA - økonomi'!AL"&amp;4+15*$A33+4*$A33+9),0)+IF(Analyse!$E$112="X",INDIRECT("'DATA - økonomi'!AL"&amp;4+15*$A33+4*$A33+10),0)+IF(Analyse!$E$115="X",INDIRECT("'DATA - økonomi'!AL"&amp;4+15*$A33+4*$A33+11),0)+IF(Analyse!$E$116="X",INDIRECT("'DATA - økonomi'!AL"&amp;4+15*$A33+4*$A33+12),0)+IF(Analyse!$E$117="X",INDIRECT("'DATA - økonomi'!AL"&amp;4+15*$A33+4*$A33+13),0)+IF(Analyse!$E$129="X",INDIRECT("'DATA - økonomi'!AL"&amp;4+15*$A33+4*$A33+14),0)</f>
        <v>0</v>
      </c>
      <c r="AM33" s="36">
        <f ca="1">IF(Analyse!$E$3="X",INDIRECT("'DATA - økonomi'!AM"&amp;4+15*$A33+4*$A33+0),0)+IF(Analyse!$E$4="X",INDIRECT("'DATA - økonomi'!AM"&amp;4+15*$A33+4*$A33+1),0)+IF(Analyse!$E$104="X",INDIRECT("'DATA - økonomi'!AM"&amp;4+15*$A33+4*$A33+2),0)+IF(Analyse!$E$105="X",INDIRECT("'DATA - økonomi'!AM"&amp;4+15*$A33+4*$A33+3),0)+IF(Analyse!$E$106="X",INDIRECT("'DATA - økonomi'!AM"&amp;4+15*$A33+4*$A33+4),0)+IF(Analyse!$E$107="X",INDIRECT("'DATA - økonomi'!AM"&amp;4+15*$A33+4*$A33+5),0)+IF(Analyse!$E$108="X",INDIRECT("'DATA - økonomi'!AM"&amp;4+15*$A33+4*$A33+6),0)+IF(Analyse!$E$109="X",INDIRECT("'DATA - økonomi'!AM"&amp;4+15*$A33+4*$A33+7),0)+IF(Analyse!$E$110="X",INDIRECT("'DATA - økonomi'!AM"&amp;4+15*$A33+4*$A33+8),0)+IF(Analyse!$E$111="X",INDIRECT("'DATA - økonomi'!AM"&amp;4+15*$A33+4*$A33+9),0)+IF(Analyse!$E$112="X",INDIRECT("'DATA - økonomi'!AM"&amp;4+15*$A33+4*$A33+10),0)+IF(Analyse!$E$115="X",INDIRECT("'DATA - økonomi'!AM"&amp;4+15*$A33+4*$A33+11),0)+IF(Analyse!$E$116="X",INDIRECT("'DATA - økonomi'!AM"&amp;4+15*$A33+4*$A33+12),0)+IF(Analyse!$E$117="X",INDIRECT("'DATA - økonomi'!AM"&amp;4+15*$A33+4*$A33+13),0)+IF(Analyse!$E$129="X",INDIRECT("'DATA - økonomi'!AM"&amp;4+15*$A33+4*$A33+14),0)</f>
        <v>0</v>
      </c>
      <c r="AN33" s="36">
        <f ca="1">IF(Analyse!$E$3="X",INDIRECT("'DATA - økonomi'!AN"&amp;4+15*$A33+4*$A33+0),0)+IF(Analyse!$E$4="X",INDIRECT("'DATA - økonomi'!AN"&amp;4+15*$A33+4*$A33+1),0)+IF(Analyse!$E$104="X",INDIRECT("'DATA - økonomi'!AN"&amp;4+15*$A33+4*$A33+2),0)+IF(Analyse!$E$105="X",INDIRECT("'DATA - økonomi'!AN"&amp;4+15*$A33+4*$A33+3),0)+IF(Analyse!$E$106="X",INDIRECT("'DATA - økonomi'!AN"&amp;4+15*$A33+4*$A33+4),0)+IF(Analyse!$E$107="X",INDIRECT("'DATA - økonomi'!AN"&amp;4+15*$A33+4*$A33+5),0)+IF(Analyse!$E$108="X",INDIRECT("'DATA - økonomi'!AN"&amp;4+15*$A33+4*$A33+6),0)+IF(Analyse!$E$109="X",INDIRECT("'DATA - økonomi'!AN"&amp;4+15*$A33+4*$A33+7),0)+IF(Analyse!$E$110="X",INDIRECT("'DATA - økonomi'!AN"&amp;4+15*$A33+4*$A33+8),0)+IF(Analyse!$E$111="X",INDIRECT("'DATA - økonomi'!AN"&amp;4+15*$A33+4*$A33+9),0)+IF(Analyse!$E$112="X",INDIRECT("'DATA - økonomi'!AN"&amp;4+15*$A33+4*$A33+10),0)+IF(Analyse!$E$115="X",INDIRECT("'DATA - økonomi'!AN"&amp;4+15*$A33+4*$A33+11),0)+IF(Analyse!$E$116="X",INDIRECT("'DATA - økonomi'!AN"&amp;4+15*$A33+4*$A33+12),0)+IF(Analyse!$E$117="X",INDIRECT("'DATA - økonomi'!AN"&amp;4+15*$A33+4*$A33+13),0)+IF(Analyse!$E$129="X",INDIRECT("'DATA - økonomi'!AN"&amp;4+15*$A33+4*$A33+14),0)</f>
        <v>0</v>
      </c>
      <c r="AO33" s="36">
        <f ca="1">IF(Analyse!$E$3="X",INDIRECT("'DATA - økonomi'!AO"&amp;4+15*$A33+4*$A33+0),0)+IF(Analyse!$E$4="X",INDIRECT("'DATA - økonomi'!AO"&amp;4+15*$A33+4*$A33+1),0)+IF(Analyse!$E$104="X",INDIRECT("'DATA - økonomi'!AO"&amp;4+15*$A33+4*$A33+2),0)+IF(Analyse!$E$105="X",INDIRECT("'DATA - økonomi'!AO"&amp;4+15*$A33+4*$A33+3),0)+IF(Analyse!$E$106="X",INDIRECT("'DATA - økonomi'!AO"&amp;4+15*$A33+4*$A33+4),0)+IF(Analyse!$E$107="X",INDIRECT("'DATA - økonomi'!AO"&amp;4+15*$A33+4*$A33+5),0)+IF(Analyse!$E$108="X",INDIRECT("'DATA - økonomi'!AO"&amp;4+15*$A33+4*$A33+6),0)+IF(Analyse!$E$109="X",INDIRECT("'DATA - økonomi'!AO"&amp;4+15*$A33+4*$A33+7),0)+IF(Analyse!$E$110="X",INDIRECT("'DATA - økonomi'!AO"&amp;4+15*$A33+4*$A33+8),0)+IF(Analyse!$E$111="X",INDIRECT("'DATA - økonomi'!AO"&amp;4+15*$A33+4*$A33+9),0)+IF(Analyse!$E$112="X",INDIRECT("'DATA - økonomi'!AO"&amp;4+15*$A33+4*$A33+10),0)+IF(Analyse!$E$115="X",INDIRECT("'DATA - økonomi'!AO"&amp;4+15*$A33+4*$A33+11),0)+IF(Analyse!$E$116="X",INDIRECT("'DATA - økonomi'!AO"&amp;4+15*$A33+4*$A33+12),0)+IF(Analyse!$E$117="X",INDIRECT("'DATA - økonomi'!AO"&amp;4+15*$A33+4*$A33+13),0)+IF(Analyse!$E$129="X",INDIRECT("'DATA - økonomi'!AO"&amp;4+15*$A33+4*$A33+14),0)</f>
        <v>0</v>
      </c>
      <c r="AP33" s="30"/>
      <c r="AQ33" s="35" t="s">
        <v>41</v>
      </c>
      <c r="AR33" s="36">
        <f ca="1">INDIRECT("'DATA - økonomi'!AE"&amp;($A136+1)*19)</f>
        <v>18851.436000000002</v>
      </c>
      <c r="AS33" s="36">
        <f ca="1">INDIRECT("'DATA - økonomi'!AF"&amp;($A136+1)*19)</f>
        <v>18602.729000000003</v>
      </c>
      <c r="AT33" s="36">
        <f ca="1">INDIRECT("'DATA - økonomi'!AG"&amp;($A136+1)*19)</f>
        <v>18533.807999999997</v>
      </c>
      <c r="AU33" s="36">
        <f ca="1">INDIRECT("'DATA - økonomi'!AH"&amp;($A136+1)*19)</f>
        <v>18598.350999999999</v>
      </c>
      <c r="AV33" s="36">
        <f ca="1">INDIRECT("'DATA - økonomi'!AI"&amp;($A136+1)*19)</f>
        <v>18634.876</v>
      </c>
      <c r="AW33" s="36">
        <f ca="1">INDIRECT("'DATA - økonomi'!AJ"&amp;($A136+1)*19)</f>
        <v>18451.456000000002</v>
      </c>
      <c r="AX33" s="36">
        <f ca="1">INDIRECT("'DATA - økonomi'!AK"&amp;($A136+1)*19)</f>
        <v>18481.161</v>
      </c>
      <c r="AY33" s="36">
        <f ca="1">INDIRECT("'DATA - økonomi'!AL"&amp;($A136+1)*19)</f>
        <v>18485.175999999999</v>
      </c>
      <c r="AZ33" s="36">
        <f ca="1">INDIRECT("'DATA - økonomi'!AM"&amp;($A136+1)*19)</f>
        <v>18317.86</v>
      </c>
      <c r="BA33" s="36">
        <f ca="1">INDIRECT("'DATA - økonomi'!AN"&amp;($A136+1)*19)</f>
        <v>18148.175999999999</v>
      </c>
      <c r="BB33" s="36">
        <f ca="1">INDIRECT("'DATA - økonomi'!AO"&amp;($A136+1)*19)</f>
        <v>18187.347999999998</v>
      </c>
      <c r="BC33" s="30"/>
    </row>
    <row r="34" spans="1:55" x14ac:dyDescent="0.25">
      <c r="A34" s="32">
        <v>30</v>
      </c>
      <c r="B34" s="35" t="s">
        <v>42</v>
      </c>
      <c r="C34" s="36">
        <f ca="1">IF(Analyse!$E$3="X",INDIRECT("'DATA - økonomi'!C"&amp;4+15*$A34+4*$A34+0),0)+IF(Analyse!$E$4="X",INDIRECT("'DATA - økonomi'!C"&amp;4+15*$A34+4*$A34+1),0)+IF(Analyse!$E$104="X",INDIRECT("'DATA - økonomi'!C"&amp;4+15*$A34+4*$A34+2),0)+IF(Analyse!$E$105="X",INDIRECT("'DATA - økonomi'!C"&amp;4+15*$A34+4*$A34+3),0)+IF(Analyse!$E$106="X",INDIRECT("'DATA - økonomi'!C"&amp;4+15*$A34+4*$A34+4),0)+IF(Analyse!$E$107="X",INDIRECT("'DATA - økonomi'!C"&amp;4+15*$A34+4*$A34+5),0)+IF(Analyse!$E$108="X",INDIRECT("'DATA - økonomi'!C"&amp;4+15*$A34+4*$A34+6),0)+IF(Analyse!$E$109="X",INDIRECT("'DATA - økonomi'!C"&amp;4+15*$A34+4*$A34+7),0)+IF(Analyse!$E$110="X",INDIRECT("'DATA - økonomi'!C"&amp;4+15*$A34+4*$A34+8),0)+IF(Analyse!$E$111="X",INDIRECT("'DATA - økonomi'!C"&amp;4+15*$A34+4*$A34+9),0)+IF(Analyse!$E$112="X",INDIRECT("'DATA - økonomi'!C"&amp;4+15*$A34+4*$A34+10),0)+IF(Analyse!$E$115="X",INDIRECT("'DATA - økonomi'!C"&amp;4+15*$A34+4*$A34+11),0)+IF(Analyse!$E$116="X",INDIRECT("'DATA - økonomi'!C"&amp;4+15*$A34+4*$A34+12),0)+IF(Analyse!$E$117="X",INDIRECT("'DATA - økonomi'!C"&amp;4+15*$A34+4*$A34+13),0)+IF(Analyse!$E$129="X",INDIRECT("'DATA - økonomi'!C"&amp;4+15*$A34+4*$A34+14),0)</f>
        <v>0</v>
      </c>
      <c r="D34" s="36">
        <f ca="1">IF(Analyse!$E$3="X",INDIRECT("'DATA - økonomi'!D"&amp;4+15*$A34+4*$A34+0),0)+IF(Analyse!$E$4="X",INDIRECT("'DATA - økonomi'!D"&amp;4+15*$A34+4*$A34+1),0)+IF(Analyse!$E$104="X",INDIRECT("'DATA - økonomi'!D"&amp;4+15*$A34+4*$A34+2),0)+IF(Analyse!$E$105="X",INDIRECT("'DATA - økonomi'!D"&amp;4+15*$A34+4*$A34+3),0)+IF(Analyse!$E$106="X",INDIRECT("'DATA - økonomi'!D"&amp;4+15*$A34+4*$A34+4),0)+IF(Analyse!$E$107="X",INDIRECT("'DATA - økonomi'!D"&amp;4+15*$A34+4*$A34+5),0)+IF(Analyse!$E$108="X",INDIRECT("'DATA - økonomi'!D"&amp;4+15*$A34+4*$A34+6),0)+IF(Analyse!$E$109="X",INDIRECT("'DATA - økonomi'!D"&amp;4+15*$A34+4*$A34+7),0)+IF(Analyse!$E$110="X",INDIRECT("'DATA - økonomi'!D"&amp;4+15*$A34+4*$A34+8),0)+IF(Analyse!$E$111="X",INDIRECT("'DATA - økonomi'!D"&amp;4+15*$A34+4*$A34+9),0)+IF(Analyse!$E$112="X",INDIRECT("'DATA - økonomi'!D"&amp;4+15*$A34+4*$A34+10),0)+IF(Analyse!$E$115="X",INDIRECT("'DATA - økonomi'!D"&amp;4+15*$A34+4*$A34+11),0)+IF(Analyse!$E$116="X",INDIRECT("'DATA - økonomi'!D"&amp;4+15*$A34+4*$A34+12),0)+IF(Analyse!$E$117="X",INDIRECT("'DATA - økonomi'!D"&amp;4+15*$A34+4*$A34+13),0)+IF(Analyse!$E$129="X",INDIRECT("'DATA - økonomi'!D"&amp;4+15*$A34+4*$A34+14),0)</f>
        <v>0</v>
      </c>
      <c r="E34" s="36">
        <f ca="1">IF(Analyse!$E$3="X",INDIRECT("'DATA - økonomi'!E"&amp;4+15*$A34+4*$A34+0),0)+IF(Analyse!$E$4="X",INDIRECT("'DATA - økonomi'!E"&amp;4+15*$A34+4*$A34+1),0)+IF(Analyse!$E$104="X",INDIRECT("'DATA - økonomi'!E"&amp;4+15*$A34+4*$A34+2),0)+IF(Analyse!$E$105="X",INDIRECT("'DATA - økonomi'!E"&amp;4+15*$A34+4*$A34+3),0)+IF(Analyse!$E$106="X",INDIRECT("'DATA - økonomi'!E"&amp;4+15*$A34+4*$A34+4),0)+IF(Analyse!$E$107="X",INDIRECT("'DATA - økonomi'!E"&amp;4+15*$A34+4*$A34+5),0)+IF(Analyse!$E$108="X",INDIRECT("'DATA - økonomi'!E"&amp;4+15*$A34+4*$A34+6),0)+IF(Analyse!$E$109="X",INDIRECT("'DATA - økonomi'!E"&amp;4+15*$A34+4*$A34+7),0)+IF(Analyse!$E$110="X",INDIRECT("'DATA - økonomi'!E"&amp;4+15*$A34+4*$A34+8),0)+IF(Analyse!$E$111="X",INDIRECT("'DATA - økonomi'!E"&amp;4+15*$A34+4*$A34+9),0)+IF(Analyse!$E$112="X",INDIRECT("'DATA - økonomi'!E"&amp;4+15*$A34+4*$A34+10),0)+IF(Analyse!$E$115="X",INDIRECT("'DATA - økonomi'!E"&amp;4+15*$A34+4*$A34+11),0)+IF(Analyse!$E$116="X",INDIRECT("'DATA - økonomi'!E"&amp;4+15*$A34+4*$A34+12),0)+IF(Analyse!$E$117="X",INDIRECT("'DATA - økonomi'!E"&amp;4+15*$A34+4*$A34+13),0)+IF(Analyse!$E$129="X",INDIRECT("'DATA - økonomi'!E"&amp;4+15*$A34+4*$A34+14),0)</f>
        <v>0</v>
      </c>
      <c r="F34" s="36">
        <f ca="1">IF(Analyse!$E$3="X",INDIRECT("'DATA - økonomi'!F"&amp;4+15*$A34+4*$A34+0),0)+IF(Analyse!$E$4="X",INDIRECT("'DATA - økonomi'!F"&amp;4+15*$A34+4*$A34+1),0)+IF(Analyse!$E$104="X",INDIRECT("'DATA - økonomi'!F"&amp;4+15*$A34+4*$A34+2),0)+IF(Analyse!$E$105="X",INDIRECT("'DATA - økonomi'!F"&amp;4+15*$A34+4*$A34+3),0)+IF(Analyse!$E$106="X",INDIRECT("'DATA - økonomi'!F"&amp;4+15*$A34+4*$A34+4),0)+IF(Analyse!$E$107="X",INDIRECT("'DATA - økonomi'!F"&amp;4+15*$A34+4*$A34+5),0)+IF(Analyse!$E$108="X",INDIRECT("'DATA - økonomi'!F"&amp;4+15*$A34+4*$A34+6),0)+IF(Analyse!$E$109="X",INDIRECT("'DATA - økonomi'!F"&amp;4+15*$A34+4*$A34+7),0)+IF(Analyse!$E$110="X",INDIRECT("'DATA - økonomi'!F"&amp;4+15*$A34+4*$A34+8),0)+IF(Analyse!$E$111="X",INDIRECT("'DATA - økonomi'!F"&amp;4+15*$A34+4*$A34+9),0)+IF(Analyse!$E$112="X",INDIRECT("'DATA - økonomi'!F"&amp;4+15*$A34+4*$A34+10),0)+IF(Analyse!$E$115="X",INDIRECT("'DATA - økonomi'!F"&amp;4+15*$A34+4*$A34+11),0)+IF(Analyse!$E$116="X",INDIRECT("'DATA - økonomi'!F"&amp;4+15*$A34+4*$A34+12),0)+IF(Analyse!$E$117="X",INDIRECT("'DATA - økonomi'!F"&amp;4+15*$A34+4*$A34+13),0)+IF(Analyse!$E$129="X",INDIRECT("'DATA - økonomi'!F"&amp;4+15*$A34+4*$A34+14),0)</f>
        <v>0</v>
      </c>
      <c r="G34" s="36">
        <f ca="1">IF(Analyse!$E$3="X",INDIRECT("'DATA - økonomi'!G"&amp;4+15*$A34+4*$A34+0),0)+IF(Analyse!$E$4="X",INDIRECT("'DATA - økonomi'!G"&amp;4+15*$A34+4*$A34+1),0)+IF(Analyse!$E$104="X",INDIRECT("'DATA - økonomi'!G"&amp;4+15*$A34+4*$A34+2),0)+IF(Analyse!$E$105="X",INDIRECT("'DATA - økonomi'!G"&amp;4+15*$A34+4*$A34+3),0)+IF(Analyse!$E$106="X",INDIRECT("'DATA - økonomi'!G"&amp;4+15*$A34+4*$A34+4),0)+IF(Analyse!$E$107="X",INDIRECT("'DATA - økonomi'!G"&amp;4+15*$A34+4*$A34+5),0)+IF(Analyse!$E$108="X",INDIRECT("'DATA - økonomi'!G"&amp;4+15*$A34+4*$A34+6),0)+IF(Analyse!$E$109="X",INDIRECT("'DATA - økonomi'!G"&amp;4+15*$A34+4*$A34+7),0)+IF(Analyse!$E$110="X",INDIRECT("'DATA - økonomi'!G"&amp;4+15*$A34+4*$A34+8),0)+IF(Analyse!$E$111="X",INDIRECT("'DATA - økonomi'!G"&amp;4+15*$A34+4*$A34+9),0)+IF(Analyse!$E$112="X",INDIRECT("'DATA - økonomi'!G"&amp;4+15*$A34+4*$A34+10),0)+IF(Analyse!$E$115="X",INDIRECT("'DATA - økonomi'!G"&amp;4+15*$A34+4*$A34+11),0)+IF(Analyse!$E$116="X",INDIRECT("'DATA - økonomi'!G"&amp;4+15*$A34+4*$A34+12),0)+IF(Analyse!$E$117="X",INDIRECT("'DATA - økonomi'!G"&amp;4+15*$A34+4*$A34+13),0)+IF(Analyse!$E$129="X",INDIRECT("'DATA - økonomi'!G"&amp;4+15*$A34+4*$A34+14),0)</f>
        <v>0</v>
      </c>
      <c r="H34" s="36">
        <f ca="1">IF(Analyse!$E$3="X",INDIRECT("'DATA - økonomi'!H"&amp;4+15*$A34+4*$A34+0),0)+IF(Analyse!$E$4="X",INDIRECT("'DATA - økonomi'!H"&amp;4+15*$A34+4*$A34+1),0)+IF(Analyse!$E$104="X",INDIRECT("'DATA - økonomi'!H"&amp;4+15*$A34+4*$A34+2),0)+IF(Analyse!$E$105="X",INDIRECT("'DATA - økonomi'!H"&amp;4+15*$A34+4*$A34+3),0)+IF(Analyse!$E$106="X",INDIRECT("'DATA - økonomi'!H"&amp;4+15*$A34+4*$A34+4),0)+IF(Analyse!$E$107="X",INDIRECT("'DATA - økonomi'!H"&amp;4+15*$A34+4*$A34+5),0)+IF(Analyse!$E$108="X",INDIRECT("'DATA - økonomi'!H"&amp;4+15*$A34+4*$A34+6),0)+IF(Analyse!$E$109="X",INDIRECT("'DATA - økonomi'!H"&amp;4+15*$A34+4*$A34+7),0)+IF(Analyse!$E$110="X",INDIRECT("'DATA - økonomi'!H"&amp;4+15*$A34+4*$A34+8),0)+IF(Analyse!$E$111="X",INDIRECT("'DATA - økonomi'!H"&amp;4+15*$A34+4*$A34+9),0)+IF(Analyse!$E$112="X",INDIRECT("'DATA - økonomi'!H"&amp;4+15*$A34+4*$A34+10),0)+IF(Analyse!$E$115="X",INDIRECT("'DATA - økonomi'!H"&amp;4+15*$A34+4*$A34+11),0)+IF(Analyse!$E$116="X",INDIRECT("'DATA - økonomi'!H"&amp;4+15*$A34+4*$A34+12),0)+IF(Analyse!$E$117="X",INDIRECT("'DATA - økonomi'!H"&amp;4+15*$A34+4*$A34+13),0)+IF(Analyse!$E$129="X",INDIRECT("'DATA - økonomi'!H"&amp;4+15*$A34+4*$A34+14),0)</f>
        <v>0</v>
      </c>
      <c r="I34" s="36">
        <f ca="1">IF(Analyse!$E$3="X",INDIRECT("'DATA - økonomi'!I"&amp;4+15*$A34+4*$A34+0),0)+IF(Analyse!$E$4="X",INDIRECT("'DATA - økonomi'!I"&amp;4+15*$A34+4*$A34+1),0)+IF(Analyse!$E$104="X",INDIRECT("'DATA - økonomi'!I"&amp;4+15*$A34+4*$A34+2),0)+IF(Analyse!$E$105="X",INDIRECT("'DATA - økonomi'!I"&amp;4+15*$A34+4*$A34+3),0)+IF(Analyse!$E$106="X",INDIRECT("'DATA - økonomi'!I"&amp;4+15*$A34+4*$A34+4),0)+IF(Analyse!$E$107="X",INDIRECT("'DATA - økonomi'!I"&amp;4+15*$A34+4*$A34+5),0)+IF(Analyse!$E$108="X",INDIRECT("'DATA - økonomi'!I"&amp;4+15*$A34+4*$A34+6),0)+IF(Analyse!$E$109="X",INDIRECT("'DATA - økonomi'!I"&amp;4+15*$A34+4*$A34+7),0)+IF(Analyse!$E$110="X",INDIRECT("'DATA - økonomi'!I"&amp;4+15*$A34+4*$A34+8),0)+IF(Analyse!$E$111="X",INDIRECT("'DATA - økonomi'!I"&amp;4+15*$A34+4*$A34+9),0)+IF(Analyse!$E$112="X",INDIRECT("'DATA - økonomi'!I"&amp;4+15*$A34+4*$A34+10),0)+IF(Analyse!$E$115="X",INDIRECT("'DATA - økonomi'!I"&amp;4+15*$A34+4*$A34+11),0)+IF(Analyse!$E$116="X",INDIRECT("'DATA - økonomi'!I"&amp;4+15*$A34+4*$A34+12),0)+IF(Analyse!$E$117="X",INDIRECT("'DATA - økonomi'!I"&amp;4+15*$A34+4*$A34+13),0)+IF(Analyse!$E$129="X",INDIRECT("'DATA - økonomi'!I"&amp;4+15*$A34+4*$A34+14),0)</f>
        <v>0</v>
      </c>
      <c r="J34" s="36">
        <f ca="1">IF(Analyse!$E$3="X",INDIRECT("'DATA - økonomi'!J"&amp;4+15*$A34+4*$A34+0),0)+IF(Analyse!$E$4="X",INDIRECT("'DATA - økonomi'!J"&amp;4+15*$A34+4*$A34+1),0)+IF(Analyse!$E$104="X",INDIRECT("'DATA - økonomi'!J"&amp;4+15*$A34+4*$A34+2),0)+IF(Analyse!$E$105="X",INDIRECT("'DATA - økonomi'!J"&amp;4+15*$A34+4*$A34+3),0)+IF(Analyse!$E$106="X",INDIRECT("'DATA - økonomi'!J"&amp;4+15*$A34+4*$A34+4),0)+IF(Analyse!$E$107="X",INDIRECT("'DATA - økonomi'!J"&amp;4+15*$A34+4*$A34+5),0)+IF(Analyse!$E$108="X",INDIRECT("'DATA - økonomi'!J"&amp;4+15*$A34+4*$A34+6),0)+IF(Analyse!$E$109="X",INDIRECT("'DATA - økonomi'!J"&amp;4+15*$A34+4*$A34+7),0)+IF(Analyse!$E$110="X",INDIRECT("'DATA - økonomi'!J"&amp;4+15*$A34+4*$A34+8),0)+IF(Analyse!$E$111="X",INDIRECT("'DATA - økonomi'!J"&amp;4+15*$A34+4*$A34+9),0)+IF(Analyse!$E$112="X",INDIRECT("'DATA - økonomi'!J"&amp;4+15*$A34+4*$A34+10),0)+IF(Analyse!$E$115="X",INDIRECT("'DATA - økonomi'!J"&amp;4+15*$A34+4*$A34+11),0)+IF(Analyse!$E$116="X",INDIRECT("'DATA - økonomi'!J"&amp;4+15*$A34+4*$A34+12),0)+IF(Analyse!$E$117="X",INDIRECT("'DATA - økonomi'!J"&amp;4+15*$A34+4*$A34+13),0)+IF(Analyse!$E$129="X",INDIRECT("'DATA - økonomi'!J"&amp;4+15*$A34+4*$A34+14),0)</f>
        <v>0</v>
      </c>
      <c r="K34" s="36">
        <f ca="1">IF(Analyse!$E$3="X",INDIRECT("'DATA - økonomi'!K"&amp;4+15*$A34+4*$A34+0),0)+IF(Analyse!$E$4="X",INDIRECT("'DATA - økonomi'!K"&amp;4+15*$A34+4*$A34+1),0)+IF(Analyse!$E$104="X",INDIRECT("'DATA - økonomi'!K"&amp;4+15*$A34+4*$A34+2),0)+IF(Analyse!$E$105="X",INDIRECT("'DATA - økonomi'!K"&amp;4+15*$A34+4*$A34+3),0)+IF(Analyse!$E$106="X",INDIRECT("'DATA - økonomi'!K"&amp;4+15*$A34+4*$A34+4),0)+IF(Analyse!$E$107="X",INDIRECT("'DATA - økonomi'!K"&amp;4+15*$A34+4*$A34+5),0)+IF(Analyse!$E$108="X",INDIRECT("'DATA - økonomi'!K"&amp;4+15*$A34+4*$A34+6),0)+IF(Analyse!$E$109="X",INDIRECT("'DATA - økonomi'!K"&amp;4+15*$A34+4*$A34+7),0)+IF(Analyse!$E$110="X",INDIRECT("'DATA - økonomi'!K"&amp;4+15*$A34+4*$A34+8),0)+IF(Analyse!$E$111="X",INDIRECT("'DATA - økonomi'!K"&amp;4+15*$A34+4*$A34+9),0)+IF(Analyse!$E$112="X",INDIRECT("'DATA - økonomi'!K"&amp;4+15*$A34+4*$A34+10),0)+IF(Analyse!$E$115="X",INDIRECT("'DATA - økonomi'!K"&amp;4+15*$A34+4*$A34+11),0)+IF(Analyse!$E$116="X",INDIRECT("'DATA - økonomi'!K"&amp;4+15*$A34+4*$A34+12),0)+IF(Analyse!$E$117="X",INDIRECT("'DATA - økonomi'!K"&amp;4+15*$A34+4*$A34+13),0)+IF(Analyse!$E$129="X",INDIRECT("'DATA - økonomi'!K"&amp;4+15*$A34+4*$A34+14),0)</f>
        <v>0</v>
      </c>
      <c r="L34" s="36">
        <f ca="1">IF(Analyse!$E$3="X",INDIRECT("'DATA - økonomi'!L"&amp;4+15*$A34+4*$A34+0),0)+IF(Analyse!$E$4="X",INDIRECT("'DATA - økonomi'!L"&amp;4+15*$A34+4*$A34+1),0)+IF(Analyse!$E$104="X",INDIRECT("'DATA - økonomi'!L"&amp;4+15*$A34+4*$A34+2),0)+IF(Analyse!$E$105="X",INDIRECT("'DATA - økonomi'!L"&amp;4+15*$A34+4*$A34+3),0)+IF(Analyse!$E$106="X",INDIRECT("'DATA - økonomi'!L"&amp;4+15*$A34+4*$A34+4),0)+IF(Analyse!$E$107="X",INDIRECT("'DATA - økonomi'!L"&amp;4+15*$A34+4*$A34+5),0)+IF(Analyse!$E$108="X",INDIRECT("'DATA - økonomi'!L"&amp;4+15*$A34+4*$A34+6),0)+IF(Analyse!$E$109="X",INDIRECT("'DATA - økonomi'!L"&amp;4+15*$A34+4*$A34+7),0)+IF(Analyse!$E$110="X",INDIRECT("'DATA - økonomi'!L"&amp;4+15*$A34+4*$A34+8),0)+IF(Analyse!$E$111="X",INDIRECT("'DATA - økonomi'!L"&amp;4+15*$A34+4*$A34+9),0)+IF(Analyse!$E$112="X",INDIRECT("'DATA - økonomi'!L"&amp;4+15*$A34+4*$A34+10),0)+IF(Analyse!$E$115="X",INDIRECT("'DATA - økonomi'!L"&amp;4+15*$A34+4*$A34+11),0)+IF(Analyse!$E$116="X",INDIRECT("'DATA - økonomi'!L"&amp;4+15*$A34+4*$A34+12),0)+IF(Analyse!$E$117="X",INDIRECT("'DATA - økonomi'!L"&amp;4+15*$A34+4*$A34+13),0)+IF(Analyse!$E$129="X",INDIRECT("'DATA - økonomi'!L"&amp;4+15*$A34+4*$A34+14),0)</f>
        <v>0</v>
      </c>
      <c r="M34" s="36">
        <f ca="1">IF(Analyse!$E$3="X",INDIRECT("'DATA - økonomi'!M"&amp;4+15*$A34+4*$A34+0),0)+IF(Analyse!$E$4="X",INDIRECT("'DATA - økonomi'!M"&amp;4+15*$A34+4*$A34+1),0)+IF(Analyse!$E$104="X",INDIRECT("'DATA - økonomi'!M"&amp;4+15*$A34+4*$A34+2),0)+IF(Analyse!$E$105="X",INDIRECT("'DATA - økonomi'!M"&amp;4+15*$A34+4*$A34+3),0)+IF(Analyse!$E$106="X",INDIRECT("'DATA - økonomi'!M"&amp;4+15*$A34+4*$A34+4),0)+IF(Analyse!$E$107="X",INDIRECT("'DATA - økonomi'!M"&amp;4+15*$A34+4*$A34+5),0)+IF(Analyse!$E$108="X",INDIRECT("'DATA - økonomi'!M"&amp;4+15*$A34+4*$A34+6),0)+IF(Analyse!$E$109="X",INDIRECT("'DATA - økonomi'!M"&amp;4+15*$A34+4*$A34+7),0)+IF(Analyse!$E$110="X",INDIRECT("'DATA - økonomi'!M"&amp;4+15*$A34+4*$A34+8),0)+IF(Analyse!$E$111="X",INDIRECT("'DATA - økonomi'!M"&amp;4+15*$A34+4*$A34+9),0)+IF(Analyse!$E$112="X",INDIRECT("'DATA - økonomi'!M"&amp;4+15*$A34+4*$A34+10),0)+IF(Analyse!$E$115="X",INDIRECT("'DATA - økonomi'!M"&amp;4+15*$A34+4*$A34+11),0)+IF(Analyse!$E$116="X",INDIRECT("'DATA - økonomi'!M"&amp;4+15*$A34+4*$A34+12),0)+IF(Analyse!$E$117="X",INDIRECT("'DATA - økonomi'!M"&amp;4+15*$A34+4*$A34+13),0)+IF(Analyse!$E$129="X",INDIRECT("'DATA - økonomi'!M"&amp;4+15*$A34+4*$A34+14),0)</f>
        <v>0</v>
      </c>
      <c r="N34" s="36">
        <f ca="1">IF(Analyse!$E$3="X",INDIRECT("'DATA - økonomi'!N"&amp;4+15*$A34+4*$A34+0),0)+IF(Analyse!$E$4="X",INDIRECT("'DATA - økonomi'!N"&amp;4+15*$A34+4*$A34+1),0)+IF(Analyse!$E$104="X",INDIRECT("'DATA - økonomi'!N"&amp;4+15*$A34+4*$A34+2),0)+IF(Analyse!$E$105="X",INDIRECT("'DATA - økonomi'!N"&amp;4+15*$A34+4*$A34+3),0)+IF(Analyse!$E$106="X",INDIRECT("'DATA - økonomi'!N"&amp;4+15*$A34+4*$A34+4),0)+IF(Analyse!$E$107="X",INDIRECT("'DATA - økonomi'!N"&amp;4+15*$A34+4*$A34+5),0)+IF(Analyse!$E$108="X",INDIRECT("'DATA - økonomi'!N"&amp;4+15*$A34+4*$A34+6),0)+IF(Analyse!$E$109="X",INDIRECT("'DATA - økonomi'!N"&amp;4+15*$A34+4*$A34+7),0)+IF(Analyse!$E$110="X",INDIRECT("'DATA - økonomi'!N"&amp;4+15*$A34+4*$A34+8),0)+IF(Analyse!$E$111="X",INDIRECT("'DATA - økonomi'!N"&amp;4+15*$A34+4*$A34+9),0)+IF(Analyse!$E$112="X",INDIRECT("'DATA - økonomi'!N"&amp;4+15*$A34+4*$A34+10),0)+IF(Analyse!$E$115="X",INDIRECT("'DATA - økonomi'!N"&amp;4+15*$A34+4*$A34+11),0)+IF(Analyse!$E$116="X",INDIRECT("'DATA - økonomi'!N"&amp;4+15*$A34+4*$A34+12),0)+IF(Analyse!$E$117="X",INDIRECT("'DATA - økonomi'!N"&amp;4+15*$A34+4*$A34+13),0)+IF(Analyse!$E$129="X",INDIRECT("'DATA - økonomi'!N"&amp;4+15*$A34+4*$A34+14),0)</f>
        <v>0</v>
      </c>
      <c r="O34" s="32"/>
      <c r="P34" s="35" t="s">
        <v>42</v>
      </c>
      <c r="Q34" s="36">
        <f ca="1">IF(Analyse!$E$3="X",INDIRECT("'DATA - økonomi'!Q"&amp;4+15*$A34+4*$A34+0),0)+IF(Analyse!$E$4="X",INDIRECT("'DATA - økonomi'!Q"&amp;4+15*$A34+4*$A34+1),0)+IF(Analyse!$E$104="X",INDIRECT("'DATA - økonomi'!Q"&amp;4+15*$A34+4*$A34+2),0)+IF(Analyse!$E$105="X",INDIRECT("'DATA - økonomi'!Q"&amp;4+15*$A34+4*$A34+3),0)+IF(Analyse!$E$106="X",INDIRECT("'DATA - økonomi'!Q"&amp;4+15*$A34+4*$A34+4),0)+IF(Analyse!$E$107="X",INDIRECT("'DATA - økonomi'!Q"&amp;4+15*$A34+4*$A34+5),0)+IF(Analyse!$E$108="X",INDIRECT("'DATA - økonomi'!Q"&amp;4+15*$A34+4*$A34+6),0)+IF(Analyse!$E$109="X",INDIRECT("'DATA - økonomi'!Q"&amp;4+15*$A34+4*$A34+7),0)+IF(Analyse!$E$110="X",INDIRECT("'DATA - økonomi'!Q"&amp;4+15*$A34+4*$A34+8),0)+IF(Analyse!$E$111="X",INDIRECT("'DATA - økonomi'!Q"&amp;4+15*$A34+4*$A34+9),0)+IF(Analyse!$E$112="X",INDIRECT("'DATA - økonomi'!Q"&amp;4+15*$A34+4*$A34+10),0)+IF(Analyse!$E$115="X",INDIRECT("'DATA - økonomi'!Q"&amp;4+15*$A34+4*$A34+11),0)+IF(Analyse!$E$116="X",INDIRECT("'DATA - økonomi'!Q"&amp;4+15*$A34+4*$A34+12),0)+IF(Analyse!$E$117="X",INDIRECT("'DATA - økonomi'!Q"&amp;4+15*$A34+4*$A34+13),0)+IF(Analyse!$E$129="X",INDIRECT("'DATA - økonomi'!Q"&amp;4+15*$A34+4*$A34+14),0)</f>
        <v>0</v>
      </c>
      <c r="R34" s="36">
        <f ca="1">IF(Analyse!$E$3="X",INDIRECT("'DATA - økonomi'!R"&amp;4+15*$A34+4*$A34+0),0)+IF(Analyse!$E$4="X",INDIRECT("'DATA - økonomi'!R"&amp;4+15*$A34+4*$A34+1),0)+IF(Analyse!$E$104="X",INDIRECT("'DATA - økonomi'!R"&amp;4+15*$A34+4*$A34+2),0)+IF(Analyse!$E$105="X",INDIRECT("'DATA - økonomi'!R"&amp;4+15*$A34+4*$A34+3),0)+IF(Analyse!$E$106="X",INDIRECT("'DATA - økonomi'!R"&amp;4+15*$A34+4*$A34+4),0)+IF(Analyse!$E$107="X",INDIRECT("'DATA - økonomi'!R"&amp;4+15*$A34+4*$A34+5),0)+IF(Analyse!$E$108="X",INDIRECT("'DATA - økonomi'!R"&amp;4+15*$A34+4*$A34+6),0)+IF(Analyse!$E$109="X",INDIRECT("'DATA - økonomi'!R"&amp;4+15*$A34+4*$A34+7),0)+IF(Analyse!$E$110="X",INDIRECT("'DATA - økonomi'!R"&amp;4+15*$A34+4*$A34+8),0)+IF(Analyse!$E$111="X",INDIRECT("'DATA - økonomi'!R"&amp;4+15*$A34+4*$A34+9),0)+IF(Analyse!$E$112="X",INDIRECT("'DATA - økonomi'!R"&amp;4+15*$A34+4*$A34+10),0)+IF(Analyse!$E$115="X",INDIRECT("'DATA - økonomi'!R"&amp;4+15*$A34+4*$A34+11),0)+IF(Analyse!$E$116="X",INDIRECT("'DATA - økonomi'!R"&amp;4+15*$A34+4*$A34+12),0)+IF(Analyse!$E$117="X",INDIRECT("'DATA - økonomi'!R"&amp;4+15*$A34+4*$A34+13),0)+IF(Analyse!$E$129="X",INDIRECT("'DATA - økonomi'!R"&amp;4+15*$A34+4*$A34+14),0)</f>
        <v>0</v>
      </c>
      <c r="S34" s="36">
        <f ca="1">IF(Analyse!$E$3="X",INDIRECT("'DATA - økonomi'!S"&amp;4+15*$A34+4*$A34+0),0)+IF(Analyse!$E$4="X",INDIRECT("'DATA - økonomi'!S"&amp;4+15*$A34+4*$A34+1),0)+IF(Analyse!$E$104="X",INDIRECT("'DATA - økonomi'!S"&amp;4+15*$A34+4*$A34+2),0)+IF(Analyse!$E$105="X",INDIRECT("'DATA - økonomi'!S"&amp;4+15*$A34+4*$A34+3),0)+IF(Analyse!$E$106="X",INDIRECT("'DATA - økonomi'!S"&amp;4+15*$A34+4*$A34+4),0)+IF(Analyse!$E$107="X",INDIRECT("'DATA - økonomi'!S"&amp;4+15*$A34+4*$A34+5),0)+IF(Analyse!$E$108="X",INDIRECT("'DATA - økonomi'!S"&amp;4+15*$A34+4*$A34+6),0)+IF(Analyse!$E$109="X",INDIRECT("'DATA - økonomi'!S"&amp;4+15*$A34+4*$A34+7),0)+IF(Analyse!$E$110="X",INDIRECT("'DATA - økonomi'!S"&amp;4+15*$A34+4*$A34+8),0)+IF(Analyse!$E$111="X",INDIRECT("'DATA - økonomi'!S"&amp;4+15*$A34+4*$A34+9),0)+IF(Analyse!$E$112="X",INDIRECT("'DATA - økonomi'!S"&amp;4+15*$A34+4*$A34+10),0)+IF(Analyse!$E$115="X",INDIRECT("'DATA - økonomi'!S"&amp;4+15*$A34+4*$A34+11),0)+IF(Analyse!$E$116="X",INDIRECT("'DATA - økonomi'!S"&amp;4+15*$A34+4*$A34+12),0)+IF(Analyse!$E$117="X",INDIRECT("'DATA - økonomi'!S"&amp;4+15*$A34+4*$A34+13),0)+IF(Analyse!$E$129="X",INDIRECT("'DATA - økonomi'!S"&amp;4+15*$A34+4*$A34+14),0)</f>
        <v>0</v>
      </c>
      <c r="T34" s="36">
        <f ca="1">IF(Analyse!$E$3="X",INDIRECT("'DATA - økonomi'!T"&amp;4+15*$A34+4*$A34+0),0)+IF(Analyse!$E$4="X",INDIRECT("'DATA - økonomi'!T"&amp;4+15*$A34+4*$A34+1),0)+IF(Analyse!$E$104="X",INDIRECT("'DATA - økonomi'!T"&amp;4+15*$A34+4*$A34+2),0)+IF(Analyse!$E$105="X",INDIRECT("'DATA - økonomi'!T"&amp;4+15*$A34+4*$A34+3),0)+IF(Analyse!$E$106="X",INDIRECT("'DATA - økonomi'!T"&amp;4+15*$A34+4*$A34+4),0)+IF(Analyse!$E$107="X",INDIRECT("'DATA - økonomi'!T"&amp;4+15*$A34+4*$A34+5),0)+IF(Analyse!$E$108="X",INDIRECT("'DATA - økonomi'!T"&amp;4+15*$A34+4*$A34+6),0)+IF(Analyse!$E$109="X",INDIRECT("'DATA - økonomi'!T"&amp;4+15*$A34+4*$A34+7),0)+IF(Analyse!$E$110="X",INDIRECT("'DATA - økonomi'!T"&amp;4+15*$A34+4*$A34+8),0)+IF(Analyse!$E$111="X",INDIRECT("'DATA - økonomi'!T"&amp;4+15*$A34+4*$A34+9),0)+IF(Analyse!$E$112="X",INDIRECT("'DATA - økonomi'!T"&amp;4+15*$A34+4*$A34+10),0)+IF(Analyse!$E$115="X",INDIRECT("'DATA - økonomi'!T"&amp;4+15*$A34+4*$A34+11),0)+IF(Analyse!$E$116="X",INDIRECT("'DATA - økonomi'!T"&amp;4+15*$A34+4*$A34+12),0)+IF(Analyse!$E$117="X",INDIRECT("'DATA - økonomi'!T"&amp;4+15*$A34+4*$A34+13),0)+IF(Analyse!$E$129="X",INDIRECT("'DATA - økonomi'!T"&amp;4+15*$A34+4*$A34+14),0)</f>
        <v>0</v>
      </c>
      <c r="U34" s="36">
        <f ca="1">IF(Analyse!$E$3="X",INDIRECT("'DATA - økonomi'!U"&amp;4+15*$A34+4*$A34+0),0)+IF(Analyse!$E$4="X",INDIRECT("'DATA - økonomi'!U"&amp;4+15*$A34+4*$A34+1),0)+IF(Analyse!$E$104="X",INDIRECT("'DATA - økonomi'!U"&amp;4+15*$A34+4*$A34+2),0)+IF(Analyse!$E$105="X",INDIRECT("'DATA - økonomi'!U"&amp;4+15*$A34+4*$A34+3),0)+IF(Analyse!$E$106="X",INDIRECT("'DATA - økonomi'!U"&amp;4+15*$A34+4*$A34+4),0)+IF(Analyse!$E$107="X",INDIRECT("'DATA - økonomi'!U"&amp;4+15*$A34+4*$A34+5),0)+IF(Analyse!$E$108="X",INDIRECT("'DATA - økonomi'!U"&amp;4+15*$A34+4*$A34+6),0)+IF(Analyse!$E$109="X",INDIRECT("'DATA - økonomi'!U"&amp;4+15*$A34+4*$A34+7),0)+IF(Analyse!$E$110="X",INDIRECT("'DATA - økonomi'!U"&amp;4+15*$A34+4*$A34+8),0)+IF(Analyse!$E$111="X",INDIRECT("'DATA - økonomi'!U"&amp;4+15*$A34+4*$A34+9),0)+IF(Analyse!$E$112="X",INDIRECT("'DATA - økonomi'!U"&amp;4+15*$A34+4*$A34+10),0)+IF(Analyse!$E$115="X",INDIRECT("'DATA - økonomi'!U"&amp;4+15*$A34+4*$A34+11),0)+IF(Analyse!$E$116="X",INDIRECT("'DATA - økonomi'!U"&amp;4+15*$A34+4*$A34+12),0)+IF(Analyse!$E$117="X",INDIRECT("'DATA - økonomi'!U"&amp;4+15*$A34+4*$A34+13),0)+IF(Analyse!$E$129="X",INDIRECT("'DATA - økonomi'!U"&amp;4+15*$A34+4*$A34+14),0)</f>
        <v>0</v>
      </c>
      <c r="V34" s="36">
        <f ca="1">IF(Analyse!$E$3="X",INDIRECT("'DATA - økonomi'!V"&amp;4+15*$A34+4*$A34+0),0)+IF(Analyse!$E$4="X",INDIRECT("'DATA - økonomi'!V"&amp;4+15*$A34+4*$A34+1),0)+IF(Analyse!$E$104="X",INDIRECT("'DATA - økonomi'!V"&amp;4+15*$A34+4*$A34+2),0)+IF(Analyse!$E$105="X",INDIRECT("'DATA - økonomi'!V"&amp;4+15*$A34+4*$A34+3),0)+IF(Analyse!$E$106="X",INDIRECT("'DATA - økonomi'!V"&amp;4+15*$A34+4*$A34+4),0)+IF(Analyse!$E$107="X",INDIRECT("'DATA - økonomi'!V"&amp;4+15*$A34+4*$A34+5),0)+IF(Analyse!$E$108="X",INDIRECT("'DATA - økonomi'!V"&amp;4+15*$A34+4*$A34+6),0)+IF(Analyse!$E$109="X",INDIRECT("'DATA - økonomi'!V"&amp;4+15*$A34+4*$A34+7),0)+IF(Analyse!$E$110="X",INDIRECT("'DATA - økonomi'!V"&amp;4+15*$A34+4*$A34+8),0)+IF(Analyse!$E$111="X",INDIRECT("'DATA - økonomi'!V"&amp;4+15*$A34+4*$A34+9),0)+IF(Analyse!$E$112="X",INDIRECT("'DATA - økonomi'!V"&amp;4+15*$A34+4*$A34+10),0)+IF(Analyse!$E$115="X",INDIRECT("'DATA - økonomi'!V"&amp;4+15*$A34+4*$A34+11),0)+IF(Analyse!$E$116="X",INDIRECT("'DATA - økonomi'!V"&amp;4+15*$A34+4*$A34+12),0)+IF(Analyse!$E$117="X",INDIRECT("'DATA - økonomi'!V"&amp;4+15*$A34+4*$A34+13),0)+IF(Analyse!$E$129="X",INDIRECT("'DATA - økonomi'!V"&amp;4+15*$A34+4*$A34+14),0)</f>
        <v>0</v>
      </c>
      <c r="W34" s="36">
        <f ca="1">IF(Analyse!$E$3="X",INDIRECT("'DATA - økonomi'!W"&amp;4+15*$A34+4*$A34+0),0)+IF(Analyse!$E$4="X",INDIRECT("'DATA - økonomi'!W"&amp;4+15*$A34+4*$A34+1),0)+IF(Analyse!$E$104="X",INDIRECT("'DATA - økonomi'!W"&amp;4+15*$A34+4*$A34+2),0)+IF(Analyse!$E$105="X",INDIRECT("'DATA - økonomi'!W"&amp;4+15*$A34+4*$A34+3),0)+IF(Analyse!$E$106="X",INDIRECT("'DATA - økonomi'!W"&amp;4+15*$A34+4*$A34+4),0)+IF(Analyse!$E$107="X",INDIRECT("'DATA - økonomi'!W"&amp;4+15*$A34+4*$A34+5),0)+IF(Analyse!$E$108="X",INDIRECT("'DATA - økonomi'!W"&amp;4+15*$A34+4*$A34+6),0)+IF(Analyse!$E$109="X",INDIRECT("'DATA - økonomi'!W"&amp;4+15*$A34+4*$A34+7),0)+IF(Analyse!$E$110="X",INDIRECT("'DATA - økonomi'!W"&amp;4+15*$A34+4*$A34+8),0)+IF(Analyse!$E$111="X",INDIRECT("'DATA - økonomi'!W"&amp;4+15*$A34+4*$A34+9),0)+IF(Analyse!$E$112="X",INDIRECT("'DATA - økonomi'!W"&amp;4+15*$A34+4*$A34+10),0)+IF(Analyse!$E$115="X",INDIRECT("'DATA - økonomi'!W"&amp;4+15*$A34+4*$A34+11),0)+IF(Analyse!$E$116="X",INDIRECT("'DATA - økonomi'!W"&amp;4+15*$A34+4*$A34+12),0)+IF(Analyse!$E$117="X",INDIRECT("'DATA - økonomi'!W"&amp;4+15*$A34+4*$A34+13),0)+IF(Analyse!$E$129="X",INDIRECT("'DATA - økonomi'!W"&amp;4+15*$A34+4*$A34+14),0)</f>
        <v>0</v>
      </c>
      <c r="X34" s="36">
        <f ca="1">IF(Analyse!$E$3="X",INDIRECT("'DATA - økonomi'!X"&amp;4+15*$A34+4*$A34+0),0)+IF(Analyse!$E$4="X",INDIRECT("'DATA - økonomi'!X"&amp;4+15*$A34+4*$A34+1),0)+IF(Analyse!$E$104="X",INDIRECT("'DATA - økonomi'!X"&amp;4+15*$A34+4*$A34+2),0)+IF(Analyse!$E$105="X",INDIRECT("'DATA - økonomi'!X"&amp;4+15*$A34+4*$A34+3),0)+IF(Analyse!$E$106="X",INDIRECT("'DATA - økonomi'!X"&amp;4+15*$A34+4*$A34+4),0)+IF(Analyse!$E$107="X",INDIRECT("'DATA - økonomi'!X"&amp;4+15*$A34+4*$A34+5),0)+IF(Analyse!$E$108="X",INDIRECT("'DATA - økonomi'!X"&amp;4+15*$A34+4*$A34+6),0)+IF(Analyse!$E$109="X",INDIRECT("'DATA - økonomi'!X"&amp;4+15*$A34+4*$A34+7),0)+IF(Analyse!$E$110="X",INDIRECT("'DATA - økonomi'!X"&amp;4+15*$A34+4*$A34+8),0)+IF(Analyse!$E$111="X",INDIRECT("'DATA - økonomi'!X"&amp;4+15*$A34+4*$A34+9),0)+IF(Analyse!$E$112="X",INDIRECT("'DATA - økonomi'!X"&amp;4+15*$A34+4*$A34+10),0)+IF(Analyse!$E$115="X",INDIRECT("'DATA - økonomi'!X"&amp;4+15*$A34+4*$A34+11),0)+IF(Analyse!$E$116="X",INDIRECT("'DATA - økonomi'!X"&amp;4+15*$A34+4*$A34+12),0)+IF(Analyse!$E$117="X",INDIRECT("'DATA - økonomi'!X"&amp;4+15*$A34+4*$A34+13),0)+IF(Analyse!$E$129="X",INDIRECT("'DATA - økonomi'!X"&amp;4+15*$A34+4*$A34+14),0)</f>
        <v>0</v>
      </c>
      <c r="Y34" s="36">
        <f ca="1">IF(Analyse!$E$3="X",INDIRECT("'DATA - økonomi'!Y"&amp;4+15*$A34+4*$A34+0),0)+IF(Analyse!$E$4="X",INDIRECT("'DATA - økonomi'!Y"&amp;4+15*$A34+4*$A34+1),0)+IF(Analyse!$E$104="X",INDIRECT("'DATA - økonomi'!Y"&amp;4+15*$A34+4*$A34+2),0)+IF(Analyse!$E$105="X",INDIRECT("'DATA - økonomi'!Y"&amp;4+15*$A34+4*$A34+3),0)+IF(Analyse!$E$106="X",INDIRECT("'DATA - økonomi'!Y"&amp;4+15*$A34+4*$A34+4),0)+IF(Analyse!$E$107="X",INDIRECT("'DATA - økonomi'!Y"&amp;4+15*$A34+4*$A34+5),0)+IF(Analyse!$E$108="X",INDIRECT("'DATA - økonomi'!Y"&amp;4+15*$A34+4*$A34+6),0)+IF(Analyse!$E$109="X",INDIRECT("'DATA - økonomi'!Y"&amp;4+15*$A34+4*$A34+7),0)+IF(Analyse!$E$110="X",INDIRECT("'DATA - økonomi'!Y"&amp;4+15*$A34+4*$A34+8),0)+IF(Analyse!$E$111="X",INDIRECT("'DATA - økonomi'!Y"&amp;4+15*$A34+4*$A34+9),0)+IF(Analyse!$E$112="X",INDIRECT("'DATA - økonomi'!Y"&amp;4+15*$A34+4*$A34+10),0)+IF(Analyse!$E$115="X",INDIRECT("'DATA - økonomi'!Y"&amp;4+15*$A34+4*$A34+11),0)+IF(Analyse!$E$116="X",INDIRECT("'DATA - økonomi'!Y"&amp;4+15*$A34+4*$A34+12),0)+IF(Analyse!$E$117="X",INDIRECT("'DATA - økonomi'!Y"&amp;4+15*$A34+4*$A34+13),0)+IF(Analyse!$E$129="X",INDIRECT("'DATA - økonomi'!Y"&amp;4+15*$A34+4*$A34+14),0)</f>
        <v>0</v>
      </c>
      <c r="Z34" s="36">
        <f ca="1">IF(Analyse!$E$3="X",INDIRECT("'DATA - økonomi'!Z"&amp;4+15*$A34+4*$A34+0),0)+IF(Analyse!$E$4="X",INDIRECT("'DATA - økonomi'!Z"&amp;4+15*$A34+4*$A34+1),0)+IF(Analyse!$E$104="X",INDIRECT("'DATA - økonomi'!Z"&amp;4+15*$A34+4*$A34+2),0)+IF(Analyse!$E$105="X",INDIRECT("'DATA - økonomi'!Z"&amp;4+15*$A34+4*$A34+3),0)+IF(Analyse!$E$106="X",INDIRECT("'DATA - økonomi'!Z"&amp;4+15*$A34+4*$A34+4),0)+IF(Analyse!$E$107="X",INDIRECT("'DATA - økonomi'!Z"&amp;4+15*$A34+4*$A34+5),0)+IF(Analyse!$E$108="X",INDIRECT("'DATA - økonomi'!Z"&amp;4+15*$A34+4*$A34+6),0)+IF(Analyse!$E$109="X",INDIRECT("'DATA - økonomi'!Z"&amp;4+15*$A34+4*$A34+7),0)+IF(Analyse!$E$110="X",INDIRECT("'DATA - økonomi'!Z"&amp;4+15*$A34+4*$A34+8),0)+IF(Analyse!$E$111="X",INDIRECT("'DATA - økonomi'!Z"&amp;4+15*$A34+4*$A34+9),0)+IF(Analyse!$E$112="X",INDIRECT("'DATA - økonomi'!Z"&amp;4+15*$A34+4*$A34+10),0)+IF(Analyse!$E$115="X",INDIRECT("'DATA - økonomi'!Z"&amp;4+15*$A34+4*$A34+11),0)+IF(Analyse!$E$116="X",INDIRECT("'DATA - økonomi'!Z"&amp;4+15*$A34+4*$A34+12),0)+IF(Analyse!$E$117="X",INDIRECT("'DATA - økonomi'!Z"&amp;4+15*$A34+4*$A34+13),0)+IF(Analyse!$E$129="X",INDIRECT("'DATA - økonomi'!Z"&amp;4+15*$A34+4*$A34+14),0)</f>
        <v>0</v>
      </c>
      <c r="AA34" s="36">
        <f ca="1">IF(Analyse!$E$3="X",INDIRECT("'DATA - økonomi'!Z"&amp;4+15*$A34+4*$A34+0),0)+IF(Analyse!$E$4="X",INDIRECT("'DATA - økonomi'!Z"&amp;4+15*$A34+4*$A34+1),0)+IF(Analyse!$E$104="X",INDIRECT("'DATA - økonomi'!Z"&amp;4+15*$A34+4*$A34+2),0)+IF(Analyse!$E$105="X",INDIRECT("'DATA - økonomi'!Z"&amp;4+15*$A34+4*$A34+3),0)+IF(Analyse!$E$106="X",INDIRECT("'DATA - økonomi'!Z"&amp;4+15*$A34+4*$A34+4),0)+IF(Analyse!$E$107="X",INDIRECT("'DATA - økonomi'!Z"&amp;4+15*$A34+4*$A34+5),0)+IF(Analyse!$E$108="X",INDIRECT("'DATA - økonomi'!Z"&amp;4+15*$A34+4*$A34+6),0)+IF(Analyse!$E$109="X",INDIRECT("'DATA - økonomi'!Z"&amp;4+15*$A34+4*$A34+7),0)+IF(Analyse!$E$110="X",INDIRECT("'DATA - økonomi'!Z"&amp;4+15*$A34+4*$A34+8),0)+IF(Analyse!$E$111="X",INDIRECT("'DATA - økonomi'!Z"&amp;4+15*$A34+4*$A34+9),0)+IF(Analyse!$E$112="X",INDIRECT("'DATA - økonomi'!Z"&amp;4+15*$A34+4*$A34+10),0)+IF(Analyse!$E$115="X",INDIRECT("'DATA - økonomi'!Z"&amp;4+15*$A34+4*$A34+11),0)+IF(Analyse!$E$116="X",INDIRECT("'DATA - økonomi'!Z"&amp;4+15*$A34+4*$A34+12),0)+IF(Analyse!$E$117="X",INDIRECT("'DATA - økonomi'!Z"&amp;4+15*$A34+4*$A34+13),0)+IF(Analyse!$E$129="X",INDIRECT("'DATA - økonomi'!Z"&amp;4+15*$A34+4*$A34+14),0)</f>
        <v>0</v>
      </c>
      <c r="AB34" s="36">
        <f ca="1">IF(Analyse!$E$3="X",INDIRECT("'DATA - økonomi'!Z"&amp;4+15*$A34+4*$A34+0),0)+IF(Analyse!$E$4="X",INDIRECT("'DATA - økonomi'!Z"&amp;4+15*$A34+4*$A34+1),0)+IF(Analyse!$E$104="X",INDIRECT("'DATA - økonomi'!Z"&amp;4+15*$A34+4*$A34+2),0)+IF(Analyse!$E$105="X",INDIRECT("'DATA - økonomi'!Z"&amp;4+15*$A34+4*$A34+3),0)+IF(Analyse!$E$106="X",INDIRECT("'DATA - økonomi'!Z"&amp;4+15*$A34+4*$A34+4),0)+IF(Analyse!$E$107="X",INDIRECT("'DATA - økonomi'!Z"&amp;4+15*$A34+4*$A34+5),0)+IF(Analyse!$E$108="X",INDIRECT("'DATA - økonomi'!Z"&amp;4+15*$A34+4*$A34+6),0)+IF(Analyse!$E$109="X",INDIRECT("'DATA - økonomi'!Z"&amp;4+15*$A34+4*$A34+7),0)+IF(Analyse!$E$110="X",INDIRECT("'DATA - økonomi'!Z"&amp;4+15*$A34+4*$A34+8),0)+IF(Analyse!$E$111="X",INDIRECT("'DATA - økonomi'!Z"&amp;4+15*$A34+4*$A34+9),0)+IF(Analyse!$E$112="X",INDIRECT("'DATA - økonomi'!Z"&amp;4+15*$A34+4*$A34+10),0)+IF(Analyse!$E$115="X",INDIRECT("'DATA - økonomi'!Z"&amp;4+15*$A34+4*$A34+11),0)+IF(Analyse!$E$116="X",INDIRECT("'DATA - økonomi'!Z"&amp;4+15*$A34+4*$A34+12),0)+IF(Analyse!$E$117="X",INDIRECT("'DATA - økonomi'!Z"&amp;4+15*$A34+4*$A34+13),0)+IF(Analyse!$E$129="X",INDIRECT("'DATA - økonomi'!Z"&amp;4+15*$A34+4*$A34+14),0)</f>
        <v>0</v>
      </c>
      <c r="AC34" s="30"/>
      <c r="AD34" s="35" t="s">
        <v>42</v>
      </c>
      <c r="AE34" s="36">
        <f ca="1">IF(Analyse!$E$3="X",INDIRECT("'DATA - økonomi'!AE"&amp;4+15*$A34+4*$A34+0),0)+IF(Analyse!$E$4="X",INDIRECT("'DATA - økonomi'!AE"&amp;4+15*$A34+4*$A34+1),0)+IF(Analyse!$E$104="X",INDIRECT("'DATA - økonomi'!AE"&amp;4+15*$A34+4*$A34+2),0)+IF(Analyse!$E$105="X",INDIRECT("'DATA - økonomi'!AE"&amp;4+15*$A34+4*$A34+3),0)+IF(Analyse!$E$106="X",INDIRECT("'DATA - økonomi'!AE"&amp;4+15*$A34+4*$A34+4),0)+IF(Analyse!$E$107="X",INDIRECT("'DATA - økonomi'!AE"&amp;4+15*$A34+4*$A34+5),0)+IF(Analyse!$E$108="X",INDIRECT("'DATA - økonomi'!AE"&amp;4+15*$A34+4*$A34+6),0)+IF(Analyse!$E$109="X",INDIRECT("'DATA - økonomi'!AE"&amp;4+15*$A34+4*$A34+7),0)+IF(Analyse!$E$110="X",INDIRECT("'DATA - økonomi'!AE"&amp;4+15*$A34+4*$A34+8),0)+IF(Analyse!$E$111="X",INDIRECT("'DATA - økonomi'!AE"&amp;4+15*$A34+4*$A34+9),0)+IF(Analyse!$E$112="X",INDIRECT("'DATA - økonomi'!AE"&amp;4+15*$A34+4*$A34+10),0)+IF(Analyse!$E$115="X",INDIRECT("'DATA - økonomi'!AE"&amp;4+15*$A34+4*$A34+11),0)+IF(Analyse!$E$116="X",INDIRECT("'DATA - økonomi'!AE"&amp;4+15*$A34+4*$A34+12),0)+IF(Analyse!$E$117="X",INDIRECT("'DATA - økonomi'!AE"&amp;4+15*$A34+4*$A34+13),0)+IF(Analyse!$E$129="X",INDIRECT("'DATA - økonomi'!AE"&amp;4+15*$A34+4*$A34+14),0)</f>
        <v>0</v>
      </c>
      <c r="AF34" s="36">
        <f ca="1">IF(Analyse!$E$3="X",INDIRECT("'DATA - økonomi'!AF"&amp;4+15*$A34+4*$A34+0),0)+IF(Analyse!$E$4="X",INDIRECT("'DATA - økonomi'!AF"&amp;4+15*$A34+4*$A34+1),0)+IF(Analyse!$E$104="X",INDIRECT("'DATA - økonomi'!AF"&amp;4+15*$A34+4*$A34+2),0)+IF(Analyse!$E$105="X",INDIRECT("'DATA - økonomi'!AF"&amp;4+15*$A34+4*$A34+3),0)+IF(Analyse!$E$106="X",INDIRECT("'DATA - økonomi'!AF"&amp;4+15*$A34+4*$A34+4),0)+IF(Analyse!$E$107="X",INDIRECT("'DATA - økonomi'!AF"&amp;4+15*$A34+4*$A34+5),0)+IF(Analyse!$E$108="X",INDIRECT("'DATA - økonomi'!AF"&amp;4+15*$A34+4*$A34+6),0)+IF(Analyse!$E$109="X",INDIRECT("'DATA - økonomi'!AF"&amp;4+15*$A34+4*$A34+7),0)+IF(Analyse!$E$110="X",INDIRECT("'DATA - økonomi'!AF"&amp;4+15*$A34+4*$A34+8),0)+IF(Analyse!$E$111="X",INDIRECT("'DATA - økonomi'!AF"&amp;4+15*$A34+4*$A34+9),0)+IF(Analyse!$E$112="X",INDIRECT("'DATA - økonomi'!AF"&amp;4+15*$A34+4*$A34+10),0)+IF(Analyse!$E$115="X",INDIRECT("'DATA - økonomi'!AF"&amp;4+15*$A34+4*$A34+11),0)+IF(Analyse!$E$116="X",INDIRECT("'DATA - økonomi'!AF"&amp;4+15*$A34+4*$A34+12),0)+IF(Analyse!$E$117="X",INDIRECT("'DATA - økonomi'!AF"&amp;4+15*$A34+4*$A34+13),0)+IF(Analyse!$E$129="X",INDIRECT("'DATA - økonomi'!AF"&amp;4+15*$A34+4*$A34+14),0)</f>
        <v>0</v>
      </c>
      <c r="AG34" s="36">
        <f ca="1">IF(Analyse!$E$3="X",INDIRECT("'DATA - økonomi'!AG"&amp;4+15*$A34+4*$A34+0),0)+IF(Analyse!$E$4="X",INDIRECT("'DATA - økonomi'!AG"&amp;4+15*$A34+4*$A34+1),0)+IF(Analyse!$E$104="X",INDIRECT("'DATA - økonomi'!AG"&amp;4+15*$A34+4*$A34+2),0)+IF(Analyse!$E$105="X",INDIRECT("'DATA - økonomi'!AG"&amp;4+15*$A34+4*$A34+3),0)+IF(Analyse!$E$106="X",INDIRECT("'DATA - økonomi'!AG"&amp;4+15*$A34+4*$A34+4),0)+IF(Analyse!$E$107="X",INDIRECT("'DATA - økonomi'!AG"&amp;4+15*$A34+4*$A34+5),0)+IF(Analyse!$E$108="X",INDIRECT("'DATA - økonomi'!AG"&amp;4+15*$A34+4*$A34+6),0)+IF(Analyse!$E$109="X",INDIRECT("'DATA - økonomi'!AG"&amp;4+15*$A34+4*$A34+7),0)+IF(Analyse!$E$110="X",INDIRECT("'DATA - økonomi'!AG"&amp;4+15*$A34+4*$A34+8),0)+IF(Analyse!$E$111="X",INDIRECT("'DATA - økonomi'!AG"&amp;4+15*$A34+4*$A34+9),0)+IF(Analyse!$E$112="X",INDIRECT("'DATA - økonomi'!AG"&amp;4+15*$A34+4*$A34+10),0)+IF(Analyse!$E$115="X",INDIRECT("'DATA - økonomi'!AG"&amp;4+15*$A34+4*$A34+11),0)+IF(Analyse!$E$116="X",INDIRECT("'DATA - økonomi'!AG"&amp;4+15*$A34+4*$A34+12),0)+IF(Analyse!$E$117="X",INDIRECT("'DATA - økonomi'!AG"&amp;4+15*$A34+4*$A34+13),0)+IF(Analyse!$E$129="X",INDIRECT("'DATA - økonomi'!AG"&amp;4+15*$A34+4*$A34+14),0)</f>
        <v>0</v>
      </c>
      <c r="AH34" s="36">
        <f ca="1">IF(Analyse!$E$3="X",INDIRECT("'DATA - økonomi'!AH"&amp;4+15*$A34+4*$A34+0),0)+IF(Analyse!$E$4="X",INDIRECT("'DATA - økonomi'!AH"&amp;4+15*$A34+4*$A34+1),0)+IF(Analyse!$E$104="X",INDIRECT("'DATA - økonomi'!AH"&amp;4+15*$A34+4*$A34+2),0)+IF(Analyse!$E$105="X",INDIRECT("'DATA - økonomi'!AH"&amp;4+15*$A34+4*$A34+3),0)+IF(Analyse!$E$106="X",INDIRECT("'DATA - økonomi'!AH"&amp;4+15*$A34+4*$A34+4),0)+IF(Analyse!$E$107="X",INDIRECT("'DATA - økonomi'!AH"&amp;4+15*$A34+4*$A34+5),0)+IF(Analyse!$E$108="X",INDIRECT("'DATA - økonomi'!AH"&amp;4+15*$A34+4*$A34+6),0)+IF(Analyse!$E$109="X",INDIRECT("'DATA - økonomi'!AH"&amp;4+15*$A34+4*$A34+7),0)+IF(Analyse!$E$110="X",INDIRECT("'DATA - økonomi'!AH"&amp;4+15*$A34+4*$A34+8),0)+IF(Analyse!$E$111="X",INDIRECT("'DATA - økonomi'!AH"&amp;4+15*$A34+4*$A34+9),0)+IF(Analyse!$E$112="X",INDIRECT("'DATA - økonomi'!AH"&amp;4+15*$A34+4*$A34+10),0)+IF(Analyse!$E$115="X",INDIRECT("'DATA - økonomi'!AH"&amp;4+15*$A34+4*$A34+11),0)+IF(Analyse!$E$116="X",INDIRECT("'DATA - økonomi'!AH"&amp;4+15*$A34+4*$A34+12),0)+IF(Analyse!$E$117="X",INDIRECT("'DATA - økonomi'!AH"&amp;4+15*$A34+4*$A34+13),0)+IF(Analyse!$E$129="X",INDIRECT("'DATA - økonomi'!AH"&amp;4+15*$A34+4*$A34+14),0)</f>
        <v>0</v>
      </c>
      <c r="AI34" s="36">
        <f ca="1">IF(Analyse!$E$3="X",INDIRECT("'DATA - økonomi'!AI"&amp;4+15*$A34+4*$A34+0),0)+IF(Analyse!$E$4="X",INDIRECT("'DATA - økonomi'!AI"&amp;4+15*$A34+4*$A34+1),0)+IF(Analyse!$E$104="X",INDIRECT("'DATA - økonomi'!AI"&amp;4+15*$A34+4*$A34+2),0)+IF(Analyse!$E$105="X",INDIRECT("'DATA - økonomi'!AI"&amp;4+15*$A34+4*$A34+3),0)+IF(Analyse!$E$106="X",INDIRECT("'DATA - økonomi'!AI"&amp;4+15*$A34+4*$A34+4),0)+IF(Analyse!$E$107="X",INDIRECT("'DATA - økonomi'!AI"&amp;4+15*$A34+4*$A34+5),0)+IF(Analyse!$E$108="X",INDIRECT("'DATA - økonomi'!AI"&amp;4+15*$A34+4*$A34+6),0)+IF(Analyse!$E$109="X",INDIRECT("'DATA - økonomi'!AI"&amp;4+15*$A34+4*$A34+7),0)+IF(Analyse!$E$110="X",INDIRECT("'DATA - økonomi'!AI"&amp;4+15*$A34+4*$A34+8),0)+IF(Analyse!$E$111="X",INDIRECT("'DATA - økonomi'!AI"&amp;4+15*$A34+4*$A34+9),0)+IF(Analyse!$E$112="X",INDIRECT("'DATA - økonomi'!AI"&amp;4+15*$A34+4*$A34+10),0)+IF(Analyse!$E$115="X",INDIRECT("'DATA - økonomi'!AI"&amp;4+15*$A34+4*$A34+11),0)+IF(Analyse!$E$116="X",INDIRECT("'DATA - økonomi'!AI"&amp;4+15*$A34+4*$A34+12),0)+IF(Analyse!$E$117="X",INDIRECT("'DATA - økonomi'!AI"&amp;4+15*$A34+4*$A34+13),0)+IF(Analyse!$E$129="X",INDIRECT("'DATA - økonomi'!AI"&amp;4+15*$A34+4*$A34+14),0)</f>
        <v>0</v>
      </c>
      <c r="AJ34" s="36">
        <f ca="1">IF(Analyse!$E$3="X",INDIRECT("'DATA - økonomi'!AJ"&amp;4+15*$A34+4*$A34+0),0)+IF(Analyse!$E$4="X",INDIRECT("'DATA - økonomi'!AJ"&amp;4+15*$A34+4*$A34+1),0)+IF(Analyse!$E$104="X",INDIRECT("'DATA - økonomi'!AJ"&amp;4+15*$A34+4*$A34+2),0)+IF(Analyse!$E$105="X",INDIRECT("'DATA - økonomi'!AJ"&amp;4+15*$A34+4*$A34+3),0)+IF(Analyse!$E$106="X",INDIRECT("'DATA - økonomi'!AJ"&amp;4+15*$A34+4*$A34+4),0)+IF(Analyse!$E$107="X",INDIRECT("'DATA - økonomi'!AJ"&amp;4+15*$A34+4*$A34+5),0)+IF(Analyse!$E$108="X",INDIRECT("'DATA - økonomi'!AJ"&amp;4+15*$A34+4*$A34+6),0)+IF(Analyse!$E$109="X",INDIRECT("'DATA - økonomi'!AJ"&amp;4+15*$A34+4*$A34+7),0)+IF(Analyse!$E$110="X",INDIRECT("'DATA - økonomi'!AJ"&amp;4+15*$A34+4*$A34+8),0)+IF(Analyse!$E$111="X",INDIRECT("'DATA - økonomi'!AJ"&amp;4+15*$A34+4*$A34+9),0)+IF(Analyse!$E$112="X",INDIRECT("'DATA - økonomi'!AJ"&amp;4+15*$A34+4*$A34+10),0)+IF(Analyse!$E$115="X",INDIRECT("'DATA - økonomi'!AJ"&amp;4+15*$A34+4*$A34+11),0)+IF(Analyse!$E$116="X",INDIRECT("'DATA - økonomi'!AJ"&amp;4+15*$A34+4*$A34+12),0)+IF(Analyse!$E$117="X",INDIRECT("'DATA - økonomi'!AJ"&amp;4+15*$A34+4*$A34+13),0)+IF(Analyse!$E$129="X",INDIRECT("'DATA - økonomi'!AJ"&amp;4+15*$A34+4*$A34+14),0)</f>
        <v>0</v>
      </c>
      <c r="AK34" s="36">
        <f ca="1">IF(Analyse!$E$3="X",INDIRECT("'DATA - økonomi'!AK"&amp;4+15*$A34+4*$A34+0),0)+IF(Analyse!$E$4="X",INDIRECT("'DATA - økonomi'!AK"&amp;4+15*$A34+4*$A34+1),0)+IF(Analyse!$E$104="X",INDIRECT("'DATA - økonomi'!AK"&amp;4+15*$A34+4*$A34+2),0)+IF(Analyse!$E$105="X",INDIRECT("'DATA - økonomi'!AK"&amp;4+15*$A34+4*$A34+3),0)+IF(Analyse!$E$106="X",INDIRECT("'DATA - økonomi'!AK"&amp;4+15*$A34+4*$A34+4),0)+IF(Analyse!$E$107="X",INDIRECT("'DATA - økonomi'!AK"&amp;4+15*$A34+4*$A34+5),0)+IF(Analyse!$E$108="X",INDIRECT("'DATA - økonomi'!AK"&amp;4+15*$A34+4*$A34+6),0)+IF(Analyse!$E$109="X",INDIRECT("'DATA - økonomi'!AK"&amp;4+15*$A34+4*$A34+7),0)+IF(Analyse!$E$110="X",INDIRECT("'DATA - økonomi'!AK"&amp;4+15*$A34+4*$A34+8),0)+IF(Analyse!$E$111="X",INDIRECT("'DATA - økonomi'!AK"&amp;4+15*$A34+4*$A34+9),0)+IF(Analyse!$E$112="X",INDIRECT("'DATA - økonomi'!AK"&amp;4+15*$A34+4*$A34+10),0)+IF(Analyse!$E$115="X",INDIRECT("'DATA - økonomi'!AK"&amp;4+15*$A34+4*$A34+11),0)+IF(Analyse!$E$116="X",INDIRECT("'DATA - økonomi'!AK"&amp;4+15*$A34+4*$A34+12),0)+IF(Analyse!$E$117="X",INDIRECT("'DATA - økonomi'!AK"&amp;4+15*$A34+4*$A34+13),0)+IF(Analyse!$E$129="X",INDIRECT("'DATA - økonomi'!AK"&amp;4+15*$A34+4*$A34+14),0)</f>
        <v>0</v>
      </c>
      <c r="AL34" s="36">
        <f ca="1">IF(Analyse!$E$3="X",INDIRECT("'DATA - økonomi'!AL"&amp;4+15*$A34+4*$A34+0),0)+IF(Analyse!$E$4="X",INDIRECT("'DATA - økonomi'!AL"&amp;4+15*$A34+4*$A34+1),0)+IF(Analyse!$E$104="X",INDIRECT("'DATA - økonomi'!AL"&amp;4+15*$A34+4*$A34+2),0)+IF(Analyse!$E$105="X",INDIRECT("'DATA - økonomi'!AL"&amp;4+15*$A34+4*$A34+3),0)+IF(Analyse!$E$106="X",INDIRECT("'DATA - økonomi'!AL"&amp;4+15*$A34+4*$A34+4),0)+IF(Analyse!$E$107="X",INDIRECT("'DATA - økonomi'!AL"&amp;4+15*$A34+4*$A34+5),0)+IF(Analyse!$E$108="X",INDIRECT("'DATA - økonomi'!AL"&amp;4+15*$A34+4*$A34+6),0)+IF(Analyse!$E$109="X",INDIRECT("'DATA - økonomi'!AL"&amp;4+15*$A34+4*$A34+7),0)+IF(Analyse!$E$110="X",INDIRECT("'DATA - økonomi'!AL"&amp;4+15*$A34+4*$A34+8),0)+IF(Analyse!$E$111="X",INDIRECT("'DATA - økonomi'!AL"&amp;4+15*$A34+4*$A34+9),0)+IF(Analyse!$E$112="X",INDIRECT("'DATA - økonomi'!AL"&amp;4+15*$A34+4*$A34+10),0)+IF(Analyse!$E$115="X",INDIRECT("'DATA - økonomi'!AL"&amp;4+15*$A34+4*$A34+11),0)+IF(Analyse!$E$116="X",INDIRECT("'DATA - økonomi'!AL"&amp;4+15*$A34+4*$A34+12),0)+IF(Analyse!$E$117="X",INDIRECT("'DATA - økonomi'!AL"&amp;4+15*$A34+4*$A34+13),0)+IF(Analyse!$E$129="X",INDIRECT("'DATA - økonomi'!AL"&amp;4+15*$A34+4*$A34+14),0)</f>
        <v>0</v>
      </c>
      <c r="AM34" s="36">
        <f ca="1">IF(Analyse!$E$3="X",INDIRECT("'DATA - økonomi'!AM"&amp;4+15*$A34+4*$A34+0),0)+IF(Analyse!$E$4="X",INDIRECT("'DATA - økonomi'!AM"&amp;4+15*$A34+4*$A34+1),0)+IF(Analyse!$E$104="X",INDIRECT("'DATA - økonomi'!AM"&amp;4+15*$A34+4*$A34+2),0)+IF(Analyse!$E$105="X",INDIRECT("'DATA - økonomi'!AM"&amp;4+15*$A34+4*$A34+3),0)+IF(Analyse!$E$106="X",INDIRECT("'DATA - økonomi'!AM"&amp;4+15*$A34+4*$A34+4),0)+IF(Analyse!$E$107="X",INDIRECT("'DATA - økonomi'!AM"&amp;4+15*$A34+4*$A34+5),0)+IF(Analyse!$E$108="X",INDIRECT("'DATA - økonomi'!AM"&amp;4+15*$A34+4*$A34+6),0)+IF(Analyse!$E$109="X",INDIRECT("'DATA - økonomi'!AM"&amp;4+15*$A34+4*$A34+7),0)+IF(Analyse!$E$110="X",INDIRECT("'DATA - økonomi'!AM"&amp;4+15*$A34+4*$A34+8),0)+IF(Analyse!$E$111="X",INDIRECT("'DATA - økonomi'!AM"&amp;4+15*$A34+4*$A34+9),0)+IF(Analyse!$E$112="X",INDIRECT("'DATA - økonomi'!AM"&amp;4+15*$A34+4*$A34+10),0)+IF(Analyse!$E$115="X",INDIRECT("'DATA - økonomi'!AM"&amp;4+15*$A34+4*$A34+11),0)+IF(Analyse!$E$116="X",INDIRECT("'DATA - økonomi'!AM"&amp;4+15*$A34+4*$A34+12),0)+IF(Analyse!$E$117="X",INDIRECT("'DATA - økonomi'!AM"&amp;4+15*$A34+4*$A34+13),0)+IF(Analyse!$E$129="X",INDIRECT("'DATA - økonomi'!AM"&amp;4+15*$A34+4*$A34+14),0)</f>
        <v>0</v>
      </c>
      <c r="AN34" s="36">
        <f ca="1">IF(Analyse!$E$3="X",INDIRECT("'DATA - økonomi'!AN"&amp;4+15*$A34+4*$A34+0),0)+IF(Analyse!$E$4="X",INDIRECT("'DATA - økonomi'!AN"&amp;4+15*$A34+4*$A34+1),0)+IF(Analyse!$E$104="X",INDIRECT("'DATA - økonomi'!AN"&amp;4+15*$A34+4*$A34+2),0)+IF(Analyse!$E$105="X",INDIRECT("'DATA - økonomi'!AN"&amp;4+15*$A34+4*$A34+3),0)+IF(Analyse!$E$106="X",INDIRECT("'DATA - økonomi'!AN"&amp;4+15*$A34+4*$A34+4),0)+IF(Analyse!$E$107="X",INDIRECT("'DATA - økonomi'!AN"&amp;4+15*$A34+4*$A34+5),0)+IF(Analyse!$E$108="X",INDIRECT("'DATA - økonomi'!AN"&amp;4+15*$A34+4*$A34+6),0)+IF(Analyse!$E$109="X",INDIRECT("'DATA - økonomi'!AN"&amp;4+15*$A34+4*$A34+7),0)+IF(Analyse!$E$110="X",INDIRECT("'DATA - økonomi'!AN"&amp;4+15*$A34+4*$A34+8),0)+IF(Analyse!$E$111="X",INDIRECT("'DATA - økonomi'!AN"&amp;4+15*$A34+4*$A34+9),0)+IF(Analyse!$E$112="X",INDIRECT("'DATA - økonomi'!AN"&amp;4+15*$A34+4*$A34+10),0)+IF(Analyse!$E$115="X",INDIRECT("'DATA - økonomi'!AN"&amp;4+15*$A34+4*$A34+11),0)+IF(Analyse!$E$116="X",INDIRECT("'DATA - økonomi'!AN"&amp;4+15*$A34+4*$A34+12),0)+IF(Analyse!$E$117="X",INDIRECT("'DATA - økonomi'!AN"&amp;4+15*$A34+4*$A34+13),0)+IF(Analyse!$E$129="X",INDIRECT("'DATA - økonomi'!AN"&amp;4+15*$A34+4*$A34+14),0)</f>
        <v>0</v>
      </c>
      <c r="AO34" s="36">
        <f ca="1">IF(Analyse!$E$3="X",INDIRECT("'DATA - økonomi'!AO"&amp;4+15*$A34+4*$A34+0),0)+IF(Analyse!$E$4="X",INDIRECT("'DATA - økonomi'!AO"&amp;4+15*$A34+4*$A34+1),0)+IF(Analyse!$E$104="X",INDIRECT("'DATA - økonomi'!AO"&amp;4+15*$A34+4*$A34+2),0)+IF(Analyse!$E$105="X",INDIRECT("'DATA - økonomi'!AO"&amp;4+15*$A34+4*$A34+3),0)+IF(Analyse!$E$106="X",INDIRECT("'DATA - økonomi'!AO"&amp;4+15*$A34+4*$A34+4),0)+IF(Analyse!$E$107="X",INDIRECT("'DATA - økonomi'!AO"&amp;4+15*$A34+4*$A34+5),0)+IF(Analyse!$E$108="X",INDIRECT("'DATA - økonomi'!AO"&amp;4+15*$A34+4*$A34+6),0)+IF(Analyse!$E$109="X",INDIRECT("'DATA - økonomi'!AO"&amp;4+15*$A34+4*$A34+7),0)+IF(Analyse!$E$110="X",INDIRECT("'DATA - økonomi'!AO"&amp;4+15*$A34+4*$A34+8),0)+IF(Analyse!$E$111="X",INDIRECT("'DATA - økonomi'!AO"&amp;4+15*$A34+4*$A34+9),0)+IF(Analyse!$E$112="X",INDIRECT("'DATA - økonomi'!AO"&amp;4+15*$A34+4*$A34+10),0)+IF(Analyse!$E$115="X",INDIRECT("'DATA - økonomi'!AO"&amp;4+15*$A34+4*$A34+11),0)+IF(Analyse!$E$116="X",INDIRECT("'DATA - økonomi'!AO"&amp;4+15*$A34+4*$A34+12),0)+IF(Analyse!$E$117="X",INDIRECT("'DATA - økonomi'!AO"&amp;4+15*$A34+4*$A34+13),0)+IF(Analyse!$E$129="X",INDIRECT("'DATA - økonomi'!AO"&amp;4+15*$A34+4*$A34+14),0)</f>
        <v>0</v>
      </c>
      <c r="AP34" s="30"/>
      <c r="AQ34" s="35" t="s">
        <v>42</v>
      </c>
      <c r="AR34" s="36">
        <f ca="1">INDIRECT("'DATA - økonomi'!AE"&amp;($A137+1)*19)</f>
        <v>27796.008000000002</v>
      </c>
      <c r="AS34" s="36">
        <f ca="1">INDIRECT("'DATA - økonomi'!AF"&amp;($A137+1)*19)</f>
        <v>27611.86</v>
      </c>
      <c r="AT34" s="36">
        <f ca="1">INDIRECT("'DATA - økonomi'!AG"&amp;($A137+1)*19)</f>
        <v>27746.782000000003</v>
      </c>
      <c r="AU34" s="36">
        <f ca="1">INDIRECT("'DATA - økonomi'!AH"&amp;($A137+1)*19)</f>
        <v>27769.806</v>
      </c>
      <c r="AV34" s="36">
        <f ca="1">INDIRECT("'DATA - økonomi'!AI"&amp;($A137+1)*19)</f>
        <v>27914.400000000001</v>
      </c>
      <c r="AW34" s="36">
        <f ca="1">INDIRECT("'DATA - økonomi'!AJ"&amp;($A137+1)*19)</f>
        <v>27922.984</v>
      </c>
      <c r="AX34" s="36">
        <f ca="1">INDIRECT("'DATA - økonomi'!AK"&amp;($A137+1)*19)</f>
        <v>28048.2</v>
      </c>
      <c r="AY34" s="36">
        <f ca="1">INDIRECT("'DATA - økonomi'!AL"&amp;($A137+1)*19)</f>
        <v>28033.200000000001</v>
      </c>
      <c r="AZ34" s="36">
        <f ca="1">INDIRECT("'DATA - økonomi'!AM"&amp;($A137+1)*19)</f>
        <v>28063.8</v>
      </c>
      <c r="BA34" s="36">
        <f ca="1">INDIRECT("'DATA - økonomi'!AN"&amp;($A137+1)*19)</f>
        <v>28353.598000000002</v>
      </c>
      <c r="BB34" s="36">
        <f ca="1">INDIRECT("'DATA - økonomi'!AO"&amp;($A137+1)*19)</f>
        <v>28755.835999999999</v>
      </c>
      <c r="BC34" s="30"/>
    </row>
    <row r="35" spans="1:55" x14ac:dyDescent="0.25">
      <c r="A35" s="32">
        <v>31</v>
      </c>
      <c r="B35" s="35" t="s">
        <v>43</v>
      </c>
      <c r="C35" s="36">
        <f ca="1">IF(Analyse!$E$3="X",INDIRECT("'DATA - økonomi'!C"&amp;4+15*$A35+4*$A35+0),0)+IF(Analyse!$E$4="X",INDIRECT("'DATA - økonomi'!C"&amp;4+15*$A35+4*$A35+1),0)+IF(Analyse!$E$104="X",INDIRECT("'DATA - økonomi'!C"&amp;4+15*$A35+4*$A35+2),0)+IF(Analyse!$E$105="X",INDIRECT("'DATA - økonomi'!C"&amp;4+15*$A35+4*$A35+3),0)+IF(Analyse!$E$106="X",INDIRECT("'DATA - økonomi'!C"&amp;4+15*$A35+4*$A35+4),0)+IF(Analyse!$E$107="X",INDIRECT("'DATA - økonomi'!C"&amp;4+15*$A35+4*$A35+5),0)+IF(Analyse!$E$108="X",INDIRECT("'DATA - økonomi'!C"&amp;4+15*$A35+4*$A35+6),0)+IF(Analyse!$E$109="X",INDIRECT("'DATA - økonomi'!C"&amp;4+15*$A35+4*$A35+7),0)+IF(Analyse!$E$110="X",INDIRECT("'DATA - økonomi'!C"&amp;4+15*$A35+4*$A35+8),0)+IF(Analyse!$E$111="X",INDIRECT("'DATA - økonomi'!C"&amp;4+15*$A35+4*$A35+9),0)+IF(Analyse!$E$112="X",INDIRECT("'DATA - økonomi'!C"&amp;4+15*$A35+4*$A35+10),0)+IF(Analyse!$E$115="X",INDIRECT("'DATA - økonomi'!C"&amp;4+15*$A35+4*$A35+11),0)+IF(Analyse!$E$116="X",INDIRECT("'DATA - økonomi'!C"&amp;4+15*$A35+4*$A35+12),0)+IF(Analyse!$E$117="X",INDIRECT("'DATA - økonomi'!C"&amp;4+15*$A35+4*$A35+13),0)+IF(Analyse!$E$129="X",INDIRECT("'DATA - økonomi'!C"&amp;4+15*$A35+4*$A35+14),0)</f>
        <v>0</v>
      </c>
      <c r="D35" s="36">
        <f ca="1">IF(Analyse!$E$3="X",INDIRECT("'DATA - økonomi'!D"&amp;4+15*$A35+4*$A35+0),0)+IF(Analyse!$E$4="X",INDIRECT("'DATA - økonomi'!D"&amp;4+15*$A35+4*$A35+1),0)+IF(Analyse!$E$104="X",INDIRECT("'DATA - økonomi'!D"&amp;4+15*$A35+4*$A35+2),0)+IF(Analyse!$E$105="X",INDIRECT("'DATA - økonomi'!D"&amp;4+15*$A35+4*$A35+3),0)+IF(Analyse!$E$106="X",INDIRECT("'DATA - økonomi'!D"&amp;4+15*$A35+4*$A35+4),0)+IF(Analyse!$E$107="X",INDIRECT("'DATA - økonomi'!D"&amp;4+15*$A35+4*$A35+5),0)+IF(Analyse!$E$108="X",INDIRECT("'DATA - økonomi'!D"&amp;4+15*$A35+4*$A35+6),0)+IF(Analyse!$E$109="X",INDIRECT("'DATA - økonomi'!D"&amp;4+15*$A35+4*$A35+7),0)+IF(Analyse!$E$110="X",INDIRECT("'DATA - økonomi'!D"&amp;4+15*$A35+4*$A35+8),0)+IF(Analyse!$E$111="X",INDIRECT("'DATA - økonomi'!D"&amp;4+15*$A35+4*$A35+9),0)+IF(Analyse!$E$112="X",INDIRECT("'DATA - økonomi'!D"&amp;4+15*$A35+4*$A35+10),0)+IF(Analyse!$E$115="X",INDIRECT("'DATA - økonomi'!D"&amp;4+15*$A35+4*$A35+11),0)+IF(Analyse!$E$116="X",INDIRECT("'DATA - økonomi'!D"&amp;4+15*$A35+4*$A35+12),0)+IF(Analyse!$E$117="X",INDIRECT("'DATA - økonomi'!D"&amp;4+15*$A35+4*$A35+13),0)+IF(Analyse!$E$129="X",INDIRECT("'DATA - økonomi'!D"&amp;4+15*$A35+4*$A35+14),0)</f>
        <v>0</v>
      </c>
      <c r="E35" s="36">
        <f ca="1">IF(Analyse!$E$3="X",INDIRECT("'DATA - økonomi'!E"&amp;4+15*$A35+4*$A35+0),0)+IF(Analyse!$E$4="X",INDIRECT("'DATA - økonomi'!E"&amp;4+15*$A35+4*$A35+1),0)+IF(Analyse!$E$104="X",INDIRECT("'DATA - økonomi'!E"&amp;4+15*$A35+4*$A35+2),0)+IF(Analyse!$E$105="X",INDIRECT("'DATA - økonomi'!E"&amp;4+15*$A35+4*$A35+3),0)+IF(Analyse!$E$106="X",INDIRECT("'DATA - økonomi'!E"&amp;4+15*$A35+4*$A35+4),0)+IF(Analyse!$E$107="X",INDIRECT("'DATA - økonomi'!E"&amp;4+15*$A35+4*$A35+5),0)+IF(Analyse!$E$108="X",INDIRECT("'DATA - økonomi'!E"&amp;4+15*$A35+4*$A35+6),0)+IF(Analyse!$E$109="X",INDIRECT("'DATA - økonomi'!E"&amp;4+15*$A35+4*$A35+7),0)+IF(Analyse!$E$110="X",INDIRECT("'DATA - økonomi'!E"&amp;4+15*$A35+4*$A35+8),0)+IF(Analyse!$E$111="X",INDIRECT("'DATA - økonomi'!E"&amp;4+15*$A35+4*$A35+9),0)+IF(Analyse!$E$112="X",INDIRECT("'DATA - økonomi'!E"&amp;4+15*$A35+4*$A35+10),0)+IF(Analyse!$E$115="X",INDIRECT("'DATA - økonomi'!E"&amp;4+15*$A35+4*$A35+11),0)+IF(Analyse!$E$116="X",INDIRECT("'DATA - økonomi'!E"&amp;4+15*$A35+4*$A35+12),0)+IF(Analyse!$E$117="X",INDIRECT("'DATA - økonomi'!E"&amp;4+15*$A35+4*$A35+13),0)+IF(Analyse!$E$129="X",INDIRECT("'DATA - økonomi'!E"&amp;4+15*$A35+4*$A35+14),0)</f>
        <v>0</v>
      </c>
      <c r="F35" s="36">
        <f ca="1">IF(Analyse!$E$3="X",INDIRECT("'DATA - økonomi'!F"&amp;4+15*$A35+4*$A35+0),0)+IF(Analyse!$E$4="X",INDIRECT("'DATA - økonomi'!F"&amp;4+15*$A35+4*$A35+1),0)+IF(Analyse!$E$104="X",INDIRECT("'DATA - økonomi'!F"&amp;4+15*$A35+4*$A35+2),0)+IF(Analyse!$E$105="X",INDIRECT("'DATA - økonomi'!F"&amp;4+15*$A35+4*$A35+3),0)+IF(Analyse!$E$106="X",INDIRECT("'DATA - økonomi'!F"&amp;4+15*$A35+4*$A35+4),0)+IF(Analyse!$E$107="X",INDIRECT("'DATA - økonomi'!F"&amp;4+15*$A35+4*$A35+5),0)+IF(Analyse!$E$108="X",INDIRECT("'DATA - økonomi'!F"&amp;4+15*$A35+4*$A35+6),0)+IF(Analyse!$E$109="X",INDIRECT("'DATA - økonomi'!F"&amp;4+15*$A35+4*$A35+7),0)+IF(Analyse!$E$110="X",INDIRECT("'DATA - økonomi'!F"&amp;4+15*$A35+4*$A35+8),0)+IF(Analyse!$E$111="X",INDIRECT("'DATA - økonomi'!F"&amp;4+15*$A35+4*$A35+9),0)+IF(Analyse!$E$112="X",INDIRECT("'DATA - økonomi'!F"&amp;4+15*$A35+4*$A35+10),0)+IF(Analyse!$E$115="X",INDIRECT("'DATA - økonomi'!F"&amp;4+15*$A35+4*$A35+11),0)+IF(Analyse!$E$116="X",INDIRECT("'DATA - økonomi'!F"&amp;4+15*$A35+4*$A35+12),0)+IF(Analyse!$E$117="X",INDIRECT("'DATA - økonomi'!F"&amp;4+15*$A35+4*$A35+13),0)+IF(Analyse!$E$129="X",INDIRECT("'DATA - økonomi'!F"&amp;4+15*$A35+4*$A35+14),0)</f>
        <v>0</v>
      </c>
      <c r="G35" s="36">
        <f ca="1">IF(Analyse!$E$3="X",INDIRECT("'DATA - økonomi'!G"&amp;4+15*$A35+4*$A35+0),0)+IF(Analyse!$E$4="X",INDIRECT("'DATA - økonomi'!G"&amp;4+15*$A35+4*$A35+1),0)+IF(Analyse!$E$104="X",INDIRECT("'DATA - økonomi'!G"&amp;4+15*$A35+4*$A35+2),0)+IF(Analyse!$E$105="X",INDIRECT("'DATA - økonomi'!G"&amp;4+15*$A35+4*$A35+3),0)+IF(Analyse!$E$106="X",INDIRECT("'DATA - økonomi'!G"&amp;4+15*$A35+4*$A35+4),0)+IF(Analyse!$E$107="X",INDIRECT("'DATA - økonomi'!G"&amp;4+15*$A35+4*$A35+5),0)+IF(Analyse!$E$108="X",INDIRECT("'DATA - økonomi'!G"&amp;4+15*$A35+4*$A35+6),0)+IF(Analyse!$E$109="X",INDIRECT("'DATA - økonomi'!G"&amp;4+15*$A35+4*$A35+7),0)+IF(Analyse!$E$110="X",INDIRECT("'DATA - økonomi'!G"&amp;4+15*$A35+4*$A35+8),0)+IF(Analyse!$E$111="X",INDIRECT("'DATA - økonomi'!G"&amp;4+15*$A35+4*$A35+9),0)+IF(Analyse!$E$112="X",INDIRECT("'DATA - økonomi'!G"&amp;4+15*$A35+4*$A35+10),0)+IF(Analyse!$E$115="X",INDIRECT("'DATA - økonomi'!G"&amp;4+15*$A35+4*$A35+11),0)+IF(Analyse!$E$116="X",INDIRECT("'DATA - økonomi'!G"&amp;4+15*$A35+4*$A35+12),0)+IF(Analyse!$E$117="X",INDIRECT("'DATA - økonomi'!G"&amp;4+15*$A35+4*$A35+13),0)+IF(Analyse!$E$129="X",INDIRECT("'DATA - økonomi'!G"&amp;4+15*$A35+4*$A35+14),0)</f>
        <v>0</v>
      </c>
      <c r="H35" s="36">
        <f ca="1">IF(Analyse!$E$3="X",INDIRECT("'DATA - økonomi'!H"&amp;4+15*$A35+4*$A35+0),0)+IF(Analyse!$E$4="X",INDIRECT("'DATA - økonomi'!H"&amp;4+15*$A35+4*$A35+1),0)+IF(Analyse!$E$104="X",INDIRECT("'DATA - økonomi'!H"&amp;4+15*$A35+4*$A35+2),0)+IF(Analyse!$E$105="X",INDIRECT("'DATA - økonomi'!H"&amp;4+15*$A35+4*$A35+3),0)+IF(Analyse!$E$106="X",INDIRECT("'DATA - økonomi'!H"&amp;4+15*$A35+4*$A35+4),0)+IF(Analyse!$E$107="X",INDIRECT("'DATA - økonomi'!H"&amp;4+15*$A35+4*$A35+5),0)+IF(Analyse!$E$108="X",INDIRECT("'DATA - økonomi'!H"&amp;4+15*$A35+4*$A35+6),0)+IF(Analyse!$E$109="X",INDIRECT("'DATA - økonomi'!H"&amp;4+15*$A35+4*$A35+7),0)+IF(Analyse!$E$110="X",INDIRECT("'DATA - økonomi'!H"&amp;4+15*$A35+4*$A35+8),0)+IF(Analyse!$E$111="X",INDIRECT("'DATA - økonomi'!H"&amp;4+15*$A35+4*$A35+9),0)+IF(Analyse!$E$112="X",INDIRECT("'DATA - økonomi'!H"&amp;4+15*$A35+4*$A35+10),0)+IF(Analyse!$E$115="X",INDIRECT("'DATA - økonomi'!H"&amp;4+15*$A35+4*$A35+11),0)+IF(Analyse!$E$116="X",INDIRECT("'DATA - økonomi'!H"&amp;4+15*$A35+4*$A35+12),0)+IF(Analyse!$E$117="X",INDIRECT("'DATA - økonomi'!H"&amp;4+15*$A35+4*$A35+13),0)+IF(Analyse!$E$129="X",INDIRECT("'DATA - økonomi'!H"&amp;4+15*$A35+4*$A35+14),0)</f>
        <v>0</v>
      </c>
      <c r="I35" s="36">
        <f ca="1">IF(Analyse!$E$3="X",INDIRECT("'DATA - økonomi'!I"&amp;4+15*$A35+4*$A35+0),0)+IF(Analyse!$E$4="X",INDIRECT("'DATA - økonomi'!I"&amp;4+15*$A35+4*$A35+1),0)+IF(Analyse!$E$104="X",INDIRECT("'DATA - økonomi'!I"&amp;4+15*$A35+4*$A35+2),0)+IF(Analyse!$E$105="X",INDIRECT("'DATA - økonomi'!I"&amp;4+15*$A35+4*$A35+3),0)+IF(Analyse!$E$106="X",INDIRECT("'DATA - økonomi'!I"&amp;4+15*$A35+4*$A35+4),0)+IF(Analyse!$E$107="X",INDIRECT("'DATA - økonomi'!I"&amp;4+15*$A35+4*$A35+5),0)+IF(Analyse!$E$108="X",INDIRECT("'DATA - økonomi'!I"&amp;4+15*$A35+4*$A35+6),0)+IF(Analyse!$E$109="X",INDIRECT("'DATA - økonomi'!I"&amp;4+15*$A35+4*$A35+7),0)+IF(Analyse!$E$110="X",INDIRECT("'DATA - økonomi'!I"&amp;4+15*$A35+4*$A35+8),0)+IF(Analyse!$E$111="X",INDIRECT("'DATA - økonomi'!I"&amp;4+15*$A35+4*$A35+9),0)+IF(Analyse!$E$112="X",INDIRECT("'DATA - økonomi'!I"&amp;4+15*$A35+4*$A35+10),0)+IF(Analyse!$E$115="X",INDIRECT("'DATA - økonomi'!I"&amp;4+15*$A35+4*$A35+11),0)+IF(Analyse!$E$116="X",INDIRECT("'DATA - økonomi'!I"&amp;4+15*$A35+4*$A35+12),0)+IF(Analyse!$E$117="X",INDIRECT("'DATA - økonomi'!I"&amp;4+15*$A35+4*$A35+13),0)+IF(Analyse!$E$129="X",INDIRECT("'DATA - økonomi'!I"&amp;4+15*$A35+4*$A35+14),0)</f>
        <v>0</v>
      </c>
      <c r="J35" s="36">
        <f ca="1">IF(Analyse!$E$3="X",INDIRECT("'DATA - økonomi'!J"&amp;4+15*$A35+4*$A35+0),0)+IF(Analyse!$E$4="X",INDIRECT("'DATA - økonomi'!J"&amp;4+15*$A35+4*$A35+1),0)+IF(Analyse!$E$104="X",INDIRECT("'DATA - økonomi'!J"&amp;4+15*$A35+4*$A35+2),0)+IF(Analyse!$E$105="X",INDIRECT("'DATA - økonomi'!J"&amp;4+15*$A35+4*$A35+3),0)+IF(Analyse!$E$106="X",INDIRECT("'DATA - økonomi'!J"&amp;4+15*$A35+4*$A35+4),0)+IF(Analyse!$E$107="X",INDIRECT("'DATA - økonomi'!J"&amp;4+15*$A35+4*$A35+5),0)+IF(Analyse!$E$108="X",INDIRECT("'DATA - økonomi'!J"&amp;4+15*$A35+4*$A35+6),0)+IF(Analyse!$E$109="X",INDIRECT("'DATA - økonomi'!J"&amp;4+15*$A35+4*$A35+7),0)+IF(Analyse!$E$110="X",INDIRECT("'DATA - økonomi'!J"&amp;4+15*$A35+4*$A35+8),0)+IF(Analyse!$E$111="X",INDIRECT("'DATA - økonomi'!J"&amp;4+15*$A35+4*$A35+9),0)+IF(Analyse!$E$112="X",INDIRECT("'DATA - økonomi'!J"&amp;4+15*$A35+4*$A35+10),0)+IF(Analyse!$E$115="X",INDIRECT("'DATA - økonomi'!J"&amp;4+15*$A35+4*$A35+11),0)+IF(Analyse!$E$116="X",INDIRECT("'DATA - økonomi'!J"&amp;4+15*$A35+4*$A35+12),0)+IF(Analyse!$E$117="X",INDIRECT("'DATA - økonomi'!J"&amp;4+15*$A35+4*$A35+13),0)+IF(Analyse!$E$129="X",INDIRECT("'DATA - økonomi'!J"&amp;4+15*$A35+4*$A35+14),0)</f>
        <v>0</v>
      </c>
      <c r="K35" s="36">
        <f ca="1">IF(Analyse!$E$3="X",INDIRECT("'DATA - økonomi'!K"&amp;4+15*$A35+4*$A35+0),0)+IF(Analyse!$E$4="X",INDIRECT("'DATA - økonomi'!K"&amp;4+15*$A35+4*$A35+1),0)+IF(Analyse!$E$104="X",INDIRECT("'DATA - økonomi'!K"&amp;4+15*$A35+4*$A35+2),0)+IF(Analyse!$E$105="X",INDIRECT("'DATA - økonomi'!K"&amp;4+15*$A35+4*$A35+3),0)+IF(Analyse!$E$106="X",INDIRECT("'DATA - økonomi'!K"&amp;4+15*$A35+4*$A35+4),0)+IF(Analyse!$E$107="X",INDIRECT("'DATA - økonomi'!K"&amp;4+15*$A35+4*$A35+5),0)+IF(Analyse!$E$108="X",INDIRECT("'DATA - økonomi'!K"&amp;4+15*$A35+4*$A35+6),0)+IF(Analyse!$E$109="X",INDIRECT("'DATA - økonomi'!K"&amp;4+15*$A35+4*$A35+7),0)+IF(Analyse!$E$110="X",INDIRECT("'DATA - økonomi'!K"&amp;4+15*$A35+4*$A35+8),0)+IF(Analyse!$E$111="X",INDIRECT("'DATA - økonomi'!K"&amp;4+15*$A35+4*$A35+9),0)+IF(Analyse!$E$112="X",INDIRECT("'DATA - økonomi'!K"&amp;4+15*$A35+4*$A35+10),0)+IF(Analyse!$E$115="X",INDIRECT("'DATA - økonomi'!K"&amp;4+15*$A35+4*$A35+11),0)+IF(Analyse!$E$116="X",INDIRECT("'DATA - økonomi'!K"&amp;4+15*$A35+4*$A35+12),0)+IF(Analyse!$E$117="X",INDIRECT("'DATA - økonomi'!K"&amp;4+15*$A35+4*$A35+13),0)+IF(Analyse!$E$129="X",INDIRECT("'DATA - økonomi'!K"&amp;4+15*$A35+4*$A35+14),0)</f>
        <v>0</v>
      </c>
      <c r="L35" s="36">
        <f ca="1">IF(Analyse!$E$3="X",INDIRECT("'DATA - økonomi'!L"&amp;4+15*$A35+4*$A35+0),0)+IF(Analyse!$E$4="X",INDIRECT("'DATA - økonomi'!L"&amp;4+15*$A35+4*$A35+1),0)+IF(Analyse!$E$104="X",INDIRECT("'DATA - økonomi'!L"&amp;4+15*$A35+4*$A35+2),0)+IF(Analyse!$E$105="X",INDIRECT("'DATA - økonomi'!L"&amp;4+15*$A35+4*$A35+3),0)+IF(Analyse!$E$106="X",INDIRECT("'DATA - økonomi'!L"&amp;4+15*$A35+4*$A35+4),0)+IF(Analyse!$E$107="X",INDIRECT("'DATA - økonomi'!L"&amp;4+15*$A35+4*$A35+5),0)+IF(Analyse!$E$108="X",INDIRECT("'DATA - økonomi'!L"&amp;4+15*$A35+4*$A35+6),0)+IF(Analyse!$E$109="X",INDIRECT("'DATA - økonomi'!L"&amp;4+15*$A35+4*$A35+7),0)+IF(Analyse!$E$110="X",INDIRECT("'DATA - økonomi'!L"&amp;4+15*$A35+4*$A35+8),0)+IF(Analyse!$E$111="X",INDIRECT("'DATA - økonomi'!L"&amp;4+15*$A35+4*$A35+9),0)+IF(Analyse!$E$112="X",INDIRECT("'DATA - økonomi'!L"&amp;4+15*$A35+4*$A35+10),0)+IF(Analyse!$E$115="X",INDIRECT("'DATA - økonomi'!L"&amp;4+15*$A35+4*$A35+11),0)+IF(Analyse!$E$116="X",INDIRECT("'DATA - økonomi'!L"&amp;4+15*$A35+4*$A35+12),0)+IF(Analyse!$E$117="X",INDIRECT("'DATA - økonomi'!L"&amp;4+15*$A35+4*$A35+13),0)+IF(Analyse!$E$129="X",INDIRECT("'DATA - økonomi'!L"&amp;4+15*$A35+4*$A35+14),0)</f>
        <v>0</v>
      </c>
      <c r="M35" s="36">
        <f ca="1">IF(Analyse!$E$3="X",INDIRECT("'DATA - økonomi'!M"&amp;4+15*$A35+4*$A35+0),0)+IF(Analyse!$E$4="X",INDIRECT("'DATA - økonomi'!M"&amp;4+15*$A35+4*$A35+1),0)+IF(Analyse!$E$104="X",INDIRECT("'DATA - økonomi'!M"&amp;4+15*$A35+4*$A35+2),0)+IF(Analyse!$E$105="X",INDIRECT("'DATA - økonomi'!M"&amp;4+15*$A35+4*$A35+3),0)+IF(Analyse!$E$106="X",INDIRECT("'DATA - økonomi'!M"&amp;4+15*$A35+4*$A35+4),0)+IF(Analyse!$E$107="X",INDIRECT("'DATA - økonomi'!M"&amp;4+15*$A35+4*$A35+5),0)+IF(Analyse!$E$108="X",INDIRECT("'DATA - økonomi'!M"&amp;4+15*$A35+4*$A35+6),0)+IF(Analyse!$E$109="X",INDIRECT("'DATA - økonomi'!M"&amp;4+15*$A35+4*$A35+7),0)+IF(Analyse!$E$110="X",INDIRECT("'DATA - økonomi'!M"&amp;4+15*$A35+4*$A35+8),0)+IF(Analyse!$E$111="X",INDIRECT("'DATA - økonomi'!M"&amp;4+15*$A35+4*$A35+9),0)+IF(Analyse!$E$112="X",INDIRECT("'DATA - økonomi'!M"&amp;4+15*$A35+4*$A35+10),0)+IF(Analyse!$E$115="X",INDIRECT("'DATA - økonomi'!M"&amp;4+15*$A35+4*$A35+11),0)+IF(Analyse!$E$116="X",INDIRECT("'DATA - økonomi'!M"&amp;4+15*$A35+4*$A35+12),0)+IF(Analyse!$E$117="X",INDIRECT("'DATA - økonomi'!M"&amp;4+15*$A35+4*$A35+13),0)+IF(Analyse!$E$129="X",INDIRECT("'DATA - økonomi'!M"&amp;4+15*$A35+4*$A35+14),0)</f>
        <v>0</v>
      </c>
      <c r="N35" s="36">
        <f ca="1">IF(Analyse!$E$3="X",INDIRECT("'DATA - økonomi'!N"&amp;4+15*$A35+4*$A35+0),0)+IF(Analyse!$E$4="X",INDIRECT("'DATA - økonomi'!N"&amp;4+15*$A35+4*$A35+1),0)+IF(Analyse!$E$104="X",INDIRECT("'DATA - økonomi'!N"&amp;4+15*$A35+4*$A35+2),0)+IF(Analyse!$E$105="X",INDIRECT("'DATA - økonomi'!N"&amp;4+15*$A35+4*$A35+3),0)+IF(Analyse!$E$106="X",INDIRECT("'DATA - økonomi'!N"&amp;4+15*$A35+4*$A35+4),0)+IF(Analyse!$E$107="X",INDIRECT("'DATA - økonomi'!N"&amp;4+15*$A35+4*$A35+5),0)+IF(Analyse!$E$108="X",INDIRECT("'DATA - økonomi'!N"&amp;4+15*$A35+4*$A35+6),0)+IF(Analyse!$E$109="X",INDIRECT("'DATA - økonomi'!N"&amp;4+15*$A35+4*$A35+7),0)+IF(Analyse!$E$110="X",INDIRECT("'DATA - økonomi'!N"&amp;4+15*$A35+4*$A35+8),0)+IF(Analyse!$E$111="X",INDIRECT("'DATA - økonomi'!N"&amp;4+15*$A35+4*$A35+9),0)+IF(Analyse!$E$112="X",INDIRECT("'DATA - økonomi'!N"&amp;4+15*$A35+4*$A35+10),0)+IF(Analyse!$E$115="X",INDIRECT("'DATA - økonomi'!N"&amp;4+15*$A35+4*$A35+11),0)+IF(Analyse!$E$116="X",INDIRECT("'DATA - økonomi'!N"&amp;4+15*$A35+4*$A35+12),0)+IF(Analyse!$E$117="X",INDIRECT("'DATA - økonomi'!N"&amp;4+15*$A35+4*$A35+13),0)+IF(Analyse!$E$129="X",INDIRECT("'DATA - økonomi'!N"&amp;4+15*$A35+4*$A35+14),0)</f>
        <v>0</v>
      </c>
      <c r="O35" s="32"/>
      <c r="P35" s="35" t="s">
        <v>43</v>
      </c>
      <c r="Q35" s="36">
        <f ca="1">IF(Analyse!$E$3="X",INDIRECT("'DATA - økonomi'!Q"&amp;4+15*$A35+4*$A35+0),0)+IF(Analyse!$E$4="X",INDIRECT("'DATA - økonomi'!Q"&amp;4+15*$A35+4*$A35+1),0)+IF(Analyse!$E$104="X",INDIRECT("'DATA - økonomi'!Q"&amp;4+15*$A35+4*$A35+2),0)+IF(Analyse!$E$105="X",INDIRECT("'DATA - økonomi'!Q"&amp;4+15*$A35+4*$A35+3),0)+IF(Analyse!$E$106="X",INDIRECT("'DATA - økonomi'!Q"&amp;4+15*$A35+4*$A35+4),0)+IF(Analyse!$E$107="X",INDIRECT("'DATA - økonomi'!Q"&amp;4+15*$A35+4*$A35+5),0)+IF(Analyse!$E$108="X",INDIRECT("'DATA - økonomi'!Q"&amp;4+15*$A35+4*$A35+6),0)+IF(Analyse!$E$109="X",INDIRECT("'DATA - økonomi'!Q"&amp;4+15*$A35+4*$A35+7),0)+IF(Analyse!$E$110="X",INDIRECT("'DATA - økonomi'!Q"&amp;4+15*$A35+4*$A35+8),0)+IF(Analyse!$E$111="X",INDIRECT("'DATA - økonomi'!Q"&amp;4+15*$A35+4*$A35+9),0)+IF(Analyse!$E$112="X",INDIRECT("'DATA - økonomi'!Q"&amp;4+15*$A35+4*$A35+10),0)+IF(Analyse!$E$115="X",INDIRECT("'DATA - økonomi'!Q"&amp;4+15*$A35+4*$A35+11),0)+IF(Analyse!$E$116="X",INDIRECT("'DATA - økonomi'!Q"&amp;4+15*$A35+4*$A35+12),0)+IF(Analyse!$E$117="X",INDIRECT("'DATA - økonomi'!Q"&amp;4+15*$A35+4*$A35+13),0)+IF(Analyse!$E$129="X",INDIRECT("'DATA - økonomi'!Q"&amp;4+15*$A35+4*$A35+14),0)</f>
        <v>0</v>
      </c>
      <c r="R35" s="36">
        <f ca="1">IF(Analyse!$E$3="X",INDIRECT("'DATA - økonomi'!R"&amp;4+15*$A35+4*$A35+0),0)+IF(Analyse!$E$4="X",INDIRECT("'DATA - økonomi'!R"&amp;4+15*$A35+4*$A35+1),0)+IF(Analyse!$E$104="X",INDIRECT("'DATA - økonomi'!R"&amp;4+15*$A35+4*$A35+2),0)+IF(Analyse!$E$105="X",INDIRECT("'DATA - økonomi'!R"&amp;4+15*$A35+4*$A35+3),0)+IF(Analyse!$E$106="X",INDIRECT("'DATA - økonomi'!R"&amp;4+15*$A35+4*$A35+4),0)+IF(Analyse!$E$107="X",INDIRECT("'DATA - økonomi'!R"&amp;4+15*$A35+4*$A35+5),0)+IF(Analyse!$E$108="X",INDIRECT("'DATA - økonomi'!R"&amp;4+15*$A35+4*$A35+6),0)+IF(Analyse!$E$109="X",INDIRECT("'DATA - økonomi'!R"&amp;4+15*$A35+4*$A35+7),0)+IF(Analyse!$E$110="X",INDIRECT("'DATA - økonomi'!R"&amp;4+15*$A35+4*$A35+8),0)+IF(Analyse!$E$111="X",INDIRECT("'DATA - økonomi'!R"&amp;4+15*$A35+4*$A35+9),0)+IF(Analyse!$E$112="X",INDIRECT("'DATA - økonomi'!R"&amp;4+15*$A35+4*$A35+10),0)+IF(Analyse!$E$115="X",INDIRECT("'DATA - økonomi'!R"&amp;4+15*$A35+4*$A35+11),0)+IF(Analyse!$E$116="X",INDIRECT("'DATA - økonomi'!R"&amp;4+15*$A35+4*$A35+12),0)+IF(Analyse!$E$117="X",INDIRECT("'DATA - økonomi'!R"&amp;4+15*$A35+4*$A35+13),0)+IF(Analyse!$E$129="X",INDIRECT("'DATA - økonomi'!R"&amp;4+15*$A35+4*$A35+14),0)</f>
        <v>0</v>
      </c>
      <c r="S35" s="36">
        <f ca="1">IF(Analyse!$E$3="X",INDIRECT("'DATA - økonomi'!S"&amp;4+15*$A35+4*$A35+0),0)+IF(Analyse!$E$4="X",INDIRECT("'DATA - økonomi'!S"&amp;4+15*$A35+4*$A35+1),0)+IF(Analyse!$E$104="X",INDIRECT("'DATA - økonomi'!S"&amp;4+15*$A35+4*$A35+2),0)+IF(Analyse!$E$105="X",INDIRECT("'DATA - økonomi'!S"&amp;4+15*$A35+4*$A35+3),0)+IF(Analyse!$E$106="X",INDIRECT("'DATA - økonomi'!S"&amp;4+15*$A35+4*$A35+4),0)+IF(Analyse!$E$107="X",INDIRECT("'DATA - økonomi'!S"&amp;4+15*$A35+4*$A35+5),0)+IF(Analyse!$E$108="X",INDIRECT("'DATA - økonomi'!S"&amp;4+15*$A35+4*$A35+6),0)+IF(Analyse!$E$109="X",INDIRECT("'DATA - økonomi'!S"&amp;4+15*$A35+4*$A35+7),0)+IF(Analyse!$E$110="X",INDIRECT("'DATA - økonomi'!S"&amp;4+15*$A35+4*$A35+8),0)+IF(Analyse!$E$111="X",INDIRECT("'DATA - økonomi'!S"&amp;4+15*$A35+4*$A35+9),0)+IF(Analyse!$E$112="X",INDIRECT("'DATA - økonomi'!S"&amp;4+15*$A35+4*$A35+10),0)+IF(Analyse!$E$115="X",INDIRECT("'DATA - økonomi'!S"&amp;4+15*$A35+4*$A35+11),0)+IF(Analyse!$E$116="X",INDIRECT("'DATA - økonomi'!S"&amp;4+15*$A35+4*$A35+12),0)+IF(Analyse!$E$117="X",INDIRECT("'DATA - økonomi'!S"&amp;4+15*$A35+4*$A35+13),0)+IF(Analyse!$E$129="X",INDIRECT("'DATA - økonomi'!S"&amp;4+15*$A35+4*$A35+14),0)</f>
        <v>0</v>
      </c>
      <c r="T35" s="36">
        <f ca="1">IF(Analyse!$E$3="X",INDIRECT("'DATA - økonomi'!T"&amp;4+15*$A35+4*$A35+0),0)+IF(Analyse!$E$4="X",INDIRECT("'DATA - økonomi'!T"&amp;4+15*$A35+4*$A35+1),0)+IF(Analyse!$E$104="X",INDIRECT("'DATA - økonomi'!T"&amp;4+15*$A35+4*$A35+2),0)+IF(Analyse!$E$105="X",INDIRECT("'DATA - økonomi'!T"&amp;4+15*$A35+4*$A35+3),0)+IF(Analyse!$E$106="X",INDIRECT("'DATA - økonomi'!T"&amp;4+15*$A35+4*$A35+4),0)+IF(Analyse!$E$107="X",INDIRECT("'DATA - økonomi'!T"&amp;4+15*$A35+4*$A35+5),0)+IF(Analyse!$E$108="X",INDIRECT("'DATA - økonomi'!T"&amp;4+15*$A35+4*$A35+6),0)+IF(Analyse!$E$109="X",INDIRECT("'DATA - økonomi'!T"&amp;4+15*$A35+4*$A35+7),0)+IF(Analyse!$E$110="X",INDIRECT("'DATA - økonomi'!T"&amp;4+15*$A35+4*$A35+8),0)+IF(Analyse!$E$111="X",INDIRECT("'DATA - økonomi'!T"&amp;4+15*$A35+4*$A35+9),0)+IF(Analyse!$E$112="X",INDIRECT("'DATA - økonomi'!T"&amp;4+15*$A35+4*$A35+10),0)+IF(Analyse!$E$115="X",INDIRECT("'DATA - økonomi'!T"&amp;4+15*$A35+4*$A35+11),0)+IF(Analyse!$E$116="X",INDIRECT("'DATA - økonomi'!T"&amp;4+15*$A35+4*$A35+12),0)+IF(Analyse!$E$117="X",INDIRECT("'DATA - økonomi'!T"&amp;4+15*$A35+4*$A35+13),0)+IF(Analyse!$E$129="X",INDIRECT("'DATA - økonomi'!T"&amp;4+15*$A35+4*$A35+14),0)</f>
        <v>0</v>
      </c>
      <c r="U35" s="36">
        <f ca="1">IF(Analyse!$E$3="X",INDIRECT("'DATA - økonomi'!U"&amp;4+15*$A35+4*$A35+0),0)+IF(Analyse!$E$4="X",INDIRECT("'DATA - økonomi'!U"&amp;4+15*$A35+4*$A35+1),0)+IF(Analyse!$E$104="X",INDIRECT("'DATA - økonomi'!U"&amp;4+15*$A35+4*$A35+2),0)+IF(Analyse!$E$105="X",INDIRECT("'DATA - økonomi'!U"&amp;4+15*$A35+4*$A35+3),0)+IF(Analyse!$E$106="X",INDIRECT("'DATA - økonomi'!U"&amp;4+15*$A35+4*$A35+4),0)+IF(Analyse!$E$107="X",INDIRECT("'DATA - økonomi'!U"&amp;4+15*$A35+4*$A35+5),0)+IF(Analyse!$E$108="X",INDIRECT("'DATA - økonomi'!U"&amp;4+15*$A35+4*$A35+6),0)+IF(Analyse!$E$109="X",INDIRECT("'DATA - økonomi'!U"&amp;4+15*$A35+4*$A35+7),0)+IF(Analyse!$E$110="X",INDIRECT("'DATA - økonomi'!U"&amp;4+15*$A35+4*$A35+8),0)+IF(Analyse!$E$111="X",INDIRECT("'DATA - økonomi'!U"&amp;4+15*$A35+4*$A35+9),0)+IF(Analyse!$E$112="X",INDIRECT("'DATA - økonomi'!U"&amp;4+15*$A35+4*$A35+10),0)+IF(Analyse!$E$115="X",INDIRECT("'DATA - økonomi'!U"&amp;4+15*$A35+4*$A35+11),0)+IF(Analyse!$E$116="X",INDIRECT("'DATA - økonomi'!U"&amp;4+15*$A35+4*$A35+12),0)+IF(Analyse!$E$117="X",INDIRECT("'DATA - økonomi'!U"&amp;4+15*$A35+4*$A35+13),0)+IF(Analyse!$E$129="X",INDIRECT("'DATA - økonomi'!U"&amp;4+15*$A35+4*$A35+14),0)</f>
        <v>0</v>
      </c>
      <c r="V35" s="36">
        <f ca="1">IF(Analyse!$E$3="X",INDIRECT("'DATA - økonomi'!V"&amp;4+15*$A35+4*$A35+0),0)+IF(Analyse!$E$4="X",INDIRECT("'DATA - økonomi'!V"&amp;4+15*$A35+4*$A35+1),0)+IF(Analyse!$E$104="X",INDIRECT("'DATA - økonomi'!V"&amp;4+15*$A35+4*$A35+2),0)+IF(Analyse!$E$105="X",INDIRECT("'DATA - økonomi'!V"&amp;4+15*$A35+4*$A35+3),0)+IF(Analyse!$E$106="X",INDIRECT("'DATA - økonomi'!V"&amp;4+15*$A35+4*$A35+4),0)+IF(Analyse!$E$107="X",INDIRECT("'DATA - økonomi'!V"&amp;4+15*$A35+4*$A35+5),0)+IF(Analyse!$E$108="X",INDIRECT("'DATA - økonomi'!V"&amp;4+15*$A35+4*$A35+6),0)+IF(Analyse!$E$109="X",INDIRECT("'DATA - økonomi'!V"&amp;4+15*$A35+4*$A35+7),0)+IF(Analyse!$E$110="X",INDIRECT("'DATA - økonomi'!V"&amp;4+15*$A35+4*$A35+8),0)+IF(Analyse!$E$111="X",INDIRECT("'DATA - økonomi'!V"&amp;4+15*$A35+4*$A35+9),0)+IF(Analyse!$E$112="X",INDIRECT("'DATA - økonomi'!V"&amp;4+15*$A35+4*$A35+10),0)+IF(Analyse!$E$115="X",INDIRECT("'DATA - økonomi'!V"&amp;4+15*$A35+4*$A35+11),0)+IF(Analyse!$E$116="X",INDIRECT("'DATA - økonomi'!V"&amp;4+15*$A35+4*$A35+12),0)+IF(Analyse!$E$117="X",INDIRECT("'DATA - økonomi'!V"&amp;4+15*$A35+4*$A35+13),0)+IF(Analyse!$E$129="X",INDIRECT("'DATA - økonomi'!V"&amp;4+15*$A35+4*$A35+14),0)</f>
        <v>0</v>
      </c>
      <c r="W35" s="36">
        <f ca="1">IF(Analyse!$E$3="X",INDIRECT("'DATA - økonomi'!W"&amp;4+15*$A35+4*$A35+0),0)+IF(Analyse!$E$4="X",INDIRECT("'DATA - økonomi'!W"&amp;4+15*$A35+4*$A35+1),0)+IF(Analyse!$E$104="X",INDIRECT("'DATA - økonomi'!W"&amp;4+15*$A35+4*$A35+2),0)+IF(Analyse!$E$105="X",INDIRECT("'DATA - økonomi'!W"&amp;4+15*$A35+4*$A35+3),0)+IF(Analyse!$E$106="X",INDIRECT("'DATA - økonomi'!W"&amp;4+15*$A35+4*$A35+4),0)+IF(Analyse!$E$107="X",INDIRECT("'DATA - økonomi'!W"&amp;4+15*$A35+4*$A35+5),0)+IF(Analyse!$E$108="X",INDIRECT("'DATA - økonomi'!W"&amp;4+15*$A35+4*$A35+6),0)+IF(Analyse!$E$109="X",INDIRECT("'DATA - økonomi'!W"&amp;4+15*$A35+4*$A35+7),0)+IF(Analyse!$E$110="X",INDIRECT("'DATA - økonomi'!W"&amp;4+15*$A35+4*$A35+8),0)+IF(Analyse!$E$111="X",INDIRECT("'DATA - økonomi'!W"&amp;4+15*$A35+4*$A35+9),0)+IF(Analyse!$E$112="X",INDIRECT("'DATA - økonomi'!W"&amp;4+15*$A35+4*$A35+10),0)+IF(Analyse!$E$115="X",INDIRECT("'DATA - økonomi'!W"&amp;4+15*$A35+4*$A35+11),0)+IF(Analyse!$E$116="X",INDIRECT("'DATA - økonomi'!W"&amp;4+15*$A35+4*$A35+12),0)+IF(Analyse!$E$117="X",INDIRECT("'DATA - økonomi'!W"&amp;4+15*$A35+4*$A35+13),0)+IF(Analyse!$E$129="X",INDIRECT("'DATA - økonomi'!W"&amp;4+15*$A35+4*$A35+14),0)</f>
        <v>0</v>
      </c>
      <c r="X35" s="36">
        <f ca="1">IF(Analyse!$E$3="X",INDIRECT("'DATA - økonomi'!X"&amp;4+15*$A35+4*$A35+0),0)+IF(Analyse!$E$4="X",INDIRECT("'DATA - økonomi'!X"&amp;4+15*$A35+4*$A35+1),0)+IF(Analyse!$E$104="X",INDIRECT("'DATA - økonomi'!X"&amp;4+15*$A35+4*$A35+2),0)+IF(Analyse!$E$105="X",INDIRECT("'DATA - økonomi'!X"&amp;4+15*$A35+4*$A35+3),0)+IF(Analyse!$E$106="X",INDIRECT("'DATA - økonomi'!X"&amp;4+15*$A35+4*$A35+4),0)+IF(Analyse!$E$107="X",INDIRECT("'DATA - økonomi'!X"&amp;4+15*$A35+4*$A35+5),0)+IF(Analyse!$E$108="X",INDIRECT("'DATA - økonomi'!X"&amp;4+15*$A35+4*$A35+6),0)+IF(Analyse!$E$109="X",INDIRECT("'DATA - økonomi'!X"&amp;4+15*$A35+4*$A35+7),0)+IF(Analyse!$E$110="X",INDIRECT("'DATA - økonomi'!X"&amp;4+15*$A35+4*$A35+8),0)+IF(Analyse!$E$111="X",INDIRECT("'DATA - økonomi'!X"&amp;4+15*$A35+4*$A35+9),0)+IF(Analyse!$E$112="X",INDIRECT("'DATA - økonomi'!X"&amp;4+15*$A35+4*$A35+10),0)+IF(Analyse!$E$115="X",INDIRECT("'DATA - økonomi'!X"&amp;4+15*$A35+4*$A35+11),0)+IF(Analyse!$E$116="X",INDIRECT("'DATA - økonomi'!X"&amp;4+15*$A35+4*$A35+12),0)+IF(Analyse!$E$117="X",INDIRECT("'DATA - økonomi'!X"&amp;4+15*$A35+4*$A35+13),0)+IF(Analyse!$E$129="X",INDIRECT("'DATA - økonomi'!X"&amp;4+15*$A35+4*$A35+14),0)</f>
        <v>0</v>
      </c>
      <c r="Y35" s="36">
        <f ca="1">IF(Analyse!$E$3="X",INDIRECT("'DATA - økonomi'!Y"&amp;4+15*$A35+4*$A35+0),0)+IF(Analyse!$E$4="X",INDIRECT("'DATA - økonomi'!Y"&amp;4+15*$A35+4*$A35+1),0)+IF(Analyse!$E$104="X",INDIRECT("'DATA - økonomi'!Y"&amp;4+15*$A35+4*$A35+2),0)+IF(Analyse!$E$105="X",INDIRECT("'DATA - økonomi'!Y"&amp;4+15*$A35+4*$A35+3),0)+IF(Analyse!$E$106="X",INDIRECT("'DATA - økonomi'!Y"&amp;4+15*$A35+4*$A35+4),0)+IF(Analyse!$E$107="X",INDIRECT("'DATA - økonomi'!Y"&amp;4+15*$A35+4*$A35+5),0)+IF(Analyse!$E$108="X",INDIRECT("'DATA - økonomi'!Y"&amp;4+15*$A35+4*$A35+6),0)+IF(Analyse!$E$109="X",INDIRECT("'DATA - økonomi'!Y"&amp;4+15*$A35+4*$A35+7),0)+IF(Analyse!$E$110="X",INDIRECT("'DATA - økonomi'!Y"&amp;4+15*$A35+4*$A35+8),0)+IF(Analyse!$E$111="X",INDIRECT("'DATA - økonomi'!Y"&amp;4+15*$A35+4*$A35+9),0)+IF(Analyse!$E$112="X",INDIRECT("'DATA - økonomi'!Y"&amp;4+15*$A35+4*$A35+10),0)+IF(Analyse!$E$115="X",INDIRECT("'DATA - økonomi'!Y"&amp;4+15*$A35+4*$A35+11),0)+IF(Analyse!$E$116="X",INDIRECT("'DATA - økonomi'!Y"&amp;4+15*$A35+4*$A35+12),0)+IF(Analyse!$E$117="X",INDIRECT("'DATA - økonomi'!Y"&amp;4+15*$A35+4*$A35+13),0)+IF(Analyse!$E$129="X",INDIRECT("'DATA - økonomi'!Y"&amp;4+15*$A35+4*$A35+14),0)</f>
        <v>0</v>
      </c>
      <c r="Z35" s="36">
        <f ca="1">IF(Analyse!$E$3="X",INDIRECT("'DATA - økonomi'!Z"&amp;4+15*$A35+4*$A35+0),0)+IF(Analyse!$E$4="X",INDIRECT("'DATA - økonomi'!Z"&amp;4+15*$A35+4*$A35+1),0)+IF(Analyse!$E$104="X",INDIRECT("'DATA - økonomi'!Z"&amp;4+15*$A35+4*$A35+2),0)+IF(Analyse!$E$105="X",INDIRECT("'DATA - økonomi'!Z"&amp;4+15*$A35+4*$A35+3),0)+IF(Analyse!$E$106="X",INDIRECT("'DATA - økonomi'!Z"&amp;4+15*$A35+4*$A35+4),0)+IF(Analyse!$E$107="X",INDIRECT("'DATA - økonomi'!Z"&amp;4+15*$A35+4*$A35+5),0)+IF(Analyse!$E$108="X",INDIRECT("'DATA - økonomi'!Z"&amp;4+15*$A35+4*$A35+6),0)+IF(Analyse!$E$109="X",INDIRECT("'DATA - økonomi'!Z"&amp;4+15*$A35+4*$A35+7),0)+IF(Analyse!$E$110="X",INDIRECT("'DATA - økonomi'!Z"&amp;4+15*$A35+4*$A35+8),0)+IF(Analyse!$E$111="X",INDIRECT("'DATA - økonomi'!Z"&amp;4+15*$A35+4*$A35+9),0)+IF(Analyse!$E$112="X",INDIRECT("'DATA - økonomi'!Z"&amp;4+15*$A35+4*$A35+10),0)+IF(Analyse!$E$115="X",INDIRECT("'DATA - økonomi'!Z"&amp;4+15*$A35+4*$A35+11),0)+IF(Analyse!$E$116="X",INDIRECT("'DATA - økonomi'!Z"&amp;4+15*$A35+4*$A35+12),0)+IF(Analyse!$E$117="X",INDIRECT("'DATA - økonomi'!Z"&amp;4+15*$A35+4*$A35+13),0)+IF(Analyse!$E$129="X",INDIRECT("'DATA - økonomi'!Z"&amp;4+15*$A35+4*$A35+14),0)</f>
        <v>0</v>
      </c>
      <c r="AA35" s="36">
        <f ca="1">IF(Analyse!$E$3="X",INDIRECT("'DATA - økonomi'!Z"&amp;4+15*$A35+4*$A35+0),0)+IF(Analyse!$E$4="X",INDIRECT("'DATA - økonomi'!Z"&amp;4+15*$A35+4*$A35+1),0)+IF(Analyse!$E$104="X",INDIRECT("'DATA - økonomi'!Z"&amp;4+15*$A35+4*$A35+2),0)+IF(Analyse!$E$105="X",INDIRECT("'DATA - økonomi'!Z"&amp;4+15*$A35+4*$A35+3),0)+IF(Analyse!$E$106="X",INDIRECT("'DATA - økonomi'!Z"&amp;4+15*$A35+4*$A35+4),0)+IF(Analyse!$E$107="X",INDIRECT("'DATA - økonomi'!Z"&amp;4+15*$A35+4*$A35+5),0)+IF(Analyse!$E$108="X",INDIRECT("'DATA - økonomi'!Z"&amp;4+15*$A35+4*$A35+6),0)+IF(Analyse!$E$109="X",INDIRECT("'DATA - økonomi'!Z"&amp;4+15*$A35+4*$A35+7),0)+IF(Analyse!$E$110="X",INDIRECT("'DATA - økonomi'!Z"&amp;4+15*$A35+4*$A35+8),0)+IF(Analyse!$E$111="X",INDIRECT("'DATA - økonomi'!Z"&amp;4+15*$A35+4*$A35+9),0)+IF(Analyse!$E$112="X",INDIRECT("'DATA - økonomi'!Z"&amp;4+15*$A35+4*$A35+10),0)+IF(Analyse!$E$115="X",INDIRECT("'DATA - økonomi'!Z"&amp;4+15*$A35+4*$A35+11),0)+IF(Analyse!$E$116="X",INDIRECT("'DATA - økonomi'!Z"&amp;4+15*$A35+4*$A35+12),0)+IF(Analyse!$E$117="X",INDIRECT("'DATA - økonomi'!Z"&amp;4+15*$A35+4*$A35+13),0)+IF(Analyse!$E$129="X",INDIRECT("'DATA - økonomi'!Z"&amp;4+15*$A35+4*$A35+14),0)</f>
        <v>0</v>
      </c>
      <c r="AB35" s="36">
        <f ca="1">IF(Analyse!$E$3="X",INDIRECT("'DATA - økonomi'!Z"&amp;4+15*$A35+4*$A35+0),0)+IF(Analyse!$E$4="X",INDIRECT("'DATA - økonomi'!Z"&amp;4+15*$A35+4*$A35+1),0)+IF(Analyse!$E$104="X",INDIRECT("'DATA - økonomi'!Z"&amp;4+15*$A35+4*$A35+2),0)+IF(Analyse!$E$105="X",INDIRECT("'DATA - økonomi'!Z"&amp;4+15*$A35+4*$A35+3),0)+IF(Analyse!$E$106="X",INDIRECT("'DATA - økonomi'!Z"&amp;4+15*$A35+4*$A35+4),0)+IF(Analyse!$E$107="X",INDIRECT("'DATA - økonomi'!Z"&amp;4+15*$A35+4*$A35+5),0)+IF(Analyse!$E$108="X",INDIRECT("'DATA - økonomi'!Z"&amp;4+15*$A35+4*$A35+6),0)+IF(Analyse!$E$109="X",INDIRECT("'DATA - økonomi'!Z"&amp;4+15*$A35+4*$A35+7),0)+IF(Analyse!$E$110="X",INDIRECT("'DATA - økonomi'!Z"&amp;4+15*$A35+4*$A35+8),0)+IF(Analyse!$E$111="X",INDIRECT("'DATA - økonomi'!Z"&amp;4+15*$A35+4*$A35+9),0)+IF(Analyse!$E$112="X",INDIRECT("'DATA - økonomi'!Z"&amp;4+15*$A35+4*$A35+10),0)+IF(Analyse!$E$115="X",INDIRECT("'DATA - økonomi'!Z"&amp;4+15*$A35+4*$A35+11),0)+IF(Analyse!$E$116="X",INDIRECT("'DATA - økonomi'!Z"&amp;4+15*$A35+4*$A35+12),0)+IF(Analyse!$E$117="X",INDIRECT("'DATA - økonomi'!Z"&amp;4+15*$A35+4*$A35+13),0)+IF(Analyse!$E$129="X",INDIRECT("'DATA - økonomi'!Z"&amp;4+15*$A35+4*$A35+14),0)</f>
        <v>0</v>
      </c>
      <c r="AC35" s="30"/>
      <c r="AD35" s="35" t="s">
        <v>43</v>
      </c>
      <c r="AE35" s="36">
        <f ca="1">IF(Analyse!$E$3="X",INDIRECT("'DATA - økonomi'!AE"&amp;4+15*$A35+4*$A35+0),0)+IF(Analyse!$E$4="X",INDIRECT("'DATA - økonomi'!AE"&amp;4+15*$A35+4*$A35+1),0)+IF(Analyse!$E$104="X",INDIRECT("'DATA - økonomi'!AE"&amp;4+15*$A35+4*$A35+2),0)+IF(Analyse!$E$105="X",INDIRECT("'DATA - økonomi'!AE"&amp;4+15*$A35+4*$A35+3),0)+IF(Analyse!$E$106="X",INDIRECT("'DATA - økonomi'!AE"&amp;4+15*$A35+4*$A35+4),0)+IF(Analyse!$E$107="X",INDIRECT("'DATA - økonomi'!AE"&amp;4+15*$A35+4*$A35+5),0)+IF(Analyse!$E$108="X",INDIRECT("'DATA - økonomi'!AE"&amp;4+15*$A35+4*$A35+6),0)+IF(Analyse!$E$109="X",INDIRECT("'DATA - økonomi'!AE"&amp;4+15*$A35+4*$A35+7),0)+IF(Analyse!$E$110="X",INDIRECT("'DATA - økonomi'!AE"&amp;4+15*$A35+4*$A35+8),0)+IF(Analyse!$E$111="X",INDIRECT("'DATA - økonomi'!AE"&amp;4+15*$A35+4*$A35+9),0)+IF(Analyse!$E$112="X",INDIRECT("'DATA - økonomi'!AE"&amp;4+15*$A35+4*$A35+10),0)+IF(Analyse!$E$115="X",INDIRECT("'DATA - økonomi'!AE"&amp;4+15*$A35+4*$A35+11),0)+IF(Analyse!$E$116="X",INDIRECT("'DATA - økonomi'!AE"&amp;4+15*$A35+4*$A35+12),0)+IF(Analyse!$E$117="X",INDIRECT("'DATA - økonomi'!AE"&amp;4+15*$A35+4*$A35+13),0)+IF(Analyse!$E$129="X",INDIRECT("'DATA - økonomi'!AE"&amp;4+15*$A35+4*$A35+14),0)</f>
        <v>0</v>
      </c>
      <c r="AF35" s="36">
        <f ca="1">IF(Analyse!$E$3="X",INDIRECT("'DATA - økonomi'!AF"&amp;4+15*$A35+4*$A35+0),0)+IF(Analyse!$E$4="X",INDIRECT("'DATA - økonomi'!AF"&amp;4+15*$A35+4*$A35+1),0)+IF(Analyse!$E$104="X",INDIRECT("'DATA - økonomi'!AF"&amp;4+15*$A35+4*$A35+2),0)+IF(Analyse!$E$105="X",INDIRECT("'DATA - økonomi'!AF"&amp;4+15*$A35+4*$A35+3),0)+IF(Analyse!$E$106="X",INDIRECT("'DATA - økonomi'!AF"&amp;4+15*$A35+4*$A35+4),0)+IF(Analyse!$E$107="X",INDIRECT("'DATA - økonomi'!AF"&amp;4+15*$A35+4*$A35+5),0)+IF(Analyse!$E$108="X",INDIRECT("'DATA - økonomi'!AF"&amp;4+15*$A35+4*$A35+6),0)+IF(Analyse!$E$109="X",INDIRECT("'DATA - økonomi'!AF"&amp;4+15*$A35+4*$A35+7),0)+IF(Analyse!$E$110="X",INDIRECT("'DATA - økonomi'!AF"&amp;4+15*$A35+4*$A35+8),0)+IF(Analyse!$E$111="X",INDIRECT("'DATA - økonomi'!AF"&amp;4+15*$A35+4*$A35+9),0)+IF(Analyse!$E$112="X",INDIRECT("'DATA - økonomi'!AF"&amp;4+15*$A35+4*$A35+10),0)+IF(Analyse!$E$115="X",INDIRECT("'DATA - økonomi'!AF"&amp;4+15*$A35+4*$A35+11),0)+IF(Analyse!$E$116="X",INDIRECT("'DATA - økonomi'!AF"&amp;4+15*$A35+4*$A35+12),0)+IF(Analyse!$E$117="X",INDIRECT("'DATA - økonomi'!AF"&amp;4+15*$A35+4*$A35+13),0)+IF(Analyse!$E$129="X",INDIRECT("'DATA - økonomi'!AF"&amp;4+15*$A35+4*$A35+14),0)</f>
        <v>0</v>
      </c>
      <c r="AG35" s="36">
        <f ca="1">IF(Analyse!$E$3="X",INDIRECT("'DATA - økonomi'!AG"&amp;4+15*$A35+4*$A35+0),0)+IF(Analyse!$E$4="X",INDIRECT("'DATA - økonomi'!AG"&amp;4+15*$A35+4*$A35+1),0)+IF(Analyse!$E$104="X",INDIRECT("'DATA - økonomi'!AG"&amp;4+15*$A35+4*$A35+2),0)+IF(Analyse!$E$105="X",INDIRECT("'DATA - økonomi'!AG"&amp;4+15*$A35+4*$A35+3),0)+IF(Analyse!$E$106="X",INDIRECT("'DATA - økonomi'!AG"&amp;4+15*$A35+4*$A35+4),0)+IF(Analyse!$E$107="X",INDIRECT("'DATA - økonomi'!AG"&amp;4+15*$A35+4*$A35+5),0)+IF(Analyse!$E$108="X",INDIRECT("'DATA - økonomi'!AG"&amp;4+15*$A35+4*$A35+6),0)+IF(Analyse!$E$109="X",INDIRECT("'DATA - økonomi'!AG"&amp;4+15*$A35+4*$A35+7),0)+IF(Analyse!$E$110="X",INDIRECT("'DATA - økonomi'!AG"&amp;4+15*$A35+4*$A35+8),0)+IF(Analyse!$E$111="X",INDIRECT("'DATA - økonomi'!AG"&amp;4+15*$A35+4*$A35+9),0)+IF(Analyse!$E$112="X",INDIRECT("'DATA - økonomi'!AG"&amp;4+15*$A35+4*$A35+10),0)+IF(Analyse!$E$115="X",INDIRECT("'DATA - økonomi'!AG"&amp;4+15*$A35+4*$A35+11),0)+IF(Analyse!$E$116="X",INDIRECT("'DATA - økonomi'!AG"&amp;4+15*$A35+4*$A35+12),0)+IF(Analyse!$E$117="X",INDIRECT("'DATA - økonomi'!AG"&amp;4+15*$A35+4*$A35+13),0)+IF(Analyse!$E$129="X",INDIRECT("'DATA - økonomi'!AG"&amp;4+15*$A35+4*$A35+14),0)</f>
        <v>0</v>
      </c>
      <c r="AH35" s="36">
        <f ca="1">IF(Analyse!$E$3="X",INDIRECT("'DATA - økonomi'!AH"&amp;4+15*$A35+4*$A35+0),0)+IF(Analyse!$E$4="X",INDIRECT("'DATA - økonomi'!AH"&amp;4+15*$A35+4*$A35+1),0)+IF(Analyse!$E$104="X",INDIRECT("'DATA - økonomi'!AH"&amp;4+15*$A35+4*$A35+2),0)+IF(Analyse!$E$105="X",INDIRECT("'DATA - økonomi'!AH"&amp;4+15*$A35+4*$A35+3),0)+IF(Analyse!$E$106="X",INDIRECT("'DATA - økonomi'!AH"&amp;4+15*$A35+4*$A35+4),0)+IF(Analyse!$E$107="X",INDIRECT("'DATA - økonomi'!AH"&amp;4+15*$A35+4*$A35+5),0)+IF(Analyse!$E$108="X",INDIRECT("'DATA - økonomi'!AH"&amp;4+15*$A35+4*$A35+6),0)+IF(Analyse!$E$109="X",INDIRECT("'DATA - økonomi'!AH"&amp;4+15*$A35+4*$A35+7),0)+IF(Analyse!$E$110="X",INDIRECT("'DATA - økonomi'!AH"&amp;4+15*$A35+4*$A35+8),0)+IF(Analyse!$E$111="X",INDIRECT("'DATA - økonomi'!AH"&amp;4+15*$A35+4*$A35+9),0)+IF(Analyse!$E$112="X",INDIRECT("'DATA - økonomi'!AH"&amp;4+15*$A35+4*$A35+10),0)+IF(Analyse!$E$115="X",INDIRECT("'DATA - økonomi'!AH"&amp;4+15*$A35+4*$A35+11),0)+IF(Analyse!$E$116="X",INDIRECT("'DATA - økonomi'!AH"&amp;4+15*$A35+4*$A35+12),0)+IF(Analyse!$E$117="X",INDIRECT("'DATA - økonomi'!AH"&amp;4+15*$A35+4*$A35+13),0)+IF(Analyse!$E$129="X",INDIRECT("'DATA - økonomi'!AH"&amp;4+15*$A35+4*$A35+14),0)</f>
        <v>0</v>
      </c>
      <c r="AI35" s="36">
        <f ca="1">IF(Analyse!$E$3="X",INDIRECT("'DATA - økonomi'!AI"&amp;4+15*$A35+4*$A35+0),0)+IF(Analyse!$E$4="X",INDIRECT("'DATA - økonomi'!AI"&amp;4+15*$A35+4*$A35+1),0)+IF(Analyse!$E$104="X",INDIRECT("'DATA - økonomi'!AI"&amp;4+15*$A35+4*$A35+2),0)+IF(Analyse!$E$105="X",INDIRECT("'DATA - økonomi'!AI"&amp;4+15*$A35+4*$A35+3),0)+IF(Analyse!$E$106="X",INDIRECT("'DATA - økonomi'!AI"&amp;4+15*$A35+4*$A35+4),0)+IF(Analyse!$E$107="X",INDIRECT("'DATA - økonomi'!AI"&amp;4+15*$A35+4*$A35+5),0)+IF(Analyse!$E$108="X",INDIRECT("'DATA - økonomi'!AI"&amp;4+15*$A35+4*$A35+6),0)+IF(Analyse!$E$109="X",INDIRECT("'DATA - økonomi'!AI"&amp;4+15*$A35+4*$A35+7),0)+IF(Analyse!$E$110="X",INDIRECT("'DATA - økonomi'!AI"&amp;4+15*$A35+4*$A35+8),0)+IF(Analyse!$E$111="X",INDIRECT("'DATA - økonomi'!AI"&amp;4+15*$A35+4*$A35+9),0)+IF(Analyse!$E$112="X",INDIRECT("'DATA - økonomi'!AI"&amp;4+15*$A35+4*$A35+10),0)+IF(Analyse!$E$115="X",INDIRECT("'DATA - økonomi'!AI"&amp;4+15*$A35+4*$A35+11),0)+IF(Analyse!$E$116="X",INDIRECT("'DATA - økonomi'!AI"&amp;4+15*$A35+4*$A35+12),0)+IF(Analyse!$E$117="X",INDIRECT("'DATA - økonomi'!AI"&amp;4+15*$A35+4*$A35+13),0)+IF(Analyse!$E$129="X",INDIRECT("'DATA - økonomi'!AI"&amp;4+15*$A35+4*$A35+14),0)</f>
        <v>0</v>
      </c>
      <c r="AJ35" s="36">
        <f ca="1">IF(Analyse!$E$3="X",INDIRECT("'DATA - økonomi'!AJ"&amp;4+15*$A35+4*$A35+0),0)+IF(Analyse!$E$4="X",INDIRECT("'DATA - økonomi'!AJ"&amp;4+15*$A35+4*$A35+1),0)+IF(Analyse!$E$104="X",INDIRECT("'DATA - økonomi'!AJ"&amp;4+15*$A35+4*$A35+2),0)+IF(Analyse!$E$105="X",INDIRECT("'DATA - økonomi'!AJ"&amp;4+15*$A35+4*$A35+3),0)+IF(Analyse!$E$106="X",INDIRECT("'DATA - økonomi'!AJ"&amp;4+15*$A35+4*$A35+4),0)+IF(Analyse!$E$107="X",INDIRECT("'DATA - økonomi'!AJ"&amp;4+15*$A35+4*$A35+5),0)+IF(Analyse!$E$108="X",INDIRECT("'DATA - økonomi'!AJ"&amp;4+15*$A35+4*$A35+6),0)+IF(Analyse!$E$109="X",INDIRECT("'DATA - økonomi'!AJ"&amp;4+15*$A35+4*$A35+7),0)+IF(Analyse!$E$110="X",INDIRECT("'DATA - økonomi'!AJ"&amp;4+15*$A35+4*$A35+8),0)+IF(Analyse!$E$111="X",INDIRECT("'DATA - økonomi'!AJ"&amp;4+15*$A35+4*$A35+9),0)+IF(Analyse!$E$112="X",INDIRECT("'DATA - økonomi'!AJ"&amp;4+15*$A35+4*$A35+10),0)+IF(Analyse!$E$115="X",INDIRECT("'DATA - økonomi'!AJ"&amp;4+15*$A35+4*$A35+11),0)+IF(Analyse!$E$116="X",INDIRECT("'DATA - økonomi'!AJ"&amp;4+15*$A35+4*$A35+12),0)+IF(Analyse!$E$117="X",INDIRECT("'DATA - økonomi'!AJ"&amp;4+15*$A35+4*$A35+13),0)+IF(Analyse!$E$129="X",INDIRECT("'DATA - økonomi'!AJ"&amp;4+15*$A35+4*$A35+14),0)</f>
        <v>0</v>
      </c>
      <c r="AK35" s="36">
        <f ca="1">IF(Analyse!$E$3="X",INDIRECT("'DATA - økonomi'!AK"&amp;4+15*$A35+4*$A35+0),0)+IF(Analyse!$E$4="X",INDIRECT("'DATA - økonomi'!AK"&amp;4+15*$A35+4*$A35+1),0)+IF(Analyse!$E$104="X",INDIRECT("'DATA - økonomi'!AK"&amp;4+15*$A35+4*$A35+2),0)+IF(Analyse!$E$105="X",INDIRECT("'DATA - økonomi'!AK"&amp;4+15*$A35+4*$A35+3),0)+IF(Analyse!$E$106="X",INDIRECT("'DATA - økonomi'!AK"&amp;4+15*$A35+4*$A35+4),0)+IF(Analyse!$E$107="X",INDIRECT("'DATA - økonomi'!AK"&amp;4+15*$A35+4*$A35+5),0)+IF(Analyse!$E$108="X",INDIRECT("'DATA - økonomi'!AK"&amp;4+15*$A35+4*$A35+6),0)+IF(Analyse!$E$109="X",INDIRECT("'DATA - økonomi'!AK"&amp;4+15*$A35+4*$A35+7),0)+IF(Analyse!$E$110="X",INDIRECT("'DATA - økonomi'!AK"&amp;4+15*$A35+4*$A35+8),0)+IF(Analyse!$E$111="X",INDIRECT("'DATA - økonomi'!AK"&amp;4+15*$A35+4*$A35+9),0)+IF(Analyse!$E$112="X",INDIRECT("'DATA - økonomi'!AK"&amp;4+15*$A35+4*$A35+10),0)+IF(Analyse!$E$115="X",INDIRECT("'DATA - økonomi'!AK"&amp;4+15*$A35+4*$A35+11),0)+IF(Analyse!$E$116="X",INDIRECT("'DATA - økonomi'!AK"&amp;4+15*$A35+4*$A35+12),0)+IF(Analyse!$E$117="X",INDIRECT("'DATA - økonomi'!AK"&amp;4+15*$A35+4*$A35+13),0)+IF(Analyse!$E$129="X",INDIRECT("'DATA - økonomi'!AK"&amp;4+15*$A35+4*$A35+14),0)</f>
        <v>0</v>
      </c>
      <c r="AL35" s="36">
        <f ca="1">IF(Analyse!$E$3="X",INDIRECT("'DATA - økonomi'!AL"&amp;4+15*$A35+4*$A35+0),0)+IF(Analyse!$E$4="X",INDIRECT("'DATA - økonomi'!AL"&amp;4+15*$A35+4*$A35+1),0)+IF(Analyse!$E$104="X",INDIRECT("'DATA - økonomi'!AL"&amp;4+15*$A35+4*$A35+2),0)+IF(Analyse!$E$105="X",INDIRECT("'DATA - økonomi'!AL"&amp;4+15*$A35+4*$A35+3),0)+IF(Analyse!$E$106="X",INDIRECT("'DATA - økonomi'!AL"&amp;4+15*$A35+4*$A35+4),0)+IF(Analyse!$E$107="X",INDIRECT("'DATA - økonomi'!AL"&amp;4+15*$A35+4*$A35+5),0)+IF(Analyse!$E$108="X",INDIRECT("'DATA - økonomi'!AL"&amp;4+15*$A35+4*$A35+6),0)+IF(Analyse!$E$109="X",INDIRECT("'DATA - økonomi'!AL"&amp;4+15*$A35+4*$A35+7),0)+IF(Analyse!$E$110="X",INDIRECT("'DATA - økonomi'!AL"&amp;4+15*$A35+4*$A35+8),0)+IF(Analyse!$E$111="X",INDIRECT("'DATA - økonomi'!AL"&amp;4+15*$A35+4*$A35+9),0)+IF(Analyse!$E$112="X",INDIRECT("'DATA - økonomi'!AL"&amp;4+15*$A35+4*$A35+10),0)+IF(Analyse!$E$115="X",INDIRECT("'DATA - økonomi'!AL"&amp;4+15*$A35+4*$A35+11),0)+IF(Analyse!$E$116="X",INDIRECT("'DATA - økonomi'!AL"&amp;4+15*$A35+4*$A35+12),0)+IF(Analyse!$E$117="X",INDIRECT("'DATA - økonomi'!AL"&amp;4+15*$A35+4*$A35+13),0)+IF(Analyse!$E$129="X",INDIRECT("'DATA - økonomi'!AL"&amp;4+15*$A35+4*$A35+14),0)</f>
        <v>0</v>
      </c>
      <c r="AM35" s="36">
        <f ca="1">IF(Analyse!$E$3="X",INDIRECT("'DATA - økonomi'!AM"&amp;4+15*$A35+4*$A35+0),0)+IF(Analyse!$E$4="X",INDIRECT("'DATA - økonomi'!AM"&amp;4+15*$A35+4*$A35+1),0)+IF(Analyse!$E$104="X",INDIRECT("'DATA - økonomi'!AM"&amp;4+15*$A35+4*$A35+2),0)+IF(Analyse!$E$105="X",INDIRECT("'DATA - økonomi'!AM"&amp;4+15*$A35+4*$A35+3),0)+IF(Analyse!$E$106="X",INDIRECT("'DATA - økonomi'!AM"&amp;4+15*$A35+4*$A35+4),0)+IF(Analyse!$E$107="X",INDIRECT("'DATA - økonomi'!AM"&amp;4+15*$A35+4*$A35+5),0)+IF(Analyse!$E$108="X",INDIRECT("'DATA - økonomi'!AM"&amp;4+15*$A35+4*$A35+6),0)+IF(Analyse!$E$109="X",INDIRECT("'DATA - økonomi'!AM"&amp;4+15*$A35+4*$A35+7),0)+IF(Analyse!$E$110="X",INDIRECT("'DATA - økonomi'!AM"&amp;4+15*$A35+4*$A35+8),0)+IF(Analyse!$E$111="X",INDIRECT("'DATA - økonomi'!AM"&amp;4+15*$A35+4*$A35+9),0)+IF(Analyse!$E$112="X",INDIRECT("'DATA - økonomi'!AM"&amp;4+15*$A35+4*$A35+10),0)+IF(Analyse!$E$115="X",INDIRECT("'DATA - økonomi'!AM"&amp;4+15*$A35+4*$A35+11),0)+IF(Analyse!$E$116="X",INDIRECT("'DATA - økonomi'!AM"&amp;4+15*$A35+4*$A35+12),0)+IF(Analyse!$E$117="X",INDIRECT("'DATA - økonomi'!AM"&amp;4+15*$A35+4*$A35+13),0)+IF(Analyse!$E$129="X",INDIRECT("'DATA - økonomi'!AM"&amp;4+15*$A35+4*$A35+14),0)</f>
        <v>0</v>
      </c>
      <c r="AN35" s="36">
        <f ca="1">IF(Analyse!$E$3="X",INDIRECT("'DATA - økonomi'!AN"&amp;4+15*$A35+4*$A35+0),0)+IF(Analyse!$E$4="X",INDIRECT("'DATA - økonomi'!AN"&amp;4+15*$A35+4*$A35+1),0)+IF(Analyse!$E$104="X",INDIRECT("'DATA - økonomi'!AN"&amp;4+15*$A35+4*$A35+2),0)+IF(Analyse!$E$105="X",INDIRECT("'DATA - økonomi'!AN"&amp;4+15*$A35+4*$A35+3),0)+IF(Analyse!$E$106="X",INDIRECT("'DATA - økonomi'!AN"&amp;4+15*$A35+4*$A35+4),0)+IF(Analyse!$E$107="X",INDIRECT("'DATA - økonomi'!AN"&amp;4+15*$A35+4*$A35+5),0)+IF(Analyse!$E$108="X",INDIRECT("'DATA - økonomi'!AN"&amp;4+15*$A35+4*$A35+6),0)+IF(Analyse!$E$109="X",INDIRECT("'DATA - økonomi'!AN"&amp;4+15*$A35+4*$A35+7),0)+IF(Analyse!$E$110="X",INDIRECT("'DATA - økonomi'!AN"&amp;4+15*$A35+4*$A35+8),0)+IF(Analyse!$E$111="X",INDIRECT("'DATA - økonomi'!AN"&amp;4+15*$A35+4*$A35+9),0)+IF(Analyse!$E$112="X",INDIRECT("'DATA - økonomi'!AN"&amp;4+15*$A35+4*$A35+10),0)+IF(Analyse!$E$115="X",INDIRECT("'DATA - økonomi'!AN"&amp;4+15*$A35+4*$A35+11),0)+IF(Analyse!$E$116="X",INDIRECT("'DATA - økonomi'!AN"&amp;4+15*$A35+4*$A35+12),0)+IF(Analyse!$E$117="X",INDIRECT("'DATA - økonomi'!AN"&amp;4+15*$A35+4*$A35+13),0)+IF(Analyse!$E$129="X",INDIRECT("'DATA - økonomi'!AN"&amp;4+15*$A35+4*$A35+14),0)</f>
        <v>0</v>
      </c>
      <c r="AO35" s="36">
        <f ca="1">IF(Analyse!$E$3="X",INDIRECT("'DATA - økonomi'!AO"&amp;4+15*$A35+4*$A35+0),0)+IF(Analyse!$E$4="X",INDIRECT("'DATA - økonomi'!AO"&amp;4+15*$A35+4*$A35+1),0)+IF(Analyse!$E$104="X",INDIRECT("'DATA - økonomi'!AO"&amp;4+15*$A35+4*$A35+2),0)+IF(Analyse!$E$105="X",INDIRECT("'DATA - økonomi'!AO"&amp;4+15*$A35+4*$A35+3),0)+IF(Analyse!$E$106="X",INDIRECT("'DATA - økonomi'!AO"&amp;4+15*$A35+4*$A35+4),0)+IF(Analyse!$E$107="X",INDIRECT("'DATA - økonomi'!AO"&amp;4+15*$A35+4*$A35+5),0)+IF(Analyse!$E$108="X",INDIRECT("'DATA - økonomi'!AO"&amp;4+15*$A35+4*$A35+6),0)+IF(Analyse!$E$109="X",INDIRECT("'DATA - økonomi'!AO"&amp;4+15*$A35+4*$A35+7),0)+IF(Analyse!$E$110="X",INDIRECT("'DATA - økonomi'!AO"&amp;4+15*$A35+4*$A35+8),0)+IF(Analyse!$E$111="X",INDIRECT("'DATA - økonomi'!AO"&amp;4+15*$A35+4*$A35+9),0)+IF(Analyse!$E$112="X",INDIRECT("'DATA - økonomi'!AO"&amp;4+15*$A35+4*$A35+10),0)+IF(Analyse!$E$115="X",INDIRECT("'DATA - økonomi'!AO"&amp;4+15*$A35+4*$A35+11),0)+IF(Analyse!$E$116="X",INDIRECT("'DATA - økonomi'!AO"&amp;4+15*$A35+4*$A35+12),0)+IF(Analyse!$E$117="X",INDIRECT("'DATA - økonomi'!AO"&amp;4+15*$A35+4*$A35+13),0)+IF(Analyse!$E$129="X",INDIRECT("'DATA - økonomi'!AO"&amp;4+15*$A35+4*$A35+14),0)</f>
        <v>0</v>
      </c>
      <c r="AP35" s="30"/>
      <c r="AQ35" s="35" t="s">
        <v>43</v>
      </c>
      <c r="AR35" s="36">
        <f ca="1">INDIRECT("'DATA - økonomi'!AE"&amp;($A138+1)*19)</f>
        <v>37275.864999999998</v>
      </c>
      <c r="AS35" s="36">
        <f ca="1">INDIRECT("'DATA - økonomi'!AF"&amp;($A138+1)*19)</f>
        <v>37034.438000000002</v>
      </c>
      <c r="AT35" s="36">
        <f ca="1">INDIRECT("'DATA - økonomi'!AG"&amp;($A138+1)*19)</f>
        <v>36917.567999999999</v>
      </c>
      <c r="AU35" s="36">
        <f ca="1">INDIRECT("'DATA - økonomi'!AH"&amp;($A138+1)*19)</f>
        <v>37068.924000000006</v>
      </c>
      <c r="AV35" s="36">
        <f ca="1">INDIRECT("'DATA - økonomi'!AI"&amp;($A138+1)*19)</f>
        <v>37216.028000000006</v>
      </c>
      <c r="AW35" s="36">
        <f ca="1">INDIRECT("'DATA - økonomi'!AJ"&amp;($A138+1)*19)</f>
        <v>37047.425999999999</v>
      </c>
      <c r="AX35" s="36">
        <f ca="1">INDIRECT("'DATA - økonomi'!AK"&amp;($A138+1)*19)</f>
        <v>36914.53</v>
      </c>
      <c r="AY35" s="36">
        <f ca="1">INDIRECT("'DATA - økonomi'!AL"&amp;($A138+1)*19)</f>
        <v>36864.660000000003</v>
      </c>
      <c r="AZ35" s="36">
        <f ca="1">INDIRECT("'DATA - økonomi'!AM"&amp;($A138+1)*19)</f>
        <v>36918</v>
      </c>
      <c r="BA35" s="36">
        <f ca="1">INDIRECT("'DATA - økonomi'!AN"&amp;($A138+1)*19)</f>
        <v>36593.25</v>
      </c>
      <c r="BB35" s="36">
        <f ca="1">INDIRECT("'DATA - økonomi'!AO"&amp;($A138+1)*19)</f>
        <v>36898.218000000001</v>
      </c>
      <c r="BC35" s="30"/>
    </row>
    <row r="36" spans="1:55" x14ac:dyDescent="0.25">
      <c r="A36" s="32">
        <v>32</v>
      </c>
      <c r="B36" s="35" t="s">
        <v>44</v>
      </c>
      <c r="C36" s="36">
        <f ca="1">IF(Analyse!$E$3="X",INDIRECT("'DATA - økonomi'!C"&amp;4+15*$A36+4*$A36+0),0)+IF(Analyse!$E$4="X",INDIRECT("'DATA - økonomi'!C"&amp;4+15*$A36+4*$A36+1),0)+IF(Analyse!$E$104="X",INDIRECT("'DATA - økonomi'!C"&amp;4+15*$A36+4*$A36+2),0)+IF(Analyse!$E$105="X",INDIRECT("'DATA - økonomi'!C"&amp;4+15*$A36+4*$A36+3),0)+IF(Analyse!$E$106="X",INDIRECT("'DATA - økonomi'!C"&amp;4+15*$A36+4*$A36+4),0)+IF(Analyse!$E$107="X",INDIRECT("'DATA - økonomi'!C"&amp;4+15*$A36+4*$A36+5),0)+IF(Analyse!$E$108="X",INDIRECT("'DATA - økonomi'!C"&amp;4+15*$A36+4*$A36+6),0)+IF(Analyse!$E$109="X",INDIRECT("'DATA - økonomi'!C"&amp;4+15*$A36+4*$A36+7),0)+IF(Analyse!$E$110="X",INDIRECT("'DATA - økonomi'!C"&amp;4+15*$A36+4*$A36+8),0)+IF(Analyse!$E$111="X",INDIRECT("'DATA - økonomi'!C"&amp;4+15*$A36+4*$A36+9),0)+IF(Analyse!$E$112="X",INDIRECT("'DATA - økonomi'!C"&amp;4+15*$A36+4*$A36+10),0)+IF(Analyse!$E$115="X",INDIRECT("'DATA - økonomi'!C"&amp;4+15*$A36+4*$A36+11),0)+IF(Analyse!$E$116="X",INDIRECT("'DATA - økonomi'!C"&amp;4+15*$A36+4*$A36+12),0)+IF(Analyse!$E$117="X",INDIRECT("'DATA - økonomi'!C"&amp;4+15*$A36+4*$A36+13),0)+IF(Analyse!$E$129="X",INDIRECT("'DATA - økonomi'!C"&amp;4+15*$A36+4*$A36+14),0)</f>
        <v>0</v>
      </c>
      <c r="D36" s="36">
        <f ca="1">IF(Analyse!$E$3="X",INDIRECT("'DATA - økonomi'!D"&amp;4+15*$A36+4*$A36+0),0)+IF(Analyse!$E$4="X",INDIRECT("'DATA - økonomi'!D"&amp;4+15*$A36+4*$A36+1),0)+IF(Analyse!$E$104="X",INDIRECT("'DATA - økonomi'!D"&amp;4+15*$A36+4*$A36+2),0)+IF(Analyse!$E$105="X",INDIRECT("'DATA - økonomi'!D"&amp;4+15*$A36+4*$A36+3),0)+IF(Analyse!$E$106="X",INDIRECT("'DATA - økonomi'!D"&amp;4+15*$A36+4*$A36+4),0)+IF(Analyse!$E$107="X",INDIRECT("'DATA - økonomi'!D"&amp;4+15*$A36+4*$A36+5),0)+IF(Analyse!$E$108="X",INDIRECT("'DATA - økonomi'!D"&amp;4+15*$A36+4*$A36+6),0)+IF(Analyse!$E$109="X",INDIRECT("'DATA - økonomi'!D"&amp;4+15*$A36+4*$A36+7),0)+IF(Analyse!$E$110="X",INDIRECT("'DATA - økonomi'!D"&amp;4+15*$A36+4*$A36+8),0)+IF(Analyse!$E$111="X",INDIRECT("'DATA - økonomi'!D"&amp;4+15*$A36+4*$A36+9),0)+IF(Analyse!$E$112="X",INDIRECT("'DATA - økonomi'!D"&amp;4+15*$A36+4*$A36+10),0)+IF(Analyse!$E$115="X",INDIRECT("'DATA - økonomi'!D"&amp;4+15*$A36+4*$A36+11),0)+IF(Analyse!$E$116="X",INDIRECT("'DATA - økonomi'!D"&amp;4+15*$A36+4*$A36+12),0)+IF(Analyse!$E$117="X",INDIRECT("'DATA - økonomi'!D"&amp;4+15*$A36+4*$A36+13),0)+IF(Analyse!$E$129="X",INDIRECT("'DATA - økonomi'!D"&amp;4+15*$A36+4*$A36+14),0)</f>
        <v>0</v>
      </c>
      <c r="E36" s="36">
        <f ca="1">IF(Analyse!$E$3="X",INDIRECT("'DATA - økonomi'!E"&amp;4+15*$A36+4*$A36+0),0)+IF(Analyse!$E$4="X",INDIRECT("'DATA - økonomi'!E"&amp;4+15*$A36+4*$A36+1),0)+IF(Analyse!$E$104="X",INDIRECT("'DATA - økonomi'!E"&amp;4+15*$A36+4*$A36+2),0)+IF(Analyse!$E$105="X",INDIRECT("'DATA - økonomi'!E"&amp;4+15*$A36+4*$A36+3),0)+IF(Analyse!$E$106="X",INDIRECT("'DATA - økonomi'!E"&amp;4+15*$A36+4*$A36+4),0)+IF(Analyse!$E$107="X",INDIRECT("'DATA - økonomi'!E"&amp;4+15*$A36+4*$A36+5),0)+IF(Analyse!$E$108="X",INDIRECT("'DATA - økonomi'!E"&amp;4+15*$A36+4*$A36+6),0)+IF(Analyse!$E$109="X",INDIRECT("'DATA - økonomi'!E"&amp;4+15*$A36+4*$A36+7),0)+IF(Analyse!$E$110="X",INDIRECT("'DATA - økonomi'!E"&amp;4+15*$A36+4*$A36+8),0)+IF(Analyse!$E$111="X",INDIRECT("'DATA - økonomi'!E"&amp;4+15*$A36+4*$A36+9),0)+IF(Analyse!$E$112="X",INDIRECT("'DATA - økonomi'!E"&amp;4+15*$A36+4*$A36+10),0)+IF(Analyse!$E$115="X",INDIRECT("'DATA - økonomi'!E"&amp;4+15*$A36+4*$A36+11),0)+IF(Analyse!$E$116="X",INDIRECT("'DATA - økonomi'!E"&amp;4+15*$A36+4*$A36+12),0)+IF(Analyse!$E$117="X",INDIRECT("'DATA - økonomi'!E"&amp;4+15*$A36+4*$A36+13),0)+IF(Analyse!$E$129="X",INDIRECT("'DATA - økonomi'!E"&amp;4+15*$A36+4*$A36+14),0)</f>
        <v>0</v>
      </c>
      <c r="F36" s="36">
        <f ca="1">IF(Analyse!$E$3="X",INDIRECT("'DATA - økonomi'!F"&amp;4+15*$A36+4*$A36+0),0)+IF(Analyse!$E$4="X",INDIRECT("'DATA - økonomi'!F"&amp;4+15*$A36+4*$A36+1),0)+IF(Analyse!$E$104="X",INDIRECT("'DATA - økonomi'!F"&amp;4+15*$A36+4*$A36+2),0)+IF(Analyse!$E$105="X",INDIRECT("'DATA - økonomi'!F"&amp;4+15*$A36+4*$A36+3),0)+IF(Analyse!$E$106="X",INDIRECT("'DATA - økonomi'!F"&amp;4+15*$A36+4*$A36+4),0)+IF(Analyse!$E$107="X",INDIRECT("'DATA - økonomi'!F"&amp;4+15*$A36+4*$A36+5),0)+IF(Analyse!$E$108="X",INDIRECT("'DATA - økonomi'!F"&amp;4+15*$A36+4*$A36+6),0)+IF(Analyse!$E$109="X",INDIRECT("'DATA - økonomi'!F"&amp;4+15*$A36+4*$A36+7),0)+IF(Analyse!$E$110="X",INDIRECT("'DATA - økonomi'!F"&amp;4+15*$A36+4*$A36+8),0)+IF(Analyse!$E$111="X",INDIRECT("'DATA - økonomi'!F"&amp;4+15*$A36+4*$A36+9),0)+IF(Analyse!$E$112="X",INDIRECT("'DATA - økonomi'!F"&amp;4+15*$A36+4*$A36+10),0)+IF(Analyse!$E$115="X",INDIRECT("'DATA - økonomi'!F"&amp;4+15*$A36+4*$A36+11),0)+IF(Analyse!$E$116="X",INDIRECT("'DATA - økonomi'!F"&amp;4+15*$A36+4*$A36+12),0)+IF(Analyse!$E$117="X",INDIRECT("'DATA - økonomi'!F"&amp;4+15*$A36+4*$A36+13),0)+IF(Analyse!$E$129="X",INDIRECT("'DATA - økonomi'!F"&amp;4+15*$A36+4*$A36+14),0)</f>
        <v>0</v>
      </c>
      <c r="G36" s="36">
        <f ca="1">IF(Analyse!$E$3="X",INDIRECT("'DATA - økonomi'!G"&amp;4+15*$A36+4*$A36+0),0)+IF(Analyse!$E$4="X",INDIRECT("'DATA - økonomi'!G"&amp;4+15*$A36+4*$A36+1),0)+IF(Analyse!$E$104="X",INDIRECT("'DATA - økonomi'!G"&amp;4+15*$A36+4*$A36+2),0)+IF(Analyse!$E$105="X",INDIRECT("'DATA - økonomi'!G"&amp;4+15*$A36+4*$A36+3),0)+IF(Analyse!$E$106="X",INDIRECT("'DATA - økonomi'!G"&amp;4+15*$A36+4*$A36+4),0)+IF(Analyse!$E$107="X",INDIRECT("'DATA - økonomi'!G"&amp;4+15*$A36+4*$A36+5),0)+IF(Analyse!$E$108="X",INDIRECT("'DATA - økonomi'!G"&amp;4+15*$A36+4*$A36+6),0)+IF(Analyse!$E$109="X",INDIRECT("'DATA - økonomi'!G"&amp;4+15*$A36+4*$A36+7),0)+IF(Analyse!$E$110="X",INDIRECT("'DATA - økonomi'!G"&amp;4+15*$A36+4*$A36+8),0)+IF(Analyse!$E$111="X",INDIRECT("'DATA - økonomi'!G"&amp;4+15*$A36+4*$A36+9),0)+IF(Analyse!$E$112="X",INDIRECT("'DATA - økonomi'!G"&amp;4+15*$A36+4*$A36+10),0)+IF(Analyse!$E$115="X",INDIRECT("'DATA - økonomi'!G"&amp;4+15*$A36+4*$A36+11),0)+IF(Analyse!$E$116="X",INDIRECT("'DATA - økonomi'!G"&amp;4+15*$A36+4*$A36+12),0)+IF(Analyse!$E$117="X",INDIRECT("'DATA - økonomi'!G"&amp;4+15*$A36+4*$A36+13),0)+IF(Analyse!$E$129="X",INDIRECT("'DATA - økonomi'!G"&amp;4+15*$A36+4*$A36+14),0)</f>
        <v>0</v>
      </c>
      <c r="H36" s="36">
        <f ca="1">IF(Analyse!$E$3="X",INDIRECT("'DATA - økonomi'!H"&amp;4+15*$A36+4*$A36+0),0)+IF(Analyse!$E$4="X",INDIRECT("'DATA - økonomi'!H"&amp;4+15*$A36+4*$A36+1),0)+IF(Analyse!$E$104="X",INDIRECT("'DATA - økonomi'!H"&amp;4+15*$A36+4*$A36+2),0)+IF(Analyse!$E$105="X",INDIRECT("'DATA - økonomi'!H"&amp;4+15*$A36+4*$A36+3),0)+IF(Analyse!$E$106="X",INDIRECT("'DATA - økonomi'!H"&amp;4+15*$A36+4*$A36+4),0)+IF(Analyse!$E$107="X",INDIRECT("'DATA - økonomi'!H"&amp;4+15*$A36+4*$A36+5),0)+IF(Analyse!$E$108="X",INDIRECT("'DATA - økonomi'!H"&amp;4+15*$A36+4*$A36+6),0)+IF(Analyse!$E$109="X",INDIRECT("'DATA - økonomi'!H"&amp;4+15*$A36+4*$A36+7),0)+IF(Analyse!$E$110="X",INDIRECT("'DATA - økonomi'!H"&amp;4+15*$A36+4*$A36+8),0)+IF(Analyse!$E$111="X",INDIRECT("'DATA - økonomi'!H"&amp;4+15*$A36+4*$A36+9),0)+IF(Analyse!$E$112="X",INDIRECT("'DATA - økonomi'!H"&amp;4+15*$A36+4*$A36+10),0)+IF(Analyse!$E$115="X",INDIRECT("'DATA - økonomi'!H"&amp;4+15*$A36+4*$A36+11),0)+IF(Analyse!$E$116="X",INDIRECT("'DATA - økonomi'!H"&amp;4+15*$A36+4*$A36+12),0)+IF(Analyse!$E$117="X",INDIRECT("'DATA - økonomi'!H"&amp;4+15*$A36+4*$A36+13),0)+IF(Analyse!$E$129="X",INDIRECT("'DATA - økonomi'!H"&amp;4+15*$A36+4*$A36+14),0)</f>
        <v>0</v>
      </c>
      <c r="I36" s="36">
        <f ca="1">IF(Analyse!$E$3="X",INDIRECT("'DATA - økonomi'!I"&amp;4+15*$A36+4*$A36+0),0)+IF(Analyse!$E$4="X",INDIRECT("'DATA - økonomi'!I"&amp;4+15*$A36+4*$A36+1),0)+IF(Analyse!$E$104="X",INDIRECT("'DATA - økonomi'!I"&amp;4+15*$A36+4*$A36+2),0)+IF(Analyse!$E$105="X",INDIRECT("'DATA - økonomi'!I"&amp;4+15*$A36+4*$A36+3),0)+IF(Analyse!$E$106="X",INDIRECT("'DATA - økonomi'!I"&amp;4+15*$A36+4*$A36+4),0)+IF(Analyse!$E$107="X",INDIRECT("'DATA - økonomi'!I"&amp;4+15*$A36+4*$A36+5),0)+IF(Analyse!$E$108="X",INDIRECT("'DATA - økonomi'!I"&amp;4+15*$A36+4*$A36+6),0)+IF(Analyse!$E$109="X",INDIRECT("'DATA - økonomi'!I"&amp;4+15*$A36+4*$A36+7),0)+IF(Analyse!$E$110="X",INDIRECT("'DATA - økonomi'!I"&amp;4+15*$A36+4*$A36+8),0)+IF(Analyse!$E$111="X",INDIRECT("'DATA - økonomi'!I"&amp;4+15*$A36+4*$A36+9),0)+IF(Analyse!$E$112="X",INDIRECT("'DATA - økonomi'!I"&amp;4+15*$A36+4*$A36+10),0)+IF(Analyse!$E$115="X",INDIRECT("'DATA - økonomi'!I"&amp;4+15*$A36+4*$A36+11),0)+IF(Analyse!$E$116="X",INDIRECT("'DATA - økonomi'!I"&amp;4+15*$A36+4*$A36+12),0)+IF(Analyse!$E$117="X",INDIRECT("'DATA - økonomi'!I"&amp;4+15*$A36+4*$A36+13),0)+IF(Analyse!$E$129="X",INDIRECT("'DATA - økonomi'!I"&amp;4+15*$A36+4*$A36+14),0)</f>
        <v>0</v>
      </c>
      <c r="J36" s="36">
        <f ca="1">IF(Analyse!$E$3="X",INDIRECT("'DATA - økonomi'!J"&amp;4+15*$A36+4*$A36+0),0)+IF(Analyse!$E$4="X",INDIRECT("'DATA - økonomi'!J"&amp;4+15*$A36+4*$A36+1),0)+IF(Analyse!$E$104="X",INDIRECT("'DATA - økonomi'!J"&amp;4+15*$A36+4*$A36+2),0)+IF(Analyse!$E$105="X",INDIRECT("'DATA - økonomi'!J"&amp;4+15*$A36+4*$A36+3),0)+IF(Analyse!$E$106="X",INDIRECT("'DATA - økonomi'!J"&amp;4+15*$A36+4*$A36+4),0)+IF(Analyse!$E$107="X",INDIRECT("'DATA - økonomi'!J"&amp;4+15*$A36+4*$A36+5),0)+IF(Analyse!$E$108="X",INDIRECT("'DATA - økonomi'!J"&amp;4+15*$A36+4*$A36+6),0)+IF(Analyse!$E$109="X",INDIRECT("'DATA - økonomi'!J"&amp;4+15*$A36+4*$A36+7),0)+IF(Analyse!$E$110="X",INDIRECT("'DATA - økonomi'!J"&amp;4+15*$A36+4*$A36+8),0)+IF(Analyse!$E$111="X",INDIRECT("'DATA - økonomi'!J"&amp;4+15*$A36+4*$A36+9),0)+IF(Analyse!$E$112="X",INDIRECT("'DATA - økonomi'!J"&amp;4+15*$A36+4*$A36+10),0)+IF(Analyse!$E$115="X",INDIRECT("'DATA - økonomi'!J"&amp;4+15*$A36+4*$A36+11),0)+IF(Analyse!$E$116="X",INDIRECT("'DATA - økonomi'!J"&amp;4+15*$A36+4*$A36+12),0)+IF(Analyse!$E$117="X",INDIRECT("'DATA - økonomi'!J"&amp;4+15*$A36+4*$A36+13),0)+IF(Analyse!$E$129="X",INDIRECT("'DATA - økonomi'!J"&amp;4+15*$A36+4*$A36+14),0)</f>
        <v>0</v>
      </c>
      <c r="K36" s="36">
        <f ca="1">IF(Analyse!$E$3="X",INDIRECT("'DATA - økonomi'!K"&amp;4+15*$A36+4*$A36+0),0)+IF(Analyse!$E$4="X",INDIRECT("'DATA - økonomi'!K"&amp;4+15*$A36+4*$A36+1),0)+IF(Analyse!$E$104="X",INDIRECT("'DATA - økonomi'!K"&amp;4+15*$A36+4*$A36+2),0)+IF(Analyse!$E$105="X",INDIRECT("'DATA - økonomi'!K"&amp;4+15*$A36+4*$A36+3),0)+IF(Analyse!$E$106="X",INDIRECT("'DATA - økonomi'!K"&amp;4+15*$A36+4*$A36+4),0)+IF(Analyse!$E$107="X",INDIRECT("'DATA - økonomi'!K"&amp;4+15*$A36+4*$A36+5),0)+IF(Analyse!$E$108="X",INDIRECT("'DATA - økonomi'!K"&amp;4+15*$A36+4*$A36+6),0)+IF(Analyse!$E$109="X",INDIRECT("'DATA - økonomi'!K"&amp;4+15*$A36+4*$A36+7),0)+IF(Analyse!$E$110="X",INDIRECT("'DATA - økonomi'!K"&amp;4+15*$A36+4*$A36+8),0)+IF(Analyse!$E$111="X",INDIRECT("'DATA - økonomi'!K"&amp;4+15*$A36+4*$A36+9),0)+IF(Analyse!$E$112="X",INDIRECT("'DATA - økonomi'!K"&amp;4+15*$A36+4*$A36+10),0)+IF(Analyse!$E$115="X",INDIRECT("'DATA - økonomi'!K"&amp;4+15*$A36+4*$A36+11),0)+IF(Analyse!$E$116="X",INDIRECT("'DATA - økonomi'!K"&amp;4+15*$A36+4*$A36+12),0)+IF(Analyse!$E$117="X",INDIRECT("'DATA - økonomi'!K"&amp;4+15*$A36+4*$A36+13),0)+IF(Analyse!$E$129="X",INDIRECT("'DATA - økonomi'!K"&amp;4+15*$A36+4*$A36+14),0)</f>
        <v>0</v>
      </c>
      <c r="L36" s="36">
        <f ca="1">IF(Analyse!$E$3="X",INDIRECT("'DATA - økonomi'!L"&amp;4+15*$A36+4*$A36+0),0)+IF(Analyse!$E$4="X",INDIRECT("'DATA - økonomi'!L"&amp;4+15*$A36+4*$A36+1),0)+IF(Analyse!$E$104="X",INDIRECT("'DATA - økonomi'!L"&amp;4+15*$A36+4*$A36+2),0)+IF(Analyse!$E$105="X",INDIRECT("'DATA - økonomi'!L"&amp;4+15*$A36+4*$A36+3),0)+IF(Analyse!$E$106="X",INDIRECT("'DATA - økonomi'!L"&amp;4+15*$A36+4*$A36+4),0)+IF(Analyse!$E$107="X",INDIRECT("'DATA - økonomi'!L"&amp;4+15*$A36+4*$A36+5),0)+IF(Analyse!$E$108="X",INDIRECT("'DATA - økonomi'!L"&amp;4+15*$A36+4*$A36+6),0)+IF(Analyse!$E$109="X",INDIRECT("'DATA - økonomi'!L"&amp;4+15*$A36+4*$A36+7),0)+IF(Analyse!$E$110="X",INDIRECT("'DATA - økonomi'!L"&amp;4+15*$A36+4*$A36+8),0)+IF(Analyse!$E$111="X",INDIRECT("'DATA - økonomi'!L"&amp;4+15*$A36+4*$A36+9),0)+IF(Analyse!$E$112="X",INDIRECT("'DATA - økonomi'!L"&amp;4+15*$A36+4*$A36+10),0)+IF(Analyse!$E$115="X",INDIRECT("'DATA - økonomi'!L"&amp;4+15*$A36+4*$A36+11),0)+IF(Analyse!$E$116="X",INDIRECT("'DATA - økonomi'!L"&amp;4+15*$A36+4*$A36+12),0)+IF(Analyse!$E$117="X",INDIRECT("'DATA - økonomi'!L"&amp;4+15*$A36+4*$A36+13),0)+IF(Analyse!$E$129="X",INDIRECT("'DATA - økonomi'!L"&amp;4+15*$A36+4*$A36+14),0)</f>
        <v>0</v>
      </c>
      <c r="M36" s="36">
        <f ca="1">IF(Analyse!$E$3="X",INDIRECT("'DATA - økonomi'!M"&amp;4+15*$A36+4*$A36+0),0)+IF(Analyse!$E$4="X",INDIRECT("'DATA - økonomi'!M"&amp;4+15*$A36+4*$A36+1),0)+IF(Analyse!$E$104="X",INDIRECT("'DATA - økonomi'!M"&amp;4+15*$A36+4*$A36+2),0)+IF(Analyse!$E$105="X",INDIRECT("'DATA - økonomi'!M"&amp;4+15*$A36+4*$A36+3),0)+IF(Analyse!$E$106="X",INDIRECT("'DATA - økonomi'!M"&amp;4+15*$A36+4*$A36+4),0)+IF(Analyse!$E$107="X",INDIRECT("'DATA - økonomi'!M"&amp;4+15*$A36+4*$A36+5),0)+IF(Analyse!$E$108="X",INDIRECT("'DATA - økonomi'!M"&amp;4+15*$A36+4*$A36+6),0)+IF(Analyse!$E$109="X",INDIRECT("'DATA - økonomi'!M"&amp;4+15*$A36+4*$A36+7),0)+IF(Analyse!$E$110="X",INDIRECT("'DATA - økonomi'!M"&amp;4+15*$A36+4*$A36+8),0)+IF(Analyse!$E$111="X",INDIRECT("'DATA - økonomi'!M"&amp;4+15*$A36+4*$A36+9),0)+IF(Analyse!$E$112="X",INDIRECT("'DATA - økonomi'!M"&amp;4+15*$A36+4*$A36+10),0)+IF(Analyse!$E$115="X",INDIRECT("'DATA - økonomi'!M"&amp;4+15*$A36+4*$A36+11),0)+IF(Analyse!$E$116="X",INDIRECT("'DATA - økonomi'!M"&amp;4+15*$A36+4*$A36+12),0)+IF(Analyse!$E$117="X",INDIRECT("'DATA - økonomi'!M"&amp;4+15*$A36+4*$A36+13),0)+IF(Analyse!$E$129="X",INDIRECT("'DATA - økonomi'!M"&amp;4+15*$A36+4*$A36+14),0)</f>
        <v>0</v>
      </c>
      <c r="N36" s="36">
        <f ca="1">IF(Analyse!$E$3="X",INDIRECT("'DATA - økonomi'!N"&amp;4+15*$A36+4*$A36+0),0)+IF(Analyse!$E$4="X",INDIRECT("'DATA - økonomi'!N"&amp;4+15*$A36+4*$A36+1),0)+IF(Analyse!$E$104="X",INDIRECT("'DATA - økonomi'!N"&amp;4+15*$A36+4*$A36+2),0)+IF(Analyse!$E$105="X",INDIRECT("'DATA - økonomi'!N"&amp;4+15*$A36+4*$A36+3),0)+IF(Analyse!$E$106="X",INDIRECT("'DATA - økonomi'!N"&amp;4+15*$A36+4*$A36+4),0)+IF(Analyse!$E$107="X",INDIRECT("'DATA - økonomi'!N"&amp;4+15*$A36+4*$A36+5),0)+IF(Analyse!$E$108="X",INDIRECT("'DATA - økonomi'!N"&amp;4+15*$A36+4*$A36+6),0)+IF(Analyse!$E$109="X",INDIRECT("'DATA - økonomi'!N"&amp;4+15*$A36+4*$A36+7),0)+IF(Analyse!$E$110="X",INDIRECT("'DATA - økonomi'!N"&amp;4+15*$A36+4*$A36+8),0)+IF(Analyse!$E$111="X",INDIRECT("'DATA - økonomi'!N"&amp;4+15*$A36+4*$A36+9),0)+IF(Analyse!$E$112="X",INDIRECT("'DATA - økonomi'!N"&amp;4+15*$A36+4*$A36+10),0)+IF(Analyse!$E$115="X",INDIRECT("'DATA - økonomi'!N"&amp;4+15*$A36+4*$A36+11),0)+IF(Analyse!$E$116="X",INDIRECT("'DATA - økonomi'!N"&amp;4+15*$A36+4*$A36+12),0)+IF(Analyse!$E$117="X",INDIRECT("'DATA - økonomi'!N"&amp;4+15*$A36+4*$A36+13),0)+IF(Analyse!$E$129="X",INDIRECT("'DATA - økonomi'!N"&amp;4+15*$A36+4*$A36+14),0)</f>
        <v>0</v>
      </c>
      <c r="O36" s="32"/>
      <c r="P36" s="35" t="s">
        <v>44</v>
      </c>
      <c r="Q36" s="36">
        <f ca="1">IF(Analyse!$E$3="X",INDIRECT("'DATA - økonomi'!Q"&amp;4+15*$A36+4*$A36+0),0)+IF(Analyse!$E$4="X",INDIRECT("'DATA - økonomi'!Q"&amp;4+15*$A36+4*$A36+1),0)+IF(Analyse!$E$104="X",INDIRECT("'DATA - økonomi'!Q"&amp;4+15*$A36+4*$A36+2),0)+IF(Analyse!$E$105="X",INDIRECT("'DATA - økonomi'!Q"&amp;4+15*$A36+4*$A36+3),0)+IF(Analyse!$E$106="X",INDIRECT("'DATA - økonomi'!Q"&amp;4+15*$A36+4*$A36+4),0)+IF(Analyse!$E$107="X",INDIRECT("'DATA - økonomi'!Q"&amp;4+15*$A36+4*$A36+5),0)+IF(Analyse!$E$108="X",INDIRECT("'DATA - økonomi'!Q"&amp;4+15*$A36+4*$A36+6),0)+IF(Analyse!$E$109="X",INDIRECT("'DATA - økonomi'!Q"&amp;4+15*$A36+4*$A36+7),0)+IF(Analyse!$E$110="X",INDIRECT("'DATA - økonomi'!Q"&amp;4+15*$A36+4*$A36+8),0)+IF(Analyse!$E$111="X",INDIRECT("'DATA - økonomi'!Q"&amp;4+15*$A36+4*$A36+9),0)+IF(Analyse!$E$112="X",INDIRECT("'DATA - økonomi'!Q"&amp;4+15*$A36+4*$A36+10),0)+IF(Analyse!$E$115="X",INDIRECT("'DATA - økonomi'!Q"&amp;4+15*$A36+4*$A36+11),0)+IF(Analyse!$E$116="X",INDIRECT("'DATA - økonomi'!Q"&amp;4+15*$A36+4*$A36+12),0)+IF(Analyse!$E$117="X",INDIRECT("'DATA - økonomi'!Q"&amp;4+15*$A36+4*$A36+13),0)+IF(Analyse!$E$129="X",INDIRECT("'DATA - økonomi'!Q"&amp;4+15*$A36+4*$A36+14),0)</f>
        <v>0</v>
      </c>
      <c r="R36" s="36">
        <f ca="1">IF(Analyse!$E$3="X",INDIRECT("'DATA - økonomi'!R"&amp;4+15*$A36+4*$A36+0),0)+IF(Analyse!$E$4="X",INDIRECT("'DATA - økonomi'!R"&amp;4+15*$A36+4*$A36+1),0)+IF(Analyse!$E$104="X",INDIRECT("'DATA - økonomi'!R"&amp;4+15*$A36+4*$A36+2),0)+IF(Analyse!$E$105="X",INDIRECT("'DATA - økonomi'!R"&amp;4+15*$A36+4*$A36+3),0)+IF(Analyse!$E$106="X",INDIRECT("'DATA - økonomi'!R"&amp;4+15*$A36+4*$A36+4),0)+IF(Analyse!$E$107="X",INDIRECT("'DATA - økonomi'!R"&amp;4+15*$A36+4*$A36+5),0)+IF(Analyse!$E$108="X",INDIRECT("'DATA - økonomi'!R"&amp;4+15*$A36+4*$A36+6),0)+IF(Analyse!$E$109="X",INDIRECT("'DATA - økonomi'!R"&amp;4+15*$A36+4*$A36+7),0)+IF(Analyse!$E$110="X",INDIRECT("'DATA - økonomi'!R"&amp;4+15*$A36+4*$A36+8),0)+IF(Analyse!$E$111="X",INDIRECT("'DATA - økonomi'!R"&amp;4+15*$A36+4*$A36+9),0)+IF(Analyse!$E$112="X",INDIRECT("'DATA - økonomi'!R"&amp;4+15*$A36+4*$A36+10),0)+IF(Analyse!$E$115="X",INDIRECT("'DATA - økonomi'!R"&amp;4+15*$A36+4*$A36+11),0)+IF(Analyse!$E$116="X",INDIRECT("'DATA - økonomi'!R"&amp;4+15*$A36+4*$A36+12),0)+IF(Analyse!$E$117="X",INDIRECT("'DATA - økonomi'!R"&amp;4+15*$A36+4*$A36+13),0)+IF(Analyse!$E$129="X",INDIRECT("'DATA - økonomi'!R"&amp;4+15*$A36+4*$A36+14),0)</f>
        <v>0</v>
      </c>
      <c r="S36" s="36">
        <f ca="1">IF(Analyse!$E$3="X",INDIRECT("'DATA - økonomi'!S"&amp;4+15*$A36+4*$A36+0),0)+IF(Analyse!$E$4="X",INDIRECT("'DATA - økonomi'!S"&amp;4+15*$A36+4*$A36+1),0)+IF(Analyse!$E$104="X",INDIRECT("'DATA - økonomi'!S"&amp;4+15*$A36+4*$A36+2),0)+IF(Analyse!$E$105="X",INDIRECT("'DATA - økonomi'!S"&amp;4+15*$A36+4*$A36+3),0)+IF(Analyse!$E$106="X",INDIRECT("'DATA - økonomi'!S"&amp;4+15*$A36+4*$A36+4),0)+IF(Analyse!$E$107="X",INDIRECT("'DATA - økonomi'!S"&amp;4+15*$A36+4*$A36+5),0)+IF(Analyse!$E$108="X",INDIRECT("'DATA - økonomi'!S"&amp;4+15*$A36+4*$A36+6),0)+IF(Analyse!$E$109="X",INDIRECT("'DATA - økonomi'!S"&amp;4+15*$A36+4*$A36+7),0)+IF(Analyse!$E$110="X",INDIRECT("'DATA - økonomi'!S"&amp;4+15*$A36+4*$A36+8),0)+IF(Analyse!$E$111="X",INDIRECT("'DATA - økonomi'!S"&amp;4+15*$A36+4*$A36+9),0)+IF(Analyse!$E$112="X",INDIRECT("'DATA - økonomi'!S"&amp;4+15*$A36+4*$A36+10),0)+IF(Analyse!$E$115="X",INDIRECT("'DATA - økonomi'!S"&amp;4+15*$A36+4*$A36+11),0)+IF(Analyse!$E$116="X",INDIRECT("'DATA - økonomi'!S"&amp;4+15*$A36+4*$A36+12),0)+IF(Analyse!$E$117="X",INDIRECT("'DATA - økonomi'!S"&amp;4+15*$A36+4*$A36+13),0)+IF(Analyse!$E$129="X",INDIRECT("'DATA - økonomi'!S"&amp;4+15*$A36+4*$A36+14),0)</f>
        <v>0</v>
      </c>
      <c r="T36" s="36">
        <f ca="1">IF(Analyse!$E$3="X",INDIRECT("'DATA - økonomi'!T"&amp;4+15*$A36+4*$A36+0),0)+IF(Analyse!$E$4="X",INDIRECT("'DATA - økonomi'!T"&amp;4+15*$A36+4*$A36+1),0)+IF(Analyse!$E$104="X",INDIRECT("'DATA - økonomi'!T"&amp;4+15*$A36+4*$A36+2),0)+IF(Analyse!$E$105="X",INDIRECT("'DATA - økonomi'!T"&amp;4+15*$A36+4*$A36+3),0)+IF(Analyse!$E$106="X",INDIRECT("'DATA - økonomi'!T"&amp;4+15*$A36+4*$A36+4),0)+IF(Analyse!$E$107="X",INDIRECT("'DATA - økonomi'!T"&amp;4+15*$A36+4*$A36+5),0)+IF(Analyse!$E$108="X",INDIRECT("'DATA - økonomi'!T"&amp;4+15*$A36+4*$A36+6),0)+IF(Analyse!$E$109="X",INDIRECT("'DATA - økonomi'!T"&amp;4+15*$A36+4*$A36+7),0)+IF(Analyse!$E$110="X",INDIRECT("'DATA - økonomi'!T"&amp;4+15*$A36+4*$A36+8),0)+IF(Analyse!$E$111="X",INDIRECT("'DATA - økonomi'!T"&amp;4+15*$A36+4*$A36+9),0)+IF(Analyse!$E$112="X",INDIRECT("'DATA - økonomi'!T"&amp;4+15*$A36+4*$A36+10),0)+IF(Analyse!$E$115="X",INDIRECT("'DATA - økonomi'!T"&amp;4+15*$A36+4*$A36+11),0)+IF(Analyse!$E$116="X",INDIRECT("'DATA - økonomi'!T"&amp;4+15*$A36+4*$A36+12),0)+IF(Analyse!$E$117="X",INDIRECT("'DATA - økonomi'!T"&amp;4+15*$A36+4*$A36+13),0)+IF(Analyse!$E$129="X",INDIRECT("'DATA - økonomi'!T"&amp;4+15*$A36+4*$A36+14),0)</f>
        <v>0</v>
      </c>
      <c r="U36" s="36">
        <f ca="1">IF(Analyse!$E$3="X",INDIRECT("'DATA - økonomi'!U"&amp;4+15*$A36+4*$A36+0),0)+IF(Analyse!$E$4="X",INDIRECT("'DATA - økonomi'!U"&amp;4+15*$A36+4*$A36+1),0)+IF(Analyse!$E$104="X",INDIRECT("'DATA - økonomi'!U"&amp;4+15*$A36+4*$A36+2),0)+IF(Analyse!$E$105="X",INDIRECT("'DATA - økonomi'!U"&amp;4+15*$A36+4*$A36+3),0)+IF(Analyse!$E$106="X",INDIRECT("'DATA - økonomi'!U"&amp;4+15*$A36+4*$A36+4),0)+IF(Analyse!$E$107="X",INDIRECT("'DATA - økonomi'!U"&amp;4+15*$A36+4*$A36+5),0)+IF(Analyse!$E$108="X",INDIRECT("'DATA - økonomi'!U"&amp;4+15*$A36+4*$A36+6),0)+IF(Analyse!$E$109="X",INDIRECT("'DATA - økonomi'!U"&amp;4+15*$A36+4*$A36+7),0)+IF(Analyse!$E$110="X",INDIRECT("'DATA - økonomi'!U"&amp;4+15*$A36+4*$A36+8),0)+IF(Analyse!$E$111="X",INDIRECT("'DATA - økonomi'!U"&amp;4+15*$A36+4*$A36+9),0)+IF(Analyse!$E$112="X",INDIRECT("'DATA - økonomi'!U"&amp;4+15*$A36+4*$A36+10),0)+IF(Analyse!$E$115="X",INDIRECT("'DATA - økonomi'!U"&amp;4+15*$A36+4*$A36+11),0)+IF(Analyse!$E$116="X",INDIRECT("'DATA - økonomi'!U"&amp;4+15*$A36+4*$A36+12),0)+IF(Analyse!$E$117="X",INDIRECT("'DATA - økonomi'!U"&amp;4+15*$A36+4*$A36+13),0)+IF(Analyse!$E$129="X",INDIRECT("'DATA - økonomi'!U"&amp;4+15*$A36+4*$A36+14),0)</f>
        <v>0</v>
      </c>
      <c r="V36" s="36">
        <f ca="1">IF(Analyse!$E$3="X",INDIRECT("'DATA - økonomi'!V"&amp;4+15*$A36+4*$A36+0),0)+IF(Analyse!$E$4="X",INDIRECT("'DATA - økonomi'!V"&amp;4+15*$A36+4*$A36+1),0)+IF(Analyse!$E$104="X",INDIRECT("'DATA - økonomi'!V"&amp;4+15*$A36+4*$A36+2),0)+IF(Analyse!$E$105="X",INDIRECT("'DATA - økonomi'!V"&amp;4+15*$A36+4*$A36+3),0)+IF(Analyse!$E$106="X",INDIRECT("'DATA - økonomi'!V"&amp;4+15*$A36+4*$A36+4),0)+IF(Analyse!$E$107="X",INDIRECT("'DATA - økonomi'!V"&amp;4+15*$A36+4*$A36+5),0)+IF(Analyse!$E$108="X",INDIRECT("'DATA - økonomi'!V"&amp;4+15*$A36+4*$A36+6),0)+IF(Analyse!$E$109="X",INDIRECT("'DATA - økonomi'!V"&amp;4+15*$A36+4*$A36+7),0)+IF(Analyse!$E$110="X",INDIRECT("'DATA - økonomi'!V"&amp;4+15*$A36+4*$A36+8),0)+IF(Analyse!$E$111="X",INDIRECT("'DATA - økonomi'!V"&amp;4+15*$A36+4*$A36+9),0)+IF(Analyse!$E$112="X",INDIRECT("'DATA - økonomi'!V"&amp;4+15*$A36+4*$A36+10),0)+IF(Analyse!$E$115="X",INDIRECT("'DATA - økonomi'!V"&amp;4+15*$A36+4*$A36+11),0)+IF(Analyse!$E$116="X",INDIRECT("'DATA - økonomi'!V"&amp;4+15*$A36+4*$A36+12),0)+IF(Analyse!$E$117="X",INDIRECT("'DATA - økonomi'!V"&amp;4+15*$A36+4*$A36+13),0)+IF(Analyse!$E$129="X",INDIRECT("'DATA - økonomi'!V"&amp;4+15*$A36+4*$A36+14),0)</f>
        <v>0</v>
      </c>
      <c r="W36" s="36">
        <f ca="1">IF(Analyse!$E$3="X",INDIRECT("'DATA - økonomi'!W"&amp;4+15*$A36+4*$A36+0),0)+IF(Analyse!$E$4="X",INDIRECT("'DATA - økonomi'!W"&amp;4+15*$A36+4*$A36+1),0)+IF(Analyse!$E$104="X",INDIRECT("'DATA - økonomi'!W"&amp;4+15*$A36+4*$A36+2),0)+IF(Analyse!$E$105="X",INDIRECT("'DATA - økonomi'!W"&amp;4+15*$A36+4*$A36+3),0)+IF(Analyse!$E$106="X",INDIRECT("'DATA - økonomi'!W"&amp;4+15*$A36+4*$A36+4),0)+IF(Analyse!$E$107="X",INDIRECT("'DATA - økonomi'!W"&amp;4+15*$A36+4*$A36+5),0)+IF(Analyse!$E$108="X",INDIRECT("'DATA - økonomi'!W"&amp;4+15*$A36+4*$A36+6),0)+IF(Analyse!$E$109="X",INDIRECT("'DATA - økonomi'!W"&amp;4+15*$A36+4*$A36+7),0)+IF(Analyse!$E$110="X",INDIRECT("'DATA - økonomi'!W"&amp;4+15*$A36+4*$A36+8),0)+IF(Analyse!$E$111="X",INDIRECT("'DATA - økonomi'!W"&amp;4+15*$A36+4*$A36+9),0)+IF(Analyse!$E$112="X",INDIRECT("'DATA - økonomi'!W"&amp;4+15*$A36+4*$A36+10),0)+IF(Analyse!$E$115="X",INDIRECT("'DATA - økonomi'!W"&amp;4+15*$A36+4*$A36+11),0)+IF(Analyse!$E$116="X",INDIRECT("'DATA - økonomi'!W"&amp;4+15*$A36+4*$A36+12),0)+IF(Analyse!$E$117="X",INDIRECT("'DATA - økonomi'!W"&amp;4+15*$A36+4*$A36+13),0)+IF(Analyse!$E$129="X",INDIRECT("'DATA - økonomi'!W"&amp;4+15*$A36+4*$A36+14),0)</f>
        <v>0</v>
      </c>
      <c r="X36" s="36">
        <f ca="1">IF(Analyse!$E$3="X",INDIRECT("'DATA - økonomi'!X"&amp;4+15*$A36+4*$A36+0),0)+IF(Analyse!$E$4="X",INDIRECT("'DATA - økonomi'!X"&amp;4+15*$A36+4*$A36+1),0)+IF(Analyse!$E$104="X",INDIRECT("'DATA - økonomi'!X"&amp;4+15*$A36+4*$A36+2),0)+IF(Analyse!$E$105="X",INDIRECT("'DATA - økonomi'!X"&amp;4+15*$A36+4*$A36+3),0)+IF(Analyse!$E$106="X",INDIRECT("'DATA - økonomi'!X"&amp;4+15*$A36+4*$A36+4),0)+IF(Analyse!$E$107="X",INDIRECT("'DATA - økonomi'!X"&amp;4+15*$A36+4*$A36+5),0)+IF(Analyse!$E$108="X",INDIRECT("'DATA - økonomi'!X"&amp;4+15*$A36+4*$A36+6),0)+IF(Analyse!$E$109="X",INDIRECT("'DATA - økonomi'!X"&amp;4+15*$A36+4*$A36+7),0)+IF(Analyse!$E$110="X",INDIRECT("'DATA - økonomi'!X"&amp;4+15*$A36+4*$A36+8),0)+IF(Analyse!$E$111="X",INDIRECT("'DATA - økonomi'!X"&amp;4+15*$A36+4*$A36+9),0)+IF(Analyse!$E$112="X",INDIRECT("'DATA - økonomi'!X"&amp;4+15*$A36+4*$A36+10),0)+IF(Analyse!$E$115="X",INDIRECT("'DATA - økonomi'!X"&amp;4+15*$A36+4*$A36+11),0)+IF(Analyse!$E$116="X",INDIRECT("'DATA - økonomi'!X"&amp;4+15*$A36+4*$A36+12),0)+IF(Analyse!$E$117="X",INDIRECT("'DATA - økonomi'!X"&amp;4+15*$A36+4*$A36+13),0)+IF(Analyse!$E$129="X",INDIRECT("'DATA - økonomi'!X"&amp;4+15*$A36+4*$A36+14),0)</f>
        <v>0</v>
      </c>
      <c r="Y36" s="36">
        <f ca="1">IF(Analyse!$E$3="X",INDIRECT("'DATA - økonomi'!Y"&amp;4+15*$A36+4*$A36+0),0)+IF(Analyse!$E$4="X",INDIRECT("'DATA - økonomi'!Y"&amp;4+15*$A36+4*$A36+1),0)+IF(Analyse!$E$104="X",INDIRECT("'DATA - økonomi'!Y"&amp;4+15*$A36+4*$A36+2),0)+IF(Analyse!$E$105="X",INDIRECT("'DATA - økonomi'!Y"&amp;4+15*$A36+4*$A36+3),0)+IF(Analyse!$E$106="X",INDIRECT("'DATA - økonomi'!Y"&amp;4+15*$A36+4*$A36+4),0)+IF(Analyse!$E$107="X",INDIRECT("'DATA - økonomi'!Y"&amp;4+15*$A36+4*$A36+5),0)+IF(Analyse!$E$108="X",INDIRECT("'DATA - økonomi'!Y"&amp;4+15*$A36+4*$A36+6),0)+IF(Analyse!$E$109="X",INDIRECT("'DATA - økonomi'!Y"&amp;4+15*$A36+4*$A36+7),0)+IF(Analyse!$E$110="X",INDIRECT("'DATA - økonomi'!Y"&amp;4+15*$A36+4*$A36+8),0)+IF(Analyse!$E$111="X",INDIRECT("'DATA - økonomi'!Y"&amp;4+15*$A36+4*$A36+9),0)+IF(Analyse!$E$112="X",INDIRECT("'DATA - økonomi'!Y"&amp;4+15*$A36+4*$A36+10),0)+IF(Analyse!$E$115="X",INDIRECT("'DATA - økonomi'!Y"&amp;4+15*$A36+4*$A36+11),0)+IF(Analyse!$E$116="X",INDIRECT("'DATA - økonomi'!Y"&amp;4+15*$A36+4*$A36+12),0)+IF(Analyse!$E$117="X",INDIRECT("'DATA - økonomi'!Y"&amp;4+15*$A36+4*$A36+13),0)+IF(Analyse!$E$129="X",INDIRECT("'DATA - økonomi'!Y"&amp;4+15*$A36+4*$A36+14),0)</f>
        <v>0</v>
      </c>
      <c r="Z36" s="36">
        <f ca="1">IF(Analyse!$E$3="X",INDIRECT("'DATA - økonomi'!Z"&amp;4+15*$A36+4*$A36+0),0)+IF(Analyse!$E$4="X",INDIRECT("'DATA - økonomi'!Z"&amp;4+15*$A36+4*$A36+1),0)+IF(Analyse!$E$104="X",INDIRECT("'DATA - økonomi'!Z"&amp;4+15*$A36+4*$A36+2),0)+IF(Analyse!$E$105="X",INDIRECT("'DATA - økonomi'!Z"&amp;4+15*$A36+4*$A36+3),0)+IF(Analyse!$E$106="X",INDIRECT("'DATA - økonomi'!Z"&amp;4+15*$A36+4*$A36+4),0)+IF(Analyse!$E$107="X",INDIRECT("'DATA - økonomi'!Z"&amp;4+15*$A36+4*$A36+5),0)+IF(Analyse!$E$108="X",INDIRECT("'DATA - økonomi'!Z"&amp;4+15*$A36+4*$A36+6),0)+IF(Analyse!$E$109="X",INDIRECT("'DATA - økonomi'!Z"&amp;4+15*$A36+4*$A36+7),0)+IF(Analyse!$E$110="X",INDIRECT("'DATA - økonomi'!Z"&amp;4+15*$A36+4*$A36+8),0)+IF(Analyse!$E$111="X",INDIRECT("'DATA - økonomi'!Z"&amp;4+15*$A36+4*$A36+9),0)+IF(Analyse!$E$112="X",INDIRECT("'DATA - økonomi'!Z"&amp;4+15*$A36+4*$A36+10),0)+IF(Analyse!$E$115="X",INDIRECT("'DATA - økonomi'!Z"&amp;4+15*$A36+4*$A36+11),0)+IF(Analyse!$E$116="X",INDIRECT("'DATA - økonomi'!Z"&amp;4+15*$A36+4*$A36+12),0)+IF(Analyse!$E$117="X",INDIRECT("'DATA - økonomi'!Z"&amp;4+15*$A36+4*$A36+13),0)+IF(Analyse!$E$129="X",INDIRECT("'DATA - økonomi'!Z"&amp;4+15*$A36+4*$A36+14),0)</f>
        <v>0</v>
      </c>
      <c r="AA36" s="36">
        <f ca="1">IF(Analyse!$E$3="X",INDIRECT("'DATA - økonomi'!Z"&amp;4+15*$A36+4*$A36+0),0)+IF(Analyse!$E$4="X",INDIRECT("'DATA - økonomi'!Z"&amp;4+15*$A36+4*$A36+1),0)+IF(Analyse!$E$104="X",INDIRECT("'DATA - økonomi'!Z"&amp;4+15*$A36+4*$A36+2),0)+IF(Analyse!$E$105="X",INDIRECT("'DATA - økonomi'!Z"&amp;4+15*$A36+4*$A36+3),0)+IF(Analyse!$E$106="X",INDIRECT("'DATA - økonomi'!Z"&amp;4+15*$A36+4*$A36+4),0)+IF(Analyse!$E$107="X",INDIRECT("'DATA - økonomi'!Z"&amp;4+15*$A36+4*$A36+5),0)+IF(Analyse!$E$108="X",INDIRECT("'DATA - økonomi'!Z"&amp;4+15*$A36+4*$A36+6),0)+IF(Analyse!$E$109="X",INDIRECT("'DATA - økonomi'!Z"&amp;4+15*$A36+4*$A36+7),0)+IF(Analyse!$E$110="X",INDIRECT("'DATA - økonomi'!Z"&amp;4+15*$A36+4*$A36+8),0)+IF(Analyse!$E$111="X",INDIRECT("'DATA - økonomi'!Z"&amp;4+15*$A36+4*$A36+9),0)+IF(Analyse!$E$112="X",INDIRECT("'DATA - økonomi'!Z"&amp;4+15*$A36+4*$A36+10),0)+IF(Analyse!$E$115="X",INDIRECT("'DATA - økonomi'!Z"&amp;4+15*$A36+4*$A36+11),0)+IF(Analyse!$E$116="X",INDIRECT("'DATA - økonomi'!Z"&amp;4+15*$A36+4*$A36+12),0)+IF(Analyse!$E$117="X",INDIRECT("'DATA - økonomi'!Z"&amp;4+15*$A36+4*$A36+13),0)+IF(Analyse!$E$129="X",INDIRECT("'DATA - økonomi'!Z"&amp;4+15*$A36+4*$A36+14),0)</f>
        <v>0</v>
      </c>
      <c r="AB36" s="36">
        <f ca="1">IF(Analyse!$E$3="X",INDIRECT("'DATA - økonomi'!Z"&amp;4+15*$A36+4*$A36+0),0)+IF(Analyse!$E$4="X",INDIRECT("'DATA - økonomi'!Z"&amp;4+15*$A36+4*$A36+1),0)+IF(Analyse!$E$104="X",INDIRECT("'DATA - økonomi'!Z"&amp;4+15*$A36+4*$A36+2),0)+IF(Analyse!$E$105="X",INDIRECT("'DATA - økonomi'!Z"&amp;4+15*$A36+4*$A36+3),0)+IF(Analyse!$E$106="X",INDIRECT("'DATA - økonomi'!Z"&amp;4+15*$A36+4*$A36+4),0)+IF(Analyse!$E$107="X",INDIRECT("'DATA - økonomi'!Z"&amp;4+15*$A36+4*$A36+5),0)+IF(Analyse!$E$108="X",INDIRECT("'DATA - økonomi'!Z"&amp;4+15*$A36+4*$A36+6),0)+IF(Analyse!$E$109="X",INDIRECT("'DATA - økonomi'!Z"&amp;4+15*$A36+4*$A36+7),0)+IF(Analyse!$E$110="X",INDIRECT("'DATA - økonomi'!Z"&amp;4+15*$A36+4*$A36+8),0)+IF(Analyse!$E$111="X",INDIRECT("'DATA - økonomi'!Z"&amp;4+15*$A36+4*$A36+9),0)+IF(Analyse!$E$112="X",INDIRECT("'DATA - økonomi'!Z"&amp;4+15*$A36+4*$A36+10),0)+IF(Analyse!$E$115="X",INDIRECT("'DATA - økonomi'!Z"&amp;4+15*$A36+4*$A36+11),0)+IF(Analyse!$E$116="X",INDIRECT("'DATA - økonomi'!Z"&amp;4+15*$A36+4*$A36+12),0)+IF(Analyse!$E$117="X",INDIRECT("'DATA - økonomi'!Z"&amp;4+15*$A36+4*$A36+13),0)+IF(Analyse!$E$129="X",INDIRECT("'DATA - økonomi'!Z"&amp;4+15*$A36+4*$A36+14),0)</f>
        <v>0</v>
      </c>
      <c r="AC36" s="30"/>
      <c r="AD36" s="35" t="s">
        <v>44</v>
      </c>
      <c r="AE36" s="36">
        <f ca="1">IF(Analyse!$E$3="X",INDIRECT("'DATA - økonomi'!AE"&amp;4+15*$A36+4*$A36+0),0)+IF(Analyse!$E$4="X",INDIRECT("'DATA - økonomi'!AE"&amp;4+15*$A36+4*$A36+1),0)+IF(Analyse!$E$104="X",INDIRECT("'DATA - økonomi'!AE"&amp;4+15*$A36+4*$A36+2),0)+IF(Analyse!$E$105="X",INDIRECT("'DATA - økonomi'!AE"&amp;4+15*$A36+4*$A36+3),0)+IF(Analyse!$E$106="X",INDIRECT("'DATA - økonomi'!AE"&amp;4+15*$A36+4*$A36+4),0)+IF(Analyse!$E$107="X",INDIRECT("'DATA - økonomi'!AE"&amp;4+15*$A36+4*$A36+5),0)+IF(Analyse!$E$108="X",INDIRECT("'DATA - økonomi'!AE"&amp;4+15*$A36+4*$A36+6),0)+IF(Analyse!$E$109="X",INDIRECT("'DATA - økonomi'!AE"&amp;4+15*$A36+4*$A36+7),0)+IF(Analyse!$E$110="X",INDIRECT("'DATA - økonomi'!AE"&amp;4+15*$A36+4*$A36+8),0)+IF(Analyse!$E$111="X",INDIRECT("'DATA - økonomi'!AE"&amp;4+15*$A36+4*$A36+9),0)+IF(Analyse!$E$112="X",INDIRECT("'DATA - økonomi'!AE"&amp;4+15*$A36+4*$A36+10),0)+IF(Analyse!$E$115="X",INDIRECT("'DATA - økonomi'!AE"&amp;4+15*$A36+4*$A36+11),0)+IF(Analyse!$E$116="X",INDIRECT("'DATA - økonomi'!AE"&amp;4+15*$A36+4*$A36+12),0)+IF(Analyse!$E$117="X",INDIRECT("'DATA - økonomi'!AE"&amp;4+15*$A36+4*$A36+13),0)+IF(Analyse!$E$129="X",INDIRECT("'DATA - økonomi'!AE"&amp;4+15*$A36+4*$A36+14),0)</f>
        <v>0</v>
      </c>
      <c r="AF36" s="36">
        <f ca="1">IF(Analyse!$E$3="X",INDIRECT("'DATA - økonomi'!AF"&amp;4+15*$A36+4*$A36+0),0)+IF(Analyse!$E$4="X",INDIRECT("'DATA - økonomi'!AF"&amp;4+15*$A36+4*$A36+1),0)+IF(Analyse!$E$104="X",INDIRECT("'DATA - økonomi'!AF"&amp;4+15*$A36+4*$A36+2),0)+IF(Analyse!$E$105="X",INDIRECT("'DATA - økonomi'!AF"&amp;4+15*$A36+4*$A36+3),0)+IF(Analyse!$E$106="X",INDIRECT("'DATA - økonomi'!AF"&amp;4+15*$A36+4*$A36+4),0)+IF(Analyse!$E$107="X",INDIRECT("'DATA - økonomi'!AF"&amp;4+15*$A36+4*$A36+5),0)+IF(Analyse!$E$108="X",INDIRECT("'DATA - økonomi'!AF"&amp;4+15*$A36+4*$A36+6),0)+IF(Analyse!$E$109="X",INDIRECT("'DATA - økonomi'!AF"&amp;4+15*$A36+4*$A36+7),0)+IF(Analyse!$E$110="X",INDIRECT("'DATA - økonomi'!AF"&amp;4+15*$A36+4*$A36+8),0)+IF(Analyse!$E$111="X",INDIRECT("'DATA - økonomi'!AF"&amp;4+15*$A36+4*$A36+9),0)+IF(Analyse!$E$112="X",INDIRECT("'DATA - økonomi'!AF"&amp;4+15*$A36+4*$A36+10),0)+IF(Analyse!$E$115="X",INDIRECT("'DATA - økonomi'!AF"&amp;4+15*$A36+4*$A36+11),0)+IF(Analyse!$E$116="X",INDIRECT("'DATA - økonomi'!AF"&amp;4+15*$A36+4*$A36+12),0)+IF(Analyse!$E$117="X",INDIRECT("'DATA - økonomi'!AF"&amp;4+15*$A36+4*$A36+13),0)+IF(Analyse!$E$129="X",INDIRECT("'DATA - økonomi'!AF"&amp;4+15*$A36+4*$A36+14),0)</f>
        <v>0</v>
      </c>
      <c r="AG36" s="36">
        <f ca="1">IF(Analyse!$E$3="X",INDIRECT("'DATA - økonomi'!AG"&amp;4+15*$A36+4*$A36+0),0)+IF(Analyse!$E$4="X",INDIRECT("'DATA - økonomi'!AG"&amp;4+15*$A36+4*$A36+1),0)+IF(Analyse!$E$104="X",INDIRECT("'DATA - økonomi'!AG"&amp;4+15*$A36+4*$A36+2),0)+IF(Analyse!$E$105="X",INDIRECT("'DATA - økonomi'!AG"&amp;4+15*$A36+4*$A36+3),0)+IF(Analyse!$E$106="X",INDIRECT("'DATA - økonomi'!AG"&amp;4+15*$A36+4*$A36+4),0)+IF(Analyse!$E$107="X",INDIRECT("'DATA - økonomi'!AG"&amp;4+15*$A36+4*$A36+5),0)+IF(Analyse!$E$108="X",INDIRECT("'DATA - økonomi'!AG"&amp;4+15*$A36+4*$A36+6),0)+IF(Analyse!$E$109="X",INDIRECT("'DATA - økonomi'!AG"&amp;4+15*$A36+4*$A36+7),0)+IF(Analyse!$E$110="X",INDIRECT("'DATA - økonomi'!AG"&amp;4+15*$A36+4*$A36+8),0)+IF(Analyse!$E$111="X",INDIRECT("'DATA - økonomi'!AG"&amp;4+15*$A36+4*$A36+9),0)+IF(Analyse!$E$112="X",INDIRECT("'DATA - økonomi'!AG"&amp;4+15*$A36+4*$A36+10),0)+IF(Analyse!$E$115="X",INDIRECT("'DATA - økonomi'!AG"&amp;4+15*$A36+4*$A36+11),0)+IF(Analyse!$E$116="X",INDIRECT("'DATA - økonomi'!AG"&amp;4+15*$A36+4*$A36+12),0)+IF(Analyse!$E$117="X",INDIRECT("'DATA - økonomi'!AG"&amp;4+15*$A36+4*$A36+13),0)+IF(Analyse!$E$129="X",INDIRECT("'DATA - økonomi'!AG"&amp;4+15*$A36+4*$A36+14),0)</f>
        <v>0</v>
      </c>
      <c r="AH36" s="36">
        <f ca="1">IF(Analyse!$E$3="X",INDIRECT("'DATA - økonomi'!AH"&amp;4+15*$A36+4*$A36+0),0)+IF(Analyse!$E$4="X",INDIRECT("'DATA - økonomi'!AH"&amp;4+15*$A36+4*$A36+1),0)+IF(Analyse!$E$104="X",INDIRECT("'DATA - økonomi'!AH"&amp;4+15*$A36+4*$A36+2),0)+IF(Analyse!$E$105="X",INDIRECT("'DATA - økonomi'!AH"&amp;4+15*$A36+4*$A36+3),0)+IF(Analyse!$E$106="X",INDIRECT("'DATA - økonomi'!AH"&amp;4+15*$A36+4*$A36+4),0)+IF(Analyse!$E$107="X",INDIRECT("'DATA - økonomi'!AH"&amp;4+15*$A36+4*$A36+5),0)+IF(Analyse!$E$108="X",INDIRECT("'DATA - økonomi'!AH"&amp;4+15*$A36+4*$A36+6),0)+IF(Analyse!$E$109="X",INDIRECT("'DATA - økonomi'!AH"&amp;4+15*$A36+4*$A36+7),0)+IF(Analyse!$E$110="X",INDIRECT("'DATA - økonomi'!AH"&amp;4+15*$A36+4*$A36+8),0)+IF(Analyse!$E$111="X",INDIRECT("'DATA - økonomi'!AH"&amp;4+15*$A36+4*$A36+9),0)+IF(Analyse!$E$112="X",INDIRECT("'DATA - økonomi'!AH"&amp;4+15*$A36+4*$A36+10),0)+IF(Analyse!$E$115="X",INDIRECT("'DATA - økonomi'!AH"&amp;4+15*$A36+4*$A36+11),0)+IF(Analyse!$E$116="X",INDIRECT("'DATA - økonomi'!AH"&amp;4+15*$A36+4*$A36+12),0)+IF(Analyse!$E$117="X",INDIRECT("'DATA - økonomi'!AH"&amp;4+15*$A36+4*$A36+13),0)+IF(Analyse!$E$129="X",INDIRECT("'DATA - økonomi'!AH"&amp;4+15*$A36+4*$A36+14),0)</f>
        <v>0</v>
      </c>
      <c r="AI36" s="36">
        <f ca="1">IF(Analyse!$E$3="X",INDIRECT("'DATA - økonomi'!AI"&amp;4+15*$A36+4*$A36+0),0)+IF(Analyse!$E$4="X",INDIRECT("'DATA - økonomi'!AI"&amp;4+15*$A36+4*$A36+1),0)+IF(Analyse!$E$104="X",INDIRECT("'DATA - økonomi'!AI"&amp;4+15*$A36+4*$A36+2),0)+IF(Analyse!$E$105="X",INDIRECT("'DATA - økonomi'!AI"&amp;4+15*$A36+4*$A36+3),0)+IF(Analyse!$E$106="X",INDIRECT("'DATA - økonomi'!AI"&amp;4+15*$A36+4*$A36+4),0)+IF(Analyse!$E$107="X",INDIRECT("'DATA - økonomi'!AI"&amp;4+15*$A36+4*$A36+5),0)+IF(Analyse!$E$108="X",INDIRECT("'DATA - økonomi'!AI"&amp;4+15*$A36+4*$A36+6),0)+IF(Analyse!$E$109="X",INDIRECT("'DATA - økonomi'!AI"&amp;4+15*$A36+4*$A36+7),0)+IF(Analyse!$E$110="X",INDIRECT("'DATA - økonomi'!AI"&amp;4+15*$A36+4*$A36+8),0)+IF(Analyse!$E$111="X",INDIRECT("'DATA - økonomi'!AI"&amp;4+15*$A36+4*$A36+9),0)+IF(Analyse!$E$112="X",INDIRECT("'DATA - økonomi'!AI"&amp;4+15*$A36+4*$A36+10),0)+IF(Analyse!$E$115="X",INDIRECT("'DATA - økonomi'!AI"&amp;4+15*$A36+4*$A36+11),0)+IF(Analyse!$E$116="X",INDIRECT("'DATA - økonomi'!AI"&amp;4+15*$A36+4*$A36+12),0)+IF(Analyse!$E$117="X",INDIRECT("'DATA - økonomi'!AI"&amp;4+15*$A36+4*$A36+13),0)+IF(Analyse!$E$129="X",INDIRECT("'DATA - økonomi'!AI"&amp;4+15*$A36+4*$A36+14),0)</f>
        <v>0</v>
      </c>
      <c r="AJ36" s="36">
        <f ca="1">IF(Analyse!$E$3="X",INDIRECT("'DATA - økonomi'!AJ"&amp;4+15*$A36+4*$A36+0),0)+IF(Analyse!$E$4="X",INDIRECT("'DATA - økonomi'!AJ"&amp;4+15*$A36+4*$A36+1),0)+IF(Analyse!$E$104="X",INDIRECT("'DATA - økonomi'!AJ"&amp;4+15*$A36+4*$A36+2),0)+IF(Analyse!$E$105="X",INDIRECT("'DATA - økonomi'!AJ"&amp;4+15*$A36+4*$A36+3),0)+IF(Analyse!$E$106="X",INDIRECT("'DATA - økonomi'!AJ"&amp;4+15*$A36+4*$A36+4),0)+IF(Analyse!$E$107="X",INDIRECT("'DATA - økonomi'!AJ"&amp;4+15*$A36+4*$A36+5),0)+IF(Analyse!$E$108="X",INDIRECT("'DATA - økonomi'!AJ"&amp;4+15*$A36+4*$A36+6),0)+IF(Analyse!$E$109="X",INDIRECT("'DATA - økonomi'!AJ"&amp;4+15*$A36+4*$A36+7),0)+IF(Analyse!$E$110="X",INDIRECT("'DATA - økonomi'!AJ"&amp;4+15*$A36+4*$A36+8),0)+IF(Analyse!$E$111="X",INDIRECT("'DATA - økonomi'!AJ"&amp;4+15*$A36+4*$A36+9),0)+IF(Analyse!$E$112="X",INDIRECT("'DATA - økonomi'!AJ"&amp;4+15*$A36+4*$A36+10),0)+IF(Analyse!$E$115="X",INDIRECT("'DATA - økonomi'!AJ"&amp;4+15*$A36+4*$A36+11),0)+IF(Analyse!$E$116="X",INDIRECT("'DATA - økonomi'!AJ"&amp;4+15*$A36+4*$A36+12),0)+IF(Analyse!$E$117="X",INDIRECT("'DATA - økonomi'!AJ"&amp;4+15*$A36+4*$A36+13),0)+IF(Analyse!$E$129="X",INDIRECT("'DATA - økonomi'!AJ"&amp;4+15*$A36+4*$A36+14),0)</f>
        <v>0</v>
      </c>
      <c r="AK36" s="36">
        <f ca="1">IF(Analyse!$E$3="X",INDIRECT("'DATA - økonomi'!AK"&amp;4+15*$A36+4*$A36+0),0)+IF(Analyse!$E$4="X",INDIRECT("'DATA - økonomi'!AK"&amp;4+15*$A36+4*$A36+1),0)+IF(Analyse!$E$104="X",INDIRECT("'DATA - økonomi'!AK"&amp;4+15*$A36+4*$A36+2),0)+IF(Analyse!$E$105="X",INDIRECT("'DATA - økonomi'!AK"&amp;4+15*$A36+4*$A36+3),0)+IF(Analyse!$E$106="X",INDIRECT("'DATA - økonomi'!AK"&amp;4+15*$A36+4*$A36+4),0)+IF(Analyse!$E$107="X",INDIRECT("'DATA - økonomi'!AK"&amp;4+15*$A36+4*$A36+5),0)+IF(Analyse!$E$108="X",INDIRECT("'DATA - økonomi'!AK"&amp;4+15*$A36+4*$A36+6),0)+IF(Analyse!$E$109="X",INDIRECT("'DATA - økonomi'!AK"&amp;4+15*$A36+4*$A36+7),0)+IF(Analyse!$E$110="X",INDIRECT("'DATA - økonomi'!AK"&amp;4+15*$A36+4*$A36+8),0)+IF(Analyse!$E$111="X",INDIRECT("'DATA - økonomi'!AK"&amp;4+15*$A36+4*$A36+9),0)+IF(Analyse!$E$112="X",INDIRECT("'DATA - økonomi'!AK"&amp;4+15*$A36+4*$A36+10),0)+IF(Analyse!$E$115="X",INDIRECT("'DATA - økonomi'!AK"&amp;4+15*$A36+4*$A36+11),0)+IF(Analyse!$E$116="X",INDIRECT("'DATA - økonomi'!AK"&amp;4+15*$A36+4*$A36+12),0)+IF(Analyse!$E$117="X",INDIRECT("'DATA - økonomi'!AK"&amp;4+15*$A36+4*$A36+13),0)+IF(Analyse!$E$129="X",INDIRECT("'DATA - økonomi'!AK"&amp;4+15*$A36+4*$A36+14),0)</f>
        <v>0</v>
      </c>
      <c r="AL36" s="36">
        <f ca="1">IF(Analyse!$E$3="X",INDIRECT("'DATA - økonomi'!AL"&amp;4+15*$A36+4*$A36+0),0)+IF(Analyse!$E$4="X",INDIRECT("'DATA - økonomi'!AL"&amp;4+15*$A36+4*$A36+1),0)+IF(Analyse!$E$104="X",INDIRECT("'DATA - økonomi'!AL"&amp;4+15*$A36+4*$A36+2),0)+IF(Analyse!$E$105="X",INDIRECT("'DATA - økonomi'!AL"&amp;4+15*$A36+4*$A36+3),0)+IF(Analyse!$E$106="X",INDIRECT("'DATA - økonomi'!AL"&amp;4+15*$A36+4*$A36+4),0)+IF(Analyse!$E$107="X",INDIRECT("'DATA - økonomi'!AL"&amp;4+15*$A36+4*$A36+5),0)+IF(Analyse!$E$108="X",INDIRECT("'DATA - økonomi'!AL"&amp;4+15*$A36+4*$A36+6),0)+IF(Analyse!$E$109="X",INDIRECT("'DATA - økonomi'!AL"&amp;4+15*$A36+4*$A36+7),0)+IF(Analyse!$E$110="X",INDIRECT("'DATA - økonomi'!AL"&amp;4+15*$A36+4*$A36+8),0)+IF(Analyse!$E$111="X",INDIRECT("'DATA - økonomi'!AL"&amp;4+15*$A36+4*$A36+9),0)+IF(Analyse!$E$112="X",INDIRECT("'DATA - økonomi'!AL"&amp;4+15*$A36+4*$A36+10),0)+IF(Analyse!$E$115="X",INDIRECT("'DATA - økonomi'!AL"&amp;4+15*$A36+4*$A36+11),0)+IF(Analyse!$E$116="X",INDIRECT("'DATA - økonomi'!AL"&amp;4+15*$A36+4*$A36+12),0)+IF(Analyse!$E$117="X",INDIRECT("'DATA - økonomi'!AL"&amp;4+15*$A36+4*$A36+13),0)+IF(Analyse!$E$129="X",INDIRECT("'DATA - økonomi'!AL"&amp;4+15*$A36+4*$A36+14),0)</f>
        <v>0</v>
      </c>
      <c r="AM36" s="36">
        <f ca="1">IF(Analyse!$E$3="X",INDIRECT("'DATA - økonomi'!AM"&amp;4+15*$A36+4*$A36+0),0)+IF(Analyse!$E$4="X",INDIRECT("'DATA - økonomi'!AM"&amp;4+15*$A36+4*$A36+1),0)+IF(Analyse!$E$104="X",INDIRECT("'DATA - økonomi'!AM"&amp;4+15*$A36+4*$A36+2),0)+IF(Analyse!$E$105="X",INDIRECT("'DATA - økonomi'!AM"&amp;4+15*$A36+4*$A36+3),0)+IF(Analyse!$E$106="X",INDIRECT("'DATA - økonomi'!AM"&amp;4+15*$A36+4*$A36+4),0)+IF(Analyse!$E$107="X",INDIRECT("'DATA - økonomi'!AM"&amp;4+15*$A36+4*$A36+5),0)+IF(Analyse!$E$108="X",INDIRECT("'DATA - økonomi'!AM"&amp;4+15*$A36+4*$A36+6),0)+IF(Analyse!$E$109="X",INDIRECT("'DATA - økonomi'!AM"&amp;4+15*$A36+4*$A36+7),0)+IF(Analyse!$E$110="X",INDIRECT("'DATA - økonomi'!AM"&amp;4+15*$A36+4*$A36+8),0)+IF(Analyse!$E$111="X",INDIRECT("'DATA - økonomi'!AM"&amp;4+15*$A36+4*$A36+9),0)+IF(Analyse!$E$112="X",INDIRECT("'DATA - økonomi'!AM"&amp;4+15*$A36+4*$A36+10),0)+IF(Analyse!$E$115="X",INDIRECT("'DATA - økonomi'!AM"&amp;4+15*$A36+4*$A36+11),0)+IF(Analyse!$E$116="X",INDIRECT("'DATA - økonomi'!AM"&amp;4+15*$A36+4*$A36+12),0)+IF(Analyse!$E$117="X",INDIRECT("'DATA - økonomi'!AM"&amp;4+15*$A36+4*$A36+13),0)+IF(Analyse!$E$129="X",INDIRECT("'DATA - økonomi'!AM"&amp;4+15*$A36+4*$A36+14),0)</f>
        <v>0</v>
      </c>
      <c r="AN36" s="36">
        <f ca="1">IF(Analyse!$E$3="X",INDIRECT("'DATA - økonomi'!AN"&amp;4+15*$A36+4*$A36+0),0)+IF(Analyse!$E$4="X",INDIRECT("'DATA - økonomi'!AN"&amp;4+15*$A36+4*$A36+1),0)+IF(Analyse!$E$104="X",INDIRECT("'DATA - økonomi'!AN"&amp;4+15*$A36+4*$A36+2),0)+IF(Analyse!$E$105="X",INDIRECT("'DATA - økonomi'!AN"&amp;4+15*$A36+4*$A36+3),0)+IF(Analyse!$E$106="X",INDIRECT("'DATA - økonomi'!AN"&amp;4+15*$A36+4*$A36+4),0)+IF(Analyse!$E$107="X",INDIRECT("'DATA - økonomi'!AN"&amp;4+15*$A36+4*$A36+5),0)+IF(Analyse!$E$108="X",INDIRECT("'DATA - økonomi'!AN"&amp;4+15*$A36+4*$A36+6),0)+IF(Analyse!$E$109="X",INDIRECT("'DATA - økonomi'!AN"&amp;4+15*$A36+4*$A36+7),0)+IF(Analyse!$E$110="X",INDIRECT("'DATA - økonomi'!AN"&amp;4+15*$A36+4*$A36+8),0)+IF(Analyse!$E$111="X",INDIRECT("'DATA - økonomi'!AN"&amp;4+15*$A36+4*$A36+9),0)+IF(Analyse!$E$112="X",INDIRECT("'DATA - økonomi'!AN"&amp;4+15*$A36+4*$A36+10),0)+IF(Analyse!$E$115="X",INDIRECT("'DATA - økonomi'!AN"&amp;4+15*$A36+4*$A36+11),0)+IF(Analyse!$E$116="X",INDIRECT("'DATA - økonomi'!AN"&amp;4+15*$A36+4*$A36+12),0)+IF(Analyse!$E$117="X",INDIRECT("'DATA - økonomi'!AN"&amp;4+15*$A36+4*$A36+13),0)+IF(Analyse!$E$129="X",INDIRECT("'DATA - økonomi'!AN"&amp;4+15*$A36+4*$A36+14),0)</f>
        <v>0</v>
      </c>
      <c r="AO36" s="36">
        <f ca="1">IF(Analyse!$E$3="X",INDIRECT("'DATA - økonomi'!AO"&amp;4+15*$A36+4*$A36+0),0)+IF(Analyse!$E$4="X",INDIRECT("'DATA - økonomi'!AO"&amp;4+15*$A36+4*$A36+1),0)+IF(Analyse!$E$104="X",INDIRECT("'DATA - økonomi'!AO"&amp;4+15*$A36+4*$A36+2),0)+IF(Analyse!$E$105="X",INDIRECT("'DATA - økonomi'!AO"&amp;4+15*$A36+4*$A36+3),0)+IF(Analyse!$E$106="X",INDIRECT("'DATA - økonomi'!AO"&amp;4+15*$A36+4*$A36+4),0)+IF(Analyse!$E$107="X",INDIRECT("'DATA - økonomi'!AO"&amp;4+15*$A36+4*$A36+5),0)+IF(Analyse!$E$108="X",INDIRECT("'DATA - økonomi'!AO"&amp;4+15*$A36+4*$A36+6),0)+IF(Analyse!$E$109="X",INDIRECT("'DATA - økonomi'!AO"&amp;4+15*$A36+4*$A36+7),0)+IF(Analyse!$E$110="X",INDIRECT("'DATA - økonomi'!AO"&amp;4+15*$A36+4*$A36+8),0)+IF(Analyse!$E$111="X",INDIRECT("'DATA - økonomi'!AO"&amp;4+15*$A36+4*$A36+9),0)+IF(Analyse!$E$112="X",INDIRECT("'DATA - økonomi'!AO"&amp;4+15*$A36+4*$A36+10),0)+IF(Analyse!$E$115="X",INDIRECT("'DATA - økonomi'!AO"&amp;4+15*$A36+4*$A36+11),0)+IF(Analyse!$E$116="X",INDIRECT("'DATA - økonomi'!AO"&amp;4+15*$A36+4*$A36+12),0)+IF(Analyse!$E$117="X",INDIRECT("'DATA - økonomi'!AO"&amp;4+15*$A36+4*$A36+13),0)+IF(Analyse!$E$129="X",INDIRECT("'DATA - økonomi'!AO"&amp;4+15*$A36+4*$A36+14),0)</f>
        <v>0</v>
      </c>
      <c r="AP36" s="30"/>
      <c r="AQ36" s="35" t="s">
        <v>44</v>
      </c>
      <c r="AR36" s="36">
        <f ca="1">INDIRECT("'DATA - økonomi'!AE"&amp;($A139+1)*19)</f>
        <v>16687.002</v>
      </c>
      <c r="AS36" s="36">
        <f ca="1">INDIRECT("'DATA - økonomi'!AF"&amp;($A139+1)*19)</f>
        <v>17150.013999999999</v>
      </c>
      <c r="AT36" s="36">
        <f ca="1">INDIRECT("'DATA - økonomi'!AG"&amp;($A139+1)*19)</f>
        <v>17367.316000000003</v>
      </c>
      <c r="AU36" s="36">
        <f ca="1">INDIRECT("'DATA - økonomi'!AH"&amp;($A139+1)*19)</f>
        <v>17451.721999999998</v>
      </c>
      <c r="AV36" s="36">
        <f ca="1">INDIRECT("'DATA - økonomi'!AI"&amp;($A139+1)*19)</f>
        <v>17469.689999999999</v>
      </c>
      <c r="AW36" s="36">
        <f ca="1">INDIRECT("'DATA - økonomi'!AJ"&amp;($A139+1)*19)</f>
        <v>17457.491999999998</v>
      </c>
      <c r="AX36" s="36">
        <f ca="1">INDIRECT("'DATA - økonomi'!AK"&amp;($A139+1)*19)</f>
        <v>17588.245999999999</v>
      </c>
      <c r="AY36" s="36">
        <f ca="1">INDIRECT("'DATA - økonomi'!AL"&amp;($A139+1)*19)</f>
        <v>17632.377</v>
      </c>
      <c r="AZ36" s="36">
        <f ca="1">INDIRECT("'DATA - økonomi'!AM"&amp;($A139+1)*19)</f>
        <v>17608.017</v>
      </c>
      <c r="BA36" s="36">
        <f ca="1">INDIRECT("'DATA - økonomi'!AN"&amp;($A139+1)*19)</f>
        <v>17580.003000000001</v>
      </c>
      <c r="BB36" s="36">
        <f ca="1">INDIRECT("'DATA - økonomi'!AO"&amp;($A139+1)*19)</f>
        <v>17850.365000000002</v>
      </c>
      <c r="BC36" s="30"/>
    </row>
    <row r="37" spans="1:55" x14ac:dyDescent="0.25">
      <c r="A37" s="32">
        <v>33</v>
      </c>
      <c r="B37" s="35" t="s">
        <v>45</v>
      </c>
      <c r="C37" s="36">
        <f ca="1">IF(Analyse!$E$3="X",INDIRECT("'DATA - økonomi'!C"&amp;4+15*$A37+4*$A37+0),0)+IF(Analyse!$E$4="X",INDIRECT("'DATA - økonomi'!C"&amp;4+15*$A37+4*$A37+1),0)+IF(Analyse!$E$104="X",INDIRECT("'DATA - økonomi'!C"&amp;4+15*$A37+4*$A37+2),0)+IF(Analyse!$E$105="X",INDIRECT("'DATA - økonomi'!C"&amp;4+15*$A37+4*$A37+3),0)+IF(Analyse!$E$106="X",INDIRECT("'DATA - økonomi'!C"&amp;4+15*$A37+4*$A37+4),0)+IF(Analyse!$E$107="X",INDIRECT("'DATA - økonomi'!C"&amp;4+15*$A37+4*$A37+5),0)+IF(Analyse!$E$108="X",INDIRECT("'DATA - økonomi'!C"&amp;4+15*$A37+4*$A37+6),0)+IF(Analyse!$E$109="X",INDIRECT("'DATA - økonomi'!C"&amp;4+15*$A37+4*$A37+7),0)+IF(Analyse!$E$110="X",INDIRECT("'DATA - økonomi'!C"&amp;4+15*$A37+4*$A37+8),0)+IF(Analyse!$E$111="X",INDIRECT("'DATA - økonomi'!C"&amp;4+15*$A37+4*$A37+9),0)+IF(Analyse!$E$112="X",INDIRECT("'DATA - økonomi'!C"&amp;4+15*$A37+4*$A37+10),0)+IF(Analyse!$E$115="X",INDIRECT("'DATA - økonomi'!C"&amp;4+15*$A37+4*$A37+11),0)+IF(Analyse!$E$116="X",INDIRECT("'DATA - økonomi'!C"&amp;4+15*$A37+4*$A37+12),0)+IF(Analyse!$E$117="X",INDIRECT("'DATA - økonomi'!C"&amp;4+15*$A37+4*$A37+13),0)+IF(Analyse!$E$129="X",INDIRECT("'DATA - økonomi'!C"&amp;4+15*$A37+4*$A37+14),0)</f>
        <v>0</v>
      </c>
      <c r="D37" s="36">
        <f ca="1">IF(Analyse!$E$3="X",INDIRECT("'DATA - økonomi'!D"&amp;4+15*$A37+4*$A37+0),0)+IF(Analyse!$E$4="X",INDIRECT("'DATA - økonomi'!D"&amp;4+15*$A37+4*$A37+1),0)+IF(Analyse!$E$104="X",INDIRECT("'DATA - økonomi'!D"&amp;4+15*$A37+4*$A37+2),0)+IF(Analyse!$E$105="X",INDIRECT("'DATA - økonomi'!D"&amp;4+15*$A37+4*$A37+3),0)+IF(Analyse!$E$106="X",INDIRECT("'DATA - økonomi'!D"&amp;4+15*$A37+4*$A37+4),0)+IF(Analyse!$E$107="X",INDIRECT("'DATA - økonomi'!D"&amp;4+15*$A37+4*$A37+5),0)+IF(Analyse!$E$108="X",INDIRECT("'DATA - økonomi'!D"&amp;4+15*$A37+4*$A37+6),0)+IF(Analyse!$E$109="X",INDIRECT("'DATA - økonomi'!D"&amp;4+15*$A37+4*$A37+7),0)+IF(Analyse!$E$110="X",INDIRECT("'DATA - økonomi'!D"&amp;4+15*$A37+4*$A37+8),0)+IF(Analyse!$E$111="X",INDIRECT("'DATA - økonomi'!D"&amp;4+15*$A37+4*$A37+9),0)+IF(Analyse!$E$112="X",INDIRECT("'DATA - økonomi'!D"&amp;4+15*$A37+4*$A37+10),0)+IF(Analyse!$E$115="X",INDIRECT("'DATA - økonomi'!D"&amp;4+15*$A37+4*$A37+11),0)+IF(Analyse!$E$116="X",INDIRECT("'DATA - økonomi'!D"&amp;4+15*$A37+4*$A37+12),0)+IF(Analyse!$E$117="X",INDIRECT("'DATA - økonomi'!D"&amp;4+15*$A37+4*$A37+13),0)+IF(Analyse!$E$129="X",INDIRECT("'DATA - økonomi'!D"&amp;4+15*$A37+4*$A37+14),0)</f>
        <v>0</v>
      </c>
      <c r="E37" s="36">
        <f ca="1">IF(Analyse!$E$3="X",INDIRECT("'DATA - økonomi'!E"&amp;4+15*$A37+4*$A37+0),0)+IF(Analyse!$E$4="X",INDIRECT("'DATA - økonomi'!E"&amp;4+15*$A37+4*$A37+1),0)+IF(Analyse!$E$104="X",INDIRECT("'DATA - økonomi'!E"&amp;4+15*$A37+4*$A37+2),0)+IF(Analyse!$E$105="X",INDIRECT("'DATA - økonomi'!E"&amp;4+15*$A37+4*$A37+3),0)+IF(Analyse!$E$106="X",INDIRECT("'DATA - økonomi'!E"&amp;4+15*$A37+4*$A37+4),0)+IF(Analyse!$E$107="X",INDIRECT("'DATA - økonomi'!E"&amp;4+15*$A37+4*$A37+5),0)+IF(Analyse!$E$108="X",INDIRECT("'DATA - økonomi'!E"&amp;4+15*$A37+4*$A37+6),0)+IF(Analyse!$E$109="X",INDIRECT("'DATA - økonomi'!E"&amp;4+15*$A37+4*$A37+7),0)+IF(Analyse!$E$110="X",INDIRECT("'DATA - økonomi'!E"&amp;4+15*$A37+4*$A37+8),0)+IF(Analyse!$E$111="X",INDIRECT("'DATA - økonomi'!E"&amp;4+15*$A37+4*$A37+9),0)+IF(Analyse!$E$112="X",INDIRECT("'DATA - økonomi'!E"&amp;4+15*$A37+4*$A37+10),0)+IF(Analyse!$E$115="X",INDIRECT("'DATA - økonomi'!E"&amp;4+15*$A37+4*$A37+11),0)+IF(Analyse!$E$116="X",INDIRECT("'DATA - økonomi'!E"&amp;4+15*$A37+4*$A37+12),0)+IF(Analyse!$E$117="X",INDIRECT("'DATA - økonomi'!E"&amp;4+15*$A37+4*$A37+13),0)+IF(Analyse!$E$129="X",INDIRECT("'DATA - økonomi'!E"&amp;4+15*$A37+4*$A37+14),0)</f>
        <v>0</v>
      </c>
      <c r="F37" s="36">
        <f ca="1">IF(Analyse!$E$3="X",INDIRECT("'DATA - økonomi'!F"&amp;4+15*$A37+4*$A37+0),0)+IF(Analyse!$E$4="X",INDIRECT("'DATA - økonomi'!F"&amp;4+15*$A37+4*$A37+1),0)+IF(Analyse!$E$104="X",INDIRECT("'DATA - økonomi'!F"&amp;4+15*$A37+4*$A37+2),0)+IF(Analyse!$E$105="X",INDIRECT("'DATA - økonomi'!F"&amp;4+15*$A37+4*$A37+3),0)+IF(Analyse!$E$106="X",INDIRECT("'DATA - økonomi'!F"&amp;4+15*$A37+4*$A37+4),0)+IF(Analyse!$E$107="X",INDIRECT("'DATA - økonomi'!F"&amp;4+15*$A37+4*$A37+5),0)+IF(Analyse!$E$108="X",INDIRECT("'DATA - økonomi'!F"&amp;4+15*$A37+4*$A37+6),0)+IF(Analyse!$E$109="X",INDIRECT("'DATA - økonomi'!F"&amp;4+15*$A37+4*$A37+7),0)+IF(Analyse!$E$110="X",INDIRECT("'DATA - økonomi'!F"&amp;4+15*$A37+4*$A37+8),0)+IF(Analyse!$E$111="X",INDIRECT("'DATA - økonomi'!F"&amp;4+15*$A37+4*$A37+9),0)+IF(Analyse!$E$112="X",INDIRECT("'DATA - økonomi'!F"&amp;4+15*$A37+4*$A37+10),0)+IF(Analyse!$E$115="X",INDIRECT("'DATA - økonomi'!F"&amp;4+15*$A37+4*$A37+11),0)+IF(Analyse!$E$116="X",INDIRECT("'DATA - økonomi'!F"&amp;4+15*$A37+4*$A37+12),0)+IF(Analyse!$E$117="X",INDIRECT("'DATA - økonomi'!F"&amp;4+15*$A37+4*$A37+13),0)+IF(Analyse!$E$129="X",INDIRECT("'DATA - økonomi'!F"&amp;4+15*$A37+4*$A37+14),0)</f>
        <v>0</v>
      </c>
      <c r="G37" s="36">
        <f ca="1">IF(Analyse!$E$3="X",INDIRECT("'DATA - økonomi'!G"&amp;4+15*$A37+4*$A37+0),0)+IF(Analyse!$E$4="X",INDIRECT("'DATA - økonomi'!G"&amp;4+15*$A37+4*$A37+1),0)+IF(Analyse!$E$104="X",INDIRECT("'DATA - økonomi'!G"&amp;4+15*$A37+4*$A37+2),0)+IF(Analyse!$E$105="X",INDIRECT("'DATA - økonomi'!G"&amp;4+15*$A37+4*$A37+3),0)+IF(Analyse!$E$106="X",INDIRECT("'DATA - økonomi'!G"&amp;4+15*$A37+4*$A37+4),0)+IF(Analyse!$E$107="X",INDIRECT("'DATA - økonomi'!G"&amp;4+15*$A37+4*$A37+5),0)+IF(Analyse!$E$108="X",INDIRECT("'DATA - økonomi'!G"&amp;4+15*$A37+4*$A37+6),0)+IF(Analyse!$E$109="X",INDIRECT("'DATA - økonomi'!G"&amp;4+15*$A37+4*$A37+7),0)+IF(Analyse!$E$110="X",INDIRECT("'DATA - økonomi'!G"&amp;4+15*$A37+4*$A37+8),0)+IF(Analyse!$E$111="X",INDIRECT("'DATA - økonomi'!G"&amp;4+15*$A37+4*$A37+9),0)+IF(Analyse!$E$112="X",INDIRECT("'DATA - økonomi'!G"&amp;4+15*$A37+4*$A37+10),0)+IF(Analyse!$E$115="X",INDIRECT("'DATA - økonomi'!G"&amp;4+15*$A37+4*$A37+11),0)+IF(Analyse!$E$116="X",INDIRECT("'DATA - økonomi'!G"&amp;4+15*$A37+4*$A37+12),0)+IF(Analyse!$E$117="X",INDIRECT("'DATA - økonomi'!G"&amp;4+15*$A37+4*$A37+13),0)+IF(Analyse!$E$129="X",INDIRECT("'DATA - økonomi'!G"&amp;4+15*$A37+4*$A37+14),0)</f>
        <v>0</v>
      </c>
      <c r="H37" s="36">
        <f ca="1">IF(Analyse!$E$3="X",INDIRECT("'DATA - økonomi'!H"&amp;4+15*$A37+4*$A37+0),0)+IF(Analyse!$E$4="X",INDIRECT("'DATA - økonomi'!H"&amp;4+15*$A37+4*$A37+1),0)+IF(Analyse!$E$104="X",INDIRECT("'DATA - økonomi'!H"&amp;4+15*$A37+4*$A37+2),0)+IF(Analyse!$E$105="X",INDIRECT("'DATA - økonomi'!H"&amp;4+15*$A37+4*$A37+3),0)+IF(Analyse!$E$106="X",INDIRECT("'DATA - økonomi'!H"&amp;4+15*$A37+4*$A37+4),0)+IF(Analyse!$E$107="X",INDIRECT("'DATA - økonomi'!H"&amp;4+15*$A37+4*$A37+5),0)+IF(Analyse!$E$108="X",INDIRECT("'DATA - økonomi'!H"&amp;4+15*$A37+4*$A37+6),0)+IF(Analyse!$E$109="X",INDIRECT("'DATA - økonomi'!H"&amp;4+15*$A37+4*$A37+7),0)+IF(Analyse!$E$110="X",INDIRECT("'DATA - økonomi'!H"&amp;4+15*$A37+4*$A37+8),0)+IF(Analyse!$E$111="X",INDIRECT("'DATA - økonomi'!H"&amp;4+15*$A37+4*$A37+9),0)+IF(Analyse!$E$112="X",INDIRECT("'DATA - økonomi'!H"&amp;4+15*$A37+4*$A37+10),0)+IF(Analyse!$E$115="X",INDIRECT("'DATA - økonomi'!H"&amp;4+15*$A37+4*$A37+11),0)+IF(Analyse!$E$116="X",INDIRECT("'DATA - økonomi'!H"&amp;4+15*$A37+4*$A37+12),0)+IF(Analyse!$E$117="X",INDIRECT("'DATA - økonomi'!H"&amp;4+15*$A37+4*$A37+13),0)+IF(Analyse!$E$129="X",INDIRECT("'DATA - økonomi'!H"&amp;4+15*$A37+4*$A37+14),0)</f>
        <v>0</v>
      </c>
      <c r="I37" s="36">
        <f ca="1">IF(Analyse!$E$3="X",INDIRECT("'DATA - økonomi'!I"&amp;4+15*$A37+4*$A37+0),0)+IF(Analyse!$E$4="X",INDIRECT("'DATA - økonomi'!I"&amp;4+15*$A37+4*$A37+1),0)+IF(Analyse!$E$104="X",INDIRECT("'DATA - økonomi'!I"&amp;4+15*$A37+4*$A37+2),0)+IF(Analyse!$E$105="X",INDIRECT("'DATA - økonomi'!I"&amp;4+15*$A37+4*$A37+3),0)+IF(Analyse!$E$106="X",INDIRECT("'DATA - økonomi'!I"&amp;4+15*$A37+4*$A37+4),0)+IF(Analyse!$E$107="X",INDIRECT("'DATA - økonomi'!I"&amp;4+15*$A37+4*$A37+5),0)+IF(Analyse!$E$108="X",INDIRECT("'DATA - økonomi'!I"&amp;4+15*$A37+4*$A37+6),0)+IF(Analyse!$E$109="X",INDIRECT("'DATA - økonomi'!I"&amp;4+15*$A37+4*$A37+7),0)+IF(Analyse!$E$110="X",INDIRECT("'DATA - økonomi'!I"&amp;4+15*$A37+4*$A37+8),0)+IF(Analyse!$E$111="X",INDIRECT("'DATA - økonomi'!I"&amp;4+15*$A37+4*$A37+9),0)+IF(Analyse!$E$112="X",INDIRECT("'DATA - økonomi'!I"&amp;4+15*$A37+4*$A37+10),0)+IF(Analyse!$E$115="X",INDIRECT("'DATA - økonomi'!I"&amp;4+15*$A37+4*$A37+11),0)+IF(Analyse!$E$116="X",INDIRECT("'DATA - økonomi'!I"&amp;4+15*$A37+4*$A37+12),0)+IF(Analyse!$E$117="X",INDIRECT("'DATA - økonomi'!I"&amp;4+15*$A37+4*$A37+13),0)+IF(Analyse!$E$129="X",INDIRECT("'DATA - økonomi'!I"&amp;4+15*$A37+4*$A37+14),0)</f>
        <v>0</v>
      </c>
      <c r="J37" s="36">
        <f ca="1">IF(Analyse!$E$3="X",INDIRECT("'DATA - økonomi'!J"&amp;4+15*$A37+4*$A37+0),0)+IF(Analyse!$E$4="X",INDIRECT("'DATA - økonomi'!J"&amp;4+15*$A37+4*$A37+1),0)+IF(Analyse!$E$104="X",INDIRECT("'DATA - økonomi'!J"&amp;4+15*$A37+4*$A37+2),0)+IF(Analyse!$E$105="X",INDIRECT("'DATA - økonomi'!J"&amp;4+15*$A37+4*$A37+3),0)+IF(Analyse!$E$106="X",INDIRECT("'DATA - økonomi'!J"&amp;4+15*$A37+4*$A37+4),0)+IF(Analyse!$E$107="X",INDIRECT("'DATA - økonomi'!J"&amp;4+15*$A37+4*$A37+5),0)+IF(Analyse!$E$108="X",INDIRECT("'DATA - økonomi'!J"&amp;4+15*$A37+4*$A37+6),0)+IF(Analyse!$E$109="X",INDIRECT("'DATA - økonomi'!J"&amp;4+15*$A37+4*$A37+7),0)+IF(Analyse!$E$110="X",INDIRECT("'DATA - økonomi'!J"&amp;4+15*$A37+4*$A37+8),0)+IF(Analyse!$E$111="X",INDIRECT("'DATA - økonomi'!J"&amp;4+15*$A37+4*$A37+9),0)+IF(Analyse!$E$112="X",INDIRECT("'DATA - økonomi'!J"&amp;4+15*$A37+4*$A37+10),0)+IF(Analyse!$E$115="X",INDIRECT("'DATA - økonomi'!J"&amp;4+15*$A37+4*$A37+11),0)+IF(Analyse!$E$116="X",INDIRECT("'DATA - økonomi'!J"&amp;4+15*$A37+4*$A37+12),0)+IF(Analyse!$E$117="X",INDIRECT("'DATA - økonomi'!J"&amp;4+15*$A37+4*$A37+13),0)+IF(Analyse!$E$129="X",INDIRECT("'DATA - økonomi'!J"&amp;4+15*$A37+4*$A37+14),0)</f>
        <v>0</v>
      </c>
      <c r="K37" s="36">
        <f ca="1">IF(Analyse!$E$3="X",INDIRECT("'DATA - økonomi'!K"&amp;4+15*$A37+4*$A37+0),0)+IF(Analyse!$E$4="X",INDIRECT("'DATA - økonomi'!K"&amp;4+15*$A37+4*$A37+1),0)+IF(Analyse!$E$104="X",INDIRECT("'DATA - økonomi'!K"&amp;4+15*$A37+4*$A37+2),0)+IF(Analyse!$E$105="X",INDIRECT("'DATA - økonomi'!K"&amp;4+15*$A37+4*$A37+3),0)+IF(Analyse!$E$106="X",INDIRECT("'DATA - økonomi'!K"&amp;4+15*$A37+4*$A37+4),0)+IF(Analyse!$E$107="X",INDIRECT("'DATA - økonomi'!K"&amp;4+15*$A37+4*$A37+5),0)+IF(Analyse!$E$108="X",INDIRECT("'DATA - økonomi'!K"&amp;4+15*$A37+4*$A37+6),0)+IF(Analyse!$E$109="X",INDIRECT("'DATA - økonomi'!K"&amp;4+15*$A37+4*$A37+7),0)+IF(Analyse!$E$110="X",INDIRECT("'DATA - økonomi'!K"&amp;4+15*$A37+4*$A37+8),0)+IF(Analyse!$E$111="X",INDIRECT("'DATA - økonomi'!K"&amp;4+15*$A37+4*$A37+9),0)+IF(Analyse!$E$112="X",INDIRECT("'DATA - økonomi'!K"&amp;4+15*$A37+4*$A37+10),0)+IF(Analyse!$E$115="X",INDIRECT("'DATA - økonomi'!K"&amp;4+15*$A37+4*$A37+11),0)+IF(Analyse!$E$116="X",INDIRECT("'DATA - økonomi'!K"&amp;4+15*$A37+4*$A37+12),0)+IF(Analyse!$E$117="X",INDIRECT("'DATA - økonomi'!K"&amp;4+15*$A37+4*$A37+13),0)+IF(Analyse!$E$129="X",INDIRECT("'DATA - økonomi'!K"&amp;4+15*$A37+4*$A37+14),0)</f>
        <v>0</v>
      </c>
      <c r="L37" s="36">
        <f ca="1">IF(Analyse!$E$3="X",INDIRECT("'DATA - økonomi'!L"&amp;4+15*$A37+4*$A37+0),0)+IF(Analyse!$E$4="X",INDIRECT("'DATA - økonomi'!L"&amp;4+15*$A37+4*$A37+1),0)+IF(Analyse!$E$104="X",INDIRECT("'DATA - økonomi'!L"&amp;4+15*$A37+4*$A37+2),0)+IF(Analyse!$E$105="X",INDIRECT("'DATA - økonomi'!L"&amp;4+15*$A37+4*$A37+3),0)+IF(Analyse!$E$106="X",INDIRECT("'DATA - økonomi'!L"&amp;4+15*$A37+4*$A37+4),0)+IF(Analyse!$E$107="X",INDIRECT("'DATA - økonomi'!L"&amp;4+15*$A37+4*$A37+5),0)+IF(Analyse!$E$108="X",INDIRECT("'DATA - økonomi'!L"&amp;4+15*$A37+4*$A37+6),0)+IF(Analyse!$E$109="X",INDIRECT("'DATA - økonomi'!L"&amp;4+15*$A37+4*$A37+7),0)+IF(Analyse!$E$110="X",INDIRECT("'DATA - økonomi'!L"&amp;4+15*$A37+4*$A37+8),0)+IF(Analyse!$E$111="X",INDIRECT("'DATA - økonomi'!L"&amp;4+15*$A37+4*$A37+9),0)+IF(Analyse!$E$112="X",INDIRECT("'DATA - økonomi'!L"&amp;4+15*$A37+4*$A37+10),0)+IF(Analyse!$E$115="X",INDIRECT("'DATA - økonomi'!L"&amp;4+15*$A37+4*$A37+11),0)+IF(Analyse!$E$116="X",INDIRECT("'DATA - økonomi'!L"&amp;4+15*$A37+4*$A37+12),0)+IF(Analyse!$E$117="X",INDIRECT("'DATA - økonomi'!L"&amp;4+15*$A37+4*$A37+13),0)+IF(Analyse!$E$129="X",INDIRECT("'DATA - økonomi'!L"&amp;4+15*$A37+4*$A37+14),0)</f>
        <v>0</v>
      </c>
      <c r="M37" s="36">
        <f ca="1">IF(Analyse!$E$3="X",INDIRECT("'DATA - økonomi'!M"&amp;4+15*$A37+4*$A37+0),0)+IF(Analyse!$E$4="X",INDIRECT("'DATA - økonomi'!M"&amp;4+15*$A37+4*$A37+1),0)+IF(Analyse!$E$104="X",INDIRECT("'DATA - økonomi'!M"&amp;4+15*$A37+4*$A37+2),0)+IF(Analyse!$E$105="X",INDIRECT("'DATA - økonomi'!M"&amp;4+15*$A37+4*$A37+3),0)+IF(Analyse!$E$106="X",INDIRECT("'DATA - økonomi'!M"&amp;4+15*$A37+4*$A37+4),0)+IF(Analyse!$E$107="X",INDIRECT("'DATA - økonomi'!M"&amp;4+15*$A37+4*$A37+5),0)+IF(Analyse!$E$108="X",INDIRECT("'DATA - økonomi'!M"&amp;4+15*$A37+4*$A37+6),0)+IF(Analyse!$E$109="X",INDIRECT("'DATA - økonomi'!M"&amp;4+15*$A37+4*$A37+7),0)+IF(Analyse!$E$110="X",INDIRECT("'DATA - økonomi'!M"&amp;4+15*$A37+4*$A37+8),0)+IF(Analyse!$E$111="X",INDIRECT("'DATA - økonomi'!M"&amp;4+15*$A37+4*$A37+9),0)+IF(Analyse!$E$112="X",INDIRECT("'DATA - økonomi'!M"&amp;4+15*$A37+4*$A37+10),0)+IF(Analyse!$E$115="X",INDIRECT("'DATA - økonomi'!M"&amp;4+15*$A37+4*$A37+11),0)+IF(Analyse!$E$116="X",INDIRECT("'DATA - økonomi'!M"&amp;4+15*$A37+4*$A37+12),0)+IF(Analyse!$E$117="X",INDIRECT("'DATA - økonomi'!M"&amp;4+15*$A37+4*$A37+13),0)+IF(Analyse!$E$129="X",INDIRECT("'DATA - økonomi'!M"&amp;4+15*$A37+4*$A37+14),0)</f>
        <v>0</v>
      </c>
      <c r="N37" s="36">
        <f ca="1">IF(Analyse!$E$3="X",INDIRECT("'DATA - økonomi'!N"&amp;4+15*$A37+4*$A37+0),0)+IF(Analyse!$E$4="X",INDIRECT("'DATA - økonomi'!N"&amp;4+15*$A37+4*$A37+1),0)+IF(Analyse!$E$104="X",INDIRECT("'DATA - økonomi'!N"&amp;4+15*$A37+4*$A37+2),0)+IF(Analyse!$E$105="X",INDIRECT("'DATA - økonomi'!N"&amp;4+15*$A37+4*$A37+3),0)+IF(Analyse!$E$106="X",INDIRECT("'DATA - økonomi'!N"&amp;4+15*$A37+4*$A37+4),0)+IF(Analyse!$E$107="X",INDIRECT("'DATA - økonomi'!N"&amp;4+15*$A37+4*$A37+5),0)+IF(Analyse!$E$108="X",INDIRECT("'DATA - økonomi'!N"&amp;4+15*$A37+4*$A37+6),0)+IF(Analyse!$E$109="X",INDIRECT("'DATA - økonomi'!N"&amp;4+15*$A37+4*$A37+7),0)+IF(Analyse!$E$110="X",INDIRECT("'DATA - økonomi'!N"&amp;4+15*$A37+4*$A37+8),0)+IF(Analyse!$E$111="X",INDIRECT("'DATA - økonomi'!N"&amp;4+15*$A37+4*$A37+9),0)+IF(Analyse!$E$112="X",INDIRECT("'DATA - økonomi'!N"&amp;4+15*$A37+4*$A37+10),0)+IF(Analyse!$E$115="X",INDIRECT("'DATA - økonomi'!N"&amp;4+15*$A37+4*$A37+11),0)+IF(Analyse!$E$116="X",INDIRECT("'DATA - økonomi'!N"&amp;4+15*$A37+4*$A37+12),0)+IF(Analyse!$E$117="X",INDIRECT("'DATA - økonomi'!N"&amp;4+15*$A37+4*$A37+13),0)+IF(Analyse!$E$129="X",INDIRECT("'DATA - økonomi'!N"&amp;4+15*$A37+4*$A37+14),0)</f>
        <v>0</v>
      </c>
      <c r="O37" s="32"/>
      <c r="P37" s="35" t="s">
        <v>45</v>
      </c>
      <c r="Q37" s="36">
        <f ca="1">IF(Analyse!$E$3="X",INDIRECT("'DATA - økonomi'!Q"&amp;4+15*$A37+4*$A37+0),0)+IF(Analyse!$E$4="X",INDIRECT("'DATA - økonomi'!Q"&amp;4+15*$A37+4*$A37+1),0)+IF(Analyse!$E$104="X",INDIRECT("'DATA - økonomi'!Q"&amp;4+15*$A37+4*$A37+2),0)+IF(Analyse!$E$105="X",INDIRECT("'DATA - økonomi'!Q"&amp;4+15*$A37+4*$A37+3),0)+IF(Analyse!$E$106="X",INDIRECT("'DATA - økonomi'!Q"&amp;4+15*$A37+4*$A37+4),0)+IF(Analyse!$E$107="X",INDIRECT("'DATA - økonomi'!Q"&amp;4+15*$A37+4*$A37+5),0)+IF(Analyse!$E$108="X",INDIRECT("'DATA - økonomi'!Q"&amp;4+15*$A37+4*$A37+6),0)+IF(Analyse!$E$109="X",INDIRECT("'DATA - økonomi'!Q"&amp;4+15*$A37+4*$A37+7),0)+IF(Analyse!$E$110="X",INDIRECT("'DATA - økonomi'!Q"&amp;4+15*$A37+4*$A37+8),0)+IF(Analyse!$E$111="X",INDIRECT("'DATA - økonomi'!Q"&amp;4+15*$A37+4*$A37+9),0)+IF(Analyse!$E$112="X",INDIRECT("'DATA - økonomi'!Q"&amp;4+15*$A37+4*$A37+10),0)+IF(Analyse!$E$115="X",INDIRECT("'DATA - økonomi'!Q"&amp;4+15*$A37+4*$A37+11),0)+IF(Analyse!$E$116="X",INDIRECT("'DATA - økonomi'!Q"&amp;4+15*$A37+4*$A37+12),0)+IF(Analyse!$E$117="X",INDIRECT("'DATA - økonomi'!Q"&amp;4+15*$A37+4*$A37+13),0)+IF(Analyse!$E$129="X",INDIRECT("'DATA - økonomi'!Q"&amp;4+15*$A37+4*$A37+14),0)</f>
        <v>0</v>
      </c>
      <c r="R37" s="36">
        <f ca="1">IF(Analyse!$E$3="X",INDIRECT("'DATA - økonomi'!R"&amp;4+15*$A37+4*$A37+0),0)+IF(Analyse!$E$4="X",INDIRECT("'DATA - økonomi'!R"&amp;4+15*$A37+4*$A37+1),0)+IF(Analyse!$E$104="X",INDIRECT("'DATA - økonomi'!R"&amp;4+15*$A37+4*$A37+2),0)+IF(Analyse!$E$105="X",INDIRECT("'DATA - økonomi'!R"&amp;4+15*$A37+4*$A37+3),0)+IF(Analyse!$E$106="X",INDIRECT("'DATA - økonomi'!R"&amp;4+15*$A37+4*$A37+4),0)+IF(Analyse!$E$107="X",INDIRECT("'DATA - økonomi'!R"&amp;4+15*$A37+4*$A37+5),0)+IF(Analyse!$E$108="X",INDIRECT("'DATA - økonomi'!R"&amp;4+15*$A37+4*$A37+6),0)+IF(Analyse!$E$109="X",INDIRECT("'DATA - økonomi'!R"&amp;4+15*$A37+4*$A37+7),0)+IF(Analyse!$E$110="X",INDIRECT("'DATA - økonomi'!R"&amp;4+15*$A37+4*$A37+8),0)+IF(Analyse!$E$111="X",INDIRECT("'DATA - økonomi'!R"&amp;4+15*$A37+4*$A37+9),0)+IF(Analyse!$E$112="X",INDIRECT("'DATA - økonomi'!R"&amp;4+15*$A37+4*$A37+10),0)+IF(Analyse!$E$115="X",INDIRECT("'DATA - økonomi'!R"&amp;4+15*$A37+4*$A37+11),0)+IF(Analyse!$E$116="X",INDIRECT("'DATA - økonomi'!R"&amp;4+15*$A37+4*$A37+12),0)+IF(Analyse!$E$117="X",INDIRECT("'DATA - økonomi'!R"&amp;4+15*$A37+4*$A37+13),0)+IF(Analyse!$E$129="X",INDIRECT("'DATA - økonomi'!R"&amp;4+15*$A37+4*$A37+14),0)</f>
        <v>0</v>
      </c>
      <c r="S37" s="36">
        <f ca="1">IF(Analyse!$E$3="X",INDIRECT("'DATA - økonomi'!S"&amp;4+15*$A37+4*$A37+0),0)+IF(Analyse!$E$4="X",INDIRECT("'DATA - økonomi'!S"&amp;4+15*$A37+4*$A37+1),0)+IF(Analyse!$E$104="X",INDIRECT("'DATA - økonomi'!S"&amp;4+15*$A37+4*$A37+2),0)+IF(Analyse!$E$105="X",INDIRECT("'DATA - økonomi'!S"&amp;4+15*$A37+4*$A37+3),0)+IF(Analyse!$E$106="X",INDIRECT("'DATA - økonomi'!S"&amp;4+15*$A37+4*$A37+4),0)+IF(Analyse!$E$107="X",INDIRECT("'DATA - økonomi'!S"&amp;4+15*$A37+4*$A37+5),0)+IF(Analyse!$E$108="X",INDIRECT("'DATA - økonomi'!S"&amp;4+15*$A37+4*$A37+6),0)+IF(Analyse!$E$109="X",INDIRECT("'DATA - økonomi'!S"&amp;4+15*$A37+4*$A37+7),0)+IF(Analyse!$E$110="X",INDIRECT("'DATA - økonomi'!S"&amp;4+15*$A37+4*$A37+8),0)+IF(Analyse!$E$111="X",INDIRECT("'DATA - økonomi'!S"&amp;4+15*$A37+4*$A37+9),0)+IF(Analyse!$E$112="X",INDIRECT("'DATA - økonomi'!S"&amp;4+15*$A37+4*$A37+10),0)+IF(Analyse!$E$115="X",INDIRECT("'DATA - økonomi'!S"&amp;4+15*$A37+4*$A37+11),0)+IF(Analyse!$E$116="X",INDIRECT("'DATA - økonomi'!S"&amp;4+15*$A37+4*$A37+12),0)+IF(Analyse!$E$117="X",INDIRECT("'DATA - økonomi'!S"&amp;4+15*$A37+4*$A37+13),0)+IF(Analyse!$E$129="X",INDIRECT("'DATA - økonomi'!S"&amp;4+15*$A37+4*$A37+14),0)</f>
        <v>0</v>
      </c>
      <c r="T37" s="36">
        <f ca="1">IF(Analyse!$E$3="X",INDIRECT("'DATA - økonomi'!T"&amp;4+15*$A37+4*$A37+0),0)+IF(Analyse!$E$4="X",INDIRECT("'DATA - økonomi'!T"&amp;4+15*$A37+4*$A37+1),0)+IF(Analyse!$E$104="X",INDIRECT("'DATA - økonomi'!T"&amp;4+15*$A37+4*$A37+2),0)+IF(Analyse!$E$105="X",INDIRECT("'DATA - økonomi'!T"&amp;4+15*$A37+4*$A37+3),0)+IF(Analyse!$E$106="X",INDIRECT("'DATA - økonomi'!T"&amp;4+15*$A37+4*$A37+4),0)+IF(Analyse!$E$107="X",INDIRECT("'DATA - økonomi'!T"&amp;4+15*$A37+4*$A37+5),0)+IF(Analyse!$E$108="X",INDIRECT("'DATA - økonomi'!T"&amp;4+15*$A37+4*$A37+6),0)+IF(Analyse!$E$109="X",INDIRECT("'DATA - økonomi'!T"&amp;4+15*$A37+4*$A37+7),0)+IF(Analyse!$E$110="X",INDIRECT("'DATA - økonomi'!T"&amp;4+15*$A37+4*$A37+8),0)+IF(Analyse!$E$111="X",INDIRECT("'DATA - økonomi'!T"&amp;4+15*$A37+4*$A37+9),0)+IF(Analyse!$E$112="X",INDIRECT("'DATA - økonomi'!T"&amp;4+15*$A37+4*$A37+10),0)+IF(Analyse!$E$115="X",INDIRECT("'DATA - økonomi'!T"&amp;4+15*$A37+4*$A37+11),0)+IF(Analyse!$E$116="X",INDIRECT("'DATA - økonomi'!T"&amp;4+15*$A37+4*$A37+12),0)+IF(Analyse!$E$117="X",INDIRECT("'DATA - økonomi'!T"&amp;4+15*$A37+4*$A37+13),0)+IF(Analyse!$E$129="X",INDIRECT("'DATA - økonomi'!T"&amp;4+15*$A37+4*$A37+14),0)</f>
        <v>0</v>
      </c>
      <c r="U37" s="36">
        <f ca="1">IF(Analyse!$E$3="X",INDIRECT("'DATA - økonomi'!U"&amp;4+15*$A37+4*$A37+0),0)+IF(Analyse!$E$4="X",INDIRECT("'DATA - økonomi'!U"&amp;4+15*$A37+4*$A37+1),0)+IF(Analyse!$E$104="X",INDIRECT("'DATA - økonomi'!U"&amp;4+15*$A37+4*$A37+2),0)+IF(Analyse!$E$105="X",INDIRECT("'DATA - økonomi'!U"&amp;4+15*$A37+4*$A37+3),0)+IF(Analyse!$E$106="X",INDIRECT("'DATA - økonomi'!U"&amp;4+15*$A37+4*$A37+4),0)+IF(Analyse!$E$107="X",INDIRECT("'DATA - økonomi'!U"&amp;4+15*$A37+4*$A37+5),0)+IF(Analyse!$E$108="X",INDIRECT("'DATA - økonomi'!U"&amp;4+15*$A37+4*$A37+6),0)+IF(Analyse!$E$109="X",INDIRECT("'DATA - økonomi'!U"&amp;4+15*$A37+4*$A37+7),0)+IF(Analyse!$E$110="X",INDIRECT("'DATA - økonomi'!U"&amp;4+15*$A37+4*$A37+8),0)+IF(Analyse!$E$111="X",INDIRECT("'DATA - økonomi'!U"&amp;4+15*$A37+4*$A37+9),0)+IF(Analyse!$E$112="X",INDIRECT("'DATA - økonomi'!U"&amp;4+15*$A37+4*$A37+10),0)+IF(Analyse!$E$115="X",INDIRECT("'DATA - økonomi'!U"&amp;4+15*$A37+4*$A37+11),0)+IF(Analyse!$E$116="X",INDIRECT("'DATA - økonomi'!U"&amp;4+15*$A37+4*$A37+12),0)+IF(Analyse!$E$117="X",INDIRECT("'DATA - økonomi'!U"&amp;4+15*$A37+4*$A37+13),0)+IF(Analyse!$E$129="X",INDIRECT("'DATA - økonomi'!U"&amp;4+15*$A37+4*$A37+14),0)</f>
        <v>0</v>
      </c>
      <c r="V37" s="36">
        <f ca="1">IF(Analyse!$E$3="X",INDIRECT("'DATA - økonomi'!V"&amp;4+15*$A37+4*$A37+0),0)+IF(Analyse!$E$4="X",INDIRECT("'DATA - økonomi'!V"&amp;4+15*$A37+4*$A37+1),0)+IF(Analyse!$E$104="X",INDIRECT("'DATA - økonomi'!V"&amp;4+15*$A37+4*$A37+2),0)+IF(Analyse!$E$105="X",INDIRECT("'DATA - økonomi'!V"&amp;4+15*$A37+4*$A37+3),0)+IF(Analyse!$E$106="X",INDIRECT("'DATA - økonomi'!V"&amp;4+15*$A37+4*$A37+4),0)+IF(Analyse!$E$107="X",INDIRECT("'DATA - økonomi'!V"&amp;4+15*$A37+4*$A37+5),0)+IF(Analyse!$E$108="X",INDIRECT("'DATA - økonomi'!V"&amp;4+15*$A37+4*$A37+6),0)+IF(Analyse!$E$109="X",INDIRECT("'DATA - økonomi'!V"&amp;4+15*$A37+4*$A37+7),0)+IF(Analyse!$E$110="X",INDIRECT("'DATA - økonomi'!V"&amp;4+15*$A37+4*$A37+8),0)+IF(Analyse!$E$111="X",INDIRECT("'DATA - økonomi'!V"&amp;4+15*$A37+4*$A37+9),0)+IF(Analyse!$E$112="X",INDIRECT("'DATA - økonomi'!V"&amp;4+15*$A37+4*$A37+10),0)+IF(Analyse!$E$115="X",INDIRECT("'DATA - økonomi'!V"&amp;4+15*$A37+4*$A37+11),0)+IF(Analyse!$E$116="X",INDIRECT("'DATA - økonomi'!V"&amp;4+15*$A37+4*$A37+12),0)+IF(Analyse!$E$117="X",INDIRECT("'DATA - økonomi'!V"&amp;4+15*$A37+4*$A37+13),0)+IF(Analyse!$E$129="X",INDIRECT("'DATA - økonomi'!V"&amp;4+15*$A37+4*$A37+14),0)</f>
        <v>0</v>
      </c>
      <c r="W37" s="36">
        <f ca="1">IF(Analyse!$E$3="X",INDIRECT("'DATA - økonomi'!W"&amp;4+15*$A37+4*$A37+0),0)+IF(Analyse!$E$4="X",INDIRECT("'DATA - økonomi'!W"&amp;4+15*$A37+4*$A37+1),0)+IF(Analyse!$E$104="X",INDIRECT("'DATA - økonomi'!W"&amp;4+15*$A37+4*$A37+2),0)+IF(Analyse!$E$105="X",INDIRECT("'DATA - økonomi'!W"&amp;4+15*$A37+4*$A37+3),0)+IF(Analyse!$E$106="X",INDIRECT("'DATA - økonomi'!W"&amp;4+15*$A37+4*$A37+4),0)+IF(Analyse!$E$107="X",INDIRECT("'DATA - økonomi'!W"&amp;4+15*$A37+4*$A37+5),0)+IF(Analyse!$E$108="X",INDIRECT("'DATA - økonomi'!W"&amp;4+15*$A37+4*$A37+6),0)+IF(Analyse!$E$109="X",INDIRECT("'DATA - økonomi'!W"&amp;4+15*$A37+4*$A37+7),0)+IF(Analyse!$E$110="X",INDIRECT("'DATA - økonomi'!W"&amp;4+15*$A37+4*$A37+8),0)+IF(Analyse!$E$111="X",INDIRECT("'DATA - økonomi'!W"&amp;4+15*$A37+4*$A37+9),0)+IF(Analyse!$E$112="X",INDIRECT("'DATA - økonomi'!W"&amp;4+15*$A37+4*$A37+10),0)+IF(Analyse!$E$115="X",INDIRECT("'DATA - økonomi'!W"&amp;4+15*$A37+4*$A37+11),0)+IF(Analyse!$E$116="X",INDIRECT("'DATA - økonomi'!W"&amp;4+15*$A37+4*$A37+12),0)+IF(Analyse!$E$117="X",INDIRECT("'DATA - økonomi'!W"&amp;4+15*$A37+4*$A37+13),0)+IF(Analyse!$E$129="X",INDIRECT("'DATA - økonomi'!W"&amp;4+15*$A37+4*$A37+14),0)</f>
        <v>0</v>
      </c>
      <c r="X37" s="36">
        <f ca="1">IF(Analyse!$E$3="X",INDIRECT("'DATA - økonomi'!X"&amp;4+15*$A37+4*$A37+0),0)+IF(Analyse!$E$4="X",INDIRECT("'DATA - økonomi'!X"&amp;4+15*$A37+4*$A37+1),0)+IF(Analyse!$E$104="X",INDIRECT("'DATA - økonomi'!X"&amp;4+15*$A37+4*$A37+2),0)+IF(Analyse!$E$105="X",INDIRECT("'DATA - økonomi'!X"&amp;4+15*$A37+4*$A37+3),0)+IF(Analyse!$E$106="X",INDIRECT("'DATA - økonomi'!X"&amp;4+15*$A37+4*$A37+4),0)+IF(Analyse!$E$107="X",INDIRECT("'DATA - økonomi'!X"&amp;4+15*$A37+4*$A37+5),0)+IF(Analyse!$E$108="X",INDIRECT("'DATA - økonomi'!X"&amp;4+15*$A37+4*$A37+6),0)+IF(Analyse!$E$109="X",INDIRECT("'DATA - økonomi'!X"&amp;4+15*$A37+4*$A37+7),0)+IF(Analyse!$E$110="X",INDIRECT("'DATA - økonomi'!X"&amp;4+15*$A37+4*$A37+8),0)+IF(Analyse!$E$111="X",INDIRECT("'DATA - økonomi'!X"&amp;4+15*$A37+4*$A37+9),0)+IF(Analyse!$E$112="X",INDIRECT("'DATA - økonomi'!X"&amp;4+15*$A37+4*$A37+10),0)+IF(Analyse!$E$115="X",INDIRECT("'DATA - økonomi'!X"&amp;4+15*$A37+4*$A37+11),0)+IF(Analyse!$E$116="X",INDIRECT("'DATA - økonomi'!X"&amp;4+15*$A37+4*$A37+12),0)+IF(Analyse!$E$117="X",INDIRECT("'DATA - økonomi'!X"&amp;4+15*$A37+4*$A37+13),0)+IF(Analyse!$E$129="X",INDIRECT("'DATA - økonomi'!X"&amp;4+15*$A37+4*$A37+14),0)</f>
        <v>0</v>
      </c>
      <c r="Y37" s="36">
        <f ca="1">IF(Analyse!$E$3="X",INDIRECT("'DATA - økonomi'!Y"&amp;4+15*$A37+4*$A37+0),0)+IF(Analyse!$E$4="X",INDIRECT("'DATA - økonomi'!Y"&amp;4+15*$A37+4*$A37+1),0)+IF(Analyse!$E$104="X",INDIRECT("'DATA - økonomi'!Y"&amp;4+15*$A37+4*$A37+2),0)+IF(Analyse!$E$105="X",INDIRECT("'DATA - økonomi'!Y"&amp;4+15*$A37+4*$A37+3),0)+IF(Analyse!$E$106="X",INDIRECT("'DATA - økonomi'!Y"&amp;4+15*$A37+4*$A37+4),0)+IF(Analyse!$E$107="X",INDIRECT("'DATA - økonomi'!Y"&amp;4+15*$A37+4*$A37+5),0)+IF(Analyse!$E$108="X",INDIRECT("'DATA - økonomi'!Y"&amp;4+15*$A37+4*$A37+6),0)+IF(Analyse!$E$109="X",INDIRECT("'DATA - økonomi'!Y"&amp;4+15*$A37+4*$A37+7),0)+IF(Analyse!$E$110="X",INDIRECT("'DATA - økonomi'!Y"&amp;4+15*$A37+4*$A37+8),0)+IF(Analyse!$E$111="X",INDIRECT("'DATA - økonomi'!Y"&amp;4+15*$A37+4*$A37+9),0)+IF(Analyse!$E$112="X",INDIRECT("'DATA - økonomi'!Y"&amp;4+15*$A37+4*$A37+10),0)+IF(Analyse!$E$115="X",INDIRECT("'DATA - økonomi'!Y"&amp;4+15*$A37+4*$A37+11),0)+IF(Analyse!$E$116="X",INDIRECT("'DATA - økonomi'!Y"&amp;4+15*$A37+4*$A37+12),0)+IF(Analyse!$E$117="X",INDIRECT("'DATA - økonomi'!Y"&amp;4+15*$A37+4*$A37+13),0)+IF(Analyse!$E$129="X",INDIRECT("'DATA - økonomi'!Y"&amp;4+15*$A37+4*$A37+14),0)</f>
        <v>0</v>
      </c>
      <c r="Z37" s="36">
        <f ca="1">IF(Analyse!$E$3="X",INDIRECT("'DATA - økonomi'!Z"&amp;4+15*$A37+4*$A37+0),0)+IF(Analyse!$E$4="X",INDIRECT("'DATA - økonomi'!Z"&amp;4+15*$A37+4*$A37+1),0)+IF(Analyse!$E$104="X",INDIRECT("'DATA - økonomi'!Z"&amp;4+15*$A37+4*$A37+2),0)+IF(Analyse!$E$105="X",INDIRECT("'DATA - økonomi'!Z"&amp;4+15*$A37+4*$A37+3),0)+IF(Analyse!$E$106="X",INDIRECT("'DATA - økonomi'!Z"&amp;4+15*$A37+4*$A37+4),0)+IF(Analyse!$E$107="X",INDIRECT("'DATA - økonomi'!Z"&amp;4+15*$A37+4*$A37+5),0)+IF(Analyse!$E$108="X",INDIRECT("'DATA - økonomi'!Z"&amp;4+15*$A37+4*$A37+6),0)+IF(Analyse!$E$109="X",INDIRECT("'DATA - økonomi'!Z"&amp;4+15*$A37+4*$A37+7),0)+IF(Analyse!$E$110="X",INDIRECT("'DATA - økonomi'!Z"&amp;4+15*$A37+4*$A37+8),0)+IF(Analyse!$E$111="X",INDIRECT("'DATA - økonomi'!Z"&amp;4+15*$A37+4*$A37+9),0)+IF(Analyse!$E$112="X",INDIRECT("'DATA - økonomi'!Z"&amp;4+15*$A37+4*$A37+10),0)+IF(Analyse!$E$115="X",INDIRECT("'DATA - økonomi'!Z"&amp;4+15*$A37+4*$A37+11),0)+IF(Analyse!$E$116="X",INDIRECT("'DATA - økonomi'!Z"&amp;4+15*$A37+4*$A37+12),0)+IF(Analyse!$E$117="X",INDIRECT("'DATA - økonomi'!Z"&amp;4+15*$A37+4*$A37+13),0)+IF(Analyse!$E$129="X",INDIRECT("'DATA - økonomi'!Z"&amp;4+15*$A37+4*$A37+14),0)</f>
        <v>0</v>
      </c>
      <c r="AA37" s="36">
        <f ca="1">IF(Analyse!$E$3="X",INDIRECT("'DATA - økonomi'!Z"&amp;4+15*$A37+4*$A37+0),0)+IF(Analyse!$E$4="X",INDIRECT("'DATA - økonomi'!Z"&amp;4+15*$A37+4*$A37+1),0)+IF(Analyse!$E$104="X",INDIRECT("'DATA - økonomi'!Z"&amp;4+15*$A37+4*$A37+2),0)+IF(Analyse!$E$105="X",INDIRECT("'DATA - økonomi'!Z"&amp;4+15*$A37+4*$A37+3),0)+IF(Analyse!$E$106="X",INDIRECT("'DATA - økonomi'!Z"&amp;4+15*$A37+4*$A37+4),0)+IF(Analyse!$E$107="X",INDIRECT("'DATA - økonomi'!Z"&amp;4+15*$A37+4*$A37+5),0)+IF(Analyse!$E$108="X",INDIRECT("'DATA - økonomi'!Z"&amp;4+15*$A37+4*$A37+6),0)+IF(Analyse!$E$109="X",INDIRECT("'DATA - økonomi'!Z"&amp;4+15*$A37+4*$A37+7),0)+IF(Analyse!$E$110="X",INDIRECT("'DATA - økonomi'!Z"&amp;4+15*$A37+4*$A37+8),0)+IF(Analyse!$E$111="X",INDIRECT("'DATA - økonomi'!Z"&amp;4+15*$A37+4*$A37+9),0)+IF(Analyse!$E$112="X",INDIRECT("'DATA - økonomi'!Z"&amp;4+15*$A37+4*$A37+10),0)+IF(Analyse!$E$115="X",INDIRECT("'DATA - økonomi'!Z"&amp;4+15*$A37+4*$A37+11),0)+IF(Analyse!$E$116="X",INDIRECT("'DATA - økonomi'!Z"&amp;4+15*$A37+4*$A37+12),0)+IF(Analyse!$E$117="X",INDIRECT("'DATA - økonomi'!Z"&amp;4+15*$A37+4*$A37+13),0)+IF(Analyse!$E$129="X",INDIRECT("'DATA - økonomi'!Z"&amp;4+15*$A37+4*$A37+14),0)</f>
        <v>0</v>
      </c>
      <c r="AB37" s="36">
        <f ca="1">IF(Analyse!$E$3="X",INDIRECT("'DATA - økonomi'!Z"&amp;4+15*$A37+4*$A37+0),0)+IF(Analyse!$E$4="X",INDIRECT("'DATA - økonomi'!Z"&amp;4+15*$A37+4*$A37+1),0)+IF(Analyse!$E$104="X",INDIRECT("'DATA - økonomi'!Z"&amp;4+15*$A37+4*$A37+2),0)+IF(Analyse!$E$105="X",INDIRECT("'DATA - økonomi'!Z"&amp;4+15*$A37+4*$A37+3),0)+IF(Analyse!$E$106="X",INDIRECT("'DATA - økonomi'!Z"&amp;4+15*$A37+4*$A37+4),0)+IF(Analyse!$E$107="X",INDIRECT("'DATA - økonomi'!Z"&amp;4+15*$A37+4*$A37+5),0)+IF(Analyse!$E$108="X",INDIRECT("'DATA - økonomi'!Z"&amp;4+15*$A37+4*$A37+6),0)+IF(Analyse!$E$109="X",INDIRECT("'DATA - økonomi'!Z"&amp;4+15*$A37+4*$A37+7),0)+IF(Analyse!$E$110="X",INDIRECT("'DATA - økonomi'!Z"&amp;4+15*$A37+4*$A37+8),0)+IF(Analyse!$E$111="X",INDIRECT("'DATA - økonomi'!Z"&amp;4+15*$A37+4*$A37+9),0)+IF(Analyse!$E$112="X",INDIRECT("'DATA - økonomi'!Z"&amp;4+15*$A37+4*$A37+10),0)+IF(Analyse!$E$115="X",INDIRECT("'DATA - økonomi'!Z"&amp;4+15*$A37+4*$A37+11),0)+IF(Analyse!$E$116="X",INDIRECT("'DATA - økonomi'!Z"&amp;4+15*$A37+4*$A37+12),0)+IF(Analyse!$E$117="X",INDIRECT("'DATA - økonomi'!Z"&amp;4+15*$A37+4*$A37+13),0)+IF(Analyse!$E$129="X",INDIRECT("'DATA - økonomi'!Z"&amp;4+15*$A37+4*$A37+14),0)</f>
        <v>0</v>
      </c>
      <c r="AC37" s="30"/>
      <c r="AD37" s="35" t="s">
        <v>45</v>
      </c>
      <c r="AE37" s="36">
        <f ca="1">IF(Analyse!$E$3="X",INDIRECT("'DATA - økonomi'!AE"&amp;4+15*$A37+4*$A37+0),0)+IF(Analyse!$E$4="X",INDIRECT("'DATA - økonomi'!AE"&amp;4+15*$A37+4*$A37+1),0)+IF(Analyse!$E$104="X",INDIRECT("'DATA - økonomi'!AE"&amp;4+15*$A37+4*$A37+2),0)+IF(Analyse!$E$105="X",INDIRECT("'DATA - økonomi'!AE"&amp;4+15*$A37+4*$A37+3),0)+IF(Analyse!$E$106="X",INDIRECT("'DATA - økonomi'!AE"&amp;4+15*$A37+4*$A37+4),0)+IF(Analyse!$E$107="X",INDIRECT("'DATA - økonomi'!AE"&amp;4+15*$A37+4*$A37+5),0)+IF(Analyse!$E$108="X",INDIRECT("'DATA - økonomi'!AE"&amp;4+15*$A37+4*$A37+6),0)+IF(Analyse!$E$109="X",INDIRECT("'DATA - økonomi'!AE"&amp;4+15*$A37+4*$A37+7),0)+IF(Analyse!$E$110="X",INDIRECT("'DATA - økonomi'!AE"&amp;4+15*$A37+4*$A37+8),0)+IF(Analyse!$E$111="X",INDIRECT("'DATA - økonomi'!AE"&amp;4+15*$A37+4*$A37+9),0)+IF(Analyse!$E$112="X",INDIRECT("'DATA - økonomi'!AE"&amp;4+15*$A37+4*$A37+10),0)+IF(Analyse!$E$115="X",INDIRECT("'DATA - økonomi'!AE"&amp;4+15*$A37+4*$A37+11),0)+IF(Analyse!$E$116="X",INDIRECT("'DATA - økonomi'!AE"&amp;4+15*$A37+4*$A37+12),0)+IF(Analyse!$E$117="X",INDIRECT("'DATA - økonomi'!AE"&amp;4+15*$A37+4*$A37+13),0)+IF(Analyse!$E$129="X",INDIRECT("'DATA - økonomi'!AE"&amp;4+15*$A37+4*$A37+14),0)</f>
        <v>0</v>
      </c>
      <c r="AF37" s="36">
        <f ca="1">IF(Analyse!$E$3="X",INDIRECT("'DATA - økonomi'!AF"&amp;4+15*$A37+4*$A37+0),0)+IF(Analyse!$E$4="X",INDIRECT("'DATA - økonomi'!AF"&amp;4+15*$A37+4*$A37+1),0)+IF(Analyse!$E$104="X",INDIRECT("'DATA - økonomi'!AF"&amp;4+15*$A37+4*$A37+2),0)+IF(Analyse!$E$105="X",INDIRECT("'DATA - økonomi'!AF"&amp;4+15*$A37+4*$A37+3),0)+IF(Analyse!$E$106="X",INDIRECT("'DATA - økonomi'!AF"&amp;4+15*$A37+4*$A37+4),0)+IF(Analyse!$E$107="X",INDIRECT("'DATA - økonomi'!AF"&amp;4+15*$A37+4*$A37+5),0)+IF(Analyse!$E$108="X",INDIRECT("'DATA - økonomi'!AF"&amp;4+15*$A37+4*$A37+6),0)+IF(Analyse!$E$109="X",INDIRECT("'DATA - økonomi'!AF"&amp;4+15*$A37+4*$A37+7),0)+IF(Analyse!$E$110="X",INDIRECT("'DATA - økonomi'!AF"&amp;4+15*$A37+4*$A37+8),0)+IF(Analyse!$E$111="X",INDIRECT("'DATA - økonomi'!AF"&amp;4+15*$A37+4*$A37+9),0)+IF(Analyse!$E$112="X",INDIRECT("'DATA - økonomi'!AF"&amp;4+15*$A37+4*$A37+10),0)+IF(Analyse!$E$115="X",INDIRECT("'DATA - økonomi'!AF"&amp;4+15*$A37+4*$A37+11),0)+IF(Analyse!$E$116="X",INDIRECT("'DATA - økonomi'!AF"&amp;4+15*$A37+4*$A37+12),0)+IF(Analyse!$E$117="X",INDIRECT("'DATA - økonomi'!AF"&amp;4+15*$A37+4*$A37+13),0)+IF(Analyse!$E$129="X",INDIRECT("'DATA - økonomi'!AF"&amp;4+15*$A37+4*$A37+14),0)</f>
        <v>0</v>
      </c>
      <c r="AG37" s="36">
        <f ca="1">IF(Analyse!$E$3="X",INDIRECT("'DATA - økonomi'!AG"&amp;4+15*$A37+4*$A37+0),0)+IF(Analyse!$E$4="X",INDIRECT("'DATA - økonomi'!AG"&amp;4+15*$A37+4*$A37+1),0)+IF(Analyse!$E$104="X",INDIRECT("'DATA - økonomi'!AG"&amp;4+15*$A37+4*$A37+2),0)+IF(Analyse!$E$105="X",INDIRECT("'DATA - økonomi'!AG"&amp;4+15*$A37+4*$A37+3),0)+IF(Analyse!$E$106="X",INDIRECT("'DATA - økonomi'!AG"&amp;4+15*$A37+4*$A37+4),0)+IF(Analyse!$E$107="X",INDIRECT("'DATA - økonomi'!AG"&amp;4+15*$A37+4*$A37+5),0)+IF(Analyse!$E$108="X",INDIRECT("'DATA - økonomi'!AG"&amp;4+15*$A37+4*$A37+6),0)+IF(Analyse!$E$109="X",INDIRECT("'DATA - økonomi'!AG"&amp;4+15*$A37+4*$A37+7),0)+IF(Analyse!$E$110="X",INDIRECT("'DATA - økonomi'!AG"&amp;4+15*$A37+4*$A37+8),0)+IF(Analyse!$E$111="X",INDIRECT("'DATA - økonomi'!AG"&amp;4+15*$A37+4*$A37+9),0)+IF(Analyse!$E$112="X",INDIRECT("'DATA - økonomi'!AG"&amp;4+15*$A37+4*$A37+10),0)+IF(Analyse!$E$115="X",INDIRECT("'DATA - økonomi'!AG"&amp;4+15*$A37+4*$A37+11),0)+IF(Analyse!$E$116="X",INDIRECT("'DATA - økonomi'!AG"&amp;4+15*$A37+4*$A37+12),0)+IF(Analyse!$E$117="X",INDIRECT("'DATA - økonomi'!AG"&amp;4+15*$A37+4*$A37+13),0)+IF(Analyse!$E$129="X",INDIRECT("'DATA - økonomi'!AG"&amp;4+15*$A37+4*$A37+14),0)</f>
        <v>0</v>
      </c>
      <c r="AH37" s="36">
        <f ca="1">IF(Analyse!$E$3="X",INDIRECT("'DATA - økonomi'!AH"&amp;4+15*$A37+4*$A37+0),0)+IF(Analyse!$E$4="X",INDIRECT("'DATA - økonomi'!AH"&amp;4+15*$A37+4*$A37+1),0)+IF(Analyse!$E$104="X",INDIRECT("'DATA - økonomi'!AH"&amp;4+15*$A37+4*$A37+2),0)+IF(Analyse!$E$105="X",INDIRECT("'DATA - økonomi'!AH"&amp;4+15*$A37+4*$A37+3),0)+IF(Analyse!$E$106="X",INDIRECT("'DATA - økonomi'!AH"&amp;4+15*$A37+4*$A37+4),0)+IF(Analyse!$E$107="X",INDIRECT("'DATA - økonomi'!AH"&amp;4+15*$A37+4*$A37+5),0)+IF(Analyse!$E$108="X",INDIRECT("'DATA - økonomi'!AH"&amp;4+15*$A37+4*$A37+6),0)+IF(Analyse!$E$109="X",INDIRECT("'DATA - økonomi'!AH"&amp;4+15*$A37+4*$A37+7),0)+IF(Analyse!$E$110="X",INDIRECT("'DATA - økonomi'!AH"&amp;4+15*$A37+4*$A37+8),0)+IF(Analyse!$E$111="X",INDIRECT("'DATA - økonomi'!AH"&amp;4+15*$A37+4*$A37+9),0)+IF(Analyse!$E$112="X",INDIRECT("'DATA - økonomi'!AH"&amp;4+15*$A37+4*$A37+10),0)+IF(Analyse!$E$115="X",INDIRECT("'DATA - økonomi'!AH"&amp;4+15*$A37+4*$A37+11),0)+IF(Analyse!$E$116="X",INDIRECT("'DATA - økonomi'!AH"&amp;4+15*$A37+4*$A37+12),0)+IF(Analyse!$E$117="X",INDIRECT("'DATA - økonomi'!AH"&amp;4+15*$A37+4*$A37+13),0)+IF(Analyse!$E$129="X",INDIRECT("'DATA - økonomi'!AH"&amp;4+15*$A37+4*$A37+14),0)</f>
        <v>0</v>
      </c>
      <c r="AI37" s="36">
        <f ca="1">IF(Analyse!$E$3="X",INDIRECT("'DATA - økonomi'!AI"&amp;4+15*$A37+4*$A37+0),0)+IF(Analyse!$E$4="X",INDIRECT("'DATA - økonomi'!AI"&amp;4+15*$A37+4*$A37+1),0)+IF(Analyse!$E$104="X",INDIRECT("'DATA - økonomi'!AI"&amp;4+15*$A37+4*$A37+2),0)+IF(Analyse!$E$105="X",INDIRECT("'DATA - økonomi'!AI"&amp;4+15*$A37+4*$A37+3),0)+IF(Analyse!$E$106="X",INDIRECT("'DATA - økonomi'!AI"&amp;4+15*$A37+4*$A37+4),0)+IF(Analyse!$E$107="X",INDIRECT("'DATA - økonomi'!AI"&amp;4+15*$A37+4*$A37+5),0)+IF(Analyse!$E$108="X",INDIRECT("'DATA - økonomi'!AI"&amp;4+15*$A37+4*$A37+6),0)+IF(Analyse!$E$109="X",INDIRECT("'DATA - økonomi'!AI"&amp;4+15*$A37+4*$A37+7),0)+IF(Analyse!$E$110="X",INDIRECT("'DATA - økonomi'!AI"&amp;4+15*$A37+4*$A37+8),0)+IF(Analyse!$E$111="X",INDIRECT("'DATA - økonomi'!AI"&amp;4+15*$A37+4*$A37+9),0)+IF(Analyse!$E$112="X",INDIRECT("'DATA - økonomi'!AI"&amp;4+15*$A37+4*$A37+10),0)+IF(Analyse!$E$115="X",INDIRECT("'DATA - økonomi'!AI"&amp;4+15*$A37+4*$A37+11),0)+IF(Analyse!$E$116="X",INDIRECT("'DATA - økonomi'!AI"&amp;4+15*$A37+4*$A37+12),0)+IF(Analyse!$E$117="X",INDIRECT("'DATA - økonomi'!AI"&amp;4+15*$A37+4*$A37+13),0)+IF(Analyse!$E$129="X",INDIRECT("'DATA - økonomi'!AI"&amp;4+15*$A37+4*$A37+14),0)</f>
        <v>0</v>
      </c>
      <c r="AJ37" s="36">
        <f ca="1">IF(Analyse!$E$3="X",INDIRECT("'DATA - økonomi'!AJ"&amp;4+15*$A37+4*$A37+0),0)+IF(Analyse!$E$4="X",INDIRECT("'DATA - økonomi'!AJ"&amp;4+15*$A37+4*$A37+1),0)+IF(Analyse!$E$104="X",INDIRECT("'DATA - økonomi'!AJ"&amp;4+15*$A37+4*$A37+2),0)+IF(Analyse!$E$105="X",INDIRECT("'DATA - økonomi'!AJ"&amp;4+15*$A37+4*$A37+3),0)+IF(Analyse!$E$106="X",INDIRECT("'DATA - økonomi'!AJ"&amp;4+15*$A37+4*$A37+4),0)+IF(Analyse!$E$107="X",INDIRECT("'DATA - økonomi'!AJ"&amp;4+15*$A37+4*$A37+5),0)+IF(Analyse!$E$108="X",INDIRECT("'DATA - økonomi'!AJ"&amp;4+15*$A37+4*$A37+6),0)+IF(Analyse!$E$109="X",INDIRECT("'DATA - økonomi'!AJ"&amp;4+15*$A37+4*$A37+7),0)+IF(Analyse!$E$110="X",INDIRECT("'DATA - økonomi'!AJ"&amp;4+15*$A37+4*$A37+8),0)+IF(Analyse!$E$111="X",INDIRECT("'DATA - økonomi'!AJ"&amp;4+15*$A37+4*$A37+9),0)+IF(Analyse!$E$112="X",INDIRECT("'DATA - økonomi'!AJ"&amp;4+15*$A37+4*$A37+10),0)+IF(Analyse!$E$115="X",INDIRECT("'DATA - økonomi'!AJ"&amp;4+15*$A37+4*$A37+11),0)+IF(Analyse!$E$116="X",INDIRECT("'DATA - økonomi'!AJ"&amp;4+15*$A37+4*$A37+12),0)+IF(Analyse!$E$117="X",INDIRECT("'DATA - økonomi'!AJ"&amp;4+15*$A37+4*$A37+13),0)+IF(Analyse!$E$129="X",INDIRECT("'DATA - økonomi'!AJ"&amp;4+15*$A37+4*$A37+14),0)</f>
        <v>0</v>
      </c>
      <c r="AK37" s="36">
        <f ca="1">IF(Analyse!$E$3="X",INDIRECT("'DATA - økonomi'!AK"&amp;4+15*$A37+4*$A37+0),0)+IF(Analyse!$E$4="X",INDIRECT("'DATA - økonomi'!AK"&amp;4+15*$A37+4*$A37+1),0)+IF(Analyse!$E$104="X",INDIRECT("'DATA - økonomi'!AK"&amp;4+15*$A37+4*$A37+2),0)+IF(Analyse!$E$105="X",INDIRECT("'DATA - økonomi'!AK"&amp;4+15*$A37+4*$A37+3),0)+IF(Analyse!$E$106="X",INDIRECT("'DATA - økonomi'!AK"&amp;4+15*$A37+4*$A37+4),0)+IF(Analyse!$E$107="X",INDIRECT("'DATA - økonomi'!AK"&amp;4+15*$A37+4*$A37+5),0)+IF(Analyse!$E$108="X",INDIRECT("'DATA - økonomi'!AK"&amp;4+15*$A37+4*$A37+6),0)+IF(Analyse!$E$109="X",INDIRECT("'DATA - økonomi'!AK"&amp;4+15*$A37+4*$A37+7),0)+IF(Analyse!$E$110="X",INDIRECT("'DATA - økonomi'!AK"&amp;4+15*$A37+4*$A37+8),0)+IF(Analyse!$E$111="X",INDIRECT("'DATA - økonomi'!AK"&amp;4+15*$A37+4*$A37+9),0)+IF(Analyse!$E$112="X",INDIRECT("'DATA - økonomi'!AK"&amp;4+15*$A37+4*$A37+10),0)+IF(Analyse!$E$115="X",INDIRECT("'DATA - økonomi'!AK"&amp;4+15*$A37+4*$A37+11),0)+IF(Analyse!$E$116="X",INDIRECT("'DATA - økonomi'!AK"&amp;4+15*$A37+4*$A37+12),0)+IF(Analyse!$E$117="X",INDIRECT("'DATA - økonomi'!AK"&amp;4+15*$A37+4*$A37+13),0)+IF(Analyse!$E$129="X",INDIRECT("'DATA - økonomi'!AK"&amp;4+15*$A37+4*$A37+14),0)</f>
        <v>0</v>
      </c>
      <c r="AL37" s="36">
        <f ca="1">IF(Analyse!$E$3="X",INDIRECT("'DATA - økonomi'!AL"&amp;4+15*$A37+4*$A37+0),0)+IF(Analyse!$E$4="X",INDIRECT("'DATA - økonomi'!AL"&amp;4+15*$A37+4*$A37+1),0)+IF(Analyse!$E$104="X",INDIRECT("'DATA - økonomi'!AL"&amp;4+15*$A37+4*$A37+2),0)+IF(Analyse!$E$105="X",INDIRECT("'DATA - økonomi'!AL"&amp;4+15*$A37+4*$A37+3),0)+IF(Analyse!$E$106="X",INDIRECT("'DATA - økonomi'!AL"&amp;4+15*$A37+4*$A37+4),0)+IF(Analyse!$E$107="X",INDIRECT("'DATA - økonomi'!AL"&amp;4+15*$A37+4*$A37+5),0)+IF(Analyse!$E$108="X",INDIRECT("'DATA - økonomi'!AL"&amp;4+15*$A37+4*$A37+6),0)+IF(Analyse!$E$109="X",INDIRECT("'DATA - økonomi'!AL"&amp;4+15*$A37+4*$A37+7),0)+IF(Analyse!$E$110="X",INDIRECT("'DATA - økonomi'!AL"&amp;4+15*$A37+4*$A37+8),0)+IF(Analyse!$E$111="X",INDIRECT("'DATA - økonomi'!AL"&amp;4+15*$A37+4*$A37+9),0)+IF(Analyse!$E$112="X",INDIRECT("'DATA - økonomi'!AL"&amp;4+15*$A37+4*$A37+10),0)+IF(Analyse!$E$115="X",INDIRECT("'DATA - økonomi'!AL"&amp;4+15*$A37+4*$A37+11),0)+IF(Analyse!$E$116="X",INDIRECT("'DATA - økonomi'!AL"&amp;4+15*$A37+4*$A37+12),0)+IF(Analyse!$E$117="X",INDIRECT("'DATA - økonomi'!AL"&amp;4+15*$A37+4*$A37+13),0)+IF(Analyse!$E$129="X",INDIRECT("'DATA - økonomi'!AL"&amp;4+15*$A37+4*$A37+14),0)</f>
        <v>0</v>
      </c>
      <c r="AM37" s="36">
        <f ca="1">IF(Analyse!$E$3="X",INDIRECT("'DATA - økonomi'!AM"&amp;4+15*$A37+4*$A37+0),0)+IF(Analyse!$E$4="X",INDIRECT("'DATA - økonomi'!AM"&amp;4+15*$A37+4*$A37+1),0)+IF(Analyse!$E$104="X",INDIRECT("'DATA - økonomi'!AM"&amp;4+15*$A37+4*$A37+2),0)+IF(Analyse!$E$105="X",INDIRECT("'DATA - økonomi'!AM"&amp;4+15*$A37+4*$A37+3),0)+IF(Analyse!$E$106="X",INDIRECT("'DATA - økonomi'!AM"&amp;4+15*$A37+4*$A37+4),0)+IF(Analyse!$E$107="X",INDIRECT("'DATA - økonomi'!AM"&amp;4+15*$A37+4*$A37+5),0)+IF(Analyse!$E$108="X",INDIRECT("'DATA - økonomi'!AM"&amp;4+15*$A37+4*$A37+6),0)+IF(Analyse!$E$109="X",INDIRECT("'DATA - økonomi'!AM"&amp;4+15*$A37+4*$A37+7),0)+IF(Analyse!$E$110="X",INDIRECT("'DATA - økonomi'!AM"&amp;4+15*$A37+4*$A37+8),0)+IF(Analyse!$E$111="X",INDIRECT("'DATA - økonomi'!AM"&amp;4+15*$A37+4*$A37+9),0)+IF(Analyse!$E$112="X",INDIRECT("'DATA - økonomi'!AM"&amp;4+15*$A37+4*$A37+10),0)+IF(Analyse!$E$115="X",INDIRECT("'DATA - økonomi'!AM"&amp;4+15*$A37+4*$A37+11),0)+IF(Analyse!$E$116="X",INDIRECT("'DATA - økonomi'!AM"&amp;4+15*$A37+4*$A37+12),0)+IF(Analyse!$E$117="X",INDIRECT("'DATA - økonomi'!AM"&amp;4+15*$A37+4*$A37+13),0)+IF(Analyse!$E$129="X",INDIRECT("'DATA - økonomi'!AM"&amp;4+15*$A37+4*$A37+14),0)</f>
        <v>0</v>
      </c>
      <c r="AN37" s="36">
        <f ca="1">IF(Analyse!$E$3="X",INDIRECT("'DATA - økonomi'!AN"&amp;4+15*$A37+4*$A37+0),0)+IF(Analyse!$E$4="X",INDIRECT("'DATA - økonomi'!AN"&amp;4+15*$A37+4*$A37+1),0)+IF(Analyse!$E$104="X",INDIRECT("'DATA - økonomi'!AN"&amp;4+15*$A37+4*$A37+2),0)+IF(Analyse!$E$105="X",INDIRECT("'DATA - økonomi'!AN"&amp;4+15*$A37+4*$A37+3),0)+IF(Analyse!$E$106="X",INDIRECT("'DATA - økonomi'!AN"&amp;4+15*$A37+4*$A37+4),0)+IF(Analyse!$E$107="X",INDIRECT("'DATA - økonomi'!AN"&amp;4+15*$A37+4*$A37+5),0)+IF(Analyse!$E$108="X",INDIRECT("'DATA - økonomi'!AN"&amp;4+15*$A37+4*$A37+6),0)+IF(Analyse!$E$109="X",INDIRECT("'DATA - økonomi'!AN"&amp;4+15*$A37+4*$A37+7),0)+IF(Analyse!$E$110="X",INDIRECT("'DATA - økonomi'!AN"&amp;4+15*$A37+4*$A37+8),0)+IF(Analyse!$E$111="X",INDIRECT("'DATA - økonomi'!AN"&amp;4+15*$A37+4*$A37+9),0)+IF(Analyse!$E$112="X",INDIRECT("'DATA - økonomi'!AN"&amp;4+15*$A37+4*$A37+10),0)+IF(Analyse!$E$115="X",INDIRECT("'DATA - økonomi'!AN"&amp;4+15*$A37+4*$A37+11),0)+IF(Analyse!$E$116="X",INDIRECT("'DATA - økonomi'!AN"&amp;4+15*$A37+4*$A37+12),0)+IF(Analyse!$E$117="X",INDIRECT("'DATA - økonomi'!AN"&amp;4+15*$A37+4*$A37+13),0)+IF(Analyse!$E$129="X",INDIRECT("'DATA - økonomi'!AN"&amp;4+15*$A37+4*$A37+14),0)</f>
        <v>0</v>
      </c>
      <c r="AO37" s="36">
        <f ca="1">IF(Analyse!$E$3="X",INDIRECT("'DATA - økonomi'!AO"&amp;4+15*$A37+4*$A37+0),0)+IF(Analyse!$E$4="X",INDIRECT("'DATA - økonomi'!AO"&amp;4+15*$A37+4*$A37+1),0)+IF(Analyse!$E$104="X",INDIRECT("'DATA - økonomi'!AO"&amp;4+15*$A37+4*$A37+2),0)+IF(Analyse!$E$105="X",INDIRECT("'DATA - økonomi'!AO"&amp;4+15*$A37+4*$A37+3),0)+IF(Analyse!$E$106="X",INDIRECT("'DATA - økonomi'!AO"&amp;4+15*$A37+4*$A37+4),0)+IF(Analyse!$E$107="X",INDIRECT("'DATA - økonomi'!AO"&amp;4+15*$A37+4*$A37+5),0)+IF(Analyse!$E$108="X",INDIRECT("'DATA - økonomi'!AO"&amp;4+15*$A37+4*$A37+6),0)+IF(Analyse!$E$109="X",INDIRECT("'DATA - økonomi'!AO"&amp;4+15*$A37+4*$A37+7),0)+IF(Analyse!$E$110="X",INDIRECT("'DATA - økonomi'!AO"&amp;4+15*$A37+4*$A37+8),0)+IF(Analyse!$E$111="X",INDIRECT("'DATA - økonomi'!AO"&amp;4+15*$A37+4*$A37+9),0)+IF(Analyse!$E$112="X",INDIRECT("'DATA - økonomi'!AO"&amp;4+15*$A37+4*$A37+10),0)+IF(Analyse!$E$115="X",INDIRECT("'DATA - økonomi'!AO"&amp;4+15*$A37+4*$A37+11),0)+IF(Analyse!$E$116="X",INDIRECT("'DATA - økonomi'!AO"&amp;4+15*$A37+4*$A37+12),0)+IF(Analyse!$E$117="X",INDIRECT("'DATA - økonomi'!AO"&amp;4+15*$A37+4*$A37+13),0)+IF(Analyse!$E$129="X",INDIRECT("'DATA - økonomi'!AO"&amp;4+15*$A37+4*$A37+14),0)</f>
        <v>0</v>
      </c>
      <c r="AP37" s="30"/>
      <c r="AQ37" s="35" t="s">
        <v>45</v>
      </c>
      <c r="AR37" s="36">
        <f ca="1">INDIRECT("'DATA - økonomi'!AE"&amp;($A140+1)*19)</f>
        <v>54381.66</v>
      </c>
      <c r="AS37" s="36">
        <f ca="1">INDIRECT("'DATA - økonomi'!AF"&amp;($A140+1)*19)</f>
        <v>54363.092000000004</v>
      </c>
      <c r="AT37" s="36">
        <f ca="1">INDIRECT("'DATA - økonomi'!AG"&amp;($A140+1)*19)</f>
        <v>54029.407999999996</v>
      </c>
      <c r="AU37" s="36">
        <f ca="1">INDIRECT("'DATA - økonomi'!AH"&amp;($A140+1)*19)</f>
        <v>54395.252999999997</v>
      </c>
      <c r="AV37" s="36">
        <f ca="1">INDIRECT("'DATA - økonomi'!AI"&amp;($A140+1)*19)</f>
        <v>54799.32</v>
      </c>
      <c r="AW37" s="36">
        <f ca="1">INDIRECT("'DATA - økonomi'!AJ"&amp;($A140+1)*19)</f>
        <v>54748.261000000006</v>
      </c>
      <c r="AX37" s="36">
        <f ca="1">INDIRECT("'DATA - økonomi'!AK"&amp;($A140+1)*19)</f>
        <v>54772.872000000003</v>
      </c>
      <c r="AY37" s="36">
        <f ca="1">INDIRECT("'DATA - økonomi'!AL"&amp;($A140+1)*19)</f>
        <v>54723.977999999996</v>
      </c>
      <c r="AZ37" s="36">
        <f ca="1">INDIRECT("'DATA - økonomi'!AM"&amp;($A140+1)*19)</f>
        <v>54524.417999999998</v>
      </c>
      <c r="BA37" s="36">
        <f ca="1">INDIRECT("'DATA - økonomi'!AN"&amp;($A140+1)*19)</f>
        <v>54430.3</v>
      </c>
      <c r="BB37" s="36">
        <f ca="1">INDIRECT("'DATA - økonomi'!AO"&amp;($A140+1)*19)</f>
        <v>54690.815999999999</v>
      </c>
      <c r="BC37" s="30"/>
    </row>
    <row r="38" spans="1:55" x14ac:dyDescent="0.25">
      <c r="A38" s="32">
        <v>34</v>
      </c>
      <c r="B38" s="35" t="s">
        <v>46</v>
      </c>
      <c r="C38" s="36">
        <f ca="1">IF(Analyse!$E$3="X",INDIRECT("'DATA - økonomi'!C"&amp;4+15*$A38+4*$A38+0),0)+IF(Analyse!$E$4="X",INDIRECT("'DATA - økonomi'!C"&amp;4+15*$A38+4*$A38+1),0)+IF(Analyse!$E$104="X",INDIRECT("'DATA - økonomi'!C"&amp;4+15*$A38+4*$A38+2),0)+IF(Analyse!$E$105="X",INDIRECT("'DATA - økonomi'!C"&amp;4+15*$A38+4*$A38+3),0)+IF(Analyse!$E$106="X",INDIRECT("'DATA - økonomi'!C"&amp;4+15*$A38+4*$A38+4),0)+IF(Analyse!$E$107="X",INDIRECT("'DATA - økonomi'!C"&amp;4+15*$A38+4*$A38+5),0)+IF(Analyse!$E$108="X",INDIRECT("'DATA - økonomi'!C"&amp;4+15*$A38+4*$A38+6),0)+IF(Analyse!$E$109="X",INDIRECT("'DATA - økonomi'!C"&amp;4+15*$A38+4*$A38+7),0)+IF(Analyse!$E$110="X",INDIRECT("'DATA - økonomi'!C"&amp;4+15*$A38+4*$A38+8),0)+IF(Analyse!$E$111="X",INDIRECT("'DATA - økonomi'!C"&amp;4+15*$A38+4*$A38+9),0)+IF(Analyse!$E$112="X",INDIRECT("'DATA - økonomi'!C"&amp;4+15*$A38+4*$A38+10),0)+IF(Analyse!$E$115="X",INDIRECT("'DATA - økonomi'!C"&amp;4+15*$A38+4*$A38+11),0)+IF(Analyse!$E$116="X",INDIRECT("'DATA - økonomi'!C"&amp;4+15*$A38+4*$A38+12),0)+IF(Analyse!$E$117="X",INDIRECT("'DATA - økonomi'!C"&amp;4+15*$A38+4*$A38+13),0)+IF(Analyse!$E$129="X",INDIRECT("'DATA - økonomi'!C"&amp;4+15*$A38+4*$A38+14),0)</f>
        <v>0</v>
      </c>
      <c r="D38" s="36">
        <f ca="1">IF(Analyse!$E$3="X",INDIRECT("'DATA - økonomi'!D"&amp;4+15*$A38+4*$A38+0),0)+IF(Analyse!$E$4="X",INDIRECT("'DATA - økonomi'!D"&amp;4+15*$A38+4*$A38+1),0)+IF(Analyse!$E$104="X",INDIRECT("'DATA - økonomi'!D"&amp;4+15*$A38+4*$A38+2),0)+IF(Analyse!$E$105="X",INDIRECT("'DATA - økonomi'!D"&amp;4+15*$A38+4*$A38+3),0)+IF(Analyse!$E$106="X",INDIRECT("'DATA - økonomi'!D"&amp;4+15*$A38+4*$A38+4),0)+IF(Analyse!$E$107="X",INDIRECT("'DATA - økonomi'!D"&amp;4+15*$A38+4*$A38+5),0)+IF(Analyse!$E$108="X",INDIRECT("'DATA - økonomi'!D"&amp;4+15*$A38+4*$A38+6),0)+IF(Analyse!$E$109="X",INDIRECT("'DATA - økonomi'!D"&amp;4+15*$A38+4*$A38+7),0)+IF(Analyse!$E$110="X",INDIRECT("'DATA - økonomi'!D"&amp;4+15*$A38+4*$A38+8),0)+IF(Analyse!$E$111="X",INDIRECT("'DATA - økonomi'!D"&amp;4+15*$A38+4*$A38+9),0)+IF(Analyse!$E$112="X",INDIRECT("'DATA - økonomi'!D"&amp;4+15*$A38+4*$A38+10),0)+IF(Analyse!$E$115="X",INDIRECT("'DATA - økonomi'!D"&amp;4+15*$A38+4*$A38+11),0)+IF(Analyse!$E$116="X",INDIRECT("'DATA - økonomi'!D"&amp;4+15*$A38+4*$A38+12),0)+IF(Analyse!$E$117="X",INDIRECT("'DATA - økonomi'!D"&amp;4+15*$A38+4*$A38+13),0)+IF(Analyse!$E$129="X",INDIRECT("'DATA - økonomi'!D"&amp;4+15*$A38+4*$A38+14),0)</f>
        <v>0</v>
      </c>
      <c r="E38" s="36">
        <f ca="1">IF(Analyse!$E$3="X",INDIRECT("'DATA - økonomi'!E"&amp;4+15*$A38+4*$A38+0),0)+IF(Analyse!$E$4="X",INDIRECT("'DATA - økonomi'!E"&amp;4+15*$A38+4*$A38+1),0)+IF(Analyse!$E$104="X",INDIRECT("'DATA - økonomi'!E"&amp;4+15*$A38+4*$A38+2),0)+IF(Analyse!$E$105="X",INDIRECT("'DATA - økonomi'!E"&amp;4+15*$A38+4*$A38+3),0)+IF(Analyse!$E$106="X",INDIRECT("'DATA - økonomi'!E"&amp;4+15*$A38+4*$A38+4),0)+IF(Analyse!$E$107="X",INDIRECT("'DATA - økonomi'!E"&amp;4+15*$A38+4*$A38+5),0)+IF(Analyse!$E$108="X",INDIRECT("'DATA - økonomi'!E"&amp;4+15*$A38+4*$A38+6),0)+IF(Analyse!$E$109="X",INDIRECT("'DATA - økonomi'!E"&amp;4+15*$A38+4*$A38+7),0)+IF(Analyse!$E$110="X",INDIRECT("'DATA - økonomi'!E"&amp;4+15*$A38+4*$A38+8),0)+IF(Analyse!$E$111="X",INDIRECT("'DATA - økonomi'!E"&amp;4+15*$A38+4*$A38+9),0)+IF(Analyse!$E$112="X",INDIRECT("'DATA - økonomi'!E"&amp;4+15*$A38+4*$A38+10),0)+IF(Analyse!$E$115="X",INDIRECT("'DATA - økonomi'!E"&amp;4+15*$A38+4*$A38+11),0)+IF(Analyse!$E$116="X",INDIRECT("'DATA - økonomi'!E"&amp;4+15*$A38+4*$A38+12),0)+IF(Analyse!$E$117="X",INDIRECT("'DATA - økonomi'!E"&amp;4+15*$A38+4*$A38+13),0)+IF(Analyse!$E$129="X",INDIRECT("'DATA - økonomi'!E"&amp;4+15*$A38+4*$A38+14),0)</f>
        <v>0</v>
      </c>
      <c r="F38" s="36">
        <f ca="1">IF(Analyse!$E$3="X",INDIRECT("'DATA - økonomi'!F"&amp;4+15*$A38+4*$A38+0),0)+IF(Analyse!$E$4="X",INDIRECT("'DATA - økonomi'!F"&amp;4+15*$A38+4*$A38+1),0)+IF(Analyse!$E$104="X",INDIRECT("'DATA - økonomi'!F"&amp;4+15*$A38+4*$A38+2),0)+IF(Analyse!$E$105="X",INDIRECT("'DATA - økonomi'!F"&amp;4+15*$A38+4*$A38+3),0)+IF(Analyse!$E$106="X",INDIRECT("'DATA - økonomi'!F"&amp;4+15*$A38+4*$A38+4),0)+IF(Analyse!$E$107="X",INDIRECT("'DATA - økonomi'!F"&amp;4+15*$A38+4*$A38+5),0)+IF(Analyse!$E$108="X",INDIRECT("'DATA - økonomi'!F"&amp;4+15*$A38+4*$A38+6),0)+IF(Analyse!$E$109="X",INDIRECT("'DATA - økonomi'!F"&amp;4+15*$A38+4*$A38+7),0)+IF(Analyse!$E$110="X",INDIRECT("'DATA - økonomi'!F"&amp;4+15*$A38+4*$A38+8),0)+IF(Analyse!$E$111="X",INDIRECT("'DATA - økonomi'!F"&amp;4+15*$A38+4*$A38+9),0)+IF(Analyse!$E$112="X",INDIRECT("'DATA - økonomi'!F"&amp;4+15*$A38+4*$A38+10),0)+IF(Analyse!$E$115="X",INDIRECT("'DATA - økonomi'!F"&amp;4+15*$A38+4*$A38+11),0)+IF(Analyse!$E$116="X",INDIRECT("'DATA - økonomi'!F"&amp;4+15*$A38+4*$A38+12),0)+IF(Analyse!$E$117="X",INDIRECT("'DATA - økonomi'!F"&amp;4+15*$A38+4*$A38+13),0)+IF(Analyse!$E$129="X",INDIRECT("'DATA - økonomi'!F"&amp;4+15*$A38+4*$A38+14),0)</f>
        <v>0</v>
      </c>
      <c r="G38" s="36">
        <f ca="1">IF(Analyse!$E$3="X",INDIRECT("'DATA - økonomi'!G"&amp;4+15*$A38+4*$A38+0),0)+IF(Analyse!$E$4="X",INDIRECT("'DATA - økonomi'!G"&amp;4+15*$A38+4*$A38+1),0)+IF(Analyse!$E$104="X",INDIRECT("'DATA - økonomi'!G"&amp;4+15*$A38+4*$A38+2),0)+IF(Analyse!$E$105="X",INDIRECT("'DATA - økonomi'!G"&amp;4+15*$A38+4*$A38+3),0)+IF(Analyse!$E$106="X",INDIRECT("'DATA - økonomi'!G"&amp;4+15*$A38+4*$A38+4),0)+IF(Analyse!$E$107="X",INDIRECT("'DATA - økonomi'!G"&amp;4+15*$A38+4*$A38+5),0)+IF(Analyse!$E$108="X",INDIRECT("'DATA - økonomi'!G"&amp;4+15*$A38+4*$A38+6),0)+IF(Analyse!$E$109="X",INDIRECT("'DATA - økonomi'!G"&amp;4+15*$A38+4*$A38+7),0)+IF(Analyse!$E$110="X",INDIRECT("'DATA - økonomi'!G"&amp;4+15*$A38+4*$A38+8),0)+IF(Analyse!$E$111="X",INDIRECT("'DATA - økonomi'!G"&amp;4+15*$A38+4*$A38+9),0)+IF(Analyse!$E$112="X",INDIRECT("'DATA - økonomi'!G"&amp;4+15*$A38+4*$A38+10),0)+IF(Analyse!$E$115="X",INDIRECT("'DATA - økonomi'!G"&amp;4+15*$A38+4*$A38+11),0)+IF(Analyse!$E$116="X",INDIRECT("'DATA - økonomi'!G"&amp;4+15*$A38+4*$A38+12),0)+IF(Analyse!$E$117="X",INDIRECT("'DATA - økonomi'!G"&amp;4+15*$A38+4*$A38+13),0)+IF(Analyse!$E$129="X",INDIRECT("'DATA - økonomi'!G"&amp;4+15*$A38+4*$A38+14),0)</f>
        <v>0</v>
      </c>
      <c r="H38" s="36">
        <f ca="1">IF(Analyse!$E$3="X",INDIRECT("'DATA - økonomi'!H"&amp;4+15*$A38+4*$A38+0),0)+IF(Analyse!$E$4="X",INDIRECT("'DATA - økonomi'!H"&amp;4+15*$A38+4*$A38+1),0)+IF(Analyse!$E$104="X",INDIRECT("'DATA - økonomi'!H"&amp;4+15*$A38+4*$A38+2),0)+IF(Analyse!$E$105="X",INDIRECT("'DATA - økonomi'!H"&amp;4+15*$A38+4*$A38+3),0)+IF(Analyse!$E$106="X",INDIRECT("'DATA - økonomi'!H"&amp;4+15*$A38+4*$A38+4),0)+IF(Analyse!$E$107="X",INDIRECT("'DATA - økonomi'!H"&amp;4+15*$A38+4*$A38+5),0)+IF(Analyse!$E$108="X",INDIRECT("'DATA - økonomi'!H"&amp;4+15*$A38+4*$A38+6),0)+IF(Analyse!$E$109="X",INDIRECT("'DATA - økonomi'!H"&amp;4+15*$A38+4*$A38+7),0)+IF(Analyse!$E$110="X",INDIRECT("'DATA - økonomi'!H"&amp;4+15*$A38+4*$A38+8),0)+IF(Analyse!$E$111="X",INDIRECT("'DATA - økonomi'!H"&amp;4+15*$A38+4*$A38+9),0)+IF(Analyse!$E$112="X",INDIRECT("'DATA - økonomi'!H"&amp;4+15*$A38+4*$A38+10),0)+IF(Analyse!$E$115="X",INDIRECT("'DATA - økonomi'!H"&amp;4+15*$A38+4*$A38+11),0)+IF(Analyse!$E$116="X",INDIRECT("'DATA - økonomi'!H"&amp;4+15*$A38+4*$A38+12),0)+IF(Analyse!$E$117="X",INDIRECT("'DATA - økonomi'!H"&amp;4+15*$A38+4*$A38+13),0)+IF(Analyse!$E$129="X",INDIRECT("'DATA - økonomi'!H"&amp;4+15*$A38+4*$A38+14),0)</f>
        <v>0</v>
      </c>
      <c r="I38" s="36">
        <f ca="1">IF(Analyse!$E$3="X",INDIRECT("'DATA - økonomi'!I"&amp;4+15*$A38+4*$A38+0),0)+IF(Analyse!$E$4="X",INDIRECT("'DATA - økonomi'!I"&amp;4+15*$A38+4*$A38+1),0)+IF(Analyse!$E$104="X",INDIRECT("'DATA - økonomi'!I"&amp;4+15*$A38+4*$A38+2),0)+IF(Analyse!$E$105="X",INDIRECT("'DATA - økonomi'!I"&amp;4+15*$A38+4*$A38+3),0)+IF(Analyse!$E$106="X",INDIRECT("'DATA - økonomi'!I"&amp;4+15*$A38+4*$A38+4),0)+IF(Analyse!$E$107="X",INDIRECT("'DATA - økonomi'!I"&amp;4+15*$A38+4*$A38+5),0)+IF(Analyse!$E$108="X",INDIRECT("'DATA - økonomi'!I"&amp;4+15*$A38+4*$A38+6),0)+IF(Analyse!$E$109="X",INDIRECT("'DATA - økonomi'!I"&amp;4+15*$A38+4*$A38+7),0)+IF(Analyse!$E$110="X",INDIRECT("'DATA - økonomi'!I"&amp;4+15*$A38+4*$A38+8),0)+IF(Analyse!$E$111="X",INDIRECT("'DATA - økonomi'!I"&amp;4+15*$A38+4*$A38+9),0)+IF(Analyse!$E$112="X",INDIRECT("'DATA - økonomi'!I"&amp;4+15*$A38+4*$A38+10),0)+IF(Analyse!$E$115="X",INDIRECT("'DATA - økonomi'!I"&amp;4+15*$A38+4*$A38+11),0)+IF(Analyse!$E$116="X",INDIRECT("'DATA - økonomi'!I"&amp;4+15*$A38+4*$A38+12),0)+IF(Analyse!$E$117="X",INDIRECT("'DATA - økonomi'!I"&amp;4+15*$A38+4*$A38+13),0)+IF(Analyse!$E$129="X",INDIRECT("'DATA - økonomi'!I"&amp;4+15*$A38+4*$A38+14),0)</f>
        <v>0</v>
      </c>
      <c r="J38" s="36">
        <f ca="1">IF(Analyse!$E$3="X",INDIRECT("'DATA - økonomi'!J"&amp;4+15*$A38+4*$A38+0),0)+IF(Analyse!$E$4="X",INDIRECT("'DATA - økonomi'!J"&amp;4+15*$A38+4*$A38+1),0)+IF(Analyse!$E$104="X",INDIRECT("'DATA - økonomi'!J"&amp;4+15*$A38+4*$A38+2),0)+IF(Analyse!$E$105="X",INDIRECT("'DATA - økonomi'!J"&amp;4+15*$A38+4*$A38+3),0)+IF(Analyse!$E$106="X",INDIRECT("'DATA - økonomi'!J"&amp;4+15*$A38+4*$A38+4),0)+IF(Analyse!$E$107="X",INDIRECT("'DATA - økonomi'!J"&amp;4+15*$A38+4*$A38+5),0)+IF(Analyse!$E$108="X",INDIRECT("'DATA - økonomi'!J"&amp;4+15*$A38+4*$A38+6),0)+IF(Analyse!$E$109="X",INDIRECT("'DATA - økonomi'!J"&amp;4+15*$A38+4*$A38+7),0)+IF(Analyse!$E$110="X",INDIRECT("'DATA - økonomi'!J"&amp;4+15*$A38+4*$A38+8),0)+IF(Analyse!$E$111="X",INDIRECT("'DATA - økonomi'!J"&amp;4+15*$A38+4*$A38+9),0)+IF(Analyse!$E$112="X",INDIRECT("'DATA - økonomi'!J"&amp;4+15*$A38+4*$A38+10),0)+IF(Analyse!$E$115="X",INDIRECT("'DATA - økonomi'!J"&amp;4+15*$A38+4*$A38+11),0)+IF(Analyse!$E$116="X",INDIRECT("'DATA - økonomi'!J"&amp;4+15*$A38+4*$A38+12),0)+IF(Analyse!$E$117="X",INDIRECT("'DATA - økonomi'!J"&amp;4+15*$A38+4*$A38+13),0)+IF(Analyse!$E$129="X",INDIRECT("'DATA - økonomi'!J"&amp;4+15*$A38+4*$A38+14),0)</f>
        <v>0</v>
      </c>
      <c r="K38" s="36">
        <f ca="1">IF(Analyse!$E$3="X",INDIRECT("'DATA - økonomi'!K"&amp;4+15*$A38+4*$A38+0),0)+IF(Analyse!$E$4="X",INDIRECT("'DATA - økonomi'!K"&amp;4+15*$A38+4*$A38+1),0)+IF(Analyse!$E$104="X",INDIRECT("'DATA - økonomi'!K"&amp;4+15*$A38+4*$A38+2),0)+IF(Analyse!$E$105="X",INDIRECT("'DATA - økonomi'!K"&amp;4+15*$A38+4*$A38+3),0)+IF(Analyse!$E$106="X",INDIRECT("'DATA - økonomi'!K"&amp;4+15*$A38+4*$A38+4),0)+IF(Analyse!$E$107="X",INDIRECT("'DATA - økonomi'!K"&amp;4+15*$A38+4*$A38+5),0)+IF(Analyse!$E$108="X",INDIRECT("'DATA - økonomi'!K"&amp;4+15*$A38+4*$A38+6),0)+IF(Analyse!$E$109="X",INDIRECT("'DATA - økonomi'!K"&amp;4+15*$A38+4*$A38+7),0)+IF(Analyse!$E$110="X",INDIRECT("'DATA - økonomi'!K"&amp;4+15*$A38+4*$A38+8),0)+IF(Analyse!$E$111="X",INDIRECT("'DATA - økonomi'!K"&amp;4+15*$A38+4*$A38+9),0)+IF(Analyse!$E$112="X",INDIRECT("'DATA - økonomi'!K"&amp;4+15*$A38+4*$A38+10),0)+IF(Analyse!$E$115="X",INDIRECT("'DATA - økonomi'!K"&amp;4+15*$A38+4*$A38+11),0)+IF(Analyse!$E$116="X",INDIRECT("'DATA - økonomi'!K"&amp;4+15*$A38+4*$A38+12),0)+IF(Analyse!$E$117="X",INDIRECT("'DATA - økonomi'!K"&amp;4+15*$A38+4*$A38+13),0)+IF(Analyse!$E$129="X",INDIRECT("'DATA - økonomi'!K"&amp;4+15*$A38+4*$A38+14),0)</f>
        <v>0</v>
      </c>
      <c r="L38" s="36">
        <f ca="1">IF(Analyse!$E$3="X",INDIRECT("'DATA - økonomi'!L"&amp;4+15*$A38+4*$A38+0),0)+IF(Analyse!$E$4="X",INDIRECT("'DATA - økonomi'!L"&amp;4+15*$A38+4*$A38+1),0)+IF(Analyse!$E$104="X",INDIRECT("'DATA - økonomi'!L"&amp;4+15*$A38+4*$A38+2),0)+IF(Analyse!$E$105="X",INDIRECT("'DATA - økonomi'!L"&amp;4+15*$A38+4*$A38+3),0)+IF(Analyse!$E$106="X",INDIRECT("'DATA - økonomi'!L"&amp;4+15*$A38+4*$A38+4),0)+IF(Analyse!$E$107="X",INDIRECT("'DATA - økonomi'!L"&amp;4+15*$A38+4*$A38+5),0)+IF(Analyse!$E$108="X",INDIRECT("'DATA - økonomi'!L"&amp;4+15*$A38+4*$A38+6),0)+IF(Analyse!$E$109="X",INDIRECT("'DATA - økonomi'!L"&amp;4+15*$A38+4*$A38+7),0)+IF(Analyse!$E$110="X",INDIRECT("'DATA - økonomi'!L"&amp;4+15*$A38+4*$A38+8),0)+IF(Analyse!$E$111="X",INDIRECT("'DATA - økonomi'!L"&amp;4+15*$A38+4*$A38+9),0)+IF(Analyse!$E$112="X",INDIRECT("'DATA - økonomi'!L"&amp;4+15*$A38+4*$A38+10),0)+IF(Analyse!$E$115="X",INDIRECT("'DATA - økonomi'!L"&amp;4+15*$A38+4*$A38+11),0)+IF(Analyse!$E$116="X",INDIRECT("'DATA - økonomi'!L"&amp;4+15*$A38+4*$A38+12),0)+IF(Analyse!$E$117="X",INDIRECT("'DATA - økonomi'!L"&amp;4+15*$A38+4*$A38+13),0)+IF(Analyse!$E$129="X",INDIRECT("'DATA - økonomi'!L"&amp;4+15*$A38+4*$A38+14),0)</f>
        <v>0</v>
      </c>
      <c r="M38" s="36">
        <f ca="1">IF(Analyse!$E$3="X",INDIRECT("'DATA - økonomi'!M"&amp;4+15*$A38+4*$A38+0),0)+IF(Analyse!$E$4="X",INDIRECT("'DATA - økonomi'!M"&amp;4+15*$A38+4*$A38+1),0)+IF(Analyse!$E$104="X",INDIRECT("'DATA - økonomi'!M"&amp;4+15*$A38+4*$A38+2),0)+IF(Analyse!$E$105="X",INDIRECT("'DATA - økonomi'!M"&amp;4+15*$A38+4*$A38+3),0)+IF(Analyse!$E$106="X",INDIRECT("'DATA - økonomi'!M"&amp;4+15*$A38+4*$A38+4),0)+IF(Analyse!$E$107="X",INDIRECT("'DATA - økonomi'!M"&amp;4+15*$A38+4*$A38+5),0)+IF(Analyse!$E$108="X",INDIRECT("'DATA - økonomi'!M"&amp;4+15*$A38+4*$A38+6),0)+IF(Analyse!$E$109="X",INDIRECT("'DATA - økonomi'!M"&amp;4+15*$A38+4*$A38+7),0)+IF(Analyse!$E$110="X",INDIRECT("'DATA - økonomi'!M"&amp;4+15*$A38+4*$A38+8),0)+IF(Analyse!$E$111="X",INDIRECT("'DATA - økonomi'!M"&amp;4+15*$A38+4*$A38+9),0)+IF(Analyse!$E$112="X",INDIRECT("'DATA - økonomi'!M"&amp;4+15*$A38+4*$A38+10),0)+IF(Analyse!$E$115="X",INDIRECT("'DATA - økonomi'!M"&amp;4+15*$A38+4*$A38+11),0)+IF(Analyse!$E$116="X",INDIRECT("'DATA - økonomi'!M"&amp;4+15*$A38+4*$A38+12),0)+IF(Analyse!$E$117="X",INDIRECT("'DATA - økonomi'!M"&amp;4+15*$A38+4*$A38+13),0)+IF(Analyse!$E$129="X",INDIRECT("'DATA - økonomi'!M"&amp;4+15*$A38+4*$A38+14),0)</f>
        <v>0</v>
      </c>
      <c r="N38" s="36">
        <f ca="1">IF(Analyse!$E$3="X",INDIRECT("'DATA - økonomi'!N"&amp;4+15*$A38+4*$A38+0),0)+IF(Analyse!$E$4="X",INDIRECT("'DATA - økonomi'!N"&amp;4+15*$A38+4*$A38+1),0)+IF(Analyse!$E$104="X",INDIRECT("'DATA - økonomi'!N"&amp;4+15*$A38+4*$A38+2),0)+IF(Analyse!$E$105="X",INDIRECT("'DATA - økonomi'!N"&amp;4+15*$A38+4*$A38+3),0)+IF(Analyse!$E$106="X",INDIRECT("'DATA - økonomi'!N"&amp;4+15*$A38+4*$A38+4),0)+IF(Analyse!$E$107="X",INDIRECT("'DATA - økonomi'!N"&amp;4+15*$A38+4*$A38+5),0)+IF(Analyse!$E$108="X",INDIRECT("'DATA - økonomi'!N"&amp;4+15*$A38+4*$A38+6),0)+IF(Analyse!$E$109="X",INDIRECT("'DATA - økonomi'!N"&amp;4+15*$A38+4*$A38+7),0)+IF(Analyse!$E$110="X",INDIRECT("'DATA - økonomi'!N"&amp;4+15*$A38+4*$A38+8),0)+IF(Analyse!$E$111="X",INDIRECT("'DATA - økonomi'!N"&amp;4+15*$A38+4*$A38+9),0)+IF(Analyse!$E$112="X",INDIRECT("'DATA - økonomi'!N"&amp;4+15*$A38+4*$A38+10),0)+IF(Analyse!$E$115="X",INDIRECT("'DATA - økonomi'!N"&amp;4+15*$A38+4*$A38+11),0)+IF(Analyse!$E$116="X",INDIRECT("'DATA - økonomi'!N"&amp;4+15*$A38+4*$A38+12),0)+IF(Analyse!$E$117="X",INDIRECT("'DATA - økonomi'!N"&amp;4+15*$A38+4*$A38+13),0)+IF(Analyse!$E$129="X",INDIRECT("'DATA - økonomi'!N"&amp;4+15*$A38+4*$A38+14),0)</f>
        <v>0</v>
      </c>
      <c r="O38" s="32"/>
      <c r="P38" s="35" t="s">
        <v>46</v>
      </c>
      <c r="Q38" s="36">
        <f ca="1">IF(Analyse!$E$3="X",INDIRECT("'DATA - økonomi'!Q"&amp;4+15*$A38+4*$A38+0),0)+IF(Analyse!$E$4="X",INDIRECT("'DATA - økonomi'!Q"&amp;4+15*$A38+4*$A38+1),0)+IF(Analyse!$E$104="X",INDIRECT("'DATA - økonomi'!Q"&amp;4+15*$A38+4*$A38+2),0)+IF(Analyse!$E$105="X",INDIRECT("'DATA - økonomi'!Q"&amp;4+15*$A38+4*$A38+3),0)+IF(Analyse!$E$106="X",INDIRECT("'DATA - økonomi'!Q"&amp;4+15*$A38+4*$A38+4),0)+IF(Analyse!$E$107="X",INDIRECT("'DATA - økonomi'!Q"&amp;4+15*$A38+4*$A38+5),0)+IF(Analyse!$E$108="X",INDIRECT("'DATA - økonomi'!Q"&amp;4+15*$A38+4*$A38+6),0)+IF(Analyse!$E$109="X",INDIRECT("'DATA - økonomi'!Q"&amp;4+15*$A38+4*$A38+7),0)+IF(Analyse!$E$110="X",INDIRECT("'DATA - økonomi'!Q"&amp;4+15*$A38+4*$A38+8),0)+IF(Analyse!$E$111="X",INDIRECT("'DATA - økonomi'!Q"&amp;4+15*$A38+4*$A38+9),0)+IF(Analyse!$E$112="X",INDIRECT("'DATA - økonomi'!Q"&amp;4+15*$A38+4*$A38+10),0)+IF(Analyse!$E$115="X",INDIRECT("'DATA - økonomi'!Q"&amp;4+15*$A38+4*$A38+11),0)+IF(Analyse!$E$116="X",INDIRECT("'DATA - økonomi'!Q"&amp;4+15*$A38+4*$A38+12),0)+IF(Analyse!$E$117="X",INDIRECT("'DATA - økonomi'!Q"&amp;4+15*$A38+4*$A38+13),0)+IF(Analyse!$E$129="X",INDIRECT("'DATA - økonomi'!Q"&amp;4+15*$A38+4*$A38+14),0)</f>
        <v>0</v>
      </c>
      <c r="R38" s="36">
        <f ca="1">IF(Analyse!$E$3="X",INDIRECT("'DATA - økonomi'!R"&amp;4+15*$A38+4*$A38+0),0)+IF(Analyse!$E$4="X",INDIRECT("'DATA - økonomi'!R"&amp;4+15*$A38+4*$A38+1),0)+IF(Analyse!$E$104="X",INDIRECT("'DATA - økonomi'!R"&amp;4+15*$A38+4*$A38+2),0)+IF(Analyse!$E$105="X",INDIRECT("'DATA - økonomi'!R"&amp;4+15*$A38+4*$A38+3),0)+IF(Analyse!$E$106="X",INDIRECT("'DATA - økonomi'!R"&amp;4+15*$A38+4*$A38+4),0)+IF(Analyse!$E$107="X",INDIRECT("'DATA - økonomi'!R"&amp;4+15*$A38+4*$A38+5),0)+IF(Analyse!$E$108="X",INDIRECT("'DATA - økonomi'!R"&amp;4+15*$A38+4*$A38+6),0)+IF(Analyse!$E$109="X",INDIRECT("'DATA - økonomi'!R"&amp;4+15*$A38+4*$A38+7),0)+IF(Analyse!$E$110="X",INDIRECT("'DATA - økonomi'!R"&amp;4+15*$A38+4*$A38+8),0)+IF(Analyse!$E$111="X",INDIRECT("'DATA - økonomi'!R"&amp;4+15*$A38+4*$A38+9),0)+IF(Analyse!$E$112="X",INDIRECT("'DATA - økonomi'!R"&amp;4+15*$A38+4*$A38+10),0)+IF(Analyse!$E$115="X",INDIRECT("'DATA - økonomi'!R"&amp;4+15*$A38+4*$A38+11),0)+IF(Analyse!$E$116="X",INDIRECT("'DATA - økonomi'!R"&amp;4+15*$A38+4*$A38+12),0)+IF(Analyse!$E$117="X",INDIRECT("'DATA - økonomi'!R"&amp;4+15*$A38+4*$A38+13),0)+IF(Analyse!$E$129="X",INDIRECT("'DATA - økonomi'!R"&amp;4+15*$A38+4*$A38+14),0)</f>
        <v>0</v>
      </c>
      <c r="S38" s="36">
        <f ca="1">IF(Analyse!$E$3="X",INDIRECT("'DATA - økonomi'!S"&amp;4+15*$A38+4*$A38+0),0)+IF(Analyse!$E$4="X",INDIRECT("'DATA - økonomi'!S"&amp;4+15*$A38+4*$A38+1),0)+IF(Analyse!$E$104="X",INDIRECT("'DATA - økonomi'!S"&amp;4+15*$A38+4*$A38+2),0)+IF(Analyse!$E$105="X",INDIRECT("'DATA - økonomi'!S"&amp;4+15*$A38+4*$A38+3),0)+IF(Analyse!$E$106="X",INDIRECT("'DATA - økonomi'!S"&amp;4+15*$A38+4*$A38+4),0)+IF(Analyse!$E$107="X",INDIRECT("'DATA - økonomi'!S"&amp;4+15*$A38+4*$A38+5),0)+IF(Analyse!$E$108="X",INDIRECT("'DATA - økonomi'!S"&amp;4+15*$A38+4*$A38+6),0)+IF(Analyse!$E$109="X",INDIRECT("'DATA - økonomi'!S"&amp;4+15*$A38+4*$A38+7),0)+IF(Analyse!$E$110="X",INDIRECT("'DATA - økonomi'!S"&amp;4+15*$A38+4*$A38+8),0)+IF(Analyse!$E$111="X",INDIRECT("'DATA - økonomi'!S"&amp;4+15*$A38+4*$A38+9),0)+IF(Analyse!$E$112="X",INDIRECT("'DATA - økonomi'!S"&amp;4+15*$A38+4*$A38+10),0)+IF(Analyse!$E$115="X",INDIRECT("'DATA - økonomi'!S"&amp;4+15*$A38+4*$A38+11),0)+IF(Analyse!$E$116="X",INDIRECT("'DATA - økonomi'!S"&amp;4+15*$A38+4*$A38+12),0)+IF(Analyse!$E$117="X",INDIRECT("'DATA - økonomi'!S"&amp;4+15*$A38+4*$A38+13),0)+IF(Analyse!$E$129="X",INDIRECT("'DATA - økonomi'!S"&amp;4+15*$A38+4*$A38+14),0)</f>
        <v>0</v>
      </c>
      <c r="T38" s="36">
        <f ca="1">IF(Analyse!$E$3="X",INDIRECT("'DATA - økonomi'!T"&amp;4+15*$A38+4*$A38+0),0)+IF(Analyse!$E$4="X",INDIRECT("'DATA - økonomi'!T"&amp;4+15*$A38+4*$A38+1),0)+IF(Analyse!$E$104="X",INDIRECT("'DATA - økonomi'!T"&amp;4+15*$A38+4*$A38+2),0)+IF(Analyse!$E$105="X",INDIRECT("'DATA - økonomi'!T"&amp;4+15*$A38+4*$A38+3),0)+IF(Analyse!$E$106="X",INDIRECT("'DATA - økonomi'!T"&amp;4+15*$A38+4*$A38+4),0)+IF(Analyse!$E$107="X",INDIRECT("'DATA - økonomi'!T"&amp;4+15*$A38+4*$A38+5),0)+IF(Analyse!$E$108="X",INDIRECT("'DATA - økonomi'!T"&amp;4+15*$A38+4*$A38+6),0)+IF(Analyse!$E$109="X",INDIRECT("'DATA - økonomi'!T"&amp;4+15*$A38+4*$A38+7),0)+IF(Analyse!$E$110="X",INDIRECT("'DATA - økonomi'!T"&amp;4+15*$A38+4*$A38+8),0)+IF(Analyse!$E$111="X",INDIRECT("'DATA - økonomi'!T"&amp;4+15*$A38+4*$A38+9),0)+IF(Analyse!$E$112="X",INDIRECT("'DATA - økonomi'!T"&amp;4+15*$A38+4*$A38+10),0)+IF(Analyse!$E$115="X",INDIRECT("'DATA - økonomi'!T"&amp;4+15*$A38+4*$A38+11),0)+IF(Analyse!$E$116="X",INDIRECT("'DATA - økonomi'!T"&amp;4+15*$A38+4*$A38+12),0)+IF(Analyse!$E$117="X",INDIRECT("'DATA - økonomi'!T"&amp;4+15*$A38+4*$A38+13),0)+IF(Analyse!$E$129="X",INDIRECT("'DATA - økonomi'!T"&amp;4+15*$A38+4*$A38+14),0)</f>
        <v>0</v>
      </c>
      <c r="U38" s="36">
        <f ca="1">IF(Analyse!$E$3="X",INDIRECT("'DATA - økonomi'!U"&amp;4+15*$A38+4*$A38+0),0)+IF(Analyse!$E$4="X",INDIRECT("'DATA - økonomi'!U"&amp;4+15*$A38+4*$A38+1),0)+IF(Analyse!$E$104="X",INDIRECT("'DATA - økonomi'!U"&amp;4+15*$A38+4*$A38+2),0)+IF(Analyse!$E$105="X",INDIRECT("'DATA - økonomi'!U"&amp;4+15*$A38+4*$A38+3),0)+IF(Analyse!$E$106="X",INDIRECT("'DATA - økonomi'!U"&amp;4+15*$A38+4*$A38+4),0)+IF(Analyse!$E$107="X",INDIRECT("'DATA - økonomi'!U"&amp;4+15*$A38+4*$A38+5),0)+IF(Analyse!$E$108="X",INDIRECT("'DATA - økonomi'!U"&amp;4+15*$A38+4*$A38+6),0)+IF(Analyse!$E$109="X",INDIRECT("'DATA - økonomi'!U"&amp;4+15*$A38+4*$A38+7),0)+IF(Analyse!$E$110="X",INDIRECT("'DATA - økonomi'!U"&amp;4+15*$A38+4*$A38+8),0)+IF(Analyse!$E$111="X",INDIRECT("'DATA - økonomi'!U"&amp;4+15*$A38+4*$A38+9),0)+IF(Analyse!$E$112="X",INDIRECT("'DATA - økonomi'!U"&amp;4+15*$A38+4*$A38+10),0)+IF(Analyse!$E$115="X",INDIRECT("'DATA - økonomi'!U"&amp;4+15*$A38+4*$A38+11),0)+IF(Analyse!$E$116="X",INDIRECT("'DATA - økonomi'!U"&amp;4+15*$A38+4*$A38+12),0)+IF(Analyse!$E$117="X",INDIRECT("'DATA - økonomi'!U"&amp;4+15*$A38+4*$A38+13),0)+IF(Analyse!$E$129="X",INDIRECT("'DATA - økonomi'!U"&amp;4+15*$A38+4*$A38+14),0)</f>
        <v>0</v>
      </c>
      <c r="V38" s="36">
        <f ca="1">IF(Analyse!$E$3="X",INDIRECT("'DATA - økonomi'!V"&amp;4+15*$A38+4*$A38+0),0)+IF(Analyse!$E$4="X",INDIRECT("'DATA - økonomi'!V"&amp;4+15*$A38+4*$A38+1),0)+IF(Analyse!$E$104="X",INDIRECT("'DATA - økonomi'!V"&amp;4+15*$A38+4*$A38+2),0)+IF(Analyse!$E$105="X",INDIRECT("'DATA - økonomi'!V"&amp;4+15*$A38+4*$A38+3),0)+IF(Analyse!$E$106="X",INDIRECT("'DATA - økonomi'!V"&amp;4+15*$A38+4*$A38+4),0)+IF(Analyse!$E$107="X",INDIRECT("'DATA - økonomi'!V"&amp;4+15*$A38+4*$A38+5),0)+IF(Analyse!$E$108="X",INDIRECT("'DATA - økonomi'!V"&amp;4+15*$A38+4*$A38+6),0)+IF(Analyse!$E$109="X",INDIRECT("'DATA - økonomi'!V"&amp;4+15*$A38+4*$A38+7),0)+IF(Analyse!$E$110="X",INDIRECT("'DATA - økonomi'!V"&amp;4+15*$A38+4*$A38+8),0)+IF(Analyse!$E$111="X",INDIRECT("'DATA - økonomi'!V"&amp;4+15*$A38+4*$A38+9),0)+IF(Analyse!$E$112="X",INDIRECT("'DATA - økonomi'!V"&amp;4+15*$A38+4*$A38+10),0)+IF(Analyse!$E$115="X",INDIRECT("'DATA - økonomi'!V"&amp;4+15*$A38+4*$A38+11),0)+IF(Analyse!$E$116="X",INDIRECT("'DATA - økonomi'!V"&amp;4+15*$A38+4*$A38+12),0)+IF(Analyse!$E$117="X",INDIRECT("'DATA - økonomi'!V"&amp;4+15*$A38+4*$A38+13),0)+IF(Analyse!$E$129="X",INDIRECT("'DATA - økonomi'!V"&amp;4+15*$A38+4*$A38+14),0)</f>
        <v>0</v>
      </c>
      <c r="W38" s="36">
        <f ca="1">IF(Analyse!$E$3="X",INDIRECT("'DATA - økonomi'!W"&amp;4+15*$A38+4*$A38+0),0)+IF(Analyse!$E$4="X",INDIRECT("'DATA - økonomi'!W"&amp;4+15*$A38+4*$A38+1),0)+IF(Analyse!$E$104="X",INDIRECT("'DATA - økonomi'!W"&amp;4+15*$A38+4*$A38+2),0)+IF(Analyse!$E$105="X",INDIRECT("'DATA - økonomi'!W"&amp;4+15*$A38+4*$A38+3),0)+IF(Analyse!$E$106="X",INDIRECT("'DATA - økonomi'!W"&amp;4+15*$A38+4*$A38+4),0)+IF(Analyse!$E$107="X",INDIRECT("'DATA - økonomi'!W"&amp;4+15*$A38+4*$A38+5),0)+IF(Analyse!$E$108="X",INDIRECT("'DATA - økonomi'!W"&amp;4+15*$A38+4*$A38+6),0)+IF(Analyse!$E$109="X",INDIRECT("'DATA - økonomi'!W"&amp;4+15*$A38+4*$A38+7),0)+IF(Analyse!$E$110="X",INDIRECT("'DATA - økonomi'!W"&amp;4+15*$A38+4*$A38+8),0)+IF(Analyse!$E$111="X",INDIRECT("'DATA - økonomi'!W"&amp;4+15*$A38+4*$A38+9),0)+IF(Analyse!$E$112="X",INDIRECT("'DATA - økonomi'!W"&amp;4+15*$A38+4*$A38+10),0)+IF(Analyse!$E$115="X",INDIRECT("'DATA - økonomi'!W"&amp;4+15*$A38+4*$A38+11),0)+IF(Analyse!$E$116="X",INDIRECT("'DATA - økonomi'!W"&amp;4+15*$A38+4*$A38+12),0)+IF(Analyse!$E$117="X",INDIRECT("'DATA - økonomi'!W"&amp;4+15*$A38+4*$A38+13),0)+IF(Analyse!$E$129="X",INDIRECT("'DATA - økonomi'!W"&amp;4+15*$A38+4*$A38+14),0)</f>
        <v>0</v>
      </c>
      <c r="X38" s="36">
        <f ca="1">IF(Analyse!$E$3="X",INDIRECT("'DATA - økonomi'!X"&amp;4+15*$A38+4*$A38+0),0)+IF(Analyse!$E$4="X",INDIRECT("'DATA - økonomi'!X"&amp;4+15*$A38+4*$A38+1),0)+IF(Analyse!$E$104="X",INDIRECT("'DATA - økonomi'!X"&amp;4+15*$A38+4*$A38+2),0)+IF(Analyse!$E$105="X",INDIRECT("'DATA - økonomi'!X"&amp;4+15*$A38+4*$A38+3),0)+IF(Analyse!$E$106="X",INDIRECT("'DATA - økonomi'!X"&amp;4+15*$A38+4*$A38+4),0)+IF(Analyse!$E$107="X",INDIRECT("'DATA - økonomi'!X"&amp;4+15*$A38+4*$A38+5),0)+IF(Analyse!$E$108="X",INDIRECT("'DATA - økonomi'!X"&amp;4+15*$A38+4*$A38+6),0)+IF(Analyse!$E$109="X",INDIRECT("'DATA - økonomi'!X"&amp;4+15*$A38+4*$A38+7),0)+IF(Analyse!$E$110="X",INDIRECT("'DATA - økonomi'!X"&amp;4+15*$A38+4*$A38+8),0)+IF(Analyse!$E$111="X",INDIRECT("'DATA - økonomi'!X"&amp;4+15*$A38+4*$A38+9),0)+IF(Analyse!$E$112="X",INDIRECT("'DATA - økonomi'!X"&amp;4+15*$A38+4*$A38+10),0)+IF(Analyse!$E$115="X",INDIRECT("'DATA - økonomi'!X"&amp;4+15*$A38+4*$A38+11),0)+IF(Analyse!$E$116="X",INDIRECT("'DATA - økonomi'!X"&amp;4+15*$A38+4*$A38+12),0)+IF(Analyse!$E$117="X",INDIRECT("'DATA - økonomi'!X"&amp;4+15*$A38+4*$A38+13),0)+IF(Analyse!$E$129="X",INDIRECT("'DATA - økonomi'!X"&amp;4+15*$A38+4*$A38+14),0)</f>
        <v>0</v>
      </c>
      <c r="Y38" s="36">
        <f ca="1">IF(Analyse!$E$3="X",INDIRECT("'DATA - økonomi'!Y"&amp;4+15*$A38+4*$A38+0),0)+IF(Analyse!$E$4="X",INDIRECT("'DATA - økonomi'!Y"&amp;4+15*$A38+4*$A38+1),0)+IF(Analyse!$E$104="X",INDIRECT("'DATA - økonomi'!Y"&amp;4+15*$A38+4*$A38+2),0)+IF(Analyse!$E$105="X",INDIRECT("'DATA - økonomi'!Y"&amp;4+15*$A38+4*$A38+3),0)+IF(Analyse!$E$106="X",INDIRECT("'DATA - økonomi'!Y"&amp;4+15*$A38+4*$A38+4),0)+IF(Analyse!$E$107="X",INDIRECT("'DATA - økonomi'!Y"&amp;4+15*$A38+4*$A38+5),0)+IF(Analyse!$E$108="X",INDIRECT("'DATA - økonomi'!Y"&amp;4+15*$A38+4*$A38+6),0)+IF(Analyse!$E$109="X",INDIRECT("'DATA - økonomi'!Y"&amp;4+15*$A38+4*$A38+7),0)+IF(Analyse!$E$110="X",INDIRECT("'DATA - økonomi'!Y"&amp;4+15*$A38+4*$A38+8),0)+IF(Analyse!$E$111="X",INDIRECT("'DATA - økonomi'!Y"&amp;4+15*$A38+4*$A38+9),0)+IF(Analyse!$E$112="X",INDIRECT("'DATA - økonomi'!Y"&amp;4+15*$A38+4*$A38+10),0)+IF(Analyse!$E$115="X",INDIRECT("'DATA - økonomi'!Y"&amp;4+15*$A38+4*$A38+11),0)+IF(Analyse!$E$116="X",INDIRECT("'DATA - økonomi'!Y"&amp;4+15*$A38+4*$A38+12),0)+IF(Analyse!$E$117="X",INDIRECT("'DATA - økonomi'!Y"&amp;4+15*$A38+4*$A38+13),0)+IF(Analyse!$E$129="X",INDIRECT("'DATA - økonomi'!Y"&amp;4+15*$A38+4*$A38+14),0)</f>
        <v>0</v>
      </c>
      <c r="Z38" s="36">
        <f ca="1">IF(Analyse!$E$3="X",INDIRECT("'DATA - økonomi'!Z"&amp;4+15*$A38+4*$A38+0),0)+IF(Analyse!$E$4="X",INDIRECT("'DATA - økonomi'!Z"&amp;4+15*$A38+4*$A38+1),0)+IF(Analyse!$E$104="X",INDIRECT("'DATA - økonomi'!Z"&amp;4+15*$A38+4*$A38+2),0)+IF(Analyse!$E$105="X",INDIRECT("'DATA - økonomi'!Z"&amp;4+15*$A38+4*$A38+3),0)+IF(Analyse!$E$106="X",INDIRECT("'DATA - økonomi'!Z"&amp;4+15*$A38+4*$A38+4),0)+IF(Analyse!$E$107="X",INDIRECT("'DATA - økonomi'!Z"&amp;4+15*$A38+4*$A38+5),0)+IF(Analyse!$E$108="X",INDIRECT("'DATA - økonomi'!Z"&amp;4+15*$A38+4*$A38+6),0)+IF(Analyse!$E$109="X",INDIRECT("'DATA - økonomi'!Z"&amp;4+15*$A38+4*$A38+7),0)+IF(Analyse!$E$110="X",INDIRECT("'DATA - økonomi'!Z"&amp;4+15*$A38+4*$A38+8),0)+IF(Analyse!$E$111="X",INDIRECT("'DATA - økonomi'!Z"&amp;4+15*$A38+4*$A38+9),0)+IF(Analyse!$E$112="X",INDIRECT("'DATA - økonomi'!Z"&amp;4+15*$A38+4*$A38+10),0)+IF(Analyse!$E$115="X",INDIRECT("'DATA - økonomi'!Z"&amp;4+15*$A38+4*$A38+11),0)+IF(Analyse!$E$116="X",INDIRECT("'DATA - økonomi'!Z"&amp;4+15*$A38+4*$A38+12),0)+IF(Analyse!$E$117="X",INDIRECT("'DATA - økonomi'!Z"&amp;4+15*$A38+4*$A38+13),0)+IF(Analyse!$E$129="X",INDIRECT("'DATA - økonomi'!Z"&amp;4+15*$A38+4*$A38+14),0)</f>
        <v>0</v>
      </c>
      <c r="AA38" s="36">
        <f ca="1">IF(Analyse!$E$3="X",INDIRECT("'DATA - økonomi'!Z"&amp;4+15*$A38+4*$A38+0),0)+IF(Analyse!$E$4="X",INDIRECT("'DATA - økonomi'!Z"&amp;4+15*$A38+4*$A38+1),0)+IF(Analyse!$E$104="X",INDIRECT("'DATA - økonomi'!Z"&amp;4+15*$A38+4*$A38+2),0)+IF(Analyse!$E$105="X",INDIRECT("'DATA - økonomi'!Z"&amp;4+15*$A38+4*$A38+3),0)+IF(Analyse!$E$106="X",INDIRECT("'DATA - økonomi'!Z"&amp;4+15*$A38+4*$A38+4),0)+IF(Analyse!$E$107="X",INDIRECT("'DATA - økonomi'!Z"&amp;4+15*$A38+4*$A38+5),0)+IF(Analyse!$E$108="X",INDIRECT("'DATA - økonomi'!Z"&amp;4+15*$A38+4*$A38+6),0)+IF(Analyse!$E$109="X",INDIRECT("'DATA - økonomi'!Z"&amp;4+15*$A38+4*$A38+7),0)+IF(Analyse!$E$110="X",INDIRECT("'DATA - økonomi'!Z"&amp;4+15*$A38+4*$A38+8),0)+IF(Analyse!$E$111="X",INDIRECT("'DATA - økonomi'!Z"&amp;4+15*$A38+4*$A38+9),0)+IF(Analyse!$E$112="X",INDIRECT("'DATA - økonomi'!Z"&amp;4+15*$A38+4*$A38+10),0)+IF(Analyse!$E$115="X",INDIRECT("'DATA - økonomi'!Z"&amp;4+15*$A38+4*$A38+11),0)+IF(Analyse!$E$116="X",INDIRECT("'DATA - økonomi'!Z"&amp;4+15*$A38+4*$A38+12),0)+IF(Analyse!$E$117="X",INDIRECT("'DATA - økonomi'!Z"&amp;4+15*$A38+4*$A38+13),0)+IF(Analyse!$E$129="X",INDIRECT("'DATA - økonomi'!Z"&amp;4+15*$A38+4*$A38+14),0)</f>
        <v>0</v>
      </c>
      <c r="AB38" s="36">
        <f ca="1">IF(Analyse!$E$3="X",INDIRECT("'DATA - økonomi'!Z"&amp;4+15*$A38+4*$A38+0),0)+IF(Analyse!$E$4="X",INDIRECT("'DATA - økonomi'!Z"&amp;4+15*$A38+4*$A38+1),0)+IF(Analyse!$E$104="X",INDIRECT("'DATA - økonomi'!Z"&amp;4+15*$A38+4*$A38+2),0)+IF(Analyse!$E$105="X",INDIRECT("'DATA - økonomi'!Z"&amp;4+15*$A38+4*$A38+3),0)+IF(Analyse!$E$106="X",INDIRECT("'DATA - økonomi'!Z"&amp;4+15*$A38+4*$A38+4),0)+IF(Analyse!$E$107="X",INDIRECT("'DATA - økonomi'!Z"&amp;4+15*$A38+4*$A38+5),0)+IF(Analyse!$E$108="X",INDIRECT("'DATA - økonomi'!Z"&amp;4+15*$A38+4*$A38+6),0)+IF(Analyse!$E$109="X",INDIRECT("'DATA - økonomi'!Z"&amp;4+15*$A38+4*$A38+7),0)+IF(Analyse!$E$110="X",INDIRECT("'DATA - økonomi'!Z"&amp;4+15*$A38+4*$A38+8),0)+IF(Analyse!$E$111="X",INDIRECT("'DATA - økonomi'!Z"&amp;4+15*$A38+4*$A38+9),0)+IF(Analyse!$E$112="X",INDIRECT("'DATA - økonomi'!Z"&amp;4+15*$A38+4*$A38+10),0)+IF(Analyse!$E$115="X",INDIRECT("'DATA - økonomi'!Z"&amp;4+15*$A38+4*$A38+11),0)+IF(Analyse!$E$116="X",INDIRECT("'DATA - økonomi'!Z"&amp;4+15*$A38+4*$A38+12),0)+IF(Analyse!$E$117="X",INDIRECT("'DATA - økonomi'!Z"&amp;4+15*$A38+4*$A38+13),0)+IF(Analyse!$E$129="X",INDIRECT("'DATA - økonomi'!Z"&amp;4+15*$A38+4*$A38+14),0)</f>
        <v>0</v>
      </c>
      <c r="AC38" s="30"/>
      <c r="AD38" s="35" t="s">
        <v>46</v>
      </c>
      <c r="AE38" s="36">
        <f ca="1">IF(Analyse!$E$3="X",INDIRECT("'DATA - økonomi'!AE"&amp;4+15*$A38+4*$A38+0),0)+IF(Analyse!$E$4="X",INDIRECT("'DATA - økonomi'!AE"&amp;4+15*$A38+4*$A38+1),0)+IF(Analyse!$E$104="X",INDIRECT("'DATA - økonomi'!AE"&amp;4+15*$A38+4*$A38+2),0)+IF(Analyse!$E$105="X",INDIRECT("'DATA - økonomi'!AE"&amp;4+15*$A38+4*$A38+3),0)+IF(Analyse!$E$106="X",INDIRECT("'DATA - økonomi'!AE"&amp;4+15*$A38+4*$A38+4),0)+IF(Analyse!$E$107="X",INDIRECT("'DATA - økonomi'!AE"&amp;4+15*$A38+4*$A38+5),0)+IF(Analyse!$E$108="X",INDIRECT("'DATA - økonomi'!AE"&amp;4+15*$A38+4*$A38+6),0)+IF(Analyse!$E$109="X",INDIRECT("'DATA - økonomi'!AE"&amp;4+15*$A38+4*$A38+7),0)+IF(Analyse!$E$110="X",INDIRECT("'DATA - økonomi'!AE"&amp;4+15*$A38+4*$A38+8),0)+IF(Analyse!$E$111="X",INDIRECT("'DATA - økonomi'!AE"&amp;4+15*$A38+4*$A38+9),0)+IF(Analyse!$E$112="X",INDIRECT("'DATA - økonomi'!AE"&amp;4+15*$A38+4*$A38+10),0)+IF(Analyse!$E$115="X",INDIRECT("'DATA - økonomi'!AE"&amp;4+15*$A38+4*$A38+11),0)+IF(Analyse!$E$116="X",INDIRECT("'DATA - økonomi'!AE"&amp;4+15*$A38+4*$A38+12),0)+IF(Analyse!$E$117="X",INDIRECT("'DATA - økonomi'!AE"&amp;4+15*$A38+4*$A38+13),0)+IF(Analyse!$E$129="X",INDIRECT("'DATA - økonomi'!AE"&amp;4+15*$A38+4*$A38+14),0)</f>
        <v>0</v>
      </c>
      <c r="AF38" s="36">
        <f ca="1">IF(Analyse!$E$3="X",INDIRECT("'DATA - økonomi'!AF"&amp;4+15*$A38+4*$A38+0),0)+IF(Analyse!$E$4="X",INDIRECT("'DATA - økonomi'!AF"&amp;4+15*$A38+4*$A38+1),0)+IF(Analyse!$E$104="X",INDIRECT("'DATA - økonomi'!AF"&amp;4+15*$A38+4*$A38+2),0)+IF(Analyse!$E$105="X",INDIRECT("'DATA - økonomi'!AF"&amp;4+15*$A38+4*$A38+3),0)+IF(Analyse!$E$106="X",INDIRECT("'DATA - økonomi'!AF"&amp;4+15*$A38+4*$A38+4),0)+IF(Analyse!$E$107="X",INDIRECT("'DATA - økonomi'!AF"&amp;4+15*$A38+4*$A38+5),0)+IF(Analyse!$E$108="X",INDIRECT("'DATA - økonomi'!AF"&amp;4+15*$A38+4*$A38+6),0)+IF(Analyse!$E$109="X",INDIRECT("'DATA - økonomi'!AF"&amp;4+15*$A38+4*$A38+7),0)+IF(Analyse!$E$110="X",INDIRECT("'DATA - økonomi'!AF"&amp;4+15*$A38+4*$A38+8),0)+IF(Analyse!$E$111="X",INDIRECT("'DATA - økonomi'!AF"&amp;4+15*$A38+4*$A38+9),0)+IF(Analyse!$E$112="X",INDIRECT("'DATA - økonomi'!AF"&amp;4+15*$A38+4*$A38+10),0)+IF(Analyse!$E$115="X",INDIRECT("'DATA - økonomi'!AF"&amp;4+15*$A38+4*$A38+11),0)+IF(Analyse!$E$116="X",INDIRECT("'DATA - økonomi'!AF"&amp;4+15*$A38+4*$A38+12),0)+IF(Analyse!$E$117="X",INDIRECT("'DATA - økonomi'!AF"&amp;4+15*$A38+4*$A38+13),0)+IF(Analyse!$E$129="X",INDIRECT("'DATA - økonomi'!AF"&amp;4+15*$A38+4*$A38+14),0)</f>
        <v>0</v>
      </c>
      <c r="AG38" s="36">
        <f ca="1">IF(Analyse!$E$3="X",INDIRECT("'DATA - økonomi'!AG"&amp;4+15*$A38+4*$A38+0),0)+IF(Analyse!$E$4="X",INDIRECT("'DATA - økonomi'!AG"&amp;4+15*$A38+4*$A38+1),0)+IF(Analyse!$E$104="X",INDIRECT("'DATA - økonomi'!AG"&amp;4+15*$A38+4*$A38+2),0)+IF(Analyse!$E$105="X",INDIRECT("'DATA - økonomi'!AG"&amp;4+15*$A38+4*$A38+3),0)+IF(Analyse!$E$106="X",INDIRECT("'DATA - økonomi'!AG"&amp;4+15*$A38+4*$A38+4),0)+IF(Analyse!$E$107="X",INDIRECT("'DATA - økonomi'!AG"&amp;4+15*$A38+4*$A38+5),0)+IF(Analyse!$E$108="X",INDIRECT("'DATA - økonomi'!AG"&amp;4+15*$A38+4*$A38+6),0)+IF(Analyse!$E$109="X",INDIRECT("'DATA - økonomi'!AG"&amp;4+15*$A38+4*$A38+7),0)+IF(Analyse!$E$110="X",INDIRECT("'DATA - økonomi'!AG"&amp;4+15*$A38+4*$A38+8),0)+IF(Analyse!$E$111="X",INDIRECT("'DATA - økonomi'!AG"&amp;4+15*$A38+4*$A38+9),0)+IF(Analyse!$E$112="X",INDIRECT("'DATA - økonomi'!AG"&amp;4+15*$A38+4*$A38+10),0)+IF(Analyse!$E$115="X",INDIRECT("'DATA - økonomi'!AG"&amp;4+15*$A38+4*$A38+11),0)+IF(Analyse!$E$116="X",INDIRECT("'DATA - økonomi'!AG"&amp;4+15*$A38+4*$A38+12),0)+IF(Analyse!$E$117="X",INDIRECT("'DATA - økonomi'!AG"&amp;4+15*$A38+4*$A38+13),0)+IF(Analyse!$E$129="X",INDIRECT("'DATA - økonomi'!AG"&amp;4+15*$A38+4*$A38+14),0)</f>
        <v>0</v>
      </c>
      <c r="AH38" s="36">
        <f ca="1">IF(Analyse!$E$3="X",INDIRECT("'DATA - økonomi'!AH"&amp;4+15*$A38+4*$A38+0),0)+IF(Analyse!$E$4="X",INDIRECT("'DATA - økonomi'!AH"&amp;4+15*$A38+4*$A38+1),0)+IF(Analyse!$E$104="X",INDIRECT("'DATA - økonomi'!AH"&amp;4+15*$A38+4*$A38+2),0)+IF(Analyse!$E$105="X",INDIRECT("'DATA - økonomi'!AH"&amp;4+15*$A38+4*$A38+3),0)+IF(Analyse!$E$106="X",INDIRECT("'DATA - økonomi'!AH"&amp;4+15*$A38+4*$A38+4),0)+IF(Analyse!$E$107="X",INDIRECT("'DATA - økonomi'!AH"&amp;4+15*$A38+4*$A38+5),0)+IF(Analyse!$E$108="X",INDIRECT("'DATA - økonomi'!AH"&amp;4+15*$A38+4*$A38+6),0)+IF(Analyse!$E$109="X",INDIRECT("'DATA - økonomi'!AH"&amp;4+15*$A38+4*$A38+7),0)+IF(Analyse!$E$110="X",INDIRECT("'DATA - økonomi'!AH"&amp;4+15*$A38+4*$A38+8),0)+IF(Analyse!$E$111="X",INDIRECT("'DATA - økonomi'!AH"&amp;4+15*$A38+4*$A38+9),0)+IF(Analyse!$E$112="X",INDIRECT("'DATA - økonomi'!AH"&amp;4+15*$A38+4*$A38+10),0)+IF(Analyse!$E$115="X",INDIRECT("'DATA - økonomi'!AH"&amp;4+15*$A38+4*$A38+11),0)+IF(Analyse!$E$116="X",INDIRECT("'DATA - økonomi'!AH"&amp;4+15*$A38+4*$A38+12),0)+IF(Analyse!$E$117="X",INDIRECT("'DATA - økonomi'!AH"&amp;4+15*$A38+4*$A38+13),0)+IF(Analyse!$E$129="X",INDIRECT("'DATA - økonomi'!AH"&amp;4+15*$A38+4*$A38+14),0)</f>
        <v>0</v>
      </c>
      <c r="AI38" s="36">
        <f ca="1">IF(Analyse!$E$3="X",INDIRECT("'DATA - økonomi'!AI"&amp;4+15*$A38+4*$A38+0),0)+IF(Analyse!$E$4="X",INDIRECT("'DATA - økonomi'!AI"&amp;4+15*$A38+4*$A38+1),0)+IF(Analyse!$E$104="X",INDIRECT("'DATA - økonomi'!AI"&amp;4+15*$A38+4*$A38+2),0)+IF(Analyse!$E$105="X",INDIRECT("'DATA - økonomi'!AI"&amp;4+15*$A38+4*$A38+3),0)+IF(Analyse!$E$106="X",INDIRECT("'DATA - økonomi'!AI"&amp;4+15*$A38+4*$A38+4),0)+IF(Analyse!$E$107="X",INDIRECT("'DATA - økonomi'!AI"&amp;4+15*$A38+4*$A38+5),0)+IF(Analyse!$E$108="X",INDIRECT("'DATA - økonomi'!AI"&amp;4+15*$A38+4*$A38+6),0)+IF(Analyse!$E$109="X",INDIRECT("'DATA - økonomi'!AI"&amp;4+15*$A38+4*$A38+7),0)+IF(Analyse!$E$110="X",INDIRECT("'DATA - økonomi'!AI"&amp;4+15*$A38+4*$A38+8),0)+IF(Analyse!$E$111="X",INDIRECT("'DATA - økonomi'!AI"&amp;4+15*$A38+4*$A38+9),0)+IF(Analyse!$E$112="X",INDIRECT("'DATA - økonomi'!AI"&amp;4+15*$A38+4*$A38+10),0)+IF(Analyse!$E$115="X",INDIRECT("'DATA - økonomi'!AI"&amp;4+15*$A38+4*$A38+11),0)+IF(Analyse!$E$116="X",INDIRECT("'DATA - økonomi'!AI"&amp;4+15*$A38+4*$A38+12),0)+IF(Analyse!$E$117="X",INDIRECT("'DATA - økonomi'!AI"&amp;4+15*$A38+4*$A38+13),0)+IF(Analyse!$E$129="X",INDIRECT("'DATA - økonomi'!AI"&amp;4+15*$A38+4*$A38+14),0)</f>
        <v>0</v>
      </c>
      <c r="AJ38" s="36">
        <f ca="1">IF(Analyse!$E$3="X",INDIRECT("'DATA - økonomi'!AJ"&amp;4+15*$A38+4*$A38+0),0)+IF(Analyse!$E$4="X",INDIRECT("'DATA - økonomi'!AJ"&amp;4+15*$A38+4*$A38+1),0)+IF(Analyse!$E$104="X",INDIRECT("'DATA - økonomi'!AJ"&amp;4+15*$A38+4*$A38+2),0)+IF(Analyse!$E$105="X",INDIRECT("'DATA - økonomi'!AJ"&amp;4+15*$A38+4*$A38+3),0)+IF(Analyse!$E$106="X",INDIRECT("'DATA - økonomi'!AJ"&amp;4+15*$A38+4*$A38+4),0)+IF(Analyse!$E$107="X",INDIRECT("'DATA - økonomi'!AJ"&amp;4+15*$A38+4*$A38+5),0)+IF(Analyse!$E$108="X",INDIRECT("'DATA - økonomi'!AJ"&amp;4+15*$A38+4*$A38+6),0)+IF(Analyse!$E$109="X",INDIRECT("'DATA - økonomi'!AJ"&amp;4+15*$A38+4*$A38+7),0)+IF(Analyse!$E$110="X",INDIRECT("'DATA - økonomi'!AJ"&amp;4+15*$A38+4*$A38+8),0)+IF(Analyse!$E$111="X",INDIRECT("'DATA - økonomi'!AJ"&amp;4+15*$A38+4*$A38+9),0)+IF(Analyse!$E$112="X",INDIRECT("'DATA - økonomi'!AJ"&amp;4+15*$A38+4*$A38+10),0)+IF(Analyse!$E$115="X",INDIRECT("'DATA - økonomi'!AJ"&amp;4+15*$A38+4*$A38+11),0)+IF(Analyse!$E$116="X",INDIRECT("'DATA - økonomi'!AJ"&amp;4+15*$A38+4*$A38+12),0)+IF(Analyse!$E$117="X",INDIRECT("'DATA - økonomi'!AJ"&amp;4+15*$A38+4*$A38+13),0)+IF(Analyse!$E$129="X",INDIRECT("'DATA - økonomi'!AJ"&amp;4+15*$A38+4*$A38+14),0)</f>
        <v>0</v>
      </c>
      <c r="AK38" s="36">
        <f ca="1">IF(Analyse!$E$3="X",INDIRECT("'DATA - økonomi'!AK"&amp;4+15*$A38+4*$A38+0),0)+IF(Analyse!$E$4="X",INDIRECT("'DATA - økonomi'!AK"&amp;4+15*$A38+4*$A38+1),0)+IF(Analyse!$E$104="X",INDIRECT("'DATA - økonomi'!AK"&amp;4+15*$A38+4*$A38+2),0)+IF(Analyse!$E$105="X",INDIRECT("'DATA - økonomi'!AK"&amp;4+15*$A38+4*$A38+3),0)+IF(Analyse!$E$106="X",INDIRECT("'DATA - økonomi'!AK"&amp;4+15*$A38+4*$A38+4),0)+IF(Analyse!$E$107="X",INDIRECT("'DATA - økonomi'!AK"&amp;4+15*$A38+4*$A38+5),0)+IF(Analyse!$E$108="X",INDIRECT("'DATA - økonomi'!AK"&amp;4+15*$A38+4*$A38+6),0)+IF(Analyse!$E$109="X",INDIRECT("'DATA - økonomi'!AK"&amp;4+15*$A38+4*$A38+7),0)+IF(Analyse!$E$110="X",INDIRECT("'DATA - økonomi'!AK"&amp;4+15*$A38+4*$A38+8),0)+IF(Analyse!$E$111="X",INDIRECT("'DATA - økonomi'!AK"&amp;4+15*$A38+4*$A38+9),0)+IF(Analyse!$E$112="X",INDIRECT("'DATA - økonomi'!AK"&amp;4+15*$A38+4*$A38+10),0)+IF(Analyse!$E$115="X",INDIRECT("'DATA - økonomi'!AK"&amp;4+15*$A38+4*$A38+11),0)+IF(Analyse!$E$116="X",INDIRECT("'DATA - økonomi'!AK"&amp;4+15*$A38+4*$A38+12),0)+IF(Analyse!$E$117="X",INDIRECT("'DATA - økonomi'!AK"&amp;4+15*$A38+4*$A38+13),0)+IF(Analyse!$E$129="X",INDIRECT("'DATA - økonomi'!AK"&amp;4+15*$A38+4*$A38+14),0)</f>
        <v>0</v>
      </c>
      <c r="AL38" s="36">
        <f ca="1">IF(Analyse!$E$3="X",INDIRECT("'DATA - økonomi'!AL"&amp;4+15*$A38+4*$A38+0),0)+IF(Analyse!$E$4="X",INDIRECT("'DATA - økonomi'!AL"&amp;4+15*$A38+4*$A38+1),0)+IF(Analyse!$E$104="X",INDIRECT("'DATA - økonomi'!AL"&amp;4+15*$A38+4*$A38+2),0)+IF(Analyse!$E$105="X",INDIRECT("'DATA - økonomi'!AL"&amp;4+15*$A38+4*$A38+3),0)+IF(Analyse!$E$106="X",INDIRECT("'DATA - økonomi'!AL"&amp;4+15*$A38+4*$A38+4),0)+IF(Analyse!$E$107="X",INDIRECT("'DATA - økonomi'!AL"&amp;4+15*$A38+4*$A38+5),0)+IF(Analyse!$E$108="X",INDIRECT("'DATA - økonomi'!AL"&amp;4+15*$A38+4*$A38+6),0)+IF(Analyse!$E$109="X",INDIRECT("'DATA - økonomi'!AL"&amp;4+15*$A38+4*$A38+7),0)+IF(Analyse!$E$110="X",INDIRECT("'DATA - økonomi'!AL"&amp;4+15*$A38+4*$A38+8),0)+IF(Analyse!$E$111="X",INDIRECT("'DATA - økonomi'!AL"&amp;4+15*$A38+4*$A38+9),0)+IF(Analyse!$E$112="X",INDIRECT("'DATA - økonomi'!AL"&amp;4+15*$A38+4*$A38+10),0)+IF(Analyse!$E$115="X",INDIRECT("'DATA - økonomi'!AL"&amp;4+15*$A38+4*$A38+11),0)+IF(Analyse!$E$116="X",INDIRECT("'DATA - økonomi'!AL"&amp;4+15*$A38+4*$A38+12),0)+IF(Analyse!$E$117="X",INDIRECT("'DATA - økonomi'!AL"&amp;4+15*$A38+4*$A38+13),0)+IF(Analyse!$E$129="X",INDIRECT("'DATA - økonomi'!AL"&amp;4+15*$A38+4*$A38+14),0)</f>
        <v>0</v>
      </c>
      <c r="AM38" s="36">
        <f ca="1">IF(Analyse!$E$3="X",INDIRECT("'DATA - økonomi'!AM"&amp;4+15*$A38+4*$A38+0),0)+IF(Analyse!$E$4="X",INDIRECT("'DATA - økonomi'!AM"&amp;4+15*$A38+4*$A38+1),0)+IF(Analyse!$E$104="X",INDIRECT("'DATA - økonomi'!AM"&amp;4+15*$A38+4*$A38+2),0)+IF(Analyse!$E$105="X",INDIRECT("'DATA - økonomi'!AM"&amp;4+15*$A38+4*$A38+3),0)+IF(Analyse!$E$106="X",INDIRECT("'DATA - økonomi'!AM"&amp;4+15*$A38+4*$A38+4),0)+IF(Analyse!$E$107="X",INDIRECT("'DATA - økonomi'!AM"&amp;4+15*$A38+4*$A38+5),0)+IF(Analyse!$E$108="X",INDIRECT("'DATA - økonomi'!AM"&amp;4+15*$A38+4*$A38+6),0)+IF(Analyse!$E$109="X",INDIRECT("'DATA - økonomi'!AM"&amp;4+15*$A38+4*$A38+7),0)+IF(Analyse!$E$110="X",INDIRECT("'DATA - økonomi'!AM"&amp;4+15*$A38+4*$A38+8),0)+IF(Analyse!$E$111="X",INDIRECT("'DATA - økonomi'!AM"&amp;4+15*$A38+4*$A38+9),0)+IF(Analyse!$E$112="X",INDIRECT("'DATA - økonomi'!AM"&amp;4+15*$A38+4*$A38+10),0)+IF(Analyse!$E$115="X",INDIRECT("'DATA - økonomi'!AM"&amp;4+15*$A38+4*$A38+11),0)+IF(Analyse!$E$116="X",INDIRECT("'DATA - økonomi'!AM"&amp;4+15*$A38+4*$A38+12),0)+IF(Analyse!$E$117="X",INDIRECT("'DATA - økonomi'!AM"&amp;4+15*$A38+4*$A38+13),0)+IF(Analyse!$E$129="X",INDIRECT("'DATA - økonomi'!AM"&amp;4+15*$A38+4*$A38+14),0)</f>
        <v>0</v>
      </c>
      <c r="AN38" s="36">
        <f ca="1">IF(Analyse!$E$3="X",INDIRECT("'DATA - økonomi'!AN"&amp;4+15*$A38+4*$A38+0),0)+IF(Analyse!$E$4="X",INDIRECT("'DATA - økonomi'!AN"&amp;4+15*$A38+4*$A38+1),0)+IF(Analyse!$E$104="X",INDIRECT("'DATA - økonomi'!AN"&amp;4+15*$A38+4*$A38+2),0)+IF(Analyse!$E$105="X",INDIRECT("'DATA - økonomi'!AN"&amp;4+15*$A38+4*$A38+3),0)+IF(Analyse!$E$106="X",INDIRECT("'DATA - økonomi'!AN"&amp;4+15*$A38+4*$A38+4),0)+IF(Analyse!$E$107="X",INDIRECT("'DATA - økonomi'!AN"&amp;4+15*$A38+4*$A38+5),0)+IF(Analyse!$E$108="X",INDIRECT("'DATA - økonomi'!AN"&amp;4+15*$A38+4*$A38+6),0)+IF(Analyse!$E$109="X",INDIRECT("'DATA - økonomi'!AN"&amp;4+15*$A38+4*$A38+7),0)+IF(Analyse!$E$110="X",INDIRECT("'DATA - økonomi'!AN"&amp;4+15*$A38+4*$A38+8),0)+IF(Analyse!$E$111="X",INDIRECT("'DATA - økonomi'!AN"&amp;4+15*$A38+4*$A38+9),0)+IF(Analyse!$E$112="X",INDIRECT("'DATA - økonomi'!AN"&amp;4+15*$A38+4*$A38+10),0)+IF(Analyse!$E$115="X",INDIRECT("'DATA - økonomi'!AN"&amp;4+15*$A38+4*$A38+11),0)+IF(Analyse!$E$116="X",INDIRECT("'DATA - økonomi'!AN"&amp;4+15*$A38+4*$A38+12),0)+IF(Analyse!$E$117="X",INDIRECT("'DATA - økonomi'!AN"&amp;4+15*$A38+4*$A38+13),0)+IF(Analyse!$E$129="X",INDIRECT("'DATA - økonomi'!AN"&amp;4+15*$A38+4*$A38+14),0)</f>
        <v>0</v>
      </c>
      <c r="AO38" s="36">
        <f ca="1">IF(Analyse!$E$3="X",INDIRECT("'DATA - økonomi'!AO"&amp;4+15*$A38+4*$A38+0),0)+IF(Analyse!$E$4="X",INDIRECT("'DATA - økonomi'!AO"&amp;4+15*$A38+4*$A38+1),0)+IF(Analyse!$E$104="X",INDIRECT("'DATA - økonomi'!AO"&amp;4+15*$A38+4*$A38+2),0)+IF(Analyse!$E$105="X",INDIRECT("'DATA - økonomi'!AO"&amp;4+15*$A38+4*$A38+3),0)+IF(Analyse!$E$106="X",INDIRECT("'DATA - økonomi'!AO"&amp;4+15*$A38+4*$A38+4),0)+IF(Analyse!$E$107="X",INDIRECT("'DATA - økonomi'!AO"&amp;4+15*$A38+4*$A38+5),0)+IF(Analyse!$E$108="X",INDIRECT("'DATA - økonomi'!AO"&amp;4+15*$A38+4*$A38+6),0)+IF(Analyse!$E$109="X",INDIRECT("'DATA - økonomi'!AO"&amp;4+15*$A38+4*$A38+7),0)+IF(Analyse!$E$110="X",INDIRECT("'DATA - økonomi'!AO"&amp;4+15*$A38+4*$A38+8),0)+IF(Analyse!$E$111="X",INDIRECT("'DATA - økonomi'!AO"&amp;4+15*$A38+4*$A38+9),0)+IF(Analyse!$E$112="X",INDIRECT("'DATA - økonomi'!AO"&amp;4+15*$A38+4*$A38+10),0)+IF(Analyse!$E$115="X",INDIRECT("'DATA - økonomi'!AO"&amp;4+15*$A38+4*$A38+11),0)+IF(Analyse!$E$116="X",INDIRECT("'DATA - økonomi'!AO"&amp;4+15*$A38+4*$A38+12),0)+IF(Analyse!$E$117="X",INDIRECT("'DATA - økonomi'!AO"&amp;4+15*$A38+4*$A38+13),0)+IF(Analyse!$E$129="X",INDIRECT("'DATA - økonomi'!AO"&amp;4+15*$A38+4*$A38+14),0)</f>
        <v>0</v>
      </c>
      <c r="AP38" s="30"/>
      <c r="AQ38" s="35" t="s">
        <v>46</v>
      </c>
      <c r="AR38" s="36">
        <f ca="1">INDIRECT("'DATA - økonomi'!AE"&amp;($A141+1)*19)</f>
        <v>29423.834999999999</v>
      </c>
      <c r="AS38" s="36">
        <f ca="1">INDIRECT("'DATA - økonomi'!AF"&amp;($A141+1)*19)</f>
        <v>29655.255000000001</v>
      </c>
      <c r="AT38" s="36">
        <f ca="1">INDIRECT("'DATA - økonomi'!AG"&amp;($A141+1)*19)</f>
        <v>29857.664000000001</v>
      </c>
      <c r="AU38" s="36">
        <f ca="1">INDIRECT("'DATA - økonomi'!AH"&amp;($A141+1)*19)</f>
        <v>30250.248</v>
      </c>
      <c r="AV38" s="36">
        <f ca="1">INDIRECT("'DATA - økonomi'!AI"&amp;($A141+1)*19)</f>
        <v>30566.49</v>
      </c>
      <c r="AW38" s="36">
        <f ca="1">INDIRECT("'DATA - økonomi'!AJ"&amp;($A141+1)*19)</f>
        <v>30947.15</v>
      </c>
      <c r="AX38" s="36">
        <f ca="1">INDIRECT("'DATA - økonomi'!AK"&amp;($A141+1)*19)</f>
        <v>31159.778000000002</v>
      </c>
      <c r="AY38" s="36">
        <f ca="1">INDIRECT("'DATA - økonomi'!AL"&amp;($A141+1)*19)</f>
        <v>31323.995999999999</v>
      </c>
      <c r="AZ38" s="36">
        <f ca="1">INDIRECT("'DATA - økonomi'!AM"&amp;($A141+1)*19)</f>
        <v>31535.136000000002</v>
      </c>
      <c r="BA38" s="36">
        <f ca="1">INDIRECT("'DATA - økonomi'!AN"&amp;($A141+1)*19)</f>
        <v>32806.312000000005</v>
      </c>
      <c r="BB38" s="36">
        <f ca="1">INDIRECT("'DATA - økonomi'!AO"&amp;($A141+1)*19)</f>
        <v>33524.421000000002</v>
      </c>
      <c r="BC38" s="30"/>
    </row>
    <row r="39" spans="1:55" x14ac:dyDescent="0.25">
      <c r="A39" s="32">
        <v>35</v>
      </c>
      <c r="B39" s="35" t="s">
        <v>47</v>
      </c>
      <c r="C39" s="36">
        <f ca="1">IF(Analyse!$E$3="X",INDIRECT("'DATA - økonomi'!C"&amp;4+15*$A39+4*$A39+0),0)+IF(Analyse!$E$4="X",INDIRECT("'DATA - økonomi'!C"&amp;4+15*$A39+4*$A39+1),0)+IF(Analyse!$E$104="X",INDIRECT("'DATA - økonomi'!C"&amp;4+15*$A39+4*$A39+2),0)+IF(Analyse!$E$105="X",INDIRECT("'DATA - økonomi'!C"&amp;4+15*$A39+4*$A39+3),0)+IF(Analyse!$E$106="X",INDIRECT("'DATA - økonomi'!C"&amp;4+15*$A39+4*$A39+4),0)+IF(Analyse!$E$107="X",INDIRECT("'DATA - økonomi'!C"&amp;4+15*$A39+4*$A39+5),0)+IF(Analyse!$E$108="X",INDIRECT("'DATA - økonomi'!C"&amp;4+15*$A39+4*$A39+6),0)+IF(Analyse!$E$109="X",INDIRECT("'DATA - økonomi'!C"&amp;4+15*$A39+4*$A39+7),0)+IF(Analyse!$E$110="X",INDIRECT("'DATA - økonomi'!C"&amp;4+15*$A39+4*$A39+8),0)+IF(Analyse!$E$111="X",INDIRECT("'DATA - økonomi'!C"&amp;4+15*$A39+4*$A39+9),0)+IF(Analyse!$E$112="X",INDIRECT("'DATA - økonomi'!C"&amp;4+15*$A39+4*$A39+10),0)+IF(Analyse!$E$115="X",INDIRECT("'DATA - økonomi'!C"&amp;4+15*$A39+4*$A39+11),0)+IF(Analyse!$E$116="X",INDIRECT("'DATA - økonomi'!C"&amp;4+15*$A39+4*$A39+12),0)+IF(Analyse!$E$117="X",INDIRECT("'DATA - økonomi'!C"&amp;4+15*$A39+4*$A39+13),0)+IF(Analyse!$E$129="X",INDIRECT("'DATA - økonomi'!C"&amp;4+15*$A39+4*$A39+14),0)</f>
        <v>0</v>
      </c>
      <c r="D39" s="36">
        <f ca="1">IF(Analyse!$E$3="X",INDIRECT("'DATA - økonomi'!D"&amp;4+15*$A39+4*$A39+0),0)+IF(Analyse!$E$4="X",INDIRECT("'DATA - økonomi'!D"&amp;4+15*$A39+4*$A39+1),0)+IF(Analyse!$E$104="X",INDIRECT("'DATA - økonomi'!D"&amp;4+15*$A39+4*$A39+2),0)+IF(Analyse!$E$105="X",INDIRECT("'DATA - økonomi'!D"&amp;4+15*$A39+4*$A39+3),0)+IF(Analyse!$E$106="X",INDIRECT("'DATA - økonomi'!D"&amp;4+15*$A39+4*$A39+4),0)+IF(Analyse!$E$107="X",INDIRECT("'DATA - økonomi'!D"&amp;4+15*$A39+4*$A39+5),0)+IF(Analyse!$E$108="X",INDIRECT("'DATA - økonomi'!D"&amp;4+15*$A39+4*$A39+6),0)+IF(Analyse!$E$109="X",INDIRECT("'DATA - økonomi'!D"&amp;4+15*$A39+4*$A39+7),0)+IF(Analyse!$E$110="X",INDIRECT("'DATA - økonomi'!D"&amp;4+15*$A39+4*$A39+8),0)+IF(Analyse!$E$111="X",INDIRECT("'DATA - økonomi'!D"&amp;4+15*$A39+4*$A39+9),0)+IF(Analyse!$E$112="X",INDIRECT("'DATA - økonomi'!D"&amp;4+15*$A39+4*$A39+10),0)+IF(Analyse!$E$115="X",INDIRECT("'DATA - økonomi'!D"&amp;4+15*$A39+4*$A39+11),0)+IF(Analyse!$E$116="X",INDIRECT("'DATA - økonomi'!D"&amp;4+15*$A39+4*$A39+12),0)+IF(Analyse!$E$117="X",INDIRECT("'DATA - økonomi'!D"&amp;4+15*$A39+4*$A39+13),0)+IF(Analyse!$E$129="X",INDIRECT("'DATA - økonomi'!D"&amp;4+15*$A39+4*$A39+14),0)</f>
        <v>0</v>
      </c>
      <c r="E39" s="36">
        <f ca="1">IF(Analyse!$E$3="X",INDIRECT("'DATA - økonomi'!E"&amp;4+15*$A39+4*$A39+0),0)+IF(Analyse!$E$4="X",INDIRECT("'DATA - økonomi'!E"&amp;4+15*$A39+4*$A39+1),0)+IF(Analyse!$E$104="X",INDIRECT("'DATA - økonomi'!E"&amp;4+15*$A39+4*$A39+2),0)+IF(Analyse!$E$105="X",INDIRECT("'DATA - økonomi'!E"&amp;4+15*$A39+4*$A39+3),0)+IF(Analyse!$E$106="X",INDIRECT("'DATA - økonomi'!E"&amp;4+15*$A39+4*$A39+4),0)+IF(Analyse!$E$107="X",INDIRECT("'DATA - økonomi'!E"&amp;4+15*$A39+4*$A39+5),0)+IF(Analyse!$E$108="X",INDIRECT("'DATA - økonomi'!E"&amp;4+15*$A39+4*$A39+6),0)+IF(Analyse!$E$109="X",INDIRECT("'DATA - økonomi'!E"&amp;4+15*$A39+4*$A39+7),0)+IF(Analyse!$E$110="X",INDIRECT("'DATA - økonomi'!E"&amp;4+15*$A39+4*$A39+8),0)+IF(Analyse!$E$111="X",INDIRECT("'DATA - økonomi'!E"&amp;4+15*$A39+4*$A39+9),0)+IF(Analyse!$E$112="X",INDIRECT("'DATA - økonomi'!E"&amp;4+15*$A39+4*$A39+10),0)+IF(Analyse!$E$115="X",INDIRECT("'DATA - økonomi'!E"&amp;4+15*$A39+4*$A39+11),0)+IF(Analyse!$E$116="X",INDIRECT("'DATA - økonomi'!E"&amp;4+15*$A39+4*$A39+12),0)+IF(Analyse!$E$117="X",INDIRECT("'DATA - økonomi'!E"&amp;4+15*$A39+4*$A39+13),0)+IF(Analyse!$E$129="X",INDIRECT("'DATA - økonomi'!E"&amp;4+15*$A39+4*$A39+14),0)</f>
        <v>0</v>
      </c>
      <c r="F39" s="36">
        <f ca="1">IF(Analyse!$E$3="X",INDIRECT("'DATA - økonomi'!F"&amp;4+15*$A39+4*$A39+0),0)+IF(Analyse!$E$4="X",INDIRECT("'DATA - økonomi'!F"&amp;4+15*$A39+4*$A39+1),0)+IF(Analyse!$E$104="X",INDIRECT("'DATA - økonomi'!F"&amp;4+15*$A39+4*$A39+2),0)+IF(Analyse!$E$105="X",INDIRECT("'DATA - økonomi'!F"&amp;4+15*$A39+4*$A39+3),0)+IF(Analyse!$E$106="X",INDIRECT("'DATA - økonomi'!F"&amp;4+15*$A39+4*$A39+4),0)+IF(Analyse!$E$107="X",INDIRECT("'DATA - økonomi'!F"&amp;4+15*$A39+4*$A39+5),0)+IF(Analyse!$E$108="X",INDIRECT("'DATA - økonomi'!F"&amp;4+15*$A39+4*$A39+6),0)+IF(Analyse!$E$109="X",INDIRECT("'DATA - økonomi'!F"&amp;4+15*$A39+4*$A39+7),0)+IF(Analyse!$E$110="X",INDIRECT("'DATA - økonomi'!F"&amp;4+15*$A39+4*$A39+8),0)+IF(Analyse!$E$111="X",INDIRECT("'DATA - økonomi'!F"&amp;4+15*$A39+4*$A39+9),0)+IF(Analyse!$E$112="X",INDIRECT("'DATA - økonomi'!F"&amp;4+15*$A39+4*$A39+10),0)+IF(Analyse!$E$115="X",INDIRECT("'DATA - økonomi'!F"&amp;4+15*$A39+4*$A39+11),0)+IF(Analyse!$E$116="X",INDIRECT("'DATA - økonomi'!F"&amp;4+15*$A39+4*$A39+12),0)+IF(Analyse!$E$117="X",INDIRECT("'DATA - økonomi'!F"&amp;4+15*$A39+4*$A39+13),0)+IF(Analyse!$E$129="X",INDIRECT("'DATA - økonomi'!F"&amp;4+15*$A39+4*$A39+14),0)</f>
        <v>0</v>
      </c>
      <c r="G39" s="36">
        <f ca="1">IF(Analyse!$E$3="X",INDIRECT("'DATA - økonomi'!G"&amp;4+15*$A39+4*$A39+0),0)+IF(Analyse!$E$4="X",INDIRECT("'DATA - økonomi'!G"&amp;4+15*$A39+4*$A39+1),0)+IF(Analyse!$E$104="X",INDIRECT("'DATA - økonomi'!G"&amp;4+15*$A39+4*$A39+2),0)+IF(Analyse!$E$105="X",INDIRECT("'DATA - økonomi'!G"&amp;4+15*$A39+4*$A39+3),0)+IF(Analyse!$E$106="X",INDIRECT("'DATA - økonomi'!G"&amp;4+15*$A39+4*$A39+4),0)+IF(Analyse!$E$107="X",INDIRECT("'DATA - økonomi'!G"&amp;4+15*$A39+4*$A39+5),0)+IF(Analyse!$E$108="X",INDIRECT("'DATA - økonomi'!G"&amp;4+15*$A39+4*$A39+6),0)+IF(Analyse!$E$109="X",INDIRECT("'DATA - økonomi'!G"&amp;4+15*$A39+4*$A39+7),0)+IF(Analyse!$E$110="X",INDIRECT("'DATA - økonomi'!G"&amp;4+15*$A39+4*$A39+8),0)+IF(Analyse!$E$111="X",INDIRECT("'DATA - økonomi'!G"&amp;4+15*$A39+4*$A39+9),0)+IF(Analyse!$E$112="X",INDIRECT("'DATA - økonomi'!G"&amp;4+15*$A39+4*$A39+10),0)+IF(Analyse!$E$115="X",INDIRECT("'DATA - økonomi'!G"&amp;4+15*$A39+4*$A39+11),0)+IF(Analyse!$E$116="X",INDIRECT("'DATA - økonomi'!G"&amp;4+15*$A39+4*$A39+12),0)+IF(Analyse!$E$117="X",INDIRECT("'DATA - økonomi'!G"&amp;4+15*$A39+4*$A39+13),0)+IF(Analyse!$E$129="X",INDIRECT("'DATA - økonomi'!G"&amp;4+15*$A39+4*$A39+14),0)</f>
        <v>0</v>
      </c>
      <c r="H39" s="36">
        <f ca="1">IF(Analyse!$E$3="X",INDIRECT("'DATA - økonomi'!H"&amp;4+15*$A39+4*$A39+0),0)+IF(Analyse!$E$4="X",INDIRECT("'DATA - økonomi'!H"&amp;4+15*$A39+4*$A39+1),0)+IF(Analyse!$E$104="X",INDIRECT("'DATA - økonomi'!H"&amp;4+15*$A39+4*$A39+2),0)+IF(Analyse!$E$105="X",INDIRECT("'DATA - økonomi'!H"&amp;4+15*$A39+4*$A39+3),0)+IF(Analyse!$E$106="X",INDIRECT("'DATA - økonomi'!H"&amp;4+15*$A39+4*$A39+4),0)+IF(Analyse!$E$107="X",INDIRECT("'DATA - økonomi'!H"&amp;4+15*$A39+4*$A39+5),0)+IF(Analyse!$E$108="X",INDIRECT("'DATA - økonomi'!H"&amp;4+15*$A39+4*$A39+6),0)+IF(Analyse!$E$109="X",INDIRECT("'DATA - økonomi'!H"&amp;4+15*$A39+4*$A39+7),0)+IF(Analyse!$E$110="X",INDIRECT("'DATA - økonomi'!H"&amp;4+15*$A39+4*$A39+8),0)+IF(Analyse!$E$111="X",INDIRECT("'DATA - økonomi'!H"&amp;4+15*$A39+4*$A39+9),0)+IF(Analyse!$E$112="X",INDIRECT("'DATA - økonomi'!H"&amp;4+15*$A39+4*$A39+10),0)+IF(Analyse!$E$115="X",INDIRECT("'DATA - økonomi'!H"&amp;4+15*$A39+4*$A39+11),0)+IF(Analyse!$E$116="X",INDIRECT("'DATA - økonomi'!H"&amp;4+15*$A39+4*$A39+12),0)+IF(Analyse!$E$117="X",INDIRECT("'DATA - økonomi'!H"&amp;4+15*$A39+4*$A39+13),0)+IF(Analyse!$E$129="X",INDIRECT("'DATA - økonomi'!H"&amp;4+15*$A39+4*$A39+14),0)</f>
        <v>0</v>
      </c>
      <c r="I39" s="36">
        <f ca="1">IF(Analyse!$E$3="X",INDIRECT("'DATA - økonomi'!I"&amp;4+15*$A39+4*$A39+0),0)+IF(Analyse!$E$4="X",INDIRECT("'DATA - økonomi'!I"&amp;4+15*$A39+4*$A39+1),0)+IF(Analyse!$E$104="X",INDIRECT("'DATA - økonomi'!I"&amp;4+15*$A39+4*$A39+2),0)+IF(Analyse!$E$105="X",INDIRECT("'DATA - økonomi'!I"&amp;4+15*$A39+4*$A39+3),0)+IF(Analyse!$E$106="X",INDIRECT("'DATA - økonomi'!I"&amp;4+15*$A39+4*$A39+4),0)+IF(Analyse!$E$107="X",INDIRECT("'DATA - økonomi'!I"&amp;4+15*$A39+4*$A39+5),0)+IF(Analyse!$E$108="X",INDIRECT("'DATA - økonomi'!I"&amp;4+15*$A39+4*$A39+6),0)+IF(Analyse!$E$109="X",INDIRECT("'DATA - økonomi'!I"&amp;4+15*$A39+4*$A39+7),0)+IF(Analyse!$E$110="X",INDIRECT("'DATA - økonomi'!I"&amp;4+15*$A39+4*$A39+8),0)+IF(Analyse!$E$111="X",INDIRECT("'DATA - økonomi'!I"&amp;4+15*$A39+4*$A39+9),0)+IF(Analyse!$E$112="X",INDIRECT("'DATA - økonomi'!I"&amp;4+15*$A39+4*$A39+10),0)+IF(Analyse!$E$115="X",INDIRECT("'DATA - økonomi'!I"&amp;4+15*$A39+4*$A39+11),0)+IF(Analyse!$E$116="X",INDIRECT("'DATA - økonomi'!I"&amp;4+15*$A39+4*$A39+12),0)+IF(Analyse!$E$117="X",INDIRECT("'DATA - økonomi'!I"&amp;4+15*$A39+4*$A39+13),0)+IF(Analyse!$E$129="X",INDIRECT("'DATA - økonomi'!I"&amp;4+15*$A39+4*$A39+14),0)</f>
        <v>0</v>
      </c>
      <c r="J39" s="36">
        <f ca="1">IF(Analyse!$E$3="X",INDIRECT("'DATA - økonomi'!J"&amp;4+15*$A39+4*$A39+0),0)+IF(Analyse!$E$4="X",INDIRECT("'DATA - økonomi'!J"&amp;4+15*$A39+4*$A39+1),0)+IF(Analyse!$E$104="X",INDIRECT("'DATA - økonomi'!J"&amp;4+15*$A39+4*$A39+2),0)+IF(Analyse!$E$105="X",INDIRECT("'DATA - økonomi'!J"&amp;4+15*$A39+4*$A39+3),0)+IF(Analyse!$E$106="X",INDIRECT("'DATA - økonomi'!J"&amp;4+15*$A39+4*$A39+4),0)+IF(Analyse!$E$107="X",INDIRECT("'DATA - økonomi'!J"&amp;4+15*$A39+4*$A39+5),0)+IF(Analyse!$E$108="X",INDIRECT("'DATA - økonomi'!J"&amp;4+15*$A39+4*$A39+6),0)+IF(Analyse!$E$109="X",INDIRECT("'DATA - økonomi'!J"&amp;4+15*$A39+4*$A39+7),0)+IF(Analyse!$E$110="X",INDIRECT("'DATA - økonomi'!J"&amp;4+15*$A39+4*$A39+8),0)+IF(Analyse!$E$111="X",INDIRECT("'DATA - økonomi'!J"&amp;4+15*$A39+4*$A39+9),0)+IF(Analyse!$E$112="X",INDIRECT("'DATA - økonomi'!J"&amp;4+15*$A39+4*$A39+10),0)+IF(Analyse!$E$115="X",INDIRECT("'DATA - økonomi'!J"&amp;4+15*$A39+4*$A39+11),0)+IF(Analyse!$E$116="X",INDIRECT("'DATA - økonomi'!J"&amp;4+15*$A39+4*$A39+12),0)+IF(Analyse!$E$117="X",INDIRECT("'DATA - økonomi'!J"&amp;4+15*$A39+4*$A39+13),0)+IF(Analyse!$E$129="X",INDIRECT("'DATA - økonomi'!J"&amp;4+15*$A39+4*$A39+14),0)</f>
        <v>0</v>
      </c>
      <c r="K39" s="36">
        <f ca="1">IF(Analyse!$E$3="X",INDIRECT("'DATA - økonomi'!K"&amp;4+15*$A39+4*$A39+0),0)+IF(Analyse!$E$4="X",INDIRECT("'DATA - økonomi'!K"&amp;4+15*$A39+4*$A39+1),0)+IF(Analyse!$E$104="X",INDIRECT("'DATA - økonomi'!K"&amp;4+15*$A39+4*$A39+2),0)+IF(Analyse!$E$105="X",INDIRECT("'DATA - økonomi'!K"&amp;4+15*$A39+4*$A39+3),0)+IF(Analyse!$E$106="X",INDIRECT("'DATA - økonomi'!K"&amp;4+15*$A39+4*$A39+4),0)+IF(Analyse!$E$107="X",INDIRECT("'DATA - økonomi'!K"&amp;4+15*$A39+4*$A39+5),0)+IF(Analyse!$E$108="X",INDIRECT("'DATA - økonomi'!K"&amp;4+15*$A39+4*$A39+6),0)+IF(Analyse!$E$109="X",INDIRECT("'DATA - økonomi'!K"&amp;4+15*$A39+4*$A39+7),0)+IF(Analyse!$E$110="X",INDIRECT("'DATA - økonomi'!K"&amp;4+15*$A39+4*$A39+8),0)+IF(Analyse!$E$111="X",INDIRECT("'DATA - økonomi'!K"&amp;4+15*$A39+4*$A39+9),0)+IF(Analyse!$E$112="X",INDIRECT("'DATA - økonomi'!K"&amp;4+15*$A39+4*$A39+10),0)+IF(Analyse!$E$115="X",INDIRECT("'DATA - økonomi'!K"&amp;4+15*$A39+4*$A39+11),0)+IF(Analyse!$E$116="X",INDIRECT("'DATA - økonomi'!K"&amp;4+15*$A39+4*$A39+12),0)+IF(Analyse!$E$117="X",INDIRECT("'DATA - økonomi'!K"&amp;4+15*$A39+4*$A39+13),0)+IF(Analyse!$E$129="X",INDIRECT("'DATA - økonomi'!K"&amp;4+15*$A39+4*$A39+14),0)</f>
        <v>0</v>
      </c>
      <c r="L39" s="36">
        <f ca="1">IF(Analyse!$E$3="X",INDIRECT("'DATA - økonomi'!L"&amp;4+15*$A39+4*$A39+0),0)+IF(Analyse!$E$4="X",INDIRECT("'DATA - økonomi'!L"&amp;4+15*$A39+4*$A39+1),0)+IF(Analyse!$E$104="X",INDIRECT("'DATA - økonomi'!L"&amp;4+15*$A39+4*$A39+2),0)+IF(Analyse!$E$105="X",INDIRECT("'DATA - økonomi'!L"&amp;4+15*$A39+4*$A39+3),0)+IF(Analyse!$E$106="X",INDIRECT("'DATA - økonomi'!L"&amp;4+15*$A39+4*$A39+4),0)+IF(Analyse!$E$107="X",INDIRECT("'DATA - økonomi'!L"&amp;4+15*$A39+4*$A39+5),0)+IF(Analyse!$E$108="X",INDIRECT("'DATA - økonomi'!L"&amp;4+15*$A39+4*$A39+6),0)+IF(Analyse!$E$109="X",INDIRECT("'DATA - økonomi'!L"&amp;4+15*$A39+4*$A39+7),0)+IF(Analyse!$E$110="X",INDIRECT("'DATA - økonomi'!L"&amp;4+15*$A39+4*$A39+8),0)+IF(Analyse!$E$111="X",INDIRECT("'DATA - økonomi'!L"&amp;4+15*$A39+4*$A39+9),0)+IF(Analyse!$E$112="X",INDIRECT("'DATA - økonomi'!L"&amp;4+15*$A39+4*$A39+10),0)+IF(Analyse!$E$115="X",INDIRECT("'DATA - økonomi'!L"&amp;4+15*$A39+4*$A39+11),0)+IF(Analyse!$E$116="X",INDIRECT("'DATA - økonomi'!L"&amp;4+15*$A39+4*$A39+12),0)+IF(Analyse!$E$117="X",INDIRECT("'DATA - økonomi'!L"&amp;4+15*$A39+4*$A39+13),0)+IF(Analyse!$E$129="X",INDIRECT("'DATA - økonomi'!L"&amp;4+15*$A39+4*$A39+14),0)</f>
        <v>0</v>
      </c>
      <c r="M39" s="36">
        <f ca="1">IF(Analyse!$E$3="X",INDIRECT("'DATA - økonomi'!M"&amp;4+15*$A39+4*$A39+0),0)+IF(Analyse!$E$4="X",INDIRECT("'DATA - økonomi'!M"&amp;4+15*$A39+4*$A39+1),0)+IF(Analyse!$E$104="X",INDIRECT("'DATA - økonomi'!M"&amp;4+15*$A39+4*$A39+2),0)+IF(Analyse!$E$105="X",INDIRECT("'DATA - økonomi'!M"&amp;4+15*$A39+4*$A39+3),0)+IF(Analyse!$E$106="X",INDIRECT("'DATA - økonomi'!M"&amp;4+15*$A39+4*$A39+4),0)+IF(Analyse!$E$107="X",INDIRECT("'DATA - økonomi'!M"&amp;4+15*$A39+4*$A39+5),0)+IF(Analyse!$E$108="X",INDIRECT("'DATA - økonomi'!M"&amp;4+15*$A39+4*$A39+6),0)+IF(Analyse!$E$109="X",INDIRECT("'DATA - økonomi'!M"&amp;4+15*$A39+4*$A39+7),0)+IF(Analyse!$E$110="X",INDIRECT("'DATA - økonomi'!M"&amp;4+15*$A39+4*$A39+8),0)+IF(Analyse!$E$111="X",INDIRECT("'DATA - økonomi'!M"&amp;4+15*$A39+4*$A39+9),0)+IF(Analyse!$E$112="X",INDIRECT("'DATA - økonomi'!M"&amp;4+15*$A39+4*$A39+10),0)+IF(Analyse!$E$115="X",INDIRECT("'DATA - økonomi'!M"&amp;4+15*$A39+4*$A39+11),0)+IF(Analyse!$E$116="X",INDIRECT("'DATA - økonomi'!M"&amp;4+15*$A39+4*$A39+12),0)+IF(Analyse!$E$117="X",INDIRECT("'DATA - økonomi'!M"&amp;4+15*$A39+4*$A39+13),0)+IF(Analyse!$E$129="X",INDIRECT("'DATA - økonomi'!M"&amp;4+15*$A39+4*$A39+14),0)</f>
        <v>0</v>
      </c>
      <c r="N39" s="36">
        <f ca="1">IF(Analyse!$E$3="X",INDIRECT("'DATA - økonomi'!N"&amp;4+15*$A39+4*$A39+0),0)+IF(Analyse!$E$4="X",INDIRECT("'DATA - økonomi'!N"&amp;4+15*$A39+4*$A39+1),0)+IF(Analyse!$E$104="X",INDIRECT("'DATA - økonomi'!N"&amp;4+15*$A39+4*$A39+2),0)+IF(Analyse!$E$105="X",INDIRECT("'DATA - økonomi'!N"&amp;4+15*$A39+4*$A39+3),0)+IF(Analyse!$E$106="X",INDIRECT("'DATA - økonomi'!N"&amp;4+15*$A39+4*$A39+4),0)+IF(Analyse!$E$107="X",INDIRECT("'DATA - økonomi'!N"&amp;4+15*$A39+4*$A39+5),0)+IF(Analyse!$E$108="X",INDIRECT("'DATA - økonomi'!N"&amp;4+15*$A39+4*$A39+6),0)+IF(Analyse!$E$109="X",INDIRECT("'DATA - økonomi'!N"&amp;4+15*$A39+4*$A39+7),0)+IF(Analyse!$E$110="X",INDIRECT("'DATA - økonomi'!N"&amp;4+15*$A39+4*$A39+8),0)+IF(Analyse!$E$111="X",INDIRECT("'DATA - økonomi'!N"&amp;4+15*$A39+4*$A39+9),0)+IF(Analyse!$E$112="X",INDIRECT("'DATA - økonomi'!N"&amp;4+15*$A39+4*$A39+10),0)+IF(Analyse!$E$115="X",INDIRECT("'DATA - økonomi'!N"&amp;4+15*$A39+4*$A39+11),0)+IF(Analyse!$E$116="X",INDIRECT("'DATA - økonomi'!N"&amp;4+15*$A39+4*$A39+12),0)+IF(Analyse!$E$117="X",INDIRECT("'DATA - økonomi'!N"&amp;4+15*$A39+4*$A39+13),0)+IF(Analyse!$E$129="X",INDIRECT("'DATA - økonomi'!N"&amp;4+15*$A39+4*$A39+14),0)</f>
        <v>0</v>
      </c>
      <c r="O39" s="32"/>
      <c r="P39" s="35" t="s">
        <v>47</v>
      </c>
      <c r="Q39" s="36">
        <f ca="1">IF(Analyse!$E$3="X",INDIRECT("'DATA - økonomi'!Q"&amp;4+15*$A39+4*$A39+0),0)+IF(Analyse!$E$4="X",INDIRECT("'DATA - økonomi'!Q"&amp;4+15*$A39+4*$A39+1),0)+IF(Analyse!$E$104="X",INDIRECT("'DATA - økonomi'!Q"&amp;4+15*$A39+4*$A39+2),0)+IF(Analyse!$E$105="X",INDIRECT("'DATA - økonomi'!Q"&amp;4+15*$A39+4*$A39+3),0)+IF(Analyse!$E$106="X",INDIRECT("'DATA - økonomi'!Q"&amp;4+15*$A39+4*$A39+4),0)+IF(Analyse!$E$107="X",INDIRECT("'DATA - økonomi'!Q"&amp;4+15*$A39+4*$A39+5),0)+IF(Analyse!$E$108="X",INDIRECT("'DATA - økonomi'!Q"&amp;4+15*$A39+4*$A39+6),0)+IF(Analyse!$E$109="X",INDIRECT("'DATA - økonomi'!Q"&amp;4+15*$A39+4*$A39+7),0)+IF(Analyse!$E$110="X",INDIRECT("'DATA - økonomi'!Q"&amp;4+15*$A39+4*$A39+8),0)+IF(Analyse!$E$111="X",INDIRECT("'DATA - økonomi'!Q"&amp;4+15*$A39+4*$A39+9),0)+IF(Analyse!$E$112="X",INDIRECT("'DATA - økonomi'!Q"&amp;4+15*$A39+4*$A39+10),0)+IF(Analyse!$E$115="X",INDIRECT("'DATA - økonomi'!Q"&amp;4+15*$A39+4*$A39+11),0)+IF(Analyse!$E$116="X",INDIRECT("'DATA - økonomi'!Q"&amp;4+15*$A39+4*$A39+12),0)+IF(Analyse!$E$117="X",INDIRECT("'DATA - økonomi'!Q"&amp;4+15*$A39+4*$A39+13),0)+IF(Analyse!$E$129="X",INDIRECT("'DATA - økonomi'!Q"&amp;4+15*$A39+4*$A39+14),0)</f>
        <v>0</v>
      </c>
      <c r="R39" s="36">
        <f ca="1">IF(Analyse!$E$3="X",INDIRECT("'DATA - økonomi'!R"&amp;4+15*$A39+4*$A39+0),0)+IF(Analyse!$E$4="X",INDIRECT("'DATA - økonomi'!R"&amp;4+15*$A39+4*$A39+1),0)+IF(Analyse!$E$104="X",INDIRECT("'DATA - økonomi'!R"&amp;4+15*$A39+4*$A39+2),0)+IF(Analyse!$E$105="X",INDIRECT("'DATA - økonomi'!R"&amp;4+15*$A39+4*$A39+3),0)+IF(Analyse!$E$106="X",INDIRECT("'DATA - økonomi'!R"&amp;4+15*$A39+4*$A39+4),0)+IF(Analyse!$E$107="X",INDIRECT("'DATA - økonomi'!R"&amp;4+15*$A39+4*$A39+5),0)+IF(Analyse!$E$108="X",INDIRECT("'DATA - økonomi'!R"&amp;4+15*$A39+4*$A39+6),0)+IF(Analyse!$E$109="X",INDIRECT("'DATA - økonomi'!R"&amp;4+15*$A39+4*$A39+7),0)+IF(Analyse!$E$110="X",INDIRECT("'DATA - økonomi'!R"&amp;4+15*$A39+4*$A39+8),0)+IF(Analyse!$E$111="X",INDIRECT("'DATA - økonomi'!R"&amp;4+15*$A39+4*$A39+9),0)+IF(Analyse!$E$112="X",INDIRECT("'DATA - økonomi'!R"&amp;4+15*$A39+4*$A39+10),0)+IF(Analyse!$E$115="X",INDIRECT("'DATA - økonomi'!R"&amp;4+15*$A39+4*$A39+11),0)+IF(Analyse!$E$116="X",INDIRECT("'DATA - økonomi'!R"&amp;4+15*$A39+4*$A39+12),0)+IF(Analyse!$E$117="X",INDIRECT("'DATA - økonomi'!R"&amp;4+15*$A39+4*$A39+13),0)+IF(Analyse!$E$129="X",INDIRECT("'DATA - økonomi'!R"&amp;4+15*$A39+4*$A39+14),0)</f>
        <v>0</v>
      </c>
      <c r="S39" s="36">
        <f ca="1">IF(Analyse!$E$3="X",INDIRECT("'DATA - økonomi'!S"&amp;4+15*$A39+4*$A39+0),0)+IF(Analyse!$E$4="X",INDIRECT("'DATA - økonomi'!S"&amp;4+15*$A39+4*$A39+1),0)+IF(Analyse!$E$104="X",INDIRECT("'DATA - økonomi'!S"&amp;4+15*$A39+4*$A39+2),0)+IF(Analyse!$E$105="X",INDIRECT("'DATA - økonomi'!S"&amp;4+15*$A39+4*$A39+3),0)+IF(Analyse!$E$106="X",INDIRECT("'DATA - økonomi'!S"&amp;4+15*$A39+4*$A39+4),0)+IF(Analyse!$E$107="X",INDIRECT("'DATA - økonomi'!S"&amp;4+15*$A39+4*$A39+5),0)+IF(Analyse!$E$108="X",INDIRECT("'DATA - økonomi'!S"&amp;4+15*$A39+4*$A39+6),0)+IF(Analyse!$E$109="X",INDIRECT("'DATA - økonomi'!S"&amp;4+15*$A39+4*$A39+7),0)+IF(Analyse!$E$110="X",INDIRECT("'DATA - økonomi'!S"&amp;4+15*$A39+4*$A39+8),0)+IF(Analyse!$E$111="X",INDIRECT("'DATA - økonomi'!S"&amp;4+15*$A39+4*$A39+9),0)+IF(Analyse!$E$112="X",INDIRECT("'DATA - økonomi'!S"&amp;4+15*$A39+4*$A39+10),0)+IF(Analyse!$E$115="X",INDIRECT("'DATA - økonomi'!S"&amp;4+15*$A39+4*$A39+11),0)+IF(Analyse!$E$116="X",INDIRECT("'DATA - økonomi'!S"&amp;4+15*$A39+4*$A39+12),0)+IF(Analyse!$E$117="X",INDIRECT("'DATA - økonomi'!S"&amp;4+15*$A39+4*$A39+13),0)+IF(Analyse!$E$129="X",INDIRECT("'DATA - økonomi'!S"&amp;4+15*$A39+4*$A39+14),0)</f>
        <v>0</v>
      </c>
      <c r="T39" s="36">
        <f ca="1">IF(Analyse!$E$3="X",INDIRECT("'DATA - økonomi'!T"&amp;4+15*$A39+4*$A39+0),0)+IF(Analyse!$E$4="X",INDIRECT("'DATA - økonomi'!T"&amp;4+15*$A39+4*$A39+1),0)+IF(Analyse!$E$104="X",INDIRECT("'DATA - økonomi'!T"&amp;4+15*$A39+4*$A39+2),0)+IF(Analyse!$E$105="X",INDIRECT("'DATA - økonomi'!T"&amp;4+15*$A39+4*$A39+3),0)+IF(Analyse!$E$106="X",INDIRECT("'DATA - økonomi'!T"&amp;4+15*$A39+4*$A39+4),0)+IF(Analyse!$E$107="X",INDIRECT("'DATA - økonomi'!T"&amp;4+15*$A39+4*$A39+5),0)+IF(Analyse!$E$108="X",INDIRECT("'DATA - økonomi'!T"&amp;4+15*$A39+4*$A39+6),0)+IF(Analyse!$E$109="X",INDIRECT("'DATA - økonomi'!T"&amp;4+15*$A39+4*$A39+7),0)+IF(Analyse!$E$110="X",INDIRECT("'DATA - økonomi'!T"&amp;4+15*$A39+4*$A39+8),0)+IF(Analyse!$E$111="X",INDIRECT("'DATA - økonomi'!T"&amp;4+15*$A39+4*$A39+9),0)+IF(Analyse!$E$112="X",INDIRECT("'DATA - økonomi'!T"&amp;4+15*$A39+4*$A39+10),0)+IF(Analyse!$E$115="X",INDIRECT("'DATA - økonomi'!T"&amp;4+15*$A39+4*$A39+11),0)+IF(Analyse!$E$116="X",INDIRECT("'DATA - økonomi'!T"&amp;4+15*$A39+4*$A39+12),0)+IF(Analyse!$E$117="X",INDIRECT("'DATA - økonomi'!T"&amp;4+15*$A39+4*$A39+13),0)+IF(Analyse!$E$129="X",INDIRECT("'DATA - økonomi'!T"&amp;4+15*$A39+4*$A39+14),0)</f>
        <v>0</v>
      </c>
      <c r="U39" s="36">
        <f ca="1">IF(Analyse!$E$3="X",INDIRECT("'DATA - økonomi'!U"&amp;4+15*$A39+4*$A39+0),0)+IF(Analyse!$E$4="X",INDIRECT("'DATA - økonomi'!U"&amp;4+15*$A39+4*$A39+1),0)+IF(Analyse!$E$104="X",INDIRECT("'DATA - økonomi'!U"&amp;4+15*$A39+4*$A39+2),0)+IF(Analyse!$E$105="X",INDIRECT("'DATA - økonomi'!U"&amp;4+15*$A39+4*$A39+3),0)+IF(Analyse!$E$106="X",INDIRECT("'DATA - økonomi'!U"&amp;4+15*$A39+4*$A39+4),0)+IF(Analyse!$E$107="X",INDIRECT("'DATA - økonomi'!U"&amp;4+15*$A39+4*$A39+5),0)+IF(Analyse!$E$108="X",INDIRECT("'DATA - økonomi'!U"&amp;4+15*$A39+4*$A39+6),0)+IF(Analyse!$E$109="X",INDIRECT("'DATA - økonomi'!U"&amp;4+15*$A39+4*$A39+7),0)+IF(Analyse!$E$110="X",INDIRECT("'DATA - økonomi'!U"&amp;4+15*$A39+4*$A39+8),0)+IF(Analyse!$E$111="X",INDIRECT("'DATA - økonomi'!U"&amp;4+15*$A39+4*$A39+9),0)+IF(Analyse!$E$112="X",INDIRECT("'DATA - økonomi'!U"&amp;4+15*$A39+4*$A39+10),0)+IF(Analyse!$E$115="X",INDIRECT("'DATA - økonomi'!U"&amp;4+15*$A39+4*$A39+11),0)+IF(Analyse!$E$116="X",INDIRECT("'DATA - økonomi'!U"&amp;4+15*$A39+4*$A39+12),0)+IF(Analyse!$E$117="X",INDIRECT("'DATA - økonomi'!U"&amp;4+15*$A39+4*$A39+13),0)+IF(Analyse!$E$129="X",INDIRECT("'DATA - økonomi'!U"&amp;4+15*$A39+4*$A39+14),0)</f>
        <v>0</v>
      </c>
      <c r="V39" s="36">
        <f ca="1">IF(Analyse!$E$3="X",INDIRECT("'DATA - økonomi'!V"&amp;4+15*$A39+4*$A39+0),0)+IF(Analyse!$E$4="X",INDIRECT("'DATA - økonomi'!V"&amp;4+15*$A39+4*$A39+1),0)+IF(Analyse!$E$104="X",INDIRECT("'DATA - økonomi'!V"&amp;4+15*$A39+4*$A39+2),0)+IF(Analyse!$E$105="X",INDIRECT("'DATA - økonomi'!V"&amp;4+15*$A39+4*$A39+3),0)+IF(Analyse!$E$106="X",INDIRECT("'DATA - økonomi'!V"&amp;4+15*$A39+4*$A39+4),0)+IF(Analyse!$E$107="X",INDIRECT("'DATA - økonomi'!V"&amp;4+15*$A39+4*$A39+5),0)+IF(Analyse!$E$108="X",INDIRECT("'DATA - økonomi'!V"&amp;4+15*$A39+4*$A39+6),0)+IF(Analyse!$E$109="X",INDIRECT("'DATA - økonomi'!V"&amp;4+15*$A39+4*$A39+7),0)+IF(Analyse!$E$110="X",INDIRECT("'DATA - økonomi'!V"&amp;4+15*$A39+4*$A39+8),0)+IF(Analyse!$E$111="X",INDIRECT("'DATA - økonomi'!V"&amp;4+15*$A39+4*$A39+9),0)+IF(Analyse!$E$112="X",INDIRECT("'DATA - økonomi'!V"&amp;4+15*$A39+4*$A39+10),0)+IF(Analyse!$E$115="X",INDIRECT("'DATA - økonomi'!V"&amp;4+15*$A39+4*$A39+11),0)+IF(Analyse!$E$116="X",INDIRECT("'DATA - økonomi'!V"&amp;4+15*$A39+4*$A39+12),0)+IF(Analyse!$E$117="X",INDIRECT("'DATA - økonomi'!V"&amp;4+15*$A39+4*$A39+13),0)+IF(Analyse!$E$129="X",INDIRECT("'DATA - økonomi'!V"&amp;4+15*$A39+4*$A39+14),0)</f>
        <v>0</v>
      </c>
      <c r="W39" s="36">
        <f ca="1">IF(Analyse!$E$3="X",INDIRECT("'DATA - økonomi'!W"&amp;4+15*$A39+4*$A39+0),0)+IF(Analyse!$E$4="X",INDIRECT("'DATA - økonomi'!W"&amp;4+15*$A39+4*$A39+1),0)+IF(Analyse!$E$104="X",INDIRECT("'DATA - økonomi'!W"&amp;4+15*$A39+4*$A39+2),0)+IF(Analyse!$E$105="X",INDIRECT("'DATA - økonomi'!W"&amp;4+15*$A39+4*$A39+3),0)+IF(Analyse!$E$106="X",INDIRECT("'DATA - økonomi'!W"&amp;4+15*$A39+4*$A39+4),0)+IF(Analyse!$E$107="X",INDIRECT("'DATA - økonomi'!W"&amp;4+15*$A39+4*$A39+5),0)+IF(Analyse!$E$108="X",INDIRECT("'DATA - økonomi'!W"&amp;4+15*$A39+4*$A39+6),0)+IF(Analyse!$E$109="X",INDIRECT("'DATA - økonomi'!W"&amp;4+15*$A39+4*$A39+7),0)+IF(Analyse!$E$110="X",INDIRECT("'DATA - økonomi'!W"&amp;4+15*$A39+4*$A39+8),0)+IF(Analyse!$E$111="X",INDIRECT("'DATA - økonomi'!W"&amp;4+15*$A39+4*$A39+9),0)+IF(Analyse!$E$112="X",INDIRECT("'DATA - økonomi'!W"&amp;4+15*$A39+4*$A39+10),0)+IF(Analyse!$E$115="X",INDIRECT("'DATA - økonomi'!W"&amp;4+15*$A39+4*$A39+11),0)+IF(Analyse!$E$116="X",INDIRECT("'DATA - økonomi'!W"&amp;4+15*$A39+4*$A39+12),0)+IF(Analyse!$E$117="X",INDIRECT("'DATA - økonomi'!W"&amp;4+15*$A39+4*$A39+13),0)+IF(Analyse!$E$129="X",INDIRECT("'DATA - økonomi'!W"&amp;4+15*$A39+4*$A39+14),0)</f>
        <v>0</v>
      </c>
      <c r="X39" s="36">
        <f ca="1">IF(Analyse!$E$3="X",INDIRECT("'DATA - økonomi'!X"&amp;4+15*$A39+4*$A39+0),0)+IF(Analyse!$E$4="X",INDIRECT("'DATA - økonomi'!X"&amp;4+15*$A39+4*$A39+1),0)+IF(Analyse!$E$104="X",INDIRECT("'DATA - økonomi'!X"&amp;4+15*$A39+4*$A39+2),0)+IF(Analyse!$E$105="X",INDIRECT("'DATA - økonomi'!X"&amp;4+15*$A39+4*$A39+3),0)+IF(Analyse!$E$106="X",INDIRECT("'DATA - økonomi'!X"&amp;4+15*$A39+4*$A39+4),0)+IF(Analyse!$E$107="X",INDIRECT("'DATA - økonomi'!X"&amp;4+15*$A39+4*$A39+5),0)+IF(Analyse!$E$108="X",INDIRECT("'DATA - økonomi'!X"&amp;4+15*$A39+4*$A39+6),0)+IF(Analyse!$E$109="X",INDIRECT("'DATA - økonomi'!X"&amp;4+15*$A39+4*$A39+7),0)+IF(Analyse!$E$110="X",INDIRECT("'DATA - økonomi'!X"&amp;4+15*$A39+4*$A39+8),0)+IF(Analyse!$E$111="X",INDIRECT("'DATA - økonomi'!X"&amp;4+15*$A39+4*$A39+9),0)+IF(Analyse!$E$112="X",INDIRECT("'DATA - økonomi'!X"&amp;4+15*$A39+4*$A39+10),0)+IF(Analyse!$E$115="X",INDIRECT("'DATA - økonomi'!X"&amp;4+15*$A39+4*$A39+11),0)+IF(Analyse!$E$116="X",INDIRECT("'DATA - økonomi'!X"&amp;4+15*$A39+4*$A39+12),0)+IF(Analyse!$E$117="X",INDIRECT("'DATA - økonomi'!X"&amp;4+15*$A39+4*$A39+13),0)+IF(Analyse!$E$129="X",INDIRECT("'DATA - økonomi'!X"&amp;4+15*$A39+4*$A39+14),0)</f>
        <v>0</v>
      </c>
      <c r="Y39" s="36">
        <f ca="1">IF(Analyse!$E$3="X",INDIRECT("'DATA - økonomi'!Y"&amp;4+15*$A39+4*$A39+0),0)+IF(Analyse!$E$4="X",INDIRECT("'DATA - økonomi'!Y"&amp;4+15*$A39+4*$A39+1),0)+IF(Analyse!$E$104="X",INDIRECT("'DATA - økonomi'!Y"&amp;4+15*$A39+4*$A39+2),0)+IF(Analyse!$E$105="X",INDIRECT("'DATA - økonomi'!Y"&amp;4+15*$A39+4*$A39+3),0)+IF(Analyse!$E$106="X",INDIRECT("'DATA - økonomi'!Y"&amp;4+15*$A39+4*$A39+4),0)+IF(Analyse!$E$107="X",INDIRECT("'DATA - økonomi'!Y"&amp;4+15*$A39+4*$A39+5),0)+IF(Analyse!$E$108="X",INDIRECT("'DATA - økonomi'!Y"&amp;4+15*$A39+4*$A39+6),0)+IF(Analyse!$E$109="X",INDIRECT("'DATA - økonomi'!Y"&amp;4+15*$A39+4*$A39+7),0)+IF(Analyse!$E$110="X",INDIRECT("'DATA - økonomi'!Y"&amp;4+15*$A39+4*$A39+8),0)+IF(Analyse!$E$111="X",INDIRECT("'DATA - økonomi'!Y"&amp;4+15*$A39+4*$A39+9),0)+IF(Analyse!$E$112="X",INDIRECT("'DATA - økonomi'!Y"&amp;4+15*$A39+4*$A39+10),0)+IF(Analyse!$E$115="X",INDIRECT("'DATA - økonomi'!Y"&amp;4+15*$A39+4*$A39+11),0)+IF(Analyse!$E$116="X",INDIRECT("'DATA - økonomi'!Y"&amp;4+15*$A39+4*$A39+12),0)+IF(Analyse!$E$117="X",INDIRECT("'DATA - økonomi'!Y"&amp;4+15*$A39+4*$A39+13),0)+IF(Analyse!$E$129="X",INDIRECT("'DATA - økonomi'!Y"&amp;4+15*$A39+4*$A39+14),0)</f>
        <v>0</v>
      </c>
      <c r="Z39" s="36">
        <f ca="1">IF(Analyse!$E$3="X",INDIRECT("'DATA - økonomi'!Z"&amp;4+15*$A39+4*$A39+0),0)+IF(Analyse!$E$4="X",INDIRECT("'DATA - økonomi'!Z"&amp;4+15*$A39+4*$A39+1),0)+IF(Analyse!$E$104="X",INDIRECT("'DATA - økonomi'!Z"&amp;4+15*$A39+4*$A39+2),0)+IF(Analyse!$E$105="X",INDIRECT("'DATA - økonomi'!Z"&amp;4+15*$A39+4*$A39+3),0)+IF(Analyse!$E$106="X",INDIRECT("'DATA - økonomi'!Z"&amp;4+15*$A39+4*$A39+4),0)+IF(Analyse!$E$107="X",INDIRECT("'DATA - økonomi'!Z"&amp;4+15*$A39+4*$A39+5),0)+IF(Analyse!$E$108="X",INDIRECT("'DATA - økonomi'!Z"&amp;4+15*$A39+4*$A39+6),0)+IF(Analyse!$E$109="X",INDIRECT("'DATA - økonomi'!Z"&amp;4+15*$A39+4*$A39+7),0)+IF(Analyse!$E$110="X",INDIRECT("'DATA - økonomi'!Z"&amp;4+15*$A39+4*$A39+8),0)+IF(Analyse!$E$111="X",INDIRECT("'DATA - økonomi'!Z"&amp;4+15*$A39+4*$A39+9),0)+IF(Analyse!$E$112="X",INDIRECT("'DATA - økonomi'!Z"&amp;4+15*$A39+4*$A39+10),0)+IF(Analyse!$E$115="X",INDIRECT("'DATA - økonomi'!Z"&amp;4+15*$A39+4*$A39+11),0)+IF(Analyse!$E$116="X",INDIRECT("'DATA - økonomi'!Z"&amp;4+15*$A39+4*$A39+12),0)+IF(Analyse!$E$117="X",INDIRECT("'DATA - økonomi'!Z"&amp;4+15*$A39+4*$A39+13),0)+IF(Analyse!$E$129="X",INDIRECT("'DATA - økonomi'!Z"&amp;4+15*$A39+4*$A39+14),0)</f>
        <v>0</v>
      </c>
      <c r="AA39" s="36">
        <f ca="1">IF(Analyse!$E$3="X",INDIRECT("'DATA - økonomi'!Z"&amp;4+15*$A39+4*$A39+0),0)+IF(Analyse!$E$4="X",INDIRECT("'DATA - økonomi'!Z"&amp;4+15*$A39+4*$A39+1),0)+IF(Analyse!$E$104="X",INDIRECT("'DATA - økonomi'!Z"&amp;4+15*$A39+4*$A39+2),0)+IF(Analyse!$E$105="X",INDIRECT("'DATA - økonomi'!Z"&amp;4+15*$A39+4*$A39+3),0)+IF(Analyse!$E$106="X",INDIRECT("'DATA - økonomi'!Z"&amp;4+15*$A39+4*$A39+4),0)+IF(Analyse!$E$107="X",INDIRECT("'DATA - økonomi'!Z"&amp;4+15*$A39+4*$A39+5),0)+IF(Analyse!$E$108="X",INDIRECT("'DATA - økonomi'!Z"&amp;4+15*$A39+4*$A39+6),0)+IF(Analyse!$E$109="X",INDIRECT("'DATA - økonomi'!Z"&amp;4+15*$A39+4*$A39+7),0)+IF(Analyse!$E$110="X",INDIRECT("'DATA - økonomi'!Z"&amp;4+15*$A39+4*$A39+8),0)+IF(Analyse!$E$111="X",INDIRECT("'DATA - økonomi'!Z"&amp;4+15*$A39+4*$A39+9),0)+IF(Analyse!$E$112="X",INDIRECT("'DATA - økonomi'!Z"&amp;4+15*$A39+4*$A39+10),0)+IF(Analyse!$E$115="X",INDIRECT("'DATA - økonomi'!Z"&amp;4+15*$A39+4*$A39+11),0)+IF(Analyse!$E$116="X",INDIRECT("'DATA - økonomi'!Z"&amp;4+15*$A39+4*$A39+12),0)+IF(Analyse!$E$117="X",INDIRECT("'DATA - økonomi'!Z"&amp;4+15*$A39+4*$A39+13),0)+IF(Analyse!$E$129="X",INDIRECT("'DATA - økonomi'!Z"&amp;4+15*$A39+4*$A39+14),0)</f>
        <v>0</v>
      </c>
      <c r="AB39" s="36">
        <f ca="1">IF(Analyse!$E$3="X",INDIRECT("'DATA - økonomi'!Z"&amp;4+15*$A39+4*$A39+0),0)+IF(Analyse!$E$4="X",INDIRECT("'DATA - økonomi'!Z"&amp;4+15*$A39+4*$A39+1),0)+IF(Analyse!$E$104="X",INDIRECT("'DATA - økonomi'!Z"&amp;4+15*$A39+4*$A39+2),0)+IF(Analyse!$E$105="X",INDIRECT("'DATA - økonomi'!Z"&amp;4+15*$A39+4*$A39+3),0)+IF(Analyse!$E$106="X",INDIRECT("'DATA - økonomi'!Z"&amp;4+15*$A39+4*$A39+4),0)+IF(Analyse!$E$107="X",INDIRECT("'DATA - økonomi'!Z"&amp;4+15*$A39+4*$A39+5),0)+IF(Analyse!$E$108="X",INDIRECT("'DATA - økonomi'!Z"&amp;4+15*$A39+4*$A39+6),0)+IF(Analyse!$E$109="X",INDIRECT("'DATA - økonomi'!Z"&amp;4+15*$A39+4*$A39+7),0)+IF(Analyse!$E$110="X",INDIRECT("'DATA - økonomi'!Z"&amp;4+15*$A39+4*$A39+8),0)+IF(Analyse!$E$111="X",INDIRECT("'DATA - økonomi'!Z"&amp;4+15*$A39+4*$A39+9),0)+IF(Analyse!$E$112="X",INDIRECT("'DATA - økonomi'!Z"&amp;4+15*$A39+4*$A39+10),0)+IF(Analyse!$E$115="X",INDIRECT("'DATA - økonomi'!Z"&amp;4+15*$A39+4*$A39+11),0)+IF(Analyse!$E$116="X",INDIRECT("'DATA - økonomi'!Z"&amp;4+15*$A39+4*$A39+12),0)+IF(Analyse!$E$117="X",INDIRECT("'DATA - økonomi'!Z"&amp;4+15*$A39+4*$A39+13),0)+IF(Analyse!$E$129="X",INDIRECT("'DATA - økonomi'!Z"&amp;4+15*$A39+4*$A39+14),0)</f>
        <v>0</v>
      </c>
      <c r="AC39" s="30"/>
      <c r="AD39" s="35" t="s">
        <v>47</v>
      </c>
      <c r="AE39" s="36">
        <f ca="1">IF(Analyse!$E$3="X",INDIRECT("'DATA - økonomi'!AE"&amp;4+15*$A39+4*$A39+0),0)+IF(Analyse!$E$4="X",INDIRECT("'DATA - økonomi'!AE"&amp;4+15*$A39+4*$A39+1),0)+IF(Analyse!$E$104="X",INDIRECT("'DATA - økonomi'!AE"&amp;4+15*$A39+4*$A39+2),0)+IF(Analyse!$E$105="X",INDIRECT("'DATA - økonomi'!AE"&amp;4+15*$A39+4*$A39+3),0)+IF(Analyse!$E$106="X",INDIRECT("'DATA - økonomi'!AE"&amp;4+15*$A39+4*$A39+4),0)+IF(Analyse!$E$107="X",INDIRECT("'DATA - økonomi'!AE"&amp;4+15*$A39+4*$A39+5),0)+IF(Analyse!$E$108="X",INDIRECT("'DATA - økonomi'!AE"&amp;4+15*$A39+4*$A39+6),0)+IF(Analyse!$E$109="X",INDIRECT("'DATA - økonomi'!AE"&amp;4+15*$A39+4*$A39+7),0)+IF(Analyse!$E$110="X",INDIRECT("'DATA - økonomi'!AE"&amp;4+15*$A39+4*$A39+8),0)+IF(Analyse!$E$111="X",INDIRECT("'DATA - økonomi'!AE"&amp;4+15*$A39+4*$A39+9),0)+IF(Analyse!$E$112="X",INDIRECT("'DATA - økonomi'!AE"&amp;4+15*$A39+4*$A39+10),0)+IF(Analyse!$E$115="X",INDIRECT("'DATA - økonomi'!AE"&amp;4+15*$A39+4*$A39+11),0)+IF(Analyse!$E$116="X",INDIRECT("'DATA - økonomi'!AE"&amp;4+15*$A39+4*$A39+12),0)+IF(Analyse!$E$117="X",INDIRECT("'DATA - økonomi'!AE"&amp;4+15*$A39+4*$A39+13),0)+IF(Analyse!$E$129="X",INDIRECT("'DATA - økonomi'!AE"&amp;4+15*$A39+4*$A39+14),0)</f>
        <v>0</v>
      </c>
      <c r="AF39" s="36">
        <f ca="1">IF(Analyse!$E$3="X",INDIRECT("'DATA - økonomi'!AF"&amp;4+15*$A39+4*$A39+0),0)+IF(Analyse!$E$4="X",INDIRECT("'DATA - økonomi'!AF"&amp;4+15*$A39+4*$A39+1),0)+IF(Analyse!$E$104="X",INDIRECT("'DATA - økonomi'!AF"&amp;4+15*$A39+4*$A39+2),0)+IF(Analyse!$E$105="X",INDIRECT("'DATA - økonomi'!AF"&amp;4+15*$A39+4*$A39+3),0)+IF(Analyse!$E$106="X",INDIRECT("'DATA - økonomi'!AF"&amp;4+15*$A39+4*$A39+4),0)+IF(Analyse!$E$107="X",INDIRECT("'DATA - økonomi'!AF"&amp;4+15*$A39+4*$A39+5),0)+IF(Analyse!$E$108="X",INDIRECT("'DATA - økonomi'!AF"&amp;4+15*$A39+4*$A39+6),0)+IF(Analyse!$E$109="X",INDIRECT("'DATA - økonomi'!AF"&amp;4+15*$A39+4*$A39+7),0)+IF(Analyse!$E$110="X",INDIRECT("'DATA - økonomi'!AF"&amp;4+15*$A39+4*$A39+8),0)+IF(Analyse!$E$111="X",INDIRECT("'DATA - økonomi'!AF"&amp;4+15*$A39+4*$A39+9),0)+IF(Analyse!$E$112="X",INDIRECT("'DATA - økonomi'!AF"&amp;4+15*$A39+4*$A39+10),0)+IF(Analyse!$E$115="X",INDIRECT("'DATA - økonomi'!AF"&amp;4+15*$A39+4*$A39+11),0)+IF(Analyse!$E$116="X",INDIRECT("'DATA - økonomi'!AF"&amp;4+15*$A39+4*$A39+12),0)+IF(Analyse!$E$117="X",INDIRECT("'DATA - økonomi'!AF"&amp;4+15*$A39+4*$A39+13),0)+IF(Analyse!$E$129="X",INDIRECT("'DATA - økonomi'!AF"&amp;4+15*$A39+4*$A39+14),0)</f>
        <v>0</v>
      </c>
      <c r="AG39" s="36">
        <f ca="1">IF(Analyse!$E$3="X",INDIRECT("'DATA - økonomi'!AG"&amp;4+15*$A39+4*$A39+0),0)+IF(Analyse!$E$4="X",INDIRECT("'DATA - økonomi'!AG"&amp;4+15*$A39+4*$A39+1),0)+IF(Analyse!$E$104="X",INDIRECT("'DATA - økonomi'!AG"&amp;4+15*$A39+4*$A39+2),0)+IF(Analyse!$E$105="X",INDIRECT("'DATA - økonomi'!AG"&amp;4+15*$A39+4*$A39+3),0)+IF(Analyse!$E$106="X",INDIRECT("'DATA - økonomi'!AG"&amp;4+15*$A39+4*$A39+4),0)+IF(Analyse!$E$107="X",INDIRECT("'DATA - økonomi'!AG"&amp;4+15*$A39+4*$A39+5),0)+IF(Analyse!$E$108="X",INDIRECT("'DATA - økonomi'!AG"&amp;4+15*$A39+4*$A39+6),0)+IF(Analyse!$E$109="X",INDIRECT("'DATA - økonomi'!AG"&amp;4+15*$A39+4*$A39+7),0)+IF(Analyse!$E$110="X",INDIRECT("'DATA - økonomi'!AG"&amp;4+15*$A39+4*$A39+8),0)+IF(Analyse!$E$111="X",INDIRECT("'DATA - økonomi'!AG"&amp;4+15*$A39+4*$A39+9),0)+IF(Analyse!$E$112="X",INDIRECT("'DATA - økonomi'!AG"&amp;4+15*$A39+4*$A39+10),0)+IF(Analyse!$E$115="X",INDIRECT("'DATA - økonomi'!AG"&amp;4+15*$A39+4*$A39+11),0)+IF(Analyse!$E$116="X",INDIRECT("'DATA - økonomi'!AG"&amp;4+15*$A39+4*$A39+12),0)+IF(Analyse!$E$117="X",INDIRECT("'DATA - økonomi'!AG"&amp;4+15*$A39+4*$A39+13),0)+IF(Analyse!$E$129="X",INDIRECT("'DATA - økonomi'!AG"&amp;4+15*$A39+4*$A39+14),0)</f>
        <v>0</v>
      </c>
      <c r="AH39" s="36">
        <f ca="1">IF(Analyse!$E$3="X",INDIRECT("'DATA - økonomi'!AH"&amp;4+15*$A39+4*$A39+0),0)+IF(Analyse!$E$4="X",INDIRECT("'DATA - økonomi'!AH"&amp;4+15*$A39+4*$A39+1),0)+IF(Analyse!$E$104="X",INDIRECT("'DATA - økonomi'!AH"&amp;4+15*$A39+4*$A39+2),0)+IF(Analyse!$E$105="X",INDIRECT("'DATA - økonomi'!AH"&amp;4+15*$A39+4*$A39+3),0)+IF(Analyse!$E$106="X",INDIRECT("'DATA - økonomi'!AH"&amp;4+15*$A39+4*$A39+4),0)+IF(Analyse!$E$107="X",INDIRECT("'DATA - økonomi'!AH"&amp;4+15*$A39+4*$A39+5),0)+IF(Analyse!$E$108="X",INDIRECT("'DATA - økonomi'!AH"&amp;4+15*$A39+4*$A39+6),0)+IF(Analyse!$E$109="X",INDIRECT("'DATA - økonomi'!AH"&amp;4+15*$A39+4*$A39+7),0)+IF(Analyse!$E$110="X",INDIRECT("'DATA - økonomi'!AH"&amp;4+15*$A39+4*$A39+8),0)+IF(Analyse!$E$111="X",INDIRECT("'DATA - økonomi'!AH"&amp;4+15*$A39+4*$A39+9),0)+IF(Analyse!$E$112="X",INDIRECT("'DATA - økonomi'!AH"&amp;4+15*$A39+4*$A39+10),0)+IF(Analyse!$E$115="X",INDIRECT("'DATA - økonomi'!AH"&amp;4+15*$A39+4*$A39+11),0)+IF(Analyse!$E$116="X",INDIRECT("'DATA - økonomi'!AH"&amp;4+15*$A39+4*$A39+12),0)+IF(Analyse!$E$117="X",INDIRECT("'DATA - økonomi'!AH"&amp;4+15*$A39+4*$A39+13),0)+IF(Analyse!$E$129="X",INDIRECT("'DATA - økonomi'!AH"&amp;4+15*$A39+4*$A39+14),0)</f>
        <v>0</v>
      </c>
      <c r="AI39" s="36">
        <f ca="1">IF(Analyse!$E$3="X",INDIRECT("'DATA - økonomi'!AI"&amp;4+15*$A39+4*$A39+0),0)+IF(Analyse!$E$4="X",INDIRECT("'DATA - økonomi'!AI"&amp;4+15*$A39+4*$A39+1),0)+IF(Analyse!$E$104="X",INDIRECT("'DATA - økonomi'!AI"&amp;4+15*$A39+4*$A39+2),0)+IF(Analyse!$E$105="X",INDIRECT("'DATA - økonomi'!AI"&amp;4+15*$A39+4*$A39+3),0)+IF(Analyse!$E$106="X",INDIRECT("'DATA - økonomi'!AI"&amp;4+15*$A39+4*$A39+4),0)+IF(Analyse!$E$107="X",INDIRECT("'DATA - økonomi'!AI"&amp;4+15*$A39+4*$A39+5),0)+IF(Analyse!$E$108="X",INDIRECT("'DATA - økonomi'!AI"&amp;4+15*$A39+4*$A39+6),0)+IF(Analyse!$E$109="X",INDIRECT("'DATA - økonomi'!AI"&amp;4+15*$A39+4*$A39+7),0)+IF(Analyse!$E$110="X",INDIRECT("'DATA - økonomi'!AI"&amp;4+15*$A39+4*$A39+8),0)+IF(Analyse!$E$111="X",INDIRECT("'DATA - økonomi'!AI"&amp;4+15*$A39+4*$A39+9),0)+IF(Analyse!$E$112="X",INDIRECT("'DATA - økonomi'!AI"&amp;4+15*$A39+4*$A39+10),0)+IF(Analyse!$E$115="X",INDIRECT("'DATA - økonomi'!AI"&amp;4+15*$A39+4*$A39+11),0)+IF(Analyse!$E$116="X",INDIRECT("'DATA - økonomi'!AI"&amp;4+15*$A39+4*$A39+12),0)+IF(Analyse!$E$117="X",INDIRECT("'DATA - økonomi'!AI"&amp;4+15*$A39+4*$A39+13),0)+IF(Analyse!$E$129="X",INDIRECT("'DATA - økonomi'!AI"&amp;4+15*$A39+4*$A39+14),0)</f>
        <v>0</v>
      </c>
      <c r="AJ39" s="36">
        <f ca="1">IF(Analyse!$E$3="X",INDIRECT("'DATA - økonomi'!AJ"&amp;4+15*$A39+4*$A39+0),0)+IF(Analyse!$E$4="X",INDIRECT("'DATA - økonomi'!AJ"&amp;4+15*$A39+4*$A39+1),0)+IF(Analyse!$E$104="X",INDIRECT("'DATA - økonomi'!AJ"&amp;4+15*$A39+4*$A39+2),0)+IF(Analyse!$E$105="X",INDIRECT("'DATA - økonomi'!AJ"&amp;4+15*$A39+4*$A39+3),0)+IF(Analyse!$E$106="X",INDIRECT("'DATA - økonomi'!AJ"&amp;4+15*$A39+4*$A39+4),0)+IF(Analyse!$E$107="X",INDIRECT("'DATA - økonomi'!AJ"&amp;4+15*$A39+4*$A39+5),0)+IF(Analyse!$E$108="X",INDIRECT("'DATA - økonomi'!AJ"&amp;4+15*$A39+4*$A39+6),0)+IF(Analyse!$E$109="X",INDIRECT("'DATA - økonomi'!AJ"&amp;4+15*$A39+4*$A39+7),0)+IF(Analyse!$E$110="X",INDIRECT("'DATA - økonomi'!AJ"&amp;4+15*$A39+4*$A39+8),0)+IF(Analyse!$E$111="X",INDIRECT("'DATA - økonomi'!AJ"&amp;4+15*$A39+4*$A39+9),0)+IF(Analyse!$E$112="X",INDIRECT("'DATA - økonomi'!AJ"&amp;4+15*$A39+4*$A39+10),0)+IF(Analyse!$E$115="X",INDIRECT("'DATA - økonomi'!AJ"&amp;4+15*$A39+4*$A39+11),0)+IF(Analyse!$E$116="X",INDIRECT("'DATA - økonomi'!AJ"&amp;4+15*$A39+4*$A39+12),0)+IF(Analyse!$E$117="X",INDIRECT("'DATA - økonomi'!AJ"&amp;4+15*$A39+4*$A39+13),0)+IF(Analyse!$E$129="X",INDIRECT("'DATA - økonomi'!AJ"&amp;4+15*$A39+4*$A39+14),0)</f>
        <v>0</v>
      </c>
      <c r="AK39" s="36">
        <f ca="1">IF(Analyse!$E$3="X",INDIRECT("'DATA - økonomi'!AK"&amp;4+15*$A39+4*$A39+0),0)+IF(Analyse!$E$4="X",INDIRECT("'DATA - økonomi'!AK"&amp;4+15*$A39+4*$A39+1),0)+IF(Analyse!$E$104="X",INDIRECT("'DATA - økonomi'!AK"&amp;4+15*$A39+4*$A39+2),0)+IF(Analyse!$E$105="X",INDIRECT("'DATA - økonomi'!AK"&amp;4+15*$A39+4*$A39+3),0)+IF(Analyse!$E$106="X",INDIRECT("'DATA - økonomi'!AK"&amp;4+15*$A39+4*$A39+4),0)+IF(Analyse!$E$107="X",INDIRECT("'DATA - økonomi'!AK"&amp;4+15*$A39+4*$A39+5),0)+IF(Analyse!$E$108="X",INDIRECT("'DATA - økonomi'!AK"&amp;4+15*$A39+4*$A39+6),0)+IF(Analyse!$E$109="X",INDIRECT("'DATA - økonomi'!AK"&amp;4+15*$A39+4*$A39+7),0)+IF(Analyse!$E$110="X",INDIRECT("'DATA - økonomi'!AK"&amp;4+15*$A39+4*$A39+8),0)+IF(Analyse!$E$111="X",INDIRECT("'DATA - økonomi'!AK"&amp;4+15*$A39+4*$A39+9),0)+IF(Analyse!$E$112="X",INDIRECT("'DATA - økonomi'!AK"&amp;4+15*$A39+4*$A39+10),0)+IF(Analyse!$E$115="X",INDIRECT("'DATA - økonomi'!AK"&amp;4+15*$A39+4*$A39+11),0)+IF(Analyse!$E$116="X",INDIRECT("'DATA - økonomi'!AK"&amp;4+15*$A39+4*$A39+12),0)+IF(Analyse!$E$117="X",INDIRECT("'DATA - økonomi'!AK"&amp;4+15*$A39+4*$A39+13),0)+IF(Analyse!$E$129="X",INDIRECT("'DATA - økonomi'!AK"&amp;4+15*$A39+4*$A39+14),0)</f>
        <v>0</v>
      </c>
      <c r="AL39" s="36">
        <f ca="1">IF(Analyse!$E$3="X",INDIRECT("'DATA - økonomi'!AL"&amp;4+15*$A39+4*$A39+0),0)+IF(Analyse!$E$4="X",INDIRECT("'DATA - økonomi'!AL"&amp;4+15*$A39+4*$A39+1),0)+IF(Analyse!$E$104="X",INDIRECT("'DATA - økonomi'!AL"&amp;4+15*$A39+4*$A39+2),0)+IF(Analyse!$E$105="X",INDIRECT("'DATA - økonomi'!AL"&amp;4+15*$A39+4*$A39+3),0)+IF(Analyse!$E$106="X",INDIRECT("'DATA - økonomi'!AL"&amp;4+15*$A39+4*$A39+4),0)+IF(Analyse!$E$107="X",INDIRECT("'DATA - økonomi'!AL"&amp;4+15*$A39+4*$A39+5),0)+IF(Analyse!$E$108="X",INDIRECT("'DATA - økonomi'!AL"&amp;4+15*$A39+4*$A39+6),0)+IF(Analyse!$E$109="X",INDIRECT("'DATA - økonomi'!AL"&amp;4+15*$A39+4*$A39+7),0)+IF(Analyse!$E$110="X",INDIRECT("'DATA - økonomi'!AL"&amp;4+15*$A39+4*$A39+8),0)+IF(Analyse!$E$111="X",INDIRECT("'DATA - økonomi'!AL"&amp;4+15*$A39+4*$A39+9),0)+IF(Analyse!$E$112="X",INDIRECT("'DATA - økonomi'!AL"&amp;4+15*$A39+4*$A39+10),0)+IF(Analyse!$E$115="X",INDIRECT("'DATA - økonomi'!AL"&amp;4+15*$A39+4*$A39+11),0)+IF(Analyse!$E$116="X",INDIRECT("'DATA - økonomi'!AL"&amp;4+15*$A39+4*$A39+12),0)+IF(Analyse!$E$117="X",INDIRECT("'DATA - økonomi'!AL"&amp;4+15*$A39+4*$A39+13),0)+IF(Analyse!$E$129="X",INDIRECT("'DATA - økonomi'!AL"&amp;4+15*$A39+4*$A39+14),0)</f>
        <v>0</v>
      </c>
      <c r="AM39" s="36">
        <f ca="1">IF(Analyse!$E$3="X",INDIRECT("'DATA - økonomi'!AM"&amp;4+15*$A39+4*$A39+0),0)+IF(Analyse!$E$4="X",INDIRECT("'DATA - økonomi'!AM"&amp;4+15*$A39+4*$A39+1),0)+IF(Analyse!$E$104="X",INDIRECT("'DATA - økonomi'!AM"&amp;4+15*$A39+4*$A39+2),0)+IF(Analyse!$E$105="X",INDIRECT("'DATA - økonomi'!AM"&amp;4+15*$A39+4*$A39+3),0)+IF(Analyse!$E$106="X",INDIRECT("'DATA - økonomi'!AM"&amp;4+15*$A39+4*$A39+4),0)+IF(Analyse!$E$107="X",INDIRECT("'DATA - økonomi'!AM"&amp;4+15*$A39+4*$A39+5),0)+IF(Analyse!$E$108="X",INDIRECT("'DATA - økonomi'!AM"&amp;4+15*$A39+4*$A39+6),0)+IF(Analyse!$E$109="X",INDIRECT("'DATA - økonomi'!AM"&amp;4+15*$A39+4*$A39+7),0)+IF(Analyse!$E$110="X",INDIRECT("'DATA - økonomi'!AM"&amp;4+15*$A39+4*$A39+8),0)+IF(Analyse!$E$111="X",INDIRECT("'DATA - økonomi'!AM"&amp;4+15*$A39+4*$A39+9),0)+IF(Analyse!$E$112="X",INDIRECT("'DATA - økonomi'!AM"&amp;4+15*$A39+4*$A39+10),0)+IF(Analyse!$E$115="X",INDIRECT("'DATA - økonomi'!AM"&amp;4+15*$A39+4*$A39+11),0)+IF(Analyse!$E$116="X",INDIRECT("'DATA - økonomi'!AM"&amp;4+15*$A39+4*$A39+12),0)+IF(Analyse!$E$117="X",INDIRECT("'DATA - økonomi'!AM"&amp;4+15*$A39+4*$A39+13),0)+IF(Analyse!$E$129="X",INDIRECT("'DATA - økonomi'!AM"&amp;4+15*$A39+4*$A39+14),0)</f>
        <v>0</v>
      </c>
      <c r="AN39" s="36">
        <f ca="1">IF(Analyse!$E$3="X",INDIRECT("'DATA - økonomi'!AN"&amp;4+15*$A39+4*$A39+0),0)+IF(Analyse!$E$4="X",INDIRECT("'DATA - økonomi'!AN"&amp;4+15*$A39+4*$A39+1),0)+IF(Analyse!$E$104="X",INDIRECT("'DATA - økonomi'!AN"&amp;4+15*$A39+4*$A39+2),0)+IF(Analyse!$E$105="X",INDIRECT("'DATA - økonomi'!AN"&amp;4+15*$A39+4*$A39+3),0)+IF(Analyse!$E$106="X",INDIRECT("'DATA - økonomi'!AN"&amp;4+15*$A39+4*$A39+4),0)+IF(Analyse!$E$107="X",INDIRECT("'DATA - økonomi'!AN"&amp;4+15*$A39+4*$A39+5),0)+IF(Analyse!$E$108="X",INDIRECT("'DATA - økonomi'!AN"&amp;4+15*$A39+4*$A39+6),0)+IF(Analyse!$E$109="X",INDIRECT("'DATA - økonomi'!AN"&amp;4+15*$A39+4*$A39+7),0)+IF(Analyse!$E$110="X",INDIRECT("'DATA - økonomi'!AN"&amp;4+15*$A39+4*$A39+8),0)+IF(Analyse!$E$111="X",INDIRECT("'DATA - økonomi'!AN"&amp;4+15*$A39+4*$A39+9),0)+IF(Analyse!$E$112="X",INDIRECT("'DATA - økonomi'!AN"&amp;4+15*$A39+4*$A39+10),0)+IF(Analyse!$E$115="X",INDIRECT("'DATA - økonomi'!AN"&amp;4+15*$A39+4*$A39+11),0)+IF(Analyse!$E$116="X",INDIRECT("'DATA - økonomi'!AN"&amp;4+15*$A39+4*$A39+12),0)+IF(Analyse!$E$117="X",INDIRECT("'DATA - økonomi'!AN"&amp;4+15*$A39+4*$A39+13),0)+IF(Analyse!$E$129="X",INDIRECT("'DATA - økonomi'!AN"&amp;4+15*$A39+4*$A39+14),0)</f>
        <v>0</v>
      </c>
      <c r="AO39" s="36">
        <f ca="1">IF(Analyse!$E$3="X",INDIRECT("'DATA - økonomi'!AO"&amp;4+15*$A39+4*$A39+0),0)+IF(Analyse!$E$4="X",INDIRECT("'DATA - økonomi'!AO"&amp;4+15*$A39+4*$A39+1),0)+IF(Analyse!$E$104="X",INDIRECT("'DATA - økonomi'!AO"&amp;4+15*$A39+4*$A39+2),0)+IF(Analyse!$E$105="X",INDIRECT("'DATA - økonomi'!AO"&amp;4+15*$A39+4*$A39+3),0)+IF(Analyse!$E$106="X",INDIRECT("'DATA - økonomi'!AO"&amp;4+15*$A39+4*$A39+4),0)+IF(Analyse!$E$107="X",INDIRECT("'DATA - økonomi'!AO"&amp;4+15*$A39+4*$A39+5),0)+IF(Analyse!$E$108="X",INDIRECT("'DATA - økonomi'!AO"&amp;4+15*$A39+4*$A39+6),0)+IF(Analyse!$E$109="X",INDIRECT("'DATA - økonomi'!AO"&amp;4+15*$A39+4*$A39+7),0)+IF(Analyse!$E$110="X",INDIRECT("'DATA - økonomi'!AO"&amp;4+15*$A39+4*$A39+8),0)+IF(Analyse!$E$111="X",INDIRECT("'DATA - økonomi'!AO"&amp;4+15*$A39+4*$A39+9),0)+IF(Analyse!$E$112="X",INDIRECT("'DATA - økonomi'!AO"&amp;4+15*$A39+4*$A39+10),0)+IF(Analyse!$E$115="X",INDIRECT("'DATA - økonomi'!AO"&amp;4+15*$A39+4*$A39+11),0)+IF(Analyse!$E$116="X",INDIRECT("'DATA - økonomi'!AO"&amp;4+15*$A39+4*$A39+12),0)+IF(Analyse!$E$117="X",INDIRECT("'DATA - økonomi'!AO"&amp;4+15*$A39+4*$A39+13),0)+IF(Analyse!$E$129="X",INDIRECT("'DATA - økonomi'!AO"&amp;4+15*$A39+4*$A39+14),0)</f>
        <v>0</v>
      </c>
      <c r="AP39" s="30"/>
      <c r="AQ39" s="35" t="s">
        <v>47</v>
      </c>
      <c r="AR39" s="36">
        <f ca="1">INDIRECT("'DATA - økonomi'!AE"&amp;($A142+1)*19)</f>
        <v>40512.472000000002</v>
      </c>
      <c r="AS39" s="36">
        <f ca="1">INDIRECT("'DATA - økonomi'!AF"&amp;($A142+1)*19)</f>
        <v>40093.264999999999</v>
      </c>
      <c r="AT39" s="36">
        <f ca="1">INDIRECT("'DATA - økonomi'!AG"&amp;($A142+1)*19)</f>
        <v>39895.245000000003</v>
      </c>
      <c r="AU39" s="36">
        <f ca="1">INDIRECT("'DATA - økonomi'!AH"&amp;($A142+1)*19)</f>
        <v>39704.476999999999</v>
      </c>
      <c r="AV39" s="36">
        <f ca="1">INDIRECT("'DATA - økonomi'!AI"&amp;($A142+1)*19)</f>
        <v>39510.735000000001</v>
      </c>
      <c r="AW39" s="36">
        <f ca="1">INDIRECT("'DATA - økonomi'!AJ"&amp;($A142+1)*19)</f>
        <v>39415.227999999996</v>
      </c>
      <c r="AX39" s="36">
        <f ca="1">INDIRECT("'DATA - økonomi'!AK"&amp;($A142+1)*19)</f>
        <v>38799</v>
      </c>
      <c r="AY39" s="36">
        <f ca="1">INDIRECT("'DATA - økonomi'!AL"&amp;($A142+1)*19)</f>
        <v>38431.868000000002</v>
      </c>
      <c r="AZ39" s="36">
        <f ca="1">INDIRECT("'DATA - økonomi'!AM"&amp;($A142+1)*19)</f>
        <v>38108.07</v>
      </c>
      <c r="BA39" s="36">
        <f ca="1">INDIRECT("'DATA - økonomi'!AN"&amp;($A142+1)*19)</f>
        <v>37665.01</v>
      </c>
      <c r="BB39" s="36">
        <f ca="1">INDIRECT("'DATA - økonomi'!AO"&amp;($A142+1)*19)</f>
        <v>37694.822</v>
      </c>
      <c r="BC39" s="30"/>
    </row>
    <row r="40" spans="1:55" x14ac:dyDescent="0.25">
      <c r="A40" s="32">
        <v>36</v>
      </c>
      <c r="B40" s="35" t="s">
        <v>48</v>
      </c>
      <c r="C40" s="36">
        <f ca="1">IF(Analyse!$E$3="X",INDIRECT("'DATA - økonomi'!C"&amp;4+15*$A40+4*$A40+0),0)+IF(Analyse!$E$4="X",INDIRECT("'DATA - økonomi'!C"&amp;4+15*$A40+4*$A40+1),0)+IF(Analyse!$E$104="X",INDIRECT("'DATA - økonomi'!C"&amp;4+15*$A40+4*$A40+2),0)+IF(Analyse!$E$105="X",INDIRECT("'DATA - økonomi'!C"&amp;4+15*$A40+4*$A40+3),0)+IF(Analyse!$E$106="X",INDIRECT("'DATA - økonomi'!C"&amp;4+15*$A40+4*$A40+4),0)+IF(Analyse!$E$107="X",INDIRECT("'DATA - økonomi'!C"&amp;4+15*$A40+4*$A40+5),0)+IF(Analyse!$E$108="X",INDIRECT("'DATA - økonomi'!C"&amp;4+15*$A40+4*$A40+6),0)+IF(Analyse!$E$109="X",INDIRECT("'DATA - økonomi'!C"&amp;4+15*$A40+4*$A40+7),0)+IF(Analyse!$E$110="X",INDIRECT("'DATA - økonomi'!C"&amp;4+15*$A40+4*$A40+8),0)+IF(Analyse!$E$111="X",INDIRECT("'DATA - økonomi'!C"&amp;4+15*$A40+4*$A40+9),0)+IF(Analyse!$E$112="X",INDIRECT("'DATA - økonomi'!C"&amp;4+15*$A40+4*$A40+10),0)+IF(Analyse!$E$115="X",INDIRECT("'DATA - økonomi'!C"&amp;4+15*$A40+4*$A40+11),0)+IF(Analyse!$E$116="X",INDIRECT("'DATA - økonomi'!C"&amp;4+15*$A40+4*$A40+12),0)+IF(Analyse!$E$117="X",INDIRECT("'DATA - økonomi'!C"&amp;4+15*$A40+4*$A40+13),0)+IF(Analyse!$E$129="X",INDIRECT("'DATA - økonomi'!C"&amp;4+15*$A40+4*$A40+14),0)</f>
        <v>0</v>
      </c>
      <c r="D40" s="36">
        <f ca="1">IF(Analyse!$E$3="X",INDIRECT("'DATA - økonomi'!D"&amp;4+15*$A40+4*$A40+0),0)+IF(Analyse!$E$4="X",INDIRECT("'DATA - økonomi'!D"&amp;4+15*$A40+4*$A40+1),0)+IF(Analyse!$E$104="X",INDIRECT("'DATA - økonomi'!D"&amp;4+15*$A40+4*$A40+2),0)+IF(Analyse!$E$105="X",INDIRECT("'DATA - økonomi'!D"&amp;4+15*$A40+4*$A40+3),0)+IF(Analyse!$E$106="X",INDIRECT("'DATA - økonomi'!D"&amp;4+15*$A40+4*$A40+4),0)+IF(Analyse!$E$107="X",INDIRECT("'DATA - økonomi'!D"&amp;4+15*$A40+4*$A40+5),0)+IF(Analyse!$E$108="X",INDIRECT("'DATA - økonomi'!D"&amp;4+15*$A40+4*$A40+6),0)+IF(Analyse!$E$109="X",INDIRECT("'DATA - økonomi'!D"&amp;4+15*$A40+4*$A40+7),0)+IF(Analyse!$E$110="X",INDIRECT("'DATA - økonomi'!D"&amp;4+15*$A40+4*$A40+8),0)+IF(Analyse!$E$111="X",INDIRECT("'DATA - økonomi'!D"&amp;4+15*$A40+4*$A40+9),0)+IF(Analyse!$E$112="X",INDIRECT("'DATA - økonomi'!D"&amp;4+15*$A40+4*$A40+10),0)+IF(Analyse!$E$115="X",INDIRECT("'DATA - økonomi'!D"&amp;4+15*$A40+4*$A40+11),0)+IF(Analyse!$E$116="X",INDIRECT("'DATA - økonomi'!D"&amp;4+15*$A40+4*$A40+12),0)+IF(Analyse!$E$117="X",INDIRECT("'DATA - økonomi'!D"&amp;4+15*$A40+4*$A40+13),0)+IF(Analyse!$E$129="X",INDIRECT("'DATA - økonomi'!D"&amp;4+15*$A40+4*$A40+14),0)</f>
        <v>0</v>
      </c>
      <c r="E40" s="36">
        <f ca="1">IF(Analyse!$E$3="X",INDIRECT("'DATA - økonomi'!E"&amp;4+15*$A40+4*$A40+0),0)+IF(Analyse!$E$4="X",INDIRECT("'DATA - økonomi'!E"&amp;4+15*$A40+4*$A40+1),0)+IF(Analyse!$E$104="X",INDIRECT("'DATA - økonomi'!E"&amp;4+15*$A40+4*$A40+2),0)+IF(Analyse!$E$105="X",INDIRECT("'DATA - økonomi'!E"&amp;4+15*$A40+4*$A40+3),0)+IF(Analyse!$E$106="X",INDIRECT("'DATA - økonomi'!E"&amp;4+15*$A40+4*$A40+4),0)+IF(Analyse!$E$107="X",INDIRECT("'DATA - økonomi'!E"&amp;4+15*$A40+4*$A40+5),0)+IF(Analyse!$E$108="X",INDIRECT("'DATA - økonomi'!E"&amp;4+15*$A40+4*$A40+6),0)+IF(Analyse!$E$109="X",INDIRECT("'DATA - økonomi'!E"&amp;4+15*$A40+4*$A40+7),0)+IF(Analyse!$E$110="X",INDIRECT("'DATA - økonomi'!E"&amp;4+15*$A40+4*$A40+8),0)+IF(Analyse!$E$111="X",INDIRECT("'DATA - økonomi'!E"&amp;4+15*$A40+4*$A40+9),0)+IF(Analyse!$E$112="X",INDIRECT("'DATA - økonomi'!E"&amp;4+15*$A40+4*$A40+10),0)+IF(Analyse!$E$115="X",INDIRECT("'DATA - økonomi'!E"&amp;4+15*$A40+4*$A40+11),0)+IF(Analyse!$E$116="X",INDIRECT("'DATA - økonomi'!E"&amp;4+15*$A40+4*$A40+12),0)+IF(Analyse!$E$117="X",INDIRECT("'DATA - økonomi'!E"&amp;4+15*$A40+4*$A40+13),0)+IF(Analyse!$E$129="X",INDIRECT("'DATA - økonomi'!E"&amp;4+15*$A40+4*$A40+14),0)</f>
        <v>0</v>
      </c>
      <c r="F40" s="36">
        <f ca="1">IF(Analyse!$E$3="X",INDIRECT("'DATA - økonomi'!F"&amp;4+15*$A40+4*$A40+0),0)+IF(Analyse!$E$4="X",INDIRECT("'DATA - økonomi'!F"&amp;4+15*$A40+4*$A40+1),0)+IF(Analyse!$E$104="X",INDIRECT("'DATA - økonomi'!F"&amp;4+15*$A40+4*$A40+2),0)+IF(Analyse!$E$105="X",INDIRECT("'DATA - økonomi'!F"&amp;4+15*$A40+4*$A40+3),0)+IF(Analyse!$E$106="X",INDIRECT("'DATA - økonomi'!F"&amp;4+15*$A40+4*$A40+4),0)+IF(Analyse!$E$107="X",INDIRECT("'DATA - økonomi'!F"&amp;4+15*$A40+4*$A40+5),0)+IF(Analyse!$E$108="X",INDIRECT("'DATA - økonomi'!F"&amp;4+15*$A40+4*$A40+6),0)+IF(Analyse!$E$109="X",INDIRECT("'DATA - økonomi'!F"&amp;4+15*$A40+4*$A40+7),0)+IF(Analyse!$E$110="X",INDIRECT("'DATA - økonomi'!F"&amp;4+15*$A40+4*$A40+8),0)+IF(Analyse!$E$111="X",INDIRECT("'DATA - økonomi'!F"&amp;4+15*$A40+4*$A40+9),0)+IF(Analyse!$E$112="X",INDIRECT("'DATA - økonomi'!F"&amp;4+15*$A40+4*$A40+10),0)+IF(Analyse!$E$115="X",INDIRECT("'DATA - økonomi'!F"&amp;4+15*$A40+4*$A40+11),0)+IF(Analyse!$E$116="X",INDIRECT("'DATA - økonomi'!F"&amp;4+15*$A40+4*$A40+12),0)+IF(Analyse!$E$117="X",INDIRECT("'DATA - økonomi'!F"&amp;4+15*$A40+4*$A40+13),0)+IF(Analyse!$E$129="X",INDIRECT("'DATA - økonomi'!F"&amp;4+15*$A40+4*$A40+14),0)</f>
        <v>0</v>
      </c>
      <c r="G40" s="36">
        <f ca="1">IF(Analyse!$E$3="X",INDIRECT("'DATA - økonomi'!G"&amp;4+15*$A40+4*$A40+0),0)+IF(Analyse!$E$4="X",INDIRECT("'DATA - økonomi'!G"&amp;4+15*$A40+4*$A40+1),0)+IF(Analyse!$E$104="X",INDIRECT("'DATA - økonomi'!G"&amp;4+15*$A40+4*$A40+2),0)+IF(Analyse!$E$105="X",INDIRECT("'DATA - økonomi'!G"&amp;4+15*$A40+4*$A40+3),0)+IF(Analyse!$E$106="X",INDIRECT("'DATA - økonomi'!G"&amp;4+15*$A40+4*$A40+4),0)+IF(Analyse!$E$107="X",INDIRECT("'DATA - økonomi'!G"&amp;4+15*$A40+4*$A40+5),0)+IF(Analyse!$E$108="X",INDIRECT("'DATA - økonomi'!G"&amp;4+15*$A40+4*$A40+6),0)+IF(Analyse!$E$109="X",INDIRECT("'DATA - økonomi'!G"&amp;4+15*$A40+4*$A40+7),0)+IF(Analyse!$E$110="X",INDIRECT("'DATA - økonomi'!G"&amp;4+15*$A40+4*$A40+8),0)+IF(Analyse!$E$111="X",INDIRECT("'DATA - økonomi'!G"&amp;4+15*$A40+4*$A40+9),0)+IF(Analyse!$E$112="X",INDIRECT("'DATA - økonomi'!G"&amp;4+15*$A40+4*$A40+10),0)+IF(Analyse!$E$115="X",INDIRECT("'DATA - økonomi'!G"&amp;4+15*$A40+4*$A40+11),0)+IF(Analyse!$E$116="X",INDIRECT("'DATA - økonomi'!G"&amp;4+15*$A40+4*$A40+12),0)+IF(Analyse!$E$117="X",INDIRECT("'DATA - økonomi'!G"&amp;4+15*$A40+4*$A40+13),0)+IF(Analyse!$E$129="X",INDIRECT("'DATA - økonomi'!G"&amp;4+15*$A40+4*$A40+14),0)</f>
        <v>0</v>
      </c>
      <c r="H40" s="36">
        <f ca="1">IF(Analyse!$E$3="X",INDIRECT("'DATA - økonomi'!H"&amp;4+15*$A40+4*$A40+0),0)+IF(Analyse!$E$4="X",INDIRECT("'DATA - økonomi'!H"&amp;4+15*$A40+4*$A40+1),0)+IF(Analyse!$E$104="X",INDIRECT("'DATA - økonomi'!H"&amp;4+15*$A40+4*$A40+2),0)+IF(Analyse!$E$105="X",INDIRECT("'DATA - økonomi'!H"&amp;4+15*$A40+4*$A40+3),0)+IF(Analyse!$E$106="X",INDIRECT("'DATA - økonomi'!H"&amp;4+15*$A40+4*$A40+4),0)+IF(Analyse!$E$107="X",INDIRECT("'DATA - økonomi'!H"&amp;4+15*$A40+4*$A40+5),0)+IF(Analyse!$E$108="X",INDIRECT("'DATA - økonomi'!H"&amp;4+15*$A40+4*$A40+6),0)+IF(Analyse!$E$109="X",INDIRECT("'DATA - økonomi'!H"&amp;4+15*$A40+4*$A40+7),0)+IF(Analyse!$E$110="X",INDIRECT("'DATA - økonomi'!H"&amp;4+15*$A40+4*$A40+8),0)+IF(Analyse!$E$111="X",INDIRECT("'DATA - økonomi'!H"&amp;4+15*$A40+4*$A40+9),0)+IF(Analyse!$E$112="X",INDIRECT("'DATA - økonomi'!H"&amp;4+15*$A40+4*$A40+10),0)+IF(Analyse!$E$115="X",INDIRECT("'DATA - økonomi'!H"&amp;4+15*$A40+4*$A40+11),0)+IF(Analyse!$E$116="X",INDIRECT("'DATA - økonomi'!H"&amp;4+15*$A40+4*$A40+12),0)+IF(Analyse!$E$117="X",INDIRECT("'DATA - økonomi'!H"&amp;4+15*$A40+4*$A40+13),0)+IF(Analyse!$E$129="X",INDIRECT("'DATA - økonomi'!H"&amp;4+15*$A40+4*$A40+14),0)</f>
        <v>0</v>
      </c>
      <c r="I40" s="36">
        <f ca="1">IF(Analyse!$E$3="X",INDIRECT("'DATA - økonomi'!I"&amp;4+15*$A40+4*$A40+0),0)+IF(Analyse!$E$4="X",INDIRECT("'DATA - økonomi'!I"&amp;4+15*$A40+4*$A40+1),0)+IF(Analyse!$E$104="X",INDIRECT("'DATA - økonomi'!I"&amp;4+15*$A40+4*$A40+2),0)+IF(Analyse!$E$105="X",INDIRECT("'DATA - økonomi'!I"&amp;4+15*$A40+4*$A40+3),0)+IF(Analyse!$E$106="X",INDIRECT("'DATA - økonomi'!I"&amp;4+15*$A40+4*$A40+4),0)+IF(Analyse!$E$107="X",INDIRECT("'DATA - økonomi'!I"&amp;4+15*$A40+4*$A40+5),0)+IF(Analyse!$E$108="X",INDIRECT("'DATA - økonomi'!I"&amp;4+15*$A40+4*$A40+6),0)+IF(Analyse!$E$109="X",INDIRECT("'DATA - økonomi'!I"&amp;4+15*$A40+4*$A40+7),0)+IF(Analyse!$E$110="X",INDIRECT("'DATA - økonomi'!I"&amp;4+15*$A40+4*$A40+8),0)+IF(Analyse!$E$111="X",INDIRECT("'DATA - økonomi'!I"&amp;4+15*$A40+4*$A40+9),0)+IF(Analyse!$E$112="X",INDIRECT("'DATA - økonomi'!I"&amp;4+15*$A40+4*$A40+10),0)+IF(Analyse!$E$115="X",INDIRECT("'DATA - økonomi'!I"&amp;4+15*$A40+4*$A40+11),0)+IF(Analyse!$E$116="X",INDIRECT("'DATA - økonomi'!I"&amp;4+15*$A40+4*$A40+12),0)+IF(Analyse!$E$117="X",INDIRECT("'DATA - økonomi'!I"&amp;4+15*$A40+4*$A40+13),0)+IF(Analyse!$E$129="X",INDIRECT("'DATA - økonomi'!I"&amp;4+15*$A40+4*$A40+14),0)</f>
        <v>0</v>
      </c>
      <c r="J40" s="36">
        <f ca="1">IF(Analyse!$E$3="X",INDIRECT("'DATA - økonomi'!J"&amp;4+15*$A40+4*$A40+0),0)+IF(Analyse!$E$4="X",INDIRECT("'DATA - økonomi'!J"&amp;4+15*$A40+4*$A40+1),0)+IF(Analyse!$E$104="X",INDIRECT("'DATA - økonomi'!J"&amp;4+15*$A40+4*$A40+2),0)+IF(Analyse!$E$105="X",INDIRECT("'DATA - økonomi'!J"&amp;4+15*$A40+4*$A40+3),0)+IF(Analyse!$E$106="X",INDIRECT("'DATA - økonomi'!J"&amp;4+15*$A40+4*$A40+4),0)+IF(Analyse!$E$107="X",INDIRECT("'DATA - økonomi'!J"&amp;4+15*$A40+4*$A40+5),0)+IF(Analyse!$E$108="X",INDIRECT("'DATA - økonomi'!J"&amp;4+15*$A40+4*$A40+6),0)+IF(Analyse!$E$109="X",INDIRECT("'DATA - økonomi'!J"&amp;4+15*$A40+4*$A40+7),0)+IF(Analyse!$E$110="X",INDIRECT("'DATA - økonomi'!J"&amp;4+15*$A40+4*$A40+8),0)+IF(Analyse!$E$111="X",INDIRECT("'DATA - økonomi'!J"&amp;4+15*$A40+4*$A40+9),0)+IF(Analyse!$E$112="X",INDIRECT("'DATA - økonomi'!J"&amp;4+15*$A40+4*$A40+10),0)+IF(Analyse!$E$115="X",INDIRECT("'DATA - økonomi'!J"&amp;4+15*$A40+4*$A40+11),0)+IF(Analyse!$E$116="X",INDIRECT("'DATA - økonomi'!J"&amp;4+15*$A40+4*$A40+12),0)+IF(Analyse!$E$117="X",INDIRECT("'DATA - økonomi'!J"&amp;4+15*$A40+4*$A40+13),0)+IF(Analyse!$E$129="X",INDIRECT("'DATA - økonomi'!J"&amp;4+15*$A40+4*$A40+14),0)</f>
        <v>0</v>
      </c>
      <c r="K40" s="36">
        <f ca="1">IF(Analyse!$E$3="X",INDIRECT("'DATA - økonomi'!K"&amp;4+15*$A40+4*$A40+0),0)+IF(Analyse!$E$4="X",INDIRECT("'DATA - økonomi'!K"&amp;4+15*$A40+4*$A40+1),0)+IF(Analyse!$E$104="X",INDIRECT("'DATA - økonomi'!K"&amp;4+15*$A40+4*$A40+2),0)+IF(Analyse!$E$105="X",INDIRECT("'DATA - økonomi'!K"&amp;4+15*$A40+4*$A40+3),0)+IF(Analyse!$E$106="X",INDIRECT("'DATA - økonomi'!K"&amp;4+15*$A40+4*$A40+4),0)+IF(Analyse!$E$107="X",INDIRECT("'DATA - økonomi'!K"&amp;4+15*$A40+4*$A40+5),0)+IF(Analyse!$E$108="X",INDIRECT("'DATA - økonomi'!K"&amp;4+15*$A40+4*$A40+6),0)+IF(Analyse!$E$109="X",INDIRECT("'DATA - økonomi'!K"&amp;4+15*$A40+4*$A40+7),0)+IF(Analyse!$E$110="X",INDIRECT("'DATA - økonomi'!K"&amp;4+15*$A40+4*$A40+8),0)+IF(Analyse!$E$111="X",INDIRECT("'DATA - økonomi'!K"&amp;4+15*$A40+4*$A40+9),0)+IF(Analyse!$E$112="X",INDIRECT("'DATA - økonomi'!K"&amp;4+15*$A40+4*$A40+10),0)+IF(Analyse!$E$115="X",INDIRECT("'DATA - økonomi'!K"&amp;4+15*$A40+4*$A40+11),0)+IF(Analyse!$E$116="X",INDIRECT("'DATA - økonomi'!K"&amp;4+15*$A40+4*$A40+12),0)+IF(Analyse!$E$117="X",INDIRECT("'DATA - økonomi'!K"&amp;4+15*$A40+4*$A40+13),0)+IF(Analyse!$E$129="X",INDIRECT("'DATA - økonomi'!K"&amp;4+15*$A40+4*$A40+14),0)</f>
        <v>0</v>
      </c>
      <c r="L40" s="36">
        <f ca="1">IF(Analyse!$E$3="X",INDIRECT("'DATA - økonomi'!L"&amp;4+15*$A40+4*$A40+0),0)+IF(Analyse!$E$4="X",INDIRECT("'DATA - økonomi'!L"&amp;4+15*$A40+4*$A40+1),0)+IF(Analyse!$E$104="X",INDIRECT("'DATA - økonomi'!L"&amp;4+15*$A40+4*$A40+2),0)+IF(Analyse!$E$105="X",INDIRECT("'DATA - økonomi'!L"&amp;4+15*$A40+4*$A40+3),0)+IF(Analyse!$E$106="X",INDIRECT("'DATA - økonomi'!L"&amp;4+15*$A40+4*$A40+4),0)+IF(Analyse!$E$107="X",INDIRECT("'DATA - økonomi'!L"&amp;4+15*$A40+4*$A40+5),0)+IF(Analyse!$E$108="X",INDIRECT("'DATA - økonomi'!L"&amp;4+15*$A40+4*$A40+6),0)+IF(Analyse!$E$109="X",INDIRECT("'DATA - økonomi'!L"&amp;4+15*$A40+4*$A40+7),0)+IF(Analyse!$E$110="X",INDIRECT("'DATA - økonomi'!L"&amp;4+15*$A40+4*$A40+8),0)+IF(Analyse!$E$111="X",INDIRECT("'DATA - økonomi'!L"&amp;4+15*$A40+4*$A40+9),0)+IF(Analyse!$E$112="X",INDIRECT("'DATA - økonomi'!L"&amp;4+15*$A40+4*$A40+10),0)+IF(Analyse!$E$115="X",INDIRECT("'DATA - økonomi'!L"&amp;4+15*$A40+4*$A40+11),0)+IF(Analyse!$E$116="X",INDIRECT("'DATA - økonomi'!L"&amp;4+15*$A40+4*$A40+12),0)+IF(Analyse!$E$117="X",INDIRECT("'DATA - økonomi'!L"&amp;4+15*$A40+4*$A40+13),0)+IF(Analyse!$E$129="X",INDIRECT("'DATA - økonomi'!L"&amp;4+15*$A40+4*$A40+14),0)</f>
        <v>0</v>
      </c>
      <c r="M40" s="36">
        <f ca="1">IF(Analyse!$E$3="X",INDIRECT("'DATA - økonomi'!M"&amp;4+15*$A40+4*$A40+0),0)+IF(Analyse!$E$4="X",INDIRECT("'DATA - økonomi'!M"&amp;4+15*$A40+4*$A40+1),0)+IF(Analyse!$E$104="X",INDIRECT("'DATA - økonomi'!M"&amp;4+15*$A40+4*$A40+2),0)+IF(Analyse!$E$105="X",INDIRECT("'DATA - økonomi'!M"&amp;4+15*$A40+4*$A40+3),0)+IF(Analyse!$E$106="X",INDIRECT("'DATA - økonomi'!M"&amp;4+15*$A40+4*$A40+4),0)+IF(Analyse!$E$107="X",INDIRECT("'DATA - økonomi'!M"&amp;4+15*$A40+4*$A40+5),0)+IF(Analyse!$E$108="X",INDIRECT("'DATA - økonomi'!M"&amp;4+15*$A40+4*$A40+6),0)+IF(Analyse!$E$109="X",INDIRECT("'DATA - økonomi'!M"&amp;4+15*$A40+4*$A40+7),0)+IF(Analyse!$E$110="X",INDIRECT("'DATA - økonomi'!M"&amp;4+15*$A40+4*$A40+8),0)+IF(Analyse!$E$111="X",INDIRECT("'DATA - økonomi'!M"&amp;4+15*$A40+4*$A40+9),0)+IF(Analyse!$E$112="X",INDIRECT("'DATA - økonomi'!M"&amp;4+15*$A40+4*$A40+10),0)+IF(Analyse!$E$115="X",INDIRECT("'DATA - økonomi'!M"&amp;4+15*$A40+4*$A40+11),0)+IF(Analyse!$E$116="X",INDIRECT("'DATA - økonomi'!M"&amp;4+15*$A40+4*$A40+12),0)+IF(Analyse!$E$117="X",INDIRECT("'DATA - økonomi'!M"&amp;4+15*$A40+4*$A40+13),0)+IF(Analyse!$E$129="X",INDIRECT("'DATA - økonomi'!M"&amp;4+15*$A40+4*$A40+14),0)</f>
        <v>0</v>
      </c>
      <c r="N40" s="36">
        <f ca="1">IF(Analyse!$E$3="X",INDIRECT("'DATA - økonomi'!N"&amp;4+15*$A40+4*$A40+0),0)+IF(Analyse!$E$4="X",INDIRECT("'DATA - økonomi'!N"&amp;4+15*$A40+4*$A40+1),0)+IF(Analyse!$E$104="X",INDIRECT("'DATA - økonomi'!N"&amp;4+15*$A40+4*$A40+2),0)+IF(Analyse!$E$105="X",INDIRECT("'DATA - økonomi'!N"&amp;4+15*$A40+4*$A40+3),0)+IF(Analyse!$E$106="X",INDIRECT("'DATA - økonomi'!N"&amp;4+15*$A40+4*$A40+4),0)+IF(Analyse!$E$107="X",INDIRECT("'DATA - økonomi'!N"&amp;4+15*$A40+4*$A40+5),0)+IF(Analyse!$E$108="X",INDIRECT("'DATA - økonomi'!N"&amp;4+15*$A40+4*$A40+6),0)+IF(Analyse!$E$109="X",INDIRECT("'DATA - økonomi'!N"&amp;4+15*$A40+4*$A40+7),0)+IF(Analyse!$E$110="X",INDIRECT("'DATA - økonomi'!N"&amp;4+15*$A40+4*$A40+8),0)+IF(Analyse!$E$111="X",INDIRECT("'DATA - økonomi'!N"&amp;4+15*$A40+4*$A40+9),0)+IF(Analyse!$E$112="X",INDIRECT("'DATA - økonomi'!N"&amp;4+15*$A40+4*$A40+10),0)+IF(Analyse!$E$115="X",INDIRECT("'DATA - økonomi'!N"&amp;4+15*$A40+4*$A40+11),0)+IF(Analyse!$E$116="X",INDIRECT("'DATA - økonomi'!N"&amp;4+15*$A40+4*$A40+12),0)+IF(Analyse!$E$117="X",INDIRECT("'DATA - økonomi'!N"&amp;4+15*$A40+4*$A40+13),0)+IF(Analyse!$E$129="X",INDIRECT("'DATA - økonomi'!N"&amp;4+15*$A40+4*$A40+14),0)</f>
        <v>0</v>
      </c>
      <c r="O40" s="32"/>
      <c r="P40" s="35" t="s">
        <v>48</v>
      </c>
      <c r="Q40" s="36">
        <f ca="1">IF(Analyse!$E$3="X",INDIRECT("'DATA - økonomi'!Q"&amp;4+15*$A40+4*$A40+0),0)+IF(Analyse!$E$4="X",INDIRECT("'DATA - økonomi'!Q"&amp;4+15*$A40+4*$A40+1),0)+IF(Analyse!$E$104="X",INDIRECT("'DATA - økonomi'!Q"&amp;4+15*$A40+4*$A40+2),0)+IF(Analyse!$E$105="X",INDIRECT("'DATA - økonomi'!Q"&amp;4+15*$A40+4*$A40+3),0)+IF(Analyse!$E$106="X",INDIRECT("'DATA - økonomi'!Q"&amp;4+15*$A40+4*$A40+4),0)+IF(Analyse!$E$107="X",INDIRECT("'DATA - økonomi'!Q"&amp;4+15*$A40+4*$A40+5),0)+IF(Analyse!$E$108="X",INDIRECT("'DATA - økonomi'!Q"&amp;4+15*$A40+4*$A40+6),0)+IF(Analyse!$E$109="X",INDIRECT("'DATA - økonomi'!Q"&amp;4+15*$A40+4*$A40+7),0)+IF(Analyse!$E$110="X",INDIRECT("'DATA - økonomi'!Q"&amp;4+15*$A40+4*$A40+8),0)+IF(Analyse!$E$111="X",INDIRECT("'DATA - økonomi'!Q"&amp;4+15*$A40+4*$A40+9),0)+IF(Analyse!$E$112="X",INDIRECT("'DATA - økonomi'!Q"&amp;4+15*$A40+4*$A40+10),0)+IF(Analyse!$E$115="X",INDIRECT("'DATA - økonomi'!Q"&amp;4+15*$A40+4*$A40+11),0)+IF(Analyse!$E$116="X",INDIRECT("'DATA - økonomi'!Q"&amp;4+15*$A40+4*$A40+12),0)+IF(Analyse!$E$117="X",INDIRECT("'DATA - økonomi'!Q"&amp;4+15*$A40+4*$A40+13),0)+IF(Analyse!$E$129="X",INDIRECT("'DATA - økonomi'!Q"&amp;4+15*$A40+4*$A40+14),0)</f>
        <v>0</v>
      </c>
      <c r="R40" s="36">
        <f ca="1">IF(Analyse!$E$3="X",INDIRECT("'DATA - økonomi'!R"&amp;4+15*$A40+4*$A40+0),0)+IF(Analyse!$E$4="X",INDIRECT("'DATA - økonomi'!R"&amp;4+15*$A40+4*$A40+1),0)+IF(Analyse!$E$104="X",INDIRECT("'DATA - økonomi'!R"&amp;4+15*$A40+4*$A40+2),0)+IF(Analyse!$E$105="X",INDIRECT("'DATA - økonomi'!R"&amp;4+15*$A40+4*$A40+3),0)+IF(Analyse!$E$106="X",INDIRECT("'DATA - økonomi'!R"&amp;4+15*$A40+4*$A40+4),0)+IF(Analyse!$E$107="X",INDIRECT("'DATA - økonomi'!R"&amp;4+15*$A40+4*$A40+5),0)+IF(Analyse!$E$108="X",INDIRECT("'DATA - økonomi'!R"&amp;4+15*$A40+4*$A40+6),0)+IF(Analyse!$E$109="X",INDIRECT("'DATA - økonomi'!R"&amp;4+15*$A40+4*$A40+7),0)+IF(Analyse!$E$110="X",INDIRECT("'DATA - økonomi'!R"&amp;4+15*$A40+4*$A40+8),0)+IF(Analyse!$E$111="X",INDIRECT("'DATA - økonomi'!R"&amp;4+15*$A40+4*$A40+9),0)+IF(Analyse!$E$112="X",INDIRECT("'DATA - økonomi'!R"&amp;4+15*$A40+4*$A40+10),0)+IF(Analyse!$E$115="X",INDIRECT("'DATA - økonomi'!R"&amp;4+15*$A40+4*$A40+11),0)+IF(Analyse!$E$116="X",INDIRECT("'DATA - økonomi'!R"&amp;4+15*$A40+4*$A40+12),0)+IF(Analyse!$E$117="X",INDIRECT("'DATA - økonomi'!R"&amp;4+15*$A40+4*$A40+13),0)+IF(Analyse!$E$129="X",INDIRECT("'DATA - økonomi'!R"&amp;4+15*$A40+4*$A40+14),0)</f>
        <v>0</v>
      </c>
      <c r="S40" s="36">
        <f ca="1">IF(Analyse!$E$3="X",INDIRECT("'DATA - økonomi'!S"&amp;4+15*$A40+4*$A40+0),0)+IF(Analyse!$E$4="X",INDIRECT("'DATA - økonomi'!S"&amp;4+15*$A40+4*$A40+1),0)+IF(Analyse!$E$104="X",INDIRECT("'DATA - økonomi'!S"&amp;4+15*$A40+4*$A40+2),0)+IF(Analyse!$E$105="X",INDIRECT("'DATA - økonomi'!S"&amp;4+15*$A40+4*$A40+3),0)+IF(Analyse!$E$106="X",INDIRECT("'DATA - økonomi'!S"&amp;4+15*$A40+4*$A40+4),0)+IF(Analyse!$E$107="X",INDIRECT("'DATA - økonomi'!S"&amp;4+15*$A40+4*$A40+5),0)+IF(Analyse!$E$108="X",INDIRECT("'DATA - økonomi'!S"&amp;4+15*$A40+4*$A40+6),0)+IF(Analyse!$E$109="X",INDIRECT("'DATA - økonomi'!S"&amp;4+15*$A40+4*$A40+7),0)+IF(Analyse!$E$110="X",INDIRECT("'DATA - økonomi'!S"&amp;4+15*$A40+4*$A40+8),0)+IF(Analyse!$E$111="X",INDIRECT("'DATA - økonomi'!S"&amp;4+15*$A40+4*$A40+9),0)+IF(Analyse!$E$112="X",INDIRECT("'DATA - økonomi'!S"&amp;4+15*$A40+4*$A40+10),0)+IF(Analyse!$E$115="X",INDIRECT("'DATA - økonomi'!S"&amp;4+15*$A40+4*$A40+11),0)+IF(Analyse!$E$116="X",INDIRECT("'DATA - økonomi'!S"&amp;4+15*$A40+4*$A40+12),0)+IF(Analyse!$E$117="X",INDIRECT("'DATA - økonomi'!S"&amp;4+15*$A40+4*$A40+13),0)+IF(Analyse!$E$129="X",INDIRECT("'DATA - økonomi'!S"&amp;4+15*$A40+4*$A40+14),0)</f>
        <v>0</v>
      </c>
      <c r="T40" s="36">
        <f ca="1">IF(Analyse!$E$3="X",INDIRECT("'DATA - økonomi'!T"&amp;4+15*$A40+4*$A40+0),0)+IF(Analyse!$E$4="X",INDIRECT("'DATA - økonomi'!T"&amp;4+15*$A40+4*$A40+1),0)+IF(Analyse!$E$104="X",INDIRECT("'DATA - økonomi'!T"&amp;4+15*$A40+4*$A40+2),0)+IF(Analyse!$E$105="X",INDIRECT("'DATA - økonomi'!T"&amp;4+15*$A40+4*$A40+3),0)+IF(Analyse!$E$106="X",INDIRECT("'DATA - økonomi'!T"&amp;4+15*$A40+4*$A40+4),0)+IF(Analyse!$E$107="X",INDIRECT("'DATA - økonomi'!T"&amp;4+15*$A40+4*$A40+5),0)+IF(Analyse!$E$108="X",INDIRECT("'DATA - økonomi'!T"&amp;4+15*$A40+4*$A40+6),0)+IF(Analyse!$E$109="X",INDIRECT("'DATA - økonomi'!T"&amp;4+15*$A40+4*$A40+7),0)+IF(Analyse!$E$110="X",INDIRECT("'DATA - økonomi'!T"&amp;4+15*$A40+4*$A40+8),0)+IF(Analyse!$E$111="X",INDIRECT("'DATA - økonomi'!T"&amp;4+15*$A40+4*$A40+9),0)+IF(Analyse!$E$112="X",INDIRECT("'DATA - økonomi'!T"&amp;4+15*$A40+4*$A40+10),0)+IF(Analyse!$E$115="X",INDIRECT("'DATA - økonomi'!T"&amp;4+15*$A40+4*$A40+11),0)+IF(Analyse!$E$116="X",INDIRECT("'DATA - økonomi'!T"&amp;4+15*$A40+4*$A40+12),0)+IF(Analyse!$E$117="X",INDIRECT("'DATA - økonomi'!T"&amp;4+15*$A40+4*$A40+13),0)+IF(Analyse!$E$129="X",INDIRECT("'DATA - økonomi'!T"&amp;4+15*$A40+4*$A40+14),0)</f>
        <v>0</v>
      </c>
      <c r="U40" s="36">
        <f ca="1">IF(Analyse!$E$3="X",INDIRECT("'DATA - økonomi'!U"&amp;4+15*$A40+4*$A40+0),0)+IF(Analyse!$E$4="X",INDIRECT("'DATA - økonomi'!U"&amp;4+15*$A40+4*$A40+1),0)+IF(Analyse!$E$104="X",INDIRECT("'DATA - økonomi'!U"&amp;4+15*$A40+4*$A40+2),0)+IF(Analyse!$E$105="X",INDIRECT("'DATA - økonomi'!U"&amp;4+15*$A40+4*$A40+3),0)+IF(Analyse!$E$106="X",INDIRECT("'DATA - økonomi'!U"&amp;4+15*$A40+4*$A40+4),0)+IF(Analyse!$E$107="X",INDIRECT("'DATA - økonomi'!U"&amp;4+15*$A40+4*$A40+5),0)+IF(Analyse!$E$108="X",INDIRECT("'DATA - økonomi'!U"&amp;4+15*$A40+4*$A40+6),0)+IF(Analyse!$E$109="X",INDIRECT("'DATA - økonomi'!U"&amp;4+15*$A40+4*$A40+7),0)+IF(Analyse!$E$110="X",INDIRECT("'DATA - økonomi'!U"&amp;4+15*$A40+4*$A40+8),0)+IF(Analyse!$E$111="X",INDIRECT("'DATA - økonomi'!U"&amp;4+15*$A40+4*$A40+9),0)+IF(Analyse!$E$112="X",INDIRECT("'DATA - økonomi'!U"&amp;4+15*$A40+4*$A40+10),0)+IF(Analyse!$E$115="X",INDIRECT("'DATA - økonomi'!U"&amp;4+15*$A40+4*$A40+11),0)+IF(Analyse!$E$116="X",INDIRECT("'DATA - økonomi'!U"&amp;4+15*$A40+4*$A40+12),0)+IF(Analyse!$E$117="X",INDIRECT("'DATA - økonomi'!U"&amp;4+15*$A40+4*$A40+13),0)+IF(Analyse!$E$129="X",INDIRECT("'DATA - økonomi'!U"&amp;4+15*$A40+4*$A40+14),0)</f>
        <v>0</v>
      </c>
      <c r="V40" s="36">
        <f ca="1">IF(Analyse!$E$3="X",INDIRECT("'DATA - økonomi'!V"&amp;4+15*$A40+4*$A40+0),0)+IF(Analyse!$E$4="X",INDIRECT("'DATA - økonomi'!V"&amp;4+15*$A40+4*$A40+1),0)+IF(Analyse!$E$104="X",INDIRECT("'DATA - økonomi'!V"&amp;4+15*$A40+4*$A40+2),0)+IF(Analyse!$E$105="X",INDIRECT("'DATA - økonomi'!V"&amp;4+15*$A40+4*$A40+3),0)+IF(Analyse!$E$106="X",INDIRECT("'DATA - økonomi'!V"&amp;4+15*$A40+4*$A40+4),0)+IF(Analyse!$E$107="X",INDIRECT("'DATA - økonomi'!V"&amp;4+15*$A40+4*$A40+5),0)+IF(Analyse!$E$108="X",INDIRECT("'DATA - økonomi'!V"&amp;4+15*$A40+4*$A40+6),0)+IF(Analyse!$E$109="X",INDIRECT("'DATA - økonomi'!V"&amp;4+15*$A40+4*$A40+7),0)+IF(Analyse!$E$110="X",INDIRECT("'DATA - økonomi'!V"&amp;4+15*$A40+4*$A40+8),0)+IF(Analyse!$E$111="X",INDIRECT("'DATA - økonomi'!V"&amp;4+15*$A40+4*$A40+9),0)+IF(Analyse!$E$112="X",INDIRECT("'DATA - økonomi'!V"&amp;4+15*$A40+4*$A40+10),0)+IF(Analyse!$E$115="X",INDIRECT("'DATA - økonomi'!V"&amp;4+15*$A40+4*$A40+11),0)+IF(Analyse!$E$116="X",INDIRECT("'DATA - økonomi'!V"&amp;4+15*$A40+4*$A40+12),0)+IF(Analyse!$E$117="X",INDIRECT("'DATA - økonomi'!V"&amp;4+15*$A40+4*$A40+13),0)+IF(Analyse!$E$129="X",INDIRECT("'DATA - økonomi'!V"&amp;4+15*$A40+4*$A40+14),0)</f>
        <v>0</v>
      </c>
      <c r="W40" s="36">
        <f ca="1">IF(Analyse!$E$3="X",INDIRECT("'DATA - økonomi'!W"&amp;4+15*$A40+4*$A40+0),0)+IF(Analyse!$E$4="X",INDIRECT("'DATA - økonomi'!W"&amp;4+15*$A40+4*$A40+1),0)+IF(Analyse!$E$104="X",INDIRECT("'DATA - økonomi'!W"&amp;4+15*$A40+4*$A40+2),0)+IF(Analyse!$E$105="X",INDIRECT("'DATA - økonomi'!W"&amp;4+15*$A40+4*$A40+3),0)+IF(Analyse!$E$106="X",INDIRECT("'DATA - økonomi'!W"&amp;4+15*$A40+4*$A40+4),0)+IF(Analyse!$E$107="X",INDIRECT("'DATA - økonomi'!W"&amp;4+15*$A40+4*$A40+5),0)+IF(Analyse!$E$108="X",INDIRECT("'DATA - økonomi'!W"&amp;4+15*$A40+4*$A40+6),0)+IF(Analyse!$E$109="X",INDIRECT("'DATA - økonomi'!W"&amp;4+15*$A40+4*$A40+7),0)+IF(Analyse!$E$110="X",INDIRECT("'DATA - økonomi'!W"&amp;4+15*$A40+4*$A40+8),0)+IF(Analyse!$E$111="X",INDIRECT("'DATA - økonomi'!W"&amp;4+15*$A40+4*$A40+9),0)+IF(Analyse!$E$112="X",INDIRECT("'DATA - økonomi'!W"&amp;4+15*$A40+4*$A40+10),0)+IF(Analyse!$E$115="X",INDIRECT("'DATA - økonomi'!W"&amp;4+15*$A40+4*$A40+11),0)+IF(Analyse!$E$116="X",INDIRECT("'DATA - økonomi'!W"&amp;4+15*$A40+4*$A40+12),0)+IF(Analyse!$E$117="X",INDIRECT("'DATA - økonomi'!W"&amp;4+15*$A40+4*$A40+13),0)+IF(Analyse!$E$129="X",INDIRECT("'DATA - økonomi'!W"&amp;4+15*$A40+4*$A40+14),0)</f>
        <v>0</v>
      </c>
      <c r="X40" s="36">
        <f ca="1">IF(Analyse!$E$3="X",INDIRECT("'DATA - økonomi'!X"&amp;4+15*$A40+4*$A40+0),0)+IF(Analyse!$E$4="X",INDIRECT("'DATA - økonomi'!X"&amp;4+15*$A40+4*$A40+1),0)+IF(Analyse!$E$104="X",INDIRECT("'DATA - økonomi'!X"&amp;4+15*$A40+4*$A40+2),0)+IF(Analyse!$E$105="X",INDIRECT("'DATA - økonomi'!X"&amp;4+15*$A40+4*$A40+3),0)+IF(Analyse!$E$106="X",INDIRECT("'DATA - økonomi'!X"&amp;4+15*$A40+4*$A40+4),0)+IF(Analyse!$E$107="X",INDIRECT("'DATA - økonomi'!X"&amp;4+15*$A40+4*$A40+5),0)+IF(Analyse!$E$108="X",INDIRECT("'DATA - økonomi'!X"&amp;4+15*$A40+4*$A40+6),0)+IF(Analyse!$E$109="X",INDIRECT("'DATA - økonomi'!X"&amp;4+15*$A40+4*$A40+7),0)+IF(Analyse!$E$110="X",INDIRECT("'DATA - økonomi'!X"&amp;4+15*$A40+4*$A40+8),0)+IF(Analyse!$E$111="X",INDIRECT("'DATA - økonomi'!X"&amp;4+15*$A40+4*$A40+9),0)+IF(Analyse!$E$112="X",INDIRECT("'DATA - økonomi'!X"&amp;4+15*$A40+4*$A40+10),0)+IF(Analyse!$E$115="X",INDIRECT("'DATA - økonomi'!X"&amp;4+15*$A40+4*$A40+11),0)+IF(Analyse!$E$116="X",INDIRECT("'DATA - økonomi'!X"&amp;4+15*$A40+4*$A40+12),0)+IF(Analyse!$E$117="X",INDIRECT("'DATA - økonomi'!X"&amp;4+15*$A40+4*$A40+13),0)+IF(Analyse!$E$129="X",INDIRECT("'DATA - økonomi'!X"&amp;4+15*$A40+4*$A40+14),0)</f>
        <v>0</v>
      </c>
      <c r="Y40" s="36">
        <f ca="1">IF(Analyse!$E$3="X",INDIRECT("'DATA - økonomi'!Y"&amp;4+15*$A40+4*$A40+0),0)+IF(Analyse!$E$4="X",INDIRECT("'DATA - økonomi'!Y"&amp;4+15*$A40+4*$A40+1),0)+IF(Analyse!$E$104="X",INDIRECT("'DATA - økonomi'!Y"&amp;4+15*$A40+4*$A40+2),0)+IF(Analyse!$E$105="X",INDIRECT("'DATA - økonomi'!Y"&amp;4+15*$A40+4*$A40+3),0)+IF(Analyse!$E$106="X",INDIRECT("'DATA - økonomi'!Y"&amp;4+15*$A40+4*$A40+4),0)+IF(Analyse!$E$107="X",INDIRECT("'DATA - økonomi'!Y"&amp;4+15*$A40+4*$A40+5),0)+IF(Analyse!$E$108="X",INDIRECT("'DATA - økonomi'!Y"&amp;4+15*$A40+4*$A40+6),0)+IF(Analyse!$E$109="X",INDIRECT("'DATA - økonomi'!Y"&amp;4+15*$A40+4*$A40+7),0)+IF(Analyse!$E$110="X",INDIRECT("'DATA - økonomi'!Y"&amp;4+15*$A40+4*$A40+8),0)+IF(Analyse!$E$111="X",INDIRECT("'DATA - økonomi'!Y"&amp;4+15*$A40+4*$A40+9),0)+IF(Analyse!$E$112="X",INDIRECT("'DATA - økonomi'!Y"&amp;4+15*$A40+4*$A40+10),0)+IF(Analyse!$E$115="X",INDIRECT("'DATA - økonomi'!Y"&amp;4+15*$A40+4*$A40+11),0)+IF(Analyse!$E$116="X",INDIRECT("'DATA - økonomi'!Y"&amp;4+15*$A40+4*$A40+12),0)+IF(Analyse!$E$117="X",INDIRECT("'DATA - økonomi'!Y"&amp;4+15*$A40+4*$A40+13),0)+IF(Analyse!$E$129="X",INDIRECT("'DATA - økonomi'!Y"&amp;4+15*$A40+4*$A40+14),0)</f>
        <v>0</v>
      </c>
      <c r="Z40" s="36">
        <f ca="1">IF(Analyse!$E$3="X",INDIRECT("'DATA - økonomi'!Z"&amp;4+15*$A40+4*$A40+0),0)+IF(Analyse!$E$4="X",INDIRECT("'DATA - økonomi'!Z"&amp;4+15*$A40+4*$A40+1),0)+IF(Analyse!$E$104="X",INDIRECT("'DATA - økonomi'!Z"&amp;4+15*$A40+4*$A40+2),0)+IF(Analyse!$E$105="X",INDIRECT("'DATA - økonomi'!Z"&amp;4+15*$A40+4*$A40+3),0)+IF(Analyse!$E$106="X",INDIRECT("'DATA - økonomi'!Z"&amp;4+15*$A40+4*$A40+4),0)+IF(Analyse!$E$107="X",INDIRECT("'DATA - økonomi'!Z"&amp;4+15*$A40+4*$A40+5),0)+IF(Analyse!$E$108="X",INDIRECT("'DATA - økonomi'!Z"&amp;4+15*$A40+4*$A40+6),0)+IF(Analyse!$E$109="X",INDIRECT("'DATA - økonomi'!Z"&amp;4+15*$A40+4*$A40+7),0)+IF(Analyse!$E$110="X",INDIRECT("'DATA - økonomi'!Z"&amp;4+15*$A40+4*$A40+8),0)+IF(Analyse!$E$111="X",INDIRECT("'DATA - økonomi'!Z"&amp;4+15*$A40+4*$A40+9),0)+IF(Analyse!$E$112="X",INDIRECT("'DATA - økonomi'!Z"&amp;4+15*$A40+4*$A40+10),0)+IF(Analyse!$E$115="X",INDIRECT("'DATA - økonomi'!Z"&amp;4+15*$A40+4*$A40+11),0)+IF(Analyse!$E$116="X",INDIRECT("'DATA - økonomi'!Z"&amp;4+15*$A40+4*$A40+12),0)+IF(Analyse!$E$117="X",INDIRECT("'DATA - økonomi'!Z"&amp;4+15*$A40+4*$A40+13),0)+IF(Analyse!$E$129="X",INDIRECT("'DATA - økonomi'!Z"&amp;4+15*$A40+4*$A40+14),0)</f>
        <v>0</v>
      </c>
      <c r="AA40" s="36">
        <f ca="1">IF(Analyse!$E$3="X",INDIRECT("'DATA - økonomi'!Z"&amp;4+15*$A40+4*$A40+0),0)+IF(Analyse!$E$4="X",INDIRECT("'DATA - økonomi'!Z"&amp;4+15*$A40+4*$A40+1),0)+IF(Analyse!$E$104="X",INDIRECT("'DATA - økonomi'!Z"&amp;4+15*$A40+4*$A40+2),0)+IF(Analyse!$E$105="X",INDIRECT("'DATA - økonomi'!Z"&amp;4+15*$A40+4*$A40+3),0)+IF(Analyse!$E$106="X",INDIRECT("'DATA - økonomi'!Z"&amp;4+15*$A40+4*$A40+4),0)+IF(Analyse!$E$107="X",INDIRECT("'DATA - økonomi'!Z"&amp;4+15*$A40+4*$A40+5),0)+IF(Analyse!$E$108="X",INDIRECT("'DATA - økonomi'!Z"&amp;4+15*$A40+4*$A40+6),0)+IF(Analyse!$E$109="X",INDIRECT("'DATA - økonomi'!Z"&amp;4+15*$A40+4*$A40+7),0)+IF(Analyse!$E$110="X",INDIRECT("'DATA - økonomi'!Z"&amp;4+15*$A40+4*$A40+8),0)+IF(Analyse!$E$111="X",INDIRECT("'DATA - økonomi'!Z"&amp;4+15*$A40+4*$A40+9),0)+IF(Analyse!$E$112="X",INDIRECT("'DATA - økonomi'!Z"&amp;4+15*$A40+4*$A40+10),0)+IF(Analyse!$E$115="X",INDIRECT("'DATA - økonomi'!Z"&amp;4+15*$A40+4*$A40+11),0)+IF(Analyse!$E$116="X",INDIRECT("'DATA - økonomi'!Z"&amp;4+15*$A40+4*$A40+12),0)+IF(Analyse!$E$117="X",INDIRECT("'DATA - økonomi'!Z"&amp;4+15*$A40+4*$A40+13),0)+IF(Analyse!$E$129="X",INDIRECT("'DATA - økonomi'!Z"&amp;4+15*$A40+4*$A40+14),0)</f>
        <v>0</v>
      </c>
      <c r="AB40" s="36">
        <f ca="1">IF(Analyse!$E$3="X",INDIRECT("'DATA - økonomi'!Z"&amp;4+15*$A40+4*$A40+0),0)+IF(Analyse!$E$4="X",INDIRECT("'DATA - økonomi'!Z"&amp;4+15*$A40+4*$A40+1),0)+IF(Analyse!$E$104="X",INDIRECT("'DATA - økonomi'!Z"&amp;4+15*$A40+4*$A40+2),0)+IF(Analyse!$E$105="X",INDIRECT("'DATA - økonomi'!Z"&amp;4+15*$A40+4*$A40+3),0)+IF(Analyse!$E$106="X",INDIRECT("'DATA - økonomi'!Z"&amp;4+15*$A40+4*$A40+4),0)+IF(Analyse!$E$107="X",INDIRECT("'DATA - økonomi'!Z"&amp;4+15*$A40+4*$A40+5),0)+IF(Analyse!$E$108="X",INDIRECT("'DATA - økonomi'!Z"&amp;4+15*$A40+4*$A40+6),0)+IF(Analyse!$E$109="X",INDIRECT("'DATA - økonomi'!Z"&amp;4+15*$A40+4*$A40+7),0)+IF(Analyse!$E$110="X",INDIRECT("'DATA - økonomi'!Z"&amp;4+15*$A40+4*$A40+8),0)+IF(Analyse!$E$111="X",INDIRECT("'DATA - økonomi'!Z"&amp;4+15*$A40+4*$A40+9),0)+IF(Analyse!$E$112="X",INDIRECT("'DATA - økonomi'!Z"&amp;4+15*$A40+4*$A40+10),0)+IF(Analyse!$E$115="X",INDIRECT("'DATA - økonomi'!Z"&amp;4+15*$A40+4*$A40+11),0)+IF(Analyse!$E$116="X",INDIRECT("'DATA - økonomi'!Z"&amp;4+15*$A40+4*$A40+12),0)+IF(Analyse!$E$117="X",INDIRECT("'DATA - økonomi'!Z"&amp;4+15*$A40+4*$A40+13),0)+IF(Analyse!$E$129="X",INDIRECT("'DATA - økonomi'!Z"&amp;4+15*$A40+4*$A40+14),0)</f>
        <v>0</v>
      </c>
      <c r="AC40" s="30"/>
      <c r="AD40" s="35" t="s">
        <v>48</v>
      </c>
      <c r="AE40" s="36">
        <f ca="1">IF(Analyse!$E$3="X",INDIRECT("'DATA - økonomi'!AE"&amp;4+15*$A40+4*$A40+0),0)+IF(Analyse!$E$4="X",INDIRECT("'DATA - økonomi'!AE"&amp;4+15*$A40+4*$A40+1),0)+IF(Analyse!$E$104="X",INDIRECT("'DATA - økonomi'!AE"&amp;4+15*$A40+4*$A40+2),0)+IF(Analyse!$E$105="X",INDIRECT("'DATA - økonomi'!AE"&amp;4+15*$A40+4*$A40+3),0)+IF(Analyse!$E$106="X",INDIRECT("'DATA - økonomi'!AE"&amp;4+15*$A40+4*$A40+4),0)+IF(Analyse!$E$107="X",INDIRECT("'DATA - økonomi'!AE"&amp;4+15*$A40+4*$A40+5),0)+IF(Analyse!$E$108="X",INDIRECT("'DATA - økonomi'!AE"&amp;4+15*$A40+4*$A40+6),0)+IF(Analyse!$E$109="X",INDIRECT("'DATA - økonomi'!AE"&amp;4+15*$A40+4*$A40+7),0)+IF(Analyse!$E$110="X",INDIRECT("'DATA - økonomi'!AE"&amp;4+15*$A40+4*$A40+8),0)+IF(Analyse!$E$111="X",INDIRECT("'DATA - økonomi'!AE"&amp;4+15*$A40+4*$A40+9),0)+IF(Analyse!$E$112="X",INDIRECT("'DATA - økonomi'!AE"&amp;4+15*$A40+4*$A40+10),0)+IF(Analyse!$E$115="X",INDIRECT("'DATA - økonomi'!AE"&amp;4+15*$A40+4*$A40+11),0)+IF(Analyse!$E$116="X",INDIRECT("'DATA - økonomi'!AE"&amp;4+15*$A40+4*$A40+12),0)+IF(Analyse!$E$117="X",INDIRECT("'DATA - økonomi'!AE"&amp;4+15*$A40+4*$A40+13),0)+IF(Analyse!$E$129="X",INDIRECT("'DATA - økonomi'!AE"&amp;4+15*$A40+4*$A40+14),0)</f>
        <v>0</v>
      </c>
      <c r="AF40" s="36">
        <f ca="1">IF(Analyse!$E$3="X",INDIRECT("'DATA - økonomi'!AF"&amp;4+15*$A40+4*$A40+0),0)+IF(Analyse!$E$4="X",INDIRECT("'DATA - økonomi'!AF"&amp;4+15*$A40+4*$A40+1),0)+IF(Analyse!$E$104="X",INDIRECT("'DATA - økonomi'!AF"&amp;4+15*$A40+4*$A40+2),0)+IF(Analyse!$E$105="X",INDIRECT("'DATA - økonomi'!AF"&amp;4+15*$A40+4*$A40+3),0)+IF(Analyse!$E$106="X",INDIRECT("'DATA - økonomi'!AF"&amp;4+15*$A40+4*$A40+4),0)+IF(Analyse!$E$107="X",INDIRECT("'DATA - økonomi'!AF"&amp;4+15*$A40+4*$A40+5),0)+IF(Analyse!$E$108="X",INDIRECT("'DATA - økonomi'!AF"&amp;4+15*$A40+4*$A40+6),0)+IF(Analyse!$E$109="X",INDIRECT("'DATA - økonomi'!AF"&amp;4+15*$A40+4*$A40+7),0)+IF(Analyse!$E$110="X",INDIRECT("'DATA - økonomi'!AF"&amp;4+15*$A40+4*$A40+8),0)+IF(Analyse!$E$111="X",INDIRECT("'DATA - økonomi'!AF"&amp;4+15*$A40+4*$A40+9),0)+IF(Analyse!$E$112="X",INDIRECT("'DATA - økonomi'!AF"&amp;4+15*$A40+4*$A40+10),0)+IF(Analyse!$E$115="X",INDIRECT("'DATA - økonomi'!AF"&amp;4+15*$A40+4*$A40+11),0)+IF(Analyse!$E$116="X",INDIRECT("'DATA - økonomi'!AF"&amp;4+15*$A40+4*$A40+12),0)+IF(Analyse!$E$117="X",INDIRECT("'DATA - økonomi'!AF"&amp;4+15*$A40+4*$A40+13),0)+IF(Analyse!$E$129="X",INDIRECT("'DATA - økonomi'!AF"&amp;4+15*$A40+4*$A40+14),0)</f>
        <v>0</v>
      </c>
      <c r="AG40" s="36">
        <f ca="1">IF(Analyse!$E$3="X",INDIRECT("'DATA - økonomi'!AG"&amp;4+15*$A40+4*$A40+0),0)+IF(Analyse!$E$4="X",INDIRECT("'DATA - økonomi'!AG"&amp;4+15*$A40+4*$A40+1),0)+IF(Analyse!$E$104="X",INDIRECT("'DATA - økonomi'!AG"&amp;4+15*$A40+4*$A40+2),0)+IF(Analyse!$E$105="X",INDIRECT("'DATA - økonomi'!AG"&amp;4+15*$A40+4*$A40+3),0)+IF(Analyse!$E$106="X",INDIRECT("'DATA - økonomi'!AG"&amp;4+15*$A40+4*$A40+4),0)+IF(Analyse!$E$107="X",INDIRECT("'DATA - økonomi'!AG"&amp;4+15*$A40+4*$A40+5),0)+IF(Analyse!$E$108="X",INDIRECT("'DATA - økonomi'!AG"&amp;4+15*$A40+4*$A40+6),0)+IF(Analyse!$E$109="X",INDIRECT("'DATA - økonomi'!AG"&amp;4+15*$A40+4*$A40+7),0)+IF(Analyse!$E$110="X",INDIRECT("'DATA - økonomi'!AG"&amp;4+15*$A40+4*$A40+8),0)+IF(Analyse!$E$111="X",INDIRECT("'DATA - økonomi'!AG"&amp;4+15*$A40+4*$A40+9),0)+IF(Analyse!$E$112="X",INDIRECT("'DATA - økonomi'!AG"&amp;4+15*$A40+4*$A40+10),0)+IF(Analyse!$E$115="X",INDIRECT("'DATA - økonomi'!AG"&amp;4+15*$A40+4*$A40+11),0)+IF(Analyse!$E$116="X",INDIRECT("'DATA - økonomi'!AG"&amp;4+15*$A40+4*$A40+12),0)+IF(Analyse!$E$117="X",INDIRECT("'DATA - økonomi'!AG"&amp;4+15*$A40+4*$A40+13),0)+IF(Analyse!$E$129="X",INDIRECT("'DATA - økonomi'!AG"&amp;4+15*$A40+4*$A40+14),0)</f>
        <v>0</v>
      </c>
      <c r="AH40" s="36">
        <f ca="1">IF(Analyse!$E$3="X",INDIRECT("'DATA - økonomi'!AH"&amp;4+15*$A40+4*$A40+0),0)+IF(Analyse!$E$4="X",INDIRECT("'DATA - økonomi'!AH"&amp;4+15*$A40+4*$A40+1),0)+IF(Analyse!$E$104="X",INDIRECT("'DATA - økonomi'!AH"&amp;4+15*$A40+4*$A40+2),0)+IF(Analyse!$E$105="X",INDIRECT("'DATA - økonomi'!AH"&amp;4+15*$A40+4*$A40+3),0)+IF(Analyse!$E$106="X",INDIRECT("'DATA - økonomi'!AH"&amp;4+15*$A40+4*$A40+4),0)+IF(Analyse!$E$107="X",INDIRECT("'DATA - økonomi'!AH"&amp;4+15*$A40+4*$A40+5),0)+IF(Analyse!$E$108="X",INDIRECT("'DATA - økonomi'!AH"&amp;4+15*$A40+4*$A40+6),0)+IF(Analyse!$E$109="X",INDIRECT("'DATA - økonomi'!AH"&amp;4+15*$A40+4*$A40+7),0)+IF(Analyse!$E$110="X",INDIRECT("'DATA - økonomi'!AH"&amp;4+15*$A40+4*$A40+8),0)+IF(Analyse!$E$111="X",INDIRECT("'DATA - økonomi'!AH"&amp;4+15*$A40+4*$A40+9),0)+IF(Analyse!$E$112="X",INDIRECT("'DATA - økonomi'!AH"&amp;4+15*$A40+4*$A40+10),0)+IF(Analyse!$E$115="X",INDIRECT("'DATA - økonomi'!AH"&amp;4+15*$A40+4*$A40+11),0)+IF(Analyse!$E$116="X",INDIRECT("'DATA - økonomi'!AH"&amp;4+15*$A40+4*$A40+12),0)+IF(Analyse!$E$117="X",INDIRECT("'DATA - økonomi'!AH"&amp;4+15*$A40+4*$A40+13),0)+IF(Analyse!$E$129="X",INDIRECT("'DATA - økonomi'!AH"&amp;4+15*$A40+4*$A40+14),0)</f>
        <v>0</v>
      </c>
      <c r="AI40" s="36">
        <f ca="1">IF(Analyse!$E$3="X",INDIRECT("'DATA - økonomi'!AI"&amp;4+15*$A40+4*$A40+0),0)+IF(Analyse!$E$4="X",INDIRECT("'DATA - økonomi'!AI"&amp;4+15*$A40+4*$A40+1),0)+IF(Analyse!$E$104="X",INDIRECT("'DATA - økonomi'!AI"&amp;4+15*$A40+4*$A40+2),0)+IF(Analyse!$E$105="X",INDIRECT("'DATA - økonomi'!AI"&amp;4+15*$A40+4*$A40+3),0)+IF(Analyse!$E$106="X",INDIRECT("'DATA - økonomi'!AI"&amp;4+15*$A40+4*$A40+4),0)+IF(Analyse!$E$107="X",INDIRECT("'DATA - økonomi'!AI"&amp;4+15*$A40+4*$A40+5),0)+IF(Analyse!$E$108="X",INDIRECT("'DATA - økonomi'!AI"&amp;4+15*$A40+4*$A40+6),0)+IF(Analyse!$E$109="X",INDIRECT("'DATA - økonomi'!AI"&amp;4+15*$A40+4*$A40+7),0)+IF(Analyse!$E$110="X",INDIRECT("'DATA - økonomi'!AI"&amp;4+15*$A40+4*$A40+8),0)+IF(Analyse!$E$111="X",INDIRECT("'DATA - økonomi'!AI"&amp;4+15*$A40+4*$A40+9),0)+IF(Analyse!$E$112="X",INDIRECT("'DATA - økonomi'!AI"&amp;4+15*$A40+4*$A40+10),0)+IF(Analyse!$E$115="X",INDIRECT("'DATA - økonomi'!AI"&amp;4+15*$A40+4*$A40+11),0)+IF(Analyse!$E$116="X",INDIRECT("'DATA - økonomi'!AI"&amp;4+15*$A40+4*$A40+12),0)+IF(Analyse!$E$117="X",INDIRECT("'DATA - økonomi'!AI"&amp;4+15*$A40+4*$A40+13),0)+IF(Analyse!$E$129="X",INDIRECT("'DATA - økonomi'!AI"&amp;4+15*$A40+4*$A40+14),0)</f>
        <v>0</v>
      </c>
      <c r="AJ40" s="36">
        <f ca="1">IF(Analyse!$E$3="X",INDIRECT("'DATA - økonomi'!AJ"&amp;4+15*$A40+4*$A40+0),0)+IF(Analyse!$E$4="X",INDIRECT("'DATA - økonomi'!AJ"&amp;4+15*$A40+4*$A40+1),0)+IF(Analyse!$E$104="X",INDIRECT("'DATA - økonomi'!AJ"&amp;4+15*$A40+4*$A40+2),0)+IF(Analyse!$E$105="X",INDIRECT("'DATA - økonomi'!AJ"&amp;4+15*$A40+4*$A40+3),0)+IF(Analyse!$E$106="X",INDIRECT("'DATA - økonomi'!AJ"&amp;4+15*$A40+4*$A40+4),0)+IF(Analyse!$E$107="X",INDIRECT("'DATA - økonomi'!AJ"&amp;4+15*$A40+4*$A40+5),0)+IF(Analyse!$E$108="X",INDIRECT("'DATA - økonomi'!AJ"&amp;4+15*$A40+4*$A40+6),0)+IF(Analyse!$E$109="X",INDIRECT("'DATA - økonomi'!AJ"&amp;4+15*$A40+4*$A40+7),0)+IF(Analyse!$E$110="X",INDIRECT("'DATA - økonomi'!AJ"&amp;4+15*$A40+4*$A40+8),0)+IF(Analyse!$E$111="X",INDIRECT("'DATA - økonomi'!AJ"&amp;4+15*$A40+4*$A40+9),0)+IF(Analyse!$E$112="X",INDIRECT("'DATA - økonomi'!AJ"&amp;4+15*$A40+4*$A40+10),0)+IF(Analyse!$E$115="X",INDIRECT("'DATA - økonomi'!AJ"&amp;4+15*$A40+4*$A40+11),0)+IF(Analyse!$E$116="X",INDIRECT("'DATA - økonomi'!AJ"&amp;4+15*$A40+4*$A40+12),0)+IF(Analyse!$E$117="X",INDIRECT("'DATA - økonomi'!AJ"&amp;4+15*$A40+4*$A40+13),0)+IF(Analyse!$E$129="X",INDIRECT("'DATA - økonomi'!AJ"&amp;4+15*$A40+4*$A40+14),0)</f>
        <v>0</v>
      </c>
      <c r="AK40" s="36">
        <f ca="1">IF(Analyse!$E$3="X",INDIRECT("'DATA - økonomi'!AK"&amp;4+15*$A40+4*$A40+0),0)+IF(Analyse!$E$4="X",INDIRECT("'DATA - økonomi'!AK"&amp;4+15*$A40+4*$A40+1),0)+IF(Analyse!$E$104="X",INDIRECT("'DATA - økonomi'!AK"&amp;4+15*$A40+4*$A40+2),0)+IF(Analyse!$E$105="X",INDIRECT("'DATA - økonomi'!AK"&amp;4+15*$A40+4*$A40+3),0)+IF(Analyse!$E$106="X",INDIRECT("'DATA - økonomi'!AK"&amp;4+15*$A40+4*$A40+4),0)+IF(Analyse!$E$107="X",INDIRECT("'DATA - økonomi'!AK"&amp;4+15*$A40+4*$A40+5),0)+IF(Analyse!$E$108="X",INDIRECT("'DATA - økonomi'!AK"&amp;4+15*$A40+4*$A40+6),0)+IF(Analyse!$E$109="X",INDIRECT("'DATA - økonomi'!AK"&amp;4+15*$A40+4*$A40+7),0)+IF(Analyse!$E$110="X",INDIRECT("'DATA - økonomi'!AK"&amp;4+15*$A40+4*$A40+8),0)+IF(Analyse!$E$111="X",INDIRECT("'DATA - økonomi'!AK"&amp;4+15*$A40+4*$A40+9),0)+IF(Analyse!$E$112="X",INDIRECT("'DATA - økonomi'!AK"&amp;4+15*$A40+4*$A40+10),0)+IF(Analyse!$E$115="X",INDIRECT("'DATA - økonomi'!AK"&amp;4+15*$A40+4*$A40+11),0)+IF(Analyse!$E$116="X",INDIRECT("'DATA - økonomi'!AK"&amp;4+15*$A40+4*$A40+12),0)+IF(Analyse!$E$117="X",INDIRECT("'DATA - økonomi'!AK"&amp;4+15*$A40+4*$A40+13),0)+IF(Analyse!$E$129="X",INDIRECT("'DATA - økonomi'!AK"&amp;4+15*$A40+4*$A40+14),0)</f>
        <v>0</v>
      </c>
      <c r="AL40" s="36">
        <f ca="1">IF(Analyse!$E$3="X",INDIRECT("'DATA - økonomi'!AL"&amp;4+15*$A40+4*$A40+0),0)+IF(Analyse!$E$4="X",INDIRECT("'DATA - økonomi'!AL"&amp;4+15*$A40+4*$A40+1),0)+IF(Analyse!$E$104="X",INDIRECT("'DATA - økonomi'!AL"&amp;4+15*$A40+4*$A40+2),0)+IF(Analyse!$E$105="X",INDIRECT("'DATA - økonomi'!AL"&amp;4+15*$A40+4*$A40+3),0)+IF(Analyse!$E$106="X",INDIRECT("'DATA - økonomi'!AL"&amp;4+15*$A40+4*$A40+4),0)+IF(Analyse!$E$107="X",INDIRECT("'DATA - økonomi'!AL"&amp;4+15*$A40+4*$A40+5),0)+IF(Analyse!$E$108="X",INDIRECT("'DATA - økonomi'!AL"&amp;4+15*$A40+4*$A40+6),0)+IF(Analyse!$E$109="X",INDIRECT("'DATA - økonomi'!AL"&amp;4+15*$A40+4*$A40+7),0)+IF(Analyse!$E$110="X",INDIRECT("'DATA - økonomi'!AL"&amp;4+15*$A40+4*$A40+8),0)+IF(Analyse!$E$111="X",INDIRECT("'DATA - økonomi'!AL"&amp;4+15*$A40+4*$A40+9),0)+IF(Analyse!$E$112="X",INDIRECT("'DATA - økonomi'!AL"&amp;4+15*$A40+4*$A40+10),0)+IF(Analyse!$E$115="X",INDIRECT("'DATA - økonomi'!AL"&amp;4+15*$A40+4*$A40+11),0)+IF(Analyse!$E$116="X",INDIRECT("'DATA - økonomi'!AL"&amp;4+15*$A40+4*$A40+12),0)+IF(Analyse!$E$117="X",INDIRECT("'DATA - økonomi'!AL"&amp;4+15*$A40+4*$A40+13),0)+IF(Analyse!$E$129="X",INDIRECT("'DATA - økonomi'!AL"&amp;4+15*$A40+4*$A40+14),0)</f>
        <v>0</v>
      </c>
      <c r="AM40" s="36">
        <f ca="1">IF(Analyse!$E$3="X",INDIRECT("'DATA - økonomi'!AM"&amp;4+15*$A40+4*$A40+0),0)+IF(Analyse!$E$4="X",INDIRECT("'DATA - økonomi'!AM"&amp;4+15*$A40+4*$A40+1),0)+IF(Analyse!$E$104="X",INDIRECT("'DATA - økonomi'!AM"&amp;4+15*$A40+4*$A40+2),0)+IF(Analyse!$E$105="X",INDIRECT("'DATA - økonomi'!AM"&amp;4+15*$A40+4*$A40+3),0)+IF(Analyse!$E$106="X",INDIRECT("'DATA - økonomi'!AM"&amp;4+15*$A40+4*$A40+4),0)+IF(Analyse!$E$107="X",INDIRECT("'DATA - økonomi'!AM"&amp;4+15*$A40+4*$A40+5),0)+IF(Analyse!$E$108="X",INDIRECT("'DATA - økonomi'!AM"&amp;4+15*$A40+4*$A40+6),0)+IF(Analyse!$E$109="X",INDIRECT("'DATA - økonomi'!AM"&amp;4+15*$A40+4*$A40+7),0)+IF(Analyse!$E$110="X",INDIRECT("'DATA - økonomi'!AM"&amp;4+15*$A40+4*$A40+8),0)+IF(Analyse!$E$111="X",INDIRECT("'DATA - økonomi'!AM"&amp;4+15*$A40+4*$A40+9),0)+IF(Analyse!$E$112="X",INDIRECT("'DATA - økonomi'!AM"&amp;4+15*$A40+4*$A40+10),0)+IF(Analyse!$E$115="X",INDIRECT("'DATA - økonomi'!AM"&amp;4+15*$A40+4*$A40+11),0)+IF(Analyse!$E$116="X",INDIRECT("'DATA - økonomi'!AM"&amp;4+15*$A40+4*$A40+12),0)+IF(Analyse!$E$117="X",INDIRECT("'DATA - økonomi'!AM"&amp;4+15*$A40+4*$A40+13),0)+IF(Analyse!$E$129="X",INDIRECT("'DATA - økonomi'!AM"&amp;4+15*$A40+4*$A40+14),0)</f>
        <v>0</v>
      </c>
      <c r="AN40" s="36">
        <f ca="1">IF(Analyse!$E$3="X",INDIRECT("'DATA - økonomi'!AN"&amp;4+15*$A40+4*$A40+0),0)+IF(Analyse!$E$4="X",INDIRECT("'DATA - økonomi'!AN"&amp;4+15*$A40+4*$A40+1),0)+IF(Analyse!$E$104="X",INDIRECT("'DATA - økonomi'!AN"&amp;4+15*$A40+4*$A40+2),0)+IF(Analyse!$E$105="X",INDIRECT("'DATA - økonomi'!AN"&amp;4+15*$A40+4*$A40+3),0)+IF(Analyse!$E$106="X",INDIRECT("'DATA - økonomi'!AN"&amp;4+15*$A40+4*$A40+4),0)+IF(Analyse!$E$107="X",INDIRECT("'DATA - økonomi'!AN"&amp;4+15*$A40+4*$A40+5),0)+IF(Analyse!$E$108="X",INDIRECT("'DATA - økonomi'!AN"&amp;4+15*$A40+4*$A40+6),0)+IF(Analyse!$E$109="X",INDIRECT("'DATA - økonomi'!AN"&amp;4+15*$A40+4*$A40+7),0)+IF(Analyse!$E$110="X",INDIRECT("'DATA - økonomi'!AN"&amp;4+15*$A40+4*$A40+8),0)+IF(Analyse!$E$111="X",INDIRECT("'DATA - økonomi'!AN"&amp;4+15*$A40+4*$A40+9),0)+IF(Analyse!$E$112="X",INDIRECT("'DATA - økonomi'!AN"&amp;4+15*$A40+4*$A40+10),0)+IF(Analyse!$E$115="X",INDIRECT("'DATA - økonomi'!AN"&amp;4+15*$A40+4*$A40+11),0)+IF(Analyse!$E$116="X",INDIRECT("'DATA - økonomi'!AN"&amp;4+15*$A40+4*$A40+12),0)+IF(Analyse!$E$117="X",INDIRECT("'DATA - økonomi'!AN"&amp;4+15*$A40+4*$A40+13),0)+IF(Analyse!$E$129="X",INDIRECT("'DATA - økonomi'!AN"&amp;4+15*$A40+4*$A40+14),0)</f>
        <v>0</v>
      </c>
      <c r="AO40" s="36">
        <f ca="1">IF(Analyse!$E$3="X",INDIRECT("'DATA - økonomi'!AO"&amp;4+15*$A40+4*$A40+0),0)+IF(Analyse!$E$4="X",INDIRECT("'DATA - økonomi'!AO"&amp;4+15*$A40+4*$A40+1),0)+IF(Analyse!$E$104="X",INDIRECT("'DATA - økonomi'!AO"&amp;4+15*$A40+4*$A40+2),0)+IF(Analyse!$E$105="X",INDIRECT("'DATA - økonomi'!AO"&amp;4+15*$A40+4*$A40+3),0)+IF(Analyse!$E$106="X",INDIRECT("'DATA - økonomi'!AO"&amp;4+15*$A40+4*$A40+4),0)+IF(Analyse!$E$107="X",INDIRECT("'DATA - økonomi'!AO"&amp;4+15*$A40+4*$A40+5),0)+IF(Analyse!$E$108="X",INDIRECT("'DATA - økonomi'!AO"&amp;4+15*$A40+4*$A40+6),0)+IF(Analyse!$E$109="X",INDIRECT("'DATA - økonomi'!AO"&amp;4+15*$A40+4*$A40+7),0)+IF(Analyse!$E$110="X",INDIRECT("'DATA - økonomi'!AO"&amp;4+15*$A40+4*$A40+8),0)+IF(Analyse!$E$111="X",INDIRECT("'DATA - økonomi'!AO"&amp;4+15*$A40+4*$A40+9),0)+IF(Analyse!$E$112="X",INDIRECT("'DATA - økonomi'!AO"&amp;4+15*$A40+4*$A40+10),0)+IF(Analyse!$E$115="X",INDIRECT("'DATA - økonomi'!AO"&amp;4+15*$A40+4*$A40+11),0)+IF(Analyse!$E$116="X",INDIRECT("'DATA - økonomi'!AO"&amp;4+15*$A40+4*$A40+12),0)+IF(Analyse!$E$117="X",INDIRECT("'DATA - økonomi'!AO"&amp;4+15*$A40+4*$A40+13),0)+IF(Analyse!$E$129="X",INDIRECT("'DATA - økonomi'!AO"&amp;4+15*$A40+4*$A40+14),0)</f>
        <v>0</v>
      </c>
      <c r="AP40" s="30"/>
      <c r="AQ40" s="35" t="s">
        <v>48</v>
      </c>
      <c r="AR40" s="36">
        <f ca="1">INDIRECT("'DATA - økonomi'!AE"&amp;($A143+1)*19)</f>
        <v>43358.637999999999</v>
      </c>
      <c r="AS40" s="36">
        <f ca="1">INDIRECT("'DATA - økonomi'!AF"&amp;($A143+1)*19)</f>
        <v>42789.919999999998</v>
      </c>
      <c r="AT40" s="36">
        <f ca="1">INDIRECT("'DATA - økonomi'!AG"&amp;($A143+1)*19)</f>
        <v>42525.56</v>
      </c>
      <c r="AU40" s="36">
        <f ca="1">INDIRECT("'DATA - økonomi'!AH"&amp;($A143+1)*19)</f>
        <v>43032.78</v>
      </c>
      <c r="AV40" s="36">
        <f ca="1">INDIRECT("'DATA - økonomi'!AI"&amp;($A143+1)*19)</f>
        <v>43492.35</v>
      </c>
      <c r="AW40" s="36">
        <f ca="1">INDIRECT("'DATA - økonomi'!AJ"&amp;($A143+1)*19)</f>
        <v>43370.612999999998</v>
      </c>
      <c r="AX40" s="36">
        <f ca="1">INDIRECT("'DATA - økonomi'!AK"&amp;($A143+1)*19)</f>
        <v>43491.17</v>
      </c>
      <c r="AY40" s="36">
        <f ca="1">INDIRECT("'DATA - økonomi'!AL"&amp;($A143+1)*19)</f>
        <v>43425.387000000002</v>
      </c>
      <c r="AZ40" s="36">
        <f ca="1">INDIRECT("'DATA - økonomi'!AM"&amp;($A143+1)*19)</f>
        <v>43507.364999999998</v>
      </c>
      <c r="BA40" s="36">
        <f ca="1">INDIRECT("'DATA - økonomi'!AN"&amp;($A143+1)*19)</f>
        <v>44050.05</v>
      </c>
      <c r="BB40" s="36">
        <f ca="1">INDIRECT("'DATA - økonomi'!AO"&amp;($A143+1)*19)</f>
        <v>44284.32</v>
      </c>
      <c r="BC40" s="30"/>
    </row>
    <row r="41" spans="1:55" x14ac:dyDescent="0.25">
      <c r="A41" s="32">
        <v>37</v>
      </c>
      <c r="B41" s="35" t="s">
        <v>49</v>
      </c>
      <c r="C41" s="36">
        <f ca="1">IF(Analyse!$E$3="X",INDIRECT("'DATA - økonomi'!C"&amp;4+15*$A41+4*$A41+0),0)+IF(Analyse!$E$4="X",INDIRECT("'DATA - økonomi'!C"&amp;4+15*$A41+4*$A41+1),0)+IF(Analyse!$E$104="X",INDIRECT("'DATA - økonomi'!C"&amp;4+15*$A41+4*$A41+2),0)+IF(Analyse!$E$105="X",INDIRECT("'DATA - økonomi'!C"&amp;4+15*$A41+4*$A41+3),0)+IF(Analyse!$E$106="X",INDIRECT("'DATA - økonomi'!C"&amp;4+15*$A41+4*$A41+4),0)+IF(Analyse!$E$107="X",INDIRECT("'DATA - økonomi'!C"&amp;4+15*$A41+4*$A41+5),0)+IF(Analyse!$E$108="X",INDIRECT("'DATA - økonomi'!C"&amp;4+15*$A41+4*$A41+6),0)+IF(Analyse!$E$109="X",INDIRECT("'DATA - økonomi'!C"&amp;4+15*$A41+4*$A41+7),0)+IF(Analyse!$E$110="X",INDIRECT("'DATA - økonomi'!C"&amp;4+15*$A41+4*$A41+8),0)+IF(Analyse!$E$111="X",INDIRECT("'DATA - økonomi'!C"&amp;4+15*$A41+4*$A41+9),0)+IF(Analyse!$E$112="X",INDIRECT("'DATA - økonomi'!C"&amp;4+15*$A41+4*$A41+10),0)+IF(Analyse!$E$115="X",INDIRECT("'DATA - økonomi'!C"&amp;4+15*$A41+4*$A41+11),0)+IF(Analyse!$E$116="X",INDIRECT("'DATA - økonomi'!C"&amp;4+15*$A41+4*$A41+12),0)+IF(Analyse!$E$117="X",INDIRECT("'DATA - økonomi'!C"&amp;4+15*$A41+4*$A41+13),0)+IF(Analyse!$E$129="X",INDIRECT("'DATA - økonomi'!C"&amp;4+15*$A41+4*$A41+14),0)</f>
        <v>0</v>
      </c>
      <c r="D41" s="36">
        <f ca="1">IF(Analyse!$E$3="X",INDIRECT("'DATA - økonomi'!D"&amp;4+15*$A41+4*$A41+0),0)+IF(Analyse!$E$4="X",INDIRECT("'DATA - økonomi'!D"&amp;4+15*$A41+4*$A41+1),0)+IF(Analyse!$E$104="X",INDIRECT("'DATA - økonomi'!D"&amp;4+15*$A41+4*$A41+2),0)+IF(Analyse!$E$105="X",INDIRECT("'DATA - økonomi'!D"&amp;4+15*$A41+4*$A41+3),0)+IF(Analyse!$E$106="X",INDIRECT("'DATA - økonomi'!D"&amp;4+15*$A41+4*$A41+4),0)+IF(Analyse!$E$107="X",INDIRECT("'DATA - økonomi'!D"&amp;4+15*$A41+4*$A41+5),0)+IF(Analyse!$E$108="X",INDIRECT("'DATA - økonomi'!D"&amp;4+15*$A41+4*$A41+6),0)+IF(Analyse!$E$109="X",INDIRECT("'DATA - økonomi'!D"&amp;4+15*$A41+4*$A41+7),0)+IF(Analyse!$E$110="X",INDIRECT("'DATA - økonomi'!D"&amp;4+15*$A41+4*$A41+8),0)+IF(Analyse!$E$111="X",INDIRECT("'DATA - økonomi'!D"&amp;4+15*$A41+4*$A41+9),0)+IF(Analyse!$E$112="X",INDIRECT("'DATA - økonomi'!D"&amp;4+15*$A41+4*$A41+10),0)+IF(Analyse!$E$115="X",INDIRECT("'DATA - økonomi'!D"&amp;4+15*$A41+4*$A41+11),0)+IF(Analyse!$E$116="X",INDIRECT("'DATA - økonomi'!D"&amp;4+15*$A41+4*$A41+12),0)+IF(Analyse!$E$117="X",INDIRECT("'DATA - økonomi'!D"&amp;4+15*$A41+4*$A41+13),0)+IF(Analyse!$E$129="X",INDIRECT("'DATA - økonomi'!D"&amp;4+15*$A41+4*$A41+14),0)</f>
        <v>0</v>
      </c>
      <c r="E41" s="36">
        <f ca="1">IF(Analyse!$E$3="X",INDIRECT("'DATA - økonomi'!E"&amp;4+15*$A41+4*$A41+0),0)+IF(Analyse!$E$4="X",INDIRECT("'DATA - økonomi'!E"&amp;4+15*$A41+4*$A41+1),0)+IF(Analyse!$E$104="X",INDIRECT("'DATA - økonomi'!E"&amp;4+15*$A41+4*$A41+2),0)+IF(Analyse!$E$105="X",INDIRECT("'DATA - økonomi'!E"&amp;4+15*$A41+4*$A41+3),0)+IF(Analyse!$E$106="X",INDIRECT("'DATA - økonomi'!E"&amp;4+15*$A41+4*$A41+4),0)+IF(Analyse!$E$107="X",INDIRECT("'DATA - økonomi'!E"&amp;4+15*$A41+4*$A41+5),0)+IF(Analyse!$E$108="X",INDIRECT("'DATA - økonomi'!E"&amp;4+15*$A41+4*$A41+6),0)+IF(Analyse!$E$109="X",INDIRECT("'DATA - økonomi'!E"&amp;4+15*$A41+4*$A41+7),0)+IF(Analyse!$E$110="X",INDIRECT("'DATA - økonomi'!E"&amp;4+15*$A41+4*$A41+8),0)+IF(Analyse!$E$111="X",INDIRECT("'DATA - økonomi'!E"&amp;4+15*$A41+4*$A41+9),0)+IF(Analyse!$E$112="X",INDIRECT("'DATA - økonomi'!E"&amp;4+15*$A41+4*$A41+10),0)+IF(Analyse!$E$115="X",INDIRECT("'DATA - økonomi'!E"&amp;4+15*$A41+4*$A41+11),0)+IF(Analyse!$E$116="X",INDIRECT("'DATA - økonomi'!E"&amp;4+15*$A41+4*$A41+12),0)+IF(Analyse!$E$117="X",INDIRECT("'DATA - økonomi'!E"&amp;4+15*$A41+4*$A41+13),0)+IF(Analyse!$E$129="X",INDIRECT("'DATA - økonomi'!E"&amp;4+15*$A41+4*$A41+14),0)</f>
        <v>0</v>
      </c>
      <c r="F41" s="36">
        <f ca="1">IF(Analyse!$E$3="X",INDIRECT("'DATA - økonomi'!F"&amp;4+15*$A41+4*$A41+0),0)+IF(Analyse!$E$4="X",INDIRECT("'DATA - økonomi'!F"&amp;4+15*$A41+4*$A41+1),0)+IF(Analyse!$E$104="X",INDIRECT("'DATA - økonomi'!F"&amp;4+15*$A41+4*$A41+2),0)+IF(Analyse!$E$105="X",INDIRECT("'DATA - økonomi'!F"&amp;4+15*$A41+4*$A41+3),0)+IF(Analyse!$E$106="X",INDIRECT("'DATA - økonomi'!F"&amp;4+15*$A41+4*$A41+4),0)+IF(Analyse!$E$107="X",INDIRECT("'DATA - økonomi'!F"&amp;4+15*$A41+4*$A41+5),0)+IF(Analyse!$E$108="X",INDIRECT("'DATA - økonomi'!F"&amp;4+15*$A41+4*$A41+6),0)+IF(Analyse!$E$109="X",INDIRECT("'DATA - økonomi'!F"&amp;4+15*$A41+4*$A41+7),0)+IF(Analyse!$E$110="X",INDIRECT("'DATA - økonomi'!F"&amp;4+15*$A41+4*$A41+8),0)+IF(Analyse!$E$111="X",INDIRECT("'DATA - økonomi'!F"&amp;4+15*$A41+4*$A41+9),0)+IF(Analyse!$E$112="X",INDIRECT("'DATA - økonomi'!F"&amp;4+15*$A41+4*$A41+10),0)+IF(Analyse!$E$115="X",INDIRECT("'DATA - økonomi'!F"&amp;4+15*$A41+4*$A41+11),0)+IF(Analyse!$E$116="X",INDIRECT("'DATA - økonomi'!F"&amp;4+15*$A41+4*$A41+12),0)+IF(Analyse!$E$117="X",INDIRECT("'DATA - økonomi'!F"&amp;4+15*$A41+4*$A41+13),0)+IF(Analyse!$E$129="X",INDIRECT("'DATA - økonomi'!F"&amp;4+15*$A41+4*$A41+14),0)</f>
        <v>0</v>
      </c>
      <c r="G41" s="36">
        <f ca="1">IF(Analyse!$E$3="X",INDIRECT("'DATA - økonomi'!G"&amp;4+15*$A41+4*$A41+0),0)+IF(Analyse!$E$4="X",INDIRECT("'DATA - økonomi'!G"&amp;4+15*$A41+4*$A41+1),0)+IF(Analyse!$E$104="X",INDIRECT("'DATA - økonomi'!G"&amp;4+15*$A41+4*$A41+2),0)+IF(Analyse!$E$105="X",INDIRECT("'DATA - økonomi'!G"&amp;4+15*$A41+4*$A41+3),0)+IF(Analyse!$E$106="X",INDIRECT("'DATA - økonomi'!G"&amp;4+15*$A41+4*$A41+4),0)+IF(Analyse!$E$107="X",INDIRECT("'DATA - økonomi'!G"&amp;4+15*$A41+4*$A41+5),0)+IF(Analyse!$E$108="X",INDIRECT("'DATA - økonomi'!G"&amp;4+15*$A41+4*$A41+6),0)+IF(Analyse!$E$109="X",INDIRECT("'DATA - økonomi'!G"&amp;4+15*$A41+4*$A41+7),0)+IF(Analyse!$E$110="X",INDIRECT("'DATA - økonomi'!G"&amp;4+15*$A41+4*$A41+8),0)+IF(Analyse!$E$111="X",INDIRECT("'DATA - økonomi'!G"&amp;4+15*$A41+4*$A41+9),0)+IF(Analyse!$E$112="X",INDIRECT("'DATA - økonomi'!G"&amp;4+15*$A41+4*$A41+10),0)+IF(Analyse!$E$115="X",INDIRECT("'DATA - økonomi'!G"&amp;4+15*$A41+4*$A41+11),0)+IF(Analyse!$E$116="X",INDIRECT("'DATA - økonomi'!G"&amp;4+15*$A41+4*$A41+12),0)+IF(Analyse!$E$117="X",INDIRECT("'DATA - økonomi'!G"&amp;4+15*$A41+4*$A41+13),0)+IF(Analyse!$E$129="X",INDIRECT("'DATA - økonomi'!G"&amp;4+15*$A41+4*$A41+14),0)</f>
        <v>0</v>
      </c>
      <c r="H41" s="36">
        <f ca="1">IF(Analyse!$E$3="X",INDIRECT("'DATA - økonomi'!H"&amp;4+15*$A41+4*$A41+0),0)+IF(Analyse!$E$4="X",INDIRECT("'DATA - økonomi'!H"&amp;4+15*$A41+4*$A41+1),0)+IF(Analyse!$E$104="X",INDIRECT("'DATA - økonomi'!H"&amp;4+15*$A41+4*$A41+2),0)+IF(Analyse!$E$105="X",INDIRECT("'DATA - økonomi'!H"&amp;4+15*$A41+4*$A41+3),0)+IF(Analyse!$E$106="X",INDIRECT("'DATA - økonomi'!H"&amp;4+15*$A41+4*$A41+4),0)+IF(Analyse!$E$107="X",INDIRECT("'DATA - økonomi'!H"&amp;4+15*$A41+4*$A41+5),0)+IF(Analyse!$E$108="X",INDIRECT("'DATA - økonomi'!H"&amp;4+15*$A41+4*$A41+6),0)+IF(Analyse!$E$109="X",INDIRECT("'DATA - økonomi'!H"&amp;4+15*$A41+4*$A41+7),0)+IF(Analyse!$E$110="X",INDIRECT("'DATA - økonomi'!H"&amp;4+15*$A41+4*$A41+8),0)+IF(Analyse!$E$111="X",INDIRECT("'DATA - økonomi'!H"&amp;4+15*$A41+4*$A41+9),0)+IF(Analyse!$E$112="X",INDIRECT("'DATA - økonomi'!H"&amp;4+15*$A41+4*$A41+10),0)+IF(Analyse!$E$115="X",INDIRECT("'DATA - økonomi'!H"&amp;4+15*$A41+4*$A41+11),0)+IF(Analyse!$E$116="X",INDIRECT("'DATA - økonomi'!H"&amp;4+15*$A41+4*$A41+12),0)+IF(Analyse!$E$117="X",INDIRECT("'DATA - økonomi'!H"&amp;4+15*$A41+4*$A41+13),0)+IF(Analyse!$E$129="X",INDIRECT("'DATA - økonomi'!H"&amp;4+15*$A41+4*$A41+14),0)</f>
        <v>0</v>
      </c>
      <c r="I41" s="36">
        <f ca="1">IF(Analyse!$E$3="X",INDIRECT("'DATA - økonomi'!I"&amp;4+15*$A41+4*$A41+0),0)+IF(Analyse!$E$4="X",INDIRECT("'DATA - økonomi'!I"&amp;4+15*$A41+4*$A41+1),0)+IF(Analyse!$E$104="X",INDIRECT("'DATA - økonomi'!I"&amp;4+15*$A41+4*$A41+2),0)+IF(Analyse!$E$105="X",INDIRECT("'DATA - økonomi'!I"&amp;4+15*$A41+4*$A41+3),0)+IF(Analyse!$E$106="X",INDIRECT("'DATA - økonomi'!I"&amp;4+15*$A41+4*$A41+4),0)+IF(Analyse!$E$107="X",INDIRECT("'DATA - økonomi'!I"&amp;4+15*$A41+4*$A41+5),0)+IF(Analyse!$E$108="X",INDIRECT("'DATA - økonomi'!I"&amp;4+15*$A41+4*$A41+6),0)+IF(Analyse!$E$109="X",INDIRECT("'DATA - økonomi'!I"&amp;4+15*$A41+4*$A41+7),0)+IF(Analyse!$E$110="X",INDIRECT("'DATA - økonomi'!I"&amp;4+15*$A41+4*$A41+8),0)+IF(Analyse!$E$111="X",INDIRECT("'DATA - økonomi'!I"&amp;4+15*$A41+4*$A41+9),0)+IF(Analyse!$E$112="X",INDIRECT("'DATA - økonomi'!I"&amp;4+15*$A41+4*$A41+10),0)+IF(Analyse!$E$115="X",INDIRECT("'DATA - økonomi'!I"&amp;4+15*$A41+4*$A41+11),0)+IF(Analyse!$E$116="X",INDIRECT("'DATA - økonomi'!I"&amp;4+15*$A41+4*$A41+12),0)+IF(Analyse!$E$117="X",INDIRECT("'DATA - økonomi'!I"&amp;4+15*$A41+4*$A41+13),0)+IF(Analyse!$E$129="X",INDIRECT("'DATA - økonomi'!I"&amp;4+15*$A41+4*$A41+14),0)</f>
        <v>0</v>
      </c>
      <c r="J41" s="36">
        <f ca="1">IF(Analyse!$E$3="X",INDIRECT("'DATA - økonomi'!J"&amp;4+15*$A41+4*$A41+0),0)+IF(Analyse!$E$4="X",INDIRECT("'DATA - økonomi'!J"&amp;4+15*$A41+4*$A41+1),0)+IF(Analyse!$E$104="X",INDIRECT("'DATA - økonomi'!J"&amp;4+15*$A41+4*$A41+2),0)+IF(Analyse!$E$105="X",INDIRECT("'DATA - økonomi'!J"&amp;4+15*$A41+4*$A41+3),0)+IF(Analyse!$E$106="X",INDIRECT("'DATA - økonomi'!J"&amp;4+15*$A41+4*$A41+4),0)+IF(Analyse!$E$107="X",INDIRECT("'DATA - økonomi'!J"&amp;4+15*$A41+4*$A41+5),0)+IF(Analyse!$E$108="X",INDIRECT("'DATA - økonomi'!J"&amp;4+15*$A41+4*$A41+6),0)+IF(Analyse!$E$109="X",INDIRECT("'DATA - økonomi'!J"&amp;4+15*$A41+4*$A41+7),0)+IF(Analyse!$E$110="X",INDIRECT("'DATA - økonomi'!J"&amp;4+15*$A41+4*$A41+8),0)+IF(Analyse!$E$111="X",INDIRECT("'DATA - økonomi'!J"&amp;4+15*$A41+4*$A41+9),0)+IF(Analyse!$E$112="X",INDIRECT("'DATA - økonomi'!J"&amp;4+15*$A41+4*$A41+10),0)+IF(Analyse!$E$115="X",INDIRECT("'DATA - økonomi'!J"&amp;4+15*$A41+4*$A41+11),0)+IF(Analyse!$E$116="X",INDIRECT("'DATA - økonomi'!J"&amp;4+15*$A41+4*$A41+12),0)+IF(Analyse!$E$117="X",INDIRECT("'DATA - økonomi'!J"&amp;4+15*$A41+4*$A41+13),0)+IF(Analyse!$E$129="X",INDIRECT("'DATA - økonomi'!J"&amp;4+15*$A41+4*$A41+14),0)</f>
        <v>0</v>
      </c>
      <c r="K41" s="36">
        <f ca="1">IF(Analyse!$E$3="X",INDIRECT("'DATA - økonomi'!K"&amp;4+15*$A41+4*$A41+0),0)+IF(Analyse!$E$4="X",INDIRECT("'DATA - økonomi'!K"&amp;4+15*$A41+4*$A41+1),0)+IF(Analyse!$E$104="X",INDIRECT("'DATA - økonomi'!K"&amp;4+15*$A41+4*$A41+2),0)+IF(Analyse!$E$105="X",INDIRECT("'DATA - økonomi'!K"&amp;4+15*$A41+4*$A41+3),0)+IF(Analyse!$E$106="X",INDIRECT("'DATA - økonomi'!K"&amp;4+15*$A41+4*$A41+4),0)+IF(Analyse!$E$107="X",INDIRECT("'DATA - økonomi'!K"&amp;4+15*$A41+4*$A41+5),0)+IF(Analyse!$E$108="X",INDIRECT("'DATA - økonomi'!K"&amp;4+15*$A41+4*$A41+6),0)+IF(Analyse!$E$109="X",INDIRECT("'DATA - økonomi'!K"&amp;4+15*$A41+4*$A41+7),0)+IF(Analyse!$E$110="X",INDIRECT("'DATA - økonomi'!K"&amp;4+15*$A41+4*$A41+8),0)+IF(Analyse!$E$111="X",INDIRECT("'DATA - økonomi'!K"&amp;4+15*$A41+4*$A41+9),0)+IF(Analyse!$E$112="X",INDIRECT("'DATA - økonomi'!K"&amp;4+15*$A41+4*$A41+10),0)+IF(Analyse!$E$115="X",INDIRECT("'DATA - økonomi'!K"&amp;4+15*$A41+4*$A41+11),0)+IF(Analyse!$E$116="X",INDIRECT("'DATA - økonomi'!K"&amp;4+15*$A41+4*$A41+12),0)+IF(Analyse!$E$117="X",INDIRECT("'DATA - økonomi'!K"&amp;4+15*$A41+4*$A41+13),0)+IF(Analyse!$E$129="X",INDIRECT("'DATA - økonomi'!K"&amp;4+15*$A41+4*$A41+14),0)</f>
        <v>0</v>
      </c>
      <c r="L41" s="36">
        <f ca="1">IF(Analyse!$E$3="X",INDIRECT("'DATA - økonomi'!L"&amp;4+15*$A41+4*$A41+0),0)+IF(Analyse!$E$4="X",INDIRECT("'DATA - økonomi'!L"&amp;4+15*$A41+4*$A41+1),0)+IF(Analyse!$E$104="X",INDIRECT("'DATA - økonomi'!L"&amp;4+15*$A41+4*$A41+2),0)+IF(Analyse!$E$105="X",INDIRECT("'DATA - økonomi'!L"&amp;4+15*$A41+4*$A41+3),0)+IF(Analyse!$E$106="X",INDIRECT("'DATA - økonomi'!L"&amp;4+15*$A41+4*$A41+4),0)+IF(Analyse!$E$107="X",INDIRECT("'DATA - økonomi'!L"&amp;4+15*$A41+4*$A41+5),0)+IF(Analyse!$E$108="X",INDIRECT("'DATA - økonomi'!L"&amp;4+15*$A41+4*$A41+6),0)+IF(Analyse!$E$109="X",INDIRECT("'DATA - økonomi'!L"&amp;4+15*$A41+4*$A41+7),0)+IF(Analyse!$E$110="X",INDIRECT("'DATA - økonomi'!L"&amp;4+15*$A41+4*$A41+8),0)+IF(Analyse!$E$111="X",INDIRECT("'DATA - økonomi'!L"&amp;4+15*$A41+4*$A41+9),0)+IF(Analyse!$E$112="X",INDIRECT("'DATA - økonomi'!L"&amp;4+15*$A41+4*$A41+10),0)+IF(Analyse!$E$115="X",INDIRECT("'DATA - økonomi'!L"&amp;4+15*$A41+4*$A41+11),0)+IF(Analyse!$E$116="X",INDIRECT("'DATA - økonomi'!L"&amp;4+15*$A41+4*$A41+12),0)+IF(Analyse!$E$117="X",INDIRECT("'DATA - økonomi'!L"&amp;4+15*$A41+4*$A41+13),0)+IF(Analyse!$E$129="X",INDIRECT("'DATA - økonomi'!L"&amp;4+15*$A41+4*$A41+14),0)</f>
        <v>0</v>
      </c>
      <c r="M41" s="36">
        <f ca="1">IF(Analyse!$E$3="X",INDIRECT("'DATA - økonomi'!M"&amp;4+15*$A41+4*$A41+0),0)+IF(Analyse!$E$4="X",INDIRECT("'DATA - økonomi'!M"&amp;4+15*$A41+4*$A41+1),0)+IF(Analyse!$E$104="X",INDIRECT("'DATA - økonomi'!M"&amp;4+15*$A41+4*$A41+2),0)+IF(Analyse!$E$105="X",INDIRECT("'DATA - økonomi'!M"&amp;4+15*$A41+4*$A41+3),0)+IF(Analyse!$E$106="X",INDIRECT("'DATA - økonomi'!M"&amp;4+15*$A41+4*$A41+4),0)+IF(Analyse!$E$107="X",INDIRECT("'DATA - økonomi'!M"&amp;4+15*$A41+4*$A41+5),0)+IF(Analyse!$E$108="X",INDIRECT("'DATA - økonomi'!M"&amp;4+15*$A41+4*$A41+6),0)+IF(Analyse!$E$109="X",INDIRECT("'DATA - økonomi'!M"&amp;4+15*$A41+4*$A41+7),0)+IF(Analyse!$E$110="X",INDIRECT("'DATA - økonomi'!M"&amp;4+15*$A41+4*$A41+8),0)+IF(Analyse!$E$111="X",INDIRECT("'DATA - økonomi'!M"&amp;4+15*$A41+4*$A41+9),0)+IF(Analyse!$E$112="X",INDIRECT("'DATA - økonomi'!M"&amp;4+15*$A41+4*$A41+10),0)+IF(Analyse!$E$115="X",INDIRECT("'DATA - økonomi'!M"&amp;4+15*$A41+4*$A41+11),0)+IF(Analyse!$E$116="X",INDIRECT("'DATA - økonomi'!M"&amp;4+15*$A41+4*$A41+12),0)+IF(Analyse!$E$117="X",INDIRECT("'DATA - økonomi'!M"&amp;4+15*$A41+4*$A41+13),0)+IF(Analyse!$E$129="X",INDIRECT("'DATA - økonomi'!M"&amp;4+15*$A41+4*$A41+14),0)</f>
        <v>0</v>
      </c>
      <c r="N41" s="36">
        <f ca="1">IF(Analyse!$E$3="X",INDIRECT("'DATA - økonomi'!N"&amp;4+15*$A41+4*$A41+0),0)+IF(Analyse!$E$4="X",INDIRECT("'DATA - økonomi'!N"&amp;4+15*$A41+4*$A41+1),0)+IF(Analyse!$E$104="X",INDIRECT("'DATA - økonomi'!N"&amp;4+15*$A41+4*$A41+2),0)+IF(Analyse!$E$105="X",INDIRECT("'DATA - økonomi'!N"&amp;4+15*$A41+4*$A41+3),0)+IF(Analyse!$E$106="X",INDIRECT("'DATA - økonomi'!N"&amp;4+15*$A41+4*$A41+4),0)+IF(Analyse!$E$107="X",INDIRECT("'DATA - økonomi'!N"&amp;4+15*$A41+4*$A41+5),0)+IF(Analyse!$E$108="X",INDIRECT("'DATA - økonomi'!N"&amp;4+15*$A41+4*$A41+6),0)+IF(Analyse!$E$109="X",INDIRECT("'DATA - økonomi'!N"&amp;4+15*$A41+4*$A41+7),0)+IF(Analyse!$E$110="X",INDIRECT("'DATA - økonomi'!N"&amp;4+15*$A41+4*$A41+8),0)+IF(Analyse!$E$111="X",INDIRECT("'DATA - økonomi'!N"&amp;4+15*$A41+4*$A41+9),0)+IF(Analyse!$E$112="X",INDIRECT("'DATA - økonomi'!N"&amp;4+15*$A41+4*$A41+10),0)+IF(Analyse!$E$115="X",INDIRECT("'DATA - økonomi'!N"&amp;4+15*$A41+4*$A41+11),0)+IF(Analyse!$E$116="X",INDIRECT("'DATA - økonomi'!N"&amp;4+15*$A41+4*$A41+12),0)+IF(Analyse!$E$117="X",INDIRECT("'DATA - økonomi'!N"&amp;4+15*$A41+4*$A41+13),0)+IF(Analyse!$E$129="X",INDIRECT("'DATA - økonomi'!N"&amp;4+15*$A41+4*$A41+14),0)</f>
        <v>0</v>
      </c>
      <c r="O41" s="32"/>
      <c r="P41" s="35" t="s">
        <v>49</v>
      </c>
      <c r="Q41" s="36">
        <f ca="1">IF(Analyse!$E$3="X",INDIRECT("'DATA - økonomi'!Q"&amp;4+15*$A41+4*$A41+0),0)+IF(Analyse!$E$4="X",INDIRECT("'DATA - økonomi'!Q"&amp;4+15*$A41+4*$A41+1),0)+IF(Analyse!$E$104="X",INDIRECT("'DATA - økonomi'!Q"&amp;4+15*$A41+4*$A41+2),0)+IF(Analyse!$E$105="X",INDIRECT("'DATA - økonomi'!Q"&amp;4+15*$A41+4*$A41+3),0)+IF(Analyse!$E$106="X",INDIRECT("'DATA - økonomi'!Q"&amp;4+15*$A41+4*$A41+4),0)+IF(Analyse!$E$107="X",INDIRECT("'DATA - økonomi'!Q"&amp;4+15*$A41+4*$A41+5),0)+IF(Analyse!$E$108="X",INDIRECT("'DATA - økonomi'!Q"&amp;4+15*$A41+4*$A41+6),0)+IF(Analyse!$E$109="X",INDIRECT("'DATA - økonomi'!Q"&amp;4+15*$A41+4*$A41+7),0)+IF(Analyse!$E$110="X",INDIRECT("'DATA - økonomi'!Q"&amp;4+15*$A41+4*$A41+8),0)+IF(Analyse!$E$111="X",INDIRECT("'DATA - økonomi'!Q"&amp;4+15*$A41+4*$A41+9),0)+IF(Analyse!$E$112="X",INDIRECT("'DATA - økonomi'!Q"&amp;4+15*$A41+4*$A41+10),0)+IF(Analyse!$E$115="X",INDIRECT("'DATA - økonomi'!Q"&amp;4+15*$A41+4*$A41+11),0)+IF(Analyse!$E$116="X",INDIRECT("'DATA - økonomi'!Q"&amp;4+15*$A41+4*$A41+12),0)+IF(Analyse!$E$117="X",INDIRECT("'DATA - økonomi'!Q"&amp;4+15*$A41+4*$A41+13),0)+IF(Analyse!$E$129="X",INDIRECT("'DATA - økonomi'!Q"&amp;4+15*$A41+4*$A41+14),0)</f>
        <v>0</v>
      </c>
      <c r="R41" s="36">
        <f ca="1">IF(Analyse!$E$3="X",INDIRECT("'DATA - økonomi'!R"&amp;4+15*$A41+4*$A41+0),0)+IF(Analyse!$E$4="X",INDIRECT("'DATA - økonomi'!R"&amp;4+15*$A41+4*$A41+1),0)+IF(Analyse!$E$104="X",INDIRECT("'DATA - økonomi'!R"&amp;4+15*$A41+4*$A41+2),0)+IF(Analyse!$E$105="X",INDIRECT("'DATA - økonomi'!R"&amp;4+15*$A41+4*$A41+3),0)+IF(Analyse!$E$106="X",INDIRECT("'DATA - økonomi'!R"&amp;4+15*$A41+4*$A41+4),0)+IF(Analyse!$E$107="X",INDIRECT("'DATA - økonomi'!R"&amp;4+15*$A41+4*$A41+5),0)+IF(Analyse!$E$108="X",INDIRECT("'DATA - økonomi'!R"&amp;4+15*$A41+4*$A41+6),0)+IF(Analyse!$E$109="X",INDIRECT("'DATA - økonomi'!R"&amp;4+15*$A41+4*$A41+7),0)+IF(Analyse!$E$110="X",INDIRECT("'DATA - økonomi'!R"&amp;4+15*$A41+4*$A41+8),0)+IF(Analyse!$E$111="X",INDIRECT("'DATA - økonomi'!R"&amp;4+15*$A41+4*$A41+9),0)+IF(Analyse!$E$112="X",INDIRECT("'DATA - økonomi'!R"&amp;4+15*$A41+4*$A41+10),0)+IF(Analyse!$E$115="X",INDIRECT("'DATA - økonomi'!R"&amp;4+15*$A41+4*$A41+11),0)+IF(Analyse!$E$116="X",INDIRECT("'DATA - økonomi'!R"&amp;4+15*$A41+4*$A41+12),0)+IF(Analyse!$E$117="X",INDIRECT("'DATA - økonomi'!R"&amp;4+15*$A41+4*$A41+13),0)+IF(Analyse!$E$129="X",INDIRECT("'DATA - økonomi'!R"&amp;4+15*$A41+4*$A41+14),0)</f>
        <v>0</v>
      </c>
      <c r="S41" s="36">
        <f ca="1">IF(Analyse!$E$3="X",INDIRECT("'DATA - økonomi'!S"&amp;4+15*$A41+4*$A41+0),0)+IF(Analyse!$E$4="X",INDIRECT("'DATA - økonomi'!S"&amp;4+15*$A41+4*$A41+1),0)+IF(Analyse!$E$104="X",INDIRECT("'DATA - økonomi'!S"&amp;4+15*$A41+4*$A41+2),0)+IF(Analyse!$E$105="X",INDIRECT("'DATA - økonomi'!S"&amp;4+15*$A41+4*$A41+3),0)+IF(Analyse!$E$106="X",INDIRECT("'DATA - økonomi'!S"&amp;4+15*$A41+4*$A41+4),0)+IF(Analyse!$E$107="X",INDIRECT("'DATA - økonomi'!S"&amp;4+15*$A41+4*$A41+5),0)+IF(Analyse!$E$108="X",INDIRECT("'DATA - økonomi'!S"&amp;4+15*$A41+4*$A41+6),0)+IF(Analyse!$E$109="X",INDIRECT("'DATA - økonomi'!S"&amp;4+15*$A41+4*$A41+7),0)+IF(Analyse!$E$110="X",INDIRECT("'DATA - økonomi'!S"&amp;4+15*$A41+4*$A41+8),0)+IF(Analyse!$E$111="X",INDIRECT("'DATA - økonomi'!S"&amp;4+15*$A41+4*$A41+9),0)+IF(Analyse!$E$112="X",INDIRECT("'DATA - økonomi'!S"&amp;4+15*$A41+4*$A41+10),0)+IF(Analyse!$E$115="X",INDIRECT("'DATA - økonomi'!S"&amp;4+15*$A41+4*$A41+11),0)+IF(Analyse!$E$116="X",INDIRECT("'DATA - økonomi'!S"&amp;4+15*$A41+4*$A41+12),0)+IF(Analyse!$E$117="X",INDIRECT("'DATA - økonomi'!S"&amp;4+15*$A41+4*$A41+13),0)+IF(Analyse!$E$129="X",INDIRECT("'DATA - økonomi'!S"&amp;4+15*$A41+4*$A41+14),0)</f>
        <v>0</v>
      </c>
      <c r="T41" s="36">
        <f ca="1">IF(Analyse!$E$3="X",INDIRECT("'DATA - økonomi'!T"&amp;4+15*$A41+4*$A41+0),0)+IF(Analyse!$E$4="X",INDIRECT("'DATA - økonomi'!T"&amp;4+15*$A41+4*$A41+1),0)+IF(Analyse!$E$104="X",INDIRECT("'DATA - økonomi'!T"&amp;4+15*$A41+4*$A41+2),0)+IF(Analyse!$E$105="X",INDIRECT("'DATA - økonomi'!T"&amp;4+15*$A41+4*$A41+3),0)+IF(Analyse!$E$106="X",INDIRECT("'DATA - økonomi'!T"&amp;4+15*$A41+4*$A41+4),0)+IF(Analyse!$E$107="X",INDIRECT("'DATA - økonomi'!T"&amp;4+15*$A41+4*$A41+5),0)+IF(Analyse!$E$108="X",INDIRECT("'DATA - økonomi'!T"&amp;4+15*$A41+4*$A41+6),0)+IF(Analyse!$E$109="X",INDIRECT("'DATA - økonomi'!T"&amp;4+15*$A41+4*$A41+7),0)+IF(Analyse!$E$110="X",INDIRECT("'DATA - økonomi'!T"&amp;4+15*$A41+4*$A41+8),0)+IF(Analyse!$E$111="X",INDIRECT("'DATA - økonomi'!T"&amp;4+15*$A41+4*$A41+9),0)+IF(Analyse!$E$112="X",INDIRECT("'DATA - økonomi'!T"&amp;4+15*$A41+4*$A41+10),0)+IF(Analyse!$E$115="X",INDIRECT("'DATA - økonomi'!T"&amp;4+15*$A41+4*$A41+11),0)+IF(Analyse!$E$116="X",INDIRECT("'DATA - økonomi'!T"&amp;4+15*$A41+4*$A41+12),0)+IF(Analyse!$E$117="X",INDIRECT("'DATA - økonomi'!T"&amp;4+15*$A41+4*$A41+13),0)+IF(Analyse!$E$129="X",INDIRECT("'DATA - økonomi'!T"&amp;4+15*$A41+4*$A41+14),0)</f>
        <v>0</v>
      </c>
      <c r="U41" s="36">
        <f ca="1">IF(Analyse!$E$3="X",INDIRECT("'DATA - økonomi'!U"&amp;4+15*$A41+4*$A41+0),0)+IF(Analyse!$E$4="X",INDIRECT("'DATA - økonomi'!U"&amp;4+15*$A41+4*$A41+1),0)+IF(Analyse!$E$104="X",INDIRECT("'DATA - økonomi'!U"&amp;4+15*$A41+4*$A41+2),0)+IF(Analyse!$E$105="X",INDIRECT("'DATA - økonomi'!U"&amp;4+15*$A41+4*$A41+3),0)+IF(Analyse!$E$106="X",INDIRECT("'DATA - økonomi'!U"&amp;4+15*$A41+4*$A41+4),0)+IF(Analyse!$E$107="X",INDIRECT("'DATA - økonomi'!U"&amp;4+15*$A41+4*$A41+5),0)+IF(Analyse!$E$108="X",INDIRECT("'DATA - økonomi'!U"&amp;4+15*$A41+4*$A41+6),0)+IF(Analyse!$E$109="X",INDIRECT("'DATA - økonomi'!U"&amp;4+15*$A41+4*$A41+7),0)+IF(Analyse!$E$110="X",INDIRECT("'DATA - økonomi'!U"&amp;4+15*$A41+4*$A41+8),0)+IF(Analyse!$E$111="X",INDIRECT("'DATA - økonomi'!U"&amp;4+15*$A41+4*$A41+9),0)+IF(Analyse!$E$112="X",INDIRECT("'DATA - økonomi'!U"&amp;4+15*$A41+4*$A41+10),0)+IF(Analyse!$E$115="X",INDIRECT("'DATA - økonomi'!U"&amp;4+15*$A41+4*$A41+11),0)+IF(Analyse!$E$116="X",INDIRECT("'DATA - økonomi'!U"&amp;4+15*$A41+4*$A41+12),0)+IF(Analyse!$E$117="X",INDIRECT("'DATA - økonomi'!U"&amp;4+15*$A41+4*$A41+13),0)+IF(Analyse!$E$129="X",INDIRECT("'DATA - økonomi'!U"&amp;4+15*$A41+4*$A41+14),0)</f>
        <v>0</v>
      </c>
      <c r="V41" s="36">
        <f ca="1">IF(Analyse!$E$3="X",INDIRECT("'DATA - økonomi'!V"&amp;4+15*$A41+4*$A41+0),0)+IF(Analyse!$E$4="X",INDIRECT("'DATA - økonomi'!V"&amp;4+15*$A41+4*$A41+1),0)+IF(Analyse!$E$104="X",INDIRECT("'DATA - økonomi'!V"&amp;4+15*$A41+4*$A41+2),0)+IF(Analyse!$E$105="X",INDIRECT("'DATA - økonomi'!V"&amp;4+15*$A41+4*$A41+3),0)+IF(Analyse!$E$106="X",INDIRECT("'DATA - økonomi'!V"&amp;4+15*$A41+4*$A41+4),0)+IF(Analyse!$E$107="X",INDIRECT("'DATA - økonomi'!V"&amp;4+15*$A41+4*$A41+5),0)+IF(Analyse!$E$108="X",INDIRECT("'DATA - økonomi'!V"&amp;4+15*$A41+4*$A41+6),0)+IF(Analyse!$E$109="X",INDIRECT("'DATA - økonomi'!V"&amp;4+15*$A41+4*$A41+7),0)+IF(Analyse!$E$110="X",INDIRECT("'DATA - økonomi'!V"&amp;4+15*$A41+4*$A41+8),0)+IF(Analyse!$E$111="X",INDIRECT("'DATA - økonomi'!V"&amp;4+15*$A41+4*$A41+9),0)+IF(Analyse!$E$112="X",INDIRECT("'DATA - økonomi'!V"&amp;4+15*$A41+4*$A41+10),0)+IF(Analyse!$E$115="X",INDIRECT("'DATA - økonomi'!V"&amp;4+15*$A41+4*$A41+11),0)+IF(Analyse!$E$116="X",INDIRECT("'DATA - økonomi'!V"&amp;4+15*$A41+4*$A41+12),0)+IF(Analyse!$E$117="X",INDIRECT("'DATA - økonomi'!V"&amp;4+15*$A41+4*$A41+13),0)+IF(Analyse!$E$129="X",INDIRECT("'DATA - økonomi'!V"&amp;4+15*$A41+4*$A41+14),0)</f>
        <v>0</v>
      </c>
      <c r="W41" s="36">
        <f ca="1">IF(Analyse!$E$3="X",INDIRECT("'DATA - økonomi'!W"&amp;4+15*$A41+4*$A41+0),0)+IF(Analyse!$E$4="X",INDIRECT("'DATA - økonomi'!W"&amp;4+15*$A41+4*$A41+1),0)+IF(Analyse!$E$104="X",INDIRECT("'DATA - økonomi'!W"&amp;4+15*$A41+4*$A41+2),0)+IF(Analyse!$E$105="X",INDIRECT("'DATA - økonomi'!W"&amp;4+15*$A41+4*$A41+3),0)+IF(Analyse!$E$106="X",INDIRECT("'DATA - økonomi'!W"&amp;4+15*$A41+4*$A41+4),0)+IF(Analyse!$E$107="X",INDIRECT("'DATA - økonomi'!W"&amp;4+15*$A41+4*$A41+5),0)+IF(Analyse!$E$108="X",INDIRECT("'DATA - økonomi'!W"&amp;4+15*$A41+4*$A41+6),0)+IF(Analyse!$E$109="X",INDIRECT("'DATA - økonomi'!W"&amp;4+15*$A41+4*$A41+7),0)+IF(Analyse!$E$110="X",INDIRECT("'DATA - økonomi'!W"&amp;4+15*$A41+4*$A41+8),0)+IF(Analyse!$E$111="X",INDIRECT("'DATA - økonomi'!W"&amp;4+15*$A41+4*$A41+9),0)+IF(Analyse!$E$112="X",INDIRECT("'DATA - økonomi'!W"&amp;4+15*$A41+4*$A41+10),0)+IF(Analyse!$E$115="X",INDIRECT("'DATA - økonomi'!W"&amp;4+15*$A41+4*$A41+11),0)+IF(Analyse!$E$116="X",INDIRECT("'DATA - økonomi'!W"&amp;4+15*$A41+4*$A41+12),0)+IF(Analyse!$E$117="X",INDIRECT("'DATA - økonomi'!W"&amp;4+15*$A41+4*$A41+13),0)+IF(Analyse!$E$129="X",INDIRECT("'DATA - økonomi'!W"&amp;4+15*$A41+4*$A41+14),0)</f>
        <v>0</v>
      </c>
      <c r="X41" s="36">
        <f ca="1">IF(Analyse!$E$3="X",INDIRECT("'DATA - økonomi'!X"&amp;4+15*$A41+4*$A41+0),0)+IF(Analyse!$E$4="X",INDIRECT("'DATA - økonomi'!X"&amp;4+15*$A41+4*$A41+1),0)+IF(Analyse!$E$104="X",INDIRECT("'DATA - økonomi'!X"&amp;4+15*$A41+4*$A41+2),0)+IF(Analyse!$E$105="X",INDIRECT("'DATA - økonomi'!X"&amp;4+15*$A41+4*$A41+3),0)+IF(Analyse!$E$106="X",INDIRECT("'DATA - økonomi'!X"&amp;4+15*$A41+4*$A41+4),0)+IF(Analyse!$E$107="X",INDIRECT("'DATA - økonomi'!X"&amp;4+15*$A41+4*$A41+5),0)+IF(Analyse!$E$108="X",INDIRECT("'DATA - økonomi'!X"&amp;4+15*$A41+4*$A41+6),0)+IF(Analyse!$E$109="X",INDIRECT("'DATA - økonomi'!X"&amp;4+15*$A41+4*$A41+7),0)+IF(Analyse!$E$110="X",INDIRECT("'DATA - økonomi'!X"&amp;4+15*$A41+4*$A41+8),0)+IF(Analyse!$E$111="X",INDIRECT("'DATA - økonomi'!X"&amp;4+15*$A41+4*$A41+9),0)+IF(Analyse!$E$112="X",INDIRECT("'DATA - økonomi'!X"&amp;4+15*$A41+4*$A41+10),0)+IF(Analyse!$E$115="X",INDIRECT("'DATA - økonomi'!X"&amp;4+15*$A41+4*$A41+11),0)+IF(Analyse!$E$116="X",INDIRECT("'DATA - økonomi'!X"&amp;4+15*$A41+4*$A41+12),0)+IF(Analyse!$E$117="X",INDIRECT("'DATA - økonomi'!X"&amp;4+15*$A41+4*$A41+13),0)+IF(Analyse!$E$129="X",INDIRECT("'DATA - økonomi'!X"&amp;4+15*$A41+4*$A41+14),0)</f>
        <v>0</v>
      </c>
      <c r="Y41" s="36">
        <f ca="1">IF(Analyse!$E$3="X",INDIRECT("'DATA - økonomi'!Y"&amp;4+15*$A41+4*$A41+0),0)+IF(Analyse!$E$4="X",INDIRECT("'DATA - økonomi'!Y"&amp;4+15*$A41+4*$A41+1),0)+IF(Analyse!$E$104="X",INDIRECT("'DATA - økonomi'!Y"&amp;4+15*$A41+4*$A41+2),0)+IF(Analyse!$E$105="X",INDIRECT("'DATA - økonomi'!Y"&amp;4+15*$A41+4*$A41+3),0)+IF(Analyse!$E$106="X",INDIRECT("'DATA - økonomi'!Y"&amp;4+15*$A41+4*$A41+4),0)+IF(Analyse!$E$107="X",INDIRECT("'DATA - økonomi'!Y"&amp;4+15*$A41+4*$A41+5),0)+IF(Analyse!$E$108="X",INDIRECT("'DATA - økonomi'!Y"&amp;4+15*$A41+4*$A41+6),0)+IF(Analyse!$E$109="X",INDIRECT("'DATA - økonomi'!Y"&amp;4+15*$A41+4*$A41+7),0)+IF(Analyse!$E$110="X",INDIRECT("'DATA - økonomi'!Y"&amp;4+15*$A41+4*$A41+8),0)+IF(Analyse!$E$111="X",INDIRECT("'DATA - økonomi'!Y"&amp;4+15*$A41+4*$A41+9),0)+IF(Analyse!$E$112="X",INDIRECT("'DATA - økonomi'!Y"&amp;4+15*$A41+4*$A41+10),0)+IF(Analyse!$E$115="X",INDIRECT("'DATA - økonomi'!Y"&amp;4+15*$A41+4*$A41+11),0)+IF(Analyse!$E$116="X",INDIRECT("'DATA - økonomi'!Y"&amp;4+15*$A41+4*$A41+12),0)+IF(Analyse!$E$117="X",INDIRECT("'DATA - økonomi'!Y"&amp;4+15*$A41+4*$A41+13),0)+IF(Analyse!$E$129="X",INDIRECT("'DATA - økonomi'!Y"&amp;4+15*$A41+4*$A41+14),0)</f>
        <v>0</v>
      </c>
      <c r="Z41" s="36">
        <f ca="1">IF(Analyse!$E$3="X",INDIRECT("'DATA - økonomi'!Z"&amp;4+15*$A41+4*$A41+0),0)+IF(Analyse!$E$4="X",INDIRECT("'DATA - økonomi'!Z"&amp;4+15*$A41+4*$A41+1),0)+IF(Analyse!$E$104="X",INDIRECT("'DATA - økonomi'!Z"&amp;4+15*$A41+4*$A41+2),0)+IF(Analyse!$E$105="X",INDIRECT("'DATA - økonomi'!Z"&amp;4+15*$A41+4*$A41+3),0)+IF(Analyse!$E$106="X",INDIRECT("'DATA - økonomi'!Z"&amp;4+15*$A41+4*$A41+4),0)+IF(Analyse!$E$107="X",INDIRECT("'DATA - økonomi'!Z"&amp;4+15*$A41+4*$A41+5),0)+IF(Analyse!$E$108="X",INDIRECT("'DATA - økonomi'!Z"&amp;4+15*$A41+4*$A41+6),0)+IF(Analyse!$E$109="X",INDIRECT("'DATA - økonomi'!Z"&amp;4+15*$A41+4*$A41+7),0)+IF(Analyse!$E$110="X",INDIRECT("'DATA - økonomi'!Z"&amp;4+15*$A41+4*$A41+8),0)+IF(Analyse!$E$111="X",INDIRECT("'DATA - økonomi'!Z"&amp;4+15*$A41+4*$A41+9),0)+IF(Analyse!$E$112="X",INDIRECT("'DATA - økonomi'!Z"&amp;4+15*$A41+4*$A41+10),0)+IF(Analyse!$E$115="X",INDIRECT("'DATA - økonomi'!Z"&amp;4+15*$A41+4*$A41+11),0)+IF(Analyse!$E$116="X",INDIRECT("'DATA - økonomi'!Z"&amp;4+15*$A41+4*$A41+12),0)+IF(Analyse!$E$117="X",INDIRECT("'DATA - økonomi'!Z"&amp;4+15*$A41+4*$A41+13),0)+IF(Analyse!$E$129="X",INDIRECT("'DATA - økonomi'!Z"&amp;4+15*$A41+4*$A41+14),0)</f>
        <v>0</v>
      </c>
      <c r="AA41" s="36">
        <f ca="1">IF(Analyse!$E$3="X",INDIRECT("'DATA - økonomi'!Z"&amp;4+15*$A41+4*$A41+0),0)+IF(Analyse!$E$4="X",INDIRECT("'DATA - økonomi'!Z"&amp;4+15*$A41+4*$A41+1),0)+IF(Analyse!$E$104="X",INDIRECT("'DATA - økonomi'!Z"&amp;4+15*$A41+4*$A41+2),0)+IF(Analyse!$E$105="X",INDIRECT("'DATA - økonomi'!Z"&amp;4+15*$A41+4*$A41+3),0)+IF(Analyse!$E$106="X",INDIRECT("'DATA - økonomi'!Z"&amp;4+15*$A41+4*$A41+4),0)+IF(Analyse!$E$107="X",INDIRECT("'DATA - økonomi'!Z"&amp;4+15*$A41+4*$A41+5),0)+IF(Analyse!$E$108="X",INDIRECT("'DATA - økonomi'!Z"&amp;4+15*$A41+4*$A41+6),0)+IF(Analyse!$E$109="X",INDIRECT("'DATA - økonomi'!Z"&amp;4+15*$A41+4*$A41+7),0)+IF(Analyse!$E$110="X",INDIRECT("'DATA - økonomi'!Z"&amp;4+15*$A41+4*$A41+8),0)+IF(Analyse!$E$111="X",INDIRECT("'DATA - økonomi'!Z"&amp;4+15*$A41+4*$A41+9),0)+IF(Analyse!$E$112="X",INDIRECT("'DATA - økonomi'!Z"&amp;4+15*$A41+4*$A41+10),0)+IF(Analyse!$E$115="X",INDIRECT("'DATA - økonomi'!Z"&amp;4+15*$A41+4*$A41+11),0)+IF(Analyse!$E$116="X",INDIRECT("'DATA - økonomi'!Z"&amp;4+15*$A41+4*$A41+12),0)+IF(Analyse!$E$117="X",INDIRECT("'DATA - økonomi'!Z"&amp;4+15*$A41+4*$A41+13),0)+IF(Analyse!$E$129="X",INDIRECT("'DATA - økonomi'!Z"&amp;4+15*$A41+4*$A41+14),0)</f>
        <v>0</v>
      </c>
      <c r="AB41" s="36">
        <f ca="1">IF(Analyse!$E$3="X",INDIRECT("'DATA - økonomi'!Z"&amp;4+15*$A41+4*$A41+0),0)+IF(Analyse!$E$4="X",INDIRECT("'DATA - økonomi'!Z"&amp;4+15*$A41+4*$A41+1),0)+IF(Analyse!$E$104="X",INDIRECT("'DATA - økonomi'!Z"&amp;4+15*$A41+4*$A41+2),0)+IF(Analyse!$E$105="X",INDIRECT("'DATA - økonomi'!Z"&amp;4+15*$A41+4*$A41+3),0)+IF(Analyse!$E$106="X",INDIRECT("'DATA - økonomi'!Z"&amp;4+15*$A41+4*$A41+4),0)+IF(Analyse!$E$107="X",INDIRECT("'DATA - økonomi'!Z"&amp;4+15*$A41+4*$A41+5),0)+IF(Analyse!$E$108="X",INDIRECT("'DATA - økonomi'!Z"&amp;4+15*$A41+4*$A41+6),0)+IF(Analyse!$E$109="X",INDIRECT("'DATA - økonomi'!Z"&amp;4+15*$A41+4*$A41+7),0)+IF(Analyse!$E$110="X",INDIRECT("'DATA - økonomi'!Z"&amp;4+15*$A41+4*$A41+8),0)+IF(Analyse!$E$111="X",INDIRECT("'DATA - økonomi'!Z"&amp;4+15*$A41+4*$A41+9),0)+IF(Analyse!$E$112="X",INDIRECT("'DATA - økonomi'!Z"&amp;4+15*$A41+4*$A41+10),0)+IF(Analyse!$E$115="X",INDIRECT("'DATA - økonomi'!Z"&amp;4+15*$A41+4*$A41+11),0)+IF(Analyse!$E$116="X",INDIRECT("'DATA - økonomi'!Z"&amp;4+15*$A41+4*$A41+12),0)+IF(Analyse!$E$117="X",INDIRECT("'DATA - økonomi'!Z"&amp;4+15*$A41+4*$A41+13),0)+IF(Analyse!$E$129="X",INDIRECT("'DATA - økonomi'!Z"&amp;4+15*$A41+4*$A41+14),0)</f>
        <v>0</v>
      </c>
      <c r="AC41" s="30"/>
      <c r="AD41" s="35" t="s">
        <v>49</v>
      </c>
      <c r="AE41" s="36">
        <f ca="1">IF(Analyse!$E$3="X",INDIRECT("'DATA - økonomi'!AE"&amp;4+15*$A41+4*$A41+0),0)+IF(Analyse!$E$4="X",INDIRECT("'DATA - økonomi'!AE"&amp;4+15*$A41+4*$A41+1),0)+IF(Analyse!$E$104="X",INDIRECT("'DATA - økonomi'!AE"&amp;4+15*$A41+4*$A41+2),0)+IF(Analyse!$E$105="X",INDIRECT("'DATA - økonomi'!AE"&amp;4+15*$A41+4*$A41+3),0)+IF(Analyse!$E$106="X",INDIRECT("'DATA - økonomi'!AE"&amp;4+15*$A41+4*$A41+4),0)+IF(Analyse!$E$107="X",INDIRECT("'DATA - økonomi'!AE"&amp;4+15*$A41+4*$A41+5),0)+IF(Analyse!$E$108="X",INDIRECT("'DATA - økonomi'!AE"&amp;4+15*$A41+4*$A41+6),0)+IF(Analyse!$E$109="X",INDIRECT("'DATA - økonomi'!AE"&amp;4+15*$A41+4*$A41+7),0)+IF(Analyse!$E$110="X",INDIRECT("'DATA - økonomi'!AE"&amp;4+15*$A41+4*$A41+8),0)+IF(Analyse!$E$111="X",INDIRECT("'DATA - økonomi'!AE"&amp;4+15*$A41+4*$A41+9),0)+IF(Analyse!$E$112="X",INDIRECT("'DATA - økonomi'!AE"&amp;4+15*$A41+4*$A41+10),0)+IF(Analyse!$E$115="X",INDIRECT("'DATA - økonomi'!AE"&amp;4+15*$A41+4*$A41+11),0)+IF(Analyse!$E$116="X",INDIRECT("'DATA - økonomi'!AE"&amp;4+15*$A41+4*$A41+12),0)+IF(Analyse!$E$117="X",INDIRECT("'DATA - økonomi'!AE"&amp;4+15*$A41+4*$A41+13),0)+IF(Analyse!$E$129="X",INDIRECT("'DATA - økonomi'!AE"&amp;4+15*$A41+4*$A41+14),0)</f>
        <v>0</v>
      </c>
      <c r="AF41" s="36">
        <f ca="1">IF(Analyse!$E$3="X",INDIRECT("'DATA - økonomi'!AF"&amp;4+15*$A41+4*$A41+0),0)+IF(Analyse!$E$4="X",INDIRECT("'DATA - økonomi'!AF"&amp;4+15*$A41+4*$A41+1),0)+IF(Analyse!$E$104="X",INDIRECT("'DATA - økonomi'!AF"&amp;4+15*$A41+4*$A41+2),0)+IF(Analyse!$E$105="X",INDIRECT("'DATA - økonomi'!AF"&amp;4+15*$A41+4*$A41+3),0)+IF(Analyse!$E$106="X",INDIRECT("'DATA - økonomi'!AF"&amp;4+15*$A41+4*$A41+4),0)+IF(Analyse!$E$107="X",INDIRECT("'DATA - økonomi'!AF"&amp;4+15*$A41+4*$A41+5),0)+IF(Analyse!$E$108="X",INDIRECT("'DATA - økonomi'!AF"&amp;4+15*$A41+4*$A41+6),0)+IF(Analyse!$E$109="X",INDIRECT("'DATA - økonomi'!AF"&amp;4+15*$A41+4*$A41+7),0)+IF(Analyse!$E$110="X",INDIRECT("'DATA - økonomi'!AF"&amp;4+15*$A41+4*$A41+8),0)+IF(Analyse!$E$111="X",INDIRECT("'DATA - økonomi'!AF"&amp;4+15*$A41+4*$A41+9),0)+IF(Analyse!$E$112="X",INDIRECT("'DATA - økonomi'!AF"&amp;4+15*$A41+4*$A41+10),0)+IF(Analyse!$E$115="X",INDIRECT("'DATA - økonomi'!AF"&amp;4+15*$A41+4*$A41+11),0)+IF(Analyse!$E$116="X",INDIRECT("'DATA - økonomi'!AF"&amp;4+15*$A41+4*$A41+12),0)+IF(Analyse!$E$117="X",INDIRECT("'DATA - økonomi'!AF"&amp;4+15*$A41+4*$A41+13),0)+IF(Analyse!$E$129="X",INDIRECT("'DATA - økonomi'!AF"&amp;4+15*$A41+4*$A41+14),0)</f>
        <v>0</v>
      </c>
      <c r="AG41" s="36">
        <f ca="1">IF(Analyse!$E$3="X",INDIRECT("'DATA - økonomi'!AG"&amp;4+15*$A41+4*$A41+0),0)+IF(Analyse!$E$4="X",INDIRECT("'DATA - økonomi'!AG"&amp;4+15*$A41+4*$A41+1),0)+IF(Analyse!$E$104="X",INDIRECT("'DATA - økonomi'!AG"&amp;4+15*$A41+4*$A41+2),0)+IF(Analyse!$E$105="X",INDIRECT("'DATA - økonomi'!AG"&amp;4+15*$A41+4*$A41+3),0)+IF(Analyse!$E$106="X",INDIRECT("'DATA - økonomi'!AG"&amp;4+15*$A41+4*$A41+4),0)+IF(Analyse!$E$107="X",INDIRECT("'DATA - økonomi'!AG"&amp;4+15*$A41+4*$A41+5),0)+IF(Analyse!$E$108="X",INDIRECT("'DATA - økonomi'!AG"&amp;4+15*$A41+4*$A41+6),0)+IF(Analyse!$E$109="X",INDIRECT("'DATA - økonomi'!AG"&amp;4+15*$A41+4*$A41+7),0)+IF(Analyse!$E$110="X",INDIRECT("'DATA - økonomi'!AG"&amp;4+15*$A41+4*$A41+8),0)+IF(Analyse!$E$111="X",INDIRECT("'DATA - økonomi'!AG"&amp;4+15*$A41+4*$A41+9),0)+IF(Analyse!$E$112="X",INDIRECT("'DATA - økonomi'!AG"&amp;4+15*$A41+4*$A41+10),0)+IF(Analyse!$E$115="X",INDIRECT("'DATA - økonomi'!AG"&amp;4+15*$A41+4*$A41+11),0)+IF(Analyse!$E$116="X",INDIRECT("'DATA - økonomi'!AG"&amp;4+15*$A41+4*$A41+12),0)+IF(Analyse!$E$117="X",INDIRECT("'DATA - økonomi'!AG"&amp;4+15*$A41+4*$A41+13),0)+IF(Analyse!$E$129="X",INDIRECT("'DATA - økonomi'!AG"&amp;4+15*$A41+4*$A41+14),0)</f>
        <v>0</v>
      </c>
      <c r="AH41" s="36">
        <f ca="1">IF(Analyse!$E$3="X",INDIRECT("'DATA - økonomi'!AH"&amp;4+15*$A41+4*$A41+0),0)+IF(Analyse!$E$4="X",INDIRECT("'DATA - økonomi'!AH"&amp;4+15*$A41+4*$A41+1),0)+IF(Analyse!$E$104="X",INDIRECT("'DATA - økonomi'!AH"&amp;4+15*$A41+4*$A41+2),0)+IF(Analyse!$E$105="X",INDIRECT("'DATA - økonomi'!AH"&amp;4+15*$A41+4*$A41+3),0)+IF(Analyse!$E$106="X",INDIRECT("'DATA - økonomi'!AH"&amp;4+15*$A41+4*$A41+4),0)+IF(Analyse!$E$107="X",INDIRECT("'DATA - økonomi'!AH"&amp;4+15*$A41+4*$A41+5),0)+IF(Analyse!$E$108="X",INDIRECT("'DATA - økonomi'!AH"&amp;4+15*$A41+4*$A41+6),0)+IF(Analyse!$E$109="X",INDIRECT("'DATA - økonomi'!AH"&amp;4+15*$A41+4*$A41+7),0)+IF(Analyse!$E$110="X",INDIRECT("'DATA - økonomi'!AH"&amp;4+15*$A41+4*$A41+8),0)+IF(Analyse!$E$111="X",INDIRECT("'DATA - økonomi'!AH"&amp;4+15*$A41+4*$A41+9),0)+IF(Analyse!$E$112="X",INDIRECT("'DATA - økonomi'!AH"&amp;4+15*$A41+4*$A41+10),0)+IF(Analyse!$E$115="X",INDIRECT("'DATA - økonomi'!AH"&amp;4+15*$A41+4*$A41+11),0)+IF(Analyse!$E$116="X",INDIRECT("'DATA - økonomi'!AH"&amp;4+15*$A41+4*$A41+12),0)+IF(Analyse!$E$117="X",INDIRECT("'DATA - økonomi'!AH"&amp;4+15*$A41+4*$A41+13),0)+IF(Analyse!$E$129="X",INDIRECT("'DATA - økonomi'!AH"&amp;4+15*$A41+4*$A41+14),0)</f>
        <v>0</v>
      </c>
      <c r="AI41" s="36">
        <f ca="1">IF(Analyse!$E$3="X",INDIRECT("'DATA - økonomi'!AI"&amp;4+15*$A41+4*$A41+0),0)+IF(Analyse!$E$4="X",INDIRECT("'DATA - økonomi'!AI"&amp;4+15*$A41+4*$A41+1),0)+IF(Analyse!$E$104="X",INDIRECT("'DATA - økonomi'!AI"&amp;4+15*$A41+4*$A41+2),0)+IF(Analyse!$E$105="X",INDIRECT("'DATA - økonomi'!AI"&amp;4+15*$A41+4*$A41+3),0)+IF(Analyse!$E$106="X",INDIRECT("'DATA - økonomi'!AI"&amp;4+15*$A41+4*$A41+4),0)+IF(Analyse!$E$107="X",INDIRECT("'DATA - økonomi'!AI"&amp;4+15*$A41+4*$A41+5),0)+IF(Analyse!$E$108="X",INDIRECT("'DATA - økonomi'!AI"&amp;4+15*$A41+4*$A41+6),0)+IF(Analyse!$E$109="X",INDIRECT("'DATA - økonomi'!AI"&amp;4+15*$A41+4*$A41+7),0)+IF(Analyse!$E$110="X",INDIRECT("'DATA - økonomi'!AI"&amp;4+15*$A41+4*$A41+8),0)+IF(Analyse!$E$111="X",INDIRECT("'DATA - økonomi'!AI"&amp;4+15*$A41+4*$A41+9),0)+IF(Analyse!$E$112="X",INDIRECT("'DATA - økonomi'!AI"&amp;4+15*$A41+4*$A41+10),0)+IF(Analyse!$E$115="X",INDIRECT("'DATA - økonomi'!AI"&amp;4+15*$A41+4*$A41+11),0)+IF(Analyse!$E$116="X",INDIRECT("'DATA - økonomi'!AI"&amp;4+15*$A41+4*$A41+12),0)+IF(Analyse!$E$117="X",INDIRECT("'DATA - økonomi'!AI"&amp;4+15*$A41+4*$A41+13),0)+IF(Analyse!$E$129="X",INDIRECT("'DATA - økonomi'!AI"&amp;4+15*$A41+4*$A41+14),0)</f>
        <v>0</v>
      </c>
      <c r="AJ41" s="36">
        <f ca="1">IF(Analyse!$E$3="X",INDIRECT("'DATA - økonomi'!AJ"&amp;4+15*$A41+4*$A41+0),0)+IF(Analyse!$E$4="X",INDIRECT("'DATA - økonomi'!AJ"&amp;4+15*$A41+4*$A41+1),0)+IF(Analyse!$E$104="X",INDIRECT("'DATA - økonomi'!AJ"&amp;4+15*$A41+4*$A41+2),0)+IF(Analyse!$E$105="X",INDIRECT("'DATA - økonomi'!AJ"&amp;4+15*$A41+4*$A41+3),0)+IF(Analyse!$E$106="X",INDIRECT("'DATA - økonomi'!AJ"&amp;4+15*$A41+4*$A41+4),0)+IF(Analyse!$E$107="X",INDIRECT("'DATA - økonomi'!AJ"&amp;4+15*$A41+4*$A41+5),0)+IF(Analyse!$E$108="X",INDIRECT("'DATA - økonomi'!AJ"&amp;4+15*$A41+4*$A41+6),0)+IF(Analyse!$E$109="X",INDIRECT("'DATA - økonomi'!AJ"&amp;4+15*$A41+4*$A41+7),0)+IF(Analyse!$E$110="X",INDIRECT("'DATA - økonomi'!AJ"&amp;4+15*$A41+4*$A41+8),0)+IF(Analyse!$E$111="X",INDIRECT("'DATA - økonomi'!AJ"&amp;4+15*$A41+4*$A41+9),0)+IF(Analyse!$E$112="X",INDIRECT("'DATA - økonomi'!AJ"&amp;4+15*$A41+4*$A41+10),0)+IF(Analyse!$E$115="X",INDIRECT("'DATA - økonomi'!AJ"&amp;4+15*$A41+4*$A41+11),0)+IF(Analyse!$E$116="X",INDIRECT("'DATA - økonomi'!AJ"&amp;4+15*$A41+4*$A41+12),0)+IF(Analyse!$E$117="X",INDIRECT("'DATA - økonomi'!AJ"&amp;4+15*$A41+4*$A41+13),0)+IF(Analyse!$E$129="X",INDIRECT("'DATA - økonomi'!AJ"&amp;4+15*$A41+4*$A41+14),0)</f>
        <v>0</v>
      </c>
      <c r="AK41" s="36">
        <f ca="1">IF(Analyse!$E$3="X",INDIRECT("'DATA - økonomi'!AK"&amp;4+15*$A41+4*$A41+0),0)+IF(Analyse!$E$4="X",INDIRECT("'DATA - økonomi'!AK"&amp;4+15*$A41+4*$A41+1),0)+IF(Analyse!$E$104="X",INDIRECT("'DATA - økonomi'!AK"&amp;4+15*$A41+4*$A41+2),0)+IF(Analyse!$E$105="X",INDIRECT("'DATA - økonomi'!AK"&amp;4+15*$A41+4*$A41+3),0)+IF(Analyse!$E$106="X",INDIRECT("'DATA - økonomi'!AK"&amp;4+15*$A41+4*$A41+4),0)+IF(Analyse!$E$107="X",INDIRECT("'DATA - økonomi'!AK"&amp;4+15*$A41+4*$A41+5),0)+IF(Analyse!$E$108="X",INDIRECT("'DATA - økonomi'!AK"&amp;4+15*$A41+4*$A41+6),0)+IF(Analyse!$E$109="X",INDIRECT("'DATA - økonomi'!AK"&amp;4+15*$A41+4*$A41+7),0)+IF(Analyse!$E$110="X",INDIRECT("'DATA - økonomi'!AK"&amp;4+15*$A41+4*$A41+8),0)+IF(Analyse!$E$111="X",INDIRECT("'DATA - økonomi'!AK"&amp;4+15*$A41+4*$A41+9),0)+IF(Analyse!$E$112="X",INDIRECT("'DATA - økonomi'!AK"&amp;4+15*$A41+4*$A41+10),0)+IF(Analyse!$E$115="X",INDIRECT("'DATA - økonomi'!AK"&amp;4+15*$A41+4*$A41+11),0)+IF(Analyse!$E$116="X",INDIRECT("'DATA - økonomi'!AK"&amp;4+15*$A41+4*$A41+12),0)+IF(Analyse!$E$117="X",INDIRECT("'DATA - økonomi'!AK"&amp;4+15*$A41+4*$A41+13),0)+IF(Analyse!$E$129="X",INDIRECT("'DATA - økonomi'!AK"&amp;4+15*$A41+4*$A41+14),0)</f>
        <v>0</v>
      </c>
      <c r="AL41" s="36">
        <f ca="1">IF(Analyse!$E$3="X",INDIRECT("'DATA - økonomi'!AL"&amp;4+15*$A41+4*$A41+0),0)+IF(Analyse!$E$4="X",INDIRECT("'DATA - økonomi'!AL"&amp;4+15*$A41+4*$A41+1),0)+IF(Analyse!$E$104="X",INDIRECT("'DATA - økonomi'!AL"&amp;4+15*$A41+4*$A41+2),0)+IF(Analyse!$E$105="X",INDIRECT("'DATA - økonomi'!AL"&amp;4+15*$A41+4*$A41+3),0)+IF(Analyse!$E$106="X",INDIRECT("'DATA - økonomi'!AL"&amp;4+15*$A41+4*$A41+4),0)+IF(Analyse!$E$107="X",INDIRECT("'DATA - økonomi'!AL"&amp;4+15*$A41+4*$A41+5),0)+IF(Analyse!$E$108="X",INDIRECT("'DATA - økonomi'!AL"&amp;4+15*$A41+4*$A41+6),0)+IF(Analyse!$E$109="X",INDIRECT("'DATA - økonomi'!AL"&amp;4+15*$A41+4*$A41+7),0)+IF(Analyse!$E$110="X",INDIRECT("'DATA - økonomi'!AL"&amp;4+15*$A41+4*$A41+8),0)+IF(Analyse!$E$111="X",INDIRECT("'DATA - økonomi'!AL"&amp;4+15*$A41+4*$A41+9),0)+IF(Analyse!$E$112="X",INDIRECT("'DATA - økonomi'!AL"&amp;4+15*$A41+4*$A41+10),0)+IF(Analyse!$E$115="X",INDIRECT("'DATA - økonomi'!AL"&amp;4+15*$A41+4*$A41+11),0)+IF(Analyse!$E$116="X",INDIRECT("'DATA - økonomi'!AL"&amp;4+15*$A41+4*$A41+12),0)+IF(Analyse!$E$117="X",INDIRECT("'DATA - økonomi'!AL"&amp;4+15*$A41+4*$A41+13),0)+IF(Analyse!$E$129="X",INDIRECT("'DATA - økonomi'!AL"&amp;4+15*$A41+4*$A41+14),0)</f>
        <v>0</v>
      </c>
      <c r="AM41" s="36">
        <f ca="1">IF(Analyse!$E$3="X",INDIRECT("'DATA - økonomi'!AM"&amp;4+15*$A41+4*$A41+0),0)+IF(Analyse!$E$4="X",INDIRECT("'DATA - økonomi'!AM"&amp;4+15*$A41+4*$A41+1),0)+IF(Analyse!$E$104="X",INDIRECT("'DATA - økonomi'!AM"&amp;4+15*$A41+4*$A41+2),0)+IF(Analyse!$E$105="X",INDIRECT("'DATA - økonomi'!AM"&amp;4+15*$A41+4*$A41+3),0)+IF(Analyse!$E$106="X",INDIRECT("'DATA - økonomi'!AM"&amp;4+15*$A41+4*$A41+4),0)+IF(Analyse!$E$107="X",INDIRECT("'DATA - økonomi'!AM"&amp;4+15*$A41+4*$A41+5),0)+IF(Analyse!$E$108="X",INDIRECT("'DATA - økonomi'!AM"&amp;4+15*$A41+4*$A41+6),0)+IF(Analyse!$E$109="X",INDIRECT("'DATA - økonomi'!AM"&amp;4+15*$A41+4*$A41+7),0)+IF(Analyse!$E$110="X",INDIRECT("'DATA - økonomi'!AM"&amp;4+15*$A41+4*$A41+8),0)+IF(Analyse!$E$111="X",INDIRECT("'DATA - økonomi'!AM"&amp;4+15*$A41+4*$A41+9),0)+IF(Analyse!$E$112="X",INDIRECT("'DATA - økonomi'!AM"&amp;4+15*$A41+4*$A41+10),0)+IF(Analyse!$E$115="X",INDIRECT("'DATA - økonomi'!AM"&amp;4+15*$A41+4*$A41+11),0)+IF(Analyse!$E$116="X",INDIRECT("'DATA - økonomi'!AM"&amp;4+15*$A41+4*$A41+12),0)+IF(Analyse!$E$117="X",INDIRECT("'DATA - økonomi'!AM"&amp;4+15*$A41+4*$A41+13),0)+IF(Analyse!$E$129="X",INDIRECT("'DATA - økonomi'!AM"&amp;4+15*$A41+4*$A41+14),0)</f>
        <v>0</v>
      </c>
      <c r="AN41" s="36">
        <f ca="1">IF(Analyse!$E$3="X",INDIRECT("'DATA - økonomi'!AN"&amp;4+15*$A41+4*$A41+0),0)+IF(Analyse!$E$4="X",INDIRECT("'DATA - økonomi'!AN"&amp;4+15*$A41+4*$A41+1),0)+IF(Analyse!$E$104="X",INDIRECT("'DATA - økonomi'!AN"&amp;4+15*$A41+4*$A41+2),0)+IF(Analyse!$E$105="X",INDIRECT("'DATA - økonomi'!AN"&amp;4+15*$A41+4*$A41+3),0)+IF(Analyse!$E$106="X",INDIRECT("'DATA - økonomi'!AN"&amp;4+15*$A41+4*$A41+4),0)+IF(Analyse!$E$107="X",INDIRECT("'DATA - økonomi'!AN"&amp;4+15*$A41+4*$A41+5),0)+IF(Analyse!$E$108="X",INDIRECT("'DATA - økonomi'!AN"&amp;4+15*$A41+4*$A41+6),0)+IF(Analyse!$E$109="X",INDIRECT("'DATA - økonomi'!AN"&amp;4+15*$A41+4*$A41+7),0)+IF(Analyse!$E$110="X",INDIRECT("'DATA - økonomi'!AN"&amp;4+15*$A41+4*$A41+8),0)+IF(Analyse!$E$111="X",INDIRECT("'DATA - økonomi'!AN"&amp;4+15*$A41+4*$A41+9),0)+IF(Analyse!$E$112="X",INDIRECT("'DATA - økonomi'!AN"&amp;4+15*$A41+4*$A41+10),0)+IF(Analyse!$E$115="X",INDIRECT("'DATA - økonomi'!AN"&amp;4+15*$A41+4*$A41+11),0)+IF(Analyse!$E$116="X",INDIRECT("'DATA - økonomi'!AN"&amp;4+15*$A41+4*$A41+12),0)+IF(Analyse!$E$117="X",INDIRECT("'DATA - økonomi'!AN"&amp;4+15*$A41+4*$A41+13),0)+IF(Analyse!$E$129="X",INDIRECT("'DATA - økonomi'!AN"&amp;4+15*$A41+4*$A41+14),0)</f>
        <v>0</v>
      </c>
      <c r="AO41" s="36">
        <f ca="1">IF(Analyse!$E$3="X",INDIRECT("'DATA - økonomi'!AO"&amp;4+15*$A41+4*$A41+0),0)+IF(Analyse!$E$4="X",INDIRECT("'DATA - økonomi'!AO"&amp;4+15*$A41+4*$A41+1),0)+IF(Analyse!$E$104="X",INDIRECT("'DATA - økonomi'!AO"&amp;4+15*$A41+4*$A41+2),0)+IF(Analyse!$E$105="X",INDIRECT("'DATA - økonomi'!AO"&amp;4+15*$A41+4*$A41+3),0)+IF(Analyse!$E$106="X",INDIRECT("'DATA - økonomi'!AO"&amp;4+15*$A41+4*$A41+4),0)+IF(Analyse!$E$107="X",INDIRECT("'DATA - økonomi'!AO"&amp;4+15*$A41+4*$A41+5),0)+IF(Analyse!$E$108="X",INDIRECT("'DATA - økonomi'!AO"&amp;4+15*$A41+4*$A41+6),0)+IF(Analyse!$E$109="X",INDIRECT("'DATA - økonomi'!AO"&amp;4+15*$A41+4*$A41+7),0)+IF(Analyse!$E$110="X",INDIRECT("'DATA - økonomi'!AO"&amp;4+15*$A41+4*$A41+8),0)+IF(Analyse!$E$111="X",INDIRECT("'DATA - økonomi'!AO"&amp;4+15*$A41+4*$A41+9),0)+IF(Analyse!$E$112="X",INDIRECT("'DATA - økonomi'!AO"&amp;4+15*$A41+4*$A41+10),0)+IF(Analyse!$E$115="X",INDIRECT("'DATA - økonomi'!AO"&amp;4+15*$A41+4*$A41+11),0)+IF(Analyse!$E$116="X",INDIRECT("'DATA - økonomi'!AO"&amp;4+15*$A41+4*$A41+12),0)+IF(Analyse!$E$117="X",INDIRECT("'DATA - økonomi'!AO"&amp;4+15*$A41+4*$A41+13),0)+IF(Analyse!$E$129="X",INDIRECT("'DATA - økonomi'!AO"&amp;4+15*$A41+4*$A41+14),0)</f>
        <v>0</v>
      </c>
      <c r="AP41" s="30"/>
      <c r="AQ41" s="35" t="s">
        <v>49</v>
      </c>
      <c r="AR41" s="36">
        <f ca="1">INDIRECT("'DATA - økonomi'!AE"&amp;($A144+1)*19)</f>
        <v>35611.988000000005</v>
      </c>
      <c r="AS41" s="36">
        <f ca="1">INDIRECT("'DATA - økonomi'!AF"&amp;($A144+1)*19)</f>
        <v>35434.883999999998</v>
      </c>
      <c r="AT41" s="36">
        <f ca="1">INDIRECT("'DATA - økonomi'!AG"&amp;($A144+1)*19)</f>
        <v>35416.303999999996</v>
      </c>
      <c r="AU41" s="36">
        <f ca="1">INDIRECT("'DATA - økonomi'!AH"&amp;($A144+1)*19)</f>
        <v>35403.853999999999</v>
      </c>
      <c r="AV41" s="36">
        <f ca="1">INDIRECT("'DATA - økonomi'!AI"&amp;($A144+1)*19)</f>
        <v>35572.5</v>
      </c>
      <c r="AW41" s="36">
        <f ca="1">INDIRECT("'DATA - økonomi'!AJ"&amp;($A144+1)*19)</f>
        <v>35518.144</v>
      </c>
      <c r="AX41" s="36">
        <f ca="1">INDIRECT("'DATA - økonomi'!AK"&amp;($A144+1)*19)</f>
        <v>35453.423999999999</v>
      </c>
      <c r="AY41" s="36">
        <f ca="1">INDIRECT("'DATA - økonomi'!AL"&amp;($A144+1)*19)</f>
        <v>35330.373</v>
      </c>
      <c r="AZ41" s="36">
        <f ca="1">INDIRECT("'DATA - økonomi'!AM"&amp;($A144+1)*19)</f>
        <v>35197.199999999997</v>
      </c>
      <c r="BA41" s="36">
        <f ca="1">INDIRECT("'DATA - økonomi'!AN"&amp;($A144+1)*19)</f>
        <v>35014.693999999996</v>
      </c>
      <c r="BB41" s="36">
        <f ca="1">INDIRECT("'DATA - økonomi'!AO"&amp;($A144+1)*19)</f>
        <v>35150.888000000006</v>
      </c>
      <c r="BC41" s="30"/>
    </row>
    <row r="42" spans="1:55" x14ac:dyDescent="0.25">
      <c r="A42" s="32">
        <v>38</v>
      </c>
      <c r="B42" s="35" t="s">
        <v>50</v>
      </c>
      <c r="C42" s="36">
        <f ca="1">IF(Analyse!$E$3="X",INDIRECT("'DATA - økonomi'!C"&amp;4+15*$A42+4*$A42+0),0)+IF(Analyse!$E$4="X",INDIRECT("'DATA - økonomi'!C"&amp;4+15*$A42+4*$A42+1),0)+IF(Analyse!$E$104="X",INDIRECT("'DATA - økonomi'!C"&amp;4+15*$A42+4*$A42+2),0)+IF(Analyse!$E$105="X",INDIRECT("'DATA - økonomi'!C"&amp;4+15*$A42+4*$A42+3),0)+IF(Analyse!$E$106="X",INDIRECT("'DATA - økonomi'!C"&amp;4+15*$A42+4*$A42+4),0)+IF(Analyse!$E$107="X",INDIRECT("'DATA - økonomi'!C"&amp;4+15*$A42+4*$A42+5),0)+IF(Analyse!$E$108="X",INDIRECT("'DATA - økonomi'!C"&amp;4+15*$A42+4*$A42+6),0)+IF(Analyse!$E$109="X",INDIRECT("'DATA - økonomi'!C"&amp;4+15*$A42+4*$A42+7),0)+IF(Analyse!$E$110="X",INDIRECT("'DATA - økonomi'!C"&amp;4+15*$A42+4*$A42+8),0)+IF(Analyse!$E$111="X",INDIRECT("'DATA - økonomi'!C"&amp;4+15*$A42+4*$A42+9),0)+IF(Analyse!$E$112="X",INDIRECT("'DATA - økonomi'!C"&amp;4+15*$A42+4*$A42+10),0)+IF(Analyse!$E$115="X",INDIRECT("'DATA - økonomi'!C"&amp;4+15*$A42+4*$A42+11),0)+IF(Analyse!$E$116="X",INDIRECT("'DATA - økonomi'!C"&amp;4+15*$A42+4*$A42+12),0)+IF(Analyse!$E$117="X",INDIRECT("'DATA - økonomi'!C"&amp;4+15*$A42+4*$A42+13),0)+IF(Analyse!$E$129="X",INDIRECT("'DATA - økonomi'!C"&amp;4+15*$A42+4*$A42+14),0)</f>
        <v>0</v>
      </c>
      <c r="D42" s="36">
        <f ca="1">IF(Analyse!$E$3="X",INDIRECT("'DATA - økonomi'!D"&amp;4+15*$A42+4*$A42+0),0)+IF(Analyse!$E$4="X",INDIRECT("'DATA - økonomi'!D"&amp;4+15*$A42+4*$A42+1),0)+IF(Analyse!$E$104="X",INDIRECT("'DATA - økonomi'!D"&amp;4+15*$A42+4*$A42+2),0)+IF(Analyse!$E$105="X",INDIRECT("'DATA - økonomi'!D"&amp;4+15*$A42+4*$A42+3),0)+IF(Analyse!$E$106="X",INDIRECT("'DATA - økonomi'!D"&amp;4+15*$A42+4*$A42+4),0)+IF(Analyse!$E$107="X",INDIRECT("'DATA - økonomi'!D"&amp;4+15*$A42+4*$A42+5),0)+IF(Analyse!$E$108="X",INDIRECT("'DATA - økonomi'!D"&amp;4+15*$A42+4*$A42+6),0)+IF(Analyse!$E$109="X",INDIRECT("'DATA - økonomi'!D"&amp;4+15*$A42+4*$A42+7),0)+IF(Analyse!$E$110="X",INDIRECT("'DATA - økonomi'!D"&amp;4+15*$A42+4*$A42+8),0)+IF(Analyse!$E$111="X",INDIRECT("'DATA - økonomi'!D"&amp;4+15*$A42+4*$A42+9),0)+IF(Analyse!$E$112="X",INDIRECT("'DATA - økonomi'!D"&amp;4+15*$A42+4*$A42+10),0)+IF(Analyse!$E$115="X",INDIRECT("'DATA - økonomi'!D"&amp;4+15*$A42+4*$A42+11),0)+IF(Analyse!$E$116="X",INDIRECT("'DATA - økonomi'!D"&amp;4+15*$A42+4*$A42+12),0)+IF(Analyse!$E$117="X",INDIRECT("'DATA - økonomi'!D"&amp;4+15*$A42+4*$A42+13),0)+IF(Analyse!$E$129="X",INDIRECT("'DATA - økonomi'!D"&amp;4+15*$A42+4*$A42+14),0)</f>
        <v>0</v>
      </c>
      <c r="E42" s="36">
        <f ca="1">IF(Analyse!$E$3="X",INDIRECT("'DATA - økonomi'!E"&amp;4+15*$A42+4*$A42+0),0)+IF(Analyse!$E$4="X",INDIRECT("'DATA - økonomi'!E"&amp;4+15*$A42+4*$A42+1),0)+IF(Analyse!$E$104="X",INDIRECT("'DATA - økonomi'!E"&amp;4+15*$A42+4*$A42+2),0)+IF(Analyse!$E$105="X",INDIRECT("'DATA - økonomi'!E"&amp;4+15*$A42+4*$A42+3),0)+IF(Analyse!$E$106="X",INDIRECT("'DATA - økonomi'!E"&amp;4+15*$A42+4*$A42+4),0)+IF(Analyse!$E$107="X",INDIRECT("'DATA - økonomi'!E"&amp;4+15*$A42+4*$A42+5),0)+IF(Analyse!$E$108="X",INDIRECT("'DATA - økonomi'!E"&amp;4+15*$A42+4*$A42+6),0)+IF(Analyse!$E$109="X",INDIRECT("'DATA - økonomi'!E"&amp;4+15*$A42+4*$A42+7),0)+IF(Analyse!$E$110="X",INDIRECT("'DATA - økonomi'!E"&amp;4+15*$A42+4*$A42+8),0)+IF(Analyse!$E$111="X",INDIRECT("'DATA - økonomi'!E"&amp;4+15*$A42+4*$A42+9),0)+IF(Analyse!$E$112="X",INDIRECT("'DATA - økonomi'!E"&amp;4+15*$A42+4*$A42+10),0)+IF(Analyse!$E$115="X",INDIRECT("'DATA - økonomi'!E"&amp;4+15*$A42+4*$A42+11),0)+IF(Analyse!$E$116="X",INDIRECT("'DATA - økonomi'!E"&amp;4+15*$A42+4*$A42+12),0)+IF(Analyse!$E$117="X",INDIRECT("'DATA - økonomi'!E"&amp;4+15*$A42+4*$A42+13),0)+IF(Analyse!$E$129="X",INDIRECT("'DATA - økonomi'!E"&amp;4+15*$A42+4*$A42+14),0)</f>
        <v>0</v>
      </c>
      <c r="F42" s="36">
        <f ca="1">IF(Analyse!$E$3="X",INDIRECT("'DATA - økonomi'!F"&amp;4+15*$A42+4*$A42+0),0)+IF(Analyse!$E$4="X",INDIRECT("'DATA - økonomi'!F"&amp;4+15*$A42+4*$A42+1),0)+IF(Analyse!$E$104="X",INDIRECT("'DATA - økonomi'!F"&amp;4+15*$A42+4*$A42+2),0)+IF(Analyse!$E$105="X",INDIRECT("'DATA - økonomi'!F"&amp;4+15*$A42+4*$A42+3),0)+IF(Analyse!$E$106="X",INDIRECT("'DATA - økonomi'!F"&amp;4+15*$A42+4*$A42+4),0)+IF(Analyse!$E$107="X",INDIRECT("'DATA - økonomi'!F"&amp;4+15*$A42+4*$A42+5),0)+IF(Analyse!$E$108="X",INDIRECT("'DATA - økonomi'!F"&amp;4+15*$A42+4*$A42+6),0)+IF(Analyse!$E$109="X",INDIRECT("'DATA - økonomi'!F"&amp;4+15*$A42+4*$A42+7),0)+IF(Analyse!$E$110="X",INDIRECT("'DATA - økonomi'!F"&amp;4+15*$A42+4*$A42+8),0)+IF(Analyse!$E$111="X",INDIRECT("'DATA - økonomi'!F"&amp;4+15*$A42+4*$A42+9),0)+IF(Analyse!$E$112="X",INDIRECT("'DATA - økonomi'!F"&amp;4+15*$A42+4*$A42+10),0)+IF(Analyse!$E$115="X",INDIRECT("'DATA - økonomi'!F"&amp;4+15*$A42+4*$A42+11),0)+IF(Analyse!$E$116="X",INDIRECT("'DATA - økonomi'!F"&amp;4+15*$A42+4*$A42+12),0)+IF(Analyse!$E$117="X",INDIRECT("'DATA - økonomi'!F"&amp;4+15*$A42+4*$A42+13),0)+IF(Analyse!$E$129="X",INDIRECT("'DATA - økonomi'!F"&amp;4+15*$A42+4*$A42+14),0)</f>
        <v>0</v>
      </c>
      <c r="G42" s="36">
        <f ca="1">IF(Analyse!$E$3="X",INDIRECT("'DATA - økonomi'!G"&amp;4+15*$A42+4*$A42+0),0)+IF(Analyse!$E$4="X",INDIRECT("'DATA - økonomi'!G"&amp;4+15*$A42+4*$A42+1),0)+IF(Analyse!$E$104="X",INDIRECT("'DATA - økonomi'!G"&amp;4+15*$A42+4*$A42+2),0)+IF(Analyse!$E$105="X",INDIRECT("'DATA - økonomi'!G"&amp;4+15*$A42+4*$A42+3),0)+IF(Analyse!$E$106="X",INDIRECT("'DATA - økonomi'!G"&amp;4+15*$A42+4*$A42+4),0)+IF(Analyse!$E$107="X",INDIRECT("'DATA - økonomi'!G"&amp;4+15*$A42+4*$A42+5),0)+IF(Analyse!$E$108="X",INDIRECT("'DATA - økonomi'!G"&amp;4+15*$A42+4*$A42+6),0)+IF(Analyse!$E$109="X",INDIRECT("'DATA - økonomi'!G"&amp;4+15*$A42+4*$A42+7),0)+IF(Analyse!$E$110="X",INDIRECT("'DATA - økonomi'!G"&amp;4+15*$A42+4*$A42+8),0)+IF(Analyse!$E$111="X",INDIRECT("'DATA - økonomi'!G"&amp;4+15*$A42+4*$A42+9),0)+IF(Analyse!$E$112="X",INDIRECT("'DATA - økonomi'!G"&amp;4+15*$A42+4*$A42+10),0)+IF(Analyse!$E$115="X",INDIRECT("'DATA - økonomi'!G"&amp;4+15*$A42+4*$A42+11),0)+IF(Analyse!$E$116="X",INDIRECT("'DATA - økonomi'!G"&amp;4+15*$A42+4*$A42+12),0)+IF(Analyse!$E$117="X",INDIRECT("'DATA - økonomi'!G"&amp;4+15*$A42+4*$A42+13),0)+IF(Analyse!$E$129="X",INDIRECT("'DATA - økonomi'!G"&amp;4+15*$A42+4*$A42+14),0)</f>
        <v>0</v>
      </c>
      <c r="H42" s="36">
        <f ca="1">IF(Analyse!$E$3="X",INDIRECT("'DATA - økonomi'!H"&amp;4+15*$A42+4*$A42+0),0)+IF(Analyse!$E$4="X",INDIRECT("'DATA - økonomi'!H"&amp;4+15*$A42+4*$A42+1),0)+IF(Analyse!$E$104="X",INDIRECT("'DATA - økonomi'!H"&amp;4+15*$A42+4*$A42+2),0)+IF(Analyse!$E$105="X",INDIRECT("'DATA - økonomi'!H"&amp;4+15*$A42+4*$A42+3),0)+IF(Analyse!$E$106="X",INDIRECT("'DATA - økonomi'!H"&amp;4+15*$A42+4*$A42+4),0)+IF(Analyse!$E$107="X",INDIRECT("'DATA - økonomi'!H"&amp;4+15*$A42+4*$A42+5),0)+IF(Analyse!$E$108="X",INDIRECT("'DATA - økonomi'!H"&amp;4+15*$A42+4*$A42+6),0)+IF(Analyse!$E$109="X",INDIRECT("'DATA - økonomi'!H"&amp;4+15*$A42+4*$A42+7),0)+IF(Analyse!$E$110="X",INDIRECT("'DATA - økonomi'!H"&amp;4+15*$A42+4*$A42+8),0)+IF(Analyse!$E$111="X",INDIRECT("'DATA - økonomi'!H"&amp;4+15*$A42+4*$A42+9),0)+IF(Analyse!$E$112="X",INDIRECT("'DATA - økonomi'!H"&amp;4+15*$A42+4*$A42+10),0)+IF(Analyse!$E$115="X",INDIRECT("'DATA - økonomi'!H"&amp;4+15*$A42+4*$A42+11),0)+IF(Analyse!$E$116="X",INDIRECT("'DATA - økonomi'!H"&amp;4+15*$A42+4*$A42+12),0)+IF(Analyse!$E$117="X",INDIRECT("'DATA - økonomi'!H"&amp;4+15*$A42+4*$A42+13),0)+IF(Analyse!$E$129="X",INDIRECT("'DATA - økonomi'!H"&amp;4+15*$A42+4*$A42+14),0)</f>
        <v>0</v>
      </c>
      <c r="I42" s="36">
        <f ca="1">IF(Analyse!$E$3="X",INDIRECT("'DATA - økonomi'!I"&amp;4+15*$A42+4*$A42+0),0)+IF(Analyse!$E$4="X",INDIRECT("'DATA - økonomi'!I"&amp;4+15*$A42+4*$A42+1),0)+IF(Analyse!$E$104="X",INDIRECT("'DATA - økonomi'!I"&amp;4+15*$A42+4*$A42+2),0)+IF(Analyse!$E$105="X",INDIRECT("'DATA - økonomi'!I"&amp;4+15*$A42+4*$A42+3),0)+IF(Analyse!$E$106="X",INDIRECT("'DATA - økonomi'!I"&amp;4+15*$A42+4*$A42+4),0)+IF(Analyse!$E$107="X",INDIRECT("'DATA - økonomi'!I"&amp;4+15*$A42+4*$A42+5),0)+IF(Analyse!$E$108="X",INDIRECT("'DATA - økonomi'!I"&amp;4+15*$A42+4*$A42+6),0)+IF(Analyse!$E$109="X",INDIRECT("'DATA - økonomi'!I"&amp;4+15*$A42+4*$A42+7),0)+IF(Analyse!$E$110="X",INDIRECT("'DATA - økonomi'!I"&amp;4+15*$A42+4*$A42+8),0)+IF(Analyse!$E$111="X",INDIRECT("'DATA - økonomi'!I"&amp;4+15*$A42+4*$A42+9),0)+IF(Analyse!$E$112="X",INDIRECT("'DATA - økonomi'!I"&amp;4+15*$A42+4*$A42+10),0)+IF(Analyse!$E$115="X",INDIRECT("'DATA - økonomi'!I"&amp;4+15*$A42+4*$A42+11),0)+IF(Analyse!$E$116="X",INDIRECT("'DATA - økonomi'!I"&amp;4+15*$A42+4*$A42+12),0)+IF(Analyse!$E$117="X",INDIRECT("'DATA - økonomi'!I"&amp;4+15*$A42+4*$A42+13),0)+IF(Analyse!$E$129="X",INDIRECT("'DATA - økonomi'!I"&amp;4+15*$A42+4*$A42+14),0)</f>
        <v>0</v>
      </c>
      <c r="J42" s="36">
        <f ca="1">IF(Analyse!$E$3="X",INDIRECT("'DATA - økonomi'!J"&amp;4+15*$A42+4*$A42+0),0)+IF(Analyse!$E$4="X",INDIRECT("'DATA - økonomi'!J"&amp;4+15*$A42+4*$A42+1),0)+IF(Analyse!$E$104="X",INDIRECT("'DATA - økonomi'!J"&amp;4+15*$A42+4*$A42+2),0)+IF(Analyse!$E$105="X",INDIRECT("'DATA - økonomi'!J"&amp;4+15*$A42+4*$A42+3),0)+IF(Analyse!$E$106="X",INDIRECT("'DATA - økonomi'!J"&amp;4+15*$A42+4*$A42+4),0)+IF(Analyse!$E$107="X",INDIRECT("'DATA - økonomi'!J"&amp;4+15*$A42+4*$A42+5),0)+IF(Analyse!$E$108="X",INDIRECT("'DATA - økonomi'!J"&amp;4+15*$A42+4*$A42+6),0)+IF(Analyse!$E$109="X",INDIRECT("'DATA - økonomi'!J"&amp;4+15*$A42+4*$A42+7),0)+IF(Analyse!$E$110="X",INDIRECT("'DATA - økonomi'!J"&amp;4+15*$A42+4*$A42+8),0)+IF(Analyse!$E$111="X",INDIRECT("'DATA - økonomi'!J"&amp;4+15*$A42+4*$A42+9),0)+IF(Analyse!$E$112="X",INDIRECT("'DATA - økonomi'!J"&amp;4+15*$A42+4*$A42+10),0)+IF(Analyse!$E$115="X",INDIRECT("'DATA - økonomi'!J"&amp;4+15*$A42+4*$A42+11),0)+IF(Analyse!$E$116="X",INDIRECT("'DATA - økonomi'!J"&amp;4+15*$A42+4*$A42+12),0)+IF(Analyse!$E$117="X",INDIRECT("'DATA - økonomi'!J"&amp;4+15*$A42+4*$A42+13),0)+IF(Analyse!$E$129="X",INDIRECT("'DATA - økonomi'!J"&amp;4+15*$A42+4*$A42+14),0)</f>
        <v>0</v>
      </c>
      <c r="K42" s="36">
        <f ca="1">IF(Analyse!$E$3="X",INDIRECT("'DATA - økonomi'!K"&amp;4+15*$A42+4*$A42+0),0)+IF(Analyse!$E$4="X",INDIRECT("'DATA - økonomi'!K"&amp;4+15*$A42+4*$A42+1),0)+IF(Analyse!$E$104="X",INDIRECT("'DATA - økonomi'!K"&amp;4+15*$A42+4*$A42+2),0)+IF(Analyse!$E$105="X",INDIRECT("'DATA - økonomi'!K"&amp;4+15*$A42+4*$A42+3),0)+IF(Analyse!$E$106="X",INDIRECT("'DATA - økonomi'!K"&amp;4+15*$A42+4*$A42+4),0)+IF(Analyse!$E$107="X",INDIRECT("'DATA - økonomi'!K"&amp;4+15*$A42+4*$A42+5),0)+IF(Analyse!$E$108="X",INDIRECT("'DATA - økonomi'!K"&amp;4+15*$A42+4*$A42+6),0)+IF(Analyse!$E$109="X",INDIRECT("'DATA - økonomi'!K"&amp;4+15*$A42+4*$A42+7),0)+IF(Analyse!$E$110="X",INDIRECT("'DATA - økonomi'!K"&amp;4+15*$A42+4*$A42+8),0)+IF(Analyse!$E$111="X",INDIRECT("'DATA - økonomi'!K"&amp;4+15*$A42+4*$A42+9),0)+IF(Analyse!$E$112="X",INDIRECT("'DATA - økonomi'!K"&amp;4+15*$A42+4*$A42+10),0)+IF(Analyse!$E$115="X",INDIRECT("'DATA - økonomi'!K"&amp;4+15*$A42+4*$A42+11),0)+IF(Analyse!$E$116="X",INDIRECT("'DATA - økonomi'!K"&amp;4+15*$A42+4*$A42+12),0)+IF(Analyse!$E$117="X",INDIRECT("'DATA - økonomi'!K"&amp;4+15*$A42+4*$A42+13),0)+IF(Analyse!$E$129="X",INDIRECT("'DATA - økonomi'!K"&amp;4+15*$A42+4*$A42+14),0)</f>
        <v>0</v>
      </c>
      <c r="L42" s="36">
        <f ca="1">IF(Analyse!$E$3="X",INDIRECT("'DATA - økonomi'!L"&amp;4+15*$A42+4*$A42+0),0)+IF(Analyse!$E$4="X",INDIRECT("'DATA - økonomi'!L"&amp;4+15*$A42+4*$A42+1),0)+IF(Analyse!$E$104="X",INDIRECT("'DATA - økonomi'!L"&amp;4+15*$A42+4*$A42+2),0)+IF(Analyse!$E$105="X",INDIRECT("'DATA - økonomi'!L"&amp;4+15*$A42+4*$A42+3),0)+IF(Analyse!$E$106="X",INDIRECT("'DATA - økonomi'!L"&amp;4+15*$A42+4*$A42+4),0)+IF(Analyse!$E$107="X",INDIRECT("'DATA - økonomi'!L"&amp;4+15*$A42+4*$A42+5),0)+IF(Analyse!$E$108="X",INDIRECT("'DATA - økonomi'!L"&amp;4+15*$A42+4*$A42+6),0)+IF(Analyse!$E$109="X",INDIRECT("'DATA - økonomi'!L"&amp;4+15*$A42+4*$A42+7),0)+IF(Analyse!$E$110="X",INDIRECT("'DATA - økonomi'!L"&amp;4+15*$A42+4*$A42+8),0)+IF(Analyse!$E$111="X",INDIRECT("'DATA - økonomi'!L"&amp;4+15*$A42+4*$A42+9),0)+IF(Analyse!$E$112="X",INDIRECT("'DATA - økonomi'!L"&amp;4+15*$A42+4*$A42+10),0)+IF(Analyse!$E$115="X",INDIRECT("'DATA - økonomi'!L"&amp;4+15*$A42+4*$A42+11),0)+IF(Analyse!$E$116="X",INDIRECT("'DATA - økonomi'!L"&amp;4+15*$A42+4*$A42+12),0)+IF(Analyse!$E$117="X",INDIRECT("'DATA - økonomi'!L"&amp;4+15*$A42+4*$A42+13),0)+IF(Analyse!$E$129="X",INDIRECT("'DATA - økonomi'!L"&amp;4+15*$A42+4*$A42+14),0)</f>
        <v>0</v>
      </c>
      <c r="M42" s="36">
        <f ca="1">IF(Analyse!$E$3="X",INDIRECT("'DATA - økonomi'!M"&amp;4+15*$A42+4*$A42+0),0)+IF(Analyse!$E$4="X",INDIRECT("'DATA - økonomi'!M"&amp;4+15*$A42+4*$A42+1),0)+IF(Analyse!$E$104="X",INDIRECT("'DATA - økonomi'!M"&amp;4+15*$A42+4*$A42+2),0)+IF(Analyse!$E$105="X",INDIRECT("'DATA - økonomi'!M"&amp;4+15*$A42+4*$A42+3),0)+IF(Analyse!$E$106="X",INDIRECT("'DATA - økonomi'!M"&amp;4+15*$A42+4*$A42+4),0)+IF(Analyse!$E$107="X",INDIRECT("'DATA - økonomi'!M"&amp;4+15*$A42+4*$A42+5),0)+IF(Analyse!$E$108="X",INDIRECT("'DATA - økonomi'!M"&amp;4+15*$A42+4*$A42+6),0)+IF(Analyse!$E$109="X",INDIRECT("'DATA - økonomi'!M"&amp;4+15*$A42+4*$A42+7),0)+IF(Analyse!$E$110="X",INDIRECT("'DATA - økonomi'!M"&amp;4+15*$A42+4*$A42+8),0)+IF(Analyse!$E$111="X",INDIRECT("'DATA - økonomi'!M"&amp;4+15*$A42+4*$A42+9),0)+IF(Analyse!$E$112="X",INDIRECT("'DATA - økonomi'!M"&amp;4+15*$A42+4*$A42+10),0)+IF(Analyse!$E$115="X",INDIRECT("'DATA - økonomi'!M"&amp;4+15*$A42+4*$A42+11),0)+IF(Analyse!$E$116="X",INDIRECT("'DATA - økonomi'!M"&amp;4+15*$A42+4*$A42+12),0)+IF(Analyse!$E$117="X",INDIRECT("'DATA - økonomi'!M"&amp;4+15*$A42+4*$A42+13),0)+IF(Analyse!$E$129="X",INDIRECT("'DATA - økonomi'!M"&amp;4+15*$A42+4*$A42+14),0)</f>
        <v>0</v>
      </c>
      <c r="N42" s="36">
        <f ca="1">IF(Analyse!$E$3="X",INDIRECT("'DATA - økonomi'!N"&amp;4+15*$A42+4*$A42+0),0)+IF(Analyse!$E$4="X",INDIRECT("'DATA - økonomi'!N"&amp;4+15*$A42+4*$A42+1),0)+IF(Analyse!$E$104="X",INDIRECT("'DATA - økonomi'!N"&amp;4+15*$A42+4*$A42+2),0)+IF(Analyse!$E$105="X",INDIRECT("'DATA - økonomi'!N"&amp;4+15*$A42+4*$A42+3),0)+IF(Analyse!$E$106="X",INDIRECT("'DATA - økonomi'!N"&amp;4+15*$A42+4*$A42+4),0)+IF(Analyse!$E$107="X",INDIRECT("'DATA - økonomi'!N"&amp;4+15*$A42+4*$A42+5),0)+IF(Analyse!$E$108="X",INDIRECT("'DATA - økonomi'!N"&amp;4+15*$A42+4*$A42+6),0)+IF(Analyse!$E$109="X",INDIRECT("'DATA - økonomi'!N"&amp;4+15*$A42+4*$A42+7),0)+IF(Analyse!$E$110="X",INDIRECT("'DATA - økonomi'!N"&amp;4+15*$A42+4*$A42+8),0)+IF(Analyse!$E$111="X",INDIRECT("'DATA - økonomi'!N"&amp;4+15*$A42+4*$A42+9),0)+IF(Analyse!$E$112="X",INDIRECT("'DATA - økonomi'!N"&amp;4+15*$A42+4*$A42+10),0)+IF(Analyse!$E$115="X",INDIRECT("'DATA - økonomi'!N"&amp;4+15*$A42+4*$A42+11),0)+IF(Analyse!$E$116="X",INDIRECT("'DATA - økonomi'!N"&amp;4+15*$A42+4*$A42+12),0)+IF(Analyse!$E$117="X",INDIRECT("'DATA - økonomi'!N"&amp;4+15*$A42+4*$A42+13),0)+IF(Analyse!$E$129="X",INDIRECT("'DATA - økonomi'!N"&amp;4+15*$A42+4*$A42+14),0)</f>
        <v>0</v>
      </c>
      <c r="O42" s="32"/>
      <c r="P42" s="35" t="s">
        <v>50</v>
      </c>
      <c r="Q42" s="36">
        <f ca="1">IF(Analyse!$E$3="X",INDIRECT("'DATA - økonomi'!Q"&amp;4+15*$A42+4*$A42+0),0)+IF(Analyse!$E$4="X",INDIRECT("'DATA - økonomi'!Q"&amp;4+15*$A42+4*$A42+1),0)+IF(Analyse!$E$104="X",INDIRECT("'DATA - økonomi'!Q"&amp;4+15*$A42+4*$A42+2),0)+IF(Analyse!$E$105="X",INDIRECT("'DATA - økonomi'!Q"&amp;4+15*$A42+4*$A42+3),0)+IF(Analyse!$E$106="X",INDIRECT("'DATA - økonomi'!Q"&amp;4+15*$A42+4*$A42+4),0)+IF(Analyse!$E$107="X",INDIRECT("'DATA - økonomi'!Q"&amp;4+15*$A42+4*$A42+5),0)+IF(Analyse!$E$108="X",INDIRECT("'DATA - økonomi'!Q"&amp;4+15*$A42+4*$A42+6),0)+IF(Analyse!$E$109="X",INDIRECT("'DATA - økonomi'!Q"&amp;4+15*$A42+4*$A42+7),0)+IF(Analyse!$E$110="X",INDIRECT("'DATA - økonomi'!Q"&amp;4+15*$A42+4*$A42+8),0)+IF(Analyse!$E$111="X",INDIRECT("'DATA - økonomi'!Q"&amp;4+15*$A42+4*$A42+9),0)+IF(Analyse!$E$112="X",INDIRECT("'DATA - økonomi'!Q"&amp;4+15*$A42+4*$A42+10),0)+IF(Analyse!$E$115="X",INDIRECT("'DATA - økonomi'!Q"&amp;4+15*$A42+4*$A42+11),0)+IF(Analyse!$E$116="X",INDIRECT("'DATA - økonomi'!Q"&amp;4+15*$A42+4*$A42+12),0)+IF(Analyse!$E$117="X",INDIRECT("'DATA - økonomi'!Q"&amp;4+15*$A42+4*$A42+13),0)+IF(Analyse!$E$129="X",INDIRECT("'DATA - økonomi'!Q"&amp;4+15*$A42+4*$A42+14),0)</f>
        <v>0</v>
      </c>
      <c r="R42" s="36">
        <f ca="1">IF(Analyse!$E$3="X",INDIRECT("'DATA - økonomi'!R"&amp;4+15*$A42+4*$A42+0),0)+IF(Analyse!$E$4="X",INDIRECT("'DATA - økonomi'!R"&amp;4+15*$A42+4*$A42+1),0)+IF(Analyse!$E$104="X",INDIRECT("'DATA - økonomi'!R"&amp;4+15*$A42+4*$A42+2),0)+IF(Analyse!$E$105="X",INDIRECT("'DATA - økonomi'!R"&amp;4+15*$A42+4*$A42+3),0)+IF(Analyse!$E$106="X",INDIRECT("'DATA - økonomi'!R"&amp;4+15*$A42+4*$A42+4),0)+IF(Analyse!$E$107="X",INDIRECT("'DATA - økonomi'!R"&amp;4+15*$A42+4*$A42+5),0)+IF(Analyse!$E$108="X",INDIRECT("'DATA - økonomi'!R"&amp;4+15*$A42+4*$A42+6),0)+IF(Analyse!$E$109="X",INDIRECT("'DATA - økonomi'!R"&amp;4+15*$A42+4*$A42+7),0)+IF(Analyse!$E$110="X",INDIRECT("'DATA - økonomi'!R"&amp;4+15*$A42+4*$A42+8),0)+IF(Analyse!$E$111="X",INDIRECT("'DATA - økonomi'!R"&amp;4+15*$A42+4*$A42+9),0)+IF(Analyse!$E$112="X",INDIRECT("'DATA - økonomi'!R"&amp;4+15*$A42+4*$A42+10),0)+IF(Analyse!$E$115="X",INDIRECT("'DATA - økonomi'!R"&amp;4+15*$A42+4*$A42+11),0)+IF(Analyse!$E$116="X",INDIRECT("'DATA - økonomi'!R"&amp;4+15*$A42+4*$A42+12),0)+IF(Analyse!$E$117="X",INDIRECT("'DATA - økonomi'!R"&amp;4+15*$A42+4*$A42+13),0)+IF(Analyse!$E$129="X",INDIRECT("'DATA - økonomi'!R"&amp;4+15*$A42+4*$A42+14),0)</f>
        <v>0</v>
      </c>
      <c r="S42" s="36">
        <f ca="1">IF(Analyse!$E$3="X",INDIRECT("'DATA - økonomi'!S"&amp;4+15*$A42+4*$A42+0),0)+IF(Analyse!$E$4="X",INDIRECT("'DATA - økonomi'!S"&amp;4+15*$A42+4*$A42+1),0)+IF(Analyse!$E$104="X",INDIRECT("'DATA - økonomi'!S"&amp;4+15*$A42+4*$A42+2),0)+IF(Analyse!$E$105="X",INDIRECT("'DATA - økonomi'!S"&amp;4+15*$A42+4*$A42+3),0)+IF(Analyse!$E$106="X",INDIRECT("'DATA - økonomi'!S"&amp;4+15*$A42+4*$A42+4),0)+IF(Analyse!$E$107="X",INDIRECT("'DATA - økonomi'!S"&amp;4+15*$A42+4*$A42+5),0)+IF(Analyse!$E$108="X",INDIRECT("'DATA - økonomi'!S"&amp;4+15*$A42+4*$A42+6),0)+IF(Analyse!$E$109="X",INDIRECT("'DATA - økonomi'!S"&amp;4+15*$A42+4*$A42+7),0)+IF(Analyse!$E$110="X",INDIRECT("'DATA - økonomi'!S"&amp;4+15*$A42+4*$A42+8),0)+IF(Analyse!$E$111="X",INDIRECT("'DATA - økonomi'!S"&amp;4+15*$A42+4*$A42+9),0)+IF(Analyse!$E$112="X",INDIRECT("'DATA - økonomi'!S"&amp;4+15*$A42+4*$A42+10),0)+IF(Analyse!$E$115="X",INDIRECT("'DATA - økonomi'!S"&amp;4+15*$A42+4*$A42+11),0)+IF(Analyse!$E$116="X",INDIRECT("'DATA - økonomi'!S"&amp;4+15*$A42+4*$A42+12),0)+IF(Analyse!$E$117="X",INDIRECT("'DATA - økonomi'!S"&amp;4+15*$A42+4*$A42+13),0)+IF(Analyse!$E$129="X",INDIRECT("'DATA - økonomi'!S"&amp;4+15*$A42+4*$A42+14),0)</f>
        <v>0</v>
      </c>
      <c r="T42" s="36">
        <f ca="1">IF(Analyse!$E$3="X",INDIRECT("'DATA - økonomi'!T"&amp;4+15*$A42+4*$A42+0),0)+IF(Analyse!$E$4="X",INDIRECT("'DATA - økonomi'!T"&amp;4+15*$A42+4*$A42+1),0)+IF(Analyse!$E$104="X",INDIRECT("'DATA - økonomi'!T"&amp;4+15*$A42+4*$A42+2),0)+IF(Analyse!$E$105="X",INDIRECT("'DATA - økonomi'!T"&amp;4+15*$A42+4*$A42+3),0)+IF(Analyse!$E$106="X",INDIRECT("'DATA - økonomi'!T"&amp;4+15*$A42+4*$A42+4),0)+IF(Analyse!$E$107="X",INDIRECT("'DATA - økonomi'!T"&amp;4+15*$A42+4*$A42+5),0)+IF(Analyse!$E$108="X",INDIRECT("'DATA - økonomi'!T"&amp;4+15*$A42+4*$A42+6),0)+IF(Analyse!$E$109="X",INDIRECT("'DATA - økonomi'!T"&amp;4+15*$A42+4*$A42+7),0)+IF(Analyse!$E$110="X",INDIRECT("'DATA - økonomi'!T"&amp;4+15*$A42+4*$A42+8),0)+IF(Analyse!$E$111="X",INDIRECT("'DATA - økonomi'!T"&amp;4+15*$A42+4*$A42+9),0)+IF(Analyse!$E$112="X",INDIRECT("'DATA - økonomi'!T"&amp;4+15*$A42+4*$A42+10),0)+IF(Analyse!$E$115="X",INDIRECT("'DATA - økonomi'!T"&amp;4+15*$A42+4*$A42+11),0)+IF(Analyse!$E$116="X",INDIRECT("'DATA - økonomi'!T"&amp;4+15*$A42+4*$A42+12),0)+IF(Analyse!$E$117="X",INDIRECT("'DATA - økonomi'!T"&amp;4+15*$A42+4*$A42+13),0)+IF(Analyse!$E$129="X",INDIRECT("'DATA - økonomi'!T"&amp;4+15*$A42+4*$A42+14),0)</f>
        <v>0</v>
      </c>
      <c r="U42" s="36">
        <f ca="1">IF(Analyse!$E$3="X",INDIRECT("'DATA - økonomi'!U"&amp;4+15*$A42+4*$A42+0),0)+IF(Analyse!$E$4="X",INDIRECT("'DATA - økonomi'!U"&amp;4+15*$A42+4*$A42+1),0)+IF(Analyse!$E$104="X",INDIRECT("'DATA - økonomi'!U"&amp;4+15*$A42+4*$A42+2),0)+IF(Analyse!$E$105="X",INDIRECT("'DATA - økonomi'!U"&amp;4+15*$A42+4*$A42+3),0)+IF(Analyse!$E$106="X",INDIRECT("'DATA - økonomi'!U"&amp;4+15*$A42+4*$A42+4),0)+IF(Analyse!$E$107="X",INDIRECT("'DATA - økonomi'!U"&amp;4+15*$A42+4*$A42+5),0)+IF(Analyse!$E$108="X",INDIRECT("'DATA - økonomi'!U"&amp;4+15*$A42+4*$A42+6),0)+IF(Analyse!$E$109="X",INDIRECT("'DATA - økonomi'!U"&amp;4+15*$A42+4*$A42+7),0)+IF(Analyse!$E$110="X",INDIRECT("'DATA - økonomi'!U"&amp;4+15*$A42+4*$A42+8),0)+IF(Analyse!$E$111="X",INDIRECT("'DATA - økonomi'!U"&amp;4+15*$A42+4*$A42+9),0)+IF(Analyse!$E$112="X",INDIRECT("'DATA - økonomi'!U"&amp;4+15*$A42+4*$A42+10),0)+IF(Analyse!$E$115="X",INDIRECT("'DATA - økonomi'!U"&amp;4+15*$A42+4*$A42+11),0)+IF(Analyse!$E$116="X",INDIRECT("'DATA - økonomi'!U"&amp;4+15*$A42+4*$A42+12),0)+IF(Analyse!$E$117="X",INDIRECT("'DATA - økonomi'!U"&amp;4+15*$A42+4*$A42+13),0)+IF(Analyse!$E$129="X",INDIRECT("'DATA - økonomi'!U"&amp;4+15*$A42+4*$A42+14),0)</f>
        <v>0</v>
      </c>
      <c r="V42" s="36">
        <f ca="1">IF(Analyse!$E$3="X",INDIRECT("'DATA - økonomi'!V"&amp;4+15*$A42+4*$A42+0),0)+IF(Analyse!$E$4="X",INDIRECT("'DATA - økonomi'!V"&amp;4+15*$A42+4*$A42+1),0)+IF(Analyse!$E$104="X",INDIRECT("'DATA - økonomi'!V"&amp;4+15*$A42+4*$A42+2),0)+IF(Analyse!$E$105="X",INDIRECT("'DATA - økonomi'!V"&amp;4+15*$A42+4*$A42+3),0)+IF(Analyse!$E$106="X",INDIRECT("'DATA - økonomi'!V"&amp;4+15*$A42+4*$A42+4),0)+IF(Analyse!$E$107="X",INDIRECT("'DATA - økonomi'!V"&amp;4+15*$A42+4*$A42+5),0)+IF(Analyse!$E$108="X",INDIRECT("'DATA - økonomi'!V"&amp;4+15*$A42+4*$A42+6),0)+IF(Analyse!$E$109="X",INDIRECT("'DATA - økonomi'!V"&amp;4+15*$A42+4*$A42+7),0)+IF(Analyse!$E$110="X",INDIRECT("'DATA - økonomi'!V"&amp;4+15*$A42+4*$A42+8),0)+IF(Analyse!$E$111="X",INDIRECT("'DATA - økonomi'!V"&amp;4+15*$A42+4*$A42+9),0)+IF(Analyse!$E$112="X",INDIRECT("'DATA - økonomi'!V"&amp;4+15*$A42+4*$A42+10),0)+IF(Analyse!$E$115="X",INDIRECT("'DATA - økonomi'!V"&amp;4+15*$A42+4*$A42+11),0)+IF(Analyse!$E$116="X",INDIRECT("'DATA - økonomi'!V"&amp;4+15*$A42+4*$A42+12),0)+IF(Analyse!$E$117="X",INDIRECT("'DATA - økonomi'!V"&amp;4+15*$A42+4*$A42+13),0)+IF(Analyse!$E$129="X",INDIRECT("'DATA - økonomi'!V"&amp;4+15*$A42+4*$A42+14),0)</f>
        <v>0</v>
      </c>
      <c r="W42" s="36">
        <f ca="1">IF(Analyse!$E$3="X",INDIRECT("'DATA - økonomi'!W"&amp;4+15*$A42+4*$A42+0),0)+IF(Analyse!$E$4="X",INDIRECT("'DATA - økonomi'!W"&amp;4+15*$A42+4*$A42+1),0)+IF(Analyse!$E$104="X",INDIRECT("'DATA - økonomi'!W"&amp;4+15*$A42+4*$A42+2),0)+IF(Analyse!$E$105="X",INDIRECT("'DATA - økonomi'!W"&amp;4+15*$A42+4*$A42+3),0)+IF(Analyse!$E$106="X",INDIRECT("'DATA - økonomi'!W"&amp;4+15*$A42+4*$A42+4),0)+IF(Analyse!$E$107="X",INDIRECT("'DATA - økonomi'!W"&amp;4+15*$A42+4*$A42+5),0)+IF(Analyse!$E$108="X",INDIRECT("'DATA - økonomi'!W"&amp;4+15*$A42+4*$A42+6),0)+IF(Analyse!$E$109="X",INDIRECT("'DATA - økonomi'!W"&amp;4+15*$A42+4*$A42+7),0)+IF(Analyse!$E$110="X",INDIRECT("'DATA - økonomi'!W"&amp;4+15*$A42+4*$A42+8),0)+IF(Analyse!$E$111="X",INDIRECT("'DATA - økonomi'!W"&amp;4+15*$A42+4*$A42+9),0)+IF(Analyse!$E$112="X",INDIRECT("'DATA - økonomi'!W"&amp;4+15*$A42+4*$A42+10),0)+IF(Analyse!$E$115="X",INDIRECT("'DATA - økonomi'!W"&amp;4+15*$A42+4*$A42+11),0)+IF(Analyse!$E$116="X",INDIRECT("'DATA - økonomi'!W"&amp;4+15*$A42+4*$A42+12),0)+IF(Analyse!$E$117="X",INDIRECT("'DATA - økonomi'!W"&amp;4+15*$A42+4*$A42+13),0)+IF(Analyse!$E$129="X",INDIRECT("'DATA - økonomi'!W"&amp;4+15*$A42+4*$A42+14),0)</f>
        <v>0</v>
      </c>
      <c r="X42" s="36">
        <f ca="1">IF(Analyse!$E$3="X",INDIRECT("'DATA - økonomi'!X"&amp;4+15*$A42+4*$A42+0),0)+IF(Analyse!$E$4="X",INDIRECT("'DATA - økonomi'!X"&amp;4+15*$A42+4*$A42+1),0)+IF(Analyse!$E$104="X",INDIRECT("'DATA - økonomi'!X"&amp;4+15*$A42+4*$A42+2),0)+IF(Analyse!$E$105="X",INDIRECT("'DATA - økonomi'!X"&amp;4+15*$A42+4*$A42+3),0)+IF(Analyse!$E$106="X",INDIRECT("'DATA - økonomi'!X"&amp;4+15*$A42+4*$A42+4),0)+IF(Analyse!$E$107="X",INDIRECT("'DATA - økonomi'!X"&amp;4+15*$A42+4*$A42+5),0)+IF(Analyse!$E$108="X",INDIRECT("'DATA - økonomi'!X"&amp;4+15*$A42+4*$A42+6),0)+IF(Analyse!$E$109="X",INDIRECT("'DATA - økonomi'!X"&amp;4+15*$A42+4*$A42+7),0)+IF(Analyse!$E$110="X",INDIRECT("'DATA - økonomi'!X"&amp;4+15*$A42+4*$A42+8),0)+IF(Analyse!$E$111="X",INDIRECT("'DATA - økonomi'!X"&amp;4+15*$A42+4*$A42+9),0)+IF(Analyse!$E$112="X",INDIRECT("'DATA - økonomi'!X"&amp;4+15*$A42+4*$A42+10),0)+IF(Analyse!$E$115="X",INDIRECT("'DATA - økonomi'!X"&amp;4+15*$A42+4*$A42+11),0)+IF(Analyse!$E$116="X",INDIRECT("'DATA - økonomi'!X"&amp;4+15*$A42+4*$A42+12),0)+IF(Analyse!$E$117="X",INDIRECT("'DATA - økonomi'!X"&amp;4+15*$A42+4*$A42+13),0)+IF(Analyse!$E$129="X",INDIRECT("'DATA - økonomi'!X"&amp;4+15*$A42+4*$A42+14),0)</f>
        <v>0</v>
      </c>
      <c r="Y42" s="36">
        <f ca="1">IF(Analyse!$E$3="X",INDIRECT("'DATA - økonomi'!Y"&amp;4+15*$A42+4*$A42+0),0)+IF(Analyse!$E$4="X",INDIRECT("'DATA - økonomi'!Y"&amp;4+15*$A42+4*$A42+1),0)+IF(Analyse!$E$104="X",INDIRECT("'DATA - økonomi'!Y"&amp;4+15*$A42+4*$A42+2),0)+IF(Analyse!$E$105="X",INDIRECT("'DATA - økonomi'!Y"&amp;4+15*$A42+4*$A42+3),0)+IF(Analyse!$E$106="X",INDIRECT("'DATA - økonomi'!Y"&amp;4+15*$A42+4*$A42+4),0)+IF(Analyse!$E$107="X",INDIRECT("'DATA - økonomi'!Y"&amp;4+15*$A42+4*$A42+5),0)+IF(Analyse!$E$108="X",INDIRECT("'DATA - økonomi'!Y"&amp;4+15*$A42+4*$A42+6),0)+IF(Analyse!$E$109="X",INDIRECT("'DATA - økonomi'!Y"&amp;4+15*$A42+4*$A42+7),0)+IF(Analyse!$E$110="X",INDIRECT("'DATA - økonomi'!Y"&amp;4+15*$A42+4*$A42+8),0)+IF(Analyse!$E$111="X",INDIRECT("'DATA - økonomi'!Y"&amp;4+15*$A42+4*$A42+9),0)+IF(Analyse!$E$112="X",INDIRECT("'DATA - økonomi'!Y"&amp;4+15*$A42+4*$A42+10),0)+IF(Analyse!$E$115="X",INDIRECT("'DATA - økonomi'!Y"&amp;4+15*$A42+4*$A42+11),0)+IF(Analyse!$E$116="X",INDIRECT("'DATA - økonomi'!Y"&amp;4+15*$A42+4*$A42+12),0)+IF(Analyse!$E$117="X",INDIRECT("'DATA - økonomi'!Y"&amp;4+15*$A42+4*$A42+13),0)+IF(Analyse!$E$129="X",INDIRECT("'DATA - økonomi'!Y"&amp;4+15*$A42+4*$A42+14),0)</f>
        <v>0</v>
      </c>
      <c r="Z42" s="36">
        <f ca="1">IF(Analyse!$E$3="X",INDIRECT("'DATA - økonomi'!Z"&amp;4+15*$A42+4*$A42+0),0)+IF(Analyse!$E$4="X",INDIRECT("'DATA - økonomi'!Z"&amp;4+15*$A42+4*$A42+1),0)+IF(Analyse!$E$104="X",INDIRECT("'DATA - økonomi'!Z"&amp;4+15*$A42+4*$A42+2),0)+IF(Analyse!$E$105="X",INDIRECT("'DATA - økonomi'!Z"&amp;4+15*$A42+4*$A42+3),0)+IF(Analyse!$E$106="X",INDIRECT("'DATA - økonomi'!Z"&amp;4+15*$A42+4*$A42+4),0)+IF(Analyse!$E$107="X",INDIRECT("'DATA - økonomi'!Z"&amp;4+15*$A42+4*$A42+5),0)+IF(Analyse!$E$108="X",INDIRECT("'DATA - økonomi'!Z"&amp;4+15*$A42+4*$A42+6),0)+IF(Analyse!$E$109="X",INDIRECT("'DATA - økonomi'!Z"&amp;4+15*$A42+4*$A42+7),0)+IF(Analyse!$E$110="X",INDIRECT("'DATA - økonomi'!Z"&amp;4+15*$A42+4*$A42+8),0)+IF(Analyse!$E$111="X",INDIRECT("'DATA - økonomi'!Z"&amp;4+15*$A42+4*$A42+9),0)+IF(Analyse!$E$112="X",INDIRECT("'DATA - økonomi'!Z"&amp;4+15*$A42+4*$A42+10),0)+IF(Analyse!$E$115="X",INDIRECT("'DATA - økonomi'!Z"&amp;4+15*$A42+4*$A42+11),0)+IF(Analyse!$E$116="X",INDIRECT("'DATA - økonomi'!Z"&amp;4+15*$A42+4*$A42+12),0)+IF(Analyse!$E$117="X",INDIRECT("'DATA - økonomi'!Z"&amp;4+15*$A42+4*$A42+13),0)+IF(Analyse!$E$129="X",INDIRECT("'DATA - økonomi'!Z"&amp;4+15*$A42+4*$A42+14),0)</f>
        <v>0</v>
      </c>
      <c r="AA42" s="36">
        <f ca="1">IF(Analyse!$E$3="X",INDIRECT("'DATA - økonomi'!Z"&amp;4+15*$A42+4*$A42+0),0)+IF(Analyse!$E$4="X",INDIRECT("'DATA - økonomi'!Z"&amp;4+15*$A42+4*$A42+1),0)+IF(Analyse!$E$104="X",INDIRECT("'DATA - økonomi'!Z"&amp;4+15*$A42+4*$A42+2),0)+IF(Analyse!$E$105="X",INDIRECT("'DATA - økonomi'!Z"&amp;4+15*$A42+4*$A42+3),0)+IF(Analyse!$E$106="X",INDIRECT("'DATA - økonomi'!Z"&amp;4+15*$A42+4*$A42+4),0)+IF(Analyse!$E$107="X",INDIRECT("'DATA - økonomi'!Z"&amp;4+15*$A42+4*$A42+5),0)+IF(Analyse!$E$108="X",INDIRECT("'DATA - økonomi'!Z"&amp;4+15*$A42+4*$A42+6),0)+IF(Analyse!$E$109="X",INDIRECT("'DATA - økonomi'!Z"&amp;4+15*$A42+4*$A42+7),0)+IF(Analyse!$E$110="X",INDIRECT("'DATA - økonomi'!Z"&amp;4+15*$A42+4*$A42+8),0)+IF(Analyse!$E$111="X",INDIRECT("'DATA - økonomi'!Z"&amp;4+15*$A42+4*$A42+9),0)+IF(Analyse!$E$112="X",INDIRECT("'DATA - økonomi'!Z"&amp;4+15*$A42+4*$A42+10),0)+IF(Analyse!$E$115="X",INDIRECT("'DATA - økonomi'!Z"&amp;4+15*$A42+4*$A42+11),0)+IF(Analyse!$E$116="X",INDIRECT("'DATA - økonomi'!Z"&amp;4+15*$A42+4*$A42+12),0)+IF(Analyse!$E$117="X",INDIRECT("'DATA - økonomi'!Z"&amp;4+15*$A42+4*$A42+13),0)+IF(Analyse!$E$129="X",INDIRECT("'DATA - økonomi'!Z"&amp;4+15*$A42+4*$A42+14),0)</f>
        <v>0</v>
      </c>
      <c r="AB42" s="36">
        <f ca="1">IF(Analyse!$E$3="X",INDIRECT("'DATA - økonomi'!Z"&amp;4+15*$A42+4*$A42+0),0)+IF(Analyse!$E$4="X",INDIRECT("'DATA - økonomi'!Z"&amp;4+15*$A42+4*$A42+1),0)+IF(Analyse!$E$104="X",INDIRECT("'DATA - økonomi'!Z"&amp;4+15*$A42+4*$A42+2),0)+IF(Analyse!$E$105="X",INDIRECT("'DATA - økonomi'!Z"&amp;4+15*$A42+4*$A42+3),0)+IF(Analyse!$E$106="X",INDIRECT("'DATA - økonomi'!Z"&amp;4+15*$A42+4*$A42+4),0)+IF(Analyse!$E$107="X",INDIRECT("'DATA - økonomi'!Z"&amp;4+15*$A42+4*$A42+5),0)+IF(Analyse!$E$108="X",INDIRECT("'DATA - økonomi'!Z"&amp;4+15*$A42+4*$A42+6),0)+IF(Analyse!$E$109="X",INDIRECT("'DATA - økonomi'!Z"&amp;4+15*$A42+4*$A42+7),0)+IF(Analyse!$E$110="X",INDIRECT("'DATA - økonomi'!Z"&amp;4+15*$A42+4*$A42+8),0)+IF(Analyse!$E$111="X",INDIRECT("'DATA - økonomi'!Z"&amp;4+15*$A42+4*$A42+9),0)+IF(Analyse!$E$112="X",INDIRECT("'DATA - økonomi'!Z"&amp;4+15*$A42+4*$A42+10),0)+IF(Analyse!$E$115="X",INDIRECT("'DATA - økonomi'!Z"&amp;4+15*$A42+4*$A42+11),0)+IF(Analyse!$E$116="X",INDIRECT("'DATA - økonomi'!Z"&amp;4+15*$A42+4*$A42+12),0)+IF(Analyse!$E$117="X",INDIRECT("'DATA - økonomi'!Z"&amp;4+15*$A42+4*$A42+13),0)+IF(Analyse!$E$129="X",INDIRECT("'DATA - økonomi'!Z"&amp;4+15*$A42+4*$A42+14),0)</f>
        <v>0</v>
      </c>
      <c r="AC42" s="30"/>
      <c r="AD42" s="35" t="s">
        <v>50</v>
      </c>
      <c r="AE42" s="36">
        <f ca="1">IF(Analyse!$E$3="X",INDIRECT("'DATA - økonomi'!AE"&amp;4+15*$A42+4*$A42+0),0)+IF(Analyse!$E$4="X",INDIRECT("'DATA - økonomi'!AE"&amp;4+15*$A42+4*$A42+1),0)+IF(Analyse!$E$104="X",INDIRECT("'DATA - økonomi'!AE"&amp;4+15*$A42+4*$A42+2),0)+IF(Analyse!$E$105="X",INDIRECT("'DATA - økonomi'!AE"&amp;4+15*$A42+4*$A42+3),0)+IF(Analyse!$E$106="X",INDIRECT("'DATA - økonomi'!AE"&amp;4+15*$A42+4*$A42+4),0)+IF(Analyse!$E$107="X",INDIRECT("'DATA - økonomi'!AE"&amp;4+15*$A42+4*$A42+5),0)+IF(Analyse!$E$108="X",INDIRECT("'DATA - økonomi'!AE"&amp;4+15*$A42+4*$A42+6),0)+IF(Analyse!$E$109="X",INDIRECT("'DATA - økonomi'!AE"&amp;4+15*$A42+4*$A42+7),0)+IF(Analyse!$E$110="X",INDIRECT("'DATA - økonomi'!AE"&amp;4+15*$A42+4*$A42+8),0)+IF(Analyse!$E$111="X",INDIRECT("'DATA - økonomi'!AE"&amp;4+15*$A42+4*$A42+9),0)+IF(Analyse!$E$112="X",INDIRECT("'DATA - økonomi'!AE"&amp;4+15*$A42+4*$A42+10),0)+IF(Analyse!$E$115="X",INDIRECT("'DATA - økonomi'!AE"&amp;4+15*$A42+4*$A42+11),0)+IF(Analyse!$E$116="X",INDIRECT("'DATA - økonomi'!AE"&amp;4+15*$A42+4*$A42+12),0)+IF(Analyse!$E$117="X",INDIRECT("'DATA - økonomi'!AE"&amp;4+15*$A42+4*$A42+13),0)+IF(Analyse!$E$129="X",INDIRECT("'DATA - økonomi'!AE"&amp;4+15*$A42+4*$A42+14),0)</f>
        <v>0</v>
      </c>
      <c r="AF42" s="36">
        <f ca="1">IF(Analyse!$E$3="X",INDIRECT("'DATA - økonomi'!AF"&amp;4+15*$A42+4*$A42+0),0)+IF(Analyse!$E$4="X",INDIRECT("'DATA - økonomi'!AF"&amp;4+15*$A42+4*$A42+1),0)+IF(Analyse!$E$104="X",INDIRECT("'DATA - økonomi'!AF"&amp;4+15*$A42+4*$A42+2),0)+IF(Analyse!$E$105="X",INDIRECT("'DATA - økonomi'!AF"&amp;4+15*$A42+4*$A42+3),0)+IF(Analyse!$E$106="X",INDIRECT("'DATA - økonomi'!AF"&amp;4+15*$A42+4*$A42+4),0)+IF(Analyse!$E$107="X",INDIRECT("'DATA - økonomi'!AF"&amp;4+15*$A42+4*$A42+5),0)+IF(Analyse!$E$108="X",INDIRECT("'DATA - økonomi'!AF"&amp;4+15*$A42+4*$A42+6),0)+IF(Analyse!$E$109="X",INDIRECT("'DATA - økonomi'!AF"&amp;4+15*$A42+4*$A42+7),0)+IF(Analyse!$E$110="X",INDIRECT("'DATA - økonomi'!AF"&amp;4+15*$A42+4*$A42+8),0)+IF(Analyse!$E$111="X",INDIRECT("'DATA - økonomi'!AF"&amp;4+15*$A42+4*$A42+9),0)+IF(Analyse!$E$112="X",INDIRECT("'DATA - økonomi'!AF"&amp;4+15*$A42+4*$A42+10),0)+IF(Analyse!$E$115="X",INDIRECT("'DATA - økonomi'!AF"&amp;4+15*$A42+4*$A42+11),0)+IF(Analyse!$E$116="X",INDIRECT("'DATA - økonomi'!AF"&amp;4+15*$A42+4*$A42+12),0)+IF(Analyse!$E$117="X",INDIRECT("'DATA - økonomi'!AF"&amp;4+15*$A42+4*$A42+13),0)+IF(Analyse!$E$129="X",INDIRECT("'DATA - økonomi'!AF"&amp;4+15*$A42+4*$A42+14),0)</f>
        <v>0</v>
      </c>
      <c r="AG42" s="36">
        <f ca="1">IF(Analyse!$E$3="X",INDIRECT("'DATA - økonomi'!AG"&amp;4+15*$A42+4*$A42+0),0)+IF(Analyse!$E$4="X",INDIRECT("'DATA - økonomi'!AG"&amp;4+15*$A42+4*$A42+1),0)+IF(Analyse!$E$104="X",INDIRECT("'DATA - økonomi'!AG"&amp;4+15*$A42+4*$A42+2),0)+IF(Analyse!$E$105="X",INDIRECT("'DATA - økonomi'!AG"&amp;4+15*$A42+4*$A42+3),0)+IF(Analyse!$E$106="X",INDIRECT("'DATA - økonomi'!AG"&amp;4+15*$A42+4*$A42+4),0)+IF(Analyse!$E$107="X",INDIRECT("'DATA - økonomi'!AG"&amp;4+15*$A42+4*$A42+5),0)+IF(Analyse!$E$108="X",INDIRECT("'DATA - økonomi'!AG"&amp;4+15*$A42+4*$A42+6),0)+IF(Analyse!$E$109="X",INDIRECT("'DATA - økonomi'!AG"&amp;4+15*$A42+4*$A42+7),0)+IF(Analyse!$E$110="X",INDIRECT("'DATA - økonomi'!AG"&amp;4+15*$A42+4*$A42+8),0)+IF(Analyse!$E$111="X",INDIRECT("'DATA - økonomi'!AG"&amp;4+15*$A42+4*$A42+9),0)+IF(Analyse!$E$112="X",INDIRECT("'DATA - økonomi'!AG"&amp;4+15*$A42+4*$A42+10),0)+IF(Analyse!$E$115="X",INDIRECT("'DATA - økonomi'!AG"&amp;4+15*$A42+4*$A42+11),0)+IF(Analyse!$E$116="X",INDIRECT("'DATA - økonomi'!AG"&amp;4+15*$A42+4*$A42+12),0)+IF(Analyse!$E$117="X",INDIRECT("'DATA - økonomi'!AG"&amp;4+15*$A42+4*$A42+13),0)+IF(Analyse!$E$129="X",INDIRECT("'DATA - økonomi'!AG"&amp;4+15*$A42+4*$A42+14),0)</f>
        <v>0</v>
      </c>
      <c r="AH42" s="36">
        <f ca="1">IF(Analyse!$E$3="X",INDIRECT("'DATA - økonomi'!AH"&amp;4+15*$A42+4*$A42+0),0)+IF(Analyse!$E$4="X",INDIRECT("'DATA - økonomi'!AH"&amp;4+15*$A42+4*$A42+1),0)+IF(Analyse!$E$104="X",INDIRECT("'DATA - økonomi'!AH"&amp;4+15*$A42+4*$A42+2),0)+IF(Analyse!$E$105="X",INDIRECT("'DATA - økonomi'!AH"&amp;4+15*$A42+4*$A42+3),0)+IF(Analyse!$E$106="X",INDIRECT("'DATA - økonomi'!AH"&amp;4+15*$A42+4*$A42+4),0)+IF(Analyse!$E$107="X",INDIRECT("'DATA - økonomi'!AH"&amp;4+15*$A42+4*$A42+5),0)+IF(Analyse!$E$108="X",INDIRECT("'DATA - økonomi'!AH"&amp;4+15*$A42+4*$A42+6),0)+IF(Analyse!$E$109="X",INDIRECT("'DATA - økonomi'!AH"&amp;4+15*$A42+4*$A42+7),0)+IF(Analyse!$E$110="X",INDIRECT("'DATA - økonomi'!AH"&amp;4+15*$A42+4*$A42+8),0)+IF(Analyse!$E$111="X",INDIRECT("'DATA - økonomi'!AH"&amp;4+15*$A42+4*$A42+9),0)+IF(Analyse!$E$112="X",INDIRECT("'DATA - økonomi'!AH"&amp;4+15*$A42+4*$A42+10),0)+IF(Analyse!$E$115="X",INDIRECT("'DATA - økonomi'!AH"&amp;4+15*$A42+4*$A42+11),0)+IF(Analyse!$E$116="X",INDIRECT("'DATA - økonomi'!AH"&amp;4+15*$A42+4*$A42+12),0)+IF(Analyse!$E$117="X",INDIRECT("'DATA - økonomi'!AH"&amp;4+15*$A42+4*$A42+13),0)+IF(Analyse!$E$129="X",INDIRECT("'DATA - økonomi'!AH"&amp;4+15*$A42+4*$A42+14),0)</f>
        <v>0</v>
      </c>
      <c r="AI42" s="36">
        <f ca="1">IF(Analyse!$E$3="X",INDIRECT("'DATA - økonomi'!AI"&amp;4+15*$A42+4*$A42+0),0)+IF(Analyse!$E$4="X",INDIRECT("'DATA - økonomi'!AI"&amp;4+15*$A42+4*$A42+1),0)+IF(Analyse!$E$104="X",INDIRECT("'DATA - økonomi'!AI"&amp;4+15*$A42+4*$A42+2),0)+IF(Analyse!$E$105="X",INDIRECT("'DATA - økonomi'!AI"&amp;4+15*$A42+4*$A42+3),0)+IF(Analyse!$E$106="X",INDIRECT("'DATA - økonomi'!AI"&amp;4+15*$A42+4*$A42+4),0)+IF(Analyse!$E$107="X",INDIRECT("'DATA - økonomi'!AI"&amp;4+15*$A42+4*$A42+5),0)+IF(Analyse!$E$108="X",INDIRECT("'DATA - økonomi'!AI"&amp;4+15*$A42+4*$A42+6),0)+IF(Analyse!$E$109="X",INDIRECT("'DATA - økonomi'!AI"&amp;4+15*$A42+4*$A42+7),0)+IF(Analyse!$E$110="X",INDIRECT("'DATA - økonomi'!AI"&amp;4+15*$A42+4*$A42+8),0)+IF(Analyse!$E$111="X",INDIRECT("'DATA - økonomi'!AI"&amp;4+15*$A42+4*$A42+9),0)+IF(Analyse!$E$112="X",INDIRECT("'DATA - økonomi'!AI"&amp;4+15*$A42+4*$A42+10),0)+IF(Analyse!$E$115="X",INDIRECT("'DATA - økonomi'!AI"&amp;4+15*$A42+4*$A42+11),0)+IF(Analyse!$E$116="X",INDIRECT("'DATA - økonomi'!AI"&amp;4+15*$A42+4*$A42+12),0)+IF(Analyse!$E$117="X",INDIRECT("'DATA - økonomi'!AI"&amp;4+15*$A42+4*$A42+13),0)+IF(Analyse!$E$129="X",INDIRECT("'DATA - økonomi'!AI"&amp;4+15*$A42+4*$A42+14),0)</f>
        <v>0</v>
      </c>
      <c r="AJ42" s="36">
        <f ca="1">IF(Analyse!$E$3="X",INDIRECT("'DATA - økonomi'!AJ"&amp;4+15*$A42+4*$A42+0),0)+IF(Analyse!$E$4="X",INDIRECT("'DATA - økonomi'!AJ"&amp;4+15*$A42+4*$A42+1),0)+IF(Analyse!$E$104="X",INDIRECT("'DATA - økonomi'!AJ"&amp;4+15*$A42+4*$A42+2),0)+IF(Analyse!$E$105="X",INDIRECT("'DATA - økonomi'!AJ"&amp;4+15*$A42+4*$A42+3),0)+IF(Analyse!$E$106="X",INDIRECT("'DATA - økonomi'!AJ"&amp;4+15*$A42+4*$A42+4),0)+IF(Analyse!$E$107="X",INDIRECT("'DATA - økonomi'!AJ"&amp;4+15*$A42+4*$A42+5),0)+IF(Analyse!$E$108="X",INDIRECT("'DATA - økonomi'!AJ"&amp;4+15*$A42+4*$A42+6),0)+IF(Analyse!$E$109="X",INDIRECT("'DATA - økonomi'!AJ"&amp;4+15*$A42+4*$A42+7),0)+IF(Analyse!$E$110="X",INDIRECT("'DATA - økonomi'!AJ"&amp;4+15*$A42+4*$A42+8),0)+IF(Analyse!$E$111="X",INDIRECT("'DATA - økonomi'!AJ"&amp;4+15*$A42+4*$A42+9),0)+IF(Analyse!$E$112="X",INDIRECT("'DATA - økonomi'!AJ"&amp;4+15*$A42+4*$A42+10),0)+IF(Analyse!$E$115="X",INDIRECT("'DATA - økonomi'!AJ"&amp;4+15*$A42+4*$A42+11),0)+IF(Analyse!$E$116="X",INDIRECT("'DATA - økonomi'!AJ"&amp;4+15*$A42+4*$A42+12),0)+IF(Analyse!$E$117="X",INDIRECT("'DATA - økonomi'!AJ"&amp;4+15*$A42+4*$A42+13),0)+IF(Analyse!$E$129="X",INDIRECT("'DATA - økonomi'!AJ"&amp;4+15*$A42+4*$A42+14),0)</f>
        <v>0</v>
      </c>
      <c r="AK42" s="36">
        <f ca="1">IF(Analyse!$E$3="X",INDIRECT("'DATA - økonomi'!AK"&amp;4+15*$A42+4*$A42+0),0)+IF(Analyse!$E$4="X",INDIRECT("'DATA - økonomi'!AK"&amp;4+15*$A42+4*$A42+1),0)+IF(Analyse!$E$104="X",INDIRECT("'DATA - økonomi'!AK"&amp;4+15*$A42+4*$A42+2),0)+IF(Analyse!$E$105="X",INDIRECT("'DATA - økonomi'!AK"&amp;4+15*$A42+4*$A42+3),0)+IF(Analyse!$E$106="X",INDIRECT("'DATA - økonomi'!AK"&amp;4+15*$A42+4*$A42+4),0)+IF(Analyse!$E$107="X",INDIRECT("'DATA - økonomi'!AK"&amp;4+15*$A42+4*$A42+5),0)+IF(Analyse!$E$108="X",INDIRECT("'DATA - økonomi'!AK"&amp;4+15*$A42+4*$A42+6),0)+IF(Analyse!$E$109="X",INDIRECT("'DATA - økonomi'!AK"&amp;4+15*$A42+4*$A42+7),0)+IF(Analyse!$E$110="X",INDIRECT("'DATA - økonomi'!AK"&amp;4+15*$A42+4*$A42+8),0)+IF(Analyse!$E$111="X",INDIRECT("'DATA - økonomi'!AK"&amp;4+15*$A42+4*$A42+9),0)+IF(Analyse!$E$112="X",INDIRECT("'DATA - økonomi'!AK"&amp;4+15*$A42+4*$A42+10),0)+IF(Analyse!$E$115="X",INDIRECT("'DATA - økonomi'!AK"&amp;4+15*$A42+4*$A42+11),0)+IF(Analyse!$E$116="X",INDIRECT("'DATA - økonomi'!AK"&amp;4+15*$A42+4*$A42+12),0)+IF(Analyse!$E$117="X",INDIRECT("'DATA - økonomi'!AK"&amp;4+15*$A42+4*$A42+13),0)+IF(Analyse!$E$129="X",INDIRECT("'DATA - økonomi'!AK"&amp;4+15*$A42+4*$A42+14),0)</f>
        <v>0</v>
      </c>
      <c r="AL42" s="36">
        <f ca="1">IF(Analyse!$E$3="X",INDIRECT("'DATA - økonomi'!AL"&amp;4+15*$A42+4*$A42+0),0)+IF(Analyse!$E$4="X",INDIRECT("'DATA - økonomi'!AL"&amp;4+15*$A42+4*$A42+1),0)+IF(Analyse!$E$104="X",INDIRECT("'DATA - økonomi'!AL"&amp;4+15*$A42+4*$A42+2),0)+IF(Analyse!$E$105="X",INDIRECT("'DATA - økonomi'!AL"&amp;4+15*$A42+4*$A42+3),0)+IF(Analyse!$E$106="X",INDIRECT("'DATA - økonomi'!AL"&amp;4+15*$A42+4*$A42+4),0)+IF(Analyse!$E$107="X",INDIRECT("'DATA - økonomi'!AL"&amp;4+15*$A42+4*$A42+5),0)+IF(Analyse!$E$108="X",INDIRECT("'DATA - økonomi'!AL"&amp;4+15*$A42+4*$A42+6),0)+IF(Analyse!$E$109="X",INDIRECT("'DATA - økonomi'!AL"&amp;4+15*$A42+4*$A42+7),0)+IF(Analyse!$E$110="X",INDIRECT("'DATA - økonomi'!AL"&amp;4+15*$A42+4*$A42+8),0)+IF(Analyse!$E$111="X",INDIRECT("'DATA - økonomi'!AL"&amp;4+15*$A42+4*$A42+9),0)+IF(Analyse!$E$112="X",INDIRECT("'DATA - økonomi'!AL"&amp;4+15*$A42+4*$A42+10),0)+IF(Analyse!$E$115="X",INDIRECT("'DATA - økonomi'!AL"&amp;4+15*$A42+4*$A42+11),0)+IF(Analyse!$E$116="X",INDIRECT("'DATA - økonomi'!AL"&amp;4+15*$A42+4*$A42+12),0)+IF(Analyse!$E$117="X",INDIRECT("'DATA - økonomi'!AL"&amp;4+15*$A42+4*$A42+13),0)+IF(Analyse!$E$129="X",INDIRECT("'DATA - økonomi'!AL"&amp;4+15*$A42+4*$A42+14),0)</f>
        <v>0</v>
      </c>
      <c r="AM42" s="36">
        <f ca="1">IF(Analyse!$E$3="X",INDIRECT("'DATA - økonomi'!AM"&amp;4+15*$A42+4*$A42+0),0)+IF(Analyse!$E$4="X",INDIRECT("'DATA - økonomi'!AM"&amp;4+15*$A42+4*$A42+1),0)+IF(Analyse!$E$104="X",INDIRECT("'DATA - økonomi'!AM"&amp;4+15*$A42+4*$A42+2),0)+IF(Analyse!$E$105="X",INDIRECT("'DATA - økonomi'!AM"&amp;4+15*$A42+4*$A42+3),0)+IF(Analyse!$E$106="X",INDIRECT("'DATA - økonomi'!AM"&amp;4+15*$A42+4*$A42+4),0)+IF(Analyse!$E$107="X",INDIRECT("'DATA - økonomi'!AM"&amp;4+15*$A42+4*$A42+5),0)+IF(Analyse!$E$108="X",INDIRECT("'DATA - økonomi'!AM"&amp;4+15*$A42+4*$A42+6),0)+IF(Analyse!$E$109="X",INDIRECT("'DATA - økonomi'!AM"&amp;4+15*$A42+4*$A42+7),0)+IF(Analyse!$E$110="X",INDIRECT("'DATA - økonomi'!AM"&amp;4+15*$A42+4*$A42+8),0)+IF(Analyse!$E$111="X",INDIRECT("'DATA - økonomi'!AM"&amp;4+15*$A42+4*$A42+9),0)+IF(Analyse!$E$112="X",INDIRECT("'DATA - økonomi'!AM"&amp;4+15*$A42+4*$A42+10),0)+IF(Analyse!$E$115="X",INDIRECT("'DATA - økonomi'!AM"&amp;4+15*$A42+4*$A42+11),0)+IF(Analyse!$E$116="X",INDIRECT("'DATA - økonomi'!AM"&amp;4+15*$A42+4*$A42+12),0)+IF(Analyse!$E$117="X",INDIRECT("'DATA - økonomi'!AM"&amp;4+15*$A42+4*$A42+13),0)+IF(Analyse!$E$129="X",INDIRECT("'DATA - økonomi'!AM"&amp;4+15*$A42+4*$A42+14),0)</f>
        <v>0</v>
      </c>
      <c r="AN42" s="36">
        <f ca="1">IF(Analyse!$E$3="X",INDIRECT("'DATA - økonomi'!AN"&amp;4+15*$A42+4*$A42+0),0)+IF(Analyse!$E$4="X",INDIRECT("'DATA - økonomi'!AN"&amp;4+15*$A42+4*$A42+1),0)+IF(Analyse!$E$104="X",INDIRECT("'DATA - økonomi'!AN"&amp;4+15*$A42+4*$A42+2),0)+IF(Analyse!$E$105="X",INDIRECT("'DATA - økonomi'!AN"&amp;4+15*$A42+4*$A42+3),0)+IF(Analyse!$E$106="X",INDIRECT("'DATA - økonomi'!AN"&amp;4+15*$A42+4*$A42+4),0)+IF(Analyse!$E$107="X",INDIRECT("'DATA - økonomi'!AN"&amp;4+15*$A42+4*$A42+5),0)+IF(Analyse!$E$108="X",INDIRECT("'DATA - økonomi'!AN"&amp;4+15*$A42+4*$A42+6),0)+IF(Analyse!$E$109="X",INDIRECT("'DATA - økonomi'!AN"&amp;4+15*$A42+4*$A42+7),0)+IF(Analyse!$E$110="X",INDIRECT("'DATA - økonomi'!AN"&amp;4+15*$A42+4*$A42+8),0)+IF(Analyse!$E$111="X",INDIRECT("'DATA - økonomi'!AN"&amp;4+15*$A42+4*$A42+9),0)+IF(Analyse!$E$112="X",INDIRECT("'DATA - økonomi'!AN"&amp;4+15*$A42+4*$A42+10),0)+IF(Analyse!$E$115="X",INDIRECT("'DATA - økonomi'!AN"&amp;4+15*$A42+4*$A42+11),0)+IF(Analyse!$E$116="X",INDIRECT("'DATA - økonomi'!AN"&amp;4+15*$A42+4*$A42+12),0)+IF(Analyse!$E$117="X",INDIRECT("'DATA - økonomi'!AN"&amp;4+15*$A42+4*$A42+13),0)+IF(Analyse!$E$129="X",INDIRECT("'DATA - økonomi'!AN"&amp;4+15*$A42+4*$A42+14),0)</f>
        <v>0</v>
      </c>
      <c r="AO42" s="36">
        <f ca="1">IF(Analyse!$E$3="X",INDIRECT("'DATA - økonomi'!AO"&amp;4+15*$A42+4*$A42+0),0)+IF(Analyse!$E$4="X",INDIRECT("'DATA - økonomi'!AO"&amp;4+15*$A42+4*$A42+1),0)+IF(Analyse!$E$104="X",INDIRECT("'DATA - økonomi'!AO"&amp;4+15*$A42+4*$A42+2),0)+IF(Analyse!$E$105="X",INDIRECT("'DATA - økonomi'!AO"&amp;4+15*$A42+4*$A42+3),0)+IF(Analyse!$E$106="X",INDIRECT("'DATA - økonomi'!AO"&amp;4+15*$A42+4*$A42+4),0)+IF(Analyse!$E$107="X",INDIRECT("'DATA - økonomi'!AO"&amp;4+15*$A42+4*$A42+5),0)+IF(Analyse!$E$108="X",INDIRECT("'DATA - økonomi'!AO"&amp;4+15*$A42+4*$A42+6),0)+IF(Analyse!$E$109="X",INDIRECT("'DATA - økonomi'!AO"&amp;4+15*$A42+4*$A42+7),0)+IF(Analyse!$E$110="X",INDIRECT("'DATA - økonomi'!AO"&amp;4+15*$A42+4*$A42+8),0)+IF(Analyse!$E$111="X",INDIRECT("'DATA - økonomi'!AO"&amp;4+15*$A42+4*$A42+9),0)+IF(Analyse!$E$112="X",INDIRECT("'DATA - økonomi'!AO"&amp;4+15*$A42+4*$A42+10),0)+IF(Analyse!$E$115="X",INDIRECT("'DATA - økonomi'!AO"&amp;4+15*$A42+4*$A42+11),0)+IF(Analyse!$E$116="X",INDIRECT("'DATA - økonomi'!AO"&amp;4+15*$A42+4*$A42+12),0)+IF(Analyse!$E$117="X",INDIRECT("'DATA - økonomi'!AO"&amp;4+15*$A42+4*$A42+13),0)+IF(Analyse!$E$129="X",INDIRECT("'DATA - økonomi'!AO"&amp;4+15*$A42+4*$A42+14),0)</f>
        <v>0</v>
      </c>
      <c r="AP42" s="30"/>
      <c r="AQ42" s="35" t="s">
        <v>50</v>
      </c>
      <c r="AR42" s="36">
        <f ca="1">INDIRECT("'DATA - økonomi'!AE"&amp;($A145+1)*19)</f>
        <v>54232.568999999996</v>
      </c>
      <c r="AS42" s="36">
        <f ca="1">INDIRECT("'DATA - økonomi'!AF"&amp;($A145+1)*19)</f>
        <v>54481.031999999999</v>
      </c>
      <c r="AT42" s="36">
        <f ca="1">INDIRECT("'DATA - økonomi'!AG"&amp;($A145+1)*19)</f>
        <v>54752.873999999996</v>
      </c>
      <c r="AU42" s="36">
        <f ca="1">INDIRECT("'DATA - økonomi'!AH"&amp;($A145+1)*19)</f>
        <v>55449.152000000002</v>
      </c>
      <c r="AV42" s="36">
        <f ca="1">INDIRECT("'DATA - økonomi'!AI"&amp;($A145+1)*19)</f>
        <v>56088.9</v>
      </c>
      <c r="AW42" s="36">
        <f ca="1">INDIRECT("'DATA - økonomi'!AJ"&amp;($A145+1)*19)</f>
        <v>56357.142</v>
      </c>
      <c r="AX42" s="36">
        <f ca="1">INDIRECT("'DATA - økonomi'!AK"&amp;($A145+1)*19)</f>
        <v>56661.99</v>
      </c>
      <c r="AY42" s="36">
        <f ca="1">INDIRECT("'DATA - økonomi'!AL"&amp;($A145+1)*19)</f>
        <v>56762.783999999992</v>
      </c>
      <c r="AZ42" s="36">
        <f ca="1">INDIRECT("'DATA - økonomi'!AM"&amp;($A145+1)*19)</f>
        <v>57274.209000000003</v>
      </c>
      <c r="BA42" s="36">
        <f ca="1">INDIRECT("'DATA - økonomi'!AN"&amp;($A145+1)*19)</f>
        <v>58837.988999999994</v>
      </c>
      <c r="BB42" s="36">
        <f ca="1">INDIRECT("'DATA - økonomi'!AO"&amp;($A145+1)*19)</f>
        <v>60010.559999999998</v>
      </c>
      <c r="BC42" s="30"/>
    </row>
    <row r="43" spans="1:55" x14ac:dyDescent="0.25">
      <c r="A43" s="32">
        <v>39</v>
      </c>
      <c r="B43" s="35" t="s">
        <v>51</v>
      </c>
      <c r="C43" s="36">
        <f ca="1">IF(Analyse!$E$3="X",INDIRECT("'DATA - økonomi'!C"&amp;4+15*$A43+4*$A43+0),0)+IF(Analyse!$E$4="X",INDIRECT("'DATA - økonomi'!C"&amp;4+15*$A43+4*$A43+1),0)+IF(Analyse!$E$104="X",INDIRECT("'DATA - økonomi'!C"&amp;4+15*$A43+4*$A43+2),0)+IF(Analyse!$E$105="X",INDIRECT("'DATA - økonomi'!C"&amp;4+15*$A43+4*$A43+3),0)+IF(Analyse!$E$106="X",INDIRECT("'DATA - økonomi'!C"&amp;4+15*$A43+4*$A43+4),0)+IF(Analyse!$E$107="X",INDIRECT("'DATA - økonomi'!C"&amp;4+15*$A43+4*$A43+5),0)+IF(Analyse!$E$108="X",INDIRECT("'DATA - økonomi'!C"&amp;4+15*$A43+4*$A43+6),0)+IF(Analyse!$E$109="X",INDIRECT("'DATA - økonomi'!C"&amp;4+15*$A43+4*$A43+7),0)+IF(Analyse!$E$110="X",INDIRECT("'DATA - økonomi'!C"&amp;4+15*$A43+4*$A43+8),0)+IF(Analyse!$E$111="X",INDIRECT("'DATA - økonomi'!C"&amp;4+15*$A43+4*$A43+9),0)+IF(Analyse!$E$112="X",INDIRECT("'DATA - økonomi'!C"&amp;4+15*$A43+4*$A43+10),0)+IF(Analyse!$E$115="X",INDIRECT("'DATA - økonomi'!C"&amp;4+15*$A43+4*$A43+11),0)+IF(Analyse!$E$116="X",INDIRECT("'DATA - økonomi'!C"&amp;4+15*$A43+4*$A43+12),0)+IF(Analyse!$E$117="X",INDIRECT("'DATA - økonomi'!C"&amp;4+15*$A43+4*$A43+13),0)+IF(Analyse!$E$129="X",INDIRECT("'DATA - økonomi'!C"&amp;4+15*$A43+4*$A43+14),0)</f>
        <v>0</v>
      </c>
      <c r="D43" s="36">
        <f ca="1">IF(Analyse!$E$3="X",INDIRECT("'DATA - økonomi'!D"&amp;4+15*$A43+4*$A43+0),0)+IF(Analyse!$E$4="X",INDIRECT("'DATA - økonomi'!D"&amp;4+15*$A43+4*$A43+1),0)+IF(Analyse!$E$104="X",INDIRECT("'DATA - økonomi'!D"&amp;4+15*$A43+4*$A43+2),0)+IF(Analyse!$E$105="X",INDIRECT("'DATA - økonomi'!D"&amp;4+15*$A43+4*$A43+3),0)+IF(Analyse!$E$106="X",INDIRECT("'DATA - økonomi'!D"&amp;4+15*$A43+4*$A43+4),0)+IF(Analyse!$E$107="X",INDIRECT("'DATA - økonomi'!D"&amp;4+15*$A43+4*$A43+5),0)+IF(Analyse!$E$108="X",INDIRECT("'DATA - økonomi'!D"&amp;4+15*$A43+4*$A43+6),0)+IF(Analyse!$E$109="X",INDIRECT("'DATA - økonomi'!D"&amp;4+15*$A43+4*$A43+7),0)+IF(Analyse!$E$110="X",INDIRECT("'DATA - økonomi'!D"&amp;4+15*$A43+4*$A43+8),0)+IF(Analyse!$E$111="X",INDIRECT("'DATA - økonomi'!D"&amp;4+15*$A43+4*$A43+9),0)+IF(Analyse!$E$112="X",INDIRECT("'DATA - økonomi'!D"&amp;4+15*$A43+4*$A43+10),0)+IF(Analyse!$E$115="X",INDIRECT("'DATA - økonomi'!D"&amp;4+15*$A43+4*$A43+11),0)+IF(Analyse!$E$116="X",INDIRECT("'DATA - økonomi'!D"&amp;4+15*$A43+4*$A43+12),0)+IF(Analyse!$E$117="X",INDIRECT("'DATA - økonomi'!D"&amp;4+15*$A43+4*$A43+13),0)+IF(Analyse!$E$129="X",INDIRECT("'DATA - økonomi'!D"&amp;4+15*$A43+4*$A43+14),0)</f>
        <v>0</v>
      </c>
      <c r="E43" s="36">
        <f ca="1">IF(Analyse!$E$3="X",INDIRECT("'DATA - økonomi'!E"&amp;4+15*$A43+4*$A43+0),0)+IF(Analyse!$E$4="X",INDIRECT("'DATA - økonomi'!E"&amp;4+15*$A43+4*$A43+1),0)+IF(Analyse!$E$104="X",INDIRECT("'DATA - økonomi'!E"&amp;4+15*$A43+4*$A43+2),0)+IF(Analyse!$E$105="X",INDIRECT("'DATA - økonomi'!E"&amp;4+15*$A43+4*$A43+3),0)+IF(Analyse!$E$106="X",INDIRECT("'DATA - økonomi'!E"&amp;4+15*$A43+4*$A43+4),0)+IF(Analyse!$E$107="X",INDIRECT("'DATA - økonomi'!E"&amp;4+15*$A43+4*$A43+5),0)+IF(Analyse!$E$108="X",INDIRECT("'DATA - økonomi'!E"&amp;4+15*$A43+4*$A43+6),0)+IF(Analyse!$E$109="X",INDIRECT("'DATA - økonomi'!E"&amp;4+15*$A43+4*$A43+7),0)+IF(Analyse!$E$110="X",INDIRECT("'DATA - økonomi'!E"&amp;4+15*$A43+4*$A43+8),0)+IF(Analyse!$E$111="X",INDIRECT("'DATA - økonomi'!E"&amp;4+15*$A43+4*$A43+9),0)+IF(Analyse!$E$112="X",INDIRECT("'DATA - økonomi'!E"&amp;4+15*$A43+4*$A43+10),0)+IF(Analyse!$E$115="X",INDIRECT("'DATA - økonomi'!E"&amp;4+15*$A43+4*$A43+11),0)+IF(Analyse!$E$116="X",INDIRECT("'DATA - økonomi'!E"&amp;4+15*$A43+4*$A43+12),0)+IF(Analyse!$E$117="X",INDIRECT("'DATA - økonomi'!E"&amp;4+15*$A43+4*$A43+13),0)+IF(Analyse!$E$129="X",INDIRECT("'DATA - økonomi'!E"&amp;4+15*$A43+4*$A43+14),0)</f>
        <v>0</v>
      </c>
      <c r="F43" s="36">
        <f ca="1">IF(Analyse!$E$3="X",INDIRECT("'DATA - økonomi'!F"&amp;4+15*$A43+4*$A43+0),0)+IF(Analyse!$E$4="X",INDIRECT("'DATA - økonomi'!F"&amp;4+15*$A43+4*$A43+1),0)+IF(Analyse!$E$104="X",INDIRECT("'DATA - økonomi'!F"&amp;4+15*$A43+4*$A43+2),0)+IF(Analyse!$E$105="X",INDIRECT("'DATA - økonomi'!F"&amp;4+15*$A43+4*$A43+3),0)+IF(Analyse!$E$106="X",INDIRECT("'DATA - økonomi'!F"&amp;4+15*$A43+4*$A43+4),0)+IF(Analyse!$E$107="X",INDIRECT("'DATA - økonomi'!F"&amp;4+15*$A43+4*$A43+5),0)+IF(Analyse!$E$108="X",INDIRECT("'DATA - økonomi'!F"&amp;4+15*$A43+4*$A43+6),0)+IF(Analyse!$E$109="X",INDIRECT("'DATA - økonomi'!F"&amp;4+15*$A43+4*$A43+7),0)+IF(Analyse!$E$110="X",INDIRECT("'DATA - økonomi'!F"&amp;4+15*$A43+4*$A43+8),0)+IF(Analyse!$E$111="X",INDIRECT("'DATA - økonomi'!F"&amp;4+15*$A43+4*$A43+9),0)+IF(Analyse!$E$112="X",INDIRECT("'DATA - økonomi'!F"&amp;4+15*$A43+4*$A43+10),0)+IF(Analyse!$E$115="X",INDIRECT("'DATA - økonomi'!F"&amp;4+15*$A43+4*$A43+11),0)+IF(Analyse!$E$116="X",INDIRECT("'DATA - økonomi'!F"&amp;4+15*$A43+4*$A43+12),0)+IF(Analyse!$E$117="X",INDIRECT("'DATA - økonomi'!F"&amp;4+15*$A43+4*$A43+13),0)+IF(Analyse!$E$129="X",INDIRECT("'DATA - økonomi'!F"&amp;4+15*$A43+4*$A43+14),0)</f>
        <v>0</v>
      </c>
      <c r="G43" s="36">
        <f ca="1">IF(Analyse!$E$3="X",INDIRECT("'DATA - økonomi'!G"&amp;4+15*$A43+4*$A43+0),0)+IF(Analyse!$E$4="X",INDIRECT("'DATA - økonomi'!G"&amp;4+15*$A43+4*$A43+1),0)+IF(Analyse!$E$104="X",INDIRECT("'DATA - økonomi'!G"&amp;4+15*$A43+4*$A43+2),0)+IF(Analyse!$E$105="X",INDIRECT("'DATA - økonomi'!G"&amp;4+15*$A43+4*$A43+3),0)+IF(Analyse!$E$106="X",INDIRECT("'DATA - økonomi'!G"&amp;4+15*$A43+4*$A43+4),0)+IF(Analyse!$E$107="X",INDIRECT("'DATA - økonomi'!G"&amp;4+15*$A43+4*$A43+5),0)+IF(Analyse!$E$108="X",INDIRECT("'DATA - økonomi'!G"&amp;4+15*$A43+4*$A43+6),0)+IF(Analyse!$E$109="X",INDIRECT("'DATA - økonomi'!G"&amp;4+15*$A43+4*$A43+7),0)+IF(Analyse!$E$110="X",INDIRECT("'DATA - økonomi'!G"&amp;4+15*$A43+4*$A43+8),0)+IF(Analyse!$E$111="X",INDIRECT("'DATA - økonomi'!G"&amp;4+15*$A43+4*$A43+9),0)+IF(Analyse!$E$112="X",INDIRECT("'DATA - økonomi'!G"&amp;4+15*$A43+4*$A43+10),0)+IF(Analyse!$E$115="X",INDIRECT("'DATA - økonomi'!G"&amp;4+15*$A43+4*$A43+11),0)+IF(Analyse!$E$116="X",INDIRECT("'DATA - økonomi'!G"&amp;4+15*$A43+4*$A43+12),0)+IF(Analyse!$E$117="X",INDIRECT("'DATA - økonomi'!G"&amp;4+15*$A43+4*$A43+13),0)+IF(Analyse!$E$129="X",INDIRECT("'DATA - økonomi'!G"&amp;4+15*$A43+4*$A43+14),0)</f>
        <v>0</v>
      </c>
      <c r="H43" s="36">
        <f ca="1">IF(Analyse!$E$3="X",INDIRECT("'DATA - økonomi'!H"&amp;4+15*$A43+4*$A43+0),0)+IF(Analyse!$E$4="X",INDIRECT("'DATA - økonomi'!H"&amp;4+15*$A43+4*$A43+1),0)+IF(Analyse!$E$104="X",INDIRECT("'DATA - økonomi'!H"&amp;4+15*$A43+4*$A43+2),0)+IF(Analyse!$E$105="X",INDIRECT("'DATA - økonomi'!H"&amp;4+15*$A43+4*$A43+3),0)+IF(Analyse!$E$106="X",INDIRECT("'DATA - økonomi'!H"&amp;4+15*$A43+4*$A43+4),0)+IF(Analyse!$E$107="X",INDIRECT("'DATA - økonomi'!H"&amp;4+15*$A43+4*$A43+5),0)+IF(Analyse!$E$108="X",INDIRECT("'DATA - økonomi'!H"&amp;4+15*$A43+4*$A43+6),0)+IF(Analyse!$E$109="X",INDIRECT("'DATA - økonomi'!H"&amp;4+15*$A43+4*$A43+7),0)+IF(Analyse!$E$110="X",INDIRECT("'DATA - økonomi'!H"&amp;4+15*$A43+4*$A43+8),0)+IF(Analyse!$E$111="X",INDIRECT("'DATA - økonomi'!H"&amp;4+15*$A43+4*$A43+9),0)+IF(Analyse!$E$112="X",INDIRECT("'DATA - økonomi'!H"&amp;4+15*$A43+4*$A43+10),0)+IF(Analyse!$E$115="X",INDIRECT("'DATA - økonomi'!H"&amp;4+15*$A43+4*$A43+11),0)+IF(Analyse!$E$116="X",INDIRECT("'DATA - økonomi'!H"&amp;4+15*$A43+4*$A43+12),0)+IF(Analyse!$E$117="X",INDIRECT("'DATA - økonomi'!H"&amp;4+15*$A43+4*$A43+13),0)+IF(Analyse!$E$129="X",INDIRECT("'DATA - økonomi'!H"&amp;4+15*$A43+4*$A43+14),0)</f>
        <v>0</v>
      </c>
      <c r="I43" s="36">
        <f ca="1">IF(Analyse!$E$3="X",INDIRECT("'DATA - økonomi'!I"&amp;4+15*$A43+4*$A43+0),0)+IF(Analyse!$E$4="X",INDIRECT("'DATA - økonomi'!I"&amp;4+15*$A43+4*$A43+1),0)+IF(Analyse!$E$104="X",INDIRECT("'DATA - økonomi'!I"&amp;4+15*$A43+4*$A43+2),0)+IF(Analyse!$E$105="X",INDIRECT("'DATA - økonomi'!I"&amp;4+15*$A43+4*$A43+3),0)+IF(Analyse!$E$106="X",INDIRECT("'DATA - økonomi'!I"&amp;4+15*$A43+4*$A43+4),0)+IF(Analyse!$E$107="X",INDIRECT("'DATA - økonomi'!I"&amp;4+15*$A43+4*$A43+5),0)+IF(Analyse!$E$108="X",INDIRECT("'DATA - økonomi'!I"&amp;4+15*$A43+4*$A43+6),0)+IF(Analyse!$E$109="X",INDIRECT("'DATA - økonomi'!I"&amp;4+15*$A43+4*$A43+7),0)+IF(Analyse!$E$110="X",INDIRECT("'DATA - økonomi'!I"&amp;4+15*$A43+4*$A43+8),0)+IF(Analyse!$E$111="X",INDIRECT("'DATA - økonomi'!I"&amp;4+15*$A43+4*$A43+9),0)+IF(Analyse!$E$112="X",INDIRECT("'DATA - økonomi'!I"&amp;4+15*$A43+4*$A43+10),0)+IF(Analyse!$E$115="X",INDIRECT("'DATA - økonomi'!I"&amp;4+15*$A43+4*$A43+11),0)+IF(Analyse!$E$116="X",INDIRECT("'DATA - økonomi'!I"&amp;4+15*$A43+4*$A43+12),0)+IF(Analyse!$E$117="X",INDIRECT("'DATA - økonomi'!I"&amp;4+15*$A43+4*$A43+13),0)+IF(Analyse!$E$129="X",INDIRECT("'DATA - økonomi'!I"&amp;4+15*$A43+4*$A43+14),0)</f>
        <v>0</v>
      </c>
      <c r="J43" s="36">
        <f ca="1">IF(Analyse!$E$3="X",INDIRECT("'DATA - økonomi'!J"&amp;4+15*$A43+4*$A43+0),0)+IF(Analyse!$E$4="X",INDIRECT("'DATA - økonomi'!J"&amp;4+15*$A43+4*$A43+1),0)+IF(Analyse!$E$104="X",INDIRECT("'DATA - økonomi'!J"&amp;4+15*$A43+4*$A43+2),0)+IF(Analyse!$E$105="X",INDIRECT("'DATA - økonomi'!J"&amp;4+15*$A43+4*$A43+3),0)+IF(Analyse!$E$106="X",INDIRECT("'DATA - økonomi'!J"&amp;4+15*$A43+4*$A43+4),0)+IF(Analyse!$E$107="X",INDIRECT("'DATA - økonomi'!J"&amp;4+15*$A43+4*$A43+5),0)+IF(Analyse!$E$108="X",INDIRECT("'DATA - økonomi'!J"&amp;4+15*$A43+4*$A43+6),0)+IF(Analyse!$E$109="X",INDIRECT("'DATA - økonomi'!J"&amp;4+15*$A43+4*$A43+7),0)+IF(Analyse!$E$110="X",INDIRECT("'DATA - økonomi'!J"&amp;4+15*$A43+4*$A43+8),0)+IF(Analyse!$E$111="X",INDIRECT("'DATA - økonomi'!J"&amp;4+15*$A43+4*$A43+9),0)+IF(Analyse!$E$112="X",INDIRECT("'DATA - økonomi'!J"&amp;4+15*$A43+4*$A43+10),0)+IF(Analyse!$E$115="X",INDIRECT("'DATA - økonomi'!J"&amp;4+15*$A43+4*$A43+11),0)+IF(Analyse!$E$116="X",INDIRECT("'DATA - økonomi'!J"&amp;4+15*$A43+4*$A43+12),0)+IF(Analyse!$E$117="X",INDIRECT("'DATA - økonomi'!J"&amp;4+15*$A43+4*$A43+13),0)+IF(Analyse!$E$129="X",INDIRECT("'DATA - økonomi'!J"&amp;4+15*$A43+4*$A43+14),0)</f>
        <v>0</v>
      </c>
      <c r="K43" s="36">
        <f ca="1">IF(Analyse!$E$3="X",INDIRECT("'DATA - økonomi'!K"&amp;4+15*$A43+4*$A43+0),0)+IF(Analyse!$E$4="X",INDIRECT("'DATA - økonomi'!K"&amp;4+15*$A43+4*$A43+1),0)+IF(Analyse!$E$104="X",INDIRECT("'DATA - økonomi'!K"&amp;4+15*$A43+4*$A43+2),0)+IF(Analyse!$E$105="X",INDIRECT("'DATA - økonomi'!K"&amp;4+15*$A43+4*$A43+3),0)+IF(Analyse!$E$106="X",INDIRECT("'DATA - økonomi'!K"&amp;4+15*$A43+4*$A43+4),0)+IF(Analyse!$E$107="X",INDIRECT("'DATA - økonomi'!K"&amp;4+15*$A43+4*$A43+5),0)+IF(Analyse!$E$108="X",INDIRECT("'DATA - økonomi'!K"&amp;4+15*$A43+4*$A43+6),0)+IF(Analyse!$E$109="X",INDIRECT("'DATA - økonomi'!K"&amp;4+15*$A43+4*$A43+7),0)+IF(Analyse!$E$110="X",INDIRECT("'DATA - økonomi'!K"&amp;4+15*$A43+4*$A43+8),0)+IF(Analyse!$E$111="X",INDIRECT("'DATA - økonomi'!K"&amp;4+15*$A43+4*$A43+9),0)+IF(Analyse!$E$112="X",INDIRECT("'DATA - økonomi'!K"&amp;4+15*$A43+4*$A43+10),0)+IF(Analyse!$E$115="X",INDIRECT("'DATA - økonomi'!K"&amp;4+15*$A43+4*$A43+11),0)+IF(Analyse!$E$116="X",INDIRECT("'DATA - økonomi'!K"&amp;4+15*$A43+4*$A43+12),0)+IF(Analyse!$E$117="X",INDIRECT("'DATA - økonomi'!K"&amp;4+15*$A43+4*$A43+13),0)+IF(Analyse!$E$129="X",INDIRECT("'DATA - økonomi'!K"&amp;4+15*$A43+4*$A43+14),0)</f>
        <v>0</v>
      </c>
      <c r="L43" s="36">
        <f ca="1">IF(Analyse!$E$3="X",INDIRECT("'DATA - økonomi'!L"&amp;4+15*$A43+4*$A43+0),0)+IF(Analyse!$E$4="X",INDIRECT("'DATA - økonomi'!L"&amp;4+15*$A43+4*$A43+1),0)+IF(Analyse!$E$104="X",INDIRECT("'DATA - økonomi'!L"&amp;4+15*$A43+4*$A43+2),0)+IF(Analyse!$E$105="X",INDIRECT("'DATA - økonomi'!L"&amp;4+15*$A43+4*$A43+3),0)+IF(Analyse!$E$106="X",INDIRECT("'DATA - økonomi'!L"&amp;4+15*$A43+4*$A43+4),0)+IF(Analyse!$E$107="X",INDIRECT("'DATA - økonomi'!L"&amp;4+15*$A43+4*$A43+5),0)+IF(Analyse!$E$108="X",INDIRECT("'DATA - økonomi'!L"&amp;4+15*$A43+4*$A43+6),0)+IF(Analyse!$E$109="X",INDIRECT("'DATA - økonomi'!L"&amp;4+15*$A43+4*$A43+7),0)+IF(Analyse!$E$110="X",INDIRECT("'DATA - økonomi'!L"&amp;4+15*$A43+4*$A43+8),0)+IF(Analyse!$E$111="X",INDIRECT("'DATA - økonomi'!L"&amp;4+15*$A43+4*$A43+9),0)+IF(Analyse!$E$112="X",INDIRECT("'DATA - økonomi'!L"&amp;4+15*$A43+4*$A43+10),0)+IF(Analyse!$E$115="X",INDIRECT("'DATA - økonomi'!L"&amp;4+15*$A43+4*$A43+11),0)+IF(Analyse!$E$116="X",INDIRECT("'DATA - økonomi'!L"&amp;4+15*$A43+4*$A43+12),0)+IF(Analyse!$E$117="X",INDIRECT("'DATA - økonomi'!L"&amp;4+15*$A43+4*$A43+13),0)+IF(Analyse!$E$129="X",INDIRECT("'DATA - økonomi'!L"&amp;4+15*$A43+4*$A43+14),0)</f>
        <v>0</v>
      </c>
      <c r="M43" s="36">
        <f ca="1">IF(Analyse!$E$3="X",INDIRECT("'DATA - økonomi'!M"&amp;4+15*$A43+4*$A43+0),0)+IF(Analyse!$E$4="X",INDIRECT("'DATA - økonomi'!M"&amp;4+15*$A43+4*$A43+1),0)+IF(Analyse!$E$104="X",INDIRECT("'DATA - økonomi'!M"&amp;4+15*$A43+4*$A43+2),0)+IF(Analyse!$E$105="X",INDIRECT("'DATA - økonomi'!M"&amp;4+15*$A43+4*$A43+3),0)+IF(Analyse!$E$106="X",INDIRECT("'DATA - økonomi'!M"&amp;4+15*$A43+4*$A43+4),0)+IF(Analyse!$E$107="X",INDIRECT("'DATA - økonomi'!M"&amp;4+15*$A43+4*$A43+5),0)+IF(Analyse!$E$108="X",INDIRECT("'DATA - økonomi'!M"&amp;4+15*$A43+4*$A43+6),0)+IF(Analyse!$E$109="X",INDIRECT("'DATA - økonomi'!M"&amp;4+15*$A43+4*$A43+7),0)+IF(Analyse!$E$110="X",INDIRECT("'DATA - økonomi'!M"&amp;4+15*$A43+4*$A43+8),0)+IF(Analyse!$E$111="X",INDIRECT("'DATA - økonomi'!M"&amp;4+15*$A43+4*$A43+9),0)+IF(Analyse!$E$112="X",INDIRECT("'DATA - økonomi'!M"&amp;4+15*$A43+4*$A43+10),0)+IF(Analyse!$E$115="X",INDIRECT("'DATA - økonomi'!M"&amp;4+15*$A43+4*$A43+11),0)+IF(Analyse!$E$116="X",INDIRECT("'DATA - økonomi'!M"&amp;4+15*$A43+4*$A43+12),0)+IF(Analyse!$E$117="X",INDIRECT("'DATA - økonomi'!M"&amp;4+15*$A43+4*$A43+13),0)+IF(Analyse!$E$129="X",INDIRECT("'DATA - økonomi'!M"&amp;4+15*$A43+4*$A43+14),0)</f>
        <v>0</v>
      </c>
      <c r="N43" s="36">
        <f ca="1">IF(Analyse!$E$3="X",INDIRECT("'DATA - økonomi'!N"&amp;4+15*$A43+4*$A43+0),0)+IF(Analyse!$E$4="X",INDIRECT("'DATA - økonomi'!N"&amp;4+15*$A43+4*$A43+1),0)+IF(Analyse!$E$104="X",INDIRECT("'DATA - økonomi'!N"&amp;4+15*$A43+4*$A43+2),0)+IF(Analyse!$E$105="X",INDIRECT("'DATA - økonomi'!N"&amp;4+15*$A43+4*$A43+3),0)+IF(Analyse!$E$106="X",INDIRECT("'DATA - økonomi'!N"&amp;4+15*$A43+4*$A43+4),0)+IF(Analyse!$E$107="X",INDIRECT("'DATA - økonomi'!N"&amp;4+15*$A43+4*$A43+5),0)+IF(Analyse!$E$108="X",INDIRECT("'DATA - økonomi'!N"&amp;4+15*$A43+4*$A43+6),0)+IF(Analyse!$E$109="X",INDIRECT("'DATA - økonomi'!N"&amp;4+15*$A43+4*$A43+7),0)+IF(Analyse!$E$110="X",INDIRECT("'DATA - økonomi'!N"&amp;4+15*$A43+4*$A43+8),0)+IF(Analyse!$E$111="X",INDIRECT("'DATA - økonomi'!N"&amp;4+15*$A43+4*$A43+9),0)+IF(Analyse!$E$112="X",INDIRECT("'DATA - økonomi'!N"&amp;4+15*$A43+4*$A43+10),0)+IF(Analyse!$E$115="X",INDIRECT("'DATA - økonomi'!N"&amp;4+15*$A43+4*$A43+11),0)+IF(Analyse!$E$116="X",INDIRECT("'DATA - økonomi'!N"&amp;4+15*$A43+4*$A43+12),0)+IF(Analyse!$E$117="X",INDIRECT("'DATA - økonomi'!N"&amp;4+15*$A43+4*$A43+13),0)+IF(Analyse!$E$129="X",INDIRECT("'DATA - økonomi'!N"&amp;4+15*$A43+4*$A43+14),0)</f>
        <v>0</v>
      </c>
      <c r="O43" s="32"/>
      <c r="P43" s="35" t="s">
        <v>51</v>
      </c>
      <c r="Q43" s="36">
        <f ca="1">IF(Analyse!$E$3="X",INDIRECT("'DATA - økonomi'!Q"&amp;4+15*$A43+4*$A43+0),0)+IF(Analyse!$E$4="X",INDIRECT("'DATA - økonomi'!Q"&amp;4+15*$A43+4*$A43+1),0)+IF(Analyse!$E$104="X",INDIRECT("'DATA - økonomi'!Q"&amp;4+15*$A43+4*$A43+2),0)+IF(Analyse!$E$105="X",INDIRECT("'DATA - økonomi'!Q"&amp;4+15*$A43+4*$A43+3),0)+IF(Analyse!$E$106="X",INDIRECT("'DATA - økonomi'!Q"&amp;4+15*$A43+4*$A43+4),0)+IF(Analyse!$E$107="X",INDIRECT("'DATA - økonomi'!Q"&amp;4+15*$A43+4*$A43+5),0)+IF(Analyse!$E$108="X",INDIRECT("'DATA - økonomi'!Q"&amp;4+15*$A43+4*$A43+6),0)+IF(Analyse!$E$109="X",INDIRECT("'DATA - økonomi'!Q"&amp;4+15*$A43+4*$A43+7),0)+IF(Analyse!$E$110="X",INDIRECT("'DATA - økonomi'!Q"&amp;4+15*$A43+4*$A43+8),0)+IF(Analyse!$E$111="X",INDIRECT("'DATA - økonomi'!Q"&amp;4+15*$A43+4*$A43+9),0)+IF(Analyse!$E$112="X",INDIRECT("'DATA - økonomi'!Q"&amp;4+15*$A43+4*$A43+10),0)+IF(Analyse!$E$115="X",INDIRECT("'DATA - økonomi'!Q"&amp;4+15*$A43+4*$A43+11),0)+IF(Analyse!$E$116="X",INDIRECT("'DATA - økonomi'!Q"&amp;4+15*$A43+4*$A43+12),0)+IF(Analyse!$E$117="X",INDIRECT("'DATA - økonomi'!Q"&amp;4+15*$A43+4*$A43+13),0)+IF(Analyse!$E$129="X",INDIRECT("'DATA - økonomi'!Q"&amp;4+15*$A43+4*$A43+14),0)</f>
        <v>0</v>
      </c>
      <c r="R43" s="36">
        <f ca="1">IF(Analyse!$E$3="X",INDIRECT("'DATA - økonomi'!R"&amp;4+15*$A43+4*$A43+0),0)+IF(Analyse!$E$4="X",INDIRECT("'DATA - økonomi'!R"&amp;4+15*$A43+4*$A43+1),0)+IF(Analyse!$E$104="X",INDIRECT("'DATA - økonomi'!R"&amp;4+15*$A43+4*$A43+2),0)+IF(Analyse!$E$105="X",INDIRECT("'DATA - økonomi'!R"&amp;4+15*$A43+4*$A43+3),0)+IF(Analyse!$E$106="X",INDIRECT("'DATA - økonomi'!R"&amp;4+15*$A43+4*$A43+4),0)+IF(Analyse!$E$107="X",INDIRECT("'DATA - økonomi'!R"&amp;4+15*$A43+4*$A43+5),0)+IF(Analyse!$E$108="X",INDIRECT("'DATA - økonomi'!R"&amp;4+15*$A43+4*$A43+6),0)+IF(Analyse!$E$109="X",INDIRECT("'DATA - økonomi'!R"&amp;4+15*$A43+4*$A43+7),0)+IF(Analyse!$E$110="X",INDIRECT("'DATA - økonomi'!R"&amp;4+15*$A43+4*$A43+8),0)+IF(Analyse!$E$111="X",INDIRECT("'DATA - økonomi'!R"&amp;4+15*$A43+4*$A43+9),0)+IF(Analyse!$E$112="X",INDIRECT("'DATA - økonomi'!R"&amp;4+15*$A43+4*$A43+10),0)+IF(Analyse!$E$115="X",INDIRECT("'DATA - økonomi'!R"&amp;4+15*$A43+4*$A43+11),0)+IF(Analyse!$E$116="X",INDIRECT("'DATA - økonomi'!R"&amp;4+15*$A43+4*$A43+12),0)+IF(Analyse!$E$117="X",INDIRECT("'DATA - økonomi'!R"&amp;4+15*$A43+4*$A43+13),0)+IF(Analyse!$E$129="X",INDIRECT("'DATA - økonomi'!R"&amp;4+15*$A43+4*$A43+14),0)</f>
        <v>0</v>
      </c>
      <c r="S43" s="36">
        <f ca="1">IF(Analyse!$E$3="X",INDIRECT("'DATA - økonomi'!S"&amp;4+15*$A43+4*$A43+0),0)+IF(Analyse!$E$4="X",INDIRECT("'DATA - økonomi'!S"&amp;4+15*$A43+4*$A43+1),0)+IF(Analyse!$E$104="X",INDIRECT("'DATA - økonomi'!S"&amp;4+15*$A43+4*$A43+2),0)+IF(Analyse!$E$105="X",INDIRECT("'DATA - økonomi'!S"&amp;4+15*$A43+4*$A43+3),0)+IF(Analyse!$E$106="X",INDIRECT("'DATA - økonomi'!S"&amp;4+15*$A43+4*$A43+4),0)+IF(Analyse!$E$107="X",INDIRECT("'DATA - økonomi'!S"&amp;4+15*$A43+4*$A43+5),0)+IF(Analyse!$E$108="X",INDIRECT("'DATA - økonomi'!S"&amp;4+15*$A43+4*$A43+6),0)+IF(Analyse!$E$109="X",INDIRECT("'DATA - økonomi'!S"&amp;4+15*$A43+4*$A43+7),0)+IF(Analyse!$E$110="X",INDIRECT("'DATA - økonomi'!S"&amp;4+15*$A43+4*$A43+8),0)+IF(Analyse!$E$111="X",INDIRECT("'DATA - økonomi'!S"&amp;4+15*$A43+4*$A43+9),0)+IF(Analyse!$E$112="X",INDIRECT("'DATA - økonomi'!S"&amp;4+15*$A43+4*$A43+10),0)+IF(Analyse!$E$115="X",INDIRECT("'DATA - økonomi'!S"&amp;4+15*$A43+4*$A43+11),0)+IF(Analyse!$E$116="X",INDIRECT("'DATA - økonomi'!S"&amp;4+15*$A43+4*$A43+12),0)+IF(Analyse!$E$117="X",INDIRECT("'DATA - økonomi'!S"&amp;4+15*$A43+4*$A43+13),0)+IF(Analyse!$E$129="X",INDIRECT("'DATA - økonomi'!S"&amp;4+15*$A43+4*$A43+14),0)</f>
        <v>0</v>
      </c>
      <c r="T43" s="36">
        <f ca="1">IF(Analyse!$E$3="X",INDIRECT("'DATA - økonomi'!T"&amp;4+15*$A43+4*$A43+0),0)+IF(Analyse!$E$4="X",INDIRECT("'DATA - økonomi'!T"&amp;4+15*$A43+4*$A43+1),0)+IF(Analyse!$E$104="X",INDIRECT("'DATA - økonomi'!T"&amp;4+15*$A43+4*$A43+2),0)+IF(Analyse!$E$105="X",INDIRECT("'DATA - økonomi'!T"&amp;4+15*$A43+4*$A43+3),0)+IF(Analyse!$E$106="X",INDIRECT("'DATA - økonomi'!T"&amp;4+15*$A43+4*$A43+4),0)+IF(Analyse!$E$107="X",INDIRECT("'DATA - økonomi'!T"&amp;4+15*$A43+4*$A43+5),0)+IF(Analyse!$E$108="X",INDIRECT("'DATA - økonomi'!T"&amp;4+15*$A43+4*$A43+6),0)+IF(Analyse!$E$109="X",INDIRECT("'DATA - økonomi'!T"&amp;4+15*$A43+4*$A43+7),0)+IF(Analyse!$E$110="X",INDIRECT("'DATA - økonomi'!T"&amp;4+15*$A43+4*$A43+8),0)+IF(Analyse!$E$111="X",INDIRECT("'DATA - økonomi'!T"&amp;4+15*$A43+4*$A43+9),0)+IF(Analyse!$E$112="X",INDIRECT("'DATA - økonomi'!T"&amp;4+15*$A43+4*$A43+10),0)+IF(Analyse!$E$115="X",INDIRECT("'DATA - økonomi'!T"&amp;4+15*$A43+4*$A43+11),0)+IF(Analyse!$E$116="X",INDIRECT("'DATA - økonomi'!T"&amp;4+15*$A43+4*$A43+12),0)+IF(Analyse!$E$117="X",INDIRECT("'DATA - økonomi'!T"&amp;4+15*$A43+4*$A43+13),0)+IF(Analyse!$E$129="X",INDIRECT("'DATA - økonomi'!T"&amp;4+15*$A43+4*$A43+14),0)</f>
        <v>0</v>
      </c>
      <c r="U43" s="36">
        <f ca="1">IF(Analyse!$E$3="X",INDIRECT("'DATA - økonomi'!U"&amp;4+15*$A43+4*$A43+0),0)+IF(Analyse!$E$4="X",INDIRECT("'DATA - økonomi'!U"&amp;4+15*$A43+4*$A43+1),0)+IF(Analyse!$E$104="X",INDIRECT("'DATA - økonomi'!U"&amp;4+15*$A43+4*$A43+2),0)+IF(Analyse!$E$105="X",INDIRECT("'DATA - økonomi'!U"&amp;4+15*$A43+4*$A43+3),0)+IF(Analyse!$E$106="X",INDIRECT("'DATA - økonomi'!U"&amp;4+15*$A43+4*$A43+4),0)+IF(Analyse!$E$107="X",INDIRECT("'DATA - økonomi'!U"&amp;4+15*$A43+4*$A43+5),0)+IF(Analyse!$E$108="X",INDIRECT("'DATA - økonomi'!U"&amp;4+15*$A43+4*$A43+6),0)+IF(Analyse!$E$109="X",INDIRECT("'DATA - økonomi'!U"&amp;4+15*$A43+4*$A43+7),0)+IF(Analyse!$E$110="X",INDIRECT("'DATA - økonomi'!U"&amp;4+15*$A43+4*$A43+8),0)+IF(Analyse!$E$111="X",INDIRECT("'DATA - økonomi'!U"&amp;4+15*$A43+4*$A43+9),0)+IF(Analyse!$E$112="X",INDIRECT("'DATA - økonomi'!U"&amp;4+15*$A43+4*$A43+10),0)+IF(Analyse!$E$115="X",INDIRECT("'DATA - økonomi'!U"&amp;4+15*$A43+4*$A43+11),0)+IF(Analyse!$E$116="X",INDIRECT("'DATA - økonomi'!U"&amp;4+15*$A43+4*$A43+12),0)+IF(Analyse!$E$117="X",INDIRECT("'DATA - økonomi'!U"&amp;4+15*$A43+4*$A43+13),0)+IF(Analyse!$E$129="X",INDIRECT("'DATA - økonomi'!U"&amp;4+15*$A43+4*$A43+14),0)</f>
        <v>0</v>
      </c>
      <c r="V43" s="36">
        <f ca="1">IF(Analyse!$E$3="X",INDIRECT("'DATA - økonomi'!V"&amp;4+15*$A43+4*$A43+0),0)+IF(Analyse!$E$4="X",INDIRECT("'DATA - økonomi'!V"&amp;4+15*$A43+4*$A43+1),0)+IF(Analyse!$E$104="X",INDIRECT("'DATA - økonomi'!V"&amp;4+15*$A43+4*$A43+2),0)+IF(Analyse!$E$105="X",INDIRECT("'DATA - økonomi'!V"&amp;4+15*$A43+4*$A43+3),0)+IF(Analyse!$E$106="X",INDIRECT("'DATA - økonomi'!V"&amp;4+15*$A43+4*$A43+4),0)+IF(Analyse!$E$107="X",INDIRECT("'DATA - økonomi'!V"&amp;4+15*$A43+4*$A43+5),0)+IF(Analyse!$E$108="X",INDIRECT("'DATA - økonomi'!V"&amp;4+15*$A43+4*$A43+6),0)+IF(Analyse!$E$109="X",INDIRECT("'DATA - økonomi'!V"&amp;4+15*$A43+4*$A43+7),0)+IF(Analyse!$E$110="X",INDIRECT("'DATA - økonomi'!V"&amp;4+15*$A43+4*$A43+8),0)+IF(Analyse!$E$111="X",INDIRECT("'DATA - økonomi'!V"&amp;4+15*$A43+4*$A43+9),0)+IF(Analyse!$E$112="X",INDIRECT("'DATA - økonomi'!V"&amp;4+15*$A43+4*$A43+10),0)+IF(Analyse!$E$115="X",INDIRECT("'DATA - økonomi'!V"&amp;4+15*$A43+4*$A43+11),0)+IF(Analyse!$E$116="X",INDIRECT("'DATA - økonomi'!V"&amp;4+15*$A43+4*$A43+12),0)+IF(Analyse!$E$117="X",INDIRECT("'DATA - økonomi'!V"&amp;4+15*$A43+4*$A43+13),0)+IF(Analyse!$E$129="X",INDIRECT("'DATA - økonomi'!V"&amp;4+15*$A43+4*$A43+14),0)</f>
        <v>0</v>
      </c>
      <c r="W43" s="36">
        <f ca="1">IF(Analyse!$E$3="X",INDIRECT("'DATA - økonomi'!W"&amp;4+15*$A43+4*$A43+0),0)+IF(Analyse!$E$4="X",INDIRECT("'DATA - økonomi'!W"&amp;4+15*$A43+4*$A43+1),0)+IF(Analyse!$E$104="X",INDIRECT("'DATA - økonomi'!W"&amp;4+15*$A43+4*$A43+2),0)+IF(Analyse!$E$105="X",INDIRECT("'DATA - økonomi'!W"&amp;4+15*$A43+4*$A43+3),0)+IF(Analyse!$E$106="X",INDIRECT("'DATA - økonomi'!W"&amp;4+15*$A43+4*$A43+4),0)+IF(Analyse!$E$107="X",INDIRECT("'DATA - økonomi'!W"&amp;4+15*$A43+4*$A43+5),0)+IF(Analyse!$E$108="X",INDIRECT("'DATA - økonomi'!W"&amp;4+15*$A43+4*$A43+6),0)+IF(Analyse!$E$109="X",INDIRECT("'DATA - økonomi'!W"&amp;4+15*$A43+4*$A43+7),0)+IF(Analyse!$E$110="X",INDIRECT("'DATA - økonomi'!W"&amp;4+15*$A43+4*$A43+8),0)+IF(Analyse!$E$111="X",INDIRECT("'DATA - økonomi'!W"&amp;4+15*$A43+4*$A43+9),0)+IF(Analyse!$E$112="X",INDIRECT("'DATA - økonomi'!W"&amp;4+15*$A43+4*$A43+10),0)+IF(Analyse!$E$115="X",INDIRECT("'DATA - økonomi'!W"&amp;4+15*$A43+4*$A43+11),0)+IF(Analyse!$E$116="X",INDIRECT("'DATA - økonomi'!W"&amp;4+15*$A43+4*$A43+12),0)+IF(Analyse!$E$117="X",INDIRECT("'DATA - økonomi'!W"&amp;4+15*$A43+4*$A43+13),0)+IF(Analyse!$E$129="X",INDIRECT("'DATA - økonomi'!W"&amp;4+15*$A43+4*$A43+14),0)</f>
        <v>0</v>
      </c>
      <c r="X43" s="36">
        <f ca="1">IF(Analyse!$E$3="X",INDIRECT("'DATA - økonomi'!X"&amp;4+15*$A43+4*$A43+0),0)+IF(Analyse!$E$4="X",INDIRECT("'DATA - økonomi'!X"&amp;4+15*$A43+4*$A43+1),0)+IF(Analyse!$E$104="X",INDIRECT("'DATA - økonomi'!X"&amp;4+15*$A43+4*$A43+2),0)+IF(Analyse!$E$105="X",INDIRECT("'DATA - økonomi'!X"&amp;4+15*$A43+4*$A43+3),0)+IF(Analyse!$E$106="X",INDIRECT("'DATA - økonomi'!X"&amp;4+15*$A43+4*$A43+4),0)+IF(Analyse!$E$107="X",INDIRECT("'DATA - økonomi'!X"&amp;4+15*$A43+4*$A43+5),0)+IF(Analyse!$E$108="X",INDIRECT("'DATA - økonomi'!X"&amp;4+15*$A43+4*$A43+6),0)+IF(Analyse!$E$109="X",INDIRECT("'DATA - økonomi'!X"&amp;4+15*$A43+4*$A43+7),0)+IF(Analyse!$E$110="X",INDIRECT("'DATA - økonomi'!X"&amp;4+15*$A43+4*$A43+8),0)+IF(Analyse!$E$111="X",INDIRECT("'DATA - økonomi'!X"&amp;4+15*$A43+4*$A43+9),0)+IF(Analyse!$E$112="X",INDIRECT("'DATA - økonomi'!X"&amp;4+15*$A43+4*$A43+10),0)+IF(Analyse!$E$115="X",INDIRECT("'DATA - økonomi'!X"&amp;4+15*$A43+4*$A43+11),0)+IF(Analyse!$E$116="X",INDIRECT("'DATA - økonomi'!X"&amp;4+15*$A43+4*$A43+12),0)+IF(Analyse!$E$117="X",INDIRECT("'DATA - økonomi'!X"&amp;4+15*$A43+4*$A43+13),0)+IF(Analyse!$E$129="X",INDIRECT("'DATA - økonomi'!X"&amp;4+15*$A43+4*$A43+14),0)</f>
        <v>0</v>
      </c>
      <c r="Y43" s="36">
        <f ca="1">IF(Analyse!$E$3="X",INDIRECT("'DATA - økonomi'!Y"&amp;4+15*$A43+4*$A43+0),0)+IF(Analyse!$E$4="X",INDIRECT("'DATA - økonomi'!Y"&amp;4+15*$A43+4*$A43+1),0)+IF(Analyse!$E$104="X",INDIRECT("'DATA - økonomi'!Y"&amp;4+15*$A43+4*$A43+2),0)+IF(Analyse!$E$105="X",INDIRECT("'DATA - økonomi'!Y"&amp;4+15*$A43+4*$A43+3),0)+IF(Analyse!$E$106="X",INDIRECT("'DATA - økonomi'!Y"&amp;4+15*$A43+4*$A43+4),0)+IF(Analyse!$E$107="X",INDIRECT("'DATA - økonomi'!Y"&amp;4+15*$A43+4*$A43+5),0)+IF(Analyse!$E$108="X",INDIRECT("'DATA - økonomi'!Y"&amp;4+15*$A43+4*$A43+6),0)+IF(Analyse!$E$109="X",INDIRECT("'DATA - økonomi'!Y"&amp;4+15*$A43+4*$A43+7),0)+IF(Analyse!$E$110="X",INDIRECT("'DATA - økonomi'!Y"&amp;4+15*$A43+4*$A43+8),0)+IF(Analyse!$E$111="X",INDIRECT("'DATA - økonomi'!Y"&amp;4+15*$A43+4*$A43+9),0)+IF(Analyse!$E$112="X",INDIRECT("'DATA - økonomi'!Y"&amp;4+15*$A43+4*$A43+10),0)+IF(Analyse!$E$115="X",INDIRECT("'DATA - økonomi'!Y"&amp;4+15*$A43+4*$A43+11),0)+IF(Analyse!$E$116="X",INDIRECT("'DATA - økonomi'!Y"&amp;4+15*$A43+4*$A43+12),0)+IF(Analyse!$E$117="X",INDIRECT("'DATA - økonomi'!Y"&amp;4+15*$A43+4*$A43+13),0)+IF(Analyse!$E$129="X",INDIRECT("'DATA - økonomi'!Y"&amp;4+15*$A43+4*$A43+14),0)</f>
        <v>0</v>
      </c>
      <c r="Z43" s="36">
        <f ca="1">IF(Analyse!$E$3="X",INDIRECT("'DATA - økonomi'!Z"&amp;4+15*$A43+4*$A43+0),0)+IF(Analyse!$E$4="X",INDIRECT("'DATA - økonomi'!Z"&amp;4+15*$A43+4*$A43+1),0)+IF(Analyse!$E$104="X",INDIRECT("'DATA - økonomi'!Z"&amp;4+15*$A43+4*$A43+2),0)+IF(Analyse!$E$105="X",INDIRECT("'DATA - økonomi'!Z"&amp;4+15*$A43+4*$A43+3),0)+IF(Analyse!$E$106="X",INDIRECT("'DATA - økonomi'!Z"&amp;4+15*$A43+4*$A43+4),0)+IF(Analyse!$E$107="X",INDIRECT("'DATA - økonomi'!Z"&amp;4+15*$A43+4*$A43+5),0)+IF(Analyse!$E$108="X",INDIRECT("'DATA - økonomi'!Z"&amp;4+15*$A43+4*$A43+6),0)+IF(Analyse!$E$109="X",INDIRECT("'DATA - økonomi'!Z"&amp;4+15*$A43+4*$A43+7),0)+IF(Analyse!$E$110="X",INDIRECT("'DATA - økonomi'!Z"&amp;4+15*$A43+4*$A43+8),0)+IF(Analyse!$E$111="X",INDIRECT("'DATA - økonomi'!Z"&amp;4+15*$A43+4*$A43+9),0)+IF(Analyse!$E$112="X",INDIRECT("'DATA - økonomi'!Z"&amp;4+15*$A43+4*$A43+10),0)+IF(Analyse!$E$115="X",INDIRECT("'DATA - økonomi'!Z"&amp;4+15*$A43+4*$A43+11),0)+IF(Analyse!$E$116="X",INDIRECT("'DATA - økonomi'!Z"&amp;4+15*$A43+4*$A43+12),0)+IF(Analyse!$E$117="X",INDIRECT("'DATA - økonomi'!Z"&amp;4+15*$A43+4*$A43+13),0)+IF(Analyse!$E$129="X",INDIRECT("'DATA - økonomi'!Z"&amp;4+15*$A43+4*$A43+14),0)</f>
        <v>0</v>
      </c>
      <c r="AA43" s="36">
        <f ca="1">IF(Analyse!$E$3="X",INDIRECT("'DATA - økonomi'!Z"&amp;4+15*$A43+4*$A43+0),0)+IF(Analyse!$E$4="X",INDIRECT("'DATA - økonomi'!Z"&amp;4+15*$A43+4*$A43+1),0)+IF(Analyse!$E$104="X",INDIRECT("'DATA - økonomi'!Z"&amp;4+15*$A43+4*$A43+2),0)+IF(Analyse!$E$105="X",INDIRECT("'DATA - økonomi'!Z"&amp;4+15*$A43+4*$A43+3),0)+IF(Analyse!$E$106="X",INDIRECT("'DATA - økonomi'!Z"&amp;4+15*$A43+4*$A43+4),0)+IF(Analyse!$E$107="X",INDIRECT("'DATA - økonomi'!Z"&amp;4+15*$A43+4*$A43+5),0)+IF(Analyse!$E$108="X",INDIRECT("'DATA - økonomi'!Z"&amp;4+15*$A43+4*$A43+6),0)+IF(Analyse!$E$109="X",INDIRECT("'DATA - økonomi'!Z"&amp;4+15*$A43+4*$A43+7),0)+IF(Analyse!$E$110="X",INDIRECT("'DATA - økonomi'!Z"&amp;4+15*$A43+4*$A43+8),0)+IF(Analyse!$E$111="X",INDIRECT("'DATA - økonomi'!Z"&amp;4+15*$A43+4*$A43+9),0)+IF(Analyse!$E$112="X",INDIRECT("'DATA - økonomi'!Z"&amp;4+15*$A43+4*$A43+10),0)+IF(Analyse!$E$115="X",INDIRECT("'DATA - økonomi'!Z"&amp;4+15*$A43+4*$A43+11),0)+IF(Analyse!$E$116="X",INDIRECT("'DATA - økonomi'!Z"&amp;4+15*$A43+4*$A43+12),0)+IF(Analyse!$E$117="X",INDIRECT("'DATA - økonomi'!Z"&amp;4+15*$A43+4*$A43+13),0)+IF(Analyse!$E$129="X",INDIRECT("'DATA - økonomi'!Z"&amp;4+15*$A43+4*$A43+14),0)</f>
        <v>0</v>
      </c>
      <c r="AB43" s="36">
        <f ca="1">IF(Analyse!$E$3="X",INDIRECT("'DATA - økonomi'!Z"&amp;4+15*$A43+4*$A43+0),0)+IF(Analyse!$E$4="X",INDIRECT("'DATA - økonomi'!Z"&amp;4+15*$A43+4*$A43+1),0)+IF(Analyse!$E$104="X",INDIRECT("'DATA - økonomi'!Z"&amp;4+15*$A43+4*$A43+2),0)+IF(Analyse!$E$105="X",INDIRECT("'DATA - økonomi'!Z"&amp;4+15*$A43+4*$A43+3),0)+IF(Analyse!$E$106="X",INDIRECT("'DATA - økonomi'!Z"&amp;4+15*$A43+4*$A43+4),0)+IF(Analyse!$E$107="X",INDIRECT("'DATA - økonomi'!Z"&amp;4+15*$A43+4*$A43+5),0)+IF(Analyse!$E$108="X",INDIRECT("'DATA - økonomi'!Z"&amp;4+15*$A43+4*$A43+6),0)+IF(Analyse!$E$109="X",INDIRECT("'DATA - økonomi'!Z"&amp;4+15*$A43+4*$A43+7),0)+IF(Analyse!$E$110="X",INDIRECT("'DATA - økonomi'!Z"&amp;4+15*$A43+4*$A43+8),0)+IF(Analyse!$E$111="X",INDIRECT("'DATA - økonomi'!Z"&amp;4+15*$A43+4*$A43+9),0)+IF(Analyse!$E$112="X",INDIRECT("'DATA - økonomi'!Z"&amp;4+15*$A43+4*$A43+10),0)+IF(Analyse!$E$115="X",INDIRECT("'DATA - økonomi'!Z"&amp;4+15*$A43+4*$A43+11),0)+IF(Analyse!$E$116="X",INDIRECT("'DATA - økonomi'!Z"&amp;4+15*$A43+4*$A43+12),0)+IF(Analyse!$E$117="X",INDIRECT("'DATA - økonomi'!Z"&amp;4+15*$A43+4*$A43+13),0)+IF(Analyse!$E$129="X",INDIRECT("'DATA - økonomi'!Z"&amp;4+15*$A43+4*$A43+14),0)</f>
        <v>0</v>
      </c>
      <c r="AC43" s="30"/>
      <c r="AD43" s="35" t="s">
        <v>51</v>
      </c>
      <c r="AE43" s="36">
        <f ca="1">IF(Analyse!$E$3="X",INDIRECT("'DATA - økonomi'!AE"&amp;4+15*$A43+4*$A43+0),0)+IF(Analyse!$E$4="X",INDIRECT("'DATA - økonomi'!AE"&amp;4+15*$A43+4*$A43+1),0)+IF(Analyse!$E$104="X",INDIRECT("'DATA - økonomi'!AE"&amp;4+15*$A43+4*$A43+2),0)+IF(Analyse!$E$105="X",INDIRECT("'DATA - økonomi'!AE"&amp;4+15*$A43+4*$A43+3),0)+IF(Analyse!$E$106="X",INDIRECT("'DATA - økonomi'!AE"&amp;4+15*$A43+4*$A43+4),0)+IF(Analyse!$E$107="X",INDIRECT("'DATA - økonomi'!AE"&amp;4+15*$A43+4*$A43+5),0)+IF(Analyse!$E$108="X",INDIRECT("'DATA - økonomi'!AE"&amp;4+15*$A43+4*$A43+6),0)+IF(Analyse!$E$109="X",INDIRECT("'DATA - økonomi'!AE"&amp;4+15*$A43+4*$A43+7),0)+IF(Analyse!$E$110="X",INDIRECT("'DATA - økonomi'!AE"&amp;4+15*$A43+4*$A43+8),0)+IF(Analyse!$E$111="X",INDIRECT("'DATA - økonomi'!AE"&amp;4+15*$A43+4*$A43+9),0)+IF(Analyse!$E$112="X",INDIRECT("'DATA - økonomi'!AE"&amp;4+15*$A43+4*$A43+10),0)+IF(Analyse!$E$115="X",INDIRECT("'DATA - økonomi'!AE"&amp;4+15*$A43+4*$A43+11),0)+IF(Analyse!$E$116="X",INDIRECT("'DATA - økonomi'!AE"&amp;4+15*$A43+4*$A43+12),0)+IF(Analyse!$E$117="X",INDIRECT("'DATA - økonomi'!AE"&amp;4+15*$A43+4*$A43+13),0)+IF(Analyse!$E$129="X",INDIRECT("'DATA - økonomi'!AE"&amp;4+15*$A43+4*$A43+14),0)</f>
        <v>0</v>
      </c>
      <c r="AF43" s="36">
        <f ca="1">IF(Analyse!$E$3="X",INDIRECT("'DATA - økonomi'!AF"&amp;4+15*$A43+4*$A43+0),0)+IF(Analyse!$E$4="X",INDIRECT("'DATA - økonomi'!AF"&amp;4+15*$A43+4*$A43+1),0)+IF(Analyse!$E$104="X",INDIRECT("'DATA - økonomi'!AF"&amp;4+15*$A43+4*$A43+2),0)+IF(Analyse!$E$105="X",INDIRECT("'DATA - økonomi'!AF"&amp;4+15*$A43+4*$A43+3),0)+IF(Analyse!$E$106="X",INDIRECT("'DATA - økonomi'!AF"&amp;4+15*$A43+4*$A43+4),0)+IF(Analyse!$E$107="X",INDIRECT("'DATA - økonomi'!AF"&amp;4+15*$A43+4*$A43+5),0)+IF(Analyse!$E$108="X",INDIRECT("'DATA - økonomi'!AF"&amp;4+15*$A43+4*$A43+6),0)+IF(Analyse!$E$109="X",INDIRECT("'DATA - økonomi'!AF"&amp;4+15*$A43+4*$A43+7),0)+IF(Analyse!$E$110="X",INDIRECT("'DATA - økonomi'!AF"&amp;4+15*$A43+4*$A43+8),0)+IF(Analyse!$E$111="X",INDIRECT("'DATA - økonomi'!AF"&amp;4+15*$A43+4*$A43+9),0)+IF(Analyse!$E$112="X",INDIRECT("'DATA - økonomi'!AF"&amp;4+15*$A43+4*$A43+10),0)+IF(Analyse!$E$115="X",INDIRECT("'DATA - økonomi'!AF"&amp;4+15*$A43+4*$A43+11),0)+IF(Analyse!$E$116="X",INDIRECT("'DATA - økonomi'!AF"&amp;4+15*$A43+4*$A43+12),0)+IF(Analyse!$E$117="X",INDIRECT("'DATA - økonomi'!AF"&amp;4+15*$A43+4*$A43+13),0)+IF(Analyse!$E$129="X",INDIRECT("'DATA - økonomi'!AF"&amp;4+15*$A43+4*$A43+14),0)</f>
        <v>0</v>
      </c>
      <c r="AG43" s="36">
        <f ca="1">IF(Analyse!$E$3="X",INDIRECT("'DATA - økonomi'!AG"&amp;4+15*$A43+4*$A43+0),0)+IF(Analyse!$E$4="X",INDIRECT("'DATA - økonomi'!AG"&amp;4+15*$A43+4*$A43+1),0)+IF(Analyse!$E$104="X",INDIRECT("'DATA - økonomi'!AG"&amp;4+15*$A43+4*$A43+2),0)+IF(Analyse!$E$105="X",INDIRECT("'DATA - økonomi'!AG"&amp;4+15*$A43+4*$A43+3),0)+IF(Analyse!$E$106="X",INDIRECT("'DATA - økonomi'!AG"&amp;4+15*$A43+4*$A43+4),0)+IF(Analyse!$E$107="X",INDIRECT("'DATA - økonomi'!AG"&amp;4+15*$A43+4*$A43+5),0)+IF(Analyse!$E$108="X",INDIRECT("'DATA - økonomi'!AG"&amp;4+15*$A43+4*$A43+6),0)+IF(Analyse!$E$109="X",INDIRECT("'DATA - økonomi'!AG"&amp;4+15*$A43+4*$A43+7),0)+IF(Analyse!$E$110="X",INDIRECT("'DATA - økonomi'!AG"&amp;4+15*$A43+4*$A43+8),0)+IF(Analyse!$E$111="X",INDIRECT("'DATA - økonomi'!AG"&amp;4+15*$A43+4*$A43+9),0)+IF(Analyse!$E$112="X",INDIRECT("'DATA - økonomi'!AG"&amp;4+15*$A43+4*$A43+10),0)+IF(Analyse!$E$115="X",INDIRECT("'DATA - økonomi'!AG"&amp;4+15*$A43+4*$A43+11),0)+IF(Analyse!$E$116="X",INDIRECT("'DATA - økonomi'!AG"&amp;4+15*$A43+4*$A43+12),0)+IF(Analyse!$E$117="X",INDIRECT("'DATA - økonomi'!AG"&amp;4+15*$A43+4*$A43+13),0)+IF(Analyse!$E$129="X",INDIRECT("'DATA - økonomi'!AG"&amp;4+15*$A43+4*$A43+14),0)</f>
        <v>0</v>
      </c>
      <c r="AH43" s="36">
        <f ca="1">IF(Analyse!$E$3="X",INDIRECT("'DATA - økonomi'!AH"&amp;4+15*$A43+4*$A43+0),0)+IF(Analyse!$E$4="X",INDIRECT("'DATA - økonomi'!AH"&amp;4+15*$A43+4*$A43+1),0)+IF(Analyse!$E$104="X",INDIRECT("'DATA - økonomi'!AH"&amp;4+15*$A43+4*$A43+2),0)+IF(Analyse!$E$105="X",INDIRECT("'DATA - økonomi'!AH"&amp;4+15*$A43+4*$A43+3),0)+IF(Analyse!$E$106="X",INDIRECT("'DATA - økonomi'!AH"&amp;4+15*$A43+4*$A43+4),0)+IF(Analyse!$E$107="X",INDIRECT("'DATA - økonomi'!AH"&amp;4+15*$A43+4*$A43+5),0)+IF(Analyse!$E$108="X",INDIRECT("'DATA - økonomi'!AH"&amp;4+15*$A43+4*$A43+6),0)+IF(Analyse!$E$109="X",INDIRECT("'DATA - økonomi'!AH"&amp;4+15*$A43+4*$A43+7),0)+IF(Analyse!$E$110="X",INDIRECT("'DATA - økonomi'!AH"&amp;4+15*$A43+4*$A43+8),0)+IF(Analyse!$E$111="X",INDIRECT("'DATA - økonomi'!AH"&amp;4+15*$A43+4*$A43+9),0)+IF(Analyse!$E$112="X",INDIRECT("'DATA - økonomi'!AH"&amp;4+15*$A43+4*$A43+10),0)+IF(Analyse!$E$115="X",INDIRECT("'DATA - økonomi'!AH"&amp;4+15*$A43+4*$A43+11),0)+IF(Analyse!$E$116="X",INDIRECT("'DATA - økonomi'!AH"&amp;4+15*$A43+4*$A43+12),0)+IF(Analyse!$E$117="X",INDIRECT("'DATA - økonomi'!AH"&amp;4+15*$A43+4*$A43+13),0)+IF(Analyse!$E$129="X",INDIRECT("'DATA - økonomi'!AH"&amp;4+15*$A43+4*$A43+14),0)</f>
        <v>0</v>
      </c>
      <c r="AI43" s="36">
        <f ca="1">IF(Analyse!$E$3="X",INDIRECT("'DATA - økonomi'!AI"&amp;4+15*$A43+4*$A43+0),0)+IF(Analyse!$E$4="X",INDIRECT("'DATA - økonomi'!AI"&amp;4+15*$A43+4*$A43+1),0)+IF(Analyse!$E$104="X",INDIRECT("'DATA - økonomi'!AI"&amp;4+15*$A43+4*$A43+2),0)+IF(Analyse!$E$105="X",INDIRECT("'DATA - økonomi'!AI"&amp;4+15*$A43+4*$A43+3),0)+IF(Analyse!$E$106="X",INDIRECT("'DATA - økonomi'!AI"&amp;4+15*$A43+4*$A43+4),0)+IF(Analyse!$E$107="X",INDIRECT("'DATA - økonomi'!AI"&amp;4+15*$A43+4*$A43+5),0)+IF(Analyse!$E$108="X",INDIRECT("'DATA - økonomi'!AI"&amp;4+15*$A43+4*$A43+6),0)+IF(Analyse!$E$109="X",INDIRECT("'DATA - økonomi'!AI"&amp;4+15*$A43+4*$A43+7),0)+IF(Analyse!$E$110="X",INDIRECT("'DATA - økonomi'!AI"&amp;4+15*$A43+4*$A43+8),0)+IF(Analyse!$E$111="X",INDIRECT("'DATA - økonomi'!AI"&amp;4+15*$A43+4*$A43+9),0)+IF(Analyse!$E$112="X",INDIRECT("'DATA - økonomi'!AI"&amp;4+15*$A43+4*$A43+10),0)+IF(Analyse!$E$115="X",INDIRECT("'DATA - økonomi'!AI"&amp;4+15*$A43+4*$A43+11),0)+IF(Analyse!$E$116="X",INDIRECT("'DATA - økonomi'!AI"&amp;4+15*$A43+4*$A43+12),0)+IF(Analyse!$E$117="X",INDIRECT("'DATA - økonomi'!AI"&amp;4+15*$A43+4*$A43+13),0)+IF(Analyse!$E$129="X",INDIRECT("'DATA - økonomi'!AI"&amp;4+15*$A43+4*$A43+14),0)</f>
        <v>0</v>
      </c>
      <c r="AJ43" s="36">
        <f ca="1">IF(Analyse!$E$3="X",INDIRECT("'DATA - økonomi'!AJ"&amp;4+15*$A43+4*$A43+0),0)+IF(Analyse!$E$4="X",INDIRECT("'DATA - økonomi'!AJ"&amp;4+15*$A43+4*$A43+1),0)+IF(Analyse!$E$104="X",INDIRECT("'DATA - økonomi'!AJ"&amp;4+15*$A43+4*$A43+2),0)+IF(Analyse!$E$105="X",INDIRECT("'DATA - økonomi'!AJ"&amp;4+15*$A43+4*$A43+3),0)+IF(Analyse!$E$106="X",INDIRECT("'DATA - økonomi'!AJ"&amp;4+15*$A43+4*$A43+4),0)+IF(Analyse!$E$107="X",INDIRECT("'DATA - økonomi'!AJ"&amp;4+15*$A43+4*$A43+5),0)+IF(Analyse!$E$108="X",INDIRECT("'DATA - økonomi'!AJ"&amp;4+15*$A43+4*$A43+6),0)+IF(Analyse!$E$109="X",INDIRECT("'DATA - økonomi'!AJ"&amp;4+15*$A43+4*$A43+7),0)+IF(Analyse!$E$110="X",INDIRECT("'DATA - økonomi'!AJ"&amp;4+15*$A43+4*$A43+8),0)+IF(Analyse!$E$111="X",INDIRECT("'DATA - økonomi'!AJ"&amp;4+15*$A43+4*$A43+9),0)+IF(Analyse!$E$112="X",INDIRECT("'DATA - økonomi'!AJ"&amp;4+15*$A43+4*$A43+10),0)+IF(Analyse!$E$115="X",INDIRECT("'DATA - økonomi'!AJ"&amp;4+15*$A43+4*$A43+11),0)+IF(Analyse!$E$116="X",INDIRECT("'DATA - økonomi'!AJ"&amp;4+15*$A43+4*$A43+12),0)+IF(Analyse!$E$117="X",INDIRECT("'DATA - økonomi'!AJ"&amp;4+15*$A43+4*$A43+13),0)+IF(Analyse!$E$129="X",INDIRECT("'DATA - økonomi'!AJ"&amp;4+15*$A43+4*$A43+14),0)</f>
        <v>0</v>
      </c>
      <c r="AK43" s="36">
        <f ca="1">IF(Analyse!$E$3="X",INDIRECT("'DATA - økonomi'!AK"&amp;4+15*$A43+4*$A43+0),0)+IF(Analyse!$E$4="X",INDIRECT("'DATA - økonomi'!AK"&amp;4+15*$A43+4*$A43+1),0)+IF(Analyse!$E$104="X",INDIRECT("'DATA - økonomi'!AK"&amp;4+15*$A43+4*$A43+2),0)+IF(Analyse!$E$105="X",INDIRECT("'DATA - økonomi'!AK"&amp;4+15*$A43+4*$A43+3),0)+IF(Analyse!$E$106="X",INDIRECT("'DATA - økonomi'!AK"&amp;4+15*$A43+4*$A43+4),0)+IF(Analyse!$E$107="X",INDIRECT("'DATA - økonomi'!AK"&amp;4+15*$A43+4*$A43+5),0)+IF(Analyse!$E$108="X",INDIRECT("'DATA - økonomi'!AK"&amp;4+15*$A43+4*$A43+6),0)+IF(Analyse!$E$109="X",INDIRECT("'DATA - økonomi'!AK"&amp;4+15*$A43+4*$A43+7),0)+IF(Analyse!$E$110="X",INDIRECT("'DATA - økonomi'!AK"&amp;4+15*$A43+4*$A43+8),0)+IF(Analyse!$E$111="X",INDIRECT("'DATA - økonomi'!AK"&amp;4+15*$A43+4*$A43+9),0)+IF(Analyse!$E$112="X",INDIRECT("'DATA - økonomi'!AK"&amp;4+15*$A43+4*$A43+10),0)+IF(Analyse!$E$115="X",INDIRECT("'DATA - økonomi'!AK"&amp;4+15*$A43+4*$A43+11),0)+IF(Analyse!$E$116="X",INDIRECT("'DATA - økonomi'!AK"&amp;4+15*$A43+4*$A43+12),0)+IF(Analyse!$E$117="X",INDIRECT("'DATA - økonomi'!AK"&amp;4+15*$A43+4*$A43+13),0)+IF(Analyse!$E$129="X",INDIRECT("'DATA - økonomi'!AK"&amp;4+15*$A43+4*$A43+14),0)</f>
        <v>0</v>
      </c>
      <c r="AL43" s="36">
        <f ca="1">IF(Analyse!$E$3="X",INDIRECT("'DATA - økonomi'!AL"&amp;4+15*$A43+4*$A43+0),0)+IF(Analyse!$E$4="X",INDIRECT("'DATA - økonomi'!AL"&amp;4+15*$A43+4*$A43+1),0)+IF(Analyse!$E$104="X",INDIRECT("'DATA - økonomi'!AL"&amp;4+15*$A43+4*$A43+2),0)+IF(Analyse!$E$105="X",INDIRECT("'DATA - økonomi'!AL"&amp;4+15*$A43+4*$A43+3),0)+IF(Analyse!$E$106="X",INDIRECT("'DATA - økonomi'!AL"&amp;4+15*$A43+4*$A43+4),0)+IF(Analyse!$E$107="X",INDIRECT("'DATA - økonomi'!AL"&amp;4+15*$A43+4*$A43+5),0)+IF(Analyse!$E$108="X",INDIRECT("'DATA - økonomi'!AL"&amp;4+15*$A43+4*$A43+6),0)+IF(Analyse!$E$109="X",INDIRECT("'DATA - økonomi'!AL"&amp;4+15*$A43+4*$A43+7),0)+IF(Analyse!$E$110="X",INDIRECT("'DATA - økonomi'!AL"&amp;4+15*$A43+4*$A43+8),0)+IF(Analyse!$E$111="X",INDIRECT("'DATA - økonomi'!AL"&amp;4+15*$A43+4*$A43+9),0)+IF(Analyse!$E$112="X",INDIRECT("'DATA - økonomi'!AL"&amp;4+15*$A43+4*$A43+10),0)+IF(Analyse!$E$115="X",INDIRECT("'DATA - økonomi'!AL"&amp;4+15*$A43+4*$A43+11),0)+IF(Analyse!$E$116="X",INDIRECT("'DATA - økonomi'!AL"&amp;4+15*$A43+4*$A43+12),0)+IF(Analyse!$E$117="X",INDIRECT("'DATA - økonomi'!AL"&amp;4+15*$A43+4*$A43+13),0)+IF(Analyse!$E$129="X",INDIRECT("'DATA - økonomi'!AL"&amp;4+15*$A43+4*$A43+14),0)</f>
        <v>0</v>
      </c>
      <c r="AM43" s="36">
        <f ca="1">IF(Analyse!$E$3="X",INDIRECT("'DATA - økonomi'!AM"&amp;4+15*$A43+4*$A43+0),0)+IF(Analyse!$E$4="X",INDIRECT("'DATA - økonomi'!AM"&amp;4+15*$A43+4*$A43+1),0)+IF(Analyse!$E$104="X",INDIRECT("'DATA - økonomi'!AM"&amp;4+15*$A43+4*$A43+2),0)+IF(Analyse!$E$105="X",INDIRECT("'DATA - økonomi'!AM"&amp;4+15*$A43+4*$A43+3),0)+IF(Analyse!$E$106="X",INDIRECT("'DATA - økonomi'!AM"&amp;4+15*$A43+4*$A43+4),0)+IF(Analyse!$E$107="X",INDIRECT("'DATA - økonomi'!AM"&amp;4+15*$A43+4*$A43+5),0)+IF(Analyse!$E$108="X",INDIRECT("'DATA - økonomi'!AM"&amp;4+15*$A43+4*$A43+6),0)+IF(Analyse!$E$109="X",INDIRECT("'DATA - økonomi'!AM"&amp;4+15*$A43+4*$A43+7),0)+IF(Analyse!$E$110="X",INDIRECT("'DATA - økonomi'!AM"&amp;4+15*$A43+4*$A43+8),0)+IF(Analyse!$E$111="X",INDIRECT("'DATA - økonomi'!AM"&amp;4+15*$A43+4*$A43+9),0)+IF(Analyse!$E$112="X",INDIRECT("'DATA - økonomi'!AM"&amp;4+15*$A43+4*$A43+10),0)+IF(Analyse!$E$115="X",INDIRECT("'DATA - økonomi'!AM"&amp;4+15*$A43+4*$A43+11),0)+IF(Analyse!$E$116="X",INDIRECT("'DATA - økonomi'!AM"&amp;4+15*$A43+4*$A43+12),0)+IF(Analyse!$E$117="X",INDIRECT("'DATA - økonomi'!AM"&amp;4+15*$A43+4*$A43+13),0)+IF(Analyse!$E$129="X",INDIRECT("'DATA - økonomi'!AM"&amp;4+15*$A43+4*$A43+14),0)</f>
        <v>0</v>
      </c>
      <c r="AN43" s="36">
        <f ca="1">IF(Analyse!$E$3="X",INDIRECT("'DATA - økonomi'!AN"&amp;4+15*$A43+4*$A43+0),0)+IF(Analyse!$E$4="X",INDIRECT("'DATA - økonomi'!AN"&amp;4+15*$A43+4*$A43+1),0)+IF(Analyse!$E$104="X",INDIRECT("'DATA - økonomi'!AN"&amp;4+15*$A43+4*$A43+2),0)+IF(Analyse!$E$105="X",INDIRECT("'DATA - økonomi'!AN"&amp;4+15*$A43+4*$A43+3),0)+IF(Analyse!$E$106="X",INDIRECT("'DATA - økonomi'!AN"&amp;4+15*$A43+4*$A43+4),0)+IF(Analyse!$E$107="X",INDIRECT("'DATA - økonomi'!AN"&amp;4+15*$A43+4*$A43+5),0)+IF(Analyse!$E$108="X",INDIRECT("'DATA - økonomi'!AN"&amp;4+15*$A43+4*$A43+6),0)+IF(Analyse!$E$109="X",INDIRECT("'DATA - økonomi'!AN"&amp;4+15*$A43+4*$A43+7),0)+IF(Analyse!$E$110="X",INDIRECT("'DATA - økonomi'!AN"&amp;4+15*$A43+4*$A43+8),0)+IF(Analyse!$E$111="X",INDIRECT("'DATA - økonomi'!AN"&amp;4+15*$A43+4*$A43+9),0)+IF(Analyse!$E$112="X",INDIRECT("'DATA - økonomi'!AN"&amp;4+15*$A43+4*$A43+10),0)+IF(Analyse!$E$115="X",INDIRECT("'DATA - økonomi'!AN"&amp;4+15*$A43+4*$A43+11),0)+IF(Analyse!$E$116="X",INDIRECT("'DATA - økonomi'!AN"&amp;4+15*$A43+4*$A43+12),0)+IF(Analyse!$E$117="X",INDIRECT("'DATA - økonomi'!AN"&amp;4+15*$A43+4*$A43+13),0)+IF(Analyse!$E$129="X",INDIRECT("'DATA - økonomi'!AN"&amp;4+15*$A43+4*$A43+14),0)</f>
        <v>0</v>
      </c>
      <c r="AO43" s="36">
        <f ca="1">IF(Analyse!$E$3="X",INDIRECT("'DATA - økonomi'!AO"&amp;4+15*$A43+4*$A43+0),0)+IF(Analyse!$E$4="X",INDIRECT("'DATA - økonomi'!AO"&amp;4+15*$A43+4*$A43+1),0)+IF(Analyse!$E$104="X",INDIRECT("'DATA - økonomi'!AO"&amp;4+15*$A43+4*$A43+2),0)+IF(Analyse!$E$105="X",INDIRECT("'DATA - økonomi'!AO"&amp;4+15*$A43+4*$A43+3),0)+IF(Analyse!$E$106="X",INDIRECT("'DATA - økonomi'!AO"&amp;4+15*$A43+4*$A43+4),0)+IF(Analyse!$E$107="X",INDIRECT("'DATA - økonomi'!AO"&amp;4+15*$A43+4*$A43+5),0)+IF(Analyse!$E$108="X",INDIRECT("'DATA - økonomi'!AO"&amp;4+15*$A43+4*$A43+6),0)+IF(Analyse!$E$109="X",INDIRECT("'DATA - økonomi'!AO"&amp;4+15*$A43+4*$A43+7),0)+IF(Analyse!$E$110="X",INDIRECT("'DATA - økonomi'!AO"&amp;4+15*$A43+4*$A43+8),0)+IF(Analyse!$E$111="X",INDIRECT("'DATA - økonomi'!AO"&amp;4+15*$A43+4*$A43+9),0)+IF(Analyse!$E$112="X",INDIRECT("'DATA - økonomi'!AO"&amp;4+15*$A43+4*$A43+10),0)+IF(Analyse!$E$115="X",INDIRECT("'DATA - økonomi'!AO"&amp;4+15*$A43+4*$A43+11),0)+IF(Analyse!$E$116="X",INDIRECT("'DATA - økonomi'!AO"&amp;4+15*$A43+4*$A43+12),0)+IF(Analyse!$E$117="X",INDIRECT("'DATA - økonomi'!AO"&amp;4+15*$A43+4*$A43+13),0)+IF(Analyse!$E$129="X",INDIRECT("'DATA - økonomi'!AO"&amp;4+15*$A43+4*$A43+14),0)</f>
        <v>0</v>
      </c>
      <c r="AP43" s="30"/>
      <c r="AQ43" s="35" t="s">
        <v>51</v>
      </c>
      <c r="AR43" s="36">
        <f ca="1">INDIRECT("'DATA - økonomi'!AE"&amp;($A146+1)*19)</f>
        <v>32550.194</v>
      </c>
      <c r="AS43" s="36">
        <f ca="1">INDIRECT("'DATA - økonomi'!AF"&amp;($A146+1)*19)</f>
        <v>32815.985999999997</v>
      </c>
      <c r="AT43" s="36">
        <f ca="1">INDIRECT("'DATA - økonomi'!AG"&amp;($A146+1)*19)</f>
        <v>33156.54</v>
      </c>
      <c r="AU43" s="36">
        <f ca="1">INDIRECT("'DATA - økonomi'!AH"&amp;($A146+1)*19)</f>
        <v>33336.361000000004</v>
      </c>
      <c r="AV43" s="36">
        <f ca="1">INDIRECT("'DATA - økonomi'!AI"&amp;($A146+1)*19)</f>
        <v>33420.284</v>
      </c>
      <c r="AW43" s="36">
        <f ca="1">INDIRECT("'DATA - økonomi'!AJ"&amp;($A146+1)*19)</f>
        <v>33514.377999999997</v>
      </c>
      <c r="AX43" s="36">
        <f ca="1">INDIRECT("'DATA - økonomi'!AK"&amp;($A146+1)*19)</f>
        <v>33545.248</v>
      </c>
      <c r="AY43" s="36">
        <f ca="1">INDIRECT("'DATA - økonomi'!AL"&amp;($A146+1)*19)</f>
        <v>33561.429000000004</v>
      </c>
      <c r="AZ43" s="36">
        <f ca="1">INDIRECT("'DATA - økonomi'!AM"&amp;($A146+1)*19)</f>
        <v>33406.875</v>
      </c>
      <c r="BA43" s="36">
        <f ca="1">INDIRECT("'DATA - økonomi'!AN"&amp;($A146+1)*19)</f>
        <v>33132.074000000001</v>
      </c>
      <c r="BB43" s="36">
        <f ca="1">INDIRECT("'DATA - økonomi'!AO"&amp;($A146+1)*19)</f>
        <v>33241.546000000002</v>
      </c>
      <c r="BC43" s="30"/>
    </row>
    <row r="44" spans="1:55" x14ac:dyDescent="0.25">
      <c r="A44" s="32">
        <v>40</v>
      </c>
      <c r="B44" s="35" t="s">
        <v>52</v>
      </c>
      <c r="C44" s="36">
        <f ca="1">IF(Analyse!$E$3="X",INDIRECT("'DATA - økonomi'!C"&amp;4+15*$A44+4*$A44+0),0)+IF(Analyse!$E$4="X",INDIRECT("'DATA - økonomi'!C"&amp;4+15*$A44+4*$A44+1),0)+IF(Analyse!$E$104="X",INDIRECT("'DATA - økonomi'!C"&amp;4+15*$A44+4*$A44+2),0)+IF(Analyse!$E$105="X",INDIRECT("'DATA - økonomi'!C"&amp;4+15*$A44+4*$A44+3),0)+IF(Analyse!$E$106="X",INDIRECT("'DATA - økonomi'!C"&amp;4+15*$A44+4*$A44+4),0)+IF(Analyse!$E$107="X",INDIRECT("'DATA - økonomi'!C"&amp;4+15*$A44+4*$A44+5),0)+IF(Analyse!$E$108="X",INDIRECT("'DATA - økonomi'!C"&amp;4+15*$A44+4*$A44+6),0)+IF(Analyse!$E$109="X",INDIRECT("'DATA - økonomi'!C"&amp;4+15*$A44+4*$A44+7),0)+IF(Analyse!$E$110="X",INDIRECT("'DATA - økonomi'!C"&amp;4+15*$A44+4*$A44+8),0)+IF(Analyse!$E$111="X",INDIRECT("'DATA - økonomi'!C"&amp;4+15*$A44+4*$A44+9),0)+IF(Analyse!$E$112="X",INDIRECT("'DATA - økonomi'!C"&amp;4+15*$A44+4*$A44+10),0)+IF(Analyse!$E$115="X",INDIRECT("'DATA - økonomi'!C"&amp;4+15*$A44+4*$A44+11),0)+IF(Analyse!$E$116="X",INDIRECT("'DATA - økonomi'!C"&amp;4+15*$A44+4*$A44+12),0)+IF(Analyse!$E$117="X",INDIRECT("'DATA - økonomi'!C"&amp;4+15*$A44+4*$A44+13),0)+IF(Analyse!$E$129="X",INDIRECT("'DATA - økonomi'!C"&amp;4+15*$A44+4*$A44+14),0)</f>
        <v>0</v>
      </c>
      <c r="D44" s="36">
        <f ca="1">IF(Analyse!$E$3="X",INDIRECT("'DATA - økonomi'!D"&amp;4+15*$A44+4*$A44+0),0)+IF(Analyse!$E$4="X",INDIRECT("'DATA - økonomi'!D"&amp;4+15*$A44+4*$A44+1),0)+IF(Analyse!$E$104="X",INDIRECT("'DATA - økonomi'!D"&amp;4+15*$A44+4*$A44+2),0)+IF(Analyse!$E$105="X",INDIRECT("'DATA - økonomi'!D"&amp;4+15*$A44+4*$A44+3),0)+IF(Analyse!$E$106="X",INDIRECT("'DATA - økonomi'!D"&amp;4+15*$A44+4*$A44+4),0)+IF(Analyse!$E$107="X",INDIRECT("'DATA - økonomi'!D"&amp;4+15*$A44+4*$A44+5),0)+IF(Analyse!$E$108="X",INDIRECT("'DATA - økonomi'!D"&amp;4+15*$A44+4*$A44+6),0)+IF(Analyse!$E$109="X",INDIRECT("'DATA - økonomi'!D"&amp;4+15*$A44+4*$A44+7),0)+IF(Analyse!$E$110="X",INDIRECT("'DATA - økonomi'!D"&amp;4+15*$A44+4*$A44+8),0)+IF(Analyse!$E$111="X",INDIRECT("'DATA - økonomi'!D"&amp;4+15*$A44+4*$A44+9),0)+IF(Analyse!$E$112="X",INDIRECT("'DATA - økonomi'!D"&amp;4+15*$A44+4*$A44+10),0)+IF(Analyse!$E$115="X",INDIRECT("'DATA - økonomi'!D"&amp;4+15*$A44+4*$A44+11),0)+IF(Analyse!$E$116="X",INDIRECT("'DATA - økonomi'!D"&amp;4+15*$A44+4*$A44+12),0)+IF(Analyse!$E$117="X",INDIRECT("'DATA - økonomi'!D"&amp;4+15*$A44+4*$A44+13),0)+IF(Analyse!$E$129="X",INDIRECT("'DATA - økonomi'!D"&amp;4+15*$A44+4*$A44+14),0)</f>
        <v>0</v>
      </c>
      <c r="E44" s="36">
        <f ca="1">IF(Analyse!$E$3="X",INDIRECT("'DATA - økonomi'!E"&amp;4+15*$A44+4*$A44+0),0)+IF(Analyse!$E$4="X",INDIRECT("'DATA - økonomi'!E"&amp;4+15*$A44+4*$A44+1),0)+IF(Analyse!$E$104="X",INDIRECT("'DATA - økonomi'!E"&amp;4+15*$A44+4*$A44+2),0)+IF(Analyse!$E$105="X",INDIRECT("'DATA - økonomi'!E"&amp;4+15*$A44+4*$A44+3),0)+IF(Analyse!$E$106="X",INDIRECT("'DATA - økonomi'!E"&amp;4+15*$A44+4*$A44+4),0)+IF(Analyse!$E$107="X",INDIRECT("'DATA - økonomi'!E"&amp;4+15*$A44+4*$A44+5),0)+IF(Analyse!$E$108="X",INDIRECT("'DATA - økonomi'!E"&amp;4+15*$A44+4*$A44+6),0)+IF(Analyse!$E$109="X",INDIRECT("'DATA - økonomi'!E"&amp;4+15*$A44+4*$A44+7),0)+IF(Analyse!$E$110="X",INDIRECT("'DATA - økonomi'!E"&amp;4+15*$A44+4*$A44+8),0)+IF(Analyse!$E$111="X",INDIRECT("'DATA - økonomi'!E"&amp;4+15*$A44+4*$A44+9),0)+IF(Analyse!$E$112="X",INDIRECT("'DATA - økonomi'!E"&amp;4+15*$A44+4*$A44+10),0)+IF(Analyse!$E$115="X",INDIRECT("'DATA - økonomi'!E"&amp;4+15*$A44+4*$A44+11),0)+IF(Analyse!$E$116="X",INDIRECT("'DATA - økonomi'!E"&amp;4+15*$A44+4*$A44+12),0)+IF(Analyse!$E$117="X",INDIRECT("'DATA - økonomi'!E"&amp;4+15*$A44+4*$A44+13),0)+IF(Analyse!$E$129="X",INDIRECT("'DATA - økonomi'!E"&amp;4+15*$A44+4*$A44+14),0)</f>
        <v>0</v>
      </c>
      <c r="F44" s="36">
        <f ca="1">IF(Analyse!$E$3="X",INDIRECT("'DATA - økonomi'!F"&amp;4+15*$A44+4*$A44+0),0)+IF(Analyse!$E$4="X",INDIRECT("'DATA - økonomi'!F"&amp;4+15*$A44+4*$A44+1),0)+IF(Analyse!$E$104="X",INDIRECT("'DATA - økonomi'!F"&amp;4+15*$A44+4*$A44+2),0)+IF(Analyse!$E$105="X",INDIRECT("'DATA - økonomi'!F"&amp;4+15*$A44+4*$A44+3),0)+IF(Analyse!$E$106="X",INDIRECT("'DATA - økonomi'!F"&amp;4+15*$A44+4*$A44+4),0)+IF(Analyse!$E$107="X",INDIRECT("'DATA - økonomi'!F"&amp;4+15*$A44+4*$A44+5),0)+IF(Analyse!$E$108="X",INDIRECT("'DATA - økonomi'!F"&amp;4+15*$A44+4*$A44+6),0)+IF(Analyse!$E$109="X",INDIRECT("'DATA - økonomi'!F"&amp;4+15*$A44+4*$A44+7),0)+IF(Analyse!$E$110="X",INDIRECT("'DATA - økonomi'!F"&amp;4+15*$A44+4*$A44+8),0)+IF(Analyse!$E$111="X",INDIRECT("'DATA - økonomi'!F"&amp;4+15*$A44+4*$A44+9),0)+IF(Analyse!$E$112="X",INDIRECT("'DATA - økonomi'!F"&amp;4+15*$A44+4*$A44+10),0)+IF(Analyse!$E$115="X",INDIRECT("'DATA - økonomi'!F"&amp;4+15*$A44+4*$A44+11),0)+IF(Analyse!$E$116="X",INDIRECT("'DATA - økonomi'!F"&amp;4+15*$A44+4*$A44+12),0)+IF(Analyse!$E$117="X",INDIRECT("'DATA - økonomi'!F"&amp;4+15*$A44+4*$A44+13),0)+IF(Analyse!$E$129="X",INDIRECT("'DATA - økonomi'!F"&amp;4+15*$A44+4*$A44+14),0)</f>
        <v>0</v>
      </c>
      <c r="G44" s="36">
        <f ca="1">IF(Analyse!$E$3="X",INDIRECT("'DATA - økonomi'!G"&amp;4+15*$A44+4*$A44+0),0)+IF(Analyse!$E$4="X",INDIRECT("'DATA - økonomi'!G"&amp;4+15*$A44+4*$A44+1),0)+IF(Analyse!$E$104="X",INDIRECT("'DATA - økonomi'!G"&amp;4+15*$A44+4*$A44+2),0)+IF(Analyse!$E$105="X",INDIRECT("'DATA - økonomi'!G"&amp;4+15*$A44+4*$A44+3),0)+IF(Analyse!$E$106="X",INDIRECT("'DATA - økonomi'!G"&amp;4+15*$A44+4*$A44+4),0)+IF(Analyse!$E$107="X",INDIRECT("'DATA - økonomi'!G"&amp;4+15*$A44+4*$A44+5),0)+IF(Analyse!$E$108="X",INDIRECT("'DATA - økonomi'!G"&amp;4+15*$A44+4*$A44+6),0)+IF(Analyse!$E$109="X",INDIRECT("'DATA - økonomi'!G"&amp;4+15*$A44+4*$A44+7),0)+IF(Analyse!$E$110="X",INDIRECT("'DATA - økonomi'!G"&amp;4+15*$A44+4*$A44+8),0)+IF(Analyse!$E$111="X",INDIRECT("'DATA - økonomi'!G"&amp;4+15*$A44+4*$A44+9),0)+IF(Analyse!$E$112="X",INDIRECT("'DATA - økonomi'!G"&amp;4+15*$A44+4*$A44+10),0)+IF(Analyse!$E$115="X",INDIRECT("'DATA - økonomi'!G"&amp;4+15*$A44+4*$A44+11),0)+IF(Analyse!$E$116="X",INDIRECT("'DATA - økonomi'!G"&amp;4+15*$A44+4*$A44+12),0)+IF(Analyse!$E$117="X",INDIRECT("'DATA - økonomi'!G"&amp;4+15*$A44+4*$A44+13),0)+IF(Analyse!$E$129="X",INDIRECT("'DATA - økonomi'!G"&amp;4+15*$A44+4*$A44+14),0)</f>
        <v>0</v>
      </c>
      <c r="H44" s="36">
        <f ca="1">IF(Analyse!$E$3="X",INDIRECT("'DATA - økonomi'!H"&amp;4+15*$A44+4*$A44+0),0)+IF(Analyse!$E$4="X",INDIRECT("'DATA - økonomi'!H"&amp;4+15*$A44+4*$A44+1),0)+IF(Analyse!$E$104="X",INDIRECT("'DATA - økonomi'!H"&amp;4+15*$A44+4*$A44+2),0)+IF(Analyse!$E$105="X",INDIRECT("'DATA - økonomi'!H"&amp;4+15*$A44+4*$A44+3),0)+IF(Analyse!$E$106="X",INDIRECT("'DATA - økonomi'!H"&amp;4+15*$A44+4*$A44+4),0)+IF(Analyse!$E$107="X",INDIRECT("'DATA - økonomi'!H"&amp;4+15*$A44+4*$A44+5),0)+IF(Analyse!$E$108="X",INDIRECT("'DATA - økonomi'!H"&amp;4+15*$A44+4*$A44+6),0)+IF(Analyse!$E$109="X",INDIRECT("'DATA - økonomi'!H"&amp;4+15*$A44+4*$A44+7),0)+IF(Analyse!$E$110="X",INDIRECT("'DATA - økonomi'!H"&amp;4+15*$A44+4*$A44+8),0)+IF(Analyse!$E$111="X",INDIRECT("'DATA - økonomi'!H"&amp;4+15*$A44+4*$A44+9),0)+IF(Analyse!$E$112="X",INDIRECT("'DATA - økonomi'!H"&amp;4+15*$A44+4*$A44+10),0)+IF(Analyse!$E$115="X",INDIRECT("'DATA - økonomi'!H"&amp;4+15*$A44+4*$A44+11),0)+IF(Analyse!$E$116="X",INDIRECT("'DATA - økonomi'!H"&amp;4+15*$A44+4*$A44+12),0)+IF(Analyse!$E$117="X",INDIRECT("'DATA - økonomi'!H"&amp;4+15*$A44+4*$A44+13),0)+IF(Analyse!$E$129="X",INDIRECT("'DATA - økonomi'!H"&amp;4+15*$A44+4*$A44+14),0)</f>
        <v>0</v>
      </c>
      <c r="I44" s="36">
        <f ca="1">IF(Analyse!$E$3="X",INDIRECT("'DATA - økonomi'!I"&amp;4+15*$A44+4*$A44+0),0)+IF(Analyse!$E$4="X",INDIRECT("'DATA - økonomi'!I"&amp;4+15*$A44+4*$A44+1),0)+IF(Analyse!$E$104="X",INDIRECT("'DATA - økonomi'!I"&amp;4+15*$A44+4*$A44+2),0)+IF(Analyse!$E$105="X",INDIRECT("'DATA - økonomi'!I"&amp;4+15*$A44+4*$A44+3),0)+IF(Analyse!$E$106="X",INDIRECT("'DATA - økonomi'!I"&amp;4+15*$A44+4*$A44+4),0)+IF(Analyse!$E$107="X",INDIRECT("'DATA - økonomi'!I"&amp;4+15*$A44+4*$A44+5),0)+IF(Analyse!$E$108="X",INDIRECT("'DATA - økonomi'!I"&amp;4+15*$A44+4*$A44+6),0)+IF(Analyse!$E$109="X",INDIRECT("'DATA - økonomi'!I"&amp;4+15*$A44+4*$A44+7),0)+IF(Analyse!$E$110="X",INDIRECT("'DATA - økonomi'!I"&amp;4+15*$A44+4*$A44+8),0)+IF(Analyse!$E$111="X",INDIRECT("'DATA - økonomi'!I"&amp;4+15*$A44+4*$A44+9),0)+IF(Analyse!$E$112="X",INDIRECT("'DATA - økonomi'!I"&amp;4+15*$A44+4*$A44+10),0)+IF(Analyse!$E$115="X",INDIRECT("'DATA - økonomi'!I"&amp;4+15*$A44+4*$A44+11),0)+IF(Analyse!$E$116="X",INDIRECT("'DATA - økonomi'!I"&amp;4+15*$A44+4*$A44+12),0)+IF(Analyse!$E$117="X",INDIRECT("'DATA - økonomi'!I"&amp;4+15*$A44+4*$A44+13),0)+IF(Analyse!$E$129="X",INDIRECT("'DATA - økonomi'!I"&amp;4+15*$A44+4*$A44+14),0)</f>
        <v>0</v>
      </c>
      <c r="J44" s="36">
        <f ca="1">IF(Analyse!$E$3="X",INDIRECT("'DATA - økonomi'!J"&amp;4+15*$A44+4*$A44+0),0)+IF(Analyse!$E$4="X",INDIRECT("'DATA - økonomi'!J"&amp;4+15*$A44+4*$A44+1),0)+IF(Analyse!$E$104="X",INDIRECT("'DATA - økonomi'!J"&amp;4+15*$A44+4*$A44+2),0)+IF(Analyse!$E$105="X",INDIRECT("'DATA - økonomi'!J"&amp;4+15*$A44+4*$A44+3),0)+IF(Analyse!$E$106="X",INDIRECT("'DATA - økonomi'!J"&amp;4+15*$A44+4*$A44+4),0)+IF(Analyse!$E$107="X",INDIRECT("'DATA - økonomi'!J"&amp;4+15*$A44+4*$A44+5),0)+IF(Analyse!$E$108="X",INDIRECT("'DATA - økonomi'!J"&amp;4+15*$A44+4*$A44+6),0)+IF(Analyse!$E$109="X",INDIRECT("'DATA - økonomi'!J"&amp;4+15*$A44+4*$A44+7),0)+IF(Analyse!$E$110="X",INDIRECT("'DATA - økonomi'!J"&amp;4+15*$A44+4*$A44+8),0)+IF(Analyse!$E$111="X",INDIRECT("'DATA - økonomi'!J"&amp;4+15*$A44+4*$A44+9),0)+IF(Analyse!$E$112="X",INDIRECT("'DATA - økonomi'!J"&amp;4+15*$A44+4*$A44+10),0)+IF(Analyse!$E$115="X",INDIRECT("'DATA - økonomi'!J"&amp;4+15*$A44+4*$A44+11),0)+IF(Analyse!$E$116="X",INDIRECT("'DATA - økonomi'!J"&amp;4+15*$A44+4*$A44+12),0)+IF(Analyse!$E$117="X",INDIRECT("'DATA - økonomi'!J"&amp;4+15*$A44+4*$A44+13),0)+IF(Analyse!$E$129="X",INDIRECT("'DATA - økonomi'!J"&amp;4+15*$A44+4*$A44+14),0)</f>
        <v>0</v>
      </c>
      <c r="K44" s="36">
        <f ca="1">IF(Analyse!$E$3="X",INDIRECT("'DATA - økonomi'!K"&amp;4+15*$A44+4*$A44+0),0)+IF(Analyse!$E$4="X",INDIRECT("'DATA - økonomi'!K"&amp;4+15*$A44+4*$A44+1),0)+IF(Analyse!$E$104="X",INDIRECT("'DATA - økonomi'!K"&amp;4+15*$A44+4*$A44+2),0)+IF(Analyse!$E$105="X",INDIRECT("'DATA - økonomi'!K"&amp;4+15*$A44+4*$A44+3),0)+IF(Analyse!$E$106="X",INDIRECT("'DATA - økonomi'!K"&amp;4+15*$A44+4*$A44+4),0)+IF(Analyse!$E$107="X",INDIRECT("'DATA - økonomi'!K"&amp;4+15*$A44+4*$A44+5),0)+IF(Analyse!$E$108="X",INDIRECT("'DATA - økonomi'!K"&amp;4+15*$A44+4*$A44+6),0)+IF(Analyse!$E$109="X",INDIRECT("'DATA - økonomi'!K"&amp;4+15*$A44+4*$A44+7),0)+IF(Analyse!$E$110="X",INDIRECT("'DATA - økonomi'!K"&amp;4+15*$A44+4*$A44+8),0)+IF(Analyse!$E$111="X",INDIRECT("'DATA - økonomi'!K"&amp;4+15*$A44+4*$A44+9),0)+IF(Analyse!$E$112="X",INDIRECT("'DATA - økonomi'!K"&amp;4+15*$A44+4*$A44+10),0)+IF(Analyse!$E$115="X",INDIRECT("'DATA - økonomi'!K"&amp;4+15*$A44+4*$A44+11),0)+IF(Analyse!$E$116="X",INDIRECT("'DATA - økonomi'!K"&amp;4+15*$A44+4*$A44+12),0)+IF(Analyse!$E$117="X",INDIRECT("'DATA - økonomi'!K"&amp;4+15*$A44+4*$A44+13),0)+IF(Analyse!$E$129="X",INDIRECT("'DATA - økonomi'!K"&amp;4+15*$A44+4*$A44+14),0)</f>
        <v>0</v>
      </c>
      <c r="L44" s="36">
        <f ca="1">IF(Analyse!$E$3="X",INDIRECT("'DATA - økonomi'!L"&amp;4+15*$A44+4*$A44+0),0)+IF(Analyse!$E$4="X",INDIRECT("'DATA - økonomi'!L"&amp;4+15*$A44+4*$A44+1),0)+IF(Analyse!$E$104="X",INDIRECT("'DATA - økonomi'!L"&amp;4+15*$A44+4*$A44+2),0)+IF(Analyse!$E$105="X",INDIRECT("'DATA - økonomi'!L"&amp;4+15*$A44+4*$A44+3),0)+IF(Analyse!$E$106="X",INDIRECT("'DATA - økonomi'!L"&amp;4+15*$A44+4*$A44+4),0)+IF(Analyse!$E$107="X",INDIRECT("'DATA - økonomi'!L"&amp;4+15*$A44+4*$A44+5),0)+IF(Analyse!$E$108="X",INDIRECT("'DATA - økonomi'!L"&amp;4+15*$A44+4*$A44+6),0)+IF(Analyse!$E$109="X",INDIRECT("'DATA - økonomi'!L"&amp;4+15*$A44+4*$A44+7),0)+IF(Analyse!$E$110="X",INDIRECT("'DATA - økonomi'!L"&amp;4+15*$A44+4*$A44+8),0)+IF(Analyse!$E$111="X",INDIRECT("'DATA - økonomi'!L"&amp;4+15*$A44+4*$A44+9),0)+IF(Analyse!$E$112="X",INDIRECT("'DATA - økonomi'!L"&amp;4+15*$A44+4*$A44+10),0)+IF(Analyse!$E$115="X",INDIRECT("'DATA - økonomi'!L"&amp;4+15*$A44+4*$A44+11),0)+IF(Analyse!$E$116="X",INDIRECT("'DATA - økonomi'!L"&amp;4+15*$A44+4*$A44+12),0)+IF(Analyse!$E$117="X",INDIRECT("'DATA - økonomi'!L"&amp;4+15*$A44+4*$A44+13),0)+IF(Analyse!$E$129="X",INDIRECT("'DATA - økonomi'!L"&amp;4+15*$A44+4*$A44+14),0)</f>
        <v>0</v>
      </c>
      <c r="M44" s="36">
        <f ca="1">IF(Analyse!$E$3="X",INDIRECT("'DATA - økonomi'!M"&amp;4+15*$A44+4*$A44+0),0)+IF(Analyse!$E$4="X",INDIRECT("'DATA - økonomi'!M"&amp;4+15*$A44+4*$A44+1),0)+IF(Analyse!$E$104="X",INDIRECT("'DATA - økonomi'!M"&amp;4+15*$A44+4*$A44+2),0)+IF(Analyse!$E$105="X",INDIRECT("'DATA - økonomi'!M"&amp;4+15*$A44+4*$A44+3),0)+IF(Analyse!$E$106="X",INDIRECT("'DATA - økonomi'!M"&amp;4+15*$A44+4*$A44+4),0)+IF(Analyse!$E$107="X",INDIRECT("'DATA - økonomi'!M"&amp;4+15*$A44+4*$A44+5),0)+IF(Analyse!$E$108="X",INDIRECT("'DATA - økonomi'!M"&amp;4+15*$A44+4*$A44+6),0)+IF(Analyse!$E$109="X",INDIRECT("'DATA - økonomi'!M"&amp;4+15*$A44+4*$A44+7),0)+IF(Analyse!$E$110="X",INDIRECT("'DATA - økonomi'!M"&amp;4+15*$A44+4*$A44+8),0)+IF(Analyse!$E$111="X",INDIRECT("'DATA - økonomi'!M"&amp;4+15*$A44+4*$A44+9),0)+IF(Analyse!$E$112="X",INDIRECT("'DATA - økonomi'!M"&amp;4+15*$A44+4*$A44+10),0)+IF(Analyse!$E$115="X",INDIRECT("'DATA - økonomi'!M"&amp;4+15*$A44+4*$A44+11),0)+IF(Analyse!$E$116="X",INDIRECT("'DATA - økonomi'!M"&amp;4+15*$A44+4*$A44+12),0)+IF(Analyse!$E$117="X",INDIRECT("'DATA - økonomi'!M"&amp;4+15*$A44+4*$A44+13),0)+IF(Analyse!$E$129="X",INDIRECT("'DATA - økonomi'!M"&amp;4+15*$A44+4*$A44+14),0)</f>
        <v>0</v>
      </c>
      <c r="N44" s="36">
        <f ca="1">IF(Analyse!$E$3="X",INDIRECT("'DATA - økonomi'!N"&amp;4+15*$A44+4*$A44+0),0)+IF(Analyse!$E$4="X",INDIRECT("'DATA - økonomi'!N"&amp;4+15*$A44+4*$A44+1),0)+IF(Analyse!$E$104="X",INDIRECT("'DATA - økonomi'!N"&amp;4+15*$A44+4*$A44+2),0)+IF(Analyse!$E$105="X",INDIRECT("'DATA - økonomi'!N"&amp;4+15*$A44+4*$A44+3),0)+IF(Analyse!$E$106="X",INDIRECT("'DATA - økonomi'!N"&amp;4+15*$A44+4*$A44+4),0)+IF(Analyse!$E$107="X",INDIRECT("'DATA - økonomi'!N"&amp;4+15*$A44+4*$A44+5),0)+IF(Analyse!$E$108="X",INDIRECT("'DATA - økonomi'!N"&amp;4+15*$A44+4*$A44+6),0)+IF(Analyse!$E$109="X",INDIRECT("'DATA - økonomi'!N"&amp;4+15*$A44+4*$A44+7),0)+IF(Analyse!$E$110="X",INDIRECT("'DATA - økonomi'!N"&amp;4+15*$A44+4*$A44+8),0)+IF(Analyse!$E$111="X",INDIRECT("'DATA - økonomi'!N"&amp;4+15*$A44+4*$A44+9),0)+IF(Analyse!$E$112="X",INDIRECT("'DATA - økonomi'!N"&amp;4+15*$A44+4*$A44+10),0)+IF(Analyse!$E$115="X",INDIRECT("'DATA - økonomi'!N"&amp;4+15*$A44+4*$A44+11),0)+IF(Analyse!$E$116="X",INDIRECT("'DATA - økonomi'!N"&amp;4+15*$A44+4*$A44+12),0)+IF(Analyse!$E$117="X",INDIRECT("'DATA - økonomi'!N"&amp;4+15*$A44+4*$A44+13),0)+IF(Analyse!$E$129="X",INDIRECT("'DATA - økonomi'!N"&amp;4+15*$A44+4*$A44+14),0)</f>
        <v>0</v>
      </c>
      <c r="O44" s="32"/>
      <c r="P44" s="35" t="s">
        <v>52</v>
      </c>
      <c r="Q44" s="36">
        <f ca="1">IF(Analyse!$E$3="X",INDIRECT("'DATA - økonomi'!Q"&amp;4+15*$A44+4*$A44+0),0)+IF(Analyse!$E$4="X",INDIRECT("'DATA - økonomi'!Q"&amp;4+15*$A44+4*$A44+1),0)+IF(Analyse!$E$104="X",INDIRECT("'DATA - økonomi'!Q"&amp;4+15*$A44+4*$A44+2),0)+IF(Analyse!$E$105="X",INDIRECT("'DATA - økonomi'!Q"&amp;4+15*$A44+4*$A44+3),0)+IF(Analyse!$E$106="X",INDIRECT("'DATA - økonomi'!Q"&amp;4+15*$A44+4*$A44+4),0)+IF(Analyse!$E$107="X",INDIRECT("'DATA - økonomi'!Q"&amp;4+15*$A44+4*$A44+5),0)+IF(Analyse!$E$108="X",INDIRECT("'DATA - økonomi'!Q"&amp;4+15*$A44+4*$A44+6),0)+IF(Analyse!$E$109="X",INDIRECT("'DATA - økonomi'!Q"&amp;4+15*$A44+4*$A44+7),0)+IF(Analyse!$E$110="X",INDIRECT("'DATA - økonomi'!Q"&amp;4+15*$A44+4*$A44+8),0)+IF(Analyse!$E$111="X",INDIRECT("'DATA - økonomi'!Q"&amp;4+15*$A44+4*$A44+9),0)+IF(Analyse!$E$112="X",INDIRECT("'DATA - økonomi'!Q"&amp;4+15*$A44+4*$A44+10),0)+IF(Analyse!$E$115="X",INDIRECT("'DATA - økonomi'!Q"&amp;4+15*$A44+4*$A44+11),0)+IF(Analyse!$E$116="X",INDIRECT("'DATA - økonomi'!Q"&amp;4+15*$A44+4*$A44+12),0)+IF(Analyse!$E$117="X",INDIRECT("'DATA - økonomi'!Q"&amp;4+15*$A44+4*$A44+13),0)+IF(Analyse!$E$129="X",INDIRECT("'DATA - økonomi'!Q"&amp;4+15*$A44+4*$A44+14),0)</f>
        <v>0</v>
      </c>
      <c r="R44" s="36">
        <f ca="1">IF(Analyse!$E$3="X",INDIRECT("'DATA - økonomi'!R"&amp;4+15*$A44+4*$A44+0),0)+IF(Analyse!$E$4="X",INDIRECT("'DATA - økonomi'!R"&amp;4+15*$A44+4*$A44+1),0)+IF(Analyse!$E$104="X",INDIRECT("'DATA - økonomi'!R"&amp;4+15*$A44+4*$A44+2),0)+IF(Analyse!$E$105="X",INDIRECT("'DATA - økonomi'!R"&amp;4+15*$A44+4*$A44+3),0)+IF(Analyse!$E$106="X",INDIRECT("'DATA - økonomi'!R"&amp;4+15*$A44+4*$A44+4),0)+IF(Analyse!$E$107="X",INDIRECT("'DATA - økonomi'!R"&amp;4+15*$A44+4*$A44+5),0)+IF(Analyse!$E$108="X",INDIRECT("'DATA - økonomi'!R"&amp;4+15*$A44+4*$A44+6),0)+IF(Analyse!$E$109="X",INDIRECT("'DATA - økonomi'!R"&amp;4+15*$A44+4*$A44+7),0)+IF(Analyse!$E$110="X",INDIRECT("'DATA - økonomi'!R"&amp;4+15*$A44+4*$A44+8),0)+IF(Analyse!$E$111="X",INDIRECT("'DATA - økonomi'!R"&amp;4+15*$A44+4*$A44+9),0)+IF(Analyse!$E$112="X",INDIRECT("'DATA - økonomi'!R"&amp;4+15*$A44+4*$A44+10),0)+IF(Analyse!$E$115="X",INDIRECT("'DATA - økonomi'!R"&amp;4+15*$A44+4*$A44+11),0)+IF(Analyse!$E$116="X",INDIRECT("'DATA - økonomi'!R"&amp;4+15*$A44+4*$A44+12),0)+IF(Analyse!$E$117="X",INDIRECT("'DATA - økonomi'!R"&amp;4+15*$A44+4*$A44+13),0)+IF(Analyse!$E$129="X",INDIRECT("'DATA - økonomi'!R"&amp;4+15*$A44+4*$A44+14),0)</f>
        <v>0</v>
      </c>
      <c r="S44" s="36">
        <f ca="1">IF(Analyse!$E$3="X",INDIRECT("'DATA - økonomi'!S"&amp;4+15*$A44+4*$A44+0),0)+IF(Analyse!$E$4="X",INDIRECT("'DATA - økonomi'!S"&amp;4+15*$A44+4*$A44+1),0)+IF(Analyse!$E$104="X",INDIRECT("'DATA - økonomi'!S"&amp;4+15*$A44+4*$A44+2),0)+IF(Analyse!$E$105="X",INDIRECT("'DATA - økonomi'!S"&amp;4+15*$A44+4*$A44+3),0)+IF(Analyse!$E$106="X",INDIRECT("'DATA - økonomi'!S"&amp;4+15*$A44+4*$A44+4),0)+IF(Analyse!$E$107="X",INDIRECT("'DATA - økonomi'!S"&amp;4+15*$A44+4*$A44+5),0)+IF(Analyse!$E$108="X",INDIRECT("'DATA - økonomi'!S"&amp;4+15*$A44+4*$A44+6),0)+IF(Analyse!$E$109="X",INDIRECT("'DATA - økonomi'!S"&amp;4+15*$A44+4*$A44+7),0)+IF(Analyse!$E$110="X",INDIRECT("'DATA - økonomi'!S"&amp;4+15*$A44+4*$A44+8),0)+IF(Analyse!$E$111="X",INDIRECT("'DATA - økonomi'!S"&amp;4+15*$A44+4*$A44+9),0)+IF(Analyse!$E$112="X",INDIRECT("'DATA - økonomi'!S"&amp;4+15*$A44+4*$A44+10),0)+IF(Analyse!$E$115="X",INDIRECT("'DATA - økonomi'!S"&amp;4+15*$A44+4*$A44+11),0)+IF(Analyse!$E$116="X",INDIRECT("'DATA - økonomi'!S"&amp;4+15*$A44+4*$A44+12),0)+IF(Analyse!$E$117="X",INDIRECT("'DATA - økonomi'!S"&amp;4+15*$A44+4*$A44+13),0)+IF(Analyse!$E$129="X",INDIRECT("'DATA - økonomi'!S"&amp;4+15*$A44+4*$A44+14),0)</f>
        <v>0</v>
      </c>
      <c r="T44" s="36">
        <f ca="1">IF(Analyse!$E$3="X",INDIRECT("'DATA - økonomi'!T"&amp;4+15*$A44+4*$A44+0),0)+IF(Analyse!$E$4="X",INDIRECT("'DATA - økonomi'!T"&amp;4+15*$A44+4*$A44+1),0)+IF(Analyse!$E$104="X",INDIRECT("'DATA - økonomi'!T"&amp;4+15*$A44+4*$A44+2),0)+IF(Analyse!$E$105="X",INDIRECT("'DATA - økonomi'!T"&amp;4+15*$A44+4*$A44+3),0)+IF(Analyse!$E$106="X",INDIRECT("'DATA - økonomi'!T"&amp;4+15*$A44+4*$A44+4),0)+IF(Analyse!$E$107="X",INDIRECT("'DATA - økonomi'!T"&amp;4+15*$A44+4*$A44+5),0)+IF(Analyse!$E$108="X",INDIRECT("'DATA - økonomi'!T"&amp;4+15*$A44+4*$A44+6),0)+IF(Analyse!$E$109="X",INDIRECT("'DATA - økonomi'!T"&amp;4+15*$A44+4*$A44+7),0)+IF(Analyse!$E$110="X",INDIRECT("'DATA - økonomi'!T"&amp;4+15*$A44+4*$A44+8),0)+IF(Analyse!$E$111="X",INDIRECT("'DATA - økonomi'!T"&amp;4+15*$A44+4*$A44+9),0)+IF(Analyse!$E$112="X",INDIRECT("'DATA - økonomi'!T"&amp;4+15*$A44+4*$A44+10),0)+IF(Analyse!$E$115="X",INDIRECT("'DATA - økonomi'!T"&amp;4+15*$A44+4*$A44+11),0)+IF(Analyse!$E$116="X",INDIRECT("'DATA - økonomi'!T"&amp;4+15*$A44+4*$A44+12),0)+IF(Analyse!$E$117="X",INDIRECT("'DATA - økonomi'!T"&amp;4+15*$A44+4*$A44+13),0)+IF(Analyse!$E$129="X",INDIRECT("'DATA - økonomi'!T"&amp;4+15*$A44+4*$A44+14),0)</f>
        <v>0</v>
      </c>
      <c r="U44" s="36">
        <f ca="1">IF(Analyse!$E$3="X",INDIRECT("'DATA - økonomi'!U"&amp;4+15*$A44+4*$A44+0),0)+IF(Analyse!$E$4="X",INDIRECT("'DATA - økonomi'!U"&amp;4+15*$A44+4*$A44+1),0)+IF(Analyse!$E$104="X",INDIRECT("'DATA - økonomi'!U"&amp;4+15*$A44+4*$A44+2),0)+IF(Analyse!$E$105="X",INDIRECT("'DATA - økonomi'!U"&amp;4+15*$A44+4*$A44+3),0)+IF(Analyse!$E$106="X",INDIRECT("'DATA - økonomi'!U"&amp;4+15*$A44+4*$A44+4),0)+IF(Analyse!$E$107="X",INDIRECT("'DATA - økonomi'!U"&amp;4+15*$A44+4*$A44+5),0)+IF(Analyse!$E$108="X",INDIRECT("'DATA - økonomi'!U"&amp;4+15*$A44+4*$A44+6),0)+IF(Analyse!$E$109="X",INDIRECT("'DATA - økonomi'!U"&amp;4+15*$A44+4*$A44+7),0)+IF(Analyse!$E$110="X",INDIRECT("'DATA - økonomi'!U"&amp;4+15*$A44+4*$A44+8),0)+IF(Analyse!$E$111="X",INDIRECT("'DATA - økonomi'!U"&amp;4+15*$A44+4*$A44+9),0)+IF(Analyse!$E$112="X",INDIRECT("'DATA - økonomi'!U"&amp;4+15*$A44+4*$A44+10),0)+IF(Analyse!$E$115="X",INDIRECT("'DATA - økonomi'!U"&amp;4+15*$A44+4*$A44+11),0)+IF(Analyse!$E$116="X",INDIRECT("'DATA - økonomi'!U"&amp;4+15*$A44+4*$A44+12),0)+IF(Analyse!$E$117="X",INDIRECT("'DATA - økonomi'!U"&amp;4+15*$A44+4*$A44+13),0)+IF(Analyse!$E$129="X",INDIRECT("'DATA - økonomi'!U"&amp;4+15*$A44+4*$A44+14),0)</f>
        <v>0</v>
      </c>
      <c r="V44" s="36">
        <f ca="1">IF(Analyse!$E$3="X",INDIRECT("'DATA - økonomi'!V"&amp;4+15*$A44+4*$A44+0),0)+IF(Analyse!$E$4="X",INDIRECT("'DATA - økonomi'!V"&amp;4+15*$A44+4*$A44+1),0)+IF(Analyse!$E$104="X",INDIRECT("'DATA - økonomi'!V"&amp;4+15*$A44+4*$A44+2),0)+IF(Analyse!$E$105="X",INDIRECT("'DATA - økonomi'!V"&amp;4+15*$A44+4*$A44+3),0)+IF(Analyse!$E$106="X",INDIRECT("'DATA - økonomi'!V"&amp;4+15*$A44+4*$A44+4),0)+IF(Analyse!$E$107="X",INDIRECT("'DATA - økonomi'!V"&amp;4+15*$A44+4*$A44+5),0)+IF(Analyse!$E$108="X",INDIRECT("'DATA - økonomi'!V"&amp;4+15*$A44+4*$A44+6),0)+IF(Analyse!$E$109="X",INDIRECT("'DATA - økonomi'!V"&amp;4+15*$A44+4*$A44+7),0)+IF(Analyse!$E$110="X",INDIRECT("'DATA - økonomi'!V"&amp;4+15*$A44+4*$A44+8),0)+IF(Analyse!$E$111="X",INDIRECT("'DATA - økonomi'!V"&amp;4+15*$A44+4*$A44+9),0)+IF(Analyse!$E$112="X",INDIRECT("'DATA - økonomi'!V"&amp;4+15*$A44+4*$A44+10),0)+IF(Analyse!$E$115="X",INDIRECT("'DATA - økonomi'!V"&amp;4+15*$A44+4*$A44+11),0)+IF(Analyse!$E$116="X",INDIRECT("'DATA - økonomi'!V"&amp;4+15*$A44+4*$A44+12),0)+IF(Analyse!$E$117="X",INDIRECT("'DATA - økonomi'!V"&amp;4+15*$A44+4*$A44+13),0)+IF(Analyse!$E$129="X",INDIRECT("'DATA - økonomi'!V"&amp;4+15*$A44+4*$A44+14),0)</f>
        <v>0</v>
      </c>
      <c r="W44" s="36">
        <f ca="1">IF(Analyse!$E$3="X",INDIRECT("'DATA - økonomi'!W"&amp;4+15*$A44+4*$A44+0),0)+IF(Analyse!$E$4="X",INDIRECT("'DATA - økonomi'!W"&amp;4+15*$A44+4*$A44+1),0)+IF(Analyse!$E$104="X",INDIRECT("'DATA - økonomi'!W"&amp;4+15*$A44+4*$A44+2),0)+IF(Analyse!$E$105="X",INDIRECT("'DATA - økonomi'!W"&amp;4+15*$A44+4*$A44+3),0)+IF(Analyse!$E$106="X",INDIRECT("'DATA - økonomi'!W"&amp;4+15*$A44+4*$A44+4),0)+IF(Analyse!$E$107="X",INDIRECT("'DATA - økonomi'!W"&amp;4+15*$A44+4*$A44+5),0)+IF(Analyse!$E$108="X",INDIRECT("'DATA - økonomi'!W"&amp;4+15*$A44+4*$A44+6),0)+IF(Analyse!$E$109="X",INDIRECT("'DATA - økonomi'!W"&amp;4+15*$A44+4*$A44+7),0)+IF(Analyse!$E$110="X",INDIRECT("'DATA - økonomi'!W"&amp;4+15*$A44+4*$A44+8),0)+IF(Analyse!$E$111="X",INDIRECT("'DATA - økonomi'!W"&amp;4+15*$A44+4*$A44+9),0)+IF(Analyse!$E$112="X",INDIRECT("'DATA - økonomi'!W"&amp;4+15*$A44+4*$A44+10),0)+IF(Analyse!$E$115="X",INDIRECT("'DATA - økonomi'!W"&amp;4+15*$A44+4*$A44+11),0)+IF(Analyse!$E$116="X",INDIRECT("'DATA - økonomi'!W"&amp;4+15*$A44+4*$A44+12),0)+IF(Analyse!$E$117="X",INDIRECT("'DATA - økonomi'!W"&amp;4+15*$A44+4*$A44+13),0)+IF(Analyse!$E$129="X",INDIRECT("'DATA - økonomi'!W"&amp;4+15*$A44+4*$A44+14),0)</f>
        <v>0</v>
      </c>
      <c r="X44" s="36">
        <f ca="1">IF(Analyse!$E$3="X",INDIRECT("'DATA - økonomi'!X"&amp;4+15*$A44+4*$A44+0),0)+IF(Analyse!$E$4="X",INDIRECT("'DATA - økonomi'!X"&amp;4+15*$A44+4*$A44+1),0)+IF(Analyse!$E$104="X",INDIRECT("'DATA - økonomi'!X"&amp;4+15*$A44+4*$A44+2),0)+IF(Analyse!$E$105="X",INDIRECT("'DATA - økonomi'!X"&amp;4+15*$A44+4*$A44+3),0)+IF(Analyse!$E$106="X",INDIRECT("'DATA - økonomi'!X"&amp;4+15*$A44+4*$A44+4),0)+IF(Analyse!$E$107="X",INDIRECT("'DATA - økonomi'!X"&amp;4+15*$A44+4*$A44+5),0)+IF(Analyse!$E$108="X",INDIRECT("'DATA - økonomi'!X"&amp;4+15*$A44+4*$A44+6),0)+IF(Analyse!$E$109="X",INDIRECT("'DATA - økonomi'!X"&amp;4+15*$A44+4*$A44+7),0)+IF(Analyse!$E$110="X",INDIRECT("'DATA - økonomi'!X"&amp;4+15*$A44+4*$A44+8),0)+IF(Analyse!$E$111="X",INDIRECT("'DATA - økonomi'!X"&amp;4+15*$A44+4*$A44+9),0)+IF(Analyse!$E$112="X",INDIRECT("'DATA - økonomi'!X"&amp;4+15*$A44+4*$A44+10),0)+IF(Analyse!$E$115="X",INDIRECT("'DATA - økonomi'!X"&amp;4+15*$A44+4*$A44+11),0)+IF(Analyse!$E$116="X",INDIRECT("'DATA - økonomi'!X"&amp;4+15*$A44+4*$A44+12),0)+IF(Analyse!$E$117="X",INDIRECT("'DATA - økonomi'!X"&amp;4+15*$A44+4*$A44+13),0)+IF(Analyse!$E$129="X",INDIRECT("'DATA - økonomi'!X"&amp;4+15*$A44+4*$A44+14),0)</f>
        <v>0</v>
      </c>
      <c r="Y44" s="36">
        <f ca="1">IF(Analyse!$E$3="X",INDIRECT("'DATA - økonomi'!Y"&amp;4+15*$A44+4*$A44+0),0)+IF(Analyse!$E$4="X",INDIRECT("'DATA - økonomi'!Y"&amp;4+15*$A44+4*$A44+1),0)+IF(Analyse!$E$104="X",INDIRECT("'DATA - økonomi'!Y"&amp;4+15*$A44+4*$A44+2),0)+IF(Analyse!$E$105="X",INDIRECT("'DATA - økonomi'!Y"&amp;4+15*$A44+4*$A44+3),0)+IF(Analyse!$E$106="X",INDIRECT("'DATA - økonomi'!Y"&amp;4+15*$A44+4*$A44+4),0)+IF(Analyse!$E$107="X",INDIRECT("'DATA - økonomi'!Y"&amp;4+15*$A44+4*$A44+5),0)+IF(Analyse!$E$108="X",INDIRECT("'DATA - økonomi'!Y"&amp;4+15*$A44+4*$A44+6),0)+IF(Analyse!$E$109="X",INDIRECT("'DATA - økonomi'!Y"&amp;4+15*$A44+4*$A44+7),0)+IF(Analyse!$E$110="X",INDIRECT("'DATA - økonomi'!Y"&amp;4+15*$A44+4*$A44+8),0)+IF(Analyse!$E$111="X",INDIRECT("'DATA - økonomi'!Y"&amp;4+15*$A44+4*$A44+9),0)+IF(Analyse!$E$112="X",INDIRECT("'DATA - økonomi'!Y"&amp;4+15*$A44+4*$A44+10),0)+IF(Analyse!$E$115="X",INDIRECT("'DATA - økonomi'!Y"&amp;4+15*$A44+4*$A44+11),0)+IF(Analyse!$E$116="X",INDIRECT("'DATA - økonomi'!Y"&amp;4+15*$A44+4*$A44+12),0)+IF(Analyse!$E$117="X",INDIRECT("'DATA - økonomi'!Y"&amp;4+15*$A44+4*$A44+13),0)+IF(Analyse!$E$129="X",INDIRECT("'DATA - økonomi'!Y"&amp;4+15*$A44+4*$A44+14),0)</f>
        <v>0</v>
      </c>
      <c r="Z44" s="36">
        <f ca="1">IF(Analyse!$E$3="X",INDIRECT("'DATA - økonomi'!Z"&amp;4+15*$A44+4*$A44+0),0)+IF(Analyse!$E$4="X",INDIRECT("'DATA - økonomi'!Z"&amp;4+15*$A44+4*$A44+1),0)+IF(Analyse!$E$104="X",INDIRECT("'DATA - økonomi'!Z"&amp;4+15*$A44+4*$A44+2),0)+IF(Analyse!$E$105="X",INDIRECT("'DATA - økonomi'!Z"&amp;4+15*$A44+4*$A44+3),0)+IF(Analyse!$E$106="X",INDIRECT("'DATA - økonomi'!Z"&amp;4+15*$A44+4*$A44+4),0)+IF(Analyse!$E$107="X",INDIRECT("'DATA - økonomi'!Z"&amp;4+15*$A44+4*$A44+5),0)+IF(Analyse!$E$108="X",INDIRECT("'DATA - økonomi'!Z"&amp;4+15*$A44+4*$A44+6),0)+IF(Analyse!$E$109="X",INDIRECT("'DATA - økonomi'!Z"&amp;4+15*$A44+4*$A44+7),0)+IF(Analyse!$E$110="X",INDIRECT("'DATA - økonomi'!Z"&amp;4+15*$A44+4*$A44+8),0)+IF(Analyse!$E$111="X",INDIRECT("'DATA - økonomi'!Z"&amp;4+15*$A44+4*$A44+9),0)+IF(Analyse!$E$112="X",INDIRECT("'DATA - økonomi'!Z"&amp;4+15*$A44+4*$A44+10),0)+IF(Analyse!$E$115="X",INDIRECT("'DATA - økonomi'!Z"&amp;4+15*$A44+4*$A44+11),0)+IF(Analyse!$E$116="X",INDIRECT("'DATA - økonomi'!Z"&amp;4+15*$A44+4*$A44+12),0)+IF(Analyse!$E$117="X",INDIRECT("'DATA - økonomi'!Z"&amp;4+15*$A44+4*$A44+13),0)+IF(Analyse!$E$129="X",INDIRECT("'DATA - økonomi'!Z"&amp;4+15*$A44+4*$A44+14),0)</f>
        <v>0</v>
      </c>
      <c r="AA44" s="36">
        <f ca="1">IF(Analyse!$E$3="X",INDIRECT("'DATA - økonomi'!Z"&amp;4+15*$A44+4*$A44+0),0)+IF(Analyse!$E$4="X",INDIRECT("'DATA - økonomi'!Z"&amp;4+15*$A44+4*$A44+1),0)+IF(Analyse!$E$104="X",INDIRECT("'DATA - økonomi'!Z"&amp;4+15*$A44+4*$A44+2),0)+IF(Analyse!$E$105="X",INDIRECT("'DATA - økonomi'!Z"&amp;4+15*$A44+4*$A44+3),0)+IF(Analyse!$E$106="X",INDIRECT("'DATA - økonomi'!Z"&amp;4+15*$A44+4*$A44+4),0)+IF(Analyse!$E$107="X",INDIRECT("'DATA - økonomi'!Z"&amp;4+15*$A44+4*$A44+5),0)+IF(Analyse!$E$108="X",INDIRECT("'DATA - økonomi'!Z"&amp;4+15*$A44+4*$A44+6),0)+IF(Analyse!$E$109="X",INDIRECT("'DATA - økonomi'!Z"&amp;4+15*$A44+4*$A44+7),0)+IF(Analyse!$E$110="X",INDIRECT("'DATA - økonomi'!Z"&amp;4+15*$A44+4*$A44+8),0)+IF(Analyse!$E$111="X",INDIRECT("'DATA - økonomi'!Z"&amp;4+15*$A44+4*$A44+9),0)+IF(Analyse!$E$112="X",INDIRECT("'DATA - økonomi'!Z"&amp;4+15*$A44+4*$A44+10),0)+IF(Analyse!$E$115="X",INDIRECT("'DATA - økonomi'!Z"&amp;4+15*$A44+4*$A44+11),0)+IF(Analyse!$E$116="X",INDIRECT("'DATA - økonomi'!Z"&amp;4+15*$A44+4*$A44+12),0)+IF(Analyse!$E$117="X",INDIRECT("'DATA - økonomi'!Z"&amp;4+15*$A44+4*$A44+13),0)+IF(Analyse!$E$129="X",INDIRECT("'DATA - økonomi'!Z"&amp;4+15*$A44+4*$A44+14),0)</f>
        <v>0</v>
      </c>
      <c r="AB44" s="36">
        <f ca="1">IF(Analyse!$E$3="X",INDIRECT("'DATA - økonomi'!Z"&amp;4+15*$A44+4*$A44+0),0)+IF(Analyse!$E$4="X",INDIRECT("'DATA - økonomi'!Z"&amp;4+15*$A44+4*$A44+1),0)+IF(Analyse!$E$104="X",INDIRECT("'DATA - økonomi'!Z"&amp;4+15*$A44+4*$A44+2),0)+IF(Analyse!$E$105="X",INDIRECT("'DATA - økonomi'!Z"&amp;4+15*$A44+4*$A44+3),0)+IF(Analyse!$E$106="X",INDIRECT("'DATA - økonomi'!Z"&amp;4+15*$A44+4*$A44+4),0)+IF(Analyse!$E$107="X",INDIRECT("'DATA - økonomi'!Z"&amp;4+15*$A44+4*$A44+5),0)+IF(Analyse!$E$108="X",INDIRECT("'DATA - økonomi'!Z"&amp;4+15*$A44+4*$A44+6),0)+IF(Analyse!$E$109="X",INDIRECT("'DATA - økonomi'!Z"&amp;4+15*$A44+4*$A44+7),0)+IF(Analyse!$E$110="X",INDIRECT("'DATA - økonomi'!Z"&amp;4+15*$A44+4*$A44+8),0)+IF(Analyse!$E$111="X",INDIRECT("'DATA - økonomi'!Z"&amp;4+15*$A44+4*$A44+9),0)+IF(Analyse!$E$112="X",INDIRECT("'DATA - økonomi'!Z"&amp;4+15*$A44+4*$A44+10),0)+IF(Analyse!$E$115="X",INDIRECT("'DATA - økonomi'!Z"&amp;4+15*$A44+4*$A44+11),0)+IF(Analyse!$E$116="X",INDIRECT("'DATA - økonomi'!Z"&amp;4+15*$A44+4*$A44+12),0)+IF(Analyse!$E$117="X",INDIRECT("'DATA - økonomi'!Z"&amp;4+15*$A44+4*$A44+13),0)+IF(Analyse!$E$129="X",INDIRECT("'DATA - økonomi'!Z"&amp;4+15*$A44+4*$A44+14),0)</f>
        <v>0</v>
      </c>
      <c r="AC44" s="30"/>
      <c r="AD44" s="35" t="s">
        <v>52</v>
      </c>
      <c r="AE44" s="36">
        <f ca="1">IF(Analyse!$E$3="X",INDIRECT("'DATA - økonomi'!AE"&amp;4+15*$A44+4*$A44+0),0)+IF(Analyse!$E$4="X",INDIRECT("'DATA - økonomi'!AE"&amp;4+15*$A44+4*$A44+1),0)+IF(Analyse!$E$104="X",INDIRECT("'DATA - økonomi'!AE"&amp;4+15*$A44+4*$A44+2),0)+IF(Analyse!$E$105="X",INDIRECT("'DATA - økonomi'!AE"&amp;4+15*$A44+4*$A44+3),0)+IF(Analyse!$E$106="X",INDIRECT("'DATA - økonomi'!AE"&amp;4+15*$A44+4*$A44+4),0)+IF(Analyse!$E$107="X",INDIRECT("'DATA - økonomi'!AE"&amp;4+15*$A44+4*$A44+5),0)+IF(Analyse!$E$108="X",INDIRECT("'DATA - økonomi'!AE"&amp;4+15*$A44+4*$A44+6),0)+IF(Analyse!$E$109="X",INDIRECT("'DATA - økonomi'!AE"&amp;4+15*$A44+4*$A44+7),0)+IF(Analyse!$E$110="X",INDIRECT("'DATA - økonomi'!AE"&amp;4+15*$A44+4*$A44+8),0)+IF(Analyse!$E$111="X",INDIRECT("'DATA - økonomi'!AE"&amp;4+15*$A44+4*$A44+9),0)+IF(Analyse!$E$112="X",INDIRECT("'DATA - økonomi'!AE"&amp;4+15*$A44+4*$A44+10),0)+IF(Analyse!$E$115="X",INDIRECT("'DATA - økonomi'!AE"&amp;4+15*$A44+4*$A44+11),0)+IF(Analyse!$E$116="X",INDIRECT("'DATA - økonomi'!AE"&amp;4+15*$A44+4*$A44+12),0)+IF(Analyse!$E$117="X",INDIRECT("'DATA - økonomi'!AE"&amp;4+15*$A44+4*$A44+13),0)+IF(Analyse!$E$129="X",INDIRECT("'DATA - økonomi'!AE"&amp;4+15*$A44+4*$A44+14),0)</f>
        <v>0</v>
      </c>
      <c r="AF44" s="36">
        <f ca="1">IF(Analyse!$E$3="X",INDIRECT("'DATA - økonomi'!AF"&amp;4+15*$A44+4*$A44+0),0)+IF(Analyse!$E$4="X",INDIRECT("'DATA - økonomi'!AF"&amp;4+15*$A44+4*$A44+1),0)+IF(Analyse!$E$104="X",INDIRECT("'DATA - økonomi'!AF"&amp;4+15*$A44+4*$A44+2),0)+IF(Analyse!$E$105="X",INDIRECT("'DATA - økonomi'!AF"&amp;4+15*$A44+4*$A44+3),0)+IF(Analyse!$E$106="X",INDIRECT("'DATA - økonomi'!AF"&amp;4+15*$A44+4*$A44+4),0)+IF(Analyse!$E$107="X",INDIRECT("'DATA - økonomi'!AF"&amp;4+15*$A44+4*$A44+5),0)+IF(Analyse!$E$108="X",INDIRECT("'DATA - økonomi'!AF"&amp;4+15*$A44+4*$A44+6),0)+IF(Analyse!$E$109="X",INDIRECT("'DATA - økonomi'!AF"&amp;4+15*$A44+4*$A44+7),0)+IF(Analyse!$E$110="X",INDIRECT("'DATA - økonomi'!AF"&amp;4+15*$A44+4*$A44+8),0)+IF(Analyse!$E$111="X",INDIRECT("'DATA - økonomi'!AF"&amp;4+15*$A44+4*$A44+9),0)+IF(Analyse!$E$112="X",INDIRECT("'DATA - økonomi'!AF"&amp;4+15*$A44+4*$A44+10),0)+IF(Analyse!$E$115="X",INDIRECT("'DATA - økonomi'!AF"&amp;4+15*$A44+4*$A44+11),0)+IF(Analyse!$E$116="X",INDIRECT("'DATA - økonomi'!AF"&amp;4+15*$A44+4*$A44+12),0)+IF(Analyse!$E$117="X",INDIRECT("'DATA - økonomi'!AF"&amp;4+15*$A44+4*$A44+13),0)+IF(Analyse!$E$129="X",INDIRECT("'DATA - økonomi'!AF"&amp;4+15*$A44+4*$A44+14),0)</f>
        <v>0</v>
      </c>
      <c r="AG44" s="36">
        <f ca="1">IF(Analyse!$E$3="X",INDIRECT("'DATA - økonomi'!AG"&amp;4+15*$A44+4*$A44+0),0)+IF(Analyse!$E$4="X",INDIRECT("'DATA - økonomi'!AG"&amp;4+15*$A44+4*$A44+1),0)+IF(Analyse!$E$104="X",INDIRECT("'DATA - økonomi'!AG"&amp;4+15*$A44+4*$A44+2),0)+IF(Analyse!$E$105="X",INDIRECT("'DATA - økonomi'!AG"&amp;4+15*$A44+4*$A44+3),0)+IF(Analyse!$E$106="X",INDIRECT("'DATA - økonomi'!AG"&amp;4+15*$A44+4*$A44+4),0)+IF(Analyse!$E$107="X",INDIRECT("'DATA - økonomi'!AG"&amp;4+15*$A44+4*$A44+5),0)+IF(Analyse!$E$108="X",INDIRECT("'DATA - økonomi'!AG"&amp;4+15*$A44+4*$A44+6),0)+IF(Analyse!$E$109="X",INDIRECT("'DATA - økonomi'!AG"&amp;4+15*$A44+4*$A44+7),0)+IF(Analyse!$E$110="X",INDIRECT("'DATA - økonomi'!AG"&amp;4+15*$A44+4*$A44+8),0)+IF(Analyse!$E$111="X",INDIRECT("'DATA - økonomi'!AG"&amp;4+15*$A44+4*$A44+9),0)+IF(Analyse!$E$112="X",INDIRECT("'DATA - økonomi'!AG"&amp;4+15*$A44+4*$A44+10),0)+IF(Analyse!$E$115="X",INDIRECT("'DATA - økonomi'!AG"&amp;4+15*$A44+4*$A44+11),0)+IF(Analyse!$E$116="X",INDIRECT("'DATA - økonomi'!AG"&amp;4+15*$A44+4*$A44+12),0)+IF(Analyse!$E$117="X",INDIRECT("'DATA - økonomi'!AG"&amp;4+15*$A44+4*$A44+13),0)+IF(Analyse!$E$129="X",INDIRECT("'DATA - økonomi'!AG"&amp;4+15*$A44+4*$A44+14),0)</f>
        <v>0</v>
      </c>
      <c r="AH44" s="36">
        <f ca="1">IF(Analyse!$E$3="X",INDIRECT("'DATA - økonomi'!AH"&amp;4+15*$A44+4*$A44+0),0)+IF(Analyse!$E$4="X",INDIRECT("'DATA - økonomi'!AH"&amp;4+15*$A44+4*$A44+1),0)+IF(Analyse!$E$104="X",INDIRECT("'DATA - økonomi'!AH"&amp;4+15*$A44+4*$A44+2),0)+IF(Analyse!$E$105="X",INDIRECT("'DATA - økonomi'!AH"&amp;4+15*$A44+4*$A44+3),0)+IF(Analyse!$E$106="X",INDIRECT("'DATA - økonomi'!AH"&amp;4+15*$A44+4*$A44+4),0)+IF(Analyse!$E$107="X",INDIRECT("'DATA - økonomi'!AH"&amp;4+15*$A44+4*$A44+5),0)+IF(Analyse!$E$108="X",INDIRECT("'DATA - økonomi'!AH"&amp;4+15*$A44+4*$A44+6),0)+IF(Analyse!$E$109="X",INDIRECT("'DATA - økonomi'!AH"&amp;4+15*$A44+4*$A44+7),0)+IF(Analyse!$E$110="X",INDIRECT("'DATA - økonomi'!AH"&amp;4+15*$A44+4*$A44+8),0)+IF(Analyse!$E$111="X",INDIRECT("'DATA - økonomi'!AH"&amp;4+15*$A44+4*$A44+9),0)+IF(Analyse!$E$112="X",INDIRECT("'DATA - økonomi'!AH"&amp;4+15*$A44+4*$A44+10),0)+IF(Analyse!$E$115="X",INDIRECT("'DATA - økonomi'!AH"&amp;4+15*$A44+4*$A44+11),0)+IF(Analyse!$E$116="X",INDIRECT("'DATA - økonomi'!AH"&amp;4+15*$A44+4*$A44+12),0)+IF(Analyse!$E$117="X",INDIRECT("'DATA - økonomi'!AH"&amp;4+15*$A44+4*$A44+13),0)+IF(Analyse!$E$129="X",INDIRECT("'DATA - økonomi'!AH"&amp;4+15*$A44+4*$A44+14),0)</f>
        <v>0</v>
      </c>
      <c r="AI44" s="36">
        <f ca="1">IF(Analyse!$E$3="X",INDIRECT("'DATA - økonomi'!AI"&amp;4+15*$A44+4*$A44+0),0)+IF(Analyse!$E$4="X",INDIRECT("'DATA - økonomi'!AI"&amp;4+15*$A44+4*$A44+1),0)+IF(Analyse!$E$104="X",INDIRECT("'DATA - økonomi'!AI"&amp;4+15*$A44+4*$A44+2),0)+IF(Analyse!$E$105="X",INDIRECT("'DATA - økonomi'!AI"&amp;4+15*$A44+4*$A44+3),0)+IF(Analyse!$E$106="X",INDIRECT("'DATA - økonomi'!AI"&amp;4+15*$A44+4*$A44+4),0)+IF(Analyse!$E$107="X",INDIRECT("'DATA - økonomi'!AI"&amp;4+15*$A44+4*$A44+5),0)+IF(Analyse!$E$108="X",INDIRECT("'DATA - økonomi'!AI"&amp;4+15*$A44+4*$A44+6),0)+IF(Analyse!$E$109="X",INDIRECT("'DATA - økonomi'!AI"&amp;4+15*$A44+4*$A44+7),0)+IF(Analyse!$E$110="X",INDIRECT("'DATA - økonomi'!AI"&amp;4+15*$A44+4*$A44+8),0)+IF(Analyse!$E$111="X",INDIRECT("'DATA - økonomi'!AI"&amp;4+15*$A44+4*$A44+9),0)+IF(Analyse!$E$112="X",INDIRECT("'DATA - økonomi'!AI"&amp;4+15*$A44+4*$A44+10),0)+IF(Analyse!$E$115="X",INDIRECT("'DATA - økonomi'!AI"&amp;4+15*$A44+4*$A44+11),0)+IF(Analyse!$E$116="X",INDIRECT("'DATA - økonomi'!AI"&amp;4+15*$A44+4*$A44+12),0)+IF(Analyse!$E$117="X",INDIRECT("'DATA - økonomi'!AI"&amp;4+15*$A44+4*$A44+13),0)+IF(Analyse!$E$129="X",INDIRECT("'DATA - økonomi'!AI"&amp;4+15*$A44+4*$A44+14),0)</f>
        <v>0</v>
      </c>
      <c r="AJ44" s="36">
        <f ca="1">IF(Analyse!$E$3="X",INDIRECT("'DATA - økonomi'!AJ"&amp;4+15*$A44+4*$A44+0),0)+IF(Analyse!$E$4="X",INDIRECT("'DATA - økonomi'!AJ"&amp;4+15*$A44+4*$A44+1),0)+IF(Analyse!$E$104="X",INDIRECT("'DATA - økonomi'!AJ"&amp;4+15*$A44+4*$A44+2),0)+IF(Analyse!$E$105="X",INDIRECT("'DATA - økonomi'!AJ"&amp;4+15*$A44+4*$A44+3),0)+IF(Analyse!$E$106="X",INDIRECT("'DATA - økonomi'!AJ"&amp;4+15*$A44+4*$A44+4),0)+IF(Analyse!$E$107="X",INDIRECT("'DATA - økonomi'!AJ"&amp;4+15*$A44+4*$A44+5),0)+IF(Analyse!$E$108="X",INDIRECT("'DATA - økonomi'!AJ"&amp;4+15*$A44+4*$A44+6),0)+IF(Analyse!$E$109="X",INDIRECT("'DATA - økonomi'!AJ"&amp;4+15*$A44+4*$A44+7),0)+IF(Analyse!$E$110="X",INDIRECT("'DATA - økonomi'!AJ"&amp;4+15*$A44+4*$A44+8),0)+IF(Analyse!$E$111="X",INDIRECT("'DATA - økonomi'!AJ"&amp;4+15*$A44+4*$A44+9),0)+IF(Analyse!$E$112="X",INDIRECT("'DATA - økonomi'!AJ"&amp;4+15*$A44+4*$A44+10),0)+IF(Analyse!$E$115="X",INDIRECT("'DATA - økonomi'!AJ"&amp;4+15*$A44+4*$A44+11),0)+IF(Analyse!$E$116="X",INDIRECT("'DATA - økonomi'!AJ"&amp;4+15*$A44+4*$A44+12),0)+IF(Analyse!$E$117="X",INDIRECT("'DATA - økonomi'!AJ"&amp;4+15*$A44+4*$A44+13),0)+IF(Analyse!$E$129="X",INDIRECT("'DATA - økonomi'!AJ"&amp;4+15*$A44+4*$A44+14),0)</f>
        <v>0</v>
      </c>
      <c r="AK44" s="36">
        <f ca="1">IF(Analyse!$E$3="X",INDIRECT("'DATA - økonomi'!AK"&amp;4+15*$A44+4*$A44+0),0)+IF(Analyse!$E$4="X",INDIRECT("'DATA - økonomi'!AK"&amp;4+15*$A44+4*$A44+1),0)+IF(Analyse!$E$104="X",INDIRECT("'DATA - økonomi'!AK"&amp;4+15*$A44+4*$A44+2),0)+IF(Analyse!$E$105="X",INDIRECT("'DATA - økonomi'!AK"&amp;4+15*$A44+4*$A44+3),0)+IF(Analyse!$E$106="X",INDIRECT("'DATA - økonomi'!AK"&amp;4+15*$A44+4*$A44+4),0)+IF(Analyse!$E$107="X",INDIRECT("'DATA - økonomi'!AK"&amp;4+15*$A44+4*$A44+5),0)+IF(Analyse!$E$108="X",INDIRECT("'DATA - økonomi'!AK"&amp;4+15*$A44+4*$A44+6),0)+IF(Analyse!$E$109="X",INDIRECT("'DATA - økonomi'!AK"&amp;4+15*$A44+4*$A44+7),0)+IF(Analyse!$E$110="X",INDIRECT("'DATA - økonomi'!AK"&amp;4+15*$A44+4*$A44+8),0)+IF(Analyse!$E$111="X",INDIRECT("'DATA - økonomi'!AK"&amp;4+15*$A44+4*$A44+9),0)+IF(Analyse!$E$112="X",INDIRECT("'DATA - økonomi'!AK"&amp;4+15*$A44+4*$A44+10),0)+IF(Analyse!$E$115="X",INDIRECT("'DATA - økonomi'!AK"&amp;4+15*$A44+4*$A44+11),0)+IF(Analyse!$E$116="X",INDIRECT("'DATA - økonomi'!AK"&amp;4+15*$A44+4*$A44+12),0)+IF(Analyse!$E$117="X",INDIRECT("'DATA - økonomi'!AK"&amp;4+15*$A44+4*$A44+13),0)+IF(Analyse!$E$129="X",INDIRECT("'DATA - økonomi'!AK"&amp;4+15*$A44+4*$A44+14),0)</f>
        <v>0</v>
      </c>
      <c r="AL44" s="36">
        <f ca="1">IF(Analyse!$E$3="X",INDIRECT("'DATA - økonomi'!AL"&amp;4+15*$A44+4*$A44+0),0)+IF(Analyse!$E$4="X",INDIRECT("'DATA - økonomi'!AL"&amp;4+15*$A44+4*$A44+1),0)+IF(Analyse!$E$104="X",INDIRECT("'DATA - økonomi'!AL"&amp;4+15*$A44+4*$A44+2),0)+IF(Analyse!$E$105="X",INDIRECT("'DATA - økonomi'!AL"&amp;4+15*$A44+4*$A44+3),0)+IF(Analyse!$E$106="X",INDIRECT("'DATA - økonomi'!AL"&amp;4+15*$A44+4*$A44+4),0)+IF(Analyse!$E$107="X",INDIRECT("'DATA - økonomi'!AL"&amp;4+15*$A44+4*$A44+5),0)+IF(Analyse!$E$108="X",INDIRECT("'DATA - økonomi'!AL"&amp;4+15*$A44+4*$A44+6),0)+IF(Analyse!$E$109="X",INDIRECT("'DATA - økonomi'!AL"&amp;4+15*$A44+4*$A44+7),0)+IF(Analyse!$E$110="X",INDIRECT("'DATA - økonomi'!AL"&amp;4+15*$A44+4*$A44+8),0)+IF(Analyse!$E$111="X",INDIRECT("'DATA - økonomi'!AL"&amp;4+15*$A44+4*$A44+9),0)+IF(Analyse!$E$112="X",INDIRECT("'DATA - økonomi'!AL"&amp;4+15*$A44+4*$A44+10),0)+IF(Analyse!$E$115="X",INDIRECT("'DATA - økonomi'!AL"&amp;4+15*$A44+4*$A44+11),0)+IF(Analyse!$E$116="X",INDIRECT("'DATA - økonomi'!AL"&amp;4+15*$A44+4*$A44+12),0)+IF(Analyse!$E$117="X",INDIRECT("'DATA - økonomi'!AL"&amp;4+15*$A44+4*$A44+13),0)+IF(Analyse!$E$129="X",INDIRECT("'DATA - økonomi'!AL"&amp;4+15*$A44+4*$A44+14),0)</f>
        <v>0</v>
      </c>
      <c r="AM44" s="36">
        <f ca="1">IF(Analyse!$E$3="X",INDIRECT("'DATA - økonomi'!AM"&amp;4+15*$A44+4*$A44+0),0)+IF(Analyse!$E$4="X",INDIRECT("'DATA - økonomi'!AM"&amp;4+15*$A44+4*$A44+1),0)+IF(Analyse!$E$104="X",INDIRECT("'DATA - økonomi'!AM"&amp;4+15*$A44+4*$A44+2),0)+IF(Analyse!$E$105="X",INDIRECT("'DATA - økonomi'!AM"&amp;4+15*$A44+4*$A44+3),0)+IF(Analyse!$E$106="X",INDIRECT("'DATA - økonomi'!AM"&amp;4+15*$A44+4*$A44+4),0)+IF(Analyse!$E$107="X",INDIRECT("'DATA - økonomi'!AM"&amp;4+15*$A44+4*$A44+5),0)+IF(Analyse!$E$108="X",INDIRECT("'DATA - økonomi'!AM"&amp;4+15*$A44+4*$A44+6),0)+IF(Analyse!$E$109="X",INDIRECT("'DATA - økonomi'!AM"&amp;4+15*$A44+4*$A44+7),0)+IF(Analyse!$E$110="X",INDIRECT("'DATA - økonomi'!AM"&amp;4+15*$A44+4*$A44+8),0)+IF(Analyse!$E$111="X",INDIRECT("'DATA - økonomi'!AM"&amp;4+15*$A44+4*$A44+9),0)+IF(Analyse!$E$112="X",INDIRECT("'DATA - økonomi'!AM"&amp;4+15*$A44+4*$A44+10),0)+IF(Analyse!$E$115="X",INDIRECT("'DATA - økonomi'!AM"&amp;4+15*$A44+4*$A44+11),0)+IF(Analyse!$E$116="X",INDIRECT("'DATA - økonomi'!AM"&amp;4+15*$A44+4*$A44+12),0)+IF(Analyse!$E$117="X",INDIRECT("'DATA - økonomi'!AM"&amp;4+15*$A44+4*$A44+13),0)+IF(Analyse!$E$129="X",INDIRECT("'DATA - økonomi'!AM"&amp;4+15*$A44+4*$A44+14),0)</f>
        <v>0</v>
      </c>
      <c r="AN44" s="36">
        <f ca="1">IF(Analyse!$E$3="X",INDIRECT("'DATA - økonomi'!AN"&amp;4+15*$A44+4*$A44+0),0)+IF(Analyse!$E$4="X",INDIRECT("'DATA - økonomi'!AN"&amp;4+15*$A44+4*$A44+1),0)+IF(Analyse!$E$104="X",INDIRECT("'DATA - økonomi'!AN"&amp;4+15*$A44+4*$A44+2),0)+IF(Analyse!$E$105="X",INDIRECT("'DATA - økonomi'!AN"&amp;4+15*$A44+4*$A44+3),0)+IF(Analyse!$E$106="X",INDIRECT("'DATA - økonomi'!AN"&amp;4+15*$A44+4*$A44+4),0)+IF(Analyse!$E$107="X",INDIRECT("'DATA - økonomi'!AN"&amp;4+15*$A44+4*$A44+5),0)+IF(Analyse!$E$108="X",INDIRECT("'DATA - økonomi'!AN"&amp;4+15*$A44+4*$A44+6),0)+IF(Analyse!$E$109="X",INDIRECT("'DATA - økonomi'!AN"&amp;4+15*$A44+4*$A44+7),0)+IF(Analyse!$E$110="X",INDIRECT("'DATA - økonomi'!AN"&amp;4+15*$A44+4*$A44+8),0)+IF(Analyse!$E$111="X",INDIRECT("'DATA - økonomi'!AN"&amp;4+15*$A44+4*$A44+9),0)+IF(Analyse!$E$112="X",INDIRECT("'DATA - økonomi'!AN"&amp;4+15*$A44+4*$A44+10),0)+IF(Analyse!$E$115="X",INDIRECT("'DATA - økonomi'!AN"&amp;4+15*$A44+4*$A44+11),0)+IF(Analyse!$E$116="X",INDIRECT("'DATA - økonomi'!AN"&amp;4+15*$A44+4*$A44+12),0)+IF(Analyse!$E$117="X",INDIRECT("'DATA - økonomi'!AN"&amp;4+15*$A44+4*$A44+13),0)+IF(Analyse!$E$129="X",INDIRECT("'DATA - økonomi'!AN"&amp;4+15*$A44+4*$A44+14),0)</f>
        <v>0</v>
      </c>
      <c r="AO44" s="36">
        <f ca="1">IF(Analyse!$E$3="X",INDIRECT("'DATA - økonomi'!AO"&amp;4+15*$A44+4*$A44+0),0)+IF(Analyse!$E$4="X",INDIRECT("'DATA - økonomi'!AO"&amp;4+15*$A44+4*$A44+1),0)+IF(Analyse!$E$104="X",INDIRECT("'DATA - økonomi'!AO"&amp;4+15*$A44+4*$A44+2),0)+IF(Analyse!$E$105="X",INDIRECT("'DATA - økonomi'!AO"&amp;4+15*$A44+4*$A44+3),0)+IF(Analyse!$E$106="X",INDIRECT("'DATA - økonomi'!AO"&amp;4+15*$A44+4*$A44+4),0)+IF(Analyse!$E$107="X",INDIRECT("'DATA - økonomi'!AO"&amp;4+15*$A44+4*$A44+5),0)+IF(Analyse!$E$108="X",INDIRECT("'DATA - økonomi'!AO"&amp;4+15*$A44+4*$A44+6),0)+IF(Analyse!$E$109="X",INDIRECT("'DATA - økonomi'!AO"&amp;4+15*$A44+4*$A44+7),0)+IF(Analyse!$E$110="X",INDIRECT("'DATA - økonomi'!AO"&amp;4+15*$A44+4*$A44+8),0)+IF(Analyse!$E$111="X",INDIRECT("'DATA - økonomi'!AO"&amp;4+15*$A44+4*$A44+9),0)+IF(Analyse!$E$112="X",INDIRECT("'DATA - økonomi'!AO"&amp;4+15*$A44+4*$A44+10),0)+IF(Analyse!$E$115="X",INDIRECT("'DATA - økonomi'!AO"&amp;4+15*$A44+4*$A44+11),0)+IF(Analyse!$E$116="X",INDIRECT("'DATA - økonomi'!AO"&amp;4+15*$A44+4*$A44+12),0)+IF(Analyse!$E$117="X",INDIRECT("'DATA - økonomi'!AO"&amp;4+15*$A44+4*$A44+13),0)+IF(Analyse!$E$129="X",INDIRECT("'DATA - økonomi'!AO"&amp;4+15*$A44+4*$A44+14),0)</f>
        <v>0</v>
      </c>
      <c r="AP44" s="30"/>
      <c r="AQ44" s="35" t="s">
        <v>52</v>
      </c>
      <c r="AR44" s="36">
        <f ca="1">INDIRECT("'DATA - økonomi'!AE"&amp;($A147+1)*19)</f>
        <v>30585.201000000001</v>
      </c>
      <c r="AS44" s="36">
        <f ca="1">INDIRECT("'DATA - økonomi'!AF"&amp;($A147+1)*19)</f>
        <v>30699.602999999999</v>
      </c>
      <c r="AT44" s="36">
        <f ca="1">INDIRECT("'DATA - økonomi'!AG"&amp;($A147+1)*19)</f>
        <v>30867.21</v>
      </c>
      <c r="AU44" s="36">
        <f ca="1">INDIRECT("'DATA - økonomi'!AH"&amp;($A147+1)*19)</f>
        <v>31324.92</v>
      </c>
      <c r="AV44" s="36">
        <f ca="1">INDIRECT("'DATA - økonomi'!AI"&amp;($A147+1)*19)</f>
        <v>31453.995999999999</v>
      </c>
      <c r="AW44" s="36">
        <f ca="1">INDIRECT("'DATA - økonomi'!AJ"&amp;($A147+1)*19)</f>
        <v>31774.287999999997</v>
      </c>
      <c r="AX44" s="36">
        <f ca="1">INDIRECT("'DATA - økonomi'!AK"&amp;($A147+1)*19)</f>
        <v>31881.493999999999</v>
      </c>
      <c r="AY44" s="36">
        <f ca="1">INDIRECT("'DATA - økonomi'!AL"&amp;($A147+1)*19)</f>
        <v>31825.893000000004</v>
      </c>
      <c r="AZ44" s="36">
        <f ca="1">INDIRECT("'DATA - økonomi'!AM"&amp;($A147+1)*19)</f>
        <v>32434.083000000002</v>
      </c>
      <c r="BA44" s="36">
        <f ca="1">INDIRECT("'DATA - økonomi'!AN"&amp;($A147+1)*19)</f>
        <v>33476.442999999999</v>
      </c>
      <c r="BB44" s="36">
        <f ca="1">INDIRECT("'DATA - økonomi'!AO"&amp;($A147+1)*19)</f>
        <v>35144.088000000003</v>
      </c>
      <c r="BC44" s="30"/>
    </row>
    <row r="45" spans="1:55" x14ac:dyDescent="0.25">
      <c r="A45" s="32">
        <v>41</v>
      </c>
      <c r="B45" s="35" t="s">
        <v>53</v>
      </c>
      <c r="C45" s="36">
        <f ca="1">IF(Analyse!$E$3="X",INDIRECT("'DATA - økonomi'!C"&amp;4+15*$A45+4*$A45+0),0)+IF(Analyse!$E$4="X",INDIRECT("'DATA - økonomi'!C"&amp;4+15*$A45+4*$A45+1),0)+IF(Analyse!$E$104="X",INDIRECT("'DATA - økonomi'!C"&amp;4+15*$A45+4*$A45+2),0)+IF(Analyse!$E$105="X",INDIRECT("'DATA - økonomi'!C"&amp;4+15*$A45+4*$A45+3),0)+IF(Analyse!$E$106="X",INDIRECT("'DATA - økonomi'!C"&amp;4+15*$A45+4*$A45+4),0)+IF(Analyse!$E$107="X",INDIRECT("'DATA - økonomi'!C"&amp;4+15*$A45+4*$A45+5),0)+IF(Analyse!$E$108="X",INDIRECT("'DATA - økonomi'!C"&amp;4+15*$A45+4*$A45+6),0)+IF(Analyse!$E$109="X",INDIRECT("'DATA - økonomi'!C"&amp;4+15*$A45+4*$A45+7),0)+IF(Analyse!$E$110="X",INDIRECT("'DATA - økonomi'!C"&amp;4+15*$A45+4*$A45+8),0)+IF(Analyse!$E$111="X",INDIRECT("'DATA - økonomi'!C"&amp;4+15*$A45+4*$A45+9),0)+IF(Analyse!$E$112="X",INDIRECT("'DATA - økonomi'!C"&amp;4+15*$A45+4*$A45+10),0)+IF(Analyse!$E$115="X",INDIRECT("'DATA - økonomi'!C"&amp;4+15*$A45+4*$A45+11),0)+IF(Analyse!$E$116="X",INDIRECT("'DATA - økonomi'!C"&amp;4+15*$A45+4*$A45+12),0)+IF(Analyse!$E$117="X",INDIRECT("'DATA - økonomi'!C"&amp;4+15*$A45+4*$A45+13),0)+IF(Analyse!$E$129="X",INDIRECT("'DATA - økonomi'!C"&amp;4+15*$A45+4*$A45+14),0)</f>
        <v>0</v>
      </c>
      <c r="D45" s="36">
        <f ca="1">IF(Analyse!$E$3="X",INDIRECT("'DATA - økonomi'!D"&amp;4+15*$A45+4*$A45+0),0)+IF(Analyse!$E$4="X",INDIRECT("'DATA - økonomi'!D"&amp;4+15*$A45+4*$A45+1),0)+IF(Analyse!$E$104="X",INDIRECT("'DATA - økonomi'!D"&amp;4+15*$A45+4*$A45+2),0)+IF(Analyse!$E$105="X",INDIRECT("'DATA - økonomi'!D"&amp;4+15*$A45+4*$A45+3),0)+IF(Analyse!$E$106="X",INDIRECT("'DATA - økonomi'!D"&amp;4+15*$A45+4*$A45+4),0)+IF(Analyse!$E$107="X",INDIRECT("'DATA - økonomi'!D"&amp;4+15*$A45+4*$A45+5),0)+IF(Analyse!$E$108="X",INDIRECT("'DATA - økonomi'!D"&amp;4+15*$A45+4*$A45+6),0)+IF(Analyse!$E$109="X",INDIRECT("'DATA - økonomi'!D"&amp;4+15*$A45+4*$A45+7),0)+IF(Analyse!$E$110="X",INDIRECT("'DATA - økonomi'!D"&amp;4+15*$A45+4*$A45+8),0)+IF(Analyse!$E$111="X",INDIRECT("'DATA - økonomi'!D"&amp;4+15*$A45+4*$A45+9),0)+IF(Analyse!$E$112="X",INDIRECT("'DATA - økonomi'!D"&amp;4+15*$A45+4*$A45+10),0)+IF(Analyse!$E$115="X",INDIRECT("'DATA - økonomi'!D"&amp;4+15*$A45+4*$A45+11),0)+IF(Analyse!$E$116="X",INDIRECT("'DATA - økonomi'!D"&amp;4+15*$A45+4*$A45+12),0)+IF(Analyse!$E$117="X",INDIRECT("'DATA - økonomi'!D"&amp;4+15*$A45+4*$A45+13),0)+IF(Analyse!$E$129="X",INDIRECT("'DATA - økonomi'!D"&amp;4+15*$A45+4*$A45+14),0)</f>
        <v>0</v>
      </c>
      <c r="E45" s="36">
        <f ca="1">IF(Analyse!$E$3="X",INDIRECT("'DATA - økonomi'!E"&amp;4+15*$A45+4*$A45+0),0)+IF(Analyse!$E$4="X",INDIRECT("'DATA - økonomi'!E"&amp;4+15*$A45+4*$A45+1),0)+IF(Analyse!$E$104="X",INDIRECT("'DATA - økonomi'!E"&amp;4+15*$A45+4*$A45+2),0)+IF(Analyse!$E$105="X",INDIRECT("'DATA - økonomi'!E"&amp;4+15*$A45+4*$A45+3),0)+IF(Analyse!$E$106="X",INDIRECT("'DATA - økonomi'!E"&amp;4+15*$A45+4*$A45+4),0)+IF(Analyse!$E$107="X",INDIRECT("'DATA - økonomi'!E"&amp;4+15*$A45+4*$A45+5),0)+IF(Analyse!$E$108="X",INDIRECT("'DATA - økonomi'!E"&amp;4+15*$A45+4*$A45+6),0)+IF(Analyse!$E$109="X",INDIRECT("'DATA - økonomi'!E"&amp;4+15*$A45+4*$A45+7),0)+IF(Analyse!$E$110="X",INDIRECT("'DATA - økonomi'!E"&amp;4+15*$A45+4*$A45+8),0)+IF(Analyse!$E$111="X",INDIRECT("'DATA - økonomi'!E"&amp;4+15*$A45+4*$A45+9),0)+IF(Analyse!$E$112="X",INDIRECT("'DATA - økonomi'!E"&amp;4+15*$A45+4*$A45+10),0)+IF(Analyse!$E$115="X",INDIRECT("'DATA - økonomi'!E"&amp;4+15*$A45+4*$A45+11),0)+IF(Analyse!$E$116="X",INDIRECT("'DATA - økonomi'!E"&amp;4+15*$A45+4*$A45+12),0)+IF(Analyse!$E$117="X",INDIRECT("'DATA - økonomi'!E"&amp;4+15*$A45+4*$A45+13),0)+IF(Analyse!$E$129="X",INDIRECT("'DATA - økonomi'!E"&amp;4+15*$A45+4*$A45+14),0)</f>
        <v>0</v>
      </c>
      <c r="F45" s="36">
        <f ca="1">IF(Analyse!$E$3="X",INDIRECT("'DATA - økonomi'!F"&amp;4+15*$A45+4*$A45+0),0)+IF(Analyse!$E$4="X",INDIRECT("'DATA - økonomi'!F"&amp;4+15*$A45+4*$A45+1),0)+IF(Analyse!$E$104="X",INDIRECT("'DATA - økonomi'!F"&amp;4+15*$A45+4*$A45+2),0)+IF(Analyse!$E$105="X",INDIRECT("'DATA - økonomi'!F"&amp;4+15*$A45+4*$A45+3),0)+IF(Analyse!$E$106="X",INDIRECT("'DATA - økonomi'!F"&amp;4+15*$A45+4*$A45+4),0)+IF(Analyse!$E$107="X",INDIRECT("'DATA - økonomi'!F"&amp;4+15*$A45+4*$A45+5),0)+IF(Analyse!$E$108="X",INDIRECT("'DATA - økonomi'!F"&amp;4+15*$A45+4*$A45+6),0)+IF(Analyse!$E$109="X",INDIRECT("'DATA - økonomi'!F"&amp;4+15*$A45+4*$A45+7),0)+IF(Analyse!$E$110="X",INDIRECT("'DATA - økonomi'!F"&amp;4+15*$A45+4*$A45+8),0)+IF(Analyse!$E$111="X",INDIRECT("'DATA - økonomi'!F"&amp;4+15*$A45+4*$A45+9),0)+IF(Analyse!$E$112="X",INDIRECT("'DATA - økonomi'!F"&amp;4+15*$A45+4*$A45+10),0)+IF(Analyse!$E$115="X",INDIRECT("'DATA - økonomi'!F"&amp;4+15*$A45+4*$A45+11),0)+IF(Analyse!$E$116="X",INDIRECT("'DATA - økonomi'!F"&amp;4+15*$A45+4*$A45+12),0)+IF(Analyse!$E$117="X",INDIRECT("'DATA - økonomi'!F"&amp;4+15*$A45+4*$A45+13),0)+IF(Analyse!$E$129="X",INDIRECT("'DATA - økonomi'!F"&amp;4+15*$A45+4*$A45+14),0)</f>
        <v>0</v>
      </c>
      <c r="G45" s="36">
        <f ca="1">IF(Analyse!$E$3="X",INDIRECT("'DATA - økonomi'!G"&amp;4+15*$A45+4*$A45+0),0)+IF(Analyse!$E$4="X",INDIRECT("'DATA - økonomi'!G"&amp;4+15*$A45+4*$A45+1),0)+IF(Analyse!$E$104="X",INDIRECT("'DATA - økonomi'!G"&amp;4+15*$A45+4*$A45+2),0)+IF(Analyse!$E$105="X",INDIRECT("'DATA - økonomi'!G"&amp;4+15*$A45+4*$A45+3),0)+IF(Analyse!$E$106="X",INDIRECT("'DATA - økonomi'!G"&amp;4+15*$A45+4*$A45+4),0)+IF(Analyse!$E$107="X",INDIRECT("'DATA - økonomi'!G"&amp;4+15*$A45+4*$A45+5),0)+IF(Analyse!$E$108="X",INDIRECT("'DATA - økonomi'!G"&amp;4+15*$A45+4*$A45+6),0)+IF(Analyse!$E$109="X",INDIRECT("'DATA - økonomi'!G"&amp;4+15*$A45+4*$A45+7),0)+IF(Analyse!$E$110="X",INDIRECT("'DATA - økonomi'!G"&amp;4+15*$A45+4*$A45+8),0)+IF(Analyse!$E$111="X",INDIRECT("'DATA - økonomi'!G"&amp;4+15*$A45+4*$A45+9),0)+IF(Analyse!$E$112="X",INDIRECT("'DATA - økonomi'!G"&amp;4+15*$A45+4*$A45+10),0)+IF(Analyse!$E$115="X",INDIRECT("'DATA - økonomi'!G"&amp;4+15*$A45+4*$A45+11),0)+IF(Analyse!$E$116="X",INDIRECT("'DATA - økonomi'!G"&amp;4+15*$A45+4*$A45+12),0)+IF(Analyse!$E$117="X",INDIRECT("'DATA - økonomi'!G"&amp;4+15*$A45+4*$A45+13),0)+IF(Analyse!$E$129="X",INDIRECT("'DATA - økonomi'!G"&amp;4+15*$A45+4*$A45+14),0)</f>
        <v>0</v>
      </c>
      <c r="H45" s="36">
        <f ca="1">IF(Analyse!$E$3="X",INDIRECT("'DATA - økonomi'!H"&amp;4+15*$A45+4*$A45+0),0)+IF(Analyse!$E$4="X",INDIRECT("'DATA - økonomi'!H"&amp;4+15*$A45+4*$A45+1),0)+IF(Analyse!$E$104="X",INDIRECT("'DATA - økonomi'!H"&amp;4+15*$A45+4*$A45+2),0)+IF(Analyse!$E$105="X",INDIRECT("'DATA - økonomi'!H"&amp;4+15*$A45+4*$A45+3),0)+IF(Analyse!$E$106="X",INDIRECT("'DATA - økonomi'!H"&amp;4+15*$A45+4*$A45+4),0)+IF(Analyse!$E$107="X",INDIRECT("'DATA - økonomi'!H"&amp;4+15*$A45+4*$A45+5),0)+IF(Analyse!$E$108="X",INDIRECT("'DATA - økonomi'!H"&amp;4+15*$A45+4*$A45+6),0)+IF(Analyse!$E$109="X",INDIRECT("'DATA - økonomi'!H"&amp;4+15*$A45+4*$A45+7),0)+IF(Analyse!$E$110="X",INDIRECT("'DATA - økonomi'!H"&amp;4+15*$A45+4*$A45+8),0)+IF(Analyse!$E$111="X",INDIRECT("'DATA - økonomi'!H"&amp;4+15*$A45+4*$A45+9),0)+IF(Analyse!$E$112="X",INDIRECT("'DATA - økonomi'!H"&amp;4+15*$A45+4*$A45+10),0)+IF(Analyse!$E$115="X",INDIRECT("'DATA - økonomi'!H"&amp;4+15*$A45+4*$A45+11),0)+IF(Analyse!$E$116="X",INDIRECT("'DATA - økonomi'!H"&amp;4+15*$A45+4*$A45+12),0)+IF(Analyse!$E$117="X",INDIRECT("'DATA - økonomi'!H"&amp;4+15*$A45+4*$A45+13),0)+IF(Analyse!$E$129="X",INDIRECT("'DATA - økonomi'!H"&amp;4+15*$A45+4*$A45+14),0)</f>
        <v>0</v>
      </c>
      <c r="I45" s="36">
        <f ca="1">IF(Analyse!$E$3="X",INDIRECT("'DATA - økonomi'!I"&amp;4+15*$A45+4*$A45+0),0)+IF(Analyse!$E$4="X",INDIRECT("'DATA - økonomi'!I"&amp;4+15*$A45+4*$A45+1),0)+IF(Analyse!$E$104="X",INDIRECT("'DATA - økonomi'!I"&amp;4+15*$A45+4*$A45+2),0)+IF(Analyse!$E$105="X",INDIRECT("'DATA - økonomi'!I"&amp;4+15*$A45+4*$A45+3),0)+IF(Analyse!$E$106="X",INDIRECT("'DATA - økonomi'!I"&amp;4+15*$A45+4*$A45+4),0)+IF(Analyse!$E$107="X",INDIRECT("'DATA - økonomi'!I"&amp;4+15*$A45+4*$A45+5),0)+IF(Analyse!$E$108="X",INDIRECT("'DATA - økonomi'!I"&amp;4+15*$A45+4*$A45+6),0)+IF(Analyse!$E$109="X",INDIRECT("'DATA - økonomi'!I"&amp;4+15*$A45+4*$A45+7),0)+IF(Analyse!$E$110="X",INDIRECT("'DATA - økonomi'!I"&amp;4+15*$A45+4*$A45+8),0)+IF(Analyse!$E$111="X",INDIRECT("'DATA - økonomi'!I"&amp;4+15*$A45+4*$A45+9),0)+IF(Analyse!$E$112="X",INDIRECT("'DATA - økonomi'!I"&amp;4+15*$A45+4*$A45+10),0)+IF(Analyse!$E$115="X",INDIRECT("'DATA - økonomi'!I"&amp;4+15*$A45+4*$A45+11),0)+IF(Analyse!$E$116="X",INDIRECT("'DATA - økonomi'!I"&amp;4+15*$A45+4*$A45+12),0)+IF(Analyse!$E$117="X",INDIRECT("'DATA - økonomi'!I"&amp;4+15*$A45+4*$A45+13),0)+IF(Analyse!$E$129="X",INDIRECT("'DATA - økonomi'!I"&amp;4+15*$A45+4*$A45+14),0)</f>
        <v>0</v>
      </c>
      <c r="J45" s="36">
        <f ca="1">IF(Analyse!$E$3="X",INDIRECT("'DATA - økonomi'!J"&amp;4+15*$A45+4*$A45+0),0)+IF(Analyse!$E$4="X",INDIRECT("'DATA - økonomi'!J"&amp;4+15*$A45+4*$A45+1),0)+IF(Analyse!$E$104="X",INDIRECT("'DATA - økonomi'!J"&amp;4+15*$A45+4*$A45+2),0)+IF(Analyse!$E$105="X",INDIRECT("'DATA - økonomi'!J"&amp;4+15*$A45+4*$A45+3),0)+IF(Analyse!$E$106="X",INDIRECT("'DATA - økonomi'!J"&amp;4+15*$A45+4*$A45+4),0)+IF(Analyse!$E$107="X",INDIRECT("'DATA - økonomi'!J"&amp;4+15*$A45+4*$A45+5),0)+IF(Analyse!$E$108="X",INDIRECT("'DATA - økonomi'!J"&amp;4+15*$A45+4*$A45+6),0)+IF(Analyse!$E$109="X",INDIRECT("'DATA - økonomi'!J"&amp;4+15*$A45+4*$A45+7),0)+IF(Analyse!$E$110="X",INDIRECT("'DATA - økonomi'!J"&amp;4+15*$A45+4*$A45+8),0)+IF(Analyse!$E$111="X",INDIRECT("'DATA - økonomi'!J"&amp;4+15*$A45+4*$A45+9),0)+IF(Analyse!$E$112="X",INDIRECT("'DATA - økonomi'!J"&amp;4+15*$A45+4*$A45+10),0)+IF(Analyse!$E$115="X",INDIRECT("'DATA - økonomi'!J"&amp;4+15*$A45+4*$A45+11),0)+IF(Analyse!$E$116="X",INDIRECT("'DATA - økonomi'!J"&amp;4+15*$A45+4*$A45+12),0)+IF(Analyse!$E$117="X",INDIRECT("'DATA - økonomi'!J"&amp;4+15*$A45+4*$A45+13),0)+IF(Analyse!$E$129="X",INDIRECT("'DATA - økonomi'!J"&amp;4+15*$A45+4*$A45+14),0)</f>
        <v>0</v>
      </c>
      <c r="K45" s="36">
        <f ca="1">IF(Analyse!$E$3="X",INDIRECT("'DATA - økonomi'!K"&amp;4+15*$A45+4*$A45+0),0)+IF(Analyse!$E$4="X",INDIRECT("'DATA - økonomi'!K"&amp;4+15*$A45+4*$A45+1),0)+IF(Analyse!$E$104="X",INDIRECT("'DATA - økonomi'!K"&amp;4+15*$A45+4*$A45+2),0)+IF(Analyse!$E$105="X",INDIRECT("'DATA - økonomi'!K"&amp;4+15*$A45+4*$A45+3),0)+IF(Analyse!$E$106="X",INDIRECT("'DATA - økonomi'!K"&amp;4+15*$A45+4*$A45+4),0)+IF(Analyse!$E$107="X",INDIRECT("'DATA - økonomi'!K"&amp;4+15*$A45+4*$A45+5),0)+IF(Analyse!$E$108="X",INDIRECT("'DATA - økonomi'!K"&amp;4+15*$A45+4*$A45+6),0)+IF(Analyse!$E$109="X",INDIRECT("'DATA - økonomi'!K"&amp;4+15*$A45+4*$A45+7),0)+IF(Analyse!$E$110="X",INDIRECT("'DATA - økonomi'!K"&amp;4+15*$A45+4*$A45+8),0)+IF(Analyse!$E$111="X",INDIRECT("'DATA - økonomi'!K"&amp;4+15*$A45+4*$A45+9),0)+IF(Analyse!$E$112="X",INDIRECT("'DATA - økonomi'!K"&amp;4+15*$A45+4*$A45+10),0)+IF(Analyse!$E$115="X",INDIRECT("'DATA - økonomi'!K"&amp;4+15*$A45+4*$A45+11),0)+IF(Analyse!$E$116="X",INDIRECT("'DATA - økonomi'!K"&amp;4+15*$A45+4*$A45+12),0)+IF(Analyse!$E$117="X",INDIRECT("'DATA - økonomi'!K"&amp;4+15*$A45+4*$A45+13),0)+IF(Analyse!$E$129="X",INDIRECT("'DATA - økonomi'!K"&amp;4+15*$A45+4*$A45+14),0)</f>
        <v>0</v>
      </c>
      <c r="L45" s="36">
        <f ca="1">IF(Analyse!$E$3="X",INDIRECT("'DATA - økonomi'!L"&amp;4+15*$A45+4*$A45+0),0)+IF(Analyse!$E$4="X",INDIRECT("'DATA - økonomi'!L"&amp;4+15*$A45+4*$A45+1),0)+IF(Analyse!$E$104="X",INDIRECT("'DATA - økonomi'!L"&amp;4+15*$A45+4*$A45+2),0)+IF(Analyse!$E$105="X",INDIRECT("'DATA - økonomi'!L"&amp;4+15*$A45+4*$A45+3),0)+IF(Analyse!$E$106="X",INDIRECT("'DATA - økonomi'!L"&amp;4+15*$A45+4*$A45+4),0)+IF(Analyse!$E$107="X",INDIRECT("'DATA - økonomi'!L"&amp;4+15*$A45+4*$A45+5),0)+IF(Analyse!$E$108="X",INDIRECT("'DATA - økonomi'!L"&amp;4+15*$A45+4*$A45+6),0)+IF(Analyse!$E$109="X",INDIRECT("'DATA - økonomi'!L"&amp;4+15*$A45+4*$A45+7),0)+IF(Analyse!$E$110="X",INDIRECT("'DATA - økonomi'!L"&amp;4+15*$A45+4*$A45+8),0)+IF(Analyse!$E$111="X",INDIRECT("'DATA - økonomi'!L"&amp;4+15*$A45+4*$A45+9),0)+IF(Analyse!$E$112="X",INDIRECT("'DATA - økonomi'!L"&amp;4+15*$A45+4*$A45+10),0)+IF(Analyse!$E$115="X",INDIRECT("'DATA - økonomi'!L"&amp;4+15*$A45+4*$A45+11),0)+IF(Analyse!$E$116="X",INDIRECT("'DATA - økonomi'!L"&amp;4+15*$A45+4*$A45+12),0)+IF(Analyse!$E$117="X",INDIRECT("'DATA - økonomi'!L"&amp;4+15*$A45+4*$A45+13),0)+IF(Analyse!$E$129="X",INDIRECT("'DATA - økonomi'!L"&amp;4+15*$A45+4*$A45+14),0)</f>
        <v>0</v>
      </c>
      <c r="M45" s="36">
        <f ca="1">IF(Analyse!$E$3="X",INDIRECT("'DATA - økonomi'!M"&amp;4+15*$A45+4*$A45+0),0)+IF(Analyse!$E$4="X",INDIRECT("'DATA - økonomi'!M"&amp;4+15*$A45+4*$A45+1),0)+IF(Analyse!$E$104="X",INDIRECT("'DATA - økonomi'!M"&amp;4+15*$A45+4*$A45+2),0)+IF(Analyse!$E$105="X",INDIRECT("'DATA - økonomi'!M"&amp;4+15*$A45+4*$A45+3),0)+IF(Analyse!$E$106="X",INDIRECT("'DATA - økonomi'!M"&amp;4+15*$A45+4*$A45+4),0)+IF(Analyse!$E$107="X",INDIRECT("'DATA - økonomi'!M"&amp;4+15*$A45+4*$A45+5),0)+IF(Analyse!$E$108="X",INDIRECT("'DATA - økonomi'!M"&amp;4+15*$A45+4*$A45+6),0)+IF(Analyse!$E$109="X",INDIRECT("'DATA - økonomi'!M"&amp;4+15*$A45+4*$A45+7),0)+IF(Analyse!$E$110="X",INDIRECT("'DATA - økonomi'!M"&amp;4+15*$A45+4*$A45+8),0)+IF(Analyse!$E$111="X",INDIRECT("'DATA - økonomi'!M"&amp;4+15*$A45+4*$A45+9),0)+IF(Analyse!$E$112="X",INDIRECT("'DATA - økonomi'!M"&amp;4+15*$A45+4*$A45+10),0)+IF(Analyse!$E$115="X",INDIRECT("'DATA - økonomi'!M"&amp;4+15*$A45+4*$A45+11),0)+IF(Analyse!$E$116="X",INDIRECT("'DATA - økonomi'!M"&amp;4+15*$A45+4*$A45+12),0)+IF(Analyse!$E$117="X",INDIRECT("'DATA - økonomi'!M"&amp;4+15*$A45+4*$A45+13),0)+IF(Analyse!$E$129="X",INDIRECT("'DATA - økonomi'!M"&amp;4+15*$A45+4*$A45+14),0)</f>
        <v>0</v>
      </c>
      <c r="N45" s="36">
        <f ca="1">IF(Analyse!$E$3="X",INDIRECT("'DATA - økonomi'!N"&amp;4+15*$A45+4*$A45+0),0)+IF(Analyse!$E$4="X",INDIRECT("'DATA - økonomi'!N"&amp;4+15*$A45+4*$A45+1),0)+IF(Analyse!$E$104="X",INDIRECT("'DATA - økonomi'!N"&amp;4+15*$A45+4*$A45+2),0)+IF(Analyse!$E$105="X",INDIRECT("'DATA - økonomi'!N"&amp;4+15*$A45+4*$A45+3),0)+IF(Analyse!$E$106="X",INDIRECT("'DATA - økonomi'!N"&amp;4+15*$A45+4*$A45+4),0)+IF(Analyse!$E$107="X",INDIRECT("'DATA - økonomi'!N"&amp;4+15*$A45+4*$A45+5),0)+IF(Analyse!$E$108="X",INDIRECT("'DATA - økonomi'!N"&amp;4+15*$A45+4*$A45+6),0)+IF(Analyse!$E$109="X",INDIRECT("'DATA - økonomi'!N"&amp;4+15*$A45+4*$A45+7),0)+IF(Analyse!$E$110="X",INDIRECT("'DATA - økonomi'!N"&amp;4+15*$A45+4*$A45+8),0)+IF(Analyse!$E$111="X",INDIRECT("'DATA - økonomi'!N"&amp;4+15*$A45+4*$A45+9),0)+IF(Analyse!$E$112="X",INDIRECT("'DATA - økonomi'!N"&amp;4+15*$A45+4*$A45+10),0)+IF(Analyse!$E$115="X",INDIRECT("'DATA - økonomi'!N"&amp;4+15*$A45+4*$A45+11),0)+IF(Analyse!$E$116="X",INDIRECT("'DATA - økonomi'!N"&amp;4+15*$A45+4*$A45+12),0)+IF(Analyse!$E$117="X",INDIRECT("'DATA - økonomi'!N"&amp;4+15*$A45+4*$A45+13),0)+IF(Analyse!$E$129="X",INDIRECT("'DATA - økonomi'!N"&amp;4+15*$A45+4*$A45+14),0)</f>
        <v>0</v>
      </c>
      <c r="O45" s="32"/>
      <c r="P45" s="35" t="s">
        <v>53</v>
      </c>
      <c r="Q45" s="36">
        <f ca="1">IF(Analyse!$E$3="X",INDIRECT("'DATA - økonomi'!Q"&amp;4+15*$A45+4*$A45+0),0)+IF(Analyse!$E$4="X",INDIRECT("'DATA - økonomi'!Q"&amp;4+15*$A45+4*$A45+1),0)+IF(Analyse!$E$104="X",INDIRECT("'DATA - økonomi'!Q"&amp;4+15*$A45+4*$A45+2),0)+IF(Analyse!$E$105="X",INDIRECT("'DATA - økonomi'!Q"&amp;4+15*$A45+4*$A45+3),0)+IF(Analyse!$E$106="X",INDIRECT("'DATA - økonomi'!Q"&amp;4+15*$A45+4*$A45+4),0)+IF(Analyse!$E$107="X",INDIRECT("'DATA - økonomi'!Q"&amp;4+15*$A45+4*$A45+5),0)+IF(Analyse!$E$108="X",INDIRECT("'DATA - økonomi'!Q"&amp;4+15*$A45+4*$A45+6),0)+IF(Analyse!$E$109="X",INDIRECT("'DATA - økonomi'!Q"&amp;4+15*$A45+4*$A45+7),0)+IF(Analyse!$E$110="X",INDIRECT("'DATA - økonomi'!Q"&amp;4+15*$A45+4*$A45+8),0)+IF(Analyse!$E$111="X",INDIRECT("'DATA - økonomi'!Q"&amp;4+15*$A45+4*$A45+9),0)+IF(Analyse!$E$112="X",INDIRECT("'DATA - økonomi'!Q"&amp;4+15*$A45+4*$A45+10),0)+IF(Analyse!$E$115="X",INDIRECT("'DATA - økonomi'!Q"&amp;4+15*$A45+4*$A45+11),0)+IF(Analyse!$E$116="X",INDIRECT("'DATA - økonomi'!Q"&amp;4+15*$A45+4*$A45+12),0)+IF(Analyse!$E$117="X",INDIRECT("'DATA - økonomi'!Q"&amp;4+15*$A45+4*$A45+13),0)+IF(Analyse!$E$129="X",INDIRECT("'DATA - økonomi'!Q"&amp;4+15*$A45+4*$A45+14),0)</f>
        <v>0</v>
      </c>
      <c r="R45" s="36">
        <f ca="1">IF(Analyse!$E$3="X",INDIRECT("'DATA - økonomi'!R"&amp;4+15*$A45+4*$A45+0),0)+IF(Analyse!$E$4="X",INDIRECT("'DATA - økonomi'!R"&amp;4+15*$A45+4*$A45+1),0)+IF(Analyse!$E$104="X",INDIRECT("'DATA - økonomi'!R"&amp;4+15*$A45+4*$A45+2),0)+IF(Analyse!$E$105="X",INDIRECT("'DATA - økonomi'!R"&amp;4+15*$A45+4*$A45+3),0)+IF(Analyse!$E$106="X",INDIRECT("'DATA - økonomi'!R"&amp;4+15*$A45+4*$A45+4),0)+IF(Analyse!$E$107="X",INDIRECT("'DATA - økonomi'!R"&amp;4+15*$A45+4*$A45+5),0)+IF(Analyse!$E$108="X",INDIRECT("'DATA - økonomi'!R"&amp;4+15*$A45+4*$A45+6),0)+IF(Analyse!$E$109="X",INDIRECT("'DATA - økonomi'!R"&amp;4+15*$A45+4*$A45+7),0)+IF(Analyse!$E$110="X",INDIRECT("'DATA - økonomi'!R"&amp;4+15*$A45+4*$A45+8),0)+IF(Analyse!$E$111="X",INDIRECT("'DATA - økonomi'!R"&amp;4+15*$A45+4*$A45+9),0)+IF(Analyse!$E$112="X",INDIRECT("'DATA - økonomi'!R"&amp;4+15*$A45+4*$A45+10),0)+IF(Analyse!$E$115="X",INDIRECT("'DATA - økonomi'!R"&amp;4+15*$A45+4*$A45+11),0)+IF(Analyse!$E$116="X",INDIRECT("'DATA - økonomi'!R"&amp;4+15*$A45+4*$A45+12),0)+IF(Analyse!$E$117="X",INDIRECT("'DATA - økonomi'!R"&amp;4+15*$A45+4*$A45+13),0)+IF(Analyse!$E$129="X",INDIRECT("'DATA - økonomi'!R"&amp;4+15*$A45+4*$A45+14),0)</f>
        <v>0</v>
      </c>
      <c r="S45" s="36">
        <f ca="1">IF(Analyse!$E$3="X",INDIRECT("'DATA - økonomi'!S"&amp;4+15*$A45+4*$A45+0),0)+IF(Analyse!$E$4="X",INDIRECT("'DATA - økonomi'!S"&amp;4+15*$A45+4*$A45+1),0)+IF(Analyse!$E$104="X",INDIRECT("'DATA - økonomi'!S"&amp;4+15*$A45+4*$A45+2),0)+IF(Analyse!$E$105="X",INDIRECT("'DATA - økonomi'!S"&amp;4+15*$A45+4*$A45+3),0)+IF(Analyse!$E$106="X",INDIRECT("'DATA - økonomi'!S"&amp;4+15*$A45+4*$A45+4),0)+IF(Analyse!$E$107="X",INDIRECT("'DATA - økonomi'!S"&amp;4+15*$A45+4*$A45+5),0)+IF(Analyse!$E$108="X",INDIRECT("'DATA - økonomi'!S"&amp;4+15*$A45+4*$A45+6),0)+IF(Analyse!$E$109="X",INDIRECT("'DATA - økonomi'!S"&amp;4+15*$A45+4*$A45+7),0)+IF(Analyse!$E$110="X",INDIRECT("'DATA - økonomi'!S"&amp;4+15*$A45+4*$A45+8),0)+IF(Analyse!$E$111="X",INDIRECT("'DATA - økonomi'!S"&amp;4+15*$A45+4*$A45+9),0)+IF(Analyse!$E$112="X",INDIRECT("'DATA - økonomi'!S"&amp;4+15*$A45+4*$A45+10),0)+IF(Analyse!$E$115="X",INDIRECT("'DATA - økonomi'!S"&amp;4+15*$A45+4*$A45+11),0)+IF(Analyse!$E$116="X",INDIRECT("'DATA - økonomi'!S"&amp;4+15*$A45+4*$A45+12),0)+IF(Analyse!$E$117="X",INDIRECT("'DATA - økonomi'!S"&amp;4+15*$A45+4*$A45+13),0)+IF(Analyse!$E$129="X",INDIRECT("'DATA - økonomi'!S"&amp;4+15*$A45+4*$A45+14),0)</f>
        <v>0</v>
      </c>
      <c r="T45" s="36">
        <f ca="1">IF(Analyse!$E$3="X",INDIRECT("'DATA - økonomi'!T"&amp;4+15*$A45+4*$A45+0),0)+IF(Analyse!$E$4="X",INDIRECT("'DATA - økonomi'!T"&amp;4+15*$A45+4*$A45+1),0)+IF(Analyse!$E$104="X",INDIRECT("'DATA - økonomi'!T"&amp;4+15*$A45+4*$A45+2),0)+IF(Analyse!$E$105="X",INDIRECT("'DATA - økonomi'!T"&amp;4+15*$A45+4*$A45+3),0)+IF(Analyse!$E$106="X",INDIRECT("'DATA - økonomi'!T"&amp;4+15*$A45+4*$A45+4),0)+IF(Analyse!$E$107="X",INDIRECT("'DATA - økonomi'!T"&amp;4+15*$A45+4*$A45+5),0)+IF(Analyse!$E$108="X",INDIRECT("'DATA - økonomi'!T"&amp;4+15*$A45+4*$A45+6),0)+IF(Analyse!$E$109="X",INDIRECT("'DATA - økonomi'!T"&amp;4+15*$A45+4*$A45+7),0)+IF(Analyse!$E$110="X",INDIRECT("'DATA - økonomi'!T"&amp;4+15*$A45+4*$A45+8),0)+IF(Analyse!$E$111="X",INDIRECT("'DATA - økonomi'!T"&amp;4+15*$A45+4*$A45+9),0)+IF(Analyse!$E$112="X",INDIRECT("'DATA - økonomi'!T"&amp;4+15*$A45+4*$A45+10),0)+IF(Analyse!$E$115="X",INDIRECT("'DATA - økonomi'!T"&amp;4+15*$A45+4*$A45+11),0)+IF(Analyse!$E$116="X",INDIRECT("'DATA - økonomi'!T"&amp;4+15*$A45+4*$A45+12),0)+IF(Analyse!$E$117="X",INDIRECT("'DATA - økonomi'!T"&amp;4+15*$A45+4*$A45+13),0)+IF(Analyse!$E$129="X",INDIRECT("'DATA - økonomi'!T"&amp;4+15*$A45+4*$A45+14),0)</f>
        <v>0</v>
      </c>
      <c r="U45" s="36">
        <f ca="1">IF(Analyse!$E$3="X",INDIRECT("'DATA - økonomi'!U"&amp;4+15*$A45+4*$A45+0),0)+IF(Analyse!$E$4="X",INDIRECT("'DATA - økonomi'!U"&amp;4+15*$A45+4*$A45+1),0)+IF(Analyse!$E$104="X",INDIRECT("'DATA - økonomi'!U"&amp;4+15*$A45+4*$A45+2),0)+IF(Analyse!$E$105="X",INDIRECT("'DATA - økonomi'!U"&amp;4+15*$A45+4*$A45+3),0)+IF(Analyse!$E$106="X",INDIRECT("'DATA - økonomi'!U"&amp;4+15*$A45+4*$A45+4),0)+IF(Analyse!$E$107="X",INDIRECT("'DATA - økonomi'!U"&amp;4+15*$A45+4*$A45+5),0)+IF(Analyse!$E$108="X",INDIRECT("'DATA - økonomi'!U"&amp;4+15*$A45+4*$A45+6),0)+IF(Analyse!$E$109="X",INDIRECT("'DATA - økonomi'!U"&amp;4+15*$A45+4*$A45+7),0)+IF(Analyse!$E$110="X",INDIRECT("'DATA - økonomi'!U"&amp;4+15*$A45+4*$A45+8),0)+IF(Analyse!$E$111="X",INDIRECT("'DATA - økonomi'!U"&amp;4+15*$A45+4*$A45+9),0)+IF(Analyse!$E$112="X",INDIRECT("'DATA - økonomi'!U"&amp;4+15*$A45+4*$A45+10),0)+IF(Analyse!$E$115="X",INDIRECT("'DATA - økonomi'!U"&amp;4+15*$A45+4*$A45+11),0)+IF(Analyse!$E$116="X",INDIRECT("'DATA - økonomi'!U"&amp;4+15*$A45+4*$A45+12),0)+IF(Analyse!$E$117="X",INDIRECT("'DATA - økonomi'!U"&amp;4+15*$A45+4*$A45+13),0)+IF(Analyse!$E$129="X",INDIRECT("'DATA - økonomi'!U"&amp;4+15*$A45+4*$A45+14),0)</f>
        <v>0</v>
      </c>
      <c r="V45" s="36">
        <f ca="1">IF(Analyse!$E$3="X",INDIRECT("'DATA - økonomi'!V"&amp;4+15*$A45+4*$A45+0),0)+IF(Analyse!$E$4="X",INDIRECT("'DATA - økonomi'!V"&amp;4+15*$A45+4*$A45+1),0)+IF(Analyse!$E$104="X",INDIRECT("'DATA - økonomi'!V"&amp;4+15*$A45+4*$A45+2),0)+IF(Analyse!$E$105="X",INDIRECT("'DATA - økonomi'!V"&amp;4+15*$A45+4*$A45+3),0)+IF(Analyse!$E$106="X",INDIRECT("'DATA - økonomi'!V"&amp;4+15*$A45+4*$A45+4),0)+IF(Analyse!$E$107="X",INDIRECT("'DATA - økonomi'!V"&amp;4+15*$A45+4*$A45+5),0)+IF(Analyse!$E$108="X",INDIRECT("'DATA - økonomi'!V"&amp;4+15*$A45+4*$A45+6),0)+IF(Analyse!$E$109="X",INDIRECT("'DATA - økonomi'!V"&amp;4+15*$A45+4*$A45+7),0)+IF(Analyse!$E$110="X",INDIRECT("'DATA - økonomi'!V"&amp;4+15*$A45+4*$A45+8),0)+IF(Analyse!$E$111="X",INDIRECT("'DATA - økonomi'!V"&amp;4+15*$A45+4*$A45+9),0)+IF(Analyse!$E$112="X",INDIRECT("'DATA - økonomi'!V"&amp;4+15*$A45+4*$A45+10),0)+IF(Analyse!$E$115="X",INDIRECT("'DATA - økonomi'!V"&amp;4+15*$A45+4*$A45+11),0)+IF(Analyse!$E$116="X",INDIRECT("'DATA - økonomi'!V"&amp;4+15*$A45+4*$A45+12),0)+IF(Analyse!$E$117="X",INDIRECT("'DATA - økonomi'!V"&amp;4+15*$A45+4*$A45+13),0)+IF(Analyse!$E$129="X",INDIRECT("'DATA - økonomi'!V"&amp;4+15*$A45+4*$A45+14),0)</f>
        <v>0</v>
      </c>
      <c r="W45" s="36">
        <f ca="1">IF(Analyse!$E$3="X",INDIRECT("'DATA - økonomi'!W"&amp;4+15*$A45+4*$A45+0),0)+IF(Analyse!$E$4="X",INDIRECT("'DATA - økonomi'!W"&amp;4+15*$A45+4*$A45+1),0)+IF(Analyse!$E$104="X",INDIRECT("'DATA - økonomi'!W"&amp;4+15*$A45+4*$A45+2),0)+IF(Analyse!$E$105="X",INDIRECT("'DATA - økonomi'!W"&amp;4+15*$A45+4*$A45+3),0)+IF(Analyse!$E$106="X",INDIRECT("'DATA - økonomi'!W"&amp;4+15*$A45+4*$A45+4),0)+IF(Analyse!$E$107="X",INDIRECT("'DATA - økonomi'!W"&amp;4+15*$A45+4*$A45+5),0)+IF(Analyse!$E$108="X",INDIRECT("'DATA - økonomi'!W"&amp;4+15*$A45+4*$A45+6),0)+IF(Analyse!$E$109="X",INDIRECT("'DATA - økonomi'!W"&amp;4+15*$A45+4*$A45+7),0)+IF(Analyse!$E$110="X",INDIRECT("'DATA - økonomi'!W"&amp;4+15*$A45+4*$A45+8),0)+IF(Analyse!$E$111="X",INDIRECT("'DATA - økonomi'!W"&amp;4+15*$A45+4*$A45+9),0)+IF(Analyse!$E$112="X",INDIRECT("'DATA - økonomi'!W"&amp;4+15*$A45+4*$A45+10),0)+IF(Analyse!$E$115="X",INDIRECT("'DATA - økonomi'!W"&amp;4+15*$A45+4*$A45+11),0)+IF(Analyse!$E$116="X",INDIRECT("'DATA - økonomi'!W"&amp;4+15*$A45+4*$A45+12),0)+IF(Analyse!$E$117="X",INDIRECT("'DATA - økonomi'!W"&amp;4+15*$A45+4*$A45+13),0)+IF(Analyse!$E$129="X",INDIRECT("'DATA - økonomi'!W"&amp;4+15*$A45+4*$A45+14),0)</f>
        <v>0</v>
      </c>
      <c r="X45" s="36">
        <f ca="1">IF(Analyse!$E$3="X",INDIRECT("'DATA - økonomi'!X"&amp;4+15*$A45+4*$A45+0),0)+IF(Analyse!$E$4="X",INDIRECT("'DATA - økonomi'!X"&amp;4+15*$A45+4*$A45+1),0)+IF(Analyse!$E$104="X",INDIRECT("'DATA - økonomi'!X"&amp;4+15*$A45+4*$A45+2),0)+IF(Analyse!$E$105="X",INDIRECT("'DATA - økonomi'!X"&amp;4+15*$A45+4*$A45+3),0)+IF(Analyse!$E$106="X",INDIRECT("'DATA - økonomi'!X"&amp;4+15*$A45+4*$A45+4),0)+IF(Analyse!$E$107="X",INDIRECT("'DATA - økonomi'!X"&amp;4+15*$A45+4*$A45+5),0)+IF(Analyse!$E$108="X",INDIRECT("'DATA - økonomi'!X"&amp;4+15*$A45+4*$A45+6),0)+IF(Analyse!$E$109="X",INDIRECT("'DATA - økonomi'!X"&amp;4+15*$A45+4*$A45+7),0)+IF(Analyse!$E$110="X",INDIRECT("'DATA - økonomi'!X"&amp;4+15*$A45+4*$A45+8),0)+IF(Analyse!$E$111="X",INDIRECT("'DATA - økonomi'!X"&amp;4+15*$A45+4*$A45+9),0)+IF(Analyse!$E$112="X",INDIRECT("'DATA - økonomi'!X"&amp;4+15*$A45+4*$A45+10),0)+IF(Analyse!$E$115="X",INDIRECT("'DATA - økonomi'!X"&amp;4+15*$A45+4*$A45+11),0)+IF(Analyse!$E$116="X",INDIRECT("'DATA - økonomi'!X"&amp;4+15*$A45+4*$A45+12),0)+IF(Analyse!$E$117="X",INDIRECT("'DATA - økonomi'!X"&amp;4+15*$A45+4*$A45+13),0)+IF(Analyse!$E$129="X",INDIRECT("'DATA - økonomi'!X"&amp;4+15*$A45+4*$A45+14),0)</f>
        <v>0</v>
      </c>
      <c r="Y45" s="36">
        <f ca="1">IF(Analyse!$E$3="X",INDIRECT("'DATA - økonomi'!Y"&amp;4+15*$A45+4*$A45+0),0)+IF(Analyse!$E$4="X",INDIRECT("'DATA - økonomi'!Y"&amp;4+15*$A45+4*$A45+1),0)+IF(Analyse!$E$104="X",INDIRECT("'DATA - økonomi'!Y"&amp;4+15*$A45+4*$A45+2),0)+IF(Analyse!$E$105="X",INDIRECT("'DATA - økonomi'!Y"&amp;4+15*$A45+4*$A45+3),0)+IF(Analyse!$E$106="X",INDIRECT("'DATA - økonomi'!Y"&amp;4+15*$A45+4*$A45+4),0)+IF(Analyse!$E$107="X",INDIRECT("'DATA - økonomi'!Y"&amp;4+15*$A45+4*$A45+5),0)+IF(Analyse!$E$108="X",INDIRECT("'DATA - økonomi'!Y"&amp;4+15*$A45+4*$A45+6),0)+IF(Analyse!$E$109="X",INDIRECT("'DATA - økonomi'!Y"&amp;4+15*$A45+4*$A45+7),0)+IF(Analyse!$E$110="X",INDIRECT("'DATA - økonomi'!Y"&amp;4+15*$A45+4*$A45+8),0)+IF(Analyse!$E$111="X",INDIRECT("'DATA - økonomi'!Y"&amp;4+15*$A45+4*$A45+9),0)+IF(Analyse!$E$112="X",INDIRECT("'DATA - økonomi'!Y"&amp;4+15*$A45+4*$A45+10),0)+IF(Analyse!$E$115="X",INDIRECT("'DATA - økonomi'!Y"&amp;4+15*$A45+4*$A45+11),0)+IF(Analyse!$E$116="X",INDIRECT("'DATA - økonomi'!Y"&amp;4+15*$A45+4*$A45+12),0)+IF(Analyse!$E$117="X",INDIRECT("'DATA - økonomi'!Y"&amp;4+15*$A45+4*$A45+13),0)+IF(Analyse!$E$129="X",INDIRECT("'DATA - økonomi'!Y"&amp;4+15*$A45+4*$A45+14),0)</f>
        <v>0</v>
      </c>
      <c r="Z45" s="36">
        <f ca="1">IF(Analyse!$E$3="X",INDIRECT("'DATA - økonomi'!Z"&amp;4+15*$A45+4*$A45+0),0)+IF(Analyse!$E$4="X",INDIRECT("'DATA - økonomi'!Z"&amp;4+15*$A45+4*$A45+1),0)+IF(Analyse!$E$104="X",INDIRECT("'DATA - økonomi'!Z"&amp;4+15*$A45+4*$A45+2),0)+IF(Analyse!$E$105="X",INDIRECT("'DATA - økonomi'!Z"&amp;4+15*$A45+4*$A45+3),0)+IF(Analyse!$E$106="X",INDIRECT("'DATA - økonomi'!Z"&amp;4+15*$A45+4*$A45+4),0)+IF(Analyse!$E$107="X",INDIRECT("'DATA - økonomi'!Z"&amp;4+15*$A45+4*$A45+5),0)+IF(Analyse!$E$108="X",INDIRECT("'DATA - økonomi'!Z"&amp;4+15*$A45+4*$A45+6),0)+IF(Analyse!$E$109="X",INDIRECT("'DATA - økonomi'!Z"&amp;4+15*$A45+4*$A45+7),0)+IF(Analyse!$E$110="X",INDIRECT("'DATA - økonomi'!Z"&amp;4+15*$A45+4*$A45+8),0)+IF(Analyse!$E$111="X",INDIRECT("'DATA - økonomi'!Z"&amp;4+15*$A45+4*$A45+9),0)+IF(Analyse!$E$112="X",INDIRECT("'DATA - økonomi'!Z"&amp;4+15*$A45+4*$A45+10),0)+IF(Analyse!$E$115="X",INDIRECT("'DATA - økonomi'!Z"&amp;4+15*$A45+4*$A45+11),0)+IF(Analyse!$E$116="X",INDIRECT("'DATA - økonomi'!Z"&amp;4+15*$A45+4*$A45+12),0)+IF(Analyse!$E$117="X",INDIRECT("'DATA - økonomi'!Z"&amp;4+15*$A45+4*$A45+13),0)+IF(Analyse!$E$129="X",INDIRECT("'DATA - økonomi'!Z"&amp;4+15*$A45+4*$A45+14),0)</f>
        <v>0</v>
      </c>
      <c r="AA45" s="36">
        <f ca="1">IF(Analyse!$E$3="X",INDIRECT("'DATA - økonomi'!Z"&amp;4+15*$A45+4*$A45+0),0)+IF(Analyse!$E$4="X",INDIRECT("'DATA - økonomi'!Z"&amp;4+15*$A45+4*$A45+1),0)+IF(Analyse!$E$104="X",INDIRECT("'DATA - økonomi'!Z"&amp;4+15*$A45+4*$A45+2),0)+IF(Analyse!$E$105="X",INDIRECT("'DATA - økonomi'!Z"&amp;4+15*$A45+4*$A45+3),0)+IF(Analyse!$E$106="X",INDIRECT("'DATA - økonomi'!Z"&amp;4+15*$A45+4*$A45+4),0)+IF(Analyse!$E$107="X",INDIRECT("'DATA - økonomi'!Z"&amp;4+15*$A45+4*$A45+5),0)+IF(Analyse!$E$108="X",INDIRECT("'DATA - økonomi'!Z"&amp;4+15*$A45+4*$A45+6),0)+IF(Analyse!$E$109="X",INDIRECT("'DATA - økonomi'!Z"&amp;4+15*$A45+4*$A45+7),0)+IF(Analyse!$E$110="X",INDIRECT("'DATA - økonomi'!Z"&amp;4+15*$A45+4*$A45+8),0)+IF(Analyse!$E$111="X",INDIRECT("'DATA - økonomi'!Z"&amp;4+15*$A45+4*$A45+9),0)+IF(Analyse!$E$112="X",INDIRECT("'DATA - økonomi'!Z"&amp;4+15*$A45+4*$A45+10),0)+IF(Analyse!$E$115="X",INDIRECT("'DATA - økonomi'!Z"&amp;4+15*$A45+4*$A45+11),0)+IF(Analyse!$E$116="X",INDIRECT("'DATA - økonomi'!Z"&amp;4+15*$A45+4*$A45+12),0)+IF(Analyse!$E$117="X",INDIRECT("'DATA - økonomi'!Z"&amp;4+15*$A45+4*$A45+13),0)+IF(Analyse!$E$129="X",INDIRECT("'DATA - økonomi'!Z"&amp;4+15*$A45+4*$A45+14),0)</f>
        <v>0</v>
      </c>
      <c r="AB45" s="36">
        <f ca="1">IF(Analyse!$E$3="X",INDIRECT("'DATA - økonomi'!Z"&amp;4+15*$A45+4*$A45+0),0)+IF(Analyse!$E$4="X",INDIRECT("'DATA - økonomi'!Z"&amp;4+15*$A45+4*$A45+1),0)+IF(Analyse!$E$104="X",INDIRECT("'DATA - økonomi'!Z"&amp;4+15*$A45+4*$A45+2),0)+IF(Analyse!$E$105="X",INDIRECT("'DATA - økonomi'!Z"&amp;4+15*$A45+4*$A45+3),0)+IF(Analyse!$E$106="X",INDIRECT("'DATA - økonomi'!Z"&amp;4+15*$A45+4*$A45+4),0)+IF(Analyse!$E$107="X",INDIRECT("'DATA - økonomi'!Z"&amp;4+15*$A45+4*$A45+5),0)+IF(Analyse!$E$108="X",INDIRECT("'DATA - økonomi'!Z"&amp;4+15*$A45+4*$A45+6),0)+IF(Analyse!$E$109="X",INDIRECT("'DATA - økonomi'!Z"&amp;4+15*$A45+4*$A45+7),0)+IF(Analyse!$E$110="X",INDIRECT("'DATA - økonomi'!Z"&amp;4+15*$A45+4*$A45+8),0)+IF(Analyse!$E$111="X",INDIRECT("'DATA - økonomi'!Z"&amp;4+15*$A45+4*$A45+9),0)+IF(Analyse!$E$112="X",INDIRECT("'DATA - økonomi'!Z"&amp;4+15*$A45+4*$A45+10),0)+IF(Analyse!$E$115="X",INDIRECT("'DATA - økonomi'!Z"&amp;4+15*$A45+4*$A45+11),0)+IF(Analyse!$E$116="X",INDIRECT("'DATA - økonomi'!Z"&amp;4+15*$A45+4*$A45+12),0)+IF(Analyse!$E$117="X",INDIRECT("'DATA - økonomi'!Z"&amp;4+15*$A45+4*$A45+13),0)+IF(Analyse!$E$129="X",INDIRECT("'DATA - økonomi'!Z"&amp;4+15*$A45+4*$A45+14),0)</f>
        <v>0</v>
      </c>
      <c r="AC45" s="30"/>
      <c r="AD45" s="35" t="s">
        <v>53</v>
      </c>
      <c r="AE45" s="36">
        <f ca="1">IF(Analyse!$E$3="X",INDIRECT("'DATA - økonomi'!AE"&amp;4+15*$A45+4*$A45+0),0)+IF(Analyse!$E$4="X",INDIRECT("'DATA - økonomi'!AE"&amp;4+15*$A45+4*$A45+1),0)+IF(Analyse!$E$104="X",INDIRECT("'DATA - økonomi'!AE"&amp;4+15*$A45+4*$A45+2),0)+IF(Analyse!$E$105="X",INDIRECT("'DATA - økonomi'!AE"&amp;4+15*$A45+4*$A45+3),0)+IF(Analyse!$E$106="X",INDIRECT("'DATA - økonomi'!AE"&amp;4+15*$A45+4*$A45+4),0)+IF(Analyse!$E$107="X",INDIRECT("'DATA - økonomi'!AE"&amp;4+15*$A45+4*$A45+5),0)+IF(Analyse!$E$108="X",INDIRECT("'DATA - økonomi'!AE"&amp;4+15*$A45+4*$A45+6),0)+IF(Analyse!$E$109="X",INDIRECT("'DATA - økonomi'!AE"&amp;4+15*$A45+4*$A45+7),0)+IF(Analyse!$E$110="X",INDIRECT("'DATA - økonomi'!AE"&amp;4+15*$A45+4*$A45+8),0)+IF(Analyse!$E$111="X",INDIRECT("'DATA - økonomi'!AE"&amp;4+15*$A45+4*$A45+9),0)+IF(Analyse!$E$112="X",INDIRECT("'DATA - økonomi'!AE"&amp;4+15*$A45+4*$A45+10),0)+IF(Analyse!$E$115="X",INDIRECT("'DATA - økonomi'!AE"&amp;4+15*$A45+4*$A45+11),0)+IF(Analyse!$E$116="X",INDIRECT("'DATA - økonomi'!AE"&amp;4+15*$A45+4*$A45+12),0)+IF(Analyse!$E$117="X",INDIRECT("'DATA - økonomi'!AE"&amp;4+15*$A45+4*$A45+13),0)+IF(Analyse!$E$129="X",INDIRECT("'DATA - økonomi'!AE"&amp;4+15*$A45+4*$A45+14),0)</f>
        <v>0</v>
      </c>
      <c r="AF45" s="36">
        <f ca="1">IF(Analyse!$E$3="X",INDIRECT("'DATA - økonomi'!AF"&amp;4+15*$A45+4*$A45+0),0)+IF(Analyse!$E$4="X",INDIRECT("'DATA - økonomi'!AF"&amp;4+15*$A45+4*$A45+1),0)+IF(Analyse!$E$104="X",INDIRECT("'DATA - økonomi'!AF"&amp;4+15*$A45+4*$A45+2),0)+IF(Analyse!$E$105="X",INDIRECT("'DATA - økonomi'!AF"&amp;4+15*$A45+4*$A45+3),0)+IF(Analyse!$E$106="X",INDIRECT("'DATA - økonomi'!AF"&amp;4+15*$A45+4*$A45+4),0)+IF(Analyse!$E$107="X",INDIRECT("'DATA - økonomi'!AF"&amp;4+15*$A45+4*$A45+5),0)+IF(Analyse!$E$108="X",INDIRECT("'DATA - økonomi'!AF"&amp;4+15*$A45+4*$A45+6),0)+IF(Analyse!$E$109="X",INDIRECT("'DATA - økonomi'!AF"&amp;4+15*$A45+4*$A45+7),0)+IF(Analyse!$E$110="X",INDIRECT("'DATA - økonomi'!AF"&amp;4+15*$A45+4*$A45+8),0)+IF(Analyse!$E$111="X",INDIRECT("'DATA - økonomi'!AF"&amp;4+15*$A45+4*$A45+9),0)+IF(Analyse!$E$112="X",INDIRECT("'DATA - økonomi'!AF"&amp;4+15*$A45+4*$A45+10),0)+IF(Analyse!$E$115="X",INDIRECT("'DATA - økonomi'!AF"&amp;4+15*$A45+4*$A45+11),0)+IF(Analyse!$E$116="X",INDIRECT("'DATA - økonomi'!AF"&amp;4+15*$A45+4*$A45+12),0)+IF(Analyse!$E$117="X",INDIRECT("'DATA - økonomi'!AF"&amp;4+15*$A45+4*$A45+13),0)+IF(Analyse!$E$129="X",INDIRECT("'DATA - økonomi'!AF"&amp;4+15*$A45+4*$A45+14),0)</f>
        <v>0</v>
      </c>
      <c r="AG45" s="36">
        <f ca="1">IF(Analyse!$E$3="X",INDIRECT("'DATA - økonomi'!AG"&amp;4+15*$A45+4*$A45+0),0)+IF(Analyse!$E$4="X",INDIRECT("'DATA - økonomi'!AG"&amp;4+15*$A45+4*$A45+1),0)+IF(Analyse!$E$104="X",INDIRECT("'DATA - økonomi'!AG"&amp;4+15*$A45+4*$A45+2),0)+IF(Analyse!$E$105="X",INDIRECT("'DATA - økonomi'!AG"&amp;4+15*$A45+4*$A45+3),0)+IF(Analyse!$E$106="X",INDIRECT("'DATA - økonomi'!AG"&amp;4+15*$A45+4*$A45+4),0)+IF(Analyse!$E$107="X",INDIRECT("'DATA - økonomi'!AG"&amp;4+15*$A45+4*$A45+5),0)+IF(Analyse!$E$108="X",INDIRECT("'DATA - økonomi'!AG"&amp;4+15*$A45+4*$A45+6),0)+IF(Analyse!$E$109="X",INDIRECT("'DATA - økonomi'!AG"&amp;4+15*$A45+4*$A45+7),0)+IF(Analyse!$E$110="X",INDIRECT("'DATA - økonomi'!AG"&amp;4+15*$A45+4*$A45+8),0)+IF(Analyse!$E$111="X",INDIRECT("'DATA - økonomi'!AG"&amp;4+15*$A45+4*$A45+9),0)+IF(Analyse!$E$112="X",INDIRECT("'DATA - økonomi'!AG"&amp;4+15*$A45+4*$A45+10),0)+IF(Analyse!$E$115="X",INDIRECT("'DATA - økonomi'!AG"&amp;4+15*$A45+4*$A45+11),0)+IF(Analyse!$E$116="X",INDIRECT("'DATA - økonomi'!AG"&amp;4+15*$A45+4*$A45+12),0)+IF(Analyse!$E$117="X",INDIRECT("'DATA - økonomi'!AG"&amp;4+15*$A45+4*$A45+13),0)+IF(Analyse!$E$129="X",INDIRECT("'DATA - økonomi'!AG"&amp;4+15*$A45+4*$A45+14),0)</f>
        <v>0</v>
      </c>
      <c r="AH45" s="36">
        <f ca="1">IF(Analyse!$E$3="X",INDIRECT("'DATA - økonomi'!AH"&amp;4+15*$A45+4*$A45+0),0)+IF(Analyse!$E$4="X",INDIRECT("'DATA - økonomi'!AH"&amp;4+15*$A45+4*$A45+1),0)+IF(Analyse!$E$104="X",INDIRECT("'DATA - økonomi'!AH"&amp;4+15*$A45+4*$A45+2),0)+IF(Analyse!$E$105="X",INDIRECT("'DATA - økonomi'!AH"&amp;4+15*$A45+4*$A45+3),0)+IF(Analyse!$E$106="X",INDIRECT("'DATA - økonomi'!AH"&amp;4+15*$A45+4*$A45+4),0)+IF(Analyse!$E$107="X",INDIRECT("'DATA - økonomi'!AH"&amp;4+15*$A45+4*$A45+5),0)+IF(Analyse!$E$108="X",INDIRECT("'DATA - økonomi'!AH"&amp;4+15*$A45+4*$A45+6),0)+IF(Analyse!$E$109="X",INDIRECT("'DATA - økonomi'!AH"&amp;4+15*$A45+4*$A45+7),0)+IF(Analyse!$E$110="X",INDIRECT("'DATA - økonomi'!AH"&amp;4+15*$A45+4*$A45+8),0)+IF(Analyse!$E$111="X",INDIRECT("'DATA - økonomi'!AH"&amp;4+15*$A45+4*$A45+9),0)+IF(Analyse!$E$112="X",INDIRECT("'DATA - økonomi'!AH"&amp;4+15*$A45+4*$A45+10),0)+IF(Analyse!$E$115="X",INDIRECT("'DATA - økonomi'!AH"&amp;4+15*$A45+4*$A45+11),0)+IF(Analyse!$E$116="X",INDIRECT("'DATA - økonomi'!AH"&amp;4+15*$A45+4*$A45+12),0)+IF(Analyse!$E$117="X",INDIRECT("'DATA - økonomi'!AH"&amp;4+15*$A45+4*$A45+13),0)+IF(Analyse!$E$129="X",INDIRECT("'DATA - økonomi'!AH"&amp;4+15*$A45+4*$A45+14),0)</f>
        <v>0</v>
      </c>
      <c r="AI45" s="36">
        <f ca="1">IF(Analyse!$E$3="X",INDIRECT("'DATA - økonomi'!AI"&amp;4+15*$A45+4*$A45+0),0)+IF(Analyse!$E$4="X",INDIRECT("'DATA - økonomi'!AI"&amp;4+15*$A45+4*$A45+1),0)+IF(Analyse!$E$104="X",INDIRECT("'DATA - økonomi'!AI"&amp;4+15*$A45+4*$A45+2),0)+IF(Analyse!$E$105="X",INDIRECT("'DATA - økonomi'!AI"&amp;4+15*$A45+4*$A45+3),0)+IF(Analyse!$E$106="X",INDIRECT("'DATA - økonomi'!AI"&amp;4+15*$A45+4*$A45+4),0)+IF(Analyse!$E$107="X",INDIRECT("'DATA - økonomi'!AI"&amp;4+15*$A45+4*$A45+5),0)+IF(Analyse!$E$108="X",INDIRECT("'DATA - økonomi'!AI"&amp;4+15*$A45+4*$A45+6),0)+IF(Analyse!$E$109="X",INDIRECT("'DATA - økonomi'!AI"&amp;4+15*$A45+4*$A45+7),0)+IF(Analyse!$E$110="X",INDIRECT("'DATA - økonomi'!AI"&amp;4+15*$A45+4*$A45+8),0)+IF(Analyse!$E$111="X",INDIRECT("'DATA - økonomi'!AI"&amp;4+15*$A45+4*$A45+9),0)+IF(Analyse!$E$112="X",INDIRECT("'DATA - økonomi'!AI"&amp;4+15*$A45+4*$A45+10),0)+IF(Analyse!$E$115="X",INDIRECT("'DATA - økonomi'!AI"&amp;4+15*$A45+4*$A45+11),0)+IF(Analyse!$E$116="X",INDIRECT("'DATA - økonomi'!AI"&amp;4+15*$A45+4*$A45+12),0)+IF(Analyse!$E$117="X",INDIRECT("'DATA - økonomi'!AI"&amp;4+15*$A45+4*$A45+13),0)+IF(Analyse!$E$129="X",INDIRECT("'DATA - økonomi'!AI"&amp;4+15*$A45+4*$A45+14),0)</f>
        <v>0</v>
      </c>
      <c r="AJ45" s="36">
        <f ca="1">IF(Analyse!$E$3="X",INDIRECT("'DATA - økonomi'!AJ"&amp;4+15*$A45+4*$A45+0),0)+IF(Analyse!$E$4="X",INDIRECT("'DATA - økonomi'!AJ"&amp;4+15*$A45+4*$A45+1),0)+IF(Analyse!$E$104="X",INDIRECT("'DATA - økonomi'!AJ"&amp;4+15*$A45+4*$A45+2),0)+IF(Analyse!$E$105="X",INDIRECT("'DATA - økonomi'!AJ"&amp;4+15*$A45+4*$A45+3),0)+IF(Analyse!$E$106="X",INDIRECT("'DATA - økonomi'!AJ"&amp;4+15*$A45+4*$A45+4),0)+IF(Analyse!$E$107="X",INDIRECT("'DATA - økonomi'!AJ"&amp;4+15*$A45+4*$A45+5),0)+IF(Analyse!$E$108="X",INDIRECT("'DATA - økonomi'!AJ"&amp;4+15*$A45+4*$A45+6),0)+IF(Analyse!$E$109="X",INDIRECT("'DATA - økonomi'!AJ"&amp;4+15*$A45+4*$A45+7),0)+IF(Analyse!$E$110="X",INDIRECT("'DATA - økonomi'!AJ"&amp;4+15*$A45+4*$A45+8),0)+IF(Analyse!$E$111="X",INDIRECT("'DATA - økonomi'!AJ"&amp;4+15*$A45+4*$A45+9),0)+IF(Analyse!$E$112="X",INDIRECT("'DATA - økonomi'!AJ"&amp;4+15*$A45+4*$A45+10),0)+IF(Analyse!$E$115="X",INDIRECT("'DATA - økonomi'!AJ"&amp;4+15*$A45+4*$A45+11),0)+IF(Analyse!$E$116="X",INDIRECT("'DATA - økonomi'!AJ"&amp;4+15*$A45+4*$A45+12),0)+IF(Analyse!$E$117="X",INDIRECT("'DATA - økonomi'!AJ"&amp;4+15*$A45+4*$A45+13),0)+IF(Analyse!$E$129="X",INDIRECT("'DATA - økonomi'!AJ"&amp;4+15*$A45+4*$A45+14),0)</f>
        <v>0</v>
      </c>
      <c r="AK45" s="36">
        <f ca="1">IF(Analyse!$E$3="X",INDIRECT("'DATA - økonomi'!AK"&amp;4+15*$A45+4*$A45+0),0)+IF(Analyse!$E$4="X",INDIRECT("'DATA - økonomi'!AK"&amp;4+15*$A45+4*$A45+1),0)+IF(Analyse!$E$104="X",INDIRECT("'DATA - økonomi'!AK"&amp;4+15*$A45+4*$A45+2),0)+IF(Analyse!$E$105="X",INDIRECT("'DATA - økonomi'!AK"&amp;4+15*$A45+4*$A45+3),0)+IF(Analyse!$E$106="X",INDIRECT("'DATA - økonomi'!AK"&amp;4+15*$A45+4*$A45+4),0)+IF(Analyse!$E$107="X",INDIRECT("'DATA - økonomi'!AK"&amp;4+15*$A45+4*$A45+5),0)+IF(Analyse!$E$108="X",INDIRECT("'DATA - økonomi'!AK"&amp;4+15*$A45+4*$A45+6),0)+IF(Analyse!$E$109="X",INDIRECT("'DATA - økonomi'!AK"&amp;4+15*$A45+4*$A45+7),0)+IF(Analyse!$E$110="X",INDIRECT("'DATA - økonomi'!AK"&amp;4+15*$A45+4*$A45+8),0)+IF(Analyse!$E$111="X",INDIRECT("'DATA - økonomi'!AK"&amp;4+15*$A45+4*$A45+9),0)+IF(Analyse!$E$112="X",INDIRECT("'DATA - økonomi'!AK"&amp;4+15*$A45+4*$A45+10),0)+IF(Analyse!$E$115="X",INDIRECT("'DATA - økonomi'!AK"&amp;4+15*$A45+4*$A45+11),0)+IF(Analyse!$E$116="X",INDIRECT("'DATA - økonomi'!AK"&amp;4+15*$A45+4*$A45+12),0)+IF(Analyse!$E$117="X",INDIRECT("'DATA - økonomi'!AK"&amp;4+15*$A45+4*$A45+13),0)+IF(Analyse!$E$129="X",INDIRECT("'DATA - økonomi'!AK"&amp;4+15*$A45+4*$A45+14),0)</f>
        <v>0</v>
      </c>
      <c r="AL45" s="36">
        <f ca="1">IF(Analyse!$E$3="X",INDIRECT("'DATA - økonomi'!AL"&amp;4+15*$A45+4*$A45+0),0)+IF(Analyse!$E$4="X",INDIRECT("'DATA - økonomi'!AL"&amp;4+15*$A45+4*$A45+1),0)+IF(Analyse!$E$104="X",INDIRECT("'DATA - økonomi'!AL"&amp;4+15*$A45+4*$A45+2),0)+IF(Analyse!$E$105="X",INDIRECT("'DATA - økonomi'!AL"&amp;4+15*$A45+4*$A45+3),0)+IF(Analyse!$E$106="X",INDIRECT("'DATA - økonomi'!AL"&amp;4+15*$A45+4*$A45+4),0)+IF(Analyse!$E$107="X",INDIRECT("'DATA - økonomi'!AL"&amp;4+15*$A45+4*$A45+5),0)+IF(Analyse!$E$108="X",INDIRECT("'DATA - økonomi'!AL"&amp;4+15*$A45+4*$A45+6),0)+IF(Analyse!$E$109="X",INDIRECT("'DATA - økonomi'!AL"&amp;4+15*$A45+4*$A45+7),0)+IF(Analyse!$E$110="X",INDIRECT("'DATA - økonomi'!AL"&amp;4+15*$A45+4*$A45+8),0)+IF(Analyse!$E$111="X",INDIRECT("'DATA - økonomi'!AL"&amp;4+15*$A45+4*$A45+9),0)+IF(Analyse!$E$112="X",INDIRECT("'DATA - økonomi'!AL"&amp;4+15*$A45+4*$A45+10),0)+IF(Analyse!$E$115="X",INDIRECT("'DATA - økonomi'!AL"&amp;4+15*$A45+4*$A45+11),0)+IF(Analyse!$E$116="X",INDIRECT("'DATA - økonomi'!AL"&amp;4+15*$A45+4*$A45+12),0)+IF(Analyse!$E$117="X",INDIRECT("'DATA - økonomi'!AL"&amp;4+15*$A45+4*$A45+13),0)+IF(Analyse!$E$129="X",INDIRECT("'DATA - økonomi'!AL"&amp;4+15*$A45+4*$A45+14),0)</f>
        <v>0</v>
      </c>
      <c r="AM45" s="36">
        <f ca="1">IF(Analyse!$E$3="X",INDIRECT("'DATA - økonomi'!AM"&amp;4+15*$A45+4*$A45+0),0)+IF(Analyse!$E$4="X",INDIRECT("'DATA - økonomi'!AM"&amp;4+15*$A45+4*$A45+1),0)+IF(Analyse!$E$104="X",INDIRECT("'DATA - økonomi'!AM"&amp;4+15*$A45+4*$A45+2),0)+IF(Analyse!$E$105="X",INDIRECT("'DATA - økonomi'!AM"&amp;4+15*$A45+4*$A45+3),0)+IF(Analyse!$E$106="X",INDIRECT("'DATA - økonomi'!AM"&amp;4+15*$A45+4*$A45+4),0)+IF(Analyse!$E$107="X",INDIRECT("'DATA - økonomi'!AM"&amp;4+15*$A45+4*$A45+5),0)+IF(Analyse!$E$108="X",INDIRECT("'DATA - økonomi'!AM"&amp;4+15*$A45+4*$A45+6),0)+IF(Analyse!$E$109="X",INDIRECT("'DATA - økonomi'!AM"&amp;4+15*$A45+4*$A45+7),0)+IF(Analyse!$E$110="X",INDIRECT("'DATA - økonomi'!AM"&amp;4+15*$A45+4*$A45+8),0)+IF(Analyse!$E$111="X",INDIRECT("'DATA - økonomi'!AM"&amp;4+15*$A45+4*$A45+9),0)+IF(Analyse!$E$112="X",INDIRECT("'DATA - økonomi'!AM"&amp;4+15*$A45+4*$A45+10),0)+IF(Analyse!$E$115="X",INDIRECT("'DATA - økonomi'!AM"&amp;4+15*$A45+4*$A45+11),0)+IF(Analyse!$E$116="X",INDIRECT("'DATA - økonomi'!AM"&amp;4+15*$A45+4*$A45+12),0)+IF(Analyse!$E$117="X",INDIRECT("'DATA - økonomi'!AM"&amp;4+15*$A45+4*$A45+13),0)+IF(Analyse!$E$129="X",INDIRECT("'DATA - økonomi'!AM"&amp;4+15*$A45+4*$A45+14),0)</f>
        <v>0</v>
      </c>
      <c r="AN45" s="36">
        <f ca="1">IF(Analyse!$E$3="X",INDIRECT("'DATA - økonomi'!AN"&amp;4+15*$A45+4*$A45+0),0)+IF(Analyse!$E$4="X",INDIRECT("'DATA - økonomi'!AN"&amp;4+15*$A45+4*$A45+1),0)+IF(Analyse!$E$104="X",INDIRECT("'DATA - økonomi'!AN"&amp;4+15*$A45+4*$A45+2),0)+IF(Analyse!$E$105="X",INDIRECT("'DATA - økonomi'!AN"&amp;4+15*$A45+4*$A45+3),0)+IF(Analyse!$E$106="X",INDIRECT("'DATA - økonomi'!AN"&amp;4+15*$A45+4*$A45+4),0)+IF(Analyse!$E$107="X",INDIRECT("'DATA - økonomi'!AN"&amp;4+15*$A45+4*$A45+5),0)+IF(Analyse!$E$108="X",INDIRECT("'DATA - økonomi'!AN"&amp;4+15*$A45+4*$A45+6),0)+IF(Analyse!$E$109="X",INDIRECT("'DATA - økonomi'!AN"&amp;4+15*$A45+4*$A45+7),0)+IF(Analyse!$E$110="X",INDIRECT("'DATA - økonomi'!AN"&amp;4+15*$A45+4*$A45+8),0)+IF(Analyse!$E$111="X",INDIRECT("'DATA - økonomi'!AN"&amp;4+15*$A45+4*$A45+9),0)+IF(Analyse!$E$112="X",INDIRECT("'DATA - økonomi'!AN"&amp;4+15*$A45+4*$A45+10),0)+IF(Analyse!$E$115="X",INDIRECT("'DATA - økonomi'!AN"&amp;4+15*$A45+4*$A45+11),0)+IF(Analyse!$E$116="X",INDIRECT("'DATA - økonomi'!AN"&amp;4+15*$A45+4*$A45+12),0)+IF(Analyse!$E$117="X",INDIRECT("'DATA - økonomi'!AN"&amp;4+15*$A45+4*$A45+13),0)+IF(Analyse!$E$129="X",INDIRECT("'DATA - økonomi'!AN"&amp;4+15*$A45+4*$A45+14),0)</f>
        <v>0</v>
      </c>
      <c r="AO45" s="36">
        <f ca="1">IF(Analyse!$E$3="X",INDIRECT("'DATA - økonomi'!AO"&amp;4+15*$A45+4*$A45+0),0)+IF(Analyse!$E$4="X",INDIRECT("'DATA - økonomi'!AO"&amp;4+15*$A45+4*$A45+1),0)+IF(Analyse!$E$104="X",INDIRECT("'DATA - økonomi'!AO"&amp;4+15*$A45+4*$A45+2),0)+IF(Analyse!$E$105="X",INDIRECT("'DATA - økonomi'!AO"&amp;4+15*$A45+4*$A45+3),0)+IF(Analyse!$E$106="X",INDIRECT("'DATA - økonomi'!AO"&amp;4+15*$A45+4*$A45+4),0)+IF(Analyse!$E$107="X",INDIRECT("'DATA - økonomi'!AO"&amp;4+15*$A45+4*$A45+5),0)+IF(Analyse!$E$108="X",INDIRECT("'DATA - økonomi'!AO"&amp;4+15*$A45+4*$A45+6),0)+IF(Analyse!$E$109="X",INDIRECT("'DATA - økonomi'!AO"&amp;4+15*$A45+4*$A45+7),0)+IF(Analyse!$E$110="X",INDIRECT("'DATA - økonomi'!AO"&amp;4+15*$A45+4*$A45+8),0)+IF(Analyse!$E$111="X",INDIRECT("'DATA - økonomi'!AO"&amp;4+15*$A45+4*$A45+9),0)+IF(Analyse!$E$112="X",INDIRECT("'DATA - økonomi'!AO"&amp;4+15*$A45+4*$A45+10),0)+IF(Analyse!$E$115="X",INDIRECT("'DATA - økonomi'!AO"&amp;4+15*$A45+4*$A45+11),0)+IF(Analyse!$E$116="X",INDIRECT("'DATA - økonomi'!AO"&amp;4+15*$A45+4*$A45+12),0)+IF(Analyse!$E$117="X",INDIRECT("'DATA - økonomi'!AO"&amp;4+15*$A45+4*$A45+13),0)+IF(Analyse!$E$129="X",INDIRECT("'DATA - økonomi'!AO"&amp;4+15*$A45+4*$A45+14),0)</f>
        <v>0</v>
      </c>
      <c r="AP45" s="30"/>
      <c r="AQ45" s="35" t="s">
        <v>53</v>
      </c>
      <c r="AR45" s="36">
        <f ca="1">INDIRECT("'DATA - økonomi'!AE"&amp;($A148+1)*19)</f>
        <v>13744.08</v>
      </c>
      <c r="AS45" s="36">
        <f ca="1">INDIRECT("'DATA - økonomi'!AF"&amp;($A148+1)*19)</f>
        <v>13713.495000000001</v>
      </c>
      <c r="AT45" s="36">
        <f ca="1">INDIRECT("'DATA - økonomi'!AG"&amp;($A148+1)*19)</f>
        <v>13645.944</v>
      </c>
      <c r="AU45" s="36">
        <f ca="1">INDIRECT("'DATA - økonomi'!AH"&amp;($A148+1)*19)</f>
        <v>13655.855</v>
      </c>
      <c r="AV45" s="36">
        <f ca="1">INDIRECT("'DATA - økonomi'!AI"&amp;($A148+1)*19)</f>
        <v>13612.465</v>
      </c>
      <c r="AW45" s="36">
        <f ca="1">INDIRECT("'DATA - økonomi'!AJ"&amp;($A148+1)*19)</f>
        <v>13565.176000000001</v>
      </c>
      <c r="AX45" s="36">
        <f ca="1">INDIRECT("'DATA - økonomi'!AK"&amp;($A148+1)*19)</f>
        <v>13528.787</v>
      </c>
      <c r="AY45" s="36">
        <f ca="1">INDIRECT("'DATA - økonomi'!AL"&amp;($A148+1)*19)</f>
        <v>13327.104000000001</v>
      </c>
      <c r="AZ45" s="36">
        <f ca="1">INDIRECT("'DATA - økonomi'!AM"&amp;($A148+1)*19)</f>
        <v>13280.760999999999</v>
      </c>
      <c r="BA45" s="36">
        <f ca="1">INDIRECT("'DATA - økonomi'!AN"&amp;($A148+1)*19)</f>
        <v>13197.612999999998</v>
      </c>
      <c r="BB45" s="36">
        <f ca="1">INDIRECT("'DATA - økonomi'!AO"&amp;($A148+1)*19)</f>
        <v>13173.094999999999</v>
      </c>
      <c r="BC45" s="30"/>
    </row>
    <row r="46" spans="1:55" x14ac:dyDescent="0.25">
      <c r="A46" s="32">
        <v>42</v>
      </c>
      <c r="B46" s="35" t="s">
        <v>54</v>
      </c>
      <c r="C46" s="36">
        <f ca="1">IF(Analyse!$E$3="X",INDIRECT("'DATA - økonomi'!C"&amp;4+15*$A46+4*$A46+0),0)+IF(Analyse!$E$4="X",INDIRECT("'DATA - økonomi'!C"&amp;4+15*$A46+4*$A46+1),0)+IF(Analyse!$E$104="X",INDIRECT("'DATA - økonomi'!C"&amp;4+15*$A46+4*$A46+2),0)+IF(Analyse!$E$105="X",INDIRECT("'DATA - økonomi'!C"&amp;4+15*$A46+4*$A46+3),0)+IF(Analyse!$E$106="X",INDIRECT("'DATA - økonomi'!C"&amp;4+15*$A46+4*$A46+4),0)+IF(Analyse!$E$107="X",INDIRECT("'DATA - økonomi'!C"&amp;4+15*$A46+4*$A46+5),0)+IF(Analyse!$E$108="X",INDIRECT("'DATA - økonomi'!C"&amp;4+15*$A46+4*$A46+6),0)+IF(Analyse!$E$109="X",INDIRECT("'DATA - økonomi'!C"&amp;4+15*$A46+4*$A46+7),0)+IF(Analyse!$E$110="X",INDIRECT("'DATA - økonomi'!C"&amp;4+15*$A46+4*$A46+8),0)+IF(Analyse!$E$111="X",INDIRECT("'DATA - økonomi'!C"&amp;4+15*$A46+4*$A46+9),0)+IF(Analyse!$E$112="X",INDIRECT("'DATA - økonomi'!C"&amp;4+15*$A46+4*$A46+10),0)+IF(Analyse!$E$115="X",INDIRECT("'DATA - økonomi'!C"&amp;4+15*$A46+4*$A46+11),0)+IF(Analyse!$E$116="X",INDIRECT("'DATA - økonomi'!C"&amp;4+15*$A46+4*$A46+12),0)+IF(Analyse!$E$117="X",INDIRECT("'DATA - økonomi'!C"&amp;4+15*$A46+4*$A46+13),0)+IF(Analyse!$E$129="X",INDIRECT("'DATA - økonomi'!C"&amp;4+15*$A46+4*$A46+14),0)</f>
        <v>0</v>
      </c>
      <c r="D46" s="36">
        <f ca="1">IF(Analyse!$E$3="X",INDIRECT("'DATA - økonomi'!D"&amp;4+15*$A46+4*$A46+0),0)+IF(Analyse!$E$4="X",INDIRECT("'DATA - økonomi'!D"&amp;4+15*$A46+4*$A46+1),0)+IF(Analyse!$E$104="X",INDIRECT("'DATA - økonomi'!D"&amp;4+15*$A46+4*$A46+2),0)+IF(Analyse!$E$105="X",INDIRECT("'DATA - økonomi'!D"&amp;4+15*$A46+4*$A46+3),0)+IF(Analyse!$E$106="X",INDIRECT("'DATA - økonomi'!D"&amp;4+15*$A46+4*$A46+4),0)+IF(Analyse!$E$107="X",INDIRECT("'DATA - økonomi'!D"&amp;4+15*$A46+4*$A46+5),0)+IF(Analyse!$E$108="X",INDIRECT("'DATA - økonomi'!D"&amp;4+15*$A46+4*$A46+6),0)+IF(Analyse!$E$109="X",INDIRECT("'DATA - økonomi'!D"&amp;4+15*$A46+4*$A46+7),0)+IF(Analyse!$E$110="X",INDIRECT("'DATA - økonomi'!D"&amp;4+15*$A46+4*$A46+8),0)+IF(Analyse!$E$111="X",INDIRECT("'DATA - økonomi'!D"&amp;4+15*$A46+4*$A46+9),0)+IF(Analyse!$E$112="X",INDIRECT("'DATA - økonomi'!D"&amp;4+15*$A46+4*$A46+10),0)+IF(Analyse!$E$115="X",INDIRECT("'DATA - økonomi'!D"&amp;4+15*$A46+4*$A46+11),0)+IF(Analyse!$E$116="X",INDIRECT("'DATA - økonomi'!D"&amp;4+15*$A46+4*$A46+12),0)+IF(Analyse!$E$117="X",INDIRECT("'DATA - økonomi'!D"&amp;4+15*$A46+4*$A46+13),0)+IF(Analyse!$E$129="X",INDIRECT("'DATA - økonomi'!D"&amp;4+15*$A46+4*$A46+14),0)</f>
        <v>0</v>
      </c>
      <c r="E46" s="36">
        <f ca="1">IF(Analyse!$E$3="X",INDIRECT("'DATA - økonomi'!E"&amp;4+15*$A46+4*$A46+0),0)+IF(Analyse!$E$4="X",INDIRECT("'DATA - økonomi'!E"&amp;4+15*$A46+4*$A46+1),0)+IF(Analyse!$E$104="X",INDIRECT("'DATA - økonomi'!E"&amp;4+15*$A46+4*$A46+2),0)+IF(Analyse!$E$105="X",INDIRECT("'DATA - økonomi'!E"&amp;4+15*$A46+4*$A46+3),0)+IF(Analyse!$E$106="X",INDIRECT("'DATA - økonomi'!E"&amp;4+15*$A46+4*$A46+4),0)+IF(Analyse!$E$107="X",INDIRECT("'DATA - økonomi'!E"&amp;4+15*$A46+4*$A46+5),0)+IF(Analyse!$E$108="X",INDIRECT("'DATA - økonomi'!E"&amp;4+15*$A46+4*$A46+6),0)+IF(Analyse!$E$109="X",INDIRECT("'DATA - økonomi'!E"&amp;4+15*$A46+4*$A46+7),0)+IF(Analyse!$E$110="X",INDIRECT("'DATA - økonomi'!E"&amp;4+15*$A46+4*$A46+8),0)+IF(Analyse!$E$111="X",INDIRECT("'DATA - økonomi'!E"&amp;4+15*$A46+4*$A46+9),0)+IF(Analyse!$E$112="X",INDIRECT("'DATA - økonomi'!E"&amp;4+15*$A46+4*$A46+10),0)+IF(Analyse!$E$115="X",INDIRECT("'DATA - økonomi'!E"&amp;4+15*$A46+4*$A46+11),0)+IF(Analyse!$E$116="X",INDIRECT("'DATA - økonomi'!E"&amp;4+15*$A46+4*$A46+12),0)+IF(Analyse!$E$117="X",INDIRECT("'DATA - økonomi'!E"&amp;4+15*$A46+4*$A46+13),0)+IF(Analyse!$E$129="X",INDIRECT("'DATA - økonomi'!E"&amp;4+15*$A46+4*$A46+14),0)</f>
        <v>0</v>
      </c>
      <c r="F46" s="36">
        <f ca="1">IF(Analyse!$E$3="X",INDIRECT("'DATA - økonomi'!F"&amp;4+15*$A46+4*$A46+0),0)+IF(Analyse!$E$4="X",INDIRECT("'DATA - økonomi'!F"&amp;4+15*$A46+4*$A46+1),0)+IF(Analyse!$E$104="X",INDIRECT("'DATA - økonomi'!F"&amp;4+15*$A46+4*$A46+2),0)+IF(Analyse!$E$105="X",INDIRECT("'DATA - økonomi'!F"&amp;4+15*$A46+4*$A46+3),0)+IF(Analyse!$E$106="X",INDIRECT("'DATA - økonomi'!F"&amp;4+15*$A46+4*$A46+4),0)+IF(Analyse!$E$107="X",INDIRECT("'DATA - økonomi'!F"&amp;4+15*$A46+4*$A46+5),0)+IF(Analyse!$E$108="X",INDIRECT("'DATA - økonomi'!F"&amp;4+15*$A46+4*$A46+6),0)+IF(Analyse!$E$109="X",INDIRECT("'DATA - økonomi'!F"&amp;4+15*$A46+4*$A46+7),0)+IF(Analyse!$E$110="X",INDIRECT("'DATA - økonomi'!F"&amp;4+15*$A46+4*$A46+8),0)+IF(Analyse!$E$111="X",INDIRECT("'DATA - økonomi'!F"&amp;4+15*$A46+4*$A46+9),0)+IF(Analyse!$E$112="X",INDIRECT("'DATA - økonomi'!F"&amp;4+15*$A46+4*$A46+10),0)+IF(Analyse!$E$115="X",INDIRECT("'DATA - økonomi'!F"&amp;4+15*$A46+4*$A46+11),0)+IF(Analyse!$E$116="X",INDIRECT("'DATA - økonomi'!F"&amp;4+15*$A46+4*$A46+12),0)+IF(Analyse!$E$117="X",INDIRECT("'DATA - økonomi'!F"&amp;4+15*$A46+4*$A46+13),0)+IF(Analyse!$E$129="X",INDIRECT("'DATA - økonomi'!F"&amp;4+15*$A46+4*$A46+14),0)</f>
        <v>0</v>
      </c>
      <c r="G46" s="36">
        <f ca="1">IF(Analyse!$E$3="X",INDIRECT("'DATA - økonomi'!G"&amp;4+15*$A46+4*$A46+0),0)+IF(Analyse!$E$4="X",INDIRECT("'DATA - økonomi'!G"&amp;4+15*$A46+4*$A46+1),0)+IF(Analyse!$E$104="X",INDIRECT("'DATA - økonomi'!G"&amp;4+15*$A46+4*$A46+2),0)+IF(Analyse!$E$105="X",INDIRECT("'DATA - økonomi'!G"&amp;4+15*$A46+4*$A46+3),0)+IF(Analyse!$E$106="X",INDIRECT("'DATA - økonomi'!G"&amp;4+15*$A46+4*$A46+4),0)+IF(Analyse!$E$107="X",INDIRECT("'DATA - økonomi'!G"&amp;4+15*$A46+4*$A46+5),0)+IF(Analyse!$E$108="X",INDIRECT("'DATA - økonomi'!G"&amp;4+15*$A46+4*$A46+6),0)+IF(Analyse!$E$109="X",INDIRECT("'DATA - økonomi'!G"&amp;4+15*$A46+4*$A46+7),0)+IF(Analyse!$E$110="X",INDIRECT("'DATA - økonomi'!G"&amp;4+15*$A46+4*$A46+8),0)+IF(Analyse!$E$111="X",INDIRECT("'DATA - økonomi'!G"&amp;4+15*$A46+4*$A46+9),0)+IF(Analyse!$E$112="X",INDIRECT("'DATA - økonomi'!G"&amp;4+15*$A46+4*$A46+10),0)+IF(Analyse!$E$115="X",INDIRECT("'DATA - økonomi'!G"&amp;4+15*$A46+4*$A46+11),0)+IF(Analyse!$E$116="X",INDIRECT("'DATA - økonomi'!G"&amp;4+15*$A46+4*$A46+12),0)+IF(Analyse!$E$117="X",INDIRECT("'DATA - økonomi'!G"&amp;4+15*$A46+4*$A46+13),0)+IF(Analyse!$E$129="X",INDIRECT("'DATA - økonomi'!G"&amp;4+15*$A46+4*$A46+14),0)</f>
        <v>0</v>
      </c>
      <c r="H46" s="36">
        <f ca="1">IF(Analyse!$E$3="X",INDIRECT("'DATA - økonomi'!H"&amp;4+15*$A46+4*$A46+0),0)+IF(Analyse!$E$4="X",INDIRECT("'DATA - økonomi'!H"&amp;4+15*$A46+4*$A46+1),0)+IF(Analyse!$E$104="X",INDIRECT("'DATA - økonomi'!H"&amp;4+15*$A46+4*$A46+2),0)+IF(Analyse!$E$105="X",INDIRECT("'DATA - økonomi'!H"&amp;4+15*$A46+4*$A46+3),0)+IF(Analyse!$E$106="X",INDIRECT("'DATA - økonomi'!H"&amp;4+15*$A46+4*$A46+4),0)+IF(Analyse!$E$107="X",INDIRECT("'DATA - økonomi'!H"&amp;4+15*$A46+4*$A46+5),0)+IF(Analyse!$E$108="X",INDIRECT("'DATA - økonomi'!H"&amp;4+15*$A46+4*$A46+6),0)+IF(Analyse!$E$109="X",INDIRECT("'DATA - økonomi'!H"&amp;4+15*$A46+4*$A46+7),0)+IF(Analyse!$E$110="X",INDIRECT("'DATA - økonomi'!H"&amp;4+15*$A46+4*$A46+8),0)+IF(Analyse!$E$111="X",INDIRECT("'DATA - økonomi'!H"&amp;4+15*$A46+4*$A46+9),0)+IF(Analyse!$E$112="X",INDIRECT("'DATA - økonomi'!H"&amp;4+15*$A46+4*$A46+10),0)+IF(Analyse!$E$115="X",INDIRECT("'DATA - økonomi'!H"&amp;4+15*$A46+4*$A46+11),0)+IF(Analyse!$E$116="X",INDIRECT("'DATA - økonomi'!H"&amp;4+15*$A46+4*$A46+12),0)+IF(Analyse!$E$117="X",INDIRECT("'DATA - økonomi'!H"&amp;4+15*$A46+4*$A46+13),0)+IF(Analyse!$E$129="X",INDIRECT("'DATA - økonomi'!H"&amp;4+15*$A46+4*$A46+14),0)</f>
        <v>0</v>
      </c>
      <c r="I46" s="36">
        <f ca="1">IF(Analyse!$E$3="X",INDIRECT("'DATA - økonomi'!I"&amp;4+15*$A46+4*$A46+0),0)+IF(Analyse!$E$4="X",INDIRECT("'DATA - økonomi'!I"&amp;4+15*$A46+4*$A46+1),0)+IF(Analyse!$E$104="X",INDIRECT("'DATA - økonomi'!I"&amp;4+15*$A46+4*$A46+2),0)+IF(Analyse!$E$105="X",INDIRECT("'DATA - økonomi'!I"&amp;4+15*$A46+4*$A46+3),0)+IF(Analyse!$E$106="X",INDIRECT("'DATA - økonomi'!I"&amp;4+15*$A46+4*$A46+4),0)+IF(Analyse!$E$107="X",INDIRECT("'DATA - økonomi'!I"&amp;4+15*$A46+4*$A46+5),0)+IF(Analyse!$E$108="X",INDIRECT("'DATA - økonomi'!I"&amp;4+15*$A46+4*$A46+6),0)+IF(Analyse!$E$109="X",INDIRECT("'DATA - økonomi'!I"&amp;4+15*$A46+4*$A46+7),0)+IF(Analyse!$E$110="X",INDIRECT("'DATA - økonomi'!I"&amp;4+15*$A46+4*$A46+8),0)+IF(Analyse!$E$111="X",INDIRECT("'DATA - økonomi'!I"&amp;4+15*$A46+4*$A46+9),0)+IF(Analyse!$E$112="X",INDIRECT("'DATA - økonomi'!I"&amp;4+15*$A46+4*$A46+10),0)+IF(Analyse!$E$115="X",INDIRECT("'DATA - økonomi'!I"&amp;4+15*$A46+4*$A46+11),0)+IF(Analyse!$E$116="X",INDIRECT("'DATA - økonomi'!I"&amp;4+15*$A46+4*$A46+12),0)+IF(Analyse!$E$117="X",INDIRECT("'DATA - økonomi'!I"&amp;4+15*$A46+4*$A46+13),0)+IF(Analyse!$E$129="X",INDIRECT("'DATA - økonomi'!I"&amp;4+15*$A46+4*$A46+14),0)</f>
        <v>0</v>
      </c>
      <c r="J46" s="36">
        <f ca="1">IF(Analyse!$E$3="X",INDIRECT("'DATA - økonomi'!J"&amp;4+15*$A46+4*$A46+0),0)+IF(Analyse!$E$4="X",INDIRECT("'DATA - økonomi'!J"&amp;4+15*$A46+4*$A46+1),0)+IF(Analyse!$E$104="X",INDIRECT("'DATA - økonomi'!J"&amp;4+15*$A46+4*$A46+2),0)+IF(Analyse!$E$105="X",INDIRECT("'DATA - økonomi'!J"&amp;4+15*$A46+4*$A46+3),0)+IF(Analyse!$E$106="X",INDIRECT("'DATA - økonomi'!J"&amp;4+15*$A46+4*$A46+4),0)+IF(Analyse!$E$107="X",INDIRECT("'DATA - økonomi'!J"&amp;4+15*$A46+4*$A46+5),0)+IF(Analyse!$E$108="X",INDIRECT("'DATA - økonomi'!J"&amp;4+15*$A46+4*$A46+6),0)+IF(Analyse!$E$109="X",INDIRECT("'DATA - økonomi'!J"&amp;4+15*$A46+4*$A46+7),0)+IF(Analyse!$E$110="X",INDIRECT("'DATA - økonomi'!J"&amp;4+15*$A46+4*$A46+8),0)+IF(Analyse!$E$111="X",INDIRECT("'DATA - økonomi'!J"&amp;4+15*$A46+4*$A46+9),0)+IF(Analyse!$E$112="X",INDIRECT("'DATA - økonomi'!J"&amp;4+15*$A46+4*$A46+10),0)+IF(Analyse!$E$115="X",INDIRECT("'DATA - økonomi'!J"&amp;4+15*$A46+4*$A46+11),0)+IF(Analyse!$E$116="X",INDIRECT("'DATA - økonomi'!J"&amp;4+15*$A46+4*$A46+12),0)+IF(Analyse!$E$117="X",INDIRECT("'DATA - økonomi'!J"&amp;4+15*$A46+4*$A46+13),0)+IF(Analyse!$E$129="X",INDIRECT("'DATA - økonomi'!J"&amp;4+15*$A46+4*$A46+14),0)</f>
        <v>0</v>
      </c>
      <c r="K46" s="36">
        <f ca="1">IF(Analyse!$E$3="X",INDIRECT("'DATA - økonomi'!K"&amp;4+15*$A46+4*$A46+0),0)+IF(Analyse!$E$4="X",INDIRECT("'DATA - økonomi'!K"&amp;4+15*$A46+4*$A46+1),0)+IF(Analyse!$E$104="X",INDIRECT("'DATA - økonomi'!K"&amp;4+15*$A46+4*$A46+2),0)+IF(Analyse!$E$105="X",INDIRECT("'DATA - økonomi'!K"&amp;4+15*$A46+4*$A46+3),0)+IF(Analyse!$E$106="X",INDIRECT("'DATA - økonomi'!K"&amp;4+15*$A46+4*$A46+4),0)+IF(Analyse!$E$107="X",INDIRECT("'DATA - økonomi'!K"&amp;4+15*$A46+4*$A46+5),0)+IF(Analyse!$E$108="X",INDIRECT("'DATA - økonomi'!K"&amp;4+15*$A46+4*$A46+6),0)+IF(Analyse!$E$109="X",INDIRECT("'DATA - økonomi'!K"&amp;4+15*$A46+4*$A46+7),0)+IF(Analyse!$E$110="X",INDIRECT("'DATA - økonomi'!K"&amp;4+15*$A46+4*$A46+8),0)+IF(Analyse!$E$111="X",INDIRECT("'DATA - økonomi'!K"&amp;4+15*$A46+4*$A46+9),0)+IF(Analyse!$E$112="X",INDIRECT("'DATA - økonomi'!K"&amp;4+15*$A46+4*$A46+10),0)+IF(Analyse!$E$115="X",INDIRECT("'DATA - økonomi'!K"&amp;4+15*$A46+4*$A46+11),0)+IF(Analyse!$E$116="X",INDIRECT("'DATA - økonomi'!K"&amp;4+15*$A46+4*$A46+12),0)+IF(Analyse!$E$117="X",INDIRECT("'DATA - økonomi'!K"&amp;4+15*$A46+4*$A46+13),0)+IF(Analyse!$E$129="X",INDIRECT("'DATA - økonomi'!K"&amp;4+15*$A46+4*$A46+14),0)</f>
        <v>0</v>
      </c>
      <c r="L46" s="36">
        <f ca="1">IF(Analyse!$E$3="X",INDIRECT("'DATA - økonomi'!L"&amp;4+15*$A46+4*$A46+0),0)+IF(Analyse!$E$4="X",INDIRECT("'DATA - økonomi'!L"&amp;4+15*$A46+4*$A46+1),0)+IF(Analyse!$E$104="X",INDIRECT("'DATA - økonomi'!L"&amp;4+15*$A46+4*$A46+2),0)+IF(Analyse!$E$105="X",INDIRECT("'DATA - økonomi'!L"&amp;4+15*$A46+4*$A46+3),0)+IF(Analyse!$E$106="X",INDIRECT("'DATA - økonomi'!L"&amp;4+15*$A46+4*$A46+4),0)+IF(Analyse!$E$107="X",INDIRECT("'DATA - økonomi'!L"&amp;4+15*$A46+4*$A46+5),0)+IF(Analyse!$E$108="X",INDIRECT("'DATA - økonomi'!L"&amp;4+15*$A46+4*$A46+6),0)+IF(Analyse!$E$109="X",INDIRECT("'DATA - økonomi'!L"&amp;4+15*$A46+4*$A46+7),0)+IF(Analyse!$E$110="X",INDIRECT("'DATA - økonomi'!L"&amp;4+15*$A46+4*$A46+8),0)+IF(Analyse!$E$111="X",INDIRECT("'DATA - økonomi'!L"&amp;4+15*$A46+4*$A46+9),0)+IF(Analyse!$E$112="X",INDIRECT("'DATA - økonomi'!L"&amp;4+15*$A46+4*$A46+10),0)+IF(Analyse!$E$115="X",INDIRECT("'DATA - økonomi'!L"&amp;4+15*$A46+4*$A46+11),0)+IF(Analyse!$E$116="X",INDIRECT("'DATA - økonomi'!L"&amp;4+15*$A46+4*$A46+12),0)+IF(Analyse!$E$117="X",INDIRECT("'DATA - økonomi'!L"&amp;4+15*$A46+4*$A46+13),0)+IF(Analyse!$E$129="X",INDIRECT("'DATA - økonomi'!L"&amp;4+15*$A46+4*$A46+14),0)</f>
        <v>0</v>
      </c>
      <c r="M46" s="36">
        <f ca="1">IF(Analyse!$E$3="X",INDIRECT("'DATA - økonomi'!M"&amp;4+15*$A46+4*$A46+0),0)+IF(Analyse!$E$4="X",INDIRECT("'DATA - økonomi'!M"&amp;4+15*$A46+4*$A46+1),0)+IF(Analyse!$E$104="X",INDIRECT("'DATA - økonomi'!M"&amp;4+15*$A46+4*$A46+2),0)+IF(Analyse!$E$105="X",INDIRECT("'DATA - økonomi'!M"&amp;4+15*$A46+4*$A46+3),0)+IF(Analyse!$E$106="X",INDIRECT("'DATA - økonomi'!M"&amp;4+15*$A46+4*$A46+4),0)+IF(Analyse!$E$107="X",INDIRECT("'DATA - økonomi'!M"&amp;4+15*$A46+4*$A46+5),0)+IF(Analyse!$E$108="X",INDIRECT("'DATA - økonomi'!M"&amp;4+15*$A46+4*$A46+6),0)+IF(Analyse!$E$109="X",INDIRECT("'DATA - økonomi'!M"&amp;4+15*$A46+4*$A46+7),0)+IF(Analyse!$E$110="X",INDIRECT("'DATA - økonomi'!M"&amp;4+15*$A46+4*$A46+8),0)+IF(Analyse!$E$111="X",INDIRECT("'DATA - økonomi'!M"&amp;4+15*$A46+4*$A46+9),0)+IF(Analyse!$E$112="X",INDIRECT("'DATA - økonomi'!M"&amp;4+15*$A46+4*$A46+10),0)+IF(Analyse!$E$115="X",INDIRECT("'DATA - økonomi'!M"&amp;4+15*$A46+4*$A46+11),0)+IF(Analyse!$E$116="X",INDIRECT("'DATA - økonomi'!M"&amp;4+15*$A46+4*$A46+12),0)+IF(Analyse!$E$117="X",INDIRECT("'DATA - økonomi'!M"&amp;4+15*$A46+4*$A46+13),0)+IF(Analyse!$E$129="X",INDIRECT("'DATA - økonomi'!M"&amp;4+15*$A46+4*$A46+14),0)</f>
        <v>0</v>
      </c>
      <c r="N46" s="36">
        <f ca="1">IF(Analyse!$E$3="X",INDIRECT("'DATA - økonomi'!N"&amp;4+15*$A46+4*$A46+0),0)+IF(Analyse!$E$4="X",INDIRECT("'DATA - økonomi'!N"&amp;4+15*$A46+4*$A46+1),0)+IF(Analyse!$E$104="X",INDIRECT("'DATA - økonomi'!N"&amp;4+15*$A46+4*$A46+2),0)+IF(Analyse!$E$105="X",INDIRECT("'DATA - økonomi'!N"&amp;4+15*$A46+4*$A46+3),0)+IF(Analyse!$E$106="X",INDIRECT("'DATA - økonomi'!N"&amp;4+15*$A46+4*$A46+4),0)+IF(Analyse!$E$107="X",INDIRECT("'DATA - økonomi'!N"&amp;4+15*$A46+4*$A46+5),0)+IF(Analyse!$E$108="X",INDIRECT("'DATA - økonomi'!N"&amp;4+15*$A46+4*$A46+6),0)+IF(Analyse!$E$109="X",INDIRECT("'DATA - økonomi'!N"&amp;4+15*$A46+4*$A46+7),0)+IF(Analyse!$E$110="X",INDIRECT("'DATA - økonomi'!N"&amp;4+15*$A46+4*$A46+8),0)+IF(Analyse!$E$111="X",INDIRECT("'DATA - økonomi'!N"&amp;4+15*$A46+4*$A46+9),0)+IF(Analyse!$E$112="X",INDIRECT("'DATA - økonomi'!N"&amp;4+15*$A46+4*$A46+10),0)+IF(Analyse!$E$115="X",INDIRECT("'DATA - økonomi'!N"&amp;4+15*$A46+4*$A46+11),0)+IF(Analyse!$E$116="X",INDIRECT("'DATA - økonomi'!N"&amp;4+15*$A46+4*$A46+12),0)+IF(Analyse!$E$117="X",INDIRECT("'DATA - økonomi'!N"&amp;4+15*$A46+4*$A46+13),0)+IF(Analyse!$E$129="X",INDIRECT("'DATA - økonomi'!N"&amp;4+15*$A46+4*$A46+14),0)</f>
        <v>0</v>
      </c>
      <c r="O46" s="32"/>
      <c r="P46" s="35" t="s">
        <v>54</v>
      </c>
      <c r="Q46" s="36">
        <f ca="1">IF(Analyse!$E$3="X",INDIRECT("'DATA - økonomi'!Q"&amp;4+15*$A46+4*$A46+0),0)+IF(Analyse!$E$4="X",INDIRECT("'DATA - økonomi'!Q"&amp;4+15*$A46+4*$A46+1),0)+IF(Analyse!$E$104="X",INDIRECT("'DATA - økonomi'!Q"&amp;4+15*$A46+4*$A46+2),0)+IF(Analyse!$E$105="X",INDIRECT("'DATA - økonomi'!Q"&amp;4+15*$A46+4*$A46+3),0)+IF(Analyse!$E$106="X",INDIRECT("'DATA - økonomi'!Q"&amp;4+15*$A46+4*$A46+4),0)+IF(Analyse!$E$107="X",INDIRECT("'DATA - økonomi'!Q"&amp;4+15*$A46+4*$A46+5),0)+IF(Analyse!$E$108="X",INDIRECT("'DATA - økonomi'!Q"&amp;4+15*$A46+4*$A46+6),0)+IF(Analyse!$E$109="X",INDIRECT("'DATA - økonomi'!Q"&amp;4+15*$A46+4*$A46+7),0)+IF(Analyse!$E$110="X",INDIRECT("'DATA - økonomi'!Q"&amp;4+15*$A46+4*$A46+8),0)+IF(Analyse!$E$111="X",INDIRECT("'DATA - økonomi'!Q"&amp;4+15*$A46+4*$A46+9),0)+IF(Analyse!$E$112="X",INDIRECT("'DATA - økonomi'!Q"&amp;4+15*$A46+4*$A46+10),0)+IF(Analyse!$E$115="X",INDIRECT("'DATA - økonomi'!Q"&amp;4+15*$A46+4*$A46+11),0)+IF(Analyse!$E$116="X",INDIRECT("'DATA - økonomi'!Q"&amp;4+15*$A46+4*$A46+12),0)+IF(Analyse!$E$117="X",INDIRECT("'DATA - økonomi'!Q"&amp;4+15*$A46+4*$A46+13),0)+IF(Analyse!$E$129="X",INDIRECT("'DATA - økonomi'!Q"&amp;4+15*$A46+4*$A46+14),0)</f>
        <v>0</v>
      </c>
      <c r="R46" s="36">
        <f ca="1">IF(Analyse!$E$3="X",INDIRECT("'DATA - økonomi'!R"&amp;4+15*$A46+4*$A46+0),0)+IF(Analyse!$E$4="X",INDIRECT("'DATA - økonomi'!R"&amp;4+15*$A46+4*$A46+1),0)+IF(Analyse!$E$104="X",INDIRECT("'DATA - økonomi'!R"&amp;4+15*$A46+4*$A46+2),0)+IF(Analyse!$E$105="X",INDIRECT("'DATA - økonomi'!R"&amp;4+15*$A46+4*$A46+3),0)+IF(Analyse!$E$106="X",INDIRECT("'DATA - økonomi'!R"&amp;4+15*$A46+4*$A46+4),0)+IF(Analyse!$E$107="X",INDIRECT("'DATA - økonomi'!R"&amp;4+15*$A46+4*$A46+5),0)+IF(Analyse!$E$108="X",INDIRECT("'DATA - økonomi'!R"&amp;4+15*$A46+4*$A46+6),0)+IF(Analyse!$E$109="X",INDIRECT("'DATA - økonomi'!R"&amp;4+15*$A46+4*$A46+7),0)+IF(Analyse!$E$110="X",INDIRECT("'DATA - økonomi'!R"&amp;4+15*$A46+4*$A46+8),0)+IF(Analyse!$E$111="X",INDIRECT("'DATA - økonomi'!R"&amp;4+15*$A46+4*$A46+9),0)+IF(Analyse!$E$112="X",INDIRECT("'DATA - økonomi'!R"&amp;4+15*$A46+4*$A46+10),0)+IF(Analyse!$E$115="X",INDIRECT("'DATA - økonomi'!R"&amp;4+15*$A46+4*$A46+11),0)+IF(Analyse!$E$116="X",INDIRECT("'DATA - økonomi'!R"&amp;4+15*$A46+4*$A46+12),0)+IF(Analyse!$E$117="X",INDIRECT("'DATA - økonomi'!R"&amp;4+15*$A46+4*$A46+13),0)+IF(Analyse!$E$129="X",INDIRECT("'DATA - økonomi'!R"&amp;4+15*$A46+4*$A46+14),0)</f>
        <v>0</v>
      </c>
      <c r="S46" s="36">
        <f ca="1">IF(Analyse!$E$3="X",INDIRECT("'DATA - økonomi'!S"&amp;4+15*$A46+4*$A46+0),0)+IF(Analyse!$E$4="X",INDIRECT("'DATA - økonomi'!S"&amp;4+15*$A46+4*$A46+1),0)+IF(Analyse!$E$104="X",INDIRECT("'DATA - økonomi'!S"&amp;4+15*$A46+4*$A46+2),0)+IF(Analyse!$E$105="X",INDIRECT("'DATA - økonomi'!S"&amp;4+15*$A46+4*$A46+3),0)+IF(Analyse!$E$106="X",INDIRECT("'DATA - økonomi'!S"&amp;4+15*$A46+4*$A46+4),0)+IF(Analyse!$E$107="X",INDIRECT("'DATA - økonomi'!S"&amp;4+15*$A46+4*$A46+5),0)+IF(Analyse!$E$108="X",INDIRECT("'DATA - økonomi'!S"&amp;4+15*$A46+4*$A46+6),0)+IF(Analyse!$E$109="X",INDIRECT("'DATA - økonomi'!S"&amp;4+15*$A46+4*$A46+7),0)+IF(Analyse!$E$110="X",INDIRECT("'DATA - økonomi'!S"&amp;4+15*$A46+4*$A46+8),0)+IF(Analyse!$E$111="X",INDIRECT("'DATA - økonomi'!S"&amp;4+15*$A46+4*$A46+9),0)+IF(Analyse!$E$112="X",INDIRECT("'DATA - økonomi'!S"&amp;4+15*$A46+4*$A46+10),0)+IF(Analyse!$E$115="X",INDIRECT("'DATA - økonomi'!S"&amp;4+15*$A46+4*$A46+11),0)+IF(Analyse!$E$116="X",INDIRECT("'DATA - økonomi'!S"&amp;4+15*$A46+4*$A46+12),0)+IF(Analyse!$E$117="X",INDIRECT("'DATA - økonomi'!S"&amp;4+15*$A46+4*$A46+13),0)+IF(Analyse!$E$129="X",INDIRECT("'DATA - økonomi'!S"&amp;4+15*$A46+4*$A46+14),0)</f>
        <v>0</v>
      </c>
      <c r="T46" s="36">
        <f ca="1">IF(Analyse!$E$3="X",INDIRECT("'DATA - økonomi'!T"&amp;4+15*$A46+4*$A46+0),0)+IF(Analyse!$E$4="X",INDIRECT("'DATA - økonomi'!T"&amp;4+15*$A46+4*$A46+1),0)+IF(Analyse!$E$104="X",INDIRECT("'DATA - økonomi'!T"&amp;4+15*$A46+4*$A46+2),0)+IF(Analyse!$E$105="X",INDIRECT("'DATA - økonomi'!T"&amp;4+15*$A46+4*$A46+3),0)+IF(Analyse!$E$106="X",INDIRECT("'DATA - økonomi'!T"&amp;4+15*$A46+4*$A46+4),0)+IF(Analyse!$E$107="X",INDIRECT("'DATA - økonomi'!T"&amp;4+15*$A46+4*$A46+5),0)+IF(Analyse!$E$108="X",INDIRECT("'DATA - økonomi'!T"&amp;4+15*$A46+4*$A46+6),0)+IF(Analyse!$E$109="X",INDIRECT("'DATA - økonomi'!T"&amp;4+15*$A46+4*$A46+7),0)+IF(Analyse!$E$110="X",INDIRECT("'DATA - økonomi'!T"&amp;4+15*$A46+4*$A46+8),0)+IF(Analyse!$E$111="X",INDIRECT("'DATA - økonomi'!T"&amp;4+15*$A46+4*$A46+9),0)+IF(Analyse!$E$112="X",INDIRECT("'DATA - økonomi'!T"&amp;4+15*$A46+4*$A46+10),0)+IF(Analyse!$E$115="X",INDIRECT("'DATA - økonomi'!T"&amp;4+15*$A46+4*$A46+11),0)+IF(Analyse!$E$116="X",INDIRECT("'DATA - økonomi'!T"&amp;4+15*$A46+4*$A46+12),0)+IF(Analyse!$E$117="X",INDIRECT("'DATA - økonomi'!T"&amp;4+15*$A46+4*$A46+13),0)+IF(Analyse!$E$129="X",INDIRECT("'DATA - økonomi'!T"&amp;4+15*$A46+4*$A46+14),0)</f>
        <v>0</v>
      </c>
      <c r="U46" s="36">
        <f ca="1">IF(Analyse!$E$3="X",INDIRECT("'DATA - økonomi'!U"&amp;4+15*$A46+4*$A46+0),0)+IF(Analyse!$E$4="X",INDIRECT("'DATA - økonomi'!U"&amp;4+15*$A46+4*$A46+1),0)+IF(Analyse!$E$104="X",INDIRECT("'DATA - økonomi'!U"&amp;4+15*$A46+4*$A46+2),0)+IF(Analyse!$E$105="X",INDIRECT("'DATA - økonomi'!U"&amp;4+15*$A46+4*$A46+3),0)+IF(Analyse!$E$106="X",INDIRECT("'DATA - økonomi'!U"&amp;4+15*$A46+4*$A46+4),0)+IF(Analyse!$E$107="X",INDIRECT("'DATA - økonomi'!U"&amp;4+15*$A46+4*$A46+5),0)+IF(Analyse!$E$108="X",INDIRECT("'DATA - økonomi'!U"&amp;4+15*$A46+4*$A46+6),0)+IF(Analyse!$E$109="X",INDIRECT("'DATA - økonomi'!U"&amp;4+15*$A46+4*$A46+7),0)+IF(Analyse!$E$110="X",INDIRECT("'DATA - økonomi'!U"&amp;4+15*$A46+4*$A46+8),0)+IF(Analyse!$E$111="X",INDIRECT("'DATA - økonomi'!U"&amp;4+15*$A46+4*$A46+9),0)+IF(Analyse!$E$112="X",INDIRECT("'DATA - økonomi'!U"&amp;4+15*$A46+4*$A46+10),0)+IF(Analyse!$E$115="X",INDIRECT("'DATA - økonomi'!U"&amp;4+15*$A46+4*$A46+11),0)+IF(Analyse!$E$116="X",INDIRECT("'DATA - økonomi'!U"&amp;4+15*$A46+4*$A46+12),0)+IF(Analyse!$E$117="X",INDIRECT("'DATA - økonomi'!U"&amp;4+15*$A46+4*$A46+13),0)+IF(Analyse!$E$129="X",INDIRECT("'DATA - økonomi'!U"&amp;4+15*$A46+4*$A46+14),0)</f>
        <v>0</v>
      </c>
      <c r="V46" s="36">
        <f ca="1">IF(Analyse!$E$3="X",INDIRECT("'DATA - økonomi'!V"&amp;4+15*$A46+4*$A46+0),0)+IF(Analyse!$E$4="X",INDIRECT("'DATA - økonomi'!V"&amp;4+15*$A46+4*$A46+1),0)+IF(Analyse!$E$104="X",INDIRECT("'DATA - økonomi'!V"&amp;4+15*$A46+4*$A46+2),0)+IF(Analyse!$E$105="X",INDIRECT("'DATA - økonomi'!V"&amp;4+15*$A46+4*$A46+3),0)+IF(Analyse!$E$106="X",INDIRECT("'DATA - økonomi'!V"&amp;4+15*$A46+4*$A46+4),0)+IF(Analyse!$E$107="X",INDIRECT("'DATA - økonomi'!V"&amp;4+15*$A46+4*$A46+5),0)+IF(Analyse!$E$108="X",INDIRECT("'DATA - økonomi'!V"&amp;4+15*$A46+4*$A46+6),0)+IF(Analyse!$E$109="X",INDIRECT("'DATA - økonomi'!V"&amp;4+15*$A46+4*$A46+7),0)+IF(Analyse!$E$110="X",INDIRECT("'DATA - økonomi'!V"&amp;4+15*$A46+4*$A46+8),0)+IF(Analyse!$E$111="X",INDIRECT("'DATA - økonomi'!V"&amp;4+15*$A46+4*$A46+9),0)+IF(Analyse!$E$112="X",INDIRECT("'DATA - økonomi'!V"&amp;4+15*$A46+4*$A46+10),0)+IF(Analyse!$E$115="X",INDIRECT("'DATA - økonomi'!V"&amp;4+15*$A46+4*$A46+11),0)+IF(Analyse!$E$116="X",INDIRECT("'DATA - økonomi'!V"&amp;4+15*$A46+4*$A46+12),0)+IF(Analyse!$E$117="X",INDIRECT("'DATA - økonomi'!V"&amp;4+15*$A46+4*$A46+13),0)+IF(Analyse!$E$129="X",INDIRECT("'DATA - økonomi'!V"&amp;4+15*$A46+4*$A46+14),0)</f>
        <v>0</v>
      </c>
      <c r="W46" s="36">
        <f ca="1">IF(Analyse!$E$3="X",INDIRECT("'DATA - økonomi'!W"&amp;4+15*$A46+4*$A46+0),0)+IF(Analyse!$E$4="X",INDIRECT("'DATA - økonomi'!W"&amp;4+15*$A46+4*$A46+1),0)+IF(Analyse!$E$104="X",INDIRECT("'DATA - økonomi'!W"&amp;4+15*$A46+4*$A46+2),0)+IF(Analyse!$E$105="X",INDIRECT("'DATA - økonomi'!W"&amp;4+15*$A46+4*$A46+3),0)+IF(Analyse!$E$106="X",INDIRECT("'DATA - økonomi'!W"&amp;4+15*$A46+4*$A46+4),0)+IF(Analyse!$E$107="X",INDIRECT("'DATA - økonomi'!W"&amp;4+15*$A46+4*$A46+5),0)+IF(Analyse!$E$108="X",INDIRECT("'DATA - økonomi'!W"&amp;4+15*$A46+4*$A46+6),0)+IF(Analyse!$E$109="X",INDIRECT("'DATA - økonomi'!W"&amp;4+15*$A46+4*$A46+7),0)+IF(Analyse!$E$110="X",INDIRECT("'DATA - økonomi'!W"&amp;4+15*$A46+4*$A46+8),0)+IF(Analyse!$E$111="X",INDIRECT("'DATA - økonomi'!W"&amp;4+15*$A46+4*$A46+9),0)+IF(Analyse!$E$112="X",INDIRECT("'DATA - økonomi'!W"&amp;4+15*$A46+4*$A46+10),0)+IF(Analyse!$E$115="X",INDIRECT("'DATA - økonomi'!W"&amp;4+15*$A46+4*$A46+11),0)+IF(Analyse!$E$116="X",INDIRECT("'DATA - økonomi'!W"&amp;4+15*$A46+4*$A46+12),0)+IF(Analyse!$E$117="X",INDIRECT("'DATA - økonomi'!W"&amp;4+15*$A46+4*$A46+13),0)+IF(Analyse!$E$129="X",INDIRECT("'DATA - økonomi'!W"&amp;4+15*$A46+4*$A46+14),0)</f>
        <v>0</v>
      </c>
      <c r="X46" s="36">
        <f ca="1">IF(Analyse!$E$3="X",INDIRECT("'DATA - økonomi'!X"&amp;4+15*$A46+4*$A46+0),0)+IF(Analyse!$E$4="X",INDIRECT("'DATA - økonomi'!X"&amp;4+15*$A46+4*$A46+1),0)+IF(Analyse!$E$104="X",INDIRECT("'DATA - økonomi'!X"&amp;4+15*$A46+4*$A46+2),0)+IF(Analyse!$E$105="X",INDIRECT("'DATA - økonomi'!X"&amp;4+15*$A46+4*$A46+3),0)+IF(Analyse!$E$106="X",INDIRECT("'DATA - økonomi'!X"&amp;4+15*$A46+4*$A46+4),0)+IF(Analyse!$E$107="X",INDIRECT("'DATA - økonomi'!X"&amp;4+15*$A46+4*$A46+5),0)+IF(Analyse!$E$108="X",INDIRECT("'DATA - økonomi'!X"&amp;4+15*$A46+4*$A46+6),0)+IF(Analyse!$E$109="X",INDIRECT("'DATA - økonomi'!X"&amp;4+15*$A46+4*$A46+7),0)+IF(Analyse!$E$110="X",INDIRECT("'DATA - økonomi'!X"&amp;4+15*$A46+4*$A46+8),0)+IF(Analyse!$E$111="X",INDIRECT("'DATA - økonomi'!X"&amp;4+15*$A46+4*$A46+9),0)+IF(Analyse!$E$112="X",INDIRECT("'DATA - økonomi'!X"&amp;4+15*$A46+4*$A46+10),0)+IF(Analyse!$E$115="X",INDIRECT("'DATA - økonomi'!X"&amp;4+15*$A46+4*$A46+11),0)+IF(Analyse!$E$116="X",INDIRECT("'DATA - økonomi'!X"&amp;4+15*$A46+4*$A46+12),0)+IF(Analyse!$E$117="X",INDIRECT("'DATA - økonomi'!X"&amp;4+15*$A46+4*$A46+13),0)+IF(Analyse!$E$129="X",INDIRECT("'DATA - økonomi'!X"&amp;4+15*$A46+4*$A46+14),0)</f>
        <v>0</v>
      </c>
      <c r="Y46" s="36">
        <f ca="1">IF(Analyse!$E$3="X",INDIRECT("'DATA - økonomi'!Y"&amp;4+15*$A46+4*$A46+0),0)+IF(Analyse!$E$4="X",INDIRECT("'DATA - økonomi'!Y"&amp;4+15*$A46+4*$A46+1),0)+IF(Analyse!$E$104="X",INDIRECT("'DATA - økonomi'!Y"&amp;4+15*$A46+4*$A46+2),0)+IF(Analyse!$E$105="X",INDIRECT("'DATA - økonomi'!Y"&amp;4+15*$A46+4*$A46+3),0)+IF(Analyse!$E$106="X",INDIRECT("'DATA - økonomi'!Y"&amp;4+15*$A46+4*$A46+4),0)+IF(Analyse!$E$107="X",INDIRECT("'DATA - økonomi'!Y"&amp;4+15*$A46+4*$A46+5),0)+IF(Analyse!$E$108="X",INDIRECT("'DATA - økonomi'!Y"&amp;4+15*$A46+4*$A46+6),0)+IF(Analyse!$E$109="X",INDIRECT("'DATA - økonomi'!Y"&amp;4+15*$A46+4*$A46+7),0)+IF(Analyse!$E$110="X",INDIRECT("'DATA - økonomi'!Y"&amp;4+15*$A46+4*$A46+8),0)+IF(Analyse!$E$111="X",INDIRECT("'DATA - økonomi'!Y"&amp;4+15*$A46+4*$A46+9),0)+IF(Analyse!$E$112="X",INDIRECT("'DATA - økonomi'!Y"&amp;4+15*$A46+4*$A46+10),0)+IF(Analyse!$E$115="X",INDIRECT("'DATA - økonomi'!Y"&amp;4+15*$A46+4*$A46+11),0)+IF(Analyse!$E$116="X",INDIRECT("'DATA - økonomi'!Y"&amp;4+15*$A46+4*$A46+12),0)+IF(Analyse!$E$117="X",INDIRECT("'DATA - økonomi'!Y"&amp;4+15*$A46+4*$A46+13),0)+IF(Analyse!$E$129="X",INDIRECT("'DATA - økonomi'!Y"&amp;4+15*$A46+4*$A46+14),0)</f>
        <v>0</v>
      </c>
      <c r="Z46" s="36">
        <f ca="1">IF(Analyse!$E$3="X",INDIRECT("'DATA - økonomi'!Z"&amp;4+15*$A46+4*$A46+0),0)+IF(Analyse!$E$4="X",INDIRECT("'DATA - økonomi'!Z"&amp;4+15*$A46+4*$A46+1),0)+IF(Analyse!$E$104="X",INDIRECT("'DATA - økonomi'!Z"&amp;4+15*$A46+4*$A46+2),0)+IF(Analyse!$E$105="X",INDIRECT("'DATA - økonomi'!Z"&amp;4+15*$A46+4*$A46+3),0)+IF(Analyse!$E$106="X",INDIRECT("'DATA - økonomi'!Z"&amp;4+15*$A46+4*$A46+4),0)+IF(Analyse!$E$107="X",INDIRECT("'DATA - økonomi'!Z"&amp;4+15*$A46+4*$A46+5),0)+IF(Analyse!$E$108="X",INDIRECT("'DATA - økonomi'!Z"&amp;4+15*$A46+4*$A46+6),0)+IF(Analyse!$E$109="X",INDIRECT("'DATA - økonomi'!Z"&amp;4+15*$A46+4*$A46+7),0)+IF(Analyse!$E$110="X",INDIRECT("'DATA - økonomi'!Z"&amp;4+15*$A46+4*$A46+8),0)+IF(Analyse!$E$111="X",INDIRECT("'DATA - økonomi'!Z"&amp;4+15*$A46+4*$A46+9),0)+IF(Analyse!$E$112="X",INDIRECT("'DATA - økonomi'!Z"&amp;4+15*$A46+4*$A46+10),0)+IF(Analyse!$E$115="X",INDIRECT("'DATA - økonomi'!Z"&amp;4+15*$A46+4*$A46+11),0)+IF(Analyse!$E$116="X",INDIRECT("'DATA - økonomi'!Z"&amp;4+15*$A46+4*$A46+12),0)+IF(Analyse!$E$117="X",INDIRECT("'DATA - økonomi'!Z"&amp;4+15*$A46+4*$A46+13),0)+IF(Analyse!$E$129="X",INDIRECT("'DATA - økonomi'!Z"&amp;4+15*$A46+4*$A46+14),0)</f>
        <v>0</v>
      </c>
      <c r="AA46" s="36">
        <f ca="1">IF(Analyse!$E$3="X",INDIRECT("'DATA - økonomi'!Z"&amp;4+15*$A46+4*$A46+0),0)+IF(Analyse!$E$4="X",INDIRECT("'DATA - økonomi'!Z"&amp;4+15*$A46+4*$A46+1),0)+IF(Analyse!$E$104="X",INDIRECT("'DATA - økonomi'!Z"&amp;4+15*$A46+4*$A46+2),0)+IF(Analyse!$E$105="X",INDIRECT("'DATA - økonomi'!Z"&amp;4+15*$A46+4*$A46+3),0)+IF(Analyse!$E$106="X",INDIRECT("'DATA - økonomi'!Z"&amp;4+15*$A46+4*$A46+4),0)+IF(Analyse!$E$107="X",INDIRECT("'DATA - økonomi'!Z"&amp;4+15*$A46+4*$A46+5),0)+IF(Analyse!$E$108="X",INDIRECT("'DATA - økonomi'!Z"&amp;4+15*$A46+4*$A46+6),0)+IF(Analyse!$E$109="X",INDIRECT("'DATA - økonomi'!Z"&amp;4+15*$A46+4*$A46+7),0)+IF(Analyse!$E$110="X",INDIRECT("'DATA - økonomi'!Z"&amp;4+15*$A46+4*$A46+8),0)+IF(Analyse!$E$111="X",INDIRECT("'DATA - økonomi'!Z"&amp;4+15*$A46+4*$A46+9),0)+IF(Analyse!$E$112="X",INDIRECT("'DATA - økonomi'!Z"&amp;4+15*$A46+4*$A46+10),0)+IF(Analyse!$E$115="X",INDIRECT("'DATA - økonomi'!Z"&amp;4+15*$A46+4*$A46+11),0)+IF(Analyse!$E$116="X",INDIRECT("'DATA - økonomi'!Z"&amp;4+15*$A46+4*$A46+12),0)+IF(Analyse!$E$117="X",INDIRECT("'DATA - økonomi'!Z"&amp;4+15*$A46+4*$A46+13),0)+IF(Analyse!$E$129="X",INDIRECT("'DATA - økonomi'!Z"&amp;4+15*$A46+4*$A46+14),0)</f>
        <v>0</v>
      </c>
      <c r="AB46" s="36">
        <f ca="1">IF(Analyse!$E$3="X",INDIRECT("'DATA - økonomi'!Z"&amp;4+15*$A46+4*$A46+0),0)+IF(Analyse!$E$4="X",INDIRECT("'DATA - økonomi'!Z"&amp;4+15*$A46+4*$A46+1),0)+IF(Analyse!$E$104="X",INDIRECT("'DATA - økonomi'!Z"&amp;4+15*$A46+4*$A46+2),0)+IF(Analyse!$E$105="X",INDIRECT("'DATA - økonomi'!Z"&amp;4+15*$A46+4*$A46+3),0)+IF(Analyse!$E$106="X",INDIRECT("'DATA - økonomi'!Z"&amp;4+15*$A46+4*$A46+4),0)+IF(Analyse!$E$107="X",INDIRECT("'DATA - økonomi'!Z"&amp;4+15*$A46+4*$A46+5),0)+IF(Analyse!$E$108="X",INDIRECT("'DATA - økonomi'!Z"&amp;4+15*$A46+4*$A46+6),0)+IF(Analyse!$E$109="X",INDIRECT("'DATA - økonomi'!Z"&amp;4+15*$A46+4*$A46+7),0)+IF(Analyse!$E$110="X",INDIRECT("'DATA - økonomi'!Z"&amp;4+15*$A46+4*$A46+8),0)+IF(Analyse!$E$111="X",INDIRECT("'DATA - økonomi'!Z"&amp;4+15*$A46+4*$A46+9),0)+IF(Analyse!$E$112="X",INDIRECT("'DATA - økonomi'!Z"&amp;4+15*$A46+4*$A46+10),0)+IF(Analyse!$E$115="X",INDIRECT("'DATA - økonomi'!Z"&amp;4+15*$A46+4*$A46+11),0)+IF(Analyse!$E$116="X",INDIRECT("'DATA - økonomi'!Z"&amp;4+15*$A46+4*$A46+12),0)+IF(Analyse!$E$117="X",INDIRECT("'DATA - økonomi'!Z"&amp;4+15*$A46+4*$A46+13),0)+IF(Analyse!$E$129="X",INDIRECT("'DATA - økonomi'!Z"&amp;4+15*$A46+4*$A46+14),0)</f>
        <v>0</v>
      </c>
      <c r="AC46" s="30"/>
      <c r="AD46" s="35" t="s">
        <v>54</v>
      </c>
      <c r="AE46" s="36">
        <f ca="1">IF(Analyse!$E$3="X",INDIRECT("'DATA - økonomi'!AE"&amp;4+15*$A46+4*$A46+0),0)+IF(Analyse!$E$4="X",INDIRECT("'DATA - økonomi'!AE"&amp;4+15*$A46+4*$A46+1),0)+IF(Analyse!$E$104="X",INDIRECT("'DATA - økonomi'!AE"&amp;4+15*$A46+4*$A46+2),0)+IF(Analyse!$E$105="X",INDIRECT("'DATA - økonomi'!AE"&amp;4+15*$A46+4*$A46+3),0)+IF(Analyse!$E$106="X",INDIRECT("'DATA - økonomi'!AE"&amp;4+15*$A46+4*$A46+4),0)+IF(Analyse!$E$107="X",INDIRECT("'DATA - økonomi'!AE"&amp;4+15*$A46+4*$A46+5),0)+IF(Analyse!$E$108="X",INDIRECT("'DATA - økonomi'!AE"&amp;4+15*$A46+4*$A46+6),0)+IF(Analyse!$E$109="X",INDIRECT("'DATA - økonomi'!AE"&amp;4+15*$A46+4*$A46+7),0)+IF(Analyse!$E$110="X",INDIRECT("'DATA - økonomi'!AE"&amp;4+15*$A46+4*$A46+8),0)+IF(Analyse!$E$111="X",INDIRECT("'DATA - økonomi'!AE"&amp;4+15*$A46+4*$A46+9),0)+IF(Analyse!$E$112="X",INDIRECT("'DATA - økonomi'!AE"&amp;4+15*$A46+4*$A46+10),0)+IF(Analyse!$E$115="X",INDIRECT("'DATA - økonomi'!AE"&amp;4+15*$A46+4*$A46+11),0)+IF(Analyse!$E$116="X",INDIRECT("'DATA - økonomi'!AE"&amp;4+15*$A46+4*$A46+12),0)+IF(Analyse!$E$117="X",INDIRECT("'DATA - økonomi'!AE"&amp;4+15*$A46+4*$A46+13),0)+IF(Analyse!$E$129="X",INDIRECT("'DATA - økonomi'!AE"&amp;4+15*$A46+4*$A46+14),0)</f>
        <v>0</v>
      </c>
      <c r="AF46" s="36">
        <f ca="1">IF(Analyse!$E$3="X",INDIRECT("'DATA - økonomi'!AF"&amp;4+15*$A46+4*$A46+0),0)+IF(Analyse!$E$4="X",INDIRECT("'DATA - økonomi'!AF"&amp;4+15*$A46+4*$A46+1),0)+IF(Analyse!$E$104="X",INDIRECT("'DATA - økonomi'!AF"&amp;4+15*$A46+4*$A46+2),0)+IF(Analyse!$E$105="X",INDIRECT("'DATA - økonomi'!AF"&amp;4+15*$A46+4*$A46+3),0)+IF(Analyse!$E$106="X",INDIRECT("'DATA - økonomi'!AF"&amp;4+15*$A46+4*$A46+4),0)+IF(Analyse!$E$107="X",INDIRECT("'DATA - økonomi'!AF"&amp;4+15*$A46+4*$A46+5),0)+IF(Analyse!$E$108="X",INDIRECT("'DATA - økonomi'!AF"&amp;4+15*$A46+4*$A46+6),0)+IF(Analyse!$E$109="X",INDIRECT("'DATA - økonomi'!AF"&amp;4+15*$A46+4*$A46+7),0)+IF(Analyse!$E$110="X",INDIRECT("'DATA - økonomi'!AF"&amp;4+15*$A46+4*$A46+8),0)+IF(Analyse!$E$111="X",INDIRECT("'DATA - økonomi'!AF"&amp;4+15*$A46+4*$A46+9),0)+IF(Analyse!$E$112="X",INDIRECT("'DATA - økonomi'!AF"&amp;4+15*$A46+4*$A46+10),0)+IF(Analyse!$E$115="X",INDIRECT("'DATA - økonomi'!AF"&amp;4+15*$A46+4*$A46+11),0)+IF(Analyse!$E$116="X",INDIRECT("'DATA - økonomi'!AF"&amp;4+15*$A46+4*$A46+12),0)+IF(Analyse!$E$117="X",INDIRECT("'DATA - økonomi'!AF"&amp;4+15*$A46+4*$A46+13),0)+IF(Analyse!$E$129="X",INDIRECT("'DATA - økonomi'!AF"&amp;4+15*$A46+4*$A46+14),0)</f>
        <v>0</v>
      </c>
      <c r="AG46" s="36">
        <f ca="1">IF(Analyse!$E$3="X",INDIRECT("'DATA - økonomi'!AG"&amp;4+15*$A46+4*$A46+0),0)+IF(Analyse!$E$4="X",INDIRECT("'DATA - økonomi'!AG"&amp;4+15*$A46+4*$A46+1),0)+IF(Analyse!$E$104="X",INDIRECT("'DATA - økonomi'!AG"&amp;4+15*$A46+4*$A46+2),0)+IF(Analyse!$E$105="X",INDIRECT("'DATA - økonomi'!AG"&amp;4+15*$A46+4*$A46+3),0)+IF(Analyse!$E$106="X",INDIRECT("'DATA - økonomi'!AG"&amp;4+15*$A46+4*$A46+4),0)+IF(Analyse!$E$107="X",INDIRECT("'DATA - økonomi'!AG"&amp;4+15*$A46+4*$A46+5),0)+IF(Analyse!$E$108="X",INDIRECT("'DATA - økonomi'!AG"&amp;4+15*$A46+4*$A46+6),0)+IF(Analyse!$E$109="X",INDIRECT("'DATA - økonomi'!AG"&amp;4+15*$A46+4*$A46+7),0)+IF(Analyse!$E$110="X",INDIRECT("'DATA - økonomi'!AG"&amp;4+15*$A46+4*$A46+8),0)+IF(Analyse!$E$111="X",INDIRECT("'DATA - økonomi'!AG"&amp;4+15*$A46+4*$A46+9),0)+IF(Analyse!$E$112="X",INDIRECT("'DATA - økonomi'!AG"&amp;4+15*$A46+4*$A46+10),0)+IF(Analyse!$E$115="X",INDIRECT("'DATA - økonomi'!AG"&amp;4+15*$A46+4*$A46+11),0)+IF(Analyse!$E$116="X",INDIRECT("'DATA - økonomi'!AG"&amp;4+15*$A46+4*$A46+12),0)+IF(Analyse!$E$117="X",INDIRECT("'DATA - økonomi'!AG"&amp;4+15*$A46+4*$A46+13),0)+IF(Analyse!$E$129="X",INDIRECT("'DATA - økonomi'!AG"&amp;4+15*$A46+4*$A46+14),0)</f>
        <v>0</v>
      </c>
      <c r="AH46" s="36">
        <f ca="1">IF(Analyse!$E$3="X",INDIRECT("'DATA - økonomi'!AH"&amp;4+15*$A46+4*$A46+0),0)+IF(Analyse!$E$4="X",INDIRECT("'DATA - økonomi'!AH"&amp;4+15*$A46+4*$A46+1),0)+IF(Analyse!$E$104="X",INDIRECT("'DATA - økonomi'!AH"&amp;4+15*$A46+4*$A46+2),0)+IF(Analyse!$E$105="X",INDIRECT("'DATA - økonomi'!AH"&amp;4+15*$A46+4*$A46+3),0)+IF(Analyse!$E$106="X",INDIRECT("'DATA - økonomi'!AH"&amp;4+15*$A46+4*$A46+4),0)+IF(Analyse!$E$107="X",INDIRECT("'DATA - økonomi'!AH"&amp;4+15*$A46+4*$A46+5),0)+IF(Analyse!$E$108="X",INDIRECT("'DATA - økonomi'!AH"&amp;4+15*$A46+4*$A46+6),0)+IF(Analyse!$E$109="X",INDIRECT("'DATA - økonomi'!AH"&amp;4+15*$A46+4*$A46+7),0)+IF(Analyse!$E$110="X",INDIRECT("'DATA - økonomi'!AH"&amp;4+15*$A46+4*$A46+8),0)+IF(Analyse!$E$111="X",INDIRECT("'DATA - økonomi'!AH"&amp;4+15*$A46+4*$A46+9),0)+IF(Analyse!$E$112="X",INDIRECT("'DATA - økonomi'!AH"&amp;4+15*$A46+4*$A46+10),0)+IF(Analyse!$E$115="X",INDIRECT("'DATA - økonomi'!AH"&amp;4+15*$A46+4*$A46+11),0)+IF(Analyse!$E$116="X",INDIRECT("'DATA - økonomi'!AH"&amp;4+15*$A46+4*$A46+12),0)+IF(Analyse!$E$117="X",INDIRECT("'DATA - økonomi'!AH"&amp;4+15*$A46+4*$A46+13),0)+IF(Analyse!$E$129="X",INDIRECT("'DATA - økonomi'!AH"&amp;4+15*$A46+4*$A46+14),0)</f>
        <v>0</v>
      </c>
      <c r="AI46" s="36">
        <f ca="1">IF(Analyse!$E$3="X",INDIRECT("'DATA - økonomi'!AI"&amp;4+15*$A46+4*$A46+0),0)+IF(Analyse!$E$4="X",INDIRECT("'DATA - økonomi'!AI"&amp;4+15*$A46+4*$A46+1),0)+IF(Analyse!$E$104="X",INDIRECT("'DATA - økonomi'!AI"&amp;4+15*$A46+4*$A46+2),0)+IF(Analyse!$E$105="X",INDIRECT("'DATA - økonomi'!AI"&amp;4+15*$A46+4*$A46+3),0)+IF(Analyse!$E$106="X",INDIRECT("'DATA - økonomi'!AI"&amp;4+15*$A46+4*$A46+4),0)+IF(Analyse!$E$107="X",INDIRECT("'DATA - økonomi'!AI"&amp;4+15*$A46+4*$A46+5),0)+IF(Analyse!$E$108="X",INDIRECT("'DATA - økonomi'!AI"&amp;4+15*$A46+4*$A46+6),0)+IF(Analyse!$E$109="X",INDIRECT("'DATA - økonomi'!AI"&amp;4+15*$A46+4*$A46+7),0)+IF(Analyse!$E$110="X",INDIRECT("'DATA - økonomi'!AI"&amp;4+15*$A46+4*$A46+8),0)+IF(Analyse!$E$111="X",INDIRECT("'DATA - økonomi'!AI"&amp;4+15*$A46+4*$A46+9),0)+IF(Analyse!$E$112="X",INDIRECT("'DATA - økonomi'!AI"&amp;4+15*$A46+4*$A46+10),0)+IF(Analyse!$E$115="X",INDIRECT("'DATA - økonomi'!AI"&amp;4+15*$A46+4*$A46+11),0)+IF(Analyse!$E$116="X",INDIRECT("'DATA - økonomi'!AI"&amp;4+15*$A46+4*$A46+12),0)+IF(Analyse!$E$117="X",INDIRECT("'DATA - økonomi'!AI"&amp;4+15*$A46+4*$A46+13),0)+IF(Analyse!$E$129="X",INDIRECT("'DATA - økonomi'!AI"&amp;4+15*$A46+4*$A46+14),0)</f>
        <v>0</v>
      </c>
      <c r="AJ46" s="36">
        <f ca="1">IF(Analyse!$E$3="X",INDIRECT("'DATA - økonomi'!AJ"&amp;4+15*$A46+4*$A46+0),0)+IF(Analyse!$E$4="X",INDIRECT("'DATA - økonomi'!AJ"&amp;4+15*$A46+4*$A46+1),0)+IF(Analyse!$E$104="X",INDIRECT("'DATA - økonomi'!AJ"&amp;4+15*$A46+4*$A46+2),0)+IF(Analyse!$E$105="X",INDIRECT("'DATA - økonomi'!AJ"&amp;4+15*$A46+4*$A46+3),0)+IF(Analyse!$E$106="X",INDIRECT("'DATA - økonomi'!AJ"&amp;4+15*$A46+4*$A46+4),0)+IF(Analyse!$E$107="X",INDIRECT("'DATA - økonomi'!AJ"&amp;4+15*$A46+4*$A46+5),0)+IF(Analyse!$E$108="X",INDIRECT("'DATA - økonomi'!AJ"&amp;4+15*$A46+4*$A46+6),0)+IF(Analyse!$E$109="X",INDIRECT("'DATA - økonomi'!AJ"&amp;4+15*$A46+4*$A46+7),0)+IF(Analyse!$E$110="X",INDIRECT("'DATA - økonomi'!AJ"&amp;4+15*$A46+4*$A46+8),0)+IF(Analyse!$E$111="X",INDIRECT("'DATA - økonomi'!AJ"&amp;4+15*$A46+4*$A46+9),0)+IF(Analyse!$E$112="X",INDIRECT("'DATA - økonomi'!AJ"&amp;4+15*$A46+4*$A46+10),0)+IF(Analyse!$E$115="X",INDIRECT("'DATA - økonomi'!AJ"&amp;4+15*$A46+4*$A46+11),0)+IF(Analyse!$E$116="X",INDIRECT("'DATA - økonomi'!AJ"&amp;4+15*$A46+4*$A46+12),0)+IF(Analyse!$E$117="X",INDIRECT("'DATA - økonomi'!AJ"&amp;4+15*$A46+4*$A46+13),0)+IF(Analyse!$E$129="X",INDIRECT("'DATA - økonomi'!AJ"&amp;4+15*$A46+4*$A46+14),0)</f>
        <v>0</v>
      </c>
      <c r="AK46" s="36">
        <f ca="1">IF(Analyse!$E$3="X",INDIRECT("'DATA - økonomi'!AK"&amp;4+15*$A46+4*$A46+0),0)+IF(Analyse!$E$4="X",INDIRECT("'DATA - økonomi'!AK"&amp;4+15*$A46+4*$A46+1),0)+IF(Analyse!$E$104="X",INDIRECT("'DATA - økonomi'!AK"&amp;4+15*$A46+4*$A46+2),0)+IF(Analyse!$E$105="X",INDIRECT("'DATA - økonomi'!AK"&amp;4+15*$A46+4*$A46+3),0)+IF(Analyse!$E$106="X",INDIRECT("'DATA - økonomi'!AK"&amp;4+15*$A46+4*$A46+4),0)+IF(Analyse!$E$107="X",INDIRECT("'DATA - økonomi'!AK"&amp;4+15*$A46+4*$A46+5),0)+IF(Analyse!$E$108="X",INDIRECT("'DATA - økonomi'!AK"&amp;4+15*$A46+4*$A46+6),0)+IF(Analyse!$E$109="X",INDIRECT("'DATA - økonomi'!AK"&amp;4+15*$A46+4*$A46+7),0)+IF(Analyse!$E$110="X",INDIRECT("'DATA - økonomi'!AK"&amp;4+15*$A46+4*$A46+8),0)+IF(Analyse!$E$111="X",INDIRECT("'DATA - økonomi'!AK"&amp;4+15*$A46+4*$A46+9),0)+IF(Analyse!$E$112="X",INDIRECT("'DATA - økonomi'!AK"&amp;4+15*$A46+4*$A46+10),0)+IF(Analyse!$E$115="X",INDIRECT("'DATA - økonomi'!AK"&amp;4+15*$A46+4*$A46+11),0)+IF(Analyse!$E$116="X",INDIRECT("'DATA - økonomi'!AK"&amp;4+15*$A46+4*$A46+12),0)+IF(Analyse!$E$117="X",INDIRECT("'DATA - økonomi'!AK"&amp;4+15*$A46+4*$A46+13),0)+IF(Analyse!$E$129="X",INDIRECT("'DATA - økonomi'!AK"&amp;4+15*$A46+4*$A46+14),0)</f>
        <v>0</v>
      </c>
      <c r="AL46" s="36">
        <f ca="1">IF(Analyse!$E$3="X",INDIRECT("'DATA - økonomi'!AL"&amp;4+15*$A46+4*$A46+0),0)+IF(Analyse!$E$4="X",INDIRECT("'DATA - økonomi'!AL"&amp;4+15*$A46+4*$A46+1),0)+IF(Analyse!$E$104="X",INDIRECT("'DATA - økonomi'!AL"&amp;4+15*$A46+4*$A46+2),0)+IF(Analyse!$E$105="X",INDIRECT("'DATA - økonomi'!AL"&amp;4+15*$A46+4*$A46+3),0)+IF(Analyse!$E$106="X",INDIRECT("'DATA - økonomi'!AL"&amp;4+15*$A46+4*$A46+4),0)+IF(Analyse!$E$107="X",INDIRECT("'DATA - økonomi'!AL"&amp;4+15*$A46+4*$A46+5),0)+IF(Analyse!$E$108="X",INDIRECT("'DATA - økonomi'!AL"&amp;4+15*$A46+4*$A46+6),0)+IF(Analyse!$E$109="X",INDIRECT("'DATA - økonomi'!AL"&amp;4+15*$A46+4*$A46+7),0)+IF(Analyse!$E$110="X",INDIRECT("'DATA - økonomi'!AL"&amp;4+15*$A46+4*$A46+8),0)+IF(Analyse!$E$111="X",INDIRECT("'DATA - økonomi'!AL"&amp;4+15*$A46+4*$A46+9),0)+IF(Analyse!$E$112="X",INDIRECT("'DATA - økonomi'!AL"&amp;4+15*$A46+4*$A46+10),0)+IF(Analyse!$E$115="X",INDIRECT("'DATA - økonomi'!AL"&amp;4+15*$A46+4*$A46+11),0)+IF(Analyse!$E$116="X",INDIRECT("'DATA - økonomi'!AL"&amp;4+15*$A46+4*$A46+12),0)+IF(Analyse!$E$117="X",INDIRECT("'DATA - økonomi'!AL"&amp;4+15*$A46+4*$A46+13),0)+IF(Analyse!$E$129="X",INDIRECT("'DATA - økonomi'!AL"&amp;4+15*$A46+4*$A46+14),0)</f>
        <v>0</v>
      </c>
      <c r="AM46" s="36">
        <f ca="1">IF(Analyse!$E$3="X",INDIRECT("'DATA - økonomi'!AM"&amp;4+15*$A46+4*$A46+0),0)+IF(Analyse!$E$4="X",INDIRECT("'DATA - økonomi'!AM"&amp;4+15*$A46+4*$A46+1),0)+IF(Analyse!$E$104="X",INDIRECT("'DATA - økonomi'!AM"&amp;4+15*$A46+4*$A46+2),0)+IF(Analyse!$E$105="X",INDIRECT("'DATA - økonomi'!AM"&amp;4+15*$A46+4*$A46+3),0)+IF(Analyse!$E$106="X",INDIRECT("'DATA - økonomi'!AM"&amp;4+15*$A46+4*$A46+4),0)+IF(Analyse!$E$107="X",INDIRECT("'DATA - økonomi'!AM"&amp;4+15*$A46+4*$A46+5),0)+IF(Analyse!$E$108="X",INDIRECT("'DATA - økonomi'!AM"&amp;4+15*$A46+4*$A46+6),0)+IF(Analyse!$E$109="X",INDIRECT("'DATA - økonomi'!AM"&amp;4+15*$A46+4*$A46+7),0)+IF(Analyse!$E$110="X",INDIRECT("'DATA - økonomi'!AM"&amp;4+15*$A46+4*$A46+8),0)+IF(Analyse!$E$111="X",INDIRECT("'DATA - økonomi'!AM"&amp;4+15*$A46+4*$A46+9),0)+IF(Analyse!$E$112="X",INDIRECT("'DATA - økonomi'!AM"&amp;4+15*$A46+4*$A46+10),0)+IF(Analyse!$E$115="X",INDIRECT("'DATA - økonomi'!AM"&amp;4+15*$A46+4*$A46+11),0)+IF(Analyse!$E$116="X",INDIRECT("'DATA - økonomi'!AM"&amp;4+15*$A46+4*$A46+12),0)+IF(Analyse!$E$117="X",INDIRECT("'DATA - økonomi'!AM"&amp;4+15*$A46+4*$A46+13),0)+IF(Analyse!$E$129="X",INDIRECT("'DATA - økonomi'!AM"&amp;4+15*$A46+4*$A46+14),0)</f>
        <v>0</v>
      </c>
      <c r="AN46" s="36">
        <f ca="1">IF(Analyse!$E$3="X",INDIRECT("'DATA - økonomi'!AN"&amp;4+15*$A46+4*$A46+0),0)+IF(Analyse!$E$4="X",INDIRECT("'DATA - økonomi'!AN"&amp;4+15*$A46+4*$A46+1),0)+IF(Analyse!$E$104="X",INDIRECT("'DATA - økonomi'!AN"&amp;4+15*$A46+4*$A46+2),0)+IF(Analyse!$E$105="X",INDIRECT("'DATA - økonomi'!AN"&amp;4+15*$A46+4*$A46+3),0)+IF(Analyse!$E$106="X",INDIRECT("'DATA - økonomi'!AN"&amp;4+15*$A46+4*$A46+4),0)+IF(Analyse!$E$107="X",INDIRECT("'DATA - økonomi'!AN"&amp;4+15*$A46+4*$A46+5),0)+IF(Analyse!$E$108="X",INDIRECT("'DATA - økonomi'!AN"&amp;4+15*$A46+4*$A46+6),0)+IF(Analyse!$E$109="X",INDIRECT("'DATA - økonomi'!AN"&amp;4+15*$A46+4*$A46+7),0)+IF(Analyse!$E$110="X",INDIRECT("'DATA - økonomi'!AN"&amp;4+15*$A46+4*$A46+8),0)+IF(Analyse!$E$111="X",INDIRECT("'DATA - økonomi'!AN"&amp;4+15*$A46+4*$A46+9),0)+IF(Analyse!$E$112="X",INDIRECT("'DATA - økonomi'!AN"&amp;4+15*$A46+4*$A46+10),0)+IF(Analyse!$E$115="X",INDIRECT("'DATA - økonomi'!AN"&amp;4+15*$A46+4*$A46+11),0)+IF(Analyse!$E$116="X",INDIRECT("'DATA - økonomi'!AN"&amp;4+15*$A46+4*$A46+12),0)+IF(Analyse!$E$117="X",INDIRECT("'DATA - økonomi'!AN"&amp;4+15*$A46+4*$A46+13),0)+IF(Analyse!$E$129="X",INDIRECT("'DATA - økonomi'!AN"&amp;4+15*$A46+4*$A46+14),0)</f>
        <v>0</v>
      </c>
      <c r="AO46" s="36">
        <f ca="1">IF(Analyse!$E$3="X",INDIRECT("'DATA - økonomi'!AO"&amp;4+15*$A46+4*$A46+0),0)+IF(Analyse!$E$4="X",INDIRECT("'DATA - økonomi'!AO"&amp;4+15*$A46+4*$A46+1),0)+IF(Analyse!$E$104="X",INDIRECT("'DATA - økonomi'!AO"&amp;4+15*$A46+4*$A46+2),0)+IF(Analyse!$E$105="X",INDIRECT("'DATA - økonomi'!AO"&amp;4+15*$A46+4*$A46+3),0)+IF(Analyse!$E$106="X",INDIRECT("'DATA - økonomi'!AO"&amp;4+15*$A46+4*$A46+4),0)+IF(Analyse!$E$107="X",INDIRECT("'DATA - økonomi'!AO"&amp;4+15*$A46+4*$A46+5),0)+IF(Analyse!$E$108="X",INDIRECT("'DATA - økonomi'!AO"&amp;4+15*$A46+4*$A46+6),0)+IF(Analyse!$E$109="X",INDIRECT("'DATA - økonomi'!AO"&amp;4+15*$A46+4*$A46+7),0)+IF(Analyse!$E$110="X",INDIRECT("'DATA - økonomi'!AO"&amp;4+15*$A46+4*$A46+8),0)+IF(Analyse!$E$111="X",INDIRECT("'DATA - økonomi'!AO"&amp;4+15*$A46+4*$A46+9),0)+IF(Analyse!$E$112="X",INDIRECT("'DATA - økonomi'!AO"&amp;4+15*$A46+4*$A46+10),0)+IF(Analyse!$E$115="X",INDIRECT("'DATA - økonomi'!AO"&amp;4+15*$A46+4*$A46+11),0)+IF(Analyse!$E$116="X",INDIRECT("'DATA - økonomi'!AO"&amp;4+15*$A46+4*$A46+12),0)+IF(Analyse!$E$117="X",INDIRECT("'DATA - økonomi'!AO"&amp;4+15*$A46+4*$A46+13),0)+IF(Analyse!$E$129="X",INDIRECT("'DATA - økonomi'!AO"&amp;4+15*$A46+4*$A46+14),0)</f>
        <v>0</v>
      </c>
      <c r="AP46" s="30"/>
      <c r="AQ46" s="35" t="s">
        <v>54</v>
      </c>
      <c r="AR46" s="36">
        <f ca="1">INDIRECT("'DATA - økonomi'!AE"&amp;($A149+1)*19)</f>
        <v>24847.351999999999</v>
      </c>
      <c r="AS46" s="36">
        <f ca="1">INDIRECT("'DATA - økonomi'!AF"&amp;($A149+1)*19)</f>
        <v>24848.423999999999</v>
      </c>
      <c r="AT46" s="36">
        <f ca="1">INDIRECT("'DATA - økonomi'!AG"&amp;($A149+1)*19)</f>
        <v>24724.181999999997</v>
      </c>
      <c r="AU46" s="36">
        <f ca="1">INDIRECT("'DATA - økonomi'!AH"&amp;($A149+1)*19)</f>
        <v>24764.386000000002</v>
      </c>
      <c r="AV46" s="36">
        <f ca="1">INDIRECT("'DATA - økonomi'!AI"&amp;($A149+1)*19)</f>
        <v>24793.505000000001</v>
      </c>
      <c r="AW46" s="36">
        <f ca="1">INDIRECT("'DATA - økonomi'!AJ"&amp;($A149+1)*19)</f>
        <v>24838.172999999999</v>
      </c>
      <c r="AX46" s="36">
        <f ca="1">INDIRECT("'DATA - økonomi'!AK"&amp;($A149+1)*19)</f>
        <v>24810.482000000004</v>
      </c>
      <c r="AY46" s="36">
        <f ca="1">INDIRECT("'DATA - økonomi'!AL"&amp;($A149+1)*19)</f>
        <v>24862.769</v>
      </c>
      <c r="AZ46" s="36">
        <f ca="1">INDIRECT("'DATA - økonomi'!AM"&amp;($A149+1)*19)</f>
        <v>24883.8</v>
      </c>
      <c r="BA46" s="36">
        <f ca="1">INDIRECT("'DATA - økonomi'!AN"&amp;($A149+1)*19)</f>
        <v>25172.884999999998</v>
      </c>
      <c r="BB46" s="36">
        <f ca="1">INDIRECT("'DATA - økonomi'!AO"&amp;($A149+1)*19)</f>
        <v>25524</v>
      </c>
      <c r="BC46" s="30"/>
    </row>
    <row r="47" spans="1:55" x14ac:dyDescent="0.25">
      <c r="A47" s="32">
        <v>43</v>
      </c>
      <c r="B47" s="35" t="s">
        <v>55</v>
      </c>
      <c r="C47" s="36">
        <f ca="1">IF(Analyse!$E$3="X",INDIRECT("'DATA - økonomi'!C"&amp;4+15*$A47+4*$A47+0),0)+IF(Analyse!$E$4="X",INDIRECT("'DATA - økonomi'!C"&amp;4+15*$A47+4*$A47+1),0)+IF(Analyse!$E$104="X",INDIRECT("'DATA - økonomi'!C"&amp;4+15*$A47+4*$A47+2),0)+IF(Analyse!$E$105="X",INDIRECT("'DATA - økonomi'!C"&amp;4+15*$A47+4*$A47+3),0)+IF(Analyse!$E$106="X",INDIRECT("'DATA - økonomi'!C"&amp;4+15*$A47+4*$A47+4),0)+IF(Analyse!$E$107="X",INDIRECT("'DATA - økonomi'!C"&amp;4+15*$A47+4*$A47+5),0)+IF(Analyse!$E$108="X",INDIRECT("'DATA - økonomi'!C"&amp;4+15*$A47+4*$A47+6),0)+IF(Analyse!$E$109="X",INDIRECT("'DATA - økonomi'!C"&amp;4+15*$A47+4*$A47+7),0)+IF(Analyse!$E$110="X",INDIRECT("'DATA - økonomi'!C"&amp;4+15*$A47+4*$A47+8),0)+IF(Analyse!$E$111="X",INDIRECT("'DATA - økonomi'!C"&amp;4+15*$A47+4*$A47+9),0)+IF(Analyse!$E$112="X",INDIRECT("'DATA - økonomi'!C"&amp;4+15*$A47+4*$A47+10),0)+IF(Analyse!$E$115="X",INDIRECT("'DATA - økonomi'!C"&amp;4+15*$A47+4*$A47+11),0)+IF(Analyse!$E$116="X",INDIRECT("'DATA - økonomi'!C"&amp;4+15*$A47+4*$A47+12),0)+IF(Analyse!$E$117="X",INDIRECT("'DATA - økonomi'!C"&amp;4+15*$A47+4*$A47+13),0)+IF(Analyse!$E$129="X",INDIRECT("'DATA - økonomi'!C"&amp;4+15*$A47+4*$A47+14),0)</f>
        <v>0</v>
      </c>
      <c r="D47" s="36">
        <f ca="1">IF(Analyse!$E$3="X",INDIRECT("'DATA - økonomi'!D"&amp;4+15*$A47+4*$A47+0),0)+IF(Analyse!$E$4="X",INDIRECT("'DATA - økonomi'!D"&amp;4+15*$A47+4*$A47+1),0)+IF(Analyse!$E$104="X",INDIRECT("'DATA - økonomi'!D"&amp;4+15*$A47+4*$A47+2),0)+IF(Analyse!$E$105="X",INDIRECT("'DATA - økonomi'!D"&amp;4+15*$A47+4*$A47+3),0)+IF(Analyse!$E$106="X",INDIRECT("'DATA - økonomi'!D"&amp;4+15*$A47+4*$A47+4),0)+IF(Analyse!$E$107="X",INDIRECT("'DATA - økonomi'!D"&amp;4+15*$A47+4*$A47+5),0)+IF(Analyse!$E$108="X",INDIRECT("'DATA - økonomi'!D"&amp;4+15*$A47+4*$A47+6),0)+IF(Analyse!$E$109="X",INDIRECT("'DATA - økonomi'!D"&amp;4+15*$A47+4*$A47+7),0)+IF(Analyse!$E$110="X",INDIRECT("'DATA - økonomi'!D"&amp;4+15*$A47+4*$A47+8),0)+IF(Analyse!$E$111="X",INDIRECT("'DATA - økonomi'!D"&amp;4+15*$A47+4*$A47+9),0)+IF(Analyse!$E$112="X",INDIRECT("'DATA - økonomi'!D"&amp;4+15*$A47+4*$A47+10),0)+IF(Analyse!$E$115="X",INDIRECT("'DATA - økonomi'!D"&amp;4+15*$A47+4*$A47+11),0)+IF(Analyse!$E$116="X",INDIRECT("'DATA - økonomi'!D"&amp;4+15*$A47+4*$A47+12),0)+IF(Analyse!$E$117="X",INDIRECT("'DATA - økonomi'!D"&amp;4+15*$A47+4*$A47+13),0)+IF(Analyse!$E$129="X",INDIRECT("'DATA - økonomi'!D"&amp;4+15*$A47+4*$A47+14),0)</f>
        <v>0</v>
      </c>
      <c r="E47" s="36">
        <f ca="1">IF(Analyse!$E$3="X",INDIRECT("'DATA - økonomi'!E"&amp;4+15*$A47+4*$A47+0),0)+IF(Analyse!$E$4="X",INDIRECT("'DATA - økonomi'!E"&amp;4+15*$A47+4*$A47+1),0)+IF(Analyse!$E$104="X",INDIRECT("'DATA - økonomi'!E"&amp;4+15*$A47+4*$A47+2),0)+IF(Analyse!$E$105="X",INDIRECT("'DATA - økonomi'!E"&amp;4+15*$A47+4*$A47+3),0)+IF(Analyse!$E$106="X",INDIRECT("'DATA - økonomi'!E"&amp;4+15*$A47+4*$A47+4),0)+IF(Analyse!$E$107="X",INDIRECT("'DATA - økonomi'!E"&amp;4+15*$A47+4*$A47+5),0)+IF(Analyse!$E$108="X",INDIRECT("'DATA - økonomi'!E"&amp;4+15*$A47+4*$A47+6),0)+IF(Analyse!$E$109="X",INDIRECT("'DATA - økonomi'!E"&amp;4+15*$A47+4*$A47+7),0)+IF(Analyse!$E$110="X",INDIRECT("'DATA - økonomi'!E"&amp;4+15*$A47+4*$A47+8),0)+IF(Analyse!$E$111="X",INDIRECT("'DATA - økonomi'!E"&amp;4+15*$A47+4*$A47+9),0)+IF(Analyse!$E$112="X",INDIRECT("'DATA - økonomi'!E"&amp;4+15*$A47+4*$A47+10),0)+IF(Analyse!$E$115="X",INDIRECT("'DATA - økonomi'!E"&amp;4+15*$A47+4*$A47+11),0)+IF(Analyse!$E$116="X",INDIRECT("'DATA - økonomi'!E"&amp;4+15*$A47+4*$A47+12),0)+IF(Analyse!$E$117="X",INDIRECT("'DATA - økonomi'!E"&amp;4+15*$A47+4*$A47+13),0)+IF(Analyse!$E$129="X",INDIRECT("'DATA - økonomi'!E"&amp;4+15*$A47+4*$A47+14),0)</f>
        <v>0</v>
      </c>
      <c r="F47" s="36">
        <f ca="1">IF(Analyse!$E$3="X",INDIRECT("'DATA - økonomi'!F"&amp;4+15*$A47+4*$A47+0),0)+IF(Analyse!$E$4="X",INDIRECT("'DATA - økonomi'!F"&amp;4+15*$A47+4*$A47+1),0)+IF(Analyse!$E$104="X",INDIRECT("'DATA - økonomi'!F"&amp;4+15*$A47+4*$A47+2),0)+IF(Analyse!$E$105="X",INDIRECT("'DATA - økonomi'!F"&amp;4+15*$A47+4*$A47+3),0)+IF(Analyse!$E$106="X",INDIRECT("'DATA - økonomi'!F"&amp;4+15*$A47+4*$A47+4),0)+IF(Analyse!$E$107="X",INDIRECT("'DATA - økonomi'!F"&amp;4+15*$A47+4*$A47+5),0)+IF(Analyse!$E$108="X",INDIRECT("'DATA - økonomi'!F"&amp;4+15*$A47+4*$A47+6),0)+IF(Analyse!$E$109="X",INDIRECT("'DATA - økonomi'!F"&amp;4+15*$A47+4*$A47+7),0)+IF(Analyse!$E$110="X",INDIRECT("'DATA - økonomi'!F"&amp;4+15*$A47+4*$A47+8),0)+IF(Analyse!$E$111="X",INDIRECT("'DATA - økonomi'!F"&amp;4+15*$A47+4*$A47+9),0)+IF(Analyse!$E$112="X",INDIRECT("'DATA - økonomi'!F"&amp;4+15*$A47+4*$A47+10),0)+IF(Analyse!$E$115="X",INDIRECT("'DATA - økonomi'!F"&amp;4+15*$A47+4*$A47+11),0)+IF(Analyse!$E$116="X",INDIRECT("'DATA - økonomi'!F"&amp;4+15*$A47+4*$A47+12),0)+IF(Analyse!$E$117="X",INDIRECT("'DATA - økonomi'!F"&amp;4+15*$A47+4*$A47+13),0)+IF(Analyse!$E$129="X",INDIRECT("'DATA - økonomi'!F"&amp;4+15*$A47+4*$A47+14),0)</f>
        <v>0</v>
      </c>
      <c r="G47" s="36">
        <f ca="1">IF(Analyse!$E$3="X",INDIRECT("'DATA - økonomi'!G"&amp;4+15*$A47+4*$A47+0),0)+IF(Analyse!$E$4="X",INDIRECT("'DATA - økonomi'!G"&amp;4+15*$A47+4*$A47+1),0)+IF(Analyse!$E$104="X",INDIRECT("'DATA - økonomi'!G"&amp;4+15*$A47+4*$A47+2),0)+IF(Analyse!$E$105="X",INDIRECT("'DATA - økonomi'!G"&amp;4+15*$A47+4*$A47+3),0)+IF(Analyse!$E$106="X",INDIRECT("'DATA - økonomi'!G"&amp;4+15*$A47+4*$A47+4),0)+IF(Analyse!$E$107="X",INDIRECT("'DATA - økonomi'!G"&amp;4+15*$A47+4*$A47+5),0)+IF(Analyse!$E$108="X",INDIRECT("'DATA - økonomi'!G"&amp;4+15*$A47+4*$A47+6),0)+IF(Analyse!$E$109="X",INDIRECT("'DATA - økonomi'!G"&amp;4+15*$A47+4*$A47+7),0)+IF(Analyse!$E$110="X",INDIRECT("'DATA - økonomi'!G"&amp;4+15*$A47+4*$A47+8),0)+IF(Analyse!$E$111="X",INDIRECT("'DATA - økonomi'!G"&amp;4+15*$A47+4*$A47+9),0)+IF(Analyse!$E$112="X",INDIRECT("'DATA - økonomi'!G"&amp;4+15*$A47+4*$A47+10),0)+IF(Analyse!$E$115="X",INDIRECT("'DATA - økonomi'!G"&amp;4+15*$A47+4*$A47+11),0)+IF(Analyse!$E$116="X",INDIRECT("'DATA - økonomi'!G"&amp;4+15*$A47+4*$A47+12),0)+IF(Analyse!$E$117="X",INDIRECT("'DATA - økonomi'!G"&amp;4+15*$A47+4*$A47+13),0)+IF(Analyse!$E$129="X",INDIRECT("'DATA - økonomi'!G"&amp;4+15*$A47+4*$A47+14),0)</f>
        <v>0</v>
      </c>
      <c r="H47" s="36">
        <f ca="1">IF(Analyse!$E$3="X",INDIRECT("'DATA - økonomi'!H"&amp;4+15*$A47+4*$A47+0),0)+IF(Analyse!$E$4="X",INDIRECT("'DATA - økonomi'!H"&amp;4+15*$A47+4*$A47+1),0)+IF(Analyse!$E$104="X",INDIRECT("'DATA - økonomi'!H"&amp;4+15*$A47+4*$A47+2),0)+IF(Analyse!$E$105="X",INDIRECT("'DATA - økonomi'!H"&amp;4+15*$A47+4*$A47+3),0)+IF(Analyse!$E$106="X",INDIRECT("'DATA - økonomi'!H"&amp;4+15*$A47+4*$A47+4),0)+IF(Analyse!$E$107="X",INDIRECT("'DATA - økonomi'!H"&amp;4+15*$A47+4*$A47+5),0)+IF(Analyse!$E$108="X",INDIRECT("'DATA - økonomi'!H"&amp;4+15*$A47+4*$A47+6),0)+IF(Analyse!$E$109="X",INDIRECT("'DATA - økonomi'!H"&amp;4+15*$A47+4*$A47+7),0)+IF(Analyse!$E$110="X",INDIRECT("'DATA - økonomi'!H"&amp;4+15*$A47+4*$A47+8),0)+IF(Analyse!$E$111="X",INDIRECT("'DATA - økonomi'!H"&amp;4+15*$A47+4*$A47+9),0)+IF(Analyse!$E$112="X",INDIRECT("'DATA - økonomi'!H"&amp;4+15*$A47+4*$A47+10),0)+IF(Analyse!$E$115="X",INDIRECT("'DATA - økonomi'!H"&amp;4+15*$A47+4*$A47+11),0)+IF(Analyse!$E$116="X",INDIRECT("'DATA - økonomi'!H"&amp;4+15*$A47+4*$A47+12),0)+IF(Analyse!$E$117="X",INDIRECT("'DATA - økonomi'!H"&amp;4+15*$A47+4*$A47+13),0)+IF(Analyse!$E$129="X",INDIRECT("'DATA - økonomi'!H"&amp;4+15*$A47+4*$A47+14),0)</f>
        <v>0</v>
      </c>
      <c r="I47" s="36">
        <f ca="1">IF(Analyse!$E$3="X",INDIRECT("'DATA - økonomi'!I"&amp;4+15*$A47+4*$A47+0),0)+IF(Analyse!$E$4="X",INDIRECT("'DATA - økonomi'!I"&amp;4+15*$A47+4*$A47+1),0)+IF(Analyse!$E$104="X",INDIRECT("'DATA - økonomi'!I"&amp;4+15*$A47+4*$A47+2),0)+IF(Analyse!$E$105="X",INDIRECT("'DATA - økonomi'!I"&amp;4+15*$A47+4*$A47+3),0)+IF(Analyse!$E$106="X",INDIRECT("'DATA - økonomi'!I"&amp;4+15*$A47+4*$A47+4),0)+IF(Analyse!$E$107="X",INDIRECT("'DATA - økonomi'!I"&amp;4+15*$A47+4*$A47+5),0)+IF(Analyse!$E$108="X",INDIRECT("'DATA - økonomi'!I"&amp;4+15*$A47+4*$A47+6),0)+IF(Analyse!$E$109="X",INDIRECT("'DATA - økonomi'!I"&amp;4+15*$A47+4*$A47+7),0)+IF(Analyse!$E$110="X",INDIRECT("'DATA - økonomi'!I"&amp;4+15*$A47+4*$A47+8),0)+IF(Analyse!$E$111="X",INDIRECT("'DATA - økonomi'!I"&amp;4+15*$A47+4*$A47+9),0)+IF(Analyse!$E$112="X",INDIRECT("'DATA - økonomi'!I"&amp;4+15*$A47+4*$A47+10),0)+IF(Analyse!$E$115="X",INDIRECT("'DATA - økonomi'!I"&amp;4+15*$A47+4*$A47+11),0)+IF(Analyse!$E$116="X",INDIRECT("'DATA - økonomi'!I"&amp;4+15*$A47+4*$A47+12),0)+IF(Analyse!$E$117="X",INDIRECT("'DATA - økonomi'!I"&amp;4+15*$A47+4*$A47+13),0)+IF(Analyse!$E$129="X",INDIRECT("'DATA - økonomi'!I"&amp;4+15*$A47+4*$A47+14),0)</f>
        <v>0</v>
      </c>
      <c r="J47" s="36">
        <f ca="1">IF(Analyse!$E$3="X",INDIRECT("'DATA - økonomi'!J"&amp;4+15*$A47+4*$A47+0),0)+IF(Analyse!$E$4="X",INDIRECT("'DATA - økonomi'!J"&amp;4+15*$A47+4*$A47+1),0)+IF(Analyse!$E$104="X",INDIRECT("'DATA - økonomi'!J"&amp;4+15*$A47+4*$A47+2),0)+IF(Analyse!$E$105="X",INDIRECT("'DATA - økonomi'!J"&amp;4+15*$A47+4*$A47+3),0)+IF(Analyse!$E$106="X",INDIRECT("'DATA - økonomi'!J"&amp;4+15*$A47+4*$A47+4),0)+IF(Analyse!$E$107="X",INDIRECT("'DATA - økonomi'!J"&amp;4+15*$A47+4*$A47+5),0)+IF(Analyse!$E$108="X",INDIRECT("'DATA - økonomi'!J"&amp;4+15*$A47+4*$A47+6),0)+IF(Analyse!$E$109="X",INDIRECT("'DATA - økonomi'!J"&amp;4+15*$A47+4*$A47+7),0)+IF(Analyse!$E$110="X",INDIRECT("'DATA - økonomi'!J"&amp;4+15*$A47+4*$A47+8),0)+IF(Analyse!$E$111="X",INDIRECT("'DATA - økonomi'!J"&amp;4+15*$A47+4*$A47+9),0)+IF(Analyse!$E$112="X",INDIRECT("'DATA - økonomi'!J"&amp;4+15*$A47+4*$A47+10),0)+IF(Analyse!$E$115="X",INDIRECT("'DATA - økonomi'!J"&amp;4+15*$A47+4*$A47+11),0)+IF(Analyse!$E$116="X",INDIRECT("'DATA - økonomi'!J"&amp;4+15*$A47+4*$A47+12),0)+IF(Analyse!$E$117="X",INDIRECT("'DATA - økonomi'!J"&amp;4+15*$A47+4*$A47+13),0)+IF(Analyse!$E$129="X",INDIRECT("'DATA - økonomi'!J"&amp;4+15*$A47+4*$A47+14),0)</f>
        <v>0</v>
      </c>
      <c r="K47" s="36">
        <f ca="1">IF(Analyse!$E$3="X",INDIRECT("'DATA - økonomi'!K"&amp;4+15*$A47+4*$A47+0),0)+IF(Analyse!$E$4="X",INDIRECT("'DATA - økonomi'!K"&amp;4+15*$A47+4*$A47+1),0)+IF(Analyse!$E$104="X",INDIRECT("'DATA - økonomi'!K"&amp;4+15*$A47+4*$A47+2),0)+IF(Analyse!$E$105="X",INDIRECT("'DATA - økonomi'!K"&amp;4+15*$A47+4*$A47+3),0)+IF(Analyse!$E$106="X",INDIRECT("'DATA - økonomi'!K"&amp;4+15*$A47+4*$A47+4),0)+IF(Analyse!$E$107="X",INDIRECT("'DATA - økonomi'!K"&amp;4+15*$A47+4*$A47+5),0)+IF(Analyse!$E$108="X",INDIRECT("'DATA - økonomi'!K"&amp;4+15*$A47+4*$A47+6),0)+IF(Analyse!$E$109="X",INDIRECT("'DATA - økonomi'!K"&amp;4+15*$A47+4*$A47+7),0)+IF(Analyse!$E$110="X",INDIRECT("'DATA - økonomi'!K"&amp;4+15*$A47+4*$A47+8),0)+IF(Analyse!$E$111="X",INDIRECT("'DATA - økonomi'!K"&amp;4+15*$A47+4*$A47+9),0)+IF(Analyse!$E$112="X",INDIRECT("'DATA - økonomi'!K"&amp;4+15*$A47+4*$A47+10),0)+IF(Analyse!$E$115="X",INDIRECT("'DATA - økonomi'!K"&amp;4+15*$A47+4*$A47+11),0)+IF(Analyse!$E$116="X",INDIRECT("'DATA - økonomi'!K"&amp;4+15*$A47+4*$A47+12),0)+IF(Analyse!$E$117="X",INDIRECT("'DATA - økonomi'!K"&amp;4+15*$A47+4*$A47+13),0)+IF(Analyse!$E$129="X",INDIRECT("'DATA - økonomi'!K"&amp;4+15*$A47+4*$A47+14),0)</f>
        <v>0</v>
      </c>
      <c r="L47" s="36">
        <f ca="1">IF(Analyse!$E$3="X",INDIRECT("'DATA - økonomi'!L"&amp;4+15*$A47+4*$A47+0),0)+IF(Analyse!$E$4="X",INDIRECT("'DATA - økonomi'!L"&amp;4+15*$A47+4*$A47+1),0)+IF(Analyse!$E$104="X",INDIRECT("'DATA - økonomi'!L"&amp;4+15*$A47+4*$A47+2),0)+IF(Analyse!$E$105="X",INDIRECT("'DATA - økonomi'!L"&amp;4+15*$A47+4*$A47+3),0)+IF(Analyse!$E$106="X",INDIRECT("'DATA - økonomi'!L"&amp;4+15*$A47+4*$A47+4),0)+IF(Analyse!$E$107="X",INDIRECT("'DATA - økonomi'!L"&amp;4+15*$A47+4*$A47+5),0)+IF(Analyse!$E$108="X",INDIRECT("'DATA - økonomi'!L"&amp;4+15*$A47+4*$A47+6),0)+IF(Analyse!$E$109="X",INDIRECT("'DATA - økonomi'!L"&amp;4+15*$A47+4*$A47+7),0)+IF(Analyse!$E$110="X",INDIRECT("'DATA - økonomi'!L"&amp;4+15*$A47+4*$A47+8),0)+IF(Analyse!$E$111="X",INDIRECT("'DATA - økonomi'!L"&amp;4+15*$A47+4*$A47+9),0)+IF(Analyse!$E$112="X",INDIRECT("'DATA - økonomi'!L"&amp;4+15*$A47+4*$A47+10),0)+IF(Analyse!$E$115="X",INDIRECT("'DATA - økonomi'!L"&amp;4+15*$A47+4*$A47+11),0)+IF(Analyse!$E$116="X",INDIRECT("'DATA - økonomi'!L"&amp;4+15*$A47+4*$A47+12),0)+IF(Analyse!$E$117="X",INDIRECT("'DATA - økonomi'!L"&amp;4+15*$A47+4*$A47+13),0)+IF(Analyse!$E$129="X",INDIRECT("'DATA - økonomi'!L"&amp;4+15*$A47+4*$A47+14),0)</f>
        <v>0</v>
      </c>
      <c r="M47" s="36">
        <f ca="1">IF(Analyse!$E$3="X",INDIRECT("'DATA - økonomi'!M"&amp;4+15*$A47+4*$A47+0),0)+IF(Analyse!$E$4="X",INDIRECT("'DATA - økonomi'!M"&amp;4+15*$A47+4*$A47+1),0)+IF(Analyse!$E$104="X",INDIRECT("'DATA - økonomi'!M"&amp;4+15*$A47+4*$A47+2),0)+IF(Analyse!$E$105="X",INDIRECT("'DATA - økonomi'!M"&amp;4+15*$A47+4*$A47+3),0)+IF(Analyse!$E$106="X",INDIRECT("'DATA - økonomi'!M"&amp;4+15*$A47+4*$A47+4),0)+IF(Analyse!$E$107="X",INDIRECT("'DATA - økonomi'!M"&amp;4+15*$A47+4*$A47+5),0)+IF(Analyse!$E$108="X",INDIRECT("'DATA - økonomi'!M"&amp;4+15*$A47+4*$A47+6),0)+IF(Analyse!$E$109="X",INDIRECT("'DATA - økonomi'!M"&amp;4+15*$A47+4*$A47+7),0)+IF(Analyse!$E$110="X",INDIRECT("'DATA - økonomi'!M"&amp;4+15*$A47+4*$A47+8),0)+IF(Analyse!$E$111="X",INDIRECT("'DATA - økonomi'!M"&amp;4+15*$A47+4*$A47+9),0)+IF(Analyse!$E$112="X",INDIRECT("'DATA - økonomi'!M"&amp;4+15*$A47+4*$A47+10),0)+IF(Analyse!$E$115="X",INDIRECT("'DATA - økonomi'!M"&amp;4+15*$A47+4*$A47+11),0)+IF(Analyse!$E$116="X",INDIRECT("'DATA - økonomi'!M"&amp;4+15*$A47+4*$A47+12),0)+IF(Analyse!$E$117="X",INDIRECT("'DATA - økonomi'!M"&amp;4+15*$A47+4*$A47+13),0)+IF(Analyse!$E$129="X",INDIRECT("'DATA - økonomi'!M"&amp;4+15*$A47+4*$A47+14),0)</f>
        <v>0</v>
      </c>
      <c r="N47" s="36">
        <f ca="1">IF(Analyse!$E$3="X",INDIRECT("'DATA - økonomi'!N"&amp;4+15*$A47+4*$A47+0),0)+IF(Analyse!$E$4="X",INDIRECT("'DATA - økonomi'!N"&amp;4+15*$A47+4*$A47+1),0)+IF(Analyse!$E$104="X",INDIRECT("'DATA - økonomi'!N"&amp;4+15*$A47+4*$A47+2),0)+IF(Analyse!$E$105="X",INDIRECT("'DATA - økonomi'!N"&amp;4+15*$A47+4*$A47+3),0)+IF(Analyse!$E$106="X",INDIRECT("'DATA - økonomi'!N"&amp;4+15*$A47+4*$A47+4),0)+IF(Analyse!$E$107="X",INDIRECT("'DATA - økonomi'!N"&amp;4+15*$A47+4*$A47+5),0)+IF(Analyse!$E$108="X",INDIRECT("'DATA - økonomi'!N"&amp;4+15*$A47+4*$A47+6),0)+IF(Analyse!$E$109="X",INDIRECT("'DATA - økonomi'!N"&amp;4+15*$A47+4*$A47+7),0)+IF(Analyse!$E$110="X",INDIRECT("'DATA - økonomi'!N"&amp;4+15*$A47+4*$A47+8),0)+IF(Analyse!$E$111="X",INDIRECT("'DATA - økonomi'!N"&amp;4+15*$A47+4*$A47+9),0)+IF(Analyse!$E$112="X",INDIRECT("'DATA - økonomi'!N"&amp;4+15*$A47+4*$A47+10),0)+IF(Analyse!$E$115="X",INDIRECT("'DATA - økonomi'!N"&amp;4+15*$A47+4*$A47+11),0)+IF(Analyse!$E$116="X",INDIRECT("'DATA - økonomi'!N"&amp;4+15*$A47+4*$A47+12),0)+IF(Analyse!$E$117="X",INDIRECT("'DATA - økonomi'!N"&amp;4+15*$A47+4*$A47+13),0)+IF(Analyse!$E$129="X",INDIRECT("'DATA - økonomi'!N"&amp;4+15*$A47+4*$A47+14),0)</f>
        <v>0</v>
      </c>
      <c r="O47" s="32"/>
      <c r="P47" s="35" t="s">
        <v>55</v>
      </c>
      <c r="Q47" s="36">
        <f ca="1">IF(Analyse!$E$3="X",INDIRECT("'DATA - økonomi'!Q"&amp;4+15*$A47+4*$A47+0),0)+IF(Analyse!$E$4="X",INDIRECT("'DATA - økonomi'!Q"&amp;4+15*$A47+4*$A47+1),0)+IF(Analyse!$E$104="X",INDIRECT("'DATA - økonomi'!Q"&amp;4+15*$A47+4*$A47+2),0)+IF(Analyse!$E$105="X",INDIRECT("'DATA - økonomi'!Q"&amp;4+15*$A47+4*$A47+3),0)+IF(Analyse!$E$106="X",INDIRECT("'DATA - økonomi'!Q"&amp;4+15*$A47+4*$A47+4),0)+IF(Analyse!$E$107="X",INDIRECT("'DATA - økonomi'!Q"&amp;4+15*$A47+4*$A47+5),0)+IF(Analyse!$E$108="X",INDIRECT("'DATA - økonomi'!Q"&amp;4+15*$A47+4*$A47+6),0)+IF(Analyse!$E$109="X",INDIRECT("'DATA - økonomi'!Q"&amp;4+15*$A47+4*$A47+7),0)+IF(Analyse!$E$110="X",INDIRECT("'DATA - økonomi'!Q"&amp;4+15*$A47+4*$A47+8),0)+IF(Analyse!$E$111="X",INDIRECT("'DATA - økonomi'!Q"&amp;4+15*$A47+4*$A47+9),0)+IF(Analyse!$E$112="X",INDIRECT("'DATA - økonomi'!Q"&amp;4+15*$A47+4*$A47+10),0)+IF(Analyse!$E$115="X",INDIRECT("'DATA - økonomi'!Q"&amp;4+15*$A47+4*$A47+11),0)+IF(Analyse!$E$116="X",INDIRECT("'DATA - økonomi'!Q"&amp;4+15*$A47+4*$A47+12),0)+IF(Analyse!$E$117="X",INDIRECT("'DATA - økonomi'!Q"&amp;4+15*$A47+4*$A47+13),0)+IF(Analyse!$E$129="X",INDIRECT("'DATA - økonomi'!Q"&amp;4+15*$A47+4*$A47+14),0)</f>
        <v>0</v>
      </c>
      <c r="R47" s="36">
        <f ca="1">IF(Analyse!$E$3="X",INDIRECT("'DATA - økonomi'!R"&amp;4+15*$A47+4*$A47+0),0)+IF(Analyse!$E$4="X",INDIRECT("'DATA - økonomi'!R"&amp;4+15*$A47+4*$A47+1),0)+IF(Analyse!$E$104="X",INDIRECT("'DATA - økonomi'!R"&amp;4+15*$A47+4*$A47+2),0)+IF(Analyse!$E$105="X",INDIRECT("'DATA - økonomi'!R"&amp;4+15*$A47+4*$A47+3),0)+IF(Analyse!$E$106="X",INDIRECT("'DATA - økonomi'!R"&amp;4+15*$A47+4*$A47+4),0)+IF(Analyse!$E$107="X",INDIRECT("'DATA - økonomi'!R"&amp;4+15*$A47+4*$A47+5),0)+IF(Analyse!$E$108="X",INDIRECT("'DATA - økonomi'!R"&amp;4+15*$A47+4*$A47+6),0)+IF(Analyse!$E$109="X",INDIRECT("'DATA - økonomi'!R"&amp;4+15*$A47+4*$A47+7),0)+IF(Analyse!$E$110="X",INDIRECT("'DATA - økonomi'!R"&amp;4+15*$A47+4*$A47+8),0)+IF(Analyse!$E$111="X",INDIRECT("'DATA - økonomi'!R"&amp;4+15*$A47+4*$A47+9),0)+IF(Analyse!$E$112="X",INDIRECT("'DATA - økonomi'!R"&amp;4+15*$A47+4*$A47+10),0)+IF(Analyse!$E$115="X",INDIRECT("'DATA - økonomi'!R"&amp;4+15*$A47+4*$A47+11),0)+IF(Analyse!$E$116="X",INDIRECT("'DATA - økonomi'!R"&amp;4+15*$A47+4*$A47+12),0)+IF(Analyse!$E$117="X",INDIRECT("'DATA - økonomi'!R"&amp;4+15*$A47+4*$A47+13),0)+IF(Analyse!$E$129="X",INDIRECT("'DATA - økonomi'!R"&amp;4+15*$A47+4*$A47+14),0)</f>
        <v>0</v>
      </c>
      <c r="S47" s="36">
        <f ca="1">IF(Analyse!$E$3="X",INDIRECT("'DATA - økonomi'!S"&amp;4+15*$A47+4*$A47+0),0)+IF(Analyse!$E$4="X",INDIRECT("'DATA - økonomi'!S"&amp;4+15*$A47+4*$A47+1),0)+IF(Analyse!$E$104="X",INDIRECT("'DATA - økonomi'!S"&amp;4+15*$A47+4*$A47+2),0)+IF(Analyse!$E$105="X",INDIRECT("'DATA - økonomi'!S"&amp;4+15*$A47+4*$A47+3),0)+IF(Analyse!$E$106="X",INDIRECT("'DATA - økonomi'!S"&amp;4+15*$A47+4*$A47+4),0)+IF(Analyse!$E$107="X",INDIRECT("'DATA - økonomi'!S"&amp;4+15*$A47+4*$A47+5),0)+IF(Analyse!$E$108="X",INDIRECT("'DATA - økonomi'!S"&amp;4+15*$A47+4*$A47+6),0)+IF(Analyse!$E$109="X",INDIRECT("'DATA - økonomi'!S"&amp;4+15*$A47+4*$A47+7),0)+IF(Analyse!$E$110="X",INDIRECT("'DATA - økonomi'!S"&amp;4+15*$A47+4*$A47+8),0)+IF(Analyse!$E$111="X",INDIRECT("'DATA - økonomi'!S"&amp;4+15*$A47+4*$A47+9),0)+IF(Analyse!$E$112="X",INDIRECT("'DATA - økonomi'!S"&amp;4+15*$A47+4*$A47+10),0)+IF(Analyse!$E$115="X",INDIRECT("'DATA - økonomi'!S"&amp;4+15*$A47+4*$A47+11),0)+IF(Analyse!$E$116="X",INDIRECT("'DATA - økonomi'!S"&amp;4+15*$A47+4*$A47+12),0)+IF(Analyse!$E$117="X",INDIRECT("'DATA - økonomi'!S"&amp;4+15*$A47+4*$A47+13),0)+IF(Analyse!$E$129="X",INDIRECT("'DATA - økonomi'!S"&amp;4+15*$A47+4*$A47+14),0)</f>
        <v>0</v>
      </c>
      <c r="T47" s="36">
        <f ca="1">IF(Analyse!$E$3="X",INDIRECT("'DATA - økonomi'!T"&amp;4+15*$A47+4*$A47+0),0)+IF(Analyse!$E$4="X",INDIRECT("'DATA - økonomi'!T"&amp;4+15*$A47+4*$A47+1),0)+IF(Analyse!$E$104="X",INDIRECT("'DATA - økonomi'!T"&amp;4+15*$A47+4*$A47+2),0)+IF(Analyse!$E$105="X",INDIRECT("'DATA - økonomi'!T"&amp;4+15*$A47+4*$A47+3),0)+IF(Analyse!$E$106="X",INDIRECT("'DATA - økonomi'!T"&amp;4+15*$A47+4*$A47+4),0)+IF(Analyse!$E$107="X",INDIRECT("'DATA - økonomi'!T"&amp;4+15*$A47+4*$A47+5),0)+IF(Analyse!$E$108="X",INDIRECT("'DATA - økonomi'!T"&amp;4+15*$A47+4*$A47+6),0)+IF(Analyse!$E$109="X",INDIRECT("'DATA - økonomi'!T"&amp;4+15*$A47+4*$A47+7),0)+IF(Analyse!$E$110="X",INDIRECT("'DATA - økonomi'!T"&amp;4+15*$A47+4*$A47+8),0)+IF(Analyse!$E$111="X",INDIRECT("'DATA - økonomi'!T"&amp;4+15*$A47+4*$A47+9),0)+IF(Analyse!$E$112="X",INDIRECT("'DATA - økonomi'!T"&amp;4+15*$A47+4*$A47+10),0)+IF(Analyse!$E$115="X",INDIRECT("'DATA - økonomi'!T"&amp;4+15*$A47+4*$A47+11),0)+IF(Analyse!$E$116="X",INDIRECT("'DATA - økonomi'!T"&amp;4+15*$A47+4*$A47+12),0)+IF(Analyse!$E$117="X",INDIRECT("'DATA - økonomi'!T"&amp;4+15*$A47+4*$A47+13),0)+IF(Analyse!$E$129="X",INDIRECT("'DATA - økonomi'!T"&amp;4+15*$A47+4*$A47+14),0)</f>
        <v>0</v>
      </c>
      <c r="U47" s="36">
        <f ca="1">IF(Analyse!$E$3="X",INDIRECT("'DATA - økonomi'!U"&amp;4+15*$A47+4*$A47+0),0)+IF(Analyse!$E$4="X",INDIRECT("'DATA - økonomi'!U"&amp;4+15*$A47+4*$A47+1),0)+IF(Analyse!$E$104="X",INDIRECT("'DATA - økonomi'!U"&amp;4+15*$A47+4*$A47+2),0)+IF(Analyse!$E$105="X",INDIRECT("'DATA - økonomi'!U"&amp;4+15*$A47+4*$A47+3),0)+IF(Analyse!$E$106="X",INDIRECT("'DATA - økonomi'!U"&amp;4+15*$A47+4*$A47+4),0)+IF(Analyse!$E$107="X",INDIRECT("'DATA - økonomi'!U"&amp;4+15*$A47+4*$A47+5),0)+IF(Analyse!$E$108="X",INDIRECT("'DATA - økonomi'!U"&amp;4+15*$A47+4*$A47+6),0)+IF(Analyse!$E$109="X",INDIRECT("'DATA - økonomi'!U"&amp;4+15*$A47+4*$A47+7),0)+IF(Analyse!$E$110="X",INDIRECT("'DATA - økonomi'!U"&amp;4+15*$A47+4*$A47+8),0)+IF(Analyse!$E$111="X",INDIRECT("'DATA - økonomi'!U"&amp;4+15*$A47+4*$A47+9),0)+IF(Analyse!$E$112="X",INDIRECT("'DATA - økonomi'!U"&amp;4+15*$A47+4*$A47+10),0)+IF(Analyse!$E$115="X",INDIRECT("'DATA - økonomi'!U"&amp;4+15*$A47+4*$A47+11),0)+IF(Analyse!$E$116="X",INDIRECT("'DATA - økonomi'!U"&amp;4+15*$A47+4*$A47+12),0)+IF(Analyse!$E$117="X",INDIRECT("'DATA - økonomi'!U"&amp;4+15*$A47+4*$A47+13),0)+IF(Analyse!$E$129="X",INDIRECT("'DATA - økonomi'!U"&amp;4+15*$A47+4*$A47+14),0)</f>
        <v>0</v>
      </c>
      <c r="V47" s="36">
        <f ca="1">IF(Analyse!$E$3="X",INDIRECT("'DATA - økonomi'!V"&amp;4+15*$A47+4*$A47+0),0)+IF(Analyse!$E$4="X",INDIRECT("'DATA - økonomi'!V"&amp;4+15*$A47+4*$A47+1),0)+IF(Analyse!$E$104="X",INDIRECT("'DATA - økonomi'!V"&amp;4+15*$A47+4*$A47+2),0)+IF(Analyse!$E$105="X",INDIRECT("'DATA - økonomi'!V"&amp;4+15*$A47+4*$A47+3),0)+IF(Analyse!$E$106="X",INDIRECT("'DATA - økonomi'!V"&amp;4+15*$A47+4*$A47+4),0)+IF(Analyse!$E$107="X",INDIRECT("'DATA - økonomi'!V"&amp;4+15*$A47+4*$A47+5),0)+IF(Analyse!$E$108="X",INDIRECT("'DATA - økonomi'!V"&amp;4+15*$A47+4*$A47+6),0)+IF(Analyse!$E$109="X",INDIRECT("'DATA - økonomi'!V"&amp;4+15*$A47+4*$A47+7),0)+IF(Analyse!$E$110="X",INDIRECT("'DATA - økonomi'!V"&amp;4+15*$A47+4*$A47+8),0)+IF(Analyse!$E$111="X",INDIRECT("'DATA - økonomi'!V"&amp;4+15*$A47+4*$A47+9),0)+IF(Analyse!$E$112="X",INDIRECT("'DATA - økonomi'!V"&amp;4+15*$A47+4*$A47+10),0)+IF(Analyse!$E$115="X",INDIRECT("'DATA - økonomi'!V"&amp;4+15*$A47+4*$A47+11),0)+IF(Analyse!$E$116="X",INDIRECT("'DATA - økonomi'!V"&amp;4+15*$A47+4*$A47+12),0)+IF(Analyse!$E$117="X",INDIRECT("'DATA - økonomi'!V"&amp;4+15*$A47+4*$A47+13),0)+IF(Analyse!$E$129="X",INDIRECT("'DATA - økonomi'!V"&amp;4+15*$A47+4*$A47+14),0)</f>
        <v>0</v>
      </c>
      <c r="W47" s="36">
        <f ca="1">IF(Analyse!$E$3="X",INDIRECT("'DATA - økonomi'!W"&amp;4+15*$A47+4*$A47+0),0)+IF(Analyse!$E$4="X",INDIRECT("'DATA - økonomi'!W"&amp;4+15*$A47+4*$A47+1),0)+IF(Analyse!$E$104="X",INDIRECT("'DATA - økonomi'!W"&amp;4+15*$A47+4*$A47+2),0)+IF(Analyse!$E$105="X",INDIRECT("'DATA - økonomi'!W"&amp;4+15*$A47+4*$A47+3),0)+IF(Analyse!$E$106="X",INDIRECT("'DATA - økonomi'!W"&amp;4+15*$A47+4*$A47+4),0)+IF(Analyse!$E$107="X",INDIRECT("'DATA - økonomi'!W"&amp;4+15*$A47+4*$A47+5),0)+IF(Analyse!$E$108="X",INDIRECT("'DATA - økonomi'!W"&amp;4+15*$A47+4*$A47+6),0)+IF(Analyse!$E$109="X",INDIRECT("'DATA - økonomi'!W"&amp;4+15*$A47+4*$A47+7),0)+IF(Analyse!$E$110="X",INDIRECT("'DATA - økonomi'!W"&amp;4+15*$A47+4*$A47+8),0)+IF(Analyse!$E$111="X",INDIRECT("'DATA - økonomi'!W"&amp;4+15*$A47+4*$A47+9),0)+IF(Analyse!$E$112="X",INDIRECT("'DATA - økonomi'!W"&amp;4+15*$A47+4*$A47+10),0)+IF(Analyse!$E$115="X",INDIRECT("'DATA - økonomi'!W"&amp;4+15*$A47+4*$A47+11),0)+IF(Analyse!$E$116="X",INDIRECT("'DATA - økonomi'!W"&amp;4+15*$A47+4*$A47+12),0)+IF(Analyse!$E$117="X",INDIRECT("'DATA - økonomi'!W"&amp;4+15*$A47+4*$A47+13),0)+IF(Analyse!$E$129="X",INDIRECT("'DATA - økonomi'!W"&amp;4+15*$A47+4*$A47+14),0)</f>
        <v>0</v>
      </c>
      <c r="X47" s="36">
        <f ca="1">IF(Analyse!$E$3="X",INDIRECT("'DATA - økonomi'!X"&amp;4+15*$A47+4*$A47+0),0)+IF(Analyse!$E$4="X",INDIRECT("'DATA - økonomi'!X"&amp;4+15*$A47+4*$A47+1),0)+IF(Analyse!$E$104="X",INDIRECT("'DATA - økonomi'!X"&amp;4+15*$A47+4*$A47+2),0)+IF(Analyse!$E$105="X",INDIRECT("'DATA - økonomi'!X"&amp;4+15*$A47+4*$A47+3),0)+IF(Analyse!$E$106="X",INDIRECT("'DATA - økonomi'!X"&amp;4+15*$A47+4*$A47+4),0)+IF(Analyse!$E$107="X",INDIRECT("'DATA - økonomi'!X"&amp;4+15*$A47+4*$A47+5),0)+IF(Analyse!$E$108="X",INDIRECT("'DATA - økonomi'!X"&amp;4+15*$A47+4*$A47+6),0)+IF(Analyse!$E$109="X",INDIRECT("'DATA - økonomi'!X"&amp;4+15*$A47+4*$A47+7),0)+IF(Analyse!$E$110="X",INDIRECT("'DATA - økonomi'!X"&amp;4+15*$A47+4*$A47+8),0)+IF(Analyse!$E$111="X",INDIRECT("'DATA - økonomi'!X"&amp;4+15*$A47+4*$A47+9),0)+IF(Analyse!$E$112="X",INDIRECT("'DATA - økonomi'!X"&amp;4+15*$A47+4*$A47+10),0)+IF(Analyse!$E$115="X",INDIRECT("'DATA - økonomi'!X"&amp;4+15*$A47+4*$A47+11),0)+IF(Analyse!$E$116="X",INDIRECT("'DATA - økonomi'!X"&amp;4+15*$A47+4*$A47+12),0)+IF(Analyse!$E$117="X",INDIRECT("'DATA - økonomi'!X"&amp;4+15*$A47+4*$A47+13),0)+IF(Analyse!$E$129="X",INDIRECT("'DATA - økonomi'!X"&amp;4+15*$A47+4*$A47+14),0)</f>
        <v>0</v>
      </c>
      <c r="Y47" s="36">
        <f ca="1">IF(Analyse!$E$3="X",INDIRECT("'DATA - økonomi'!Y"&amp;4+15*$A47+4*$A47+0),0)+IF(Analyse!$E$4="X",INDIRECT("'DATA - økonomi'!Y"&amp;4+15*$A47+4*$A47+1),0)+IF(Analyse!$E$104="X",INDIRECT("'DATA - økonomi'!Y"&amp;4+15*$A47+4*$A47+2),0)+IF(Analyse!$E$105="X",INDIRECT("'DATA - økonomi'!Y"&amp;4+15*$A47+4*$A47+3),0)+IF(Analyse!$E$106="X",INDIRECT("'DATA - økonomi'!Y"&amp;4+15*$A47+4*$A47+4),0)+IF(Analyse!$E$107="X",INDIRECT("'DATA - økonomi'!Y"&amp;4+15*$A47+4*$A47+5),0)+IF(Analyse!$E$108="X",INDIRECT("'DATA - økonomi'!Y"&amp;4+15*$A47+4*$A47+6),0)+IF(Analyse!$E$109="X",INDIRECT("'DATA - økonomi'!Y"&amp;4+15*$A47+4*$A47+7),0)+IF(Analyse!$E$110="X",INDIRECT("'DATA - økonomi'!Y"&amp;4+15*$A47+4*$A47+8),0)+IF(Analyse!$E$111="X",INDIRECT("'DATA - økonomi'!Y"&amp;4+15*$A47+4*$A47+9),0)+IF(Analyse!$E$112="X",INDIRECT("'DATA - økonomi'!Y"&amp;4+15*$A47+4*$A47+10),0)+IF(Analyse!$E$115="X",INDIRECT("'DATA - økonomi'!Y"&amp;4+15*$A47+4*$A47+11),0)+IF(Analyse!$E$116="X",INDIRECT("'DATA - økonomi'!Y"&amp;4+15*$A47+4*$A47+12),0)+IF(Analyse!$E$117="X",INDIRECT("'DATA - økonomi'!Y"&amp;4+15*$A47+4*$A47+13),0)+IF(Analyse!$E$129="X",INDIRECT("'DATA - økonomi'!Y"&amp;4+15*$A47+4*$A47+14),0)</f>
        <v>0</v>
      </c>
      <c r="Z47" s="36">
        <f ca="1">IF(Analyse!$E$3="X",INDIRECT("'DATA - økonomi'!Z"&amp;4+15*$A47+4*$A47+0),0)+IF(Analyse!$E$4="X",INDIRECT("'DATA - økonomi'!Z"&amp;4+15*$A47+4*$A47+1),0)+IF(Analyse!$E$104="X",INDIRECT("'DATA - økonomi'!Z"&amp;4+15*$A47+4*$A47+2),0)+IF(Analyse!$E$105="X",INDIRECT("'DATA - økonomi'!Z"&amp;4+15*$A47+4*$A47+3),0)+IF(Analyse!$E$106="X",INDIRECT("'DATA - økonomi'!Z"&amp;4+15*$A47+4*$A47+4),0)+IF(Analyse!$E$107="X",INDIRECT("'DATA - økonomi'!Z"&amp;4+15*$A47+4*$A47+5),0)+IF(Analyse!$E$108="X",INDIRECT("'DATA - økonomi'!Z"&amp;4+15*$A47+4*$A47+6),0)+IF(Analyse!$E$109="X",INDIRECT("'DATA - økonomi'!Z"&amp;4+15*$A47+4*$A47+7),0)+IF(Analyse!$E$110="X",INDIRECT("'DATA - økonomi'!Z"&amp;4+15*$A47+4*$A47+8),0)+IF(Analyse!$E$111="X",INDIRECT("'DATA - økonomi'!Z"&amp;4+15*$A47+4*$A47+9),0)+IF(Analyse!$E$112="X",INDIRECT("'DATA - økonomi'!Z"&amp;4+15*$A47+4*$A47+10),0)+IF(Analyse!$E$115="X",INDIRECT("'DATA - økonomi'!Z"&amp;4+15*$A47+4*$A47+11),0)+IF(Analyse!$E$116="X",INDIRECT("'DATA - økonomi'!Z"&amp;4+15*$A47+4*$A47+12),0)+IF(Analyse!$E$117="X",INDIRECT("'DATA - økonomi'!Z"&amp;4+15*$A47+4*$A47+13),0)+IF(Analyse!$E$129="X",INDIRECT("'DATA - økonomi'!Z"&amp;4+15*$A47+4*$A47+14),0)</f>
        <v>0</v>
      </c>
      <c r="AA47" s="36">
        <f ca="1">IF(Analyse!$E$3="X",INDIRECT("'DATA - økonomi'!Z"&amp;4+15*$A47+4*$A47+0),0)+IF(Analyse!$E$4="X",INDIRECT("'DATA - økonomi'!Z"&amp;4+15*$A47+4*$A47+1),0)+IF(Analyse!$E$104="X",INDIRECT("'DATA - økonomi'!Z"&amp;4+15*$A47+4*$A47+2),0)+IF(Analyse!$E$105="X",INDIRECT("'DATA - økonomi'!Z"&amp;4+15*$A47+4*$A47+3),0)+IF(Analyse!$E$106="X",INDIRECT("'DATA - økonomi'!Z"&amp;4+15*$A47+4*$A47+4),0)+IF(Analyse!$E$107="X",INDIRECT("'DATA - økonomi'!Z"&amp;4+15*$A47+4*$A47+5),0)+IF(Analyse!$E$108="X",INDIRECT("'DATA - økonomi'!Z"&amp;4+15*$A47+4*$A47+6),0)+IF(Analyse!$E$109="X",INDIRECT("'DATA - økonomi'!Z"&amp;4+15*$A47+4*$A47+7),0)+IF(Analyse!$E$110="X",INDIRECT("'DATA - økonomi'!Z"&amp;4+15*$A47+4*$A47+8),0)+IF(Analyse!$E$111="X",INDIRECT("'DATA - økonomi'!Z"&amp;4+15*$A47+4*$A47+9),0)+IF(Analyse!$E$112="X",INDIRECT("'DATA - økonomi'!Z"&amp;4+15*$A47+4*$A47+10),0)+IF(Analyse!$E$115="X",INDIRECT("'DATA - økonomi'!Z"&amp;4+15*$A47+4*$A47+11),0)+IF(Analyse!$E$116="X",INDIRECT("'DATA - økonomi'!Z"&amp;4+15*$A47+4*$A47+12),0)+IF(Analyse!$E$117="X",INDIRECT("'DATA - økonomi'!Z"&amp;4+15*$A47+4*$A47+13),0)+IF(Analyse!$E$129="X",INDIRECT("'DATA - økonomi'!Z"&amp;4+15*$A47+4*$A47+14),0)</f>
        <v>0</v>
      </c>
      <c r="AB47" s="36">
        <f ca="1">IF(Analyse!$E$3="X",INDIRECT("'DATA - økonomi'!Z"&amp;4+15*$A47+4*$A47+0),0)+IF(Analyse!$E$4="X",INDIRECT("'DATA - økonomi'!Z"&amp;4+15*$A47+4*$A47+1),0)+IF(Analyse!$E$104="X",INDIRECT("'DATA - økonomi'!Z"&amp;4+15*$A47+4*$A47+2),0)+IF(Analyse!$E$105="X",INDIRECT("'DATA - økonomi'!Z"&amp;4+15*$A47+4*$A47+3),0)+IF(Analyse!$E$106="X",INDIRECT("'DATA - økonomi'!Z"&amp;4+15*$A47+4*$A47+4),0)+IF(Analyse!$E$107="X",INDIRECT("'DATA - økonomi'!Z"&amp;4+15*$A47+4*$A47+5),0)+IF(Analyse!$E$108="X",INDIRECT("'DATA - økonomi'!Z"&amp;4+15*$A47+4*$A47+6),0)+IF(Analyse!$E$109="X",INDIRECT("'DATA - økonomi'!Z"&amp;4+15*$A47+4*$A47+7),0)+IF(Analyse!$E$110="X",INDIRECT("'DATA - økonomi'!Z"&amp;4+15*$A47+4*$A47+8),0)+IF(Analyse!$E$111="X",INDIRECT("'DATA - økonomi'!Z"&amp;4+15*$A47+4*$A47+9),0)+IF(Analyse!$E$112="X",INDIRECT("'DATA - økonomi'!Z"&amp;4+15*$A47+4*$A47+10),0)+IF(Analyse!$E$115="X",INDIRECT("'DATA - økonomi'!Z"&amp;4+15*$A47+4*$A47+11),0)+IF(Analyse!$E$116="X",INDIRECT("'DATA - økonomi'!Z"&amp;4+15*$A47+4*$A47+12),0)+IF(Analyse!$E$117="X",INDIRECT("'DATA - økonomi'!Z"&amp;4+15*$A47+4*$A47+13),0)+IF(Analyse!$E$129="X",INDIRECT("'DATA - økonomi'!Z"&amp;4+15*$A47+4*$A47+14),0)</f>
        <v>0</v>
      </c>
      <c r="AC47" s="30"/>
      <c r="AD47" s="35" t="s">
        <v>55</v>
      </c>
      <c r="AE47" s="36">
        <f ca="1">IF(Analyse!$E$3="X",INDIRECT("'DATA - økonomi'!AE"&amp;4+15*$A47+4*$A47+0),0)+IF(Analyse!$E$4="X",INDIRECT("'DATA - økonomi'!AE"&amp;4+15*$A47+4*$A47+1),0)+IF(Analyse!$E$104="X",INDIRECT("'DATA - økonomi'!AE"&amp;4+15*$A47+4*$A47+2),0)+IF(Analyse!$E$105="X",INDIRECT("'DATA - økonomi'!AE"&amp;4+15*$A47+4*$A47+3),0)+IF(Analyse!$E$106="X",INDIRECT("'DATA - økonomi'!AE"&amp;4+15*$A47+4*$A47+4),0)+IF(Analyse!$E$107="X",INDIRECT("'DATA - økonomi'!AE"&amp;4+15*$A47+4*$A47+5),0)+IF(Analyse!$E$108="X",INDIRECT("'DATA - økonomi'!AE"&amp;4+15*$A47+4*$A47+6),0)+IF(Analyse!$E$109="X",INDIRECT("'DATA - økonomi'!AE"&amp;4+15*$A47+4*$A47+7),0)+IF(Analyse!$E$110="X",INDIRECT("'DATA - økonomi'!AE"&amp;4+15*$A47+4*$A47+8),0)+IF(Analyse!$E$111="X",INDIRECT("'DATA - økonomi'!AE"&amp;4+15*$A47+4*$A47+9),0)+IF(Analyse!$E$112="X",INDIRECT("'DATA - økonomi'!AE"&amp;4+15*$A47+4*$A47+10),0)+IF(Analyse!$E$115="X",INDIRECT("'DATA - økonomi'!AE"&amp;4+15*$A47+4*$A47+11),0)+IF(Analyse!$E$116="X",INDIRECT("'DATA - økonomi'!AE"&amp;4+15*$A47+4*$A47+12),0)+IF(Analyse!$E$117="X",INDIRECT("'DATA - økonomi'!AE"&amp;4+15*$A47+4*$A47+13),0)+IF(Analyse!$E$129="X",INDIRECT("'DATA - økonomi'!AE"&amp;4+15*$A47+4*$A47+14),0)</f>
        <v>0</v>
      </c>
      <c r="AF47" s="36">
        <f ca="1">IF(Analyse!$E$3="X",INDIRECT("'DATA - økonomi'!AF"&amp;4+15*$A47+4*$A47+0),0)+IF(Analyse!$E$4="X",INDIRECT("'DATA - økonomi'!AF"&amp;4+15*$A47+4*$A47+1),0)+IF(Analyse!$E$104="X",INDIRECT("'DATA - økonomi'!AF"&amp;4+15*$A47+4*$A47+2),0)+IF(Analyse!$E$105="X",INDIRECT("'DATA - økonomi'!AF"&amp;4+15*$A47+4*$A47+3),0)+IF(Analyse!$E$106="X",INDIRECT("'DATA - økonomi'!AF"&amp;4+15*$A47+4*$A47+4),0)+IF(Analyse!$E$107="X",INDIRECT("'DATA - økonomi'!AF"&amp;4+15*$A47+4*$A47+5),0)+IF(Analyse!$E$108="X",INDIRECT("'DATA - økonomi'!AF"&amp;4+15*$A47+4*$A47+6),0)+IF(Analyse!$E$109="X",INDIRECT("'DATA - økonomi'!AF"&amp;4+15*$A47+4*$A47+7),0)+IF(Analyse!$E$110="X",INDIRECT("'DATA - økonomi'!AF"&amp;4+15*$A47+4*$A47+8),0)+IF(Analyse!$E$111="X",INDIRECT("'DATA - økonomi'!AF"&amp;4+15*$A47+4*$A47+9),0)+IF(Analyse!$E$112="X",INDIRECT("'DATA - økonomi'!AF"&amp;4+15*$A47+4*$A47+10),0)+IF(Analyse!$E$115="X",INDIRECT("'DATA - økonomi'!AF"&amp;4+15*$A47+4*$A47+11),0)+IF(Analyse!$E$116="X",INDIRECT("'DATA - økonomi'!AF"&amp;4+15*$A47+4*$A47+12),0)+IF(Analyse!$E$117="X",INDIRECT("'DATA - økonomi'!AF"&amp;4+15*$A47+4*$A47+13),0)+IF(Analyse!$E$129="X",INDIRECT("'DATA - økonomi'!AF"&amp;4+15*$A47+4*$A47+14),0)</f>
        <v>0</v>
      </c>
      <c r="AG47" s="36">
        <f ca="1">IF(Analyse!$E$3="X",INDIRECT("'DATA - økonomi'!AG"&amp;4+15*$A47+4*$A47+0),0)+IF(Analyse!$E$4="X",INDIRECT("'DATA - økonomi'!AG"&amp;4+15*$A47+4*$A47+1),0)+IF(Analyse!$E$104="X",INDIRECT("'DATA - økonomi'!AG"&amp;4+15*$A47+4*$A47+2),0)+IF(Analyse!$E$105="X",INDIRECT("'DATA - økonomi'!AG"&amp;4+15*$A47+4*$A47+3),0)+IF(Analyse!$E$106="X",INDIRECT("'DATA - økonomi'!AG"&amp;4+15*$A47+4*$A47+4),0)+IF(Analyse!$E$107="X",INDIRECT("'DATA - økonomi'!AG"&amp;4+15*$A47+4*$A47+5),0)+IF(Analyse!$E$108="X",INDIRECT("'DATA - økonomi'!AG"&amp;4+15*$A47+4*$A47+6),0)+IF(Analyse!$E$109="X",INDIRECT("'DATA - økonomi'!AG"&amp;4+15*$A47+4*$A47+7),0)+IF(Analyse!$E$110="X",INDIRECT("'DATA - økonomi'!AG"&amp;4+15*$A47+4*$A47+8),0)+IF(Analyse!$E$111="X",INDIRECT("'DATA - økonomi'!AG"&amp;4+15*$A47+4*$A47+9),0)+IF(Analyse!$E$112="X",INDIRECT("'DATA - økonomi'!AG"&amp;4+15*$A47+4*$A47+10),0)+IF(Analyse!$E$115="X",INDIRECT("'DATA - økonomi'!AG"&amp;4+15*$A47+4*$A47+11),0)+IF(Analyse!$E$116="X",INDIRECT("'DATA - økonomi'!AG"&amp;4+15*$A47+4*$A47+12),0)+IF(Analyse!$E$117="X",INDIRECT("'DATA - økonomi'!AG"&amp;4+15*$A47+4*$A47+13),0)+IF(Analyse!$E$129="X",INDIRECT("'DATA - økonomi'!AG"&amp;4+15*$A47+4*$A47+14),0)</f>
        <v>0</v>
      </c>
      <c r="AH47" s="36">
        <f ca="1">IF(Analyse!$E$3="X",INDIRECT("'DATA - økonomi'!AH"&amp;4+15*$A47+4*$A47+0),0)+IF(Analyse!$E$4="X",INDIRECT("'DATA - økonomi'!AH"&amp;4+15*$A47+4*$A47+1),0)+IF(Analyse!$E$104="X",INDIRECT("'DATA - økonomi'!AH"&amp;4+15*$A47+4*$A47+2),0)+IF(Analyse!$E$105="X",INDIRECT("'DATA - økonomi'!AH"&amp;4+15*$A47+4*$A47+3),0)+IF(Analyse!$E$106="X",INDIRECT("'DATA - økonomi'!AH"&amp;4+15*$A47+4*$A47+4),0)+IF(Analyse!$E$107="X",INDIRECT("'DATA - økonomi'!AH"&amp;4+15*$A47+4*$A47+5),0)+IF(Analyse!$E$108="X",INDIRECT("'DATA - økonomi'!AH"&amp;4+15*$A47+4*$A47+6),0)+IF(Analyse!$E$109="X",INDIRECT("'DATA - økonomi'!AH"&amp;4+15*$A47+4*$A47+7),0)+IF(Analyse!$E$110="X",INDIRECT("'DATA - økonomi'!AH"&amp;4+15*$A47+4*$A47+8),0)+IF(Analyse!$E$111="X",INDIRECT("'DATA - økonomi'!AH"&amp;4+15*$A47+4*$A47+9),0)+IF(Analyse!$E$112="X",INDIRECT("'DATA - økonomi'!AH"&amp;4+15*$A47+4*$A47+10),0)+IF(Analyse!$E$115="X",INDIRECT("'DATA - økonomi'!AH"&amp;4+15*$A47+4*$A47+11),0)+IF(Analyse!$E$116="X",INDIRECT("'DATA - økonomi'!AH"&amp;4+15*$A47+4*$A47+12),0)+IF(Analyse!$E$117="X",INDIRECT("'DATA - økonomi'!AH"&amp;4+15*$A47+4*$A47+13),0)+IF(Analyse!$E$129="X",INDIRECT("'DATA - økonomi'!AH"&amp;4+15*$A47+4*$A47+14),0)</f>
        <v>0</v>
      </c>
      <c r="AI47" s="36">
        <f ca="1">IF(Analyse!$E$3="X",INDIRECT("'DATA - økonomi'!AI"&amp;4+15*$A47+4*$A47+0),0)+IF(Analyse!$E$4="X",INDIRECT("'DATA - økonomi'!AI"&amp;4+15*$A47+4*$A47+1),0)+IF(Analyse!$E$104="X",INDIRECT("'DATA - økonomi'!AI"&amp;4+15*$A47+4*$A47+2),0)+IF(Analyse!$E$105="X",INDIRECT("'DATA - økonomi'!AI"&amp;4+15*$A47+4*$A47+3),0)+IF(Analyse!$E$106="X",INDIRECT("'DATA - økonomi'!AI"&amp;4+15*$A47+4*$A47+4),0)+IF(Analyse!$E$107="X",INDIRECT("'DATA - økonomi'!AI"&amp;4+15*$A47+4*$A47+5),0)+IF(Analyse!$E$108="X",INDIRECT("'DATA - økonomi'!AI"&amp;4+15*$A47+4*$A47+6),0)+IF(Analyse!$E$109="X",INDIRECT("'DATA - økonomi'!AI"&amp;4+15*$A47+4*$A47+7),0)+IF(Analyse!$E$110="X",INDIRECT("'DATA - økonomi'!AI"&amp;4+15*$A47+4*$A47+8),0)+IF(Analyse!$E$111="X",INDIRECT("'DATA - økonomi'!AI"&amp;4+15*$A47+4*$A47+9),0)+IF(Analyse!$E$112="X",INDIRECT("'DATA - økonomi'!AI"&amp;4+15*$A47+4*$A47+10),0)+IF(Analyse!$E$115="X",INDIRECT("'DATA - økonomi'!AI"&amp;4+15*$A47+4*$A47+11),0)+IF(Analyse!$E$116="X",INDIRECT("'DATA - økonomi'!AI"&amp;4+15*$A47+4*$A47+12),0)+IF(Analyse!$E$117="X",INDIRECT("'DATA - økonomi'!AI"&amp;4+15*$A47+4*$A47+13),0)+IF(Analyse!$E$129="X",INDIRECT("'DATA - økonomi'!AI"&amp;4+15*$A47+4*$A47+14),0)</f>
        <v>0</v>
      </c>
      <c r="AJ47" s="36">
        <f ca="1">IF(Analyse!$E$3="X",INDIRECT("'DATA - økonomi'!AJ"&amp;4+15*$A47+4*$A47+0),0)+IF(Analyse!$E$4="X",INDIRECT("'DATA - økonomi'!AJ"&amp;4+15*$A47+4*$A47+1),0)+IF(Analyse!$E$104="X",INDIRECT("'DATA - økonomi'!AJ"&amp;4+15*$A47+4*$A47+2),0)+IF(Analyse!$E$105="X",INDIRECT("'DATA - økonomi'!AJ"&amp;4+15*$A47+4*$A47+3),0)+IF(Analyse!$E$106="X",INDIRECT("'DATA - økonomi'!AJ"&amp;4+15*$A47+4*$A47+4),0)+IF(Analyse!$E$107="X",INDIRECT("'DATA - økonomi'!AJ"&amp;4+15*$A47+4*$A47+5),0)+IF(Analyse!$E$108="X",INDIRECT("'DATA - økonomi'!AJ"&amp;4+15*$A47+4*$A47+6),0)+IF(Analyse!$E$109="X",INDIRECT("'DATA - økonomi'!AJ"&amp;4+15*$A47+4*$A47+7),0)+IF(Analyse!$E$110="X",INDIRECT("'DATA - økonomi'!AJ"&amp;4+15*$A47+4*$A47+8),0)+IF(Analyse!$E$111="X",INDIRECT("'DATA - økonomi'!AJ"&amp;4+15*$A47+4*$A47+9),0)+IF(Analyse!$E$112="X",INDIRECT("'DATA - økonomi'!AJ"&amp;4+15*$A47+4*$A47+10),0)+IF(Analyse!$E$115="X",INDIRECT("'DATA - økonomi'!AJ"&amp;4+15*$A47+4*$A47+11),0)+IF(Analyse!$E$116="X",INDIRECT("'DATA - økonomi'!AJ"&amp;4+15*$A47+4*$A47+12),0)+IF(Analyse!$E$117="X",INDIRECT("'DATA - økonomi'!AJ"&amp;4+15*$A47+4*$A47+13),0)+IF(Analyse!$E$129="X",INDIRECT("'DATA - økonomi'!AJ"&amp;4+15*$A47+4*$A47+14),0)</f>
        <v>0</v>
      </c>
      <c r="AK47" s="36">
        <f ca="1">IF(Analyse!$E$3="X",INDIRECT("'DATA - økonomi'!AK"&amp;4+15*$A47+4*$A47+0),0)+IF(Analyse!$E$4="X",INDIRECT("'DATA - økonomi'!AK"&amp;4+15*$A47+4*$A47+1),0)+IF(Analyse!$E$104="X",INDIRECT("'DATA - økonomi'!AK"&amp;4+15*$A47+4*$A47+2),0)+IF(Analyse!$E$105="X",INDIRECT("'DATA - økonomi'!AK"&amp;4+15*$A47+4*$A47+3),0)+IF(Analyse!$E$106="X",INDIRECT("'DATA - økonomi'!AK"&amp;4+15*$A47+4*$A47+4),0)+IF(Analyse!$E$107="X",INDIRECT("'DATA - økonomi'!AK"&amp;4+15*$A47+4*$A47+5),0)+IF(Analyse!$E$108="X",INDIRECT("'DATA - økonomi'!AK"&amp;4+15*$A47+4*$A47+6),0)+IF(Analyse!$E$109="X",INDIRECT("'DATA - økonomi'!AK"&amp;4+15*$A47+4*$A47+7),0)+IF(Analyse!$E$110="X",INDIRECT("'DATA - økonomi'!AK"&amp;4+15*$A47+4*$A47+8),0)+IF(Analyse!$E$111="X",INDIRECT("'DATA - økonomi'!AK"&amp;4+15*$A47+4*$A47+9),0)+IF(Analyse!$E$112="X",INDIRECT("'DATA - økonomi'!AK"&amp;4+15*$A47+4*$A47+10),0)+IF(Analyse!$E$115="X",INDIRECT("'DATA - økonomi'!AK"&amp;4+15*$A47+4*$A47+11),0)+IF(Analyse!$E$116="X",INDIRECT("'DATA - økonomi'!AK"&amp;4+15*$A47+4*$A47+12),0)+IF(Analyse!$E$117="X",INDIRECT("'DATA - økonomi'!AK"&amp;4+15*$A47+4*$A47+13),0)+IF(Analyse!$E$129="X",INDIRECT("'DATA - økonomi'!AK"&amp;4+15*$A47+4*$A47+14),0)</f>
        <v>0</v>
      </c>
      <c r="AL47" s="36">
        <f ca="1">IF(Analyse!$E$3="X",INDIRECT("'DATA - økonomi'!AL"&amp;4+15*$A47+4*$A47+0),0)+IF(Analyse!$E$4="X",INDIRECT("'DATA - økonomi'!AL"&amp;4+15*$A47+4*$A47+1),0)+IF(Analyse!$E$104="X",INDIRECT("'DATA - økonomi'!AL"&amp;4+15*$A47+4*$A47+2),0)+IF(Analyse!$E$105="X",INDIRECT("'DATA - økonomi'!AL"&amp;4+15*$A47+4*$A47+3),0)+IF(Analyse!$E$106="X",INDIRECT("'DATA - økonomi'!AL"&amp;4+15*$A47+4*$A47+4),0)+IF(Analyse!$E$107="X",INDIRECT("'DATA - økonomi'!AL"&amp;4+15*$A47+4*$A47+5),0)+IF(Analyse!$E$108="X",INDIRECT("'DATA - økonomi'!AL"&amp;4+15*$A47+4*$A47+6),0)+IF(Analyse!$E$109="X",INDIRECT("'DATA - økonomi'!AL"&amp;4+15*$A47+4*$A47+7),0)+IF(Analyse!$E$110="X",INDIRECT("'DATA - økonomi'!AL"&amp;4+15*$A47+4*$A47+8),0)+IF(Analyse!$E$111="X",INDIRECT("'DATA - økonomi'!AL"&amp;4+15*$A47+4*$A47+9),0)+IF(Analyse!$E$112="X",INDIRECT("'DATA - økonomi'!AL"&amp;4+15*$A47+4*$A47+10),0)+IF(Analyse!$E$115="X",INDIRECT("'DATA - økonomi'!AL"&amp;4+15*$A47+4*$A47+11),0)+IF(Analyse!$E$116="X",INDIRECT("'DATA - økonomi'!AL"&amp;4+15*$A47+4*$A47+12),0)+IF(Analyse!$E$117="X",INDIRECT("'DATA - økonomi'!AL"&amp;4+15*$A47+4*$A47+13),0)+IF(Analyse!$E$129="X",INDIRECT("'DATA - økonomi'!AL"&amp;4+15*$A47+4*$A47+14),0)</f>
        <v>0</v>
      </c>
      <c r="AM47" s="36">
        <f ca="1">IF(Analyse!$E$3="X",INDIRECT("'DATA - økonomi'!AM"&amp;4+15*$A47+4*$A47+0),0)+IF(Analyse!$E$4="X",INDIRECT("'DATA - økonomi'!AM"&amp;4+15*$A47+4*$A47+1),0)+IF(Analyse!$E$104="X",INDIRECT("'DATA - økonomi'!AM"&amp;4+15*$A47+4*$A47+2),0)+IF(Analyse!$E$105="X",INDIRECT("'DATA - økonomi'!AM"&amp;4+15*$A47+4*$A47+3),0)+IF(Analyse!$E$106="X",INDIRECT("'DATA - økonomi'!AM"&amp;4+15*$A47+4*$A47+4),0)+IF(Analyse!$E$107="X",INDIRECT("'DATA - økonomi'!AM"&amp;4+15*$A47+4*$A47+5),0)+IF(Analyse!$E$108="X",INDIRECT("'DATA - økonomi'!AM"&amp;4+15*$A47+4*$A47+6),0)+IF(Analyse!$E$109="X",INDIRECT("'DATA - økonomi'!AM"&amp;4+15*$A47+4*$A47+7),0)+IF(Analyse!$E$110="X",INDIRECT("'DATA - økonomi'!AM"&amp;4+15*$A47+4*$A47+8),0)+IF(Analyse!$E$111="X",INDIRECT("'DATA - økonomi'!AM"&amp;4+15*$A47+4*$A47+9),0)+IF(Analyse!$E$112="X",INDIRECT("'DATA - økonomi'!AM"&amp;4+15*$A47+4*$A47+10),0)+IF(Analyse!$E$115="X",INDIRECT("'DATA - økonomi'!AM"&amp;4+15*$A47+4*$A47+11),0)+IF(Analyse!$E$116="X",INDIRECT("'DATA - økonomi'!AM"&amp;4+15*$A47+4*$A47+12),0)+IF(Analyse!$E$117="X",INDIRECT("'DATA - økonomi'!AM"&amp;4+15*$A47+4*$A47+13),0)+IF(Analyse!$E$129="X",INDIRECT("'DATA - økonomi'!AM"&amp;4+15*$A47+4*$A47+14),0)</f>
        <v>0</v>
      </c>
      <c r="AN47" s="36">
        <f ca="1">IF(Analyse!$E$3="X",INDIRECT("'DATA - økonomi'!AN"&amp;4+15*$A47+4*$A47+0),0)+IF(Analyse!$E$4="X",INDIRECT("'DATA - økonomi'!AN"&amp;4+15*$A47+4*$A47+1),0)+IF(Analyse!$E$104="X",INDIRECT("'DATA - økonomi'!AN"&amp;4+15*$A47+4*$A47+2),0)+IF(Analyse!$E$105="X",INDIRECT("'DATA - økonomi'!AN"&amp;4+15*$A47+4*$A47+3),0)+IF(Analyse!$E$106="X",INDIRECT("'DATA - økonomi'!AN"&amp;4+15*$A47+4*$A47+4),0)+IF(Analyse!$E$107="X",INDIRECT("'DATA - økonomi'!AN"&amp;4+15*$A47+4*$A47+5),0)+IF(Analyse!$E$108="X",INDIRECT("'DATA - økonomi'!AN"&amp;4+15*$A47+4*$A47+6),0)+IF(Analyse!$E$109="X",INDIRECT("'DATA - økonomi'!AN"&amp;4+15*$A47+4*$A47+7),0)+IF(Analyse!$E$110="X",INDIRECT("'DATA - økonomi'!AN"&amp;4+15*$A47+4*$A47+8),0)+IF(Analyse!$E$111="X",INDIRECT("'DATA - økonomi'!AN"&amp;4+15*$A47+4*$A47+9),0)+IF(Analyse!$E$112="X",INDIRECT("'DATA - økonomi'!AN"&amp;4+15*$A47+4*$A47+10),0)+IF(Analyse!$E$115="X",INDIRECT("'DATA - økonomi'!AN"&amp;4+15*$A47+4*$A47+11),0)+IF(Analyse!$E$116="X",INDIRECT("'DATA - økonomi'!AN"&amp;4+15*$A47+4*$A47+12),0)+IF(Analyse!$E$117="X",INDIRECT("'DATA - økonomi'!AN"&amp;4+15*$A47+4*$A47+13),0)+IF(Analyse!$E$129="X",INDIRECT("'DATA - økonomi'!AN"&amp;4+15*$A47+4*$A47+14),0)</f>
        <v>0</v>
      </c>
      <c r="AO47" s="36">
        <f ca="1">IF(Analyse!$E$3="X",INDIRECT("'DATA - økonomi'!AO"&amp;4+15*$A47+4*$A47+0),0)+IF(Analyse!$E$4="X",INDIRECT("'DATA - økonomi'!AO"&amp;4+15*$A47+4*$A47+1),0)+IF(Analyse!$E$104="X",INDIRECT("'DATA - økonomi'!AO"&amp;4+15*$A47+4*$A47+2),0)+IF(Analyse!$E$105="X",INDIRECT("'DATA - økonomi'!AO"&amp;4+15*$A47+4*$A47+3),0)+IF(Analyse!$E$106="X",INDIRECT("'DATA - økonomi'!AO"&amp;4+15*$A47+4*$A47+4),0)+IF(Analyse!$E$107="X",INDIRECT("'DATA - økonomi'!AO"&amp;4+15*$A47+4*$A47+5),0)+IF(Analyse!$E$108="X",INDIRECT("'DATA - økonomi'!AO"&amp;4+15*$A47+4*$A47+6),0)+IF(Analyse!$E$109="X",INDIRECT("'DATA - økonomi'!AO"&amp;4+15*$A47+4*$A47+7),0)+IF(Analyse!$E$110="X",INDIRECT("'DATA - økonomi'!AO"&amp;4+15*$A47+4*$A47+8),0)+IF(Analyse!$E$111="X",INDIRECT("'DATA - økonomi'!AO"&amp;4+15*$A47+4*$A47+9),0)+IF(Analyse!$E$112="X",INDIRECT("'DATA - økonomi'!AO"&amp;4+15*$A47+4*$A47+10),0)+IF(Analyse!$E$115="X",INDIRECT("'DATA - økonomi'!AO"&amp;4+15*$A47+4*$A47+11),0)+IF(Analyse!$E$116="X",INDIRECT("'DATA - økonomi'!AO"&amp;4+15*$A47+4*$A47+12),0)+IF(Analyse!$E$117="X",INDIRECT("'DATA - økonomi'!AO"&amp;4+15*$A47+4*$A47+13),0)+IF(Analyse!$E$129="X",INDIRECT("'DATA - økonomi'!AO"&amp;4+15*$A47+4*$A47+14),0)</f>
        <v>0</v>
      </c>
      <c r="AP47" s="30"/>
      <c r="AQ47" s="35" t="s">
        <v>55</v>
      </c>
      <c r="AR47" s="36">
        <f ca="1">INDIRECT("'DATA - økonomi'!AE"&amp;($A150+1)*19)</f>
        <v>13671.757</v>
      </c>
      <c r="AS47" s="36">
        <f ca="1">INDIRECT("'DATA - økonomi'!AF"&amp;($A150+1)*19)</f>
        <v>13919.361999999999</v>
      </c>
      <c r="AT47" s="36">
        <f ca="1">INDIRECT("'DATA - økonomi'!AG"&amp;($A150+1)*19)</f>
        <v>14140.05</v>
      </c>
      <c r="AU47" s="36">
        <f ca="1">INDIRECT("'DATA - økonomi'!AH"&amp;($A150+1)*19)</f>
        <v>14286.761999999999</v>
      </c>
      <c r="AV47" s="36">
        <f ca="1">INDIRECT("'DATA - økonomi'!AI"&amp;($A150+1)*19)</f>
        <v>14449.284000000001</v>
      </c>
      <c r="AW47" s="36">
        <f ca="1">INDIRECT("'DATA - økonomi'!AJ"&amp;($A150+1)*19)</f>
        <v>14574.392</v>
      </c>
      <c r="AX47" s="36">
        <f ca="1">INDIRECT("'DATA - økonomi'!AK"&amp;($A150+1)*19)</f>
        <v>14547.763999999999</v>
      </c>
      <c r="AY47" s="36">
        <f ca="1">INDIRECT("'DATA - økonomi'!AL"&amp;($A150+1)*19)</f>
        <v>14575.025999999998</v>
      </c>
      <c r="AZ47" s="36">
        <f ca="1">INDIRECT("'DATA - økonomi'!AM"&amp;($A150+1)*19)</f>
        <v>14688.184999999999</v>
      </c>
      <c r="BA47" s="36">
        <f ca="1">INDIRECT("'DATA - økonomi'!AN"&amp;($A150+1)*19)</f>
        <v>14747.875</v>
      </c>
      <c r="BB47" s="36">
        <f ca="1">INDIRECT("'DATA - økonomi'!AO"&amp;($A150+1)*19)</f>
        <v>14965.565999999999</v>
      </c>
      <c r="BC47" s="30"/>
    </row>
    <row r="48" spans="1:55" x14ac:dyDescent="0.25">
      <c r="A48" s="32">
        <v>44</v>
      </c>
      <c r="B48" s="35" t="s">
        <v>56</v>
      </c>
      <c r="C48" s="36">
        <f ca="1">IF(Analyse!$E$3="X",INDIRECT("'DATA - økonomi'!C"&amp;4+15*$A48+4*$A48+0),0)+IF(Analyse!$E$4="X",INDIRECT("'DATA - økonomi'!C"&amp;4+15*$A48+4*$A48+1),0)+IF(Analyse!$E$104="X",INDIRECT("'DATA - økonomi'!C"&amp;4+15*$A48+4*$A48+2),0)+IF(Analyse!$E$105="X",INDIRECT("'DATA - økonomi'!C"&amp;4+15*$A48+4*$A48+3),0)+IF(Analyse!$E$106="X",INDIRECT("'DATA - økonomi'!C"&amp;4+15*$A48+4*$A48+4),0)+IF(Analyse!$E$107="X",INDIRECT("'DATA - økonomi'!C"&amp;4+15*$A48+4*$A48+5),0)+IF(Analyse!$E$108="X",INDIRECT("'DATA - økonomi'!C"&amp;4+15*$A48+4*$A48+6),0)+IF(Analyse!$E$109="X",INDIRECT("'DATA - økonomi'!C"&amp;4+15*$A48+4*$A48+7),0)+IF(Analyse!$E$110="X",INDIRECT("'DATA - økonomi'!C"&amp;4+15*$A48+4*$A48+8),0)+IF(Analyse!$E$111="X",INDIRECT("'DATA - økonomi'!C"&amp;4+15*$A48+4*$A48+9),0)+IF(Analyse!$E$112="X",INDIRECT("'DATA - økonomi'!C"&amp;4+15*$A48+4*$A48+10),0)+IF(Analyse!$E$115="X",INDIRECT("'DATA - økonomi'!C"&amp;4+15*$A48+4*$A48+11),0)+IF(Analyse!$E$116="X",INDIRECT("'DATA - økonomi'!C"&amp;4+15*$A48+4*$A48+12),0)+IF(Analyse!$E$117="X",INDIRECT("'DATA - økonomi'!C"&amp;4+15*$A48+4*$A48+13),0)+IF(Analyse!$E$129="X",INDIRECT("'DATA - økonomi'!C"&amp;4+15*$A48+4*$A48+14),0)</f>
        <v>0</v>
      </c>
      <c r="D48" s="36">
        <f ca="1">IF(Analyse!$E$3="X",INDIRECT("'DATA - økonomi'!D"&amp;4+15*$A48+4*$A48+0),0)+IF(Analyse!$E$4="X",INDIRECT("'DATA - økonomi'!D"&amp;4+15*$A48+4*$A48+1),0)+IF(Analyse!$E$104="X",INDIRECT("'DATA - økonomi'!D"&amp;4+15*$A48+4*$A48+2),0)+IF(Analyse!$E$105="X",INDIRECT("'DATA - økonomi'!D"&amp;4+15*$A48+4*$A48+3),0)+IF(Analyse!$E$106="X",INDIRECT("'DATA - økonomi'!D"&amp;4+15*$A48+4*$A48+4),0)+IF(Analyse!$E$107="X",INDIRECT("'DATA - økonomi'!D"&amp;4+15*$A48+4*$A48+5),0)+IF(Analyse!$E$108="X",INDIRECT("'DATA - økonomi'!D"&amp;4+15*$A48+4*$A48+6),0)+IF(Analyse!$E$109="X",INDIRECT("'DATA - økonomi'!D"&amp;4+15*$A48+4*$A48+7),0)+IF(Analyse!$E$110="X",INDIRECT("'DATA - økonomi'!D"&amp;4+15*$A48+4*$A48+8),0)+IF(Analyse!$E$111="X",INDIRECT("'DATA - økonomi'!D"&amp;4+15*$A48+4*$A48+9),0)+IF(Analyse!$E$112="X",INDIRECT("'DATA - økonomi'!D"&amp;4+15*$A48+4*$A48+10),0)+IF(Analyse!$E$115="X",INDIRECT("'DATA - økonomi'!D"&amp;4+15*$A48+4*$A48+11),0)+IF(Analyse!$E$116="X",INDIRECT("'DATA - økonomi'!D"&amp;4+15*$A48+4*$A48+12),0)+IF(Analyse!$E$117="X",INDIRECT("'DATA - økonomi'!D"&amp;4+15*$A48+4*$A48+13),0)+IF(Analyse!$E$129="X",INDIRECT("'DATA - økonomi'!D"&amp;4+15*$A48+4*$A48+14),0)</f>
        <v>0</v>
      </c>
      <c r="E48" s="36">
        <f ca="1">IF(Analyse!$E$3="X",INDIRECT("'DATA - økonomi'!E"&amp;4+15*$A48+4*$A48+0),0)+IF(Analyse!$E$4="X",INDIRECT("'DATA - økonomi'!E"&amp;4+15*$A48+4*$A48+1),0)+IF(Analyse!$E$104="X",INDIRECT("'DATA - økonomi'!E"&amp;4+15*$A48+4*$A48+2),0)+IF(Analyse!$E$105="X",INDIRECT("'DATA - økonomi'!E"&amp;4+15*$A48+4*$A48+3),0)+IF(Analyse!$E$106="X",INDIRECT("'DATA - økonomi'!E"&amp;4+15*$A48+4*$A48+4),0)+IF(Analyse!$E$107="X",INDIRECT("'DATA - økonomi'!E"&amp;4+15*$A48+4*$A48+5),0)+IF(Analyse!$E$108="X",INDIRECT("'DATA - økonomi'!E"&amp;4+15*$A48+4*$A48+6),0)+IF(Analyse!$E$109="X",INDIRECT("'DATA - økonomi'!E"&amp;4+15*$A48+4*$A48+7),0)+IF(Analyse!$E$110="X",INDIRECT("'DATA - økonomi'!E"&amp;4+15*$A48+4*$A48+8),0)+IF(Analyse!$E$111="X",INDIRECT("'DATA - økonomi'!E"&amp;4+15*$A48+4*$A48+9),0)+IF(Analyse!$E$112="X",INDIRECT("'DATA - økonomi'!E"&amp;4+15*$A48+4*$A48+10),0)+IF(Analyse!$E$115="X",INDIRECT("'DATA - økonomi'!E"&amp;4+15*$A48+4*$A48+11),0)+IF(Analyse!$E$116="X",INDIRECT("'DATA - økonomi'!E"&amp;4+15*$A48+4*$A48+12),0)+IF(Analyse!$E$117="X",INDIRECT("'DATA - økonomi'!E"&amp;4+15*$A48+4*$A48+13),0)+IF(Analyse!$E$129="X",INDIRECT("'DATA - økonomi'!E"&amp;4+15*$A48+4*$A48+14),0)</f>
        <v>0</v>
      </c>
      <c r="F48" s="36">
        <f ca="1">IF(Analyse!$E$3="X",INDIRECT("'DATA - økonomi'!F"&amp;4+15*$A48+4*$A48+0),0)+IF(Analyse!$E$4="X",INDIRECT("'DATA - økonomi'!F"&amp;4+15*$A48+4*$A48+1),0)+IF(Analyse!$E$104="X",INDIRECT("'DATA - økonomi'!F"&amp;4+15*$A48+4*$A48+2),0)+IF(Analyse!$E$105="X",INDIRECT("'DATA - økonomi'!F"&amp;4+15*$A48+4*$A48+3),0)+IF(Analyse!$E$106="X",INDIRECT("'DATA - økonomi'!F"&amp;4+15*$A48+4*$A48+4),0)+IF(Analyse!$E$107="X",INDIRECT("'DATA - økonomi'!F"&amp;4+15*$A48+4*$A48+5),0)+IF(Analyse!$E$108="X",INDIRECT("'DATA - økonomi'!F"&amp;4+15*$A48+4*$A48+6),0)+IF(Analyse!$E$109="X",INDIRECT("'DATA - økonomi'!F"&amp;4+15*$A48+4*$A48+7),0)+IF(Analyse!$E$110="X",INDIRECT("'DATA - økonomi'!F"&amp;4+15*$A48+4*$A48+8),0)+IF(Analyse!$E$111="X",INDIRECT("'DATA - økonomi'!F"&amp;4+15*$A48+4*$A48+9),0)+IF(Analyse!$E$112="X",INDIRECT("'DATA - økonomi'!F"&amp;4+15*$A48+4*$A48+10),0)+IF(Analyse!$E$115="X",INDIRECT("'DATA - økonomi'!F"&amp;4+15*$A48+4*$A48+11),0)+IF(Analyse!$E$116="X",INDIRECT("'DATA - økonomi'!F"&amp;4+15*$A48+4*$A48+12),0)+IF(Analyse!$E$117="X",INDIRECT("'DATA - økonomi'!F"&amp;4+15*$A48+4*$A48+13),0)+IF(Analyse!$E$129="X",INDIRECT("'DATA - økonomi'!F"&amp;4+15*$A48+4*$A48+14),0)</f>
        <v>0</v>
      </c>
      <c r="G48" s="36">
        <f ca="1">IF(Analyse!$E$3="X",INDIRECT("'DATA - økonomi'!G"&amp;4+15*$A48+4*$A48+0),0)+IF(Analyse!$E$4="X",INDIRECT("'DATA - økonomi'!G"&amp;4+15*$A48+4*$A48+1),0)+IF(Analyse!$E$104="X",INDIRECT("'DATA - økonomi'!G"&amp;4+15*$A48+4*$A48+2),0)+IF(Analyse!$E$105="X",INDIRECT("'DATA - økonomi'!G"&amp;4+15*$A48+4*$A48+3),0)+IF(Analyse!$E$106="X",INDIRECT("'DATA - økonomi'!G"&amp;4+15*$A48+4*$A48+4),0)+IF(Analyse!$E$107="X",INDIRECT("'DATA - økonomi'!G"&amp;4+15*$A48+4*$A48+5),0)+IF(Analyse!$E$108="X",INDIRECT("'DATA - økonomi'!G"&amp;4+15*$A48+4*$A48+6),0)+IF(Analyse!$E$109="X",INDIRECT("'DATA - økonomi'!G"&amp;4+15*$A48+4*$A48+7),0)+IF(Analyse!$E$110="X",INDIRECT("'DATA - økonomi'!G"&amp;4+15*$A48+4*$A48+8),0)+IF(Analyse!$E$111="X",INDIRECT("'DATA - økonomi'!G"&amp;4+15*$A48+4*$A48+9),0)+IF(Analyse!$E$112="X",INDIRECT("'DATA - økonomi'!G"&amp;4+15*$A48+4*$A48+10),0)+IF(Analyse!$E$115="X",INDIRECT("'DATA - økonomi'!G"&amp;4+15*$A48+4*$A48+11),0)+IF(Analyse!$E$116="X",INDIRECT("'DATA - økonomi'!G"&amp;4+15*$A48+4*$A48+12),0)+IF(Analyse!$E$117="X",INDIRECT("'DATA - økonomi'!G"&amp;4+15*$A48+4*$A48+13),0)+IF(Analyse!$E$129="X",INDIRECT("'DATA - økonomi'!G"&amp;4+15*$A48+4*$A48+14),0)</f>
        <v>0</v>
      </c>
      <c r="H48" s="36">
        <f ca="1">IF(Analyse!$E$3="X",INDIRECT("'DATA - økonomi'!H"&amp;4+15*$A48+4*$A48+0),0)+IF(Analyse!$E$4="X",INDIRECT("'DATA - økonomi'!H"&amp;4+15*$A48+4*$A48+1),0)+IF(Analyse!$E$104="X",INDIRECT("'DATA - økonomi'!H"&amp;4+15*$A48+4*$A48+2),0)+IF(Analyse!$E$105="X",INDIRECT("'DATA - økonomi'!H"&amp;4+15*$A48+4*$A48+3),0)+IF(Analyse!$E$106="X",INDIRECT("'DATA - økonomi'!H"&amp;4+15*$A48+4*$A48+4),0)+IF(Analyse!$E$107="X",INDIRECT("'DATA - økonomi'!H"&amp;4+15*$A48+4*$A48+5),0)+IF(Analyse!$E$108="X",INDIRECT("'DATA - økonomi'!H"&amp;4+15*$A48+4*$A48+6),0)+IF(Analyse!$E$109="X",INDIRECT("'DATA - økonomi'!H"&amp;4+15*$A48+4*$A48+7),0)+IF(Analyse!$E$110="X",INDIRECT("'DATA - økonomi'!H"&amp;4+15*$A48+4*$A48+8),0)+IF(Analyse!$E$111="X",INDIRECT("'DATA - økonomi'!H"&amp;4+15*$A48+4*$A48+9),0)+IF(Analyse!$E$112="X",INDIRECT("'DATA - økonomi'!H"&amp;4+15*$A48+4*$A48+10),0)+IF(Analyse!$E$115="X",INDIRECT("'DATA - økonomi'!H"&amp;4+15*$A48+4*$A48+11),0)+IF(Analyse!$E$116="X",INDIRECT("'DATA - økonomi'!H"&amp;4+15*$A48+4*$A48+12),0)+IF(Analyse!$E$117="X",INDIRECT("'DATA - økonomi'!H"&amp;4+15*$A48+4*$A48+13),0)+IF(Analyse!$E$129="X",INDIRECT("'DATA - økonomi'!H"&amp;4+15*$A48+4*$A48+14),0)</f>
        <v>0</v>
      </c>
      <c r="I48" s="36">
        <f ca="1">IF(Analyse!$E$3="X",INDIRECT("'DATA - økonomi'!I"&amp;4+15*$A48+4*$A48+0),0)+IF(Analyse!$E$4="X",INDIRECT("'DATA - økonomi'!I"&amp;4+15*$A48+4*$A48+1),0)+IF(Analyse!$E$104="X",INDIRECT("'DATA - økonomi'!I"&amp;4+15*$A48+4*$A48+2),0)+IF(Analyse!$E$105="X",INDIRECT("'DATA - økonomi'!I"&amp;4+15*$A48+4*$A48+3),0)+IF(Analyse!$E$106="X",INDIRECT("'DATA - økonomi'!I"&amp;4+15*$A48+4*$A48+4),0)+IF(Analyse!$E$107="X",INDIRECT("'DATA - økonomi'!I"&amp;4+15*$A48+4*$A48+5),0)+IF(Analyse!$E$108="X",INDIRECT("'DATA - økonomi'!I"&amp;4+15*$A48+4*$A48+6),0)+IF(Analyse!$E$109="X",INDIRECT("'DATA - økonomi'!I"&amp;4+15*$A48+4*$A48+7),0)+IF(Analyse!$E$110="X",INDIRECT("'DATA - økonomi'!I"&amp;4+15*$A48+4*$A48+8),0)+IF(Analyse!$E$111="X",INDIRECT("'DATA - økonomi'!I"&amp;4+15*$A48+4*$A48+9),0)+IF(Analyse!$E$112="X",INDIRECT("'DATA - økonomi'!I"&amp;4+15*$A48+4*$A48+10),0)+IF(Analyse!$E$115="X",INDIRECT("'DATA - økonomi'!I"&amp;4+15*$A48+4*$A48+11),0)+IF(Analyse!$E$116="X",INDIRECT("'DATA - økonomi'!I"&amp;4+15*$A48+4*$A48+12),0)+IF(Analyse!$E$117="X",INDIRECT("'DATA - økonomi'!I"&amp;4+15*$A48+4*$A48+13),0)+IF(Analyse!$E$129="X",INDIRECT("'DATA - økonomi'!I"&amp;4+15*$A48+4*$A48+14),0)</f>
        <v>0</v>
      </c>
      <c r="J48" s="36">
        <f ca="1">IF(Analyse!$E$3="X",INDIRECT("'DATA - økonomi'!J"&amp;4+15*$A48+4*$A48+0),0)+IF(Analyse!$E$4="X",INDIRECT("'DATA - økonomi'!J"&amp;4+15*$A48+4*$A48+1),0)+IF(Analyse!$E$104="X",INDIRECT("'DATA - økonomi'!J"&amp;4+15*$A48+4*$A48+2),0)+IF(Analyse!$E$105="X",INDIRECT("'DATA - økonomi'!J"&amp;4+15*$A48+4*$A48+3),0)+IF(Analyse!$E$106="X",INDIRECT("'DATA - økonomi'!J"&amp;4+15*$A48+4*$A48+4),0)+IF(Analyse!$E$107="X",INDIRECT("'DATA - økonomi'!J"&amp;4+15*$A48+4*$A48+5),0)+IF(Analyse!$E$108="X",INDIRECT("'DATA - økonomi'!J"&amp;4+15*$A48+4*$A48+6),0)+IF(Analyse!$E$109="X",INDIRECT("'DATA - økonomi'!J"&amp;4+15*$A48+4*$A48+7),0)+IF(Analyse!$E$110="X",INDIRECT("'DATA - økonomi'!J"&amp;4+15*$A48+4*$A48+8),0)+IF(Analyse!$E$111="X",INDIRECT("'DATA - økonomi'!J"&amp;4+15*$A48+4*$A48+9),0)+IF(Analyse!$E$112="X",INDIRECT("'DATA - økonomi'!J"&amp;4+15*$A48+4*$A48+10),0)+IF(Analyse!$E$115="X",INDIRECT("'DATA - økonomi'!J"&amp;4+15*$A48+4*$A48+11),0)+IF(Analyse!$E$116="X",INDIRECT("'DATA - økonomi'!J"&amp;4+15*$A48+4*$A48+12),0)+IF(Analyse!$E$117="X",INDIRECT("'DATA - økonomi'!J"&amp;4+15*$A48+4*$A48+13),0)+IF(Analyse!$E$129="X",INDIRECT("'DATA - økonomi'!J"&amp;4+15*$A48+4*$A48+14),0)</f>
        <v>0</v>
      </c>
      <c r="K48" s="36">
        <f ca="1">IF(Analyse!$E$3="X",INDIRECT("'DATA - økonomi'!K"&amp;4+15*$A48+4*$A48+0),0)+IF(Analyse!$E$4="X",INDIRECT("'DATA - økonomi'!K"&amp;4+15*$A48+4*$A48+1),0)+IF(Analyse!$E$104="X",INDIRECT("'DATA - økonomi'!K"&amp;4+15*$A48+4*$A48+2),0)+IF(Analyse!$E$105="X",INDIRECT("'DATA - økonomi'!K"&amp;4+15*$A48+4*$A48+3),0)+IF(Analyse!$E$106="X",INDIRECT("'DATA - økonomi'!K"&amp;4+15*$A48+4*$A48+4),0)+IF(Analyse!$E$107="X",INDIRECT("'DATA - økonomi'!K"&amp;4+15*$A48+4*$A48+5),0)+IF(Analyse!$E$108="X",INDIRECT("'DATA - økonomi'!K"&amp;4+15*$A48+4*$A48+6),0)+IF(Analyse!$E$109="X",INDIRECT("'DATA - økonomi'!K"&amp;4+15*$A48+4*$A48+7),0)+IF(Analyse!$E$110="X",INDIRECT("'DATA - økonomi'!K"&amp;4+15*$A48+4*$A48+8),0)+IF(Analyse!$E$111="X",INDIRECT("'DATA - økonomi'!K"&amp;4+15*$A48+4*$A48+9),0)+IF(Analyse!$E$112="X",INDIRECT("'DATA - økonomi'!K"&amp;4+15*$A48+4*$A48+10),0)+IF(Analyse!$E$115="X",INDIRECT("'DATA - økonomi'!K"&amp;4+15*$A48+4*$A48+11),0)+IF(Analyse!$E$116="X",INDIRECT("'DATA - økonomi'!K"&amp;4+15*$A48+4*$A48+12),0)+IF(Analyse!$E$117="X",INDIRECT("'DATA - økonomi'!K"&amp;4+15*$A48+4*$A48+13),0)+IF(Analyse!$E$129="X",INDIRECT("'DATA - økonomi'!K"&amp;4+15*$A48+4*$A48+14),0)</f>
        <v>0</v>
      </c>
      <c r="L48" s="36">
        <f ca="1">IF(Analyse!$E$3="X",INDIRECT("'DATA - økonomi'!L"&amp;4+15*$A48+4*$A48+0),0)+IF(Analyse!$E$4="X",INDIRECT("'DATA - økonomi'!L"&amp;4+15*$A48+4*$A48+1),0)+IF(Analyse!$E$104="X",INDIRECT("'DATA - økonomi'!L"&amp;4+15*$A48+4*$A48+2),0)+IF(Analyse!$E$105="X",INDIRECT("'DATA - økonomi'!L"&amp;4+15*$A48+4*$A48+3),0)+IF(Analyse!$E$106="X",INDIRECT("'DATA - økonomi'!L"&amp;4+15*$A48+4*$A48+4),0)+IF(Analyse!$E$107="X",INDIRECT("'DATA - økonomi'!L"&amp;4+15*$A48+4*$A48+5),0)+IF(Analyse!$E$108="X",INDIRECT("'DATA - økonomi'!L"&amp;4+15*$A48+4*$A48+6),0)+IF(Analyse!$E$109="X",INDIRECT("'DATA - økonomi'!L"&amp;4+15*$A48+4*$A48+7),0)+IF(Analyse!$E$110="X",INDIRECT("'DATA - økonomi'!L"&amp;4+15*$A48+4*$A48+8),0)+IF(Analyse!$E$111="X",INDIRECT("'DATA - økonomi'!L"&amp;4+15*$A48+4*$A48+9),0)+IF(Analyse!$E$112="X",INDIRECT("'DATA - økonomi'!L"&amp;4+15*$A48+4*$A48+10),0)+IF(Analyse!$E$115="X",INDIRECT("'DATA - økonomi'!L"&amp;4+15*$A48+4*$A48+11),0)+IF(Analyse!$E$116="X",INDIRECT("'DATA - økonomi'!L"&amp;4+15*$A48+4*$A48+12),0)+IF(Analyse!$E$117="X",INDIRECT("'DATA - økonomi'!L"&amp;4+15*$A48+4*$A48+13),0)+IF(Analyse!$E$129="X",INDIRECT("'DATA - økonomi'!L"&amp;4+15*$A48+4*$A48+14),0)</f>
        <v>0</v>
      </c>
      <c r="M48" s="36">
        <f ca="1">IF(Analyse!$E$3="X",INDIRECT("'DATA - økonomi'!M"&amp;4+15*$A48+4*$A48+0),0)+IF(Analyse!$E$4="X",INDIRECT("'DATA - økonomi'!M"&amp;4+15*$A48+4*$A48+1),0)+IF(Analyse!$E$104="X",INDIRECT("'DATA - økonomi'!M"&amp;4+15*$A48+4*$A48+2),0)+IF(Analyse!$E$105="X",INDIRECT("'DATA - økonomi'!M"&amp;4+15*$A48+4*$A48+3),0)+IF(Analyse!$E$106="X",INDIRECT("'DATA - økonomi'!M"&amp;4+15*$A48+4*$A48+4),0)+IF(Analyse!$E$107="X",INDIRECT("'DATA - økonomi'!M"&amp;4+15*$A48+4*$A48+5),0)+IF(Analyse!$E$108="X",INDIRECT("'DATA - økonomi'!M"&amp;4+15*$A48+4*$A48+6),0)+IF(Analyse!$E$109="X",INDIRECT("'DATA - økonomi'!M"&amp;4+15*$A48+4*$A48+7),0)+IF(Analyse!$E$110="X",INDIRECT("'DATA - økonomi'!M"&amp;4+15*$A48+4*$A48+8),0)+IF(Analyse!$E$111="X",INDIRECT("'DATA - økonomi'!M"&amp;4+15*$A48+4*$A48+9),0)+IF(Analyse!$E$112="X",INDIRECT("'DATA - økonomi'!M"&amp;4+15*$A48+4*$A48+10),0)+IF(Analyse!$E$115="X",INDIRECT("'DATA - økonomi'!M"&amp;4+15*$A48+4*$A48+11),0)+IF(Analyse!$E$116="X",INDIRECT("'DATA - økonomi'!M"&amp;4+15*$A48+4*$A48+12),0)+IF(Analyse!$E$117="X",INDIRECT("'DATA - økonomi'!M"&amp;4+15*$A48+4*$A48+13),0)+IF(Analyse!$E$129="X",INDIRECT("'DATA - økonomi'!M"&amp;4+15*$A48+4*$A48+14),0)</f>
        <v>0</v>
      </c>
      <c r="N48" s="36">
        <f ca="1">IF(Analyse!$E$3="X",INDIRECT("'DATA - økonomi'!N"&amp;4+15*$A48+4*$A48+0),0)+IF(Analyse!$E$4="X",INDIRECT("'DATA - økonomi'!N"&amp;4+15*$A48+4*$A48+1),0)+IF(Analyse!$E$104="X",INDIRECT("'DATA - økonomi'!N"&amp;4+15*$A48+4*$A48+2),0)+IF(Analyse!$E$105="X",INDIRECT("'DATA - økonomi'!N"&amp;4+15*$A48+4*$A48+3),0)+IF(Analyse!$E$106="X",INDIRECT("'DATA - økonomi'!N"&amp;4+15*$A48+4*$A48+4),0)+IF(Analyse!$E$107="X",INDIRECT("'DATA - økonomi'!N"&amp;4+15*$A48+4*$A48+5),0)+IF(Analyse!$E$108="X",INDIRECT("'DATA - økonomi'!N"&amp;4+15*$A48+4*$A48+6),0)+IF(Analyse!$E$109="X",INDIRECT("'DATA - økonomi'!N"&amp;4+15*$A48+4*$A48+7),0)+IF(Analyse!$E$110="X",INDIRECT("'DATA - økonomi'!N"&amp;4+15*$A48+4*$A48+8),0)+IF(Analyse!$E$111="X",INDIRECT("'DATA - økonomi'!N"&amp;4+15*$A48+4*$A48+9),0)+IF(Analyse!$E$112="X",INDIRECT("'DATA - økonomi'!N"&amp;4+15*$A48+4*$A48+10),0)+IF(Analyse!$E$115="X",INDIRECT("'DATA - økonomi'!N"&amp;4+15*$A48+4*$A48+11),0)+IF(Analyse!$E$116="X",INDIRECT("'DATA - økonomi'!N"&amp;4+15*$A48+4*$A48+12),0)+IF(Analyse!$E$117="X",INDIRECT("'DATA - økonomi'!N"&amp;4+15*$A48+4*$A48+13),0)+IF(Analyse!$E$129="X",INDIRECT("'DATA - økonomi'!N"&amp;4+15*$A48+4*$A48+14),0)</f>
        <v>0</v>
      </c>
      <c r="O48" s="32"/>
      <c r="P48" s="35" t="s">
        <v>56</v>
      </c>
      <c r="Q48" s="36">
        <f ca="1">IF(Analyse!$E$3="X",INDIRECT("'DATA - økonomi'!Q"&amp;4+15*$A48+4*$A48+0),0)+IF(Analyse!$E$4="X",INDIRECT("'DATA - økonomi'!Q"&amp;4+15*$A48+4*$A48+1),0)+IF(Analyse!$E$104="X",INDIRECT("'DATA - økonomi'!Q"&amp;4+15*$A48+4*$A48+2),0)+IF(Analyse!$E$105="X",INDIRECT("'DATA - økonomi'!Q"&amp;4+15*$A48+4*$A48+3),0)+IF(Analyse!$E$106="X",INDIRECT("'DATA - økonomi'!Q"&amp;4+15*$A48+4*$A48+4),0)+IF(Analyse!$E$107="X",INDIRECT("'DATA - økonomi'!Q"&amp;4+15*$A48+4*$A48+5),0)+IF(Analyse!$E$108="X",INDIRECT("'DATA - økonomi'!Q"&amp;4+15*$A48+4*$A48+6),0)+IF(Analyse!$E$109="X",INDIRECT("'DATA - økonomi'!Q"&amp;4+15*$A48+4*$A48+7),0)+IF(Analyse!$E$110="X",INDIRECT("'DATA - økonomi'!Q"&amp;4+15*$A48+4*$A48+8),0)+IF(Analyse!$E$111="X",INDIRECT("'DATA - økonomi'!Q"&amp;4+15*$A48+4*$A48+9),0)+IF(Analyse!$E$112="X",INDIRECT("'DATA - økonomi'!Q"&amp;4+15*$A48+4*$A48+10),0)+IF(Analyse!$E$115="X",INDIRECT("'DATA - økonomi'!Q"&amp;4+15*$A48+4*$A48+11),0)+IF(Analyse!$E$116="X",INDIRECT("'DATA - økonomi'!Q"&amp;4+15*$A48+4*$A48+12),0)+IF(Analyse!$E$117="X",INDIRECT("'DATA - økonomi'!Q"&amp;4+15*$A48+4*$A48+13),0)+IF(Analyse!$E$129="X",INDIRECT("'DATA - økonomi'!Q"&amp;4+15*$A48+4*$A48+14),0)</f>
        <v>0</v>
      </c>
      <c r="R48" s="36">
        <f ca="1">IF(Analyse!$E$3="X",INDIRECT("'DATA - økonomi'!R"&amp;4+15*$A48+4*$A48+0),0)+IF(Analyse!$E$4="X",INDIRECT("'DATA - økonomi'!R"&amp;4+15*$A48+4*$A48+1),0)+IF(Analyse!$E$104="X",INDIRECT("'DATA - økonomi'!R"&amp;4+15*$A48+4*$A48+2),0)+IF(Analyse!$E$105="X",INDIRECT("'DATA - økonomi'!R"&amp;4+15*$A48+4*$A48+3),0)+IF(Analyse!$E$106="X",INDIRECT("'DATA - økonomi'!R"&amp;4+15*$A48+4*$A48+4),0)+IF(Analyse!$E$107="X",INDIRECT("'DATA - økonomi'!R"&amp;4+15*$A48+4*$A48+5),0)+IF(Analyse!$E$108="X",INDIRECT("'DATA - økonomi'!R"&amp;4+15*$A48+4*$A48+6),0)+IF(Analyse!$E$109="X",INDIRECT("'DATA - økonomi'!R"&amp;4+15*$A48+4*$A48+7),0)+IF(Analyse!$E$110="X",INDIRECT("'DATA - økonomi'!R"&amp;4+15*$A48+4*$A48+8),0)+IF(Analyse!$E$111="X",INDIRECT("'DATA - økonomi'!R"&amp;4+15*$A48+4*$A48+9),0)+IF(Analyse!$E$112="X",INDIRECT("'DATA - økonomi'!R"&amp;4+15*$A48+4*$A48+10),0)+IF(Analyse!$E$115="X",INDIRECT("'DATA - økonomi'!R"&amp;4+15*$A48+4*$A48+11),0)+IF(Analyse!$E$116="X",INDIRECT("'DATA - økonomi'!R"&amp;4+15*$A48+4*$A48+12),0)+IF(Analyse!$E$117="X",INDIRECT("'DATA - økonomi'!R"&amp;4+15*$A48+4*$A48+13),0)+IF(Analyse!$E$129="X",INDIRECT("'DATA - økonomi'!R"&amp;4+15*$A48+4*$A48+14),0)</f>
        <v>0</v>
      </c>
      <c r="S48" s="36">
        <f ca="1">IF(Analyse!$E$3="X",INDIRECT("'DATA - økonomi'!S"&amp;4+15*$A48+4*$A48+0),0)+IF(Analyse!$E$4="X",INDIRECT("'DATA - økonomi'!S"&amp;4+15*$A48+4*$A48+1),0)+IF(Analyse!$E$104="X",INDIRECT("'DATA - økonomi'!S"&amp;4+15*$A48+4*$A48+2),0)+IF(Analyse!$E$105="X",INDIRECT("'DATA - økonomi'!S"&amp;4+15*$A48+4*$A48+3),0)+IF(Analyse!$E$106="X",INDIRECT("'DATA - økonomi'!S"&amp;4+15*$A48+4*$A48+4),0)+IF(Analyse!$E$107="X",INDIRECT("'DATA - økonomi'!S"&amp;4+15*$A48+4*$A48+5),0)+IF(Analyse!$E$108="X",INDIRECT("'DATA - økonomi'!S"&amp;4+15*$A48+4*$A48+6),0)+IF(Analyse!$E$109="X",INDIRECT("'DATA - økonomi'!S"&amp;4+15*$A48+4*$A48+7),0)+IF(Analyse!$E$110="X",INDIRECT("'DATA - økonomi'!S"&amp;4+15*$A48+4*$A48+8),0)+IF(Analyse!$E$111="X",INDIRECT("'DATA - økonomi'!S"&amp;4+15*$A48+4*$A48+9),0)+IF(Analyse!$E$112="X",INDIRECT("'DATA - økonomi'!S"&amp;4+15*$A48+4*$A48+10),0)+IF(Analyse!$E$115="X",INDIRECT("'DATA - økonomi'!S"&amp;4+15*$A48+4*$A48+11),0)+IF(Analyse!$E$116="X",INDIRECT("'DATA - økonomi'!S"&amp;4+15*$A48+4*$A48+12),0)+IF(Analyse!$E$117="X",INDIRECT("'DATA - økonomi'!S"&amp;4+15*$A48+4*$A48+13),0)+IF(Analyse!$E$129="X",INDIRECT("'DATA - økonomi'!S"&amp;4+15*$A48+4*$A48+14),0)</f>
        <v>0</v>
      </c>
      <c r="T48" s="36">
        <f ca="1">IF(Analyse!$E$3="X",INDIRECT("'DATA - økonomi'!T"&amp;4+15*$A48+4*$A48+0),0)+IF(Analyse!$E$4="X",INDIRECT("'DATA - økonomi'!T"&amp;4+15*$A48+4*$A48+1),0)+IF(Analyse!$E$104="X",INDIRECT("'DATA - økonomi'!T"&amp;4+15*$A48+4*$A48+2),0)+IF(Analyse!$E$105="X",INDIRECT("'DATA - økonomi'!T"&amp;4+15*$A48+4*$A48+3),0)+IF(Analyse!$E$106="X",INDIRECT("'DATA - økonomi'!T"&amp;4+15*$A48+4*$A48+4),0)+IF(Analyse!$E$107="X",INDIRECT("'DATA - økonomi'!T"&amp;4+15*$A48+4*$A48+5),0)+IF(Analyse!$E$108="X",INDIRECT("'DATA - økonomi'!T"&amp;4+15*$A48+4*$A48+6),0)+IF(Analyse!$E$109="X",INDIRECT("'DATA - økonomi'!T"&amp;4+15*$A48+4*$A48+7),0)+IF(Analyse!$E$110="X",INDIRECT("'DATA - økonomi'!T"&amp;4+15*$A48+4*$A48+8),0)+IF(Analyse!$E$111="X",INDIRECT("'DATA - økonomi'!T"&amp;4+15*$A48+4*$A48+9),0)+IF(Analyse!$E$112="X",INDIRECT("'DATA - økonomi'!T"&amp;4+15*$A48+4*$A48+10),0)+IF(Analyse!$E$115="X",INDIRECT("'DATA - økonomi'!T"&amp;4+15*$A48+4*$A48+11),0)+IF(Analyse!$E$116="X",INDIRECT("'DATA - økonomi'!T"&amp;4+15*$A48+4*$A48+12),0)+IF(Analyse!$E$117="X",INDIRECT("'DATA - økonomi'!T"&amp;4+15*$A48+4*$A48+13),0)+IF(Analyse!$E$129="X",INDIRECT("'DATA - økonomi'!T"&amp;4+15*$A48+4*$A48+14),0)</f>
        <v>0</v>
      </c>
      <c r="U48" s="36">
        <f ca="1">IF(Analyse!$E$3="X",INDIRECT("'DATA - økonomi'!U"&amp;4+15*$A48+4*$A48+0),0)+IF(Analyse!$E$4="X",INDIRECT("'DATA - økonomi'!U"&amp;4+15*$A48+4*$A48+1),0)+IF(Analyse!$E$104="X",INDIRECT("'DATA - økonomi'!U"&amp;4+15*$A48+4*$A48+2),0)+IF(Analyse!$E$105="X",INDIRECT("'DATA - økonomi'!U"&amp;4+15*$A48+4*$A48+3),0)+IF(Analyse!$E$106="X",INDIRECT("'DATA - økonomi'!U"&amp;4+15*$A48+4*$A48+4),0)+IF(Analyse!$E$107="X",INDIRECT("'DATA - økonomi'!U"&amp;4+15*$A48+4*$A48+5),0)+IF(Analyse!$E$108="X",INDIRECT("'DATA - økonomi'!U"&amp;4+15*$A48+4*$A48+6),0)+IF(Analyse!$E$109="X",INDIRECT("'DATA - økonomi'!U"&amp;4+15*$A48+4*$A48+7),0)+IF(Analyse!$E$110="X",INDIRECT("'DATA - økonomi'!U"&amp;4+15*$A48+4*$A48+8),0)+IF(Analyse!$E$111="X",INDIRECT("'DATA - økonomi'!U"&amp;4+15*$A48+4*$A48+9),0)+IF(Analyse!$E$112="X",INDIRECT("'DATA - økonomi'!U"&amp;4+15*$A48+4*$A48+10),0)+IF(Analyse!$E$115="X",INDIRECT("'DATA - økonomi'!U"&amp;4+15*$A48+4*$A48+11),0)+IF(Analyse!$E$116="X",INDIRECT("'DATA - økonomi'!U"&amp;4+15*$A48+4*$A48+12),0)+IF(Analyse!$E$117="X",INDIRECT("'DATA - økonomi'!U"&amp;4+15*$A48+4*$A48+13),0)+IF(Analyse!$E$129="X",INDIRECT("'DATA - økonomi'!U"&amp;4+15*$A48+4*$A48+14),0)</f>
        <v>0</v>
      </c>
      <c r="V48" s="36">
        <f ca="1">IF(Analyse!$E$3="X",INDIRECT("'DATA - økonomi'!V"&amp;4+15*$A48+4*$A48+0),0)+IF(Analyse!$E$4="X",INDIRECT("'DATA - økonomi'!V"&amp;4+15*$A48+4*$A48+1),0)+IF(Analyse!$E$104="X",INDIRECT("'DATA - økonomi'!V"&amp;4+15*$A48+4*$A48+2),0)+IF(Analyse!$E$105="X",INDIRECT("'DATA - økonomi'!V"&amp;4+15*$A48+4*$A48+3),0)+IF(Analyse!$E$106="X",INDIRECT("'DATA - økonomi'!V"&amp;4+15*$A48+4*$A48+4),0)+IF(Analyse!$E$107="X",INDIRECT("'DATA - økonomi'!V"&amp;4+15*$A48+4*$A48+5),0)+IF(Analyse!$E$108="X",INDIRECT("'DATA - økonomi'!V"&amp;4+15*$A48+4*$A48+6),0)+IF(Analyse!$E$109="X",INDIRECT("'DATA - økonomi'!V"&amp;4+15*$A48+4*$A48+7),0)+IF(Analyse!$E$110="X",INDIRECT("'DATA - økonomi'!V"&amp;4+15*$A48+4*$A48+8),0)+IF(Analyse!$E$111="X",INDIRECT("'DATA - økonomi'!V"&amp;4+15*$A48+4*$A48+9),0)+IF(Analyse!$E$112="X",INDIRECT("'DATA - økonomi'!V"&amp;4+15*$A48+4*$A48+10),0)+IF(Analyse!$E$115="X",INDIRECT("'DATA - økonomi'!V"&amp;4+15*$A48+4*$A48+11),0)+IF(Analyse!$E$116="X",INDIRECT("'DATA - økonomi'!V"&amp;4+15*$A48+4*$A48+12),0)+IF(Analyse!$E$117="X",INDIRECT("'DATA - økonomi'!V"&amp;4+15*$A48+4*$A48+13),0)+IF(Analyse!$E$129="X",INDIRECT("'DATA - økonomi'!V"&amp;4+15*$A48+4*$A48+14),0)</f>
        <v>0</v>
      </c>
      <c r="W48" s="36">
        <f ca="1">IF(Analyse!$E$3="X",INDIRECT("'DATA - økonomi'!W"&amp;4+15*$A48+4*$A48+0),0)+IF(Analyse!$E$4="X",INDIRECT("'DATA - økonomi'!W"&amp;4+15*$A48+4*$A48+1),0)+IF(Analyse!$E$104="X",INDIRECT("'DATA - økonomi'!W"&amp;4+15*$A48+4*$A48+2),0)+IF(Analyse!$E$105="X",INDIRECT("'DATA - økonomi'!W"&amp;4+15*$A48+4*$A48+3),0)+IF(Analyse!$E$106="X",INDIRECT("'DATA - økonomi'!W"&amp;4+15*$A48+4*$A48+4),0)+IF(Analyse!$E$107="X",INDIRECT("'DATA - økonomi'!W"&amp;4+15*$A48+4*$A48+5),0)+IF(Analyse!$E$108="X",INDIRECT("'DATA - økonomi'!W"&amp;4+15*$A48+4*$A48+6),0)+IF(Analyse!$E$109="X",INDIRECT("'DATA - økonomi'!W"&amp;4+15*$A48+4*$A48+7),0)+IF(Analyse!$E$110="X",INDIRECT("'DATA - økonomi'!W"&amp;4+15*$A48+4*$A48+8),0)+IF(Analyse!$E$111="X",INDIRECT("'DATA - økonomi'!W"&amp;4+15*$A48+4*$A48+9),0)+IF(Analyse!$E$112="X",INDIRECT("'DATA - økonomi'!W"&amp;4+15*$A48+4*$A48+10),0)+IF(Analyse!$E$115="X",INDIRECT("'DATA - økonomi'!W"&amp;4+15*$A48+4*$A48+11),0)+IF(Analyse!$E$116="X",INDIRECT("'DATA - økonomi'!W"&amp;4+15*$A48+4*$A48+12),0)+IF(Analyse!$E$117="X",INDIRECT("'DATA - økonomi'!W"&amp;4+15*$A48+4*$A48+13),0)+IF(Analyse!$E$129="X",INDIRECT("'DATA - økonomi'!W"&amp;4+15*$A48+4*$A48+14),0)</f>
        <v>0</v>
      </c>
      <c r="X48" s="36">
        <f ca="1">IF(Analyse!$E$3="X",INDIRECT("'DATA - økonomi'!X"&amp;4+15*$A48+4*$A48+0),0)+IF(Analyse!$E$4="X",INDIRECT("'DATA - økonomi'!X"&amp;4+15*$A48+4*$A48+1),0)+IF(Analyse!$E$104="X",INDIRECT("'DATA - økonomi'!X"&amp;4+15*$A48+4*$A48+2),0)+IF(Analyse!$E$105="X",INDIRECT("'DATA - økonomi'!X"&amp;4+15*$A48+4*$A48+3),0)+IF(Analyse!$E$106="X",INDIRECT("'DATA - økonomi'!X"&amp;4+15*$A48+4*$A48+4),0)+IF(Analyse!$E$107="X",INDIRECT("'DATA - økonomi'!X"&amp;4+15*$A48+4*$A48+5),0)+IF(Analyse!$E$108="X",INDIRECT("'DATA - økonomi'!X"&amp;4+15*$A48+4*$A48+6),0)+IF(Analyse!$E$109="X",INDIRECT("'DATA - økonomi'!X"&amp;4+15*$A48+4*$A48+7),0)+IF(Analyse!$E$110="X",INDIRECT("'DATA - økonomi'!X"&amp;4+15*$A48+4*$A48+8),0)+IF(Analyse!$E$111="X",INDIRECT("'DATA - økonomi'!X"&amp;4+15*$A48+4*$A48+9),0)+IF(Analyse!$E$112="X",INDIRECT("'DATA - økonomi'!X"&amp;4+15*$A48+4*$A48+10),0)+IF(Analyse!$E$115="X",INDIRECT("'DATA - økonomi'!X"&amp;4+15*$A48+4*$A48+11),0)+IF(Analyse!$E$116="X",INDIRECT("'DATA - økonomi'!X"&amp;4+15*$A48+4*$A48+12),0)+IF(Analyse!$E$117="X",INDIRECT("'DATA - økonomi'!X"&amp;4+15*$A48+4*$A48+13),0)+IF(Analyse!$E$129="X",INDIRECT("'DATA - økonomi'!X"&amp;4+15*$A48+4*$A48+14),0)</f>
        <v>0</v>
      </c>
      <c r="Y48" s="36">
        <f ca="1">IF(Analyse!$E$3="X",INDIRECT("'DATA - økonomi'!Y"&amp;4+15*$A48+4*$A48+0),0)+IF(Analyse!$E$4="X",INDIRECT("'DATA - økonomi'!Y"&amp;4+15*$A48+4*$A48+1),0)+IF(Analyse!$E$104="X",INDIRECT("'DATA - økonomi'!Y"&amp;4+15*$A48+4*$A48+2),0)+IF(Analyse!$E$105="X",INDIRECT("'DATA - økonomi'!Y"&amp;4+15*$A48+4*$A48+3),0)+IF(Analyse!$E$106="X",INDIRECT("'DATA - økonomi'!Y"&amp;4+15*$A48+4*$A48+4),0)+IF(Analyse!$E$107="X",INDIRECT("'DATA - økonomi'!Y"&amp;4+15*$A48+4*$A48+5),0)+IF(Analyse!$E$108="X",INDIRECT("'DATA - økonomi'!Y"&amp;4+15*$A48+4*$A48+6),0)+IF(Analyse!$E$109="X",INDIRECT("'DATA - økonomi'!Y"&amp;4+15*$A48+4*$A48+7),0)+IF(Analyse!$E$110="X",INDIRECT("'DATA - økonomi'!Y"&amp;4+15*$A48+4*$A48+8),0)+IF(Analyse!$E$111="X",INDIRECT("'DATA - økonomi'!Y"&amp;4+15*$A48+4*$A48+9),0)+IF(Analyse!$E$112="X",INDIRECT("'DATA - økonomi'!Y"&amp;4+15*$A48+4*$A48+10),0)+IF(Analyse!$E$115="X",INDIRECT("'DATA - økonomi'!Y"&amp;4+15*$A48+4*$A48+11),0)+IF(Analyse!$E$116="X",INDIRECT("'DATA - økonomi'!Y"&amp;4+15*$A48+4*$A48+12),0)+IF(Analyse!$E$117="X",INDIRECT("'DATA - økonomi'!Y"&amp;4+15*$A48+4*$A48+13),0)+IF(Analyse!$E$129="X",INDIRECT("'DATA - økonomi'!Y"&amp;4+15*$A48+4*$A48+14),0)</f>
        <v>0</v>
      </c>
      <c r="Z48" s="36">
        <f ca="1">IF(Analyse!$E$3="X",INDIRECT("'DATA - økonomi'!Z"&amp;4+15*$A48+4*$A48+0),0)+IF(Analyse!$E$4="X",INDIRECT("'DATA - økonomi'!Z"&amp;4+15*$A48+4*$A48+1),0)+IF(Analyse!$E$104="X",INDIRECT("'DATA - økonomi'!Z"&amp;4+15*$A48+4*$A48+2),0)+IF(Analyse!$E$105="X",INDIRECT("'DATA - økonomi'!Z"&amp;4+15*$A48+4*$A48+3),0)+IF(Analyse!$E$106="X",INDIRECT("'DATA - økonomi'!Z"&amp;4+15*$A48+4*$A48+4),0)+IF(Analyse!$E$107="X",INDIRECT("'DATA - økonomi'!Z"&amp;4+15*$A48+4*$A48+5),0)+IF(Analyse!$E$108="X",INDIRECT("'DATA - økonomi'!Z"&amp;4+15*$A48+4*$A48+6),0)+IF(Analyse!$E$109="X",INDIRECT("'DATA - økonomi'!Z"&amp;4+15*$A48+4*$A48+7),0)+IF(Analyse!$E$110="X",INDIRECT("'DATA - økonomi'!Z"&amp;4+15*$A48+4*$A48+8),0)+IF(Analyse!$E$111="X",INDIRECT("'DATA - økonomi'!Z"&amp;4+15*$A48+4*$A48+9),0)+IF(Analyse!$E$112="X",INDIRECT("'DATA - økonomi'!Z"&amp;4+15*$A48+4*$A48+10),0)+IF(Analyse!$E$115="X",INDIRECT("'DATA - økonomi'!Z"&amp;4+15*$A48+4*$A48+11),0)+IF(Analyse!$E$116="X",INDIRECT("'DATA - økonomi'!Z"&amp;4+15*$A48+4*$A48+12),0)+IF(Analyse!$E$117="X",INDIRECT("'DATA - økonomi'!Z"&amp;4+15*$A48+4*$A48+13),0)+IF(Analyse!$E$129="X",INDIRECT("'DATA - økonomi'!Z"&amp;4+15*$A48+4*$A48+14),0)</f>
        <v>0</v>
      </c>
      <c r="AA48" s="36">
        <f ca="1">IF(Analyse!$E$3="X",INDIRECT("'DATA - økonomi'!Z"&amp;4+15*$A48+4*$A48+0),0)+IF(Analyse!$E$4="X",INDIRECT("'DATA - økonomi'!Z"&amp;4+15*$A48+4*$A48+1),0)+IF(Analyse!$E$104="X",INDIRECT("'DATA - økonomi'!Z"&amp;4+15*$A48+4*$A48+2),0)+IF(Analyse!$E$105="X",INDIRECT("'DATA - økonomi'!Z"&amp;4+15*$A48+4*$A48+3),0)+IF(Analyse!$E$106="X",INDIRECT("'DATA - økonomi'!Z"&amp;4+15*$A48+4*$A48+4),0)+IF(Analyse!$E$107="X",INDIRECT("'DATA - økonomi'!Z"&amp;4+15*$A48+4*$A48+5),0)+IF(Analyse!$E$108="X",INDIRECT("'DATA - økonomi'!Z"&amp;4+15*$A48+4*$A48+6),0)+IF(Analyse!$E$109="X",INDIRECT("'DATA - økonomi'!Z"&amp;4+15*$A48+4*$A48+7),0)+IF(Analyse!$E$110="X",INDIRECT("'DATA - økonomi'!Z"&amp;4+15*$A48+4*$A48+8),0)+IF(Analyse!$E$111="X",INDIRECT("'DATA - økonomi'!Z"&amp;4+15*$A48+4*$A48+9),0)+IF(Analyse!$E$112="X",INDIRECT("'DATA - økonomi'!Z"&amp;4+15*$A48+4*$A48+10),0)+IF(Analyse!$E$115="X",INDIRECT("'DATA - økonomi'!Z"&amp;4+15*$A48+4*$A48+11),0)+IF(Analyse!$E$116="X",INDIRECT("'DATA - økonomi'!Z"&amp;4+15*$A48+4*$A48+12),0)+IF(Analyse!$E$117="X",INDIRECT("'DATA - økonomi'!Z"&amp;4+15*$A48+4*$A48+13),0)+IF(Analyse!$E$129="X",INDIRECT("'DATA - økonomi'!Z"&amp;4+15*$A48+4*$A48+14),0)</f>
        <v>0</v>
      </c>
      <c r="AB48" s="36">
        <f ca="1">IF(Analyse!$E$3="X",INDIRECT("'DATA - økonomi'!Z"&amp;4+15*$A48+4*$A48+0),0)+IF(Analyse!$E$4="X",INDIRECT("'DATA - økonomi'!Z"&amp;4+15*$A48+4*$A48+1),0)+IF(Analyse!$E$104="X",INDIRECT("'DATA - økonomi'!Z"&amp;4+15*$A48+4*$A48+2),0)+IF(Analyse!$E$105="X",INDIRECT("'DATA - økonomi'!Z"&amp;4+15*$A48+4*$A48+3),0)+IF(Analyse!$E$106="X",INDIRECT("'DATA - økonomi'!Z"&amp;4+15*$A48+4*$A48+4),0)+IF(Analyse!$E$107="X",INDIRECT("'DATA - økonomi'!Z"&amp;4+15*$A48+4*$A48+5),0)+IF(Analyse!$E$108="X",INDIRECT("'DATA - økonomi'!Z"&amp;4+15*$A48+4*$A48+6),0)+IF(Analyse!$E$109="X",INDIRECT("'DATA - økonomi'!Z"&amp;4+15*$A48+4*$A48+7),0)+IF(Analyse!$E$110="X",INDIRECT("'DATA - økonomi'!Z"&amp;4+15*$A48+4*$A48+8),0)+IF(Analyse!$E$111="X",INDIRECT("'DATA - økonomi'!Z"&amp;4+15*$A48+4*$A48+9),0)+IF(Analyse!$E$112="X",INDIRECT("'DATA - økonomi'!Z"&amp;4+15*$A48+4*$A48+10),0)+IF(Analyse!$E$115="X",INDIRECT("'DATA - økonomi'!Z"&amp;4+15*$A48+4*$A48+11),0)+IF(Analyse!$E$116="X",INDIRECT("'DATA - økonomi'!Z"&amp;4+15*$A48+4*$A48+12),0)+IF(Analyse!$E$117="X",INDIRECT("'DATA - økonomi'!Z"&amp;4+15*$A48+4*$A48+13),0)+IF(Analyse!$E$129="X",INDIRECT("'DATA - økonomi'!Z"&amp;4+15*$A48+4*$A48+14),0)</f>
        <v>0</v>
      </c>
      <c r="AC48" s="30"/>
      <c r="AD48" s="35" t="s">
        <v>56</v>
      </c>
      <c r="AE48" s="36">
        <f ca="1">IF(Analyse!$E$3="X",INDIRECT("'DATA - økonomi'!AE"&amp;4+15*$A48+4*$A48+0),0)+IF(Analyse!$E$4="X",INDIRECT("'DATA - økonomi'!AE"&amp;4+15*$A48+4*$A48+1),0)+IF(Analyse!$E$104="X",INDIRECT("'DATA - økonomi'!AE"&amp;4+15*$A48+4*$A48+2),0)+IF(Analyse!$E$105="X",INDIRECT("'DATA - økonomi'!AE"&amp;4+15*$A48+4*$A48+3),0)+IF(Analyse!$E$106="X",INDIRECT("'DATA - økonomi'!AE"&amp;4+15*$A48+4*$A48+4),0)+IF(Analyse!$E$107="X",INDIRECT("'DATA - økonomi'!AE"&amp;4+15*$A48+4*$A48+5),0)+IF(Analyse!$E$108="X",INDIRECT("'DATA - økonomi'!AE"&amp;4+15*$A48+4*$A48+6),0)+IF(Analyse!$E$109="X",INDIRECT("'DATA - økonomi'!AE"&amp;4+15*$A48+4*$A48+7),0)+IF(Analyse!$E$110="X",INDIRECT("'DATA - økonomi'!AE"&amp;4+15*$A48+4*$A48+8),0)+IF(Analyse!$E$111="X",INDIRECT("'DATA - økonomi'!AE"&amp;4+15*$A48+4*$A48+9),0)+IF(Analyse!$E$112="X",INDIRECT("'DATA - økonomi'!AE"&amp;4+15*$A48+4*$A48+10),0)+IF(Analyse!$E$115="X",INDIRECT("'DATA - økonomi'!AE"&amp;4+15*$A48+4*$A48+11),0)+IF(Analyse!$E$116="X",INDIRECT("'DATA - økonomi'!AE"&amp;4+15*$A48+4*$A48+12),0)+IF(Analyse!$E$117="X",INDIRECT("'DATA - økonomi'!AE"&amp;4+15*$A48+4*$A48+13),0)+IF(Analyse!$E$129="X",INDIRECT("'DATA - økonomi'!AE"&amp;4+15*$A48+4*$A48+14),0)</f>
        <v>0</v>
      </c>
      <c r="AF48" s="36">
        <f ca="1">IF(Analyse!$E$3="X",INDIRECT("'DATA - økonomi'!AF"&amp;4+15*$A48+4*$A48+0),0)+IF(Analyse!$E$4="X",INDIRECT("'DATA - økonomi'!AF"&amp;4+15*$A48+4*$A48+1),0)+IF(Analyse!$E$104="X",INDIRECT("'DATA - økonomi'!AF"&amp;4+15*$A48+4*$A48+2),0)+IF(Analyse!$E$105="X",INDIRECT("'DATA - økonomi'!AF"&amp;4+15*$A48+4*$A48+3),0)+IF(Analyse!$E$106="X",INDIRECT("'DATA - økonomi'!AF"&amp;4+15*$A48+4*$A48+4),0)+IF(Analyse!$E$107="X",INDIRECT("'DATA - økonomi'!AF"&amp;4+15*$A48+4*$A48+5),0)+IF(Analyse!$E$108="X",INDIRECT("'DATA - økonomi'!AF"&amp;4+15*$A48+4*$A48+6),0)+IF(Analyse!$E$109="X",INDIRECT("'DATA - økonomi'!AF"&amp;4+15*$A48+4*$A48+7),0)+IF(Analyse!$E$110="X",INDIRECT("'DATA - økonomi'!AF"&amp;4+15*$A48+4*$A48+8),0)+IF(Analyse!$E$111="X",INDIRECT("'DATA - økonomi'!AF"&amp;4+15*$A48+4*$A48+9),0)+IF(Analyse!$E$112="X",INDIRECT("'DATA - økonomi'!AF"&amp;4+15*$A48+4*$A48+10),0)+IF(Analyse!$E$115="X",INDIRECT("'DATA - økonomi'!AF"&amp;4+15*$A48+4*$A48+11),0)+IF(Analyse!$E$116="X",INDIRECT("'DATA - økonomi'!AF"&amp;4+15*$A48+4*$A48+12),0)+IF(Analyse!$E$117="X",INDIRECT("'DATA - økonomi'!AF"&amp;4+15*$A48+4*$A48+13),0)+IF(Analyse!$E$129="X",INDIRECT("'DATA - økonomi'!AF"&amp;4+15*$A48+4*$A48+14),0)</f>
        <v>0</v>
      </c>
      <c r="AG48" s="36">
        <f ca="1">IF(Analyse!$E$3="X",INDIRECT("'DATA - økonomi'!AG"&amp;4+15*$A48+4*$A48+0),0)+IF(Analyse!$E$4="X",INDIRECT("'DATA - økonomi'!AG"&amp;4+15*$A48+4*$A48+1),0)+IF(Analyse!$E$104="X",INDIRECT("'DATA - økonomi'!AG"&amp;4+15*$A48+4*$A48+2),0)+IF(Analyse!$E$105="X",INDIRECT("'DATA - økonomi'!AG"&amp;4+15*$A48+4*$A48+3),0)+IF(Analyse!$E$106="X",INDIRECT("'DATA - økonomi'!AG"&amp;4+15*$A48+4*$A48+4),0)+IF(Analyse!$E$107="X",INDIRECT("'DATA - økonomi'!AG"&amp;4+15*$A48+4*$A48+5),0)+IF(Analyse!$E$108="X",INDIRECT("'DATA - økonomi'!AG"&amp;4+15*$A48+4*$A48+6),0)+IF(Analyse!$E$109="X",INDIRECT("'DATA - økonomi'!AG"&amp;4+15*$A48+4*$A48+7),0)+IF(Analyse!$E$110="X",INDIRECT("'DATA - økonomi'!AG"&amp;4+15*$A48+4*$A48+8),0)+IF(Analyse!$E$111="X",INDIRECT("'DATA - økonomi'!AG"&amp;4+15*$A48+4*$A48+9),0)+IF(Analyse!$E$112="X",INDIRECT("'DATA - økonomi'!AG"&amp;4+15*$A48+4*$A48+10),0)+IF(Analyse!$E$115="X",INDIRECT("'DATA - økonomi'!AG"&amp;4+15*$A48+4*$A48+11),0)+IF(Analyse!$E$116="X",INDIRECT("'DATA - økonomi'!AG"&amp;4+15*$A48+4*$A48+12),0)+IF(Analyse!$E$117="X",INDIRECT("'DATA - økonomi'!AG"&amp;4+15*$A48+4*$A48+13),0)+IF(Analyse!$E$129="X",INDIRECT("'DATA - økonomi'!AG"&amp;4+15*$A48+4*$A48+14),0)</f>
        <v>0</v>
      </c>
      <c r="AH48" s="36">
        <f ca="1">IF(Analyse!$E$3="X",INDIRECT("'DATA - økonomi'!AH"&amp;4+15*$A48+4*$A48+0),0)+IF(Analyse!$E$4="X",INDIRECT("'DATA - økonomi'!AH"&amp;4+15*$A48+4*$A48+1),0)+IF(Analyse!$E$104="X",INDIRECT("'DATA - økonomi'!AH"&amp;4+15*$A48+4*$A48+2),0)+IF(Analyse!$E$105="X",INDIRECT("'DATA - økonomi'!AH"&amp;4+15*$A48+4*$A48+3),0)+IF(Analyse!$E$106="X",INDIRECT("'DATA - økonomi'!AH"&amp;4+15*$A48+4*$A48+4),0)+IF(Analyse!$E$107="X",INDIRECT("'DATA - økonomi'!AH"&amp;4+15*$A48+4*$A48+5),0)+IF(Analyse!$E$108="X",INDIRECT("'DATA - økonomi'!AH"&amp;4+15*$A48+4*$A48+6),0)+IF(Analyse!$E$109="X",INDIRECT("'DATA - økonomi'!AH"&amp;4+15*$A48+4*$A48+7),0)+IF(Analyse!$E$110="X",INDIRECT("'DATA - økonomi'!AH"&amp;4+15*$A48+4*$A48+8),0)+IF(Analyse!$E$111="X",INDIRECT("'DATA - økonomi'!AH"&amp;4+15*$A48+4*$A48+9),0)+IF(Analyse!$E$112="X",INDIRECT("'DATA - økonomi'!AH"&amp;4+15*$A48+4*$A48+10),0)+IF(Analyse!$E$115="X",INDIRECT("'DATA - økonomi'!AH"&amp;4+15*$A48+4*$A48+11),0)+IF(Analyse!$E$116="X",INDIRECT("'DATA - økonomi'!AH"&amp;4+15*$A48+4*$A48+12),0)+IF(Analyse!$E$117="X",INDIRECT("'DATA - økonomi'!AH"&amp;4+15*$A48+4*$A48+13),0)+IF(Analyse!$E$129="X",INDIRECT("'DATA - økonomi'!AH"&amp;4+15*$A48+4*$A48+14),0)</f>
        <v>0</v>
      </c>
      <c r="AI48" s="36">
        <f ca="1">IF(Analyse!$E$3="X",INDIRECT("'DATA - økonomi'!AI"&amp;4+15*$A48+4*$A48+0),0)+IF(Analyse!$E$4="X",INDIRECT("'DATA - økonomi'!AI"&amp;4+15*$A48+4*$A48+1),0)+IF(Analyse!$E$104="X",INDIRECT("'DATA - økonomi'!AI"&amp;4+15*$A48+4*$A48+2),0)+IF(Analyse!$E$105="X",INDIRECT("'DATA - økonomi'!AI"&amp;4+15*$A48+4*$A48+3),0)+IF(Analyse!$E$106="X",INDIRECT("'DATA - økonomi'!AI"&amp;4+15*$A48+4*$A48+4),0)+IF(Analyse!$E$107="X",INDIRECT("'DATA - økonomi'!AI"&amp;4+15*$A48+4*$A48+5),0)+IF(Analyse!$E$108="X",INDIRECT("'DATA - økonomi'!AI"&amp;4+15*$A48+4*$A48+6),0)+IF(Analyse!$E$109="X",INDIRECT("'DATA - økonomi'!AI"&amp;4+15*$A48+4*$A48+7),0)+IF(Analyse!$E$110="X",INDIRECT("'DATA - økonomi'!AI"&amp;4+15*$A48+4*$A48+8),0)+IF(Analyse!$E$111="X",INDIRECT("'DATA - økonomi'!AI"&amp;4+15*$A48+4*$A48+9),0)+IF(Analyse!$E$112="X",INDIRECT("'DATA - økonomi'!AI"&amp;4+15*$A48+4*$A48+10),0)+IF(Analyse!$E$115="X",INDIRECT("'DATA - økonomi'!AI"&amp;4+15*$A48+4*$A48+11),0)+IF(Analyse!$E$116="X",INDIRECT("'DATA - økonomi'!AI"&amp;4+15*$A48+4*$A48+12),0)+IF(Analyse!$E$117="X",INDIRECT("'DATA - økonomi'!AI"&amp;4+15*$A48+4*$A48+13),0)+IF(Analyse!$E$129="X",INDIRECT("'DATA - økonomi'!AI"&amp;4+15*$A48+4*$A48+14),0)</f>
        <v>0</v>
      </c>
      <c r="AJ48" s="36">
        <f ca="1">IF(Analyse!$E$3="X",INDIRECT("'DATA - økonomi'!AJ"&amp;4+15*$A48+4*$A48+0),0)+IF(Analyse!$E$4="X",INDIRECT("'DATA - økonomi'!AJ"&amp;4+15*$A48+4*$A48+1),0)+IF(Analyse!$E$104="X",INDIRECT("'DATA - økonomi'!AJ"&amp;4+15*$A48+4*$A48+2),0)+IF(Analyse!$E$105="X",INDIRECT("'DATA - økonomi'!AJ"&amp;4+15*$A48+4*$A48+3),0)+IF(Analyse!$E$106="X",INDIRECT("'DATA - økonomi'!AJ"&amp;4+15*$A48+4*$A48+4),0)+IF(Analyse!$E$107="X",INDIRECT("'DATA - økonomi'!AJ"&amp;4+15*$A48+4*$A48+5),0)+IF(Analyse!$E$108="X",INDIRECT("'DATA - økonomi'!AJ"&amp;4+15*$A48+4*$A48+6),0)+IF(Analyse!$E$109="X",INDIRECT("'DATA - økonomi'!AJ"&amp;4+15*$A48+4*$A48+7),0)+IF(Analyse!$E$110="X",INDIRECT("'DATA - økonomi'!AJ"&amp;4+15*$A48+4*$A48+8),0)+IF(Analyse!$E$111="X",INDIRECT("'DATA - økonomi'!AJ"&amp;4+15*$A48+4*$A48+9),0)+IF(Analyse!$E$112="X",INDIRECT("'DATA - økonomi'!AJ"&amp;4+15*$A48+4*$A48+10),0)+IF(Analyse!$E$115="X",INDIRECT("'DATA - økonomi'!AJ"&amp;4+15*$A48+4*$A48+11),0)+IF(Analyse!$E$116="X",INDIRECT("'DATA - økonomi'!AJ"&amp;4+15*$A48+4*$A48+12),0)+IF(Analyse!$E$117="X",INDIRECT("'DATA - økonomi'!AJ"&amp;4+15*$A48+4*$A48+13),0)+IF(Analyse!$E$129="X",INDIRECT("'DATA - økonomi'!AJ"&amp;4+15*$A48+4*$A48+14),0)</f>
        <v>0</v>
      </c>
      <c r="AK48" s="36">
        <f ca="1">IF(Analyse!$E$3="X",INDIRECT("'DATA - økonomi'!AK"&amp;4+15*$A48+4*$A48+0),0)+IF(Analyse!$E$4="X",INDIRECT("'DATA - økonomi'!AK"&amp;4+15*$A48+4*$A48+1),0)+IF(Analyse!$E$104="X",INDIRECT("'DATA - økonomi'!AK"&amp;4+15*$A48+4*$A48+2),0)+IF(Analyse!$E$105="X",INDIRECT("'DATA - økonomi'!AK"&amp;4+15*$A48+4*$A48+3),0)+IF(Analyse!$E$106="X",INDIRECT("'DATA - økonomi'!AK"&amp;4+15*$A48+4*$A48+4),0)+IF(Analyse!$E$107="X",INDIRECT("'DATA - økonomi'!AK"&amp;4+15*$A48+4*$A48+5),0)+IF(Analyse!$E$108="X",INDIRECT("'DATA - økonomi'!AK"&amp;4+15*$A48+4*$A48+6),0)+IF(Analyse!$E$109="X",INDIRECT("'DATA - økonomi'!AK"&amp;4+15*$A48+4*$A48+7),0)+IF(Analyse!$E$110="X",INDIRECT("'DATA - økonomi'!AK"&amp;4+15*$A48+4*$A48+8),0)+IF(Analyse!$E$111="X",INDIRECT("'DATA - økonomi'!AK"&amp;4+15*$A48+4*$A48+9),0)+IF(Analyse!$E$112="X",INDIRECT("'DATA - økonomi'!AK"&amp;4+15*$A48+4*$A48+10),0)+IF(Analyse!$E$115="X",INDIRECT("'DATA - økonomi'!AK"&amp;4+15*$A48+4*$A48+11),0)+IF(Analyse!$E$116="X",INDIRECT("'DATA - økonomi'!AK"&amp;4+15*$A48+4*$A48+12),0)+IF(Analyse!$E$117="X",INDIRECT("'DATA - økonomi'!AK"&amp;4+15*$A48+4*$A48+13),0)+IF(Analyse!$E$129="X",INDIRECT("'DATA - økonomi'!AK"&amp;4+15*$A48+4*$A48+14),0)</f>
        <v>0</v>
      </c>
      <c r="AL48" s="36">
        <f ca="1">IF(Analyse!$E$3="X",INDIRECT("'DATA - økonomi'!AL"&amp;4+15*$A48+4*$A48+0),0)+IF(Analyse!$E$4="X",INDIRECT("'DATA - økonomi'!AL"&amp;4+15*$A48+4*$A48+1),0)+IF(Analyse!$E$104="X",INDIRECT("'DATA - økonomi'!AL"&amp;4+15*$A48+4*$A48+2),0)+IF(Analyse!$E$105="X",INDIRECT("'DATA - økonomi'!AL"&amp;4+15*$A48+4*$A48+3),0)+IF(Analyse!$E$106="X",INDIRECT("'DATA - økonomi'!AL"&amp;4+15*$A48+4*$A48+4),0)+IF(Analyse!$E$107="X",INDIRECT("'DATA - økonomi'!AL"&amp;4+15*$A48+4*$A48+5),0)+IF(Analyse!$E$108="X",INDIRECT("'DATA - økonomi'!AL"&amp;4+15*$A48+4*$A48+6),0)+IF(Analyse!$E$109="X",INDIRECT("'DATA - økonomi'!AL"&amp;4+15*$A48+4*$A48+7),0)+IF(Analyse!$E$110="X",INDIRECT("'DATA - økonomi'!AL"&amp;4+15*$A48+4*$A48+8),0)+IF(Analyse!$E$111="X",INDIRECT("'DATA - økonomi'!AL"&amp;4+15*$A48+4*$A48+9),0)+IF(Analyse!$E$112="X",INDIRECT("'DATA - økonomi'!AL"&amp;4+15*$A48+4*$A48+10),0)+IF(Analyse!$E$115="X",INDIRECT("'DATA - økonomi'!AL"&amp;4+15*$A48+4*$A48+11),0)+IF(Analyse!$E$116="X",INDIRECT("'DATA - økonomi'!AL"&amp;4+15*$A48+4*$A48+12),0)+IF(Analyse!$E$117="X",INDIRECT("'DATA - økonomi'!AL"&amp;4+15*$A48+4*$A48+13),0)+IF(Analyse!$E$129="X",INDIRECT("'DATA - økonomi'!AL"&amp;4+15*$A48+4*$A48+14),0)</f>
        <v>0</v>
      </c>
      <c r="AM48" s="36">
        <f ca="1">IF(Analyse!$E$3="X",INDIRECT("'DATA - økonomi'!AM"&amp;4+15*$A48+4*$A48+0),0)+IF(Analyse!$E$4="X",INDIRECT("'DATA - økonomi'!AM"&amp;4+15*$A48+4*$A48+1),0)+IF(Analyse!$E$104="X",INDIRECT("'DATA - økonomi'!AM"&amp;4+15*$A48+4*$A48+2),0)+IF(Analyse!$E$105="X",INDIRECT("'DATA - økonomi'!AM"&amp;4+15*$A48+4*$A48+3),0)+IF(Analyse!$E$106="X",INDIRECT("'DATA - økonomi'!AM"&amp;4+15*$A48+4*$A48+4),0)+IF(Analyse!$E$107="X",INDIRECT("'DATA - økonomi'!AM"&amp;4+15*$A48+4*$A48+5),0)+IF(Analyse!$E$108="X",INDIRECT("'DATA - økonomi'!AM"&amp;4+15*$A48+4*$A48+6),0)+IF(Analyse!$E$109="X",INDIRECT("'DATA - økonomi'!AM"&amp;4+15*$A48+4*$A48+7),0)+IF(Analyse!$E$110="X",INDIRECT("'DATA - økonomi'!AM"&amp;4+15*$A48+4*$A48+8),0)+IF(Analyse!$E$111="X",INDIRECT("'DATA - økonomi'!AM"&amp;4+15*$A48+4*$A48+9),0)+IF(Analyse!$E$112="X",INDIRECT("'DATA - økonomi'!AM"&amp;4+15*$A48+4*$A48+10),0)+IF(Analyse!$E$115="X",INDIRECT("'DATA - økonomi'!AM"&amp;4+15*$A48+4*$A48+11),0)+IF(Analyse!$E$116="X",INDIRECT("'DATA - økonomi'!AM"&amp;4+15*$A48+4*$A48+12),0)+IF(Analyse!$E$117="X",INDIRECT("'DATA - økonomi'!AM"&amp;4+15*$A48+4*$A48+13),0)+IF(Analyse!$E$129="X",INDIRECT("'DATA - økonomi'!AM"&amp;4+15*$A48+4*$A48+14),0)</f>
        <v>0</v>
      </c>
      <c r="AN48" s="36">
        <f ca="1">IF(Analyse!$E$3="X",INDIRECT("'DATA - økonomi'!AN"&amp;4+15*$A48+4*$A48+0),0)+IF(Analyse!$E$4="X",INDIRECT("'DATA - økonomi'!AN"&amp;4+15*$A48+4*$A48+1),0)+IF(Analyse!$E$104="X",INDIRECT("'DATA - økonomi'!AN"&amp;4+15*$A48+4*$A48+2),0)+IF(Analyse!$E$105="X",INDIRECT("'DATA - økonomi'!AN"&amp;4+15*$A48+4*$A48+3),0)+IF(Analyse!$E$106="X",INDIRECT("'DATA - økonomi'!AN"&amp;4+15*$A48+4*$A48+4),0)+IF(Analyse!$E$107="X",INDIRECT("'DATA - økonomi'!AN"&amp;4+15*$A48+4*$A48+5),0)+IF(Analyse!$E$108="X",INDIRECT("'DATA - økonomi'!AN"&amp;4+15*$A48+4*$A48+6),0)+IF(Analyse!$E$109="X",INDIRECT("'DATA - økonomi'!AN"&amp;4+15*$A48+4*$A48+7),0)+IF(Analyse!$E$110="X",INDIRECT("'DATA - økonomi'!AN"&amp;4+15*$A48+4*$A48+8),0)+IF(Analyse!$E$111="X",INDIRECT("'DATA - økonomi'!AN"&amp;4+15*$A48+4*$A48+9),0)+IF(Analyse!$E$112="X",INDIRECT("'DATA - økonomi'!AN"&amp;4+15*$A48+4*$A48+10),0)+IF(Analyse!$E$115="X",INDIRECT("'DATA - økonomi'!AN"&amp;4+15*$A48+4*$A48+11),0)+IF(Analyse!$E$116="X",INDIRECT("'DATA - økonomi'!AN"&amp;4+15*$A48+4*$A48+12),0)+IF(Analyse!$E$117="X",INDIRECT("'DATA - økonomi'!AN"&amp;4+15*$A48+4*$A48+13),0)+IF(Analyse!$E$129="X",INDIRECT("'DATA - økonomi'!AN"&amp;4+15*$A48+4*$A48+14),0)</f>
        <v>0</v>
      </c>
      <c r="AO48" s="36">
        <f ca="1">IF(Analyse!$E$3="X",INDIRECT("'DATA - økonomi'!AO"&amp;4+15*$A48+4*$A48+0),0)+IF(Analyse!$E$4="X",INDIRECT("'DATA - økonomi'!AO"&amp;4+15*$A48+4*$A48+1),0)+IF(Analyse!$E$104="X",INDIRECT("'DATA - økonomi'!AO"&amp;4+15*$A48+4*$A48+2),0)+IF(Analyse!$E$105="X",INDIRECT("'DATA - økonomi'!AO"&amp;4+15*$A48+4*$A48+3),0)+IF(Analyse!$E$106="X",INDIRECT("'DATA - økonomi'!AO"&amp;4+15*$A48+4*$A48+4),0)+IF(Analyse!$E$107="X",INDIRECT("'DATA - økonomi'!AO"&amp;4+15*$A48+4*$A48+5),0)+IF(Analyse!$E$108="X",INDIRECT("'DATA - økonomi'!AO"&amp;4+15*$A48+4*$A48+6),0)+IF(Analyse!$E$109="X",INDIRECT("'DATA - økonomi'!AO"&amp;4+15*$A48+4*$A48+7),0)+IF(Analyse!$E$110="X",INDIRECT("'DATA - økonomi'!AO"&amp;4+15*$A48+4*$A48+8),0)+IF(Analyse!$E$111="X",INDIRECT("'DATA - økonomi'!AO"&amp;4+15*$A48+4*$A48+9),0)+IF(Analyse!$E$112="X",INDIRECT("'DATA - økonomi'!AO"&amp;4+15*$A48+4*$A48+10),0)+IF(Analyse!$E$115="X",INDIRECT("'DATA - økonomi'!AO"&amp;4+15*$A48+4*$A48+11),0)+IF(Analyse!$E$116="X",INDIRECT("'DATA - økonomi'!AO"&amp;4+15*$A48+4*$A48+12),0)+IF(Analyse!$E$117="X",INDIRECT("'DATA - økonomi'!AO"&amp;4+15*$A48+4*$A48+13),0)+IF(Analyse!$E$129="X",INDIRECT("'DATA - økonomi'!AO"&amp;4+15*$A48+4*$A48+14),0)</f>
        <v>0</v>
      </c>
      <c r="AP48" s="30"/>
      <c r="AQ48" s="35" t="s">
        <v>56</v>
      </c>
      <c r="AR48" s="36">
        <f ca="1">INDIRECT("'DATA - økonomi'!AE"&amp;($A151+1)*19)</f>
        <v>23428.379000000001</v>
      </c>
      <c r="AS48" s="36">
        <f ca="1">INDIRECT("'DATA - økonomi'!AF"&amp;($A151+1)*19)</f>
        <v>23048.951000000001</v>
      </c>
      <c r="AT48" s="36">
        <f ca="1">INDIRECT("'DATA - økonomi'!AG"&amp;($A151+1)*19)</f>
        <v>22899.214</v>
      </c>
      <c r="AU48" s="36">
        <f ca="1">INDIRECT("'DATA - økonomi'!AH"&amp;($A151+1)*19)</f>
        <v>22925.736000000001</v>
      </c>
      <c r="AV48" s="36">
        <f ca="1">INDIRECT("'DATA - økonomi'!AI"&amp;($A151+1)*19)</f>
        <v>22878.532999999999</v>
      </c>
      <c r="AW48" s="36">
        <f ca="1">INDIRECT("'DATA - økonomi'!AJ"&amp;($A151+1)*19)</f>
        <v>22719.144</v>
      </c>
      <c r="AX48" s="36">
        <f ca="1">INDIRECT("'DATA - økonomi'!AK"&amp;($A151+1)*19)</f>
        <v>22537.56</v>
      </c>
      <c r="AY48" s="36">
        <f ca="1">INDIRECT("'DATA - økonomi'!AL"&amp;($A151+1)*19)</f>
        <v>22304.568000000003</v>
      </c>
      <c r="AZ48" s="36">
        <f ca="1">INDIRECT("'DATA - økonomi'!AM"&amp;($A151+1)*19)</f>
        <v>21988.799999999999</v>
      </c>
      <c r="BA48" s="36">
        <f ca="1">INDIRECT("'DATA - økonomi'!AN"&amp;($A151+1)*19)</f>
        <v>21919.338</v>
      </c>
      <c r="BB48" s="36">
        <f ca="1">INDIRECT("'DATA - økonomi'!AO"&amp;($A151+1)*19)</f>
        <v>21982.571999999996</v>
      </c>
      <c r="BC48" s="30"/>
    </row>
    <row r="49" spans="1:55" x14ac:dyDescent="0.25">
      <c r="A49" s="32">
        <v>45</v>
      </c>
      <c r="B49" s="35" t="s">
        <v>57</v>
      </c>
      <c r="C49" s="36">
        <f ca="1">IF(Analyse!$E$3="X",INDIRECT("'DATA - økonomi'!C"&amp;4+15*$A49+4*$A49+0),0)+IF(Analyse!$E$4="X",INDIRECT("'DATA - økonomi'!C"&amp;4+15*$A49+4*$A49+1),0)+IF(Analyse!$E$104="X",INDIRECT("'DATA - økonomi'!C"&amp;4+15*$A49+4*$A49+2),0)+IF(Analyse!$E$105="X",INDIRECT("'DATA - økonomi'!C"&amp;4+15*$A49+4*$A49+3),0)+IF(Analyse!$E$106="X",INDIRECT("'DATA - økonomi'!C"&amp;4+15*$A49+4*$A49+4),0)+IF(Analyse!$E$107="X",INDIRECT("'DATA - økonomi'!C"&amp;4+15*$A49+4*$A49+5),0)+IF(Analyse!$E$108="X",INDIRECT("'DATA - økonomi'!C"&amp;4+15*$A49+4*$A49+6),0)+IF(Analyse!$E$109="X",INDIRECT("'DATA - økonomi'!C"&amp;4+15*$A49+4*$A49+7),0)+IF(Analyse!$E$110="X",INDIRECT("'DATA - økonomi'!C"&amp;4+15*$A49+4*$A49+8),0)+IF(Analyse!$E$111="X",INDIRECT("'DATA - økonomi'!C"&amp;4+15*$A49+4*$A49+9),0)+IF(Analyse!$E$112="X",INDIRECT("'DATA - økonomi'!C"&amp;4+15*$A49+4*$A49+10),0)+IF(Analyse!$E$115="X",INDIRECT("'DATA - økonomi'!C"&amp;4+15*$A49+4*$A49+11),0)+IF(Analyse!$E$116="X",INDIRECT("'DATA - økonomi'!C"&amp;4+15*$A49+4*$A49+12),0)+IF(Analyse!$E$117="X",INDIRECT("'DATA - økonomi'!C"&amp;4+15*$A49+4*$A49+13),0)+IF(Analyse!$E$129="X",INDIRECT("'DATA - økonomi'!C"&amp;4+15*$A49+4*$A49+14),0)</f>
        <v>0</v>
      </c>
      <c r="D49" s="36">
        <f ca="1">IF(Analyse!$E$3="X",INDIRECT("'DATA - økonomi'!D"&amp;4+15*$A49+4*$A49+0),0)+IF(Analyse!$E$4="X",INDIRECT("'DATA - økonomi'!D"&amp;4+15*$A49+4*$A49+1),0)+IF(Analyse!$E$104="X",INDIRECT("'DATA - økonomi'!D"&amp;4+15*$A49+4*$A49+2),0)+IF(Analyse!$E$105="X",INDIRECT("'DATA - økonomi'!D"&amp;4+15*$A49+4*$A49+3),0)+IF(Analyse!$E$106="X",INDIRECT("'DATA - økonomi'!D"&amp;4+15*$A49+4*$A49+4),0)+IF(Analyse!$E$107="X",INDIRECT("'DATA - økonomi'!D"&amp;4+15*$A49+4*$A49+5),0)+IF(Analyse!$E$108="X",INDIRECT("'DATA - økonomi'!D"&amp;4+15*$A49+4*$A49+6),0)+IF(Analyse!$E$109="X",INDIRECT("'DATA - økonomi'!D"&amp;4+15*$A49+4*$A49+7),0)+IF(Analyse!$E$110="X",INDIRECT("'DATA - økonomi'!D"&amp;4+15*$A49+4*$A49+8),0)+IF(Analyse!$E$111="X",INDIRECT("'DATA - økonomi'!D"&amp;4+15*$A49+4*$A49+9),0)+IF(Analyse!$E$112="X",INDIRECT("'DATA - økonomi'!D"&amp;4+15*$A49+4*$A49+10),0)+IF(Analyse!$E$115="X",INDIRECT("'DATA - økonomi'!D"&amp;4+15*$A49+4*$A49+11),0)+IF(Analyse!$E$116="X",INDIRECT("'DATA - økonomi'!D"&amp;4+15*$A49+4*$A49+12),0)+IF(Analyse!$E$117="X",INDIRECT("'DATA - økonomi'!D"&amp;4+15*$A49+4*$A49+13),0)+IF(Analyse!$E$129="X",INDIRECT("'DATA - økonomi'!D"&amp;4+15*$A49+4*$A49+14),0)</f>
        <v>0</v>
      </c>
      <c r="E49" s="36">
        <f ca="1">IF(Analyse!$E$3="X",INDIRECT("'DATA - økonomi'!E"&amp;4+15*$A49+4*$A49+0),0)+IF(Analyse!$E$4="X",INDIRECT("'DATA - økonomi'!E"&amp;4+15*$A49+4*$A49+1),0)+IF(Analyse!$E$104="X",INDIRECT("'DATA - økonomi'!E"&amp;4+15*$A49+4*$A49+2),0)+IF(Analyse!$E$105="X",INDIRECT("'DATA - økonomi'!E"&amp;4+15*$A49+4*$A49+3),0)+IF(Analyse!$E$106="X",INDIRECT("'DATA - økonomi'!E"&amp;4+15*$A49+4*$A49+4),0)+IF(Analyse!$E$107="X",INDIRECT("'DATA - økonomi'!E"&amp;4+15*$A49+4*$A49+5),0)+IF(Analyse!$E$108="X",INDIRECT("'DATA - økonomi'!E"&amp;4+15*$A49+4*$A49+6),0)+IF(Analyse!$E$109="X",INDIRECT("'DATA - økonomi'!E"&amp;4+15*$A49+4*$A49+7),0)+IF(Analyse!$E$110="X",INDIRECT("'DATA - økonomi'!E"&amp;4+15*$A49+4*$A49+8),0)+IF(Analyse!$E$111="X",INDIRECT("'DATA - økonomi'!E"&amp;4+15*$A49+4*$A49+9),0)+IF(Analyse!$E$112="X",INDIRECT("'DATA - økonomi'!E"&amp;4+15*$A49+4*$A49+10),0)+IF(Analyse!$E$115="X",INDIRECT("'DATA - økonomi'!E"&amp;4+15*$A49+4*$A49+11),0)+IF(Analyse!$E$116="X",INDIRECT("'DATA - økonomi'!E"&amp;4+15*$A49+4*$A49+12),0)+IF(Analyse!$E$117="X",INDIRECT("'DATA - økonomi'!E"&amp;4+15*$A49+4*$A49+13),0)+IF(Analyse!$E$129="X",INDIRECT("'DATA - økonomi'!E"&amp;4+15*$A49+4*$A49+14),0)</f>
        <v>0</v>
      </c>
      <c r="F49" s="36">
        <f ca="1">IF(Analyse!$E$3="X",INDIRECT("'DATA - økonomi'!F"&amp;4+15*$A49+4*$A49+0),0)+IF(Analyse!$E$4="X",INDIRECT("'DATA - økonomi'!F"&amp;4+15*$A49+4*$A49+1),0)+IF(Analyse!$E$104="X",INDIRECT("'DATA - økonomi'!F"&amp;4+15*$A49+4*$A49+2),0)+IF(Analyse!$E$105="X",INDIRECT("'DATA - økonomi'!F"&amp;4+15*$A49+4*$A49+3),0)+IF(Analyse!$E$106="X",INDIRECT("'DATA - økonomi'!F"&amp;4+15*$A49+4*$A49+4),0)+IF(Analyse!$E$107="X",INDIRECT("'DATA - økonomi'!F"&amp;4+15*$A49+4*$A49+5),0)+IF(Analyse!$E$108="X",INDIRECT("'DATA - økonomi'!F"&amp;4+15*$A49+4*$A49+6),0)+IF(Analyse!$E$109="X",INDIRECT("'DATA - økonomi'!F"&amp;4+15*$A49+4*$A49+7),0)+IF(Analyse!$E$110="X",INDIRECT("'DATA - økonomi'!F"&amp;4+15*$A49+4*$A49+8),0)+IF(Analyse!$E$111="X",INDIRECT("'DATA - økonomi'!F"&amp;4+15*$A49+4*$A49+9),0)+IF(Analyse!$E$112="X",INDIRECT("'DATA - økonomi'!F"&amp;4+15*$A49+4*$A49+10),0)+IF(Analyse!$E$115="X",INDIRECT("'DATA - økonomi'!F"&amp;4+15*$A49+4*$A49+11),0)+IF(Analyse!$E$116="X",INDIRECT("'DATA - økonomi'!F"&amp;4+15*$A49+4*$A49+12),0)+IF(Analyse!$E$117="X",INDIRECT("'DATA - økonomi'!F"&amp;4+15*$A49+4*$A49+13),0)+IF(Analyse!$E$129="X",INDIRECT("'DATA - økonomi'!F"&amp;4+15*$A49+4*$A49+14),0)</f>
        <v>0</v>
      </c>
      <c r="G49" s="36">
        <f ca="1">IF(Analyse!$E$3="X",INDIRECT("'DATA - økonomi'!G"&amp;4+15*$A49+4*$A49+0),0)+IF(Analyse!$E$4="X",INDIRECT("'DATA - økonomi'!G"&amp;4+15*$A49+4*$A49+1),0)+IF(Analyse!$E$104="X",INDIRECT("'DATA - økonomi'!G"&amp;4+15*$A49+4*$A49+2),0)+IF(Analyse!$E$105="X",INDIRECT("'DATA - økonomi'!G"&amp;4+15*$A49+4*$A49+3),0)+IF(Analyse!$E$106="X",INDIRECT("'DATA - økonomi'!G"&amp;4+15*$A49+4*$A49+4),0)+IF(Analyse!$E$107="X",INDIRECT("'DATA - økonomi'!G"&amp;4+15*$A49+4*$A49+5),0)+IF(Analyse!$E$108="X",INDIRECT("'DATA - økonomi'!G"&amp;4+15*$A49+4*$A49+6),0)+IF(Analyse!$E$109="X",INDIRECT("'DATA - økonomi'!G"&amp;4+15*$A49+4*$A49+7),0)+IF(Analyse!$E$110="X",INDIRECT("'DATA - økonomi'!G"&amp;4+15*$A49+4*$A49+8),0)+IF(Analyse!$E$111="X",INDIRECT("'DATA - økonomi'!G"&amp;4+15*$A49+4*$A49+9),0)+IF(Analyse!$E$112="X",INDIRECT("'DATA - økonomi'!G"&amp;4+15*$A49+4*$A49+10),0)+IF(Analyse!$E$115="X",INDIRECT("'DATA - økonomi'!G"&amp;4+15*$A49+4*$A49+11),0)+IF(Analyse!$E$116="X",INDIRECT("'DATA - økonomi'!G"&amp;4+15*$A49+4*$A49+12),0)+IF(Analyse!$E$117="X",INDIRECT("'DATA - økonomi'!G"&amp;4+15*$A49+4*$A49+13),0)+IF(Analyse!$E$129="X",INDIRECT("'DATA - økonomi'!G"&amp;4+15*$A49+4*$A49+14),0)</f>
        <v>0</v>
      </c>
      <c r="H49" s="36">
        <f ca="1">IF(Analyse!$E$3="X",INDIRECT("'DATA - økonomi'!H"&amp;4+15*$A49+4*$A49+0),0)+IF(Analyse!$E$4="X",INDIRECT("'DATA - økonomi'!H"&amp;4+15*$A49+4*$A49+1),0)+IF(Analyse!$E$104="X",INDIRECT("'DATA - økonomi'!H"&amp;4+15*$A49+4*$A49+2),0)+IF(Analyse!$E$105="X",INDIRECT("'DATA - økonomi'!H"&amp;4+15*$A49+4*$A49+3),0)+IF(Analyse!$E$106="X",INDIRECT("'DATA - økonomi'!H"&amp;4+15*$A49+4*$A49+4),0)+IF(Analyse!$E$107="X",INDIRECT("'DATA - økonomi'!H"&amp;4+15*$A49+4*$A49+5),0)+IF(Analyse!$E$108="X",INDIRECT("'DATA - økonomi'!H"&amp;4+15*$A49+4*$A49+6),0)+IF(Analyse!$E$109="X",INDIRECT("'DATA - økonomi'!H"&amp;4+15*$A49+4*$A49+7),0)+IF(Analyse!$E$110="X",INDIRECT("'DATA - økonomi'!H"&amp;4+15*$A49+4*$A49+8),0)+IF(Analyse!$E$111="X",INDIRECT("'DATA - økonomi'!H"&amp;4+15*$A49+4*$A49+9),0)+IF(Analyse!$E$112="X",INDIRECT("'DATA - økonomi'!H"&amp;4+15*$A49+4*$A49+10),0)+IF(Analyse!$E$115="X",INDIRECT("'DATA - økonomi'!H"&amp;4+15*$A49+4*$A49+11),0)+IF(Analyse!$E$116="X",INDIRECT("'DATA - økonomi'!H"&amp;4+15*$A49+4*$A49+12),0)+IF(Analyse!$E$117="X",INDIRECT("'DATA - økonomi'!H"&amp;4+15*$A49+4*$A49+13),0)+IF(Analyse!$E$129="X",INDIRECT("'DATA - økonomi'!H"&amp;4+15*$A49+4*$A49+14),0)</f>
        <v>0</v>
      </c>
      <c r="I49" s="36">
        <f ca="1">IF(Analyse!$E$3="X",INDIRECT("'DATA - økonomi'!I"&amp;4+15*$A49+4*$A49+0),0)+IF(Analyse!$E$4="X",INDIRECT("'DATA - økonomi'!I"&amp;4+15*$A49+4*$A49+1),0)+IF(Analyse!$E$104="X",INDIRECT("'DATA - økonomi'!I"&amp;4+15*$A49+4*$A49+2),0)+IF(Analyse!$E$105="X",INDIRECT("'DATA - økonomi'!I"&amp;4+15*$A49+4*$A49+3),0)+IF(Analyse!$E$106="X",INDIRECT("'DATA - økonomi'!I"&amp;4+15*$A49+4*$A49+4),0)+IF(Analyse!$E$107="X",INDIRECT("'DATA - økonomi'!I"&amp;4+15*$A49+4*$A49+5),0)+IF(Analyse!$E$108="X",INDIRECT("'DATA - økonomi'!I"&amp;4+15*$A49+4*$A49+6),0)+IF(Analyse!$E$109="X",INDIRECT("'DATA - økonomi'!I"&amp;4+15*$A49+4*$A49+7),0)+IF(Analyse!$E$110="X",INDIRECT("'DATA - økonomi'!I"&amp;4+15*$A49+4*$A49+8),0)+IF(Analyse!$E$111="X",INDIRECT("'DATA - økonomi'!I"&amp;4+15*$A49+4*$A49+9),0)+IF(Analyse!$E$112="X",INDIRECT("'DATA - økonomi'!I"&amp;4+15*$A49+4*$A49+10),0)+IF(Analyse!$E$115="X",INDIRECT("'DATA - økonomi'!I"&amp;4+15*$A49+4*$A49+11),0)+IF(Analyse!$E$116="X",INDIRECT("'DATA - økonomi'!I"&amp;4+15*$A49+4*$A49+12),0)+IF(Analyse!$E$117="X",INDIRECT("'DATA - økonomi'!I"&amp;4+15*$A49+4*$A49+13),0)+IF(Analyse!$E$129="X",INDIRECT("'DATA - økonomi'!I"&amp;4+15*$A49+4*$A49+14),0)</f>
        <v>0</v>
      </c>
      <c r="J49" s="36">
        <f ca="1">IF(Analyse!$E$3="X",INDIRECT("'DATA - økonomi'!J"&amp;4+15*$A49+4*$A49+0),0)+IF(Analyse!$E$4="X",INDIRECT("'DATA - økonomi'!J"&amp;4+15*$A49+4*$A49+1),0)+IF(Analyse!$E$104="X",INDIRECT("'DATA - økonomi'!J"&amp;4+15*$A49+4*$A49+2),0)+IF(Analyse!$E$105="X",INDIRECT("'DATA - økonomi'!J"&amp;4+15*$A49+4*$A49+3),0)+IF(Analyse!$E$106="X",INDIRECT("'DATA - økonomi'!J"&amp;4+15*$A49+4*$A49+4),0)+IF(Analyse!$E$107="X",INDIRECT("'DATA - økonomi'!J"&amp;4+15*$A49+4*$A49+5),0)+IF(Analyse!$E$108="X",INDIRECT("'DATA - økonomi'!J"&amp;4+15*$A49+4*$A49+6),0)+IF(Analyse!$E$109="X",INDIRECT("'DATA - økonomi'!J"&amp;4+15*$A49+4*$A49+7),0)+IF(Analyse!$E$110="X",INDIRECT("'DATA - økonomi'!J"&amp;4+15*$A49+4*$A49+8),0)+IF(Analyse!$E$111="X",INDIRECT("'DATA - økonomi'!J"&amp;4+15*$A49+4*$A49+9),0)+IF(Analyse!$E$112="X",INDIRECT("'DATA - økonomi'!J"&amp;4+15*$A49+4*$A49+10),0)+IF(Analyse!$E$115="X",INDIRECT("'DATA - økonomi'!J"&amp;4+15*$A49+4*$A49+11),0)+IF(Analyse!$E$116="X",INDIRECT("'DATA - økonomi'!J"&amp;4+15*$A49+4*$A49+12),0)+IF(Analyse!$E$117="X",INDIRECT("'DATA - økonomi'!J"&amp;4+15*$A49+4*$A49+13),0)+IF(Analyse!$E$129="X",INDIRECT("'DATA - økonomi'!J"&amp;4+15*$A49+4*$A49+14),0)</f>
        <v>0</v>
      </c>
      <c r="K49" s="36">
        <f ca="1">IF(Analyse!$E$3="X",INDIRECT("'DATA - økonomi'!K"&amp;4+15*$A49+4*$A49+0),0)+IF(Analyse!$E$4="X",INDIRECT("'DATA - økonomi'!K"&amp;4+15*$A49+4*$A49+1),0)+IF(Analyse!$E$104="X",INDIRECT("'DATA - økonomi'!K"&amp;4+15*$A49+4*$A49+2),0)+IF(Analyse!$E$105="X",INDIRECT("'DATA - økonomi'!K"&amp;4+15*$A49+4*$A49+3),0)+IF(Analyse!$E$106="X",INDIRECT("'DATA - økonomi'!K"&amp;4+15*$A49+4*$A49+4),0)+IF(Analyse!$E$107="X",INDIRECT("'DATA - økonomi'!K"&amp;4+15*$A49+4*$A49+5),0)+IF(Analyse!$E$108="X",INDIRECT("'DATA - økonomi'!K"&amp;4+15*$A49+4*$A49+6),0)+IF(Analyse!$E$109="X",INDIRECT("'DATA - økonomi'!K"&amp;4+15*$A49+4*$A49+7),0)+IF(Analyse!$E$110="X",INDIRECT("'DATA - økonomi'!K"&amp;4+15*$A49+4*$A49+8),0)+IF(Analyse!$E$111="X",INDIRECT("'DATA - økonomi'!K"&amp;4+15*$A49+4*$A49+9),0)+IF(Analyse!$E$112="X",INDIRECT("'DATA - økonomi'!K"&amp;4+15*$A49+4*$A49+10),0)+IF(Analyse!$E$115="X",INDIRECT("'DATA - økonomi'!K"&amp;4+15*$A49+4*$A49+11),0)+IF(Analyse!$E$116="X",INDIRECT("'DATA - økonomi'!K"&amp;4+15*$A49+4*$A49+12),0)+IF(Analyse!$E$117="X",INDIRECT("'DATA - økonomi'!K"&amp;4+15*$A49+4*$A49+13),0)+IF(Analyse!$E$129="X",INDIRECT("'DATA - økonomi'!K"&amp;4+15*$A49+4*$A49+14),0)</f>
        <v>0</v>
      </c>
      <c r="L49" s="36">
        <f ca="1">IF(Analyse!$E$3="X",INDIRECT("'DATA - økonomi'!L"&amp;4+15*$A49+4*$A49+0),0)+IF(Analyse!$E$4="X",INDIRECT("'DATA - økonomi'!L"&amp;4+15*$A49+4*$A49+1),0)+IF(Analyse!$E$104="X",INDIRECT("'DATA - økonomi'!L"&amp;4+15*$A49+4*$A49+2),0)+IF(Analyse!$E$105="X",INDIRECT("'DATA - økonomi'!L"&amp;4+15*$A49+4*$A49+3),0)+IF(Analyse!$E$106="X",INDIRECT("'DATA - økonomi'!L"&amp;4+15*$A49+4*$A49+4),0)+IF(Analyse!$E$107="X",INDIRECT("'DATA - økonomi'!L"&amp;4+15*$A49+4*$A49+5),0)+IF(Analyse!$E$108="X",INDIRECT("'DATA - økonomi'!L"&amp;4+15*$A49+4*$A49+6),0)+IF(Analyse!$E$109="X",INDIRECT("'DATA - økonomi'!L"&amp;4+15*$A49+4*$A49+7),0)+IF(Analyse!$E$110="X",INDIRECT("'DATA - økonomi'!L"&amp;4+15*$A49+4*$A49+8),0)+IF(Analyse!$E$111="X",INDIRECT("'DATA - økonomi'!L"&amp;4+15*$A49+4*$A49+9),0)+IF(Analyse!$E$112="X",INDIRECT("'DATA - økonomi'!L"&amp;4+15*$A49+4*$A49+10),0)+IF(Analyse!$E$115="X",INDIRECT("'DATA - økonomi'!L"&amp;4+15*$A49+4*$A49+11),0)+IF(Analyse!$E$116="X",INDIRECT("'DATA - økonomi'!L"&amp;4+15*$A49+4*$A49+12),0)+IF(Analyse!$E$117="X",INDIRECT("'DATA - økonomi'!L"&amp;4+15*$A49+4*$A49+13),0)+IF(Analyse!$E$129="X",INDIRECT("'DATA - økonomi'!L"&amp;4+15*$A49+4*$A49+14),0)</f>
        <v>0</v>
      </c>
      <c r="M49" s="36">
        <f ca="1">IF(Analyse!$E$3="X",INDIRECT("'DATA - økonomi'!M"&amp;4+15*$A49+4*$A49+0),0)+IF(Analyse!$E$4="X",INDIRECT("'DATA - økonomi'!M"&amp;4+15*$A49+4*$A49+1),0)+IF(Analyse!$E$104="X",INDIRECT("'DATA - økonomi'!M"&amp;4+15*$A49+4*$A49+2),0)+IF(Analyse!$E$105="X",INDIRECT("'DATA - økonomi'!M"&amp;4+15*$A49+4*$A49+3),0)+IF(Analyse!$E$106="X",INDIRECT("'DATA - økonomi'!M"&amp;4+15*$A49+4*$A49+4),0)+IF(Analyse!$E$107="X",INDIRECT("'DATA - økonomi'!M"&amp;4+15*$A49+4*$A49+5),0)+IF(Analyse!$E$108="X",INDIRECT("'DATA - økonomi'!M"&amp;4+15*$A49+4*$A49+6),0)+IF(Analyse!$E$109="X",INDIRECT("'DATA - økonomi'!M"&amp;4+15*$A49+4*$A49+7),0)+IF(Analyse!$E$110="X",INDIRECT("'DATA - økonomi'!M"&amp;4+15*$A49+4*$A49+8),0)+IF(Analyse!$E$111="X",INDIRECT("'DATA - økonomi'!M"&amp;4+15*$A49+4*$A49+9),0)+IF(Analyse!$E$112="X",INDIRECT("'DATA - økonomi'!M"&amp;4+15*$A49+4*$A49+10),0)+IF(Analyse!$E$115="X",INDIRECT("'DATA - økonomi'!M"&amp;4+15*$A49+4*$A49+11),0)+IF(Analyse!$E$116="X",INDIRECT("'DATA - økonomi'!M"&amp;4+15*$A49+4*$A49+12),0)+IF(Analyse!$E$117="X",INDIRECT("'DATA - økonomi'!M"&amp;4+15*$A49+4*$A49+13),0)+IF(Analyse!$E$129="X",INDIRECT("'DATA - økonomi'!M"&amp;4+15*$A49+4*$A49+14),0)</f>
        <v>0</v>
      </c>
      <c r="N49" s="36">
        <f ca="1">IF(Analyse!$E$3="X",INDIRECT("'DATA - økonomi'!N"&amp;4+15*$A49+4*$A49+0),0)+IF(Analyse!$E$4="X",INDIRECT("'DATA - økonomi'!N"&amp;4+15*$A49+4*$A49+1),0)+IF(Analyse!$E$104="X",INDIRECT("'DATA - økonomi'!N"&amp;4+15*$A49+4*$A49+2),0)+IF(Analyse!$E$105="X",INDIRECT("'DATA - økonomi'!N"&amp;4+15*$A49+4*$A49+3),0)+IF(Analyse!$E$106="X",INDIRECT("'DATA - økonomi'!N"&amp;4+15*$A49+4*$A49+4),0)+IF(Analyse!$E$107="X",INDIRECT("'DATA - økonomi'!N"&amp;4+15*$A49+4*$A49+5),0)+IF(Analyse!$E$108="X",INDIRECT("'DATA - økonomi'!N"&amp;4+15*$A49+4*$A49+6),0)+IF(Analyse!$E$109="X",INDIRECT("'DATA - økonomi'!N"&amp;4+15*$A49+4*$A49+7),0)+IF(Analyse!$E$110="X",INDIRECT("'DATA - økonomi'!N"&amp;4+15*$A49+4*$A49+8),0)+IF(Analyse!$E$111="X",INDIRECT("'DATA - økonomi'!N"&amp;4+15*$A49+4*$A49+9),0)+IF(Analyse!$E$112="X",INDIRECT("'DATA - økonomi'!N"&amp;4+15*$A49+4*$A49+10),0)+IF(Analyse!$E$115="X",INDIRECT("'DATA - økonomi'!N"&amp;4+15*$A49+4*$A49+11),0)+IF(Analyse!$E$116="X",INDIRECT("'DATA - økonomi'!N"&amp;4+15*$A49+4*$A49+12),0)+IF(Analyse!$E$117="X",INDIRECT("'DATA - økonomi'!N"&amp;4+15*$A49+4*$A49+13),0)+IF(Analyse!$E$129="X",INDIRECT("'DATA - økonomi'!N"&amp;4+15*$A49+4*$A49+14),0)</f>
        <v>0</v>
      </c>
      <c r="O49" s="32"/>
      <c r="P49" s="35" t="s">
        <v>57</v>
      </c>
      <c r="Q49" s="36">
        <f ca="1">IF(Analyse!$E$3="X",INDIRECT("'DATA - økonomi'!Q"&amp;4+15*$A49+4*$A49+0),0)+IF(Analyse!$E$4="X",INDIRECT("'DATA - økonomi'!Q"&amp;4+15*$A49+4*$A49+1),0)+IF(Analyse!$E$104="X",INDIRECT("'DATA - økonomi'!Q"&amp;4+15*$A49+4*$A49+2),0)+IF(Analyse!$E$105="X",INDIRECT("'DATA - økonomi'!Q"&amp;4+15*$A49+4*$A49+3),0)+IF(Analyse!$E$106="X",INDIRECT("'DATA - økonomi'!Q"&amp;4+15*$A49+4*$A49+4),0)+IF(Analyse!$E$107="X",INDIRECT("'DATA - økonomi'!Q"&amp;4+15*$A49+4*$A49+5),0)+IF(Analyse!$E$108="X",INDIRECT("'DATA - økonomi'!Q"&amp;4+15*$A49+4*$A49+6),0)+IF(Analyse!$E$109="X",INDIRECT("'DATA - økonomi'!Q"&amp;4+15*$A49+4*$A49+7),0)+IF(Analyse!$E$110="X",INDIRECT("'DATA - økonomi'!Q"&amp;4+15*$A49+4*$A49+8),0)+IF(Analyse!$E$111="X",INDIRECT("'DATA - økonomi'!Q"&amp;4+15*$A49+4*$A49+9),0)+IF(Analyse!$E$112="X",INDIRECT("'DATA - økonomi'!Q"&amp;4+15*$A49+4*$A49+10),0)+IF(Analyse!$E$115="X",INDIRECT("'DATA - økonomi'!Q"&amp;4+15*$A49+4*$A49+11),0)+IF(Analyse!$E$116="X",INDIRECT("'DATA - økonomi'!Q"&amp;4+15*$A49+4*$A49+12),0)+IF(Analyse!$E$117="X",INDIRECT("'DATA - økonomi'!Q"&amp;4+15*$A49+4*$A49+13),0)+IF(Analyse!$E$129="X",INDIRECT("'DATA - økonomi'!Q"&amp;4+15*$A49+4*$A49+14),0)</f>
        <v>0</v>
      </c>
      <c r="R49" s="36">
        <f ca="1">IF(Analyse!$E$3="X",INDIRECT("'DATA - økonomi'!R"&amp;4+15*$A49+4*$A49+0),0)+IF(Analyse!$E$4="X",INDIRECT("'DATA - økonomi'!R"&amp;4+15*$A49+4*$A49+1),0)+IF(Analyse!$E$104="X",INDIRECT("'DATA - økonomi'!R"&amp;4+15*$A49+4*$A49+2),0)+IF(Analyse!$E$105="X",INDIRECT("'DATA - økonomi'!R"&amp;4+15*$A49+4*$A49+3),0)+IF(Analyse!$E$106="X",INDIRECT("'DATA - økonomi'!R"&amp;4+15*$A49+4*$A49+4),0)+IF(Analyse!$E$107="X",INDIRECT("'DATA - økonomi'!R"&amp;4+15*$A49+4*$A49+5),0)+IF(Analyse!$E$108="X",INDIRECT("'DATA - økonomi'!R"&amp;4+15*$A49+4*$A49+6),0)+IF(Analyse!$E$109="X",INDIRECT("'DATA - økonomi'!R"&amp;4+15*$A49+4*$A49+7),0)+IF(Analyse!$E$110="X",INDIRECT("'DATA - økonomi'!R"&amp;4+15*$A49+4*$A49+8),0)+IF(Analyse!$E$111="X",INDIRECT("'DATA - økonomi'!R"&amp;4+15*$A49+4*$A49+9),0)+IF(Analyse!$E$112="X",INDIRECT("'DATA - økonomi'!R"&amp;4+15*$A49+4*$A49+10),0)+IF(Analyse!$E$115="X",INDIRECT("'DATA - økonomi'!R"&amp;4+15*$A49+4*$A49+11),0)+IF(Analyse!$E$116="X",INDIRECT("'DATA - økonomi'!R"&amp;4+15*$A49+4*$A49+12),0)+IF(Analyse!$E$117="X",INDIRECT("'DATA - økonomi'!R"&amp;4+15*$A49+4*$A49+13),0)+IF(Analyse!$E$129="X",INDIRECT("'DATA - økonomi'!R"&amp;4+15*$A49+4*$A49+14),0)</f>
        <v>0</v>
      </c>
      <c r="S49" s="36">
        <f ca="1">IF(Analyse!$E$3="X",INDIRECT("'DATA - økonomi'!S"&amp;4+15*$A49+4*$A49+0),0)+IF(Analyse!$E$4="X",INDIRECT("'DATA - økonomi'!S"&amp;4+15*$A49+4*$A49+1),0)+IF(Analyse!$E$104="X",INDIRECT("'DATA - økonomi'!S"&amp;4+15*$A49+4*$A49+2),0)+IF(Analyse!$E$105="X",INDIRECT("'DATA - økonomi'!S"&amp;4+15*$A49+4*$A49+3),0)+IF(Analyse!$E$106="X",INDIRECT("'DATA - økonomi'!S"&amp;4+15*$A49+4*$A49+4),0)+IF(Analyse!$E$107="X",INDIRECT("'DATA - økonomi'!S"&amp;4+15*$A49+4*$A49+5),0)+IF(Analyse!$E$108="X",INDIRECT("'DATA - økonomi'!S"&amp;4+15*$A49+4*$A49+6),0)+IF(Analyse!$E$109="X",INDIRECT("'DATA - økonomi'!S"&amp;4+15*$A49+4*$A49+7),0)+IF(Analyse!$E$110="X",INDIRECT("'DATA - økonomi'!S"&amp;4+15*$A49+4*$A49+8),0)+IF(Analyse!$E$111="X",INDIRECT("'DATA - økonomi'!S"&amp;4+15*$A49+4*$A49+9),0)+IF(Analyse!$E$112="X",INDIRECT("'DATA - økonomi'!S"&amp;4+15*$A49+4*$A49+10),0)+IF(Analyse!$E$115="X",INDIRECT("'DATA - økonomi'!S"&amp;4+15*$A49+4*$A49+11),0)+IF(Analyse!$E$116="X",INDIRECT("'DATA - økonomi'!S"&amp;4+15*$A49+4*$A49+12),0)+IF(Analyse!$E$117="X",INDIRECT("'DATA - økonomi'!S"&amp;4+15*$A49+4*$A49+13),0)+IF(Analyse!$E$129="X",INDIRECT("'DATA - økonomi'!S"&amp;4+15*$A49+4*$A49+14),0)</f>
        <v>0</v>
      </c>
      <c r="T49" s="36">
        <f ca="1">IF(Analyse!$E$3="X",INDIRECT("'DATA - økonomi'!T"&amp;4+15*$A49+4*$A49+0),0)+IF(Analyse!$E$4="X",INDIRECT("'DATA - økonomi'!T"&amp;4+15*$A49+4*$A49+1),0)+IF(Analyse!$E$104="X",INDIRECT("'DATA - økonomi'!T"&amp;4+15*$A49+4*$A49+2),0)+IF(Analyse!$E$105="X",INDIRECT("'DATA - økonomi'!T"&amp;4+15*$A49+4*$A49+3),0)+IF(Analyse!$E$106="X",INDIRECT("'DATA - økonomi'!T"&amp;4+15*$A49+4*$A49+4),0)+IF(Analyse!$E$107="X",INDIRECT("'DATA - økonomi'!T"&amp;4+15*$A49+4*$A49+5),0)+IF(Analyse!$E$108="X",INDIRECT("'DATA - økonomi'!T"&amp;4+15*$A49+4*$A49+6),0)+IF(Analyse!$E$109="X",INDIRECT("'DATA - økonomi'!T"&amp;4+15*$A49+4*$A49+7),0)+IF(Analyse!$E$110="X",INDIRECT("'DATA - økonomi'!T"&amp;4+15*$A49+4*$A49+8),0)+IF(Analyse!$E$111="X",INDIRECT("'DATA - økonomi'!T"&amp;4+15*$A49+4*$A49+9),0)+IF(Analyse!$E$112="X",INDIRECT("'DATA - økonomi'!T"&amp;4+15*$A49+4*$A49+10),0)+IF(Analyse!$E$115="X",INDIRECT("'DATA - økonomi'!T"&amp;4+15*$A49+4*$A49+11),0)+IF(Analyse!$E$116="X",INDIRECT("'DATA - økonomi'!T"&amp;4+15*$A49+4*$A49+12),0)+IF(Analyse!$E$117="X",INDIRECT("'DATA - økonomi'!T"&amp;4+15*$A49+4*$A49+13),0)+IF(Analyse!$E$129="X",INDIRECT("'DATA - økonomi'!T"&amp;4+15*$A49+4*$A49+14),0)</f>
        <v>0</v>
      </c>
      <c r="U49" s="36">
        <f ca="1">IF(Analyse!$E$3="X",INDIRECT("'DATA - økonomi'!U"&amp;4+15*$A49+4*$A49+0),0)+IF(Analyse!$E$4="X",INDIRECT("'DATA - økonomi'!U"&amp;4+15*$A49+4*$A49+1),0)+IF(Analyse!$E$104="X",INDIRECT("'DATA - økonomi'!U"&amp;4+15*$A49+4*$A49+2),0)+IF(Analyse!$E$105="X",INDIRECT("'DATA - økonomi'!U"&amp;4+15*$A49+4*$A49+3),0)+IF(Analyse!$E$106="X",INDIRECT("'DATA - økonomi'!U"&amp;4+15*$A49+4*$A49+4),0)+IF(Analyse!$E$107="X",INDIRECT("'DATA - økonomi'!U"&amp;4+15*$A49+4*$A49+5),0)+IF(Analyse!$E$108="X",INDIRECT("'DATA - økonomi'!U"&amp;4+15*$A49+4*$A49+6),0)+IF(Analyse!$E$109="X",INDIRECT("'DATA - økonomi'!U"&amp;4+15*$A49+4*$A49+7),0)+IF(Analyse!$E$110="X",INDIRECT("'DATA - økonomi'!U"&amp;4+15*$A49+4*$A49+8),0)+IF(Analyse!$E$111="X",INDIRECT("'DATA - økonomi'!U"&amp;4+15*$A49+4*$A49+9),0)+IF(Analyse!$E$112="X",INDIRECT("'DATA - økonomi'!U"&amp;4+15*$A49+4*$A49+10),0)+IF(Analyse!$E$115="X",INDIRECT("'DATA - økonomi'!U"&amp;4+15*$A49+4*$A49+11),0)+IF(Analyse!$E$116="X",INDIRECT("'DATA - økonomi'!U"&amp;4+15*$A49+4*$A49+12),0)+IF(Analyse!$E$117="X",INDIRECT("'DATA - økonomi'!U"&amp;4+15*$A49+4*$A49+13),0)+IF(Analyse!$E$129="X",INDIRECT("'DATA - økonomi'!U"&amp;4+15*$A49+4*$A49+14),0)</f>
        <v>0</v>
      </c>
      <c r="V49" s="36">
        <f ca="1">IF(Analyse!$E$3="X",INDIRECT("'DATA - økonomi'!V"&amp;4+15*$A49+4*$A49+0),0)+IF(Analyse!$E$4="X",INDIRECT("'DATA - økonomi'!V"&amp;4+15*$A49+4*$A49+1),0)+IF(Analyse!$E$104="X",INDIRECT("'DATA - økonomi'!V"&amp;4+15*$A49+4*$A49+2),0)+IF(Analyse!$E$105="X",INDIRECT("'DATA - økonomi'!V"&amp;4+15*$A49+4*$A49+3),0)+IF(Analyse!$E$106="X",INDIRECT("'DATA - økonomi'!V"&amp;4+15*$A49+4*$A49+4),0)+IF(Analyse!$E$107="X",INDIRECT("'DATA - økonomi'!V"&amp;4+15*$A49+4*$A49+5),0)+IF(Analyse!$E$108="X",INDIRECT("'DATA - økonomi'!V"&amp;4+15*$A49+4*$A49+6),0)+IF(Analyse!$E$109="X",INDIRECT("'DATA - økonomi'!V"&amp;4+15*$A49+4*$A49+7),0)+IF(Analyse!$E$110="X",INDIRECT("'DATA - økonomi'!V"&amp;4+15*$A49+4*$A49+8),0)+IF(Analyse!$E$111="X",INDIRECT("'DATA - økonomi'!V"&amp;4+15*$A49+4*$A49+9),0)+IF(Analyse!$E$112="X",INDIRECT("'DATA - økonomi'!V"&amp;4+15*$A49+4*$A49+10),0)+IF(Analyse!$E$115="X",INDIRECT("'DATA - økonomi'!V"&amp;4+15*$A49+4*$A49+11),0)+IF(Analyse!$E$116="X",INDIRECT("'DATA - økonomi'!V"&amp;4+15*$A49+4*$A49+12),0)+IF(Analyse!$E$117="X",INDIRECT("'DATA - økonomi'!V"&amp;4+15*$A49+4*$A49+13),0)+IF(Analyse!$E$129="X",INDIRECT("'DATA - økonomi'!V"&amp;4+15*$A49+4*$A49+14),0)</f>
        <v>0</v>
      </c>
      <c r="W49" s="36">
        <f ca="1">IF(Analyse!$E$3="X",INDIRECT("'DATA - økonomi'!W"&amp;4+15*$A49+4*$A49+0),0)+IF(Analyse!$E$4="X",INDIRECT("'DATA - økonomi'!W"&amp;4+15*$A49+4*$A49+1),0)+IF(Analyse!$E$104="X",INDIRECT("'DATA - økonomi'!W"&amp;4+15*$A49+4*$A49+2),0)+IF(Analyse!$E$105="X",INDIRECT("'DATA - økonomi'!W"&amp;4+15*$A49+4*$A49+3),0)+IF(Analyse!$E$106="X",INDIRECT("'DATA - økonomi'!W"&amp;4+15*$A49+4*$A49+4),0)+IF(Analyse!$E$107="X",INDIRECT("'DATA - økonomi'!W"&amp;4+15*$A49+4*$A49+5),0)+IF(Analyse!$E$108="X",INDIRECT("'DATA - økonomi'!W"&amp;4+15*$A49+4*$A49+6),0)+IF(Analyse!$E$109="X",INDIRECT("'DATA - økonomi'!W"&amp;4+15*$A49+4*$A49+7),0)+IF(Analyse!$E$110="X",INDIRECT("'DATA - økonomi'!W"&amp;4+15*$A49+4*$A49+8),0)+IF(Analyse!$E$111="X",INDIRECT("'DATA - økonomi'!W"&amp;4+15*$A49+4*$A49+9),0)+IF(Analyse!$E$112="X",INDIRECT("'DATA - økonomi'!W"&amp;4+15*$A49+4*$A49+10),0)+IF(Analyse!$E$115="X",INDIRECT("'DATA - økonomi'!W"&amp;4+15*$A49+4*$A49+11),0)+IF(Analyse!$E$116="X",INDIRECT("'DATA - økonomi'!W"&amp;4+15*$A49+4*$A49+12),0)+IF(Analyse!$E$117="X",INDIRECT("'DATA - økonomi'!W"&amp;4+15*$A49+4*$A49+13),0)+IF(Analyse!$E$129="X",INDIRECT("'DATA - økonomi'!W"&amp;4+15*$A49+4*$A49+14),0)</f>
        <v>0</v>
      </c>
      <c r="X49" s="36">
        <f ca="1">IF(Analyse!$E$3="X",INDIRECT("'DATA - økonomi'!X"&amp;4+15*$A49+4*$A49+0),0)+IF(Analyse!$E$4="X",INDIRECT("'DATA - økonomi'!X"&amp;4+15*$A49+4*$A49+1),0)+IF(Analyse!$E$104="X",INDIRECT("'DATA - økonomi'!X"&amp;4+15*$A49+4*$A49+2),0)+IF(Analyse!$E$105="X",INDIRECT("'DATA - økonomi'!X"&amp;4+15*$A49+4*$A49+3),0)+IF(Analyse!$E$106="X",INDIRECT("'DATA - økonomi'!X"&amp;4+15*$A49+4*$A49+4),0)+IF(Analyse!$E$107="X",INDIRECT("'DATA - økonomi'!X"&amp;4+15*$A49+4*$A49+5),0)+IF(Analyse!$E$108="X",INDIRECT("'DATA - økonomi'!X"&amp;4+15*$A49+4*$A49+6),0)+IF(Analyse!$E$109="X",INDIRECT("'DATA - økonomi'!X"&amp;4+15*$A49+4*$A49+7),0)+IF(Analyse!$E$110="X",INDIRECT("'DATA - økonomi'!X"&amp;4+15*$A49+4*$A49+8),0)+IF(Analyse!$E$111="X",INDIRECT("'DATA - økonomi'!X"&amp;4+15*$A49+4*$A49+9),0)+IF(Analyse!$E$112="X",INDIRECT("'DATA - økonomi'!X"&amp;4+15*$A49+4*$A49+10),0)+IF(Analyse!$E$115="X",INDIRECT("'DATA - økonomi'!X"&amp;4+15*$A49+4*$A49+11),0)+IF(Analyse!$E$116="X",INDIRECT("'DATA - økonomi'!X"&amp;4+15*$A49+4*$A49+12),0)+IF(Analyse!$E$117="X",INDIRECT("'DATA - økonomi'!X"&amp;4+15*$A49+4*$A49+13),0)+IF(Analyse!$E$129="X",INDIRECT("'DATA - økonomi'!X"&amp;4+15*$A49+4*$A49+14),0)</f>
        <v>0</v>
      </c>
      <c r="Y49" s="36">
        <f ca="1">IF(Analyse!$E$3="X",INDIRECT("'DATA - økonomi'!Y"&amp;4+15*$A49+4*$A49+0),0)+IF(Analyse!$E$4="X",INDIRECT("'DATA - økonomi'!Y"&amp;4+15*$A49+4*$A49+1),0)+IF(Analyse!$E$104="X",INDIRECT("'DATA - økonomi'!Y"&amp;4+15*$A49+4*$A49+2),0)+IF(Analyse!$E$105="X",INDIRECT("'DATA - økonomi'!Y"&amp;4+15*$A49+4*$A49+3),0)+IF(Analyse!$E$106="X",INDIRECT("'DATA - økonomi'!Y"&amp;4+15*$A49+4*$A49+4),0)+IF(Analyse!$E$107="X",INDIRECT("'DATA - økonomi'!Y"&amp;4+15*$A49+4*$A49+5),0)+IF(Analyse!$E$108="X",INDIRECT("'DATA - økonomi'!Y"&amp;4+15*$A49+4*$A49+6),0)+IF(Analyse!$E$109="X",INDIRECT("'DATA - økonomi'!Y"&amp;4+15*$A49+4*$A49+7),0)+IF(Analyse!$E$110="X",INDIRECT("'DATA - økonomi'!Y"&amp;4+15*$A49+4*$A49+8),0)+IF(Analyse!$E$111="X",INDIRECT("'DATA - økonomi'!Y"&amp;4+15*$A49+4*$A49+9),0)+IF(Analyse!$E$112="X",INDIRECT("'DATA - økonomi'!Y"&amp;4+15*$A49+4*$A49+10),0)+IF(Analyse!$E$115="X",INDIRECT("'DATA - økonomi'!Y"&amp;4+15*$A49+4*$A49+11),0)+IF(Analyse!$E$116="X",INDIRECT("'DATA - økonomi'!Y"&amp;4+15*$A49+4*$A49+12),0)+IF(Analyse!$E$117="X",INDIRECT("'DATA - økonomi'!Y"&amp;4+15*$A49+4*$A49+13),0)+IF(Analyse!$E$129="X",INDIRECT("'DATA - økonomi'!Y"&amp;4+15*$A49+4*$A49+14),0)</f>
        <v>0</v>
      </c>
      <c r="Z49" s="36">
        <f ca="1">IF(Analyse!$E$3="X",INDIRECT("'DATA - økonomi'!Z"&amp;4+15*$A49+4*$A49+0),0)+IF(Analyse!$E$4="X",INDIRECT("'DATA - økonomi'!Z"&amp;4+15*$A49+4*$A49+1),0)+IF(Analyse!$E$104="X",INDIRECT("'DATA - økonomi'!Z"&amp;4+15*$A49+4*$A49+2),0)+IF(Analyse!$E$105="X",INDIRECT("'DATA - økonomi'!Z"&amp;4+15*$A49+4*$A49+3),0)+IF(Analyse!$E$106="X",INDIRECT("'DATA - økonomi'!Z"&amp;4+15*$A49+4*$A49+4),0)+IF(Analyse!$E$107="X",INDIRECT("'DATA - økonomi'!Z"&amp;4+15*$A49+4*$A49+5),0)+IF(Analyse!$E$108="X",INDIRECT("'DATA - økonomi'!Z"&amp;4+15*$A49+4*$A49+6),0)+IF(Analyse!$E$109="X",INDIRECT("'DATA - økonomi'!Z"&amp;4+15*$A49+4*$A49+7),0)+IF(Analyse!$E$110="X",INDIRECT("'DATA - økonomi'!Z"&amp;4+15*$A49+4*$A49+8),0)+IF(Analyse!$E$111="X",INDIRECT("'DATA - økonomi'!Z"&amp;4+15*$A49+4*$A49+9),0)+IF(Analyse!$E$112="X",INDIRECT("'DATA - økonomi'!Z"&amp;4+15*$A49+4*$A49+10),0)+IF(Analyse!$E$115="X",INDIRECT("'DATA - økonomi'!Z"&amp;4+15*$A49+4*$A49+11),0)+IF(Analyse!$E$116="X",INDIRECT("'DATA - økonomi'!Z"&amp;4+15*$A49+4*$A49+12),0)+IF(Analyse!$E$117="X",INDIRECT("'DATA - økonomi'!Z"&amp;4+15*$A49+4*$A49+13),0)+IF(Analyse!$E$129="X",INDIRECT("'DATA - økonomi'!Z"&amp;4+15*$A49+4*$A49+14),0)</f>
        <v>0</v>
      </c>
      <c r="AA49" s="36">
        <f ca="1">IF(Analyse!$E$3="X",INDIRECT("'DATA - økonomi'!Z"&amp;4+15*$A49+4*$A49+0),0)+IF(Analyse!$E$4="X",INDIRECT("'DATA - økonomi'!Z"&amp;4+15*$A49+4*$A49+1),0)+IF(Analyse!$E$104="X",INDIRECT("'DATA - økonomi'!Z"&amp;4+15*$A49+4*$A49+2),0)+IF(Analyse!$E$105="X",INDIRECT("'DATA - økonomi'!Z"&amp;4+15*$A49+4*$A49+3),0)+IF(Analyse!$E$106="X",INDIRECT("'DATA - økonomi'!Z"&amp;4+15*$A49+4*$A49+4),0)+IF(Analyse!$E$107="X",INDIRECT("'DATA - økonomi'!Z"&amp;4+15*$A49+4*$A49+5),0)+IF(Analyse!$E$108="X",INDIRECT("'DATA - økonomi'!Z"&amp;4+15*$A49+4*$A49+6),0)+IF(Analyse!$E$109="X",INDIRECT("'DATA - økonomi'!Z"&amp;4+15*$A49+4*$A49+7),0)+IF(Analyse!$E$110="X",INDIRECT("'DATA - økonomi'!Z"&amp;4+15*$A49+4*$A49+8),0)+IF(Analyse!$E$111="X",INDIRECT("'DATA - økonomi'!Z"&amp;4+15*$A49+4*$A49+9),0)+IF(Analyse!$E$112="X",INDIRECT("'DATA - økonomi'!Z"&amp;4+15*$A49+4*$A49+10),0)+IF(Analyse!$E$115="X",INDIRECT("'DATA - økonomi'!Z"&amp;4+15*$A49+4*$A49+11),0)+IF(Analyse!$E$116="X",INDIRECT("'DATA - økonomi'!Z"&amp;4+15*$A49+4*$A49+12),0)+IF(Analyse!$E$117="X",INDIRECT("'DATA - økonomi'!Z"&amp;4+15*$A49+4*$A49+13),0)+IF(Analyse!$E$129="X",INDIRECT("'DATA - økonomi'!Z"&amp;4+15*$A49+4*$A49+14),0)</f>
        <v>0</v>
      </c>
      <c r="AB49" s="36">
        <f ca="1">IF(Analyse!$E$3="X",INDIRECT("'DATA - økonomi'!Z"&amp;4+15*$A49+4*$A49+0),0)+IF(Analyse!$E$4="X",INDIRECT("'DATA - økonomi'!Z"&amp;4+15*$A49+4*$A49+1),0)+IF(Analyse!$E$104="X",INDIRECT("'DATA - økonomi'!Z"&amp;4+15*$A49+4*$A49+2),0)+IF(Analyse!$E$105="X",INDIRECT("'DATA - økonomi'!Z"&amp;4+15*$A49+4*$A49+3),0)+IF(Analyse!$E$106="X",INDIRECT("'DATA - økonomi'!Z"&amp;4+15*$A49+4*$A49+4),0)+IF(Analyse!$E$107="X",INDIRECT("'DATA - økonomi'!Z"&amp;4+15*$A49+4*$A49+5),0)+IF(Analyse!$E$108="X",INDIRECT("'DATA - økonomi'!Z"&amp;4+15*$A49+4*$A49+6),0)+IF(Analyse!$E$109="X",INDIRECT("'DATA - økonomi'!Z"&amp;4+15*$A49+4*$A49+7),0)+IF(Analyse!$E$110="X",INDIRECT("'DATA - økonomi'!Z"&amp;4+15*$A49+4*$A49+8),0)+IF(Analyse!$E$111="X",INDIRECT("'DATA - økonomi'!Z"&amp;4+15*$A49+4*$A49+9),0)+IF(Analyse!$E$112="X",INDIRECT("'DATA - økonomi'!Z"&amp;4+15*$A49+4*$A49+10),0)+IF(Analyse!$E$115="X",INDIRECT("'DATA - økonomi'!Z"&amp;4+15*$A49+4*$A49+11),0)+IF(Analyse!$E$116="X",INDIRECT("'DATA - økonomi'!Z"&amp;4+15*$A49+4*$A49+12),0)+IF(Analyse!$E$117="X",INDIRECT("'DATA - økonomi'!Z"&amp;4+15*$A49+4*$A49+13),0)+IF(Analyse!$E$129="X",INDIRECT("'DATA - økonomi'!Z"&amp;4+15*$A49+4*$A49+14),0)</f>
        <v>0</v>
      </c>
      <c r="AC49" s="30"/>
      <c r="AD49" s="35" t="s">
        <v>57</v>
      </c>
      <c r="AE49" s="36">
        <f ca="1">IF(Analyse!$E$3="X",INDIRECT("'DATA - økonomi'!AE"&amp;4+15*$A49+4*$A49+0),0)+IF(Analyse!$E$4="X",INDIRECT("'DATA - økonomi'!AE"&amp;4+15*$A49+4*$A49+1),0)+IF(Analyse!$E$104="X",INDIRECT("'DATA - økonomi'!AE"&amp;4+15*$A49+4*$A49+2),0)+IF(Analyse!$E$105="X",INDIRECT("'DATA - økonomi'!AE"&amp;4+15*$A49+4*$A49+3),0)+IF(Analyse!$E$106="X",INDIRECT("'DATA - økonomi'!AE"&amp;4+15*$A49+4*$A49+4),0)+IF(Analyse!$E$107="X",INDIRECT("'DATA - økonomi'!AE"&amp;4+15*$A49+4*$A49+5),0)+IF(Analyse!$E$108="X",INDIRECT("'DATA - økonomi'!AE"&amp;4+15*$A49+4*$A49+6),0)+IF(Analyse!$E$109="X",INDIRECT("'DATA - økonomi'!AE"&amp;4+15*$A49+4*$A49+7),0)+IF(Analyse!$E$110="X",INDIRECT("'DATA - økonomi'!AE"&amp;4+15*$A49+4*$A49+8),0)+IF(Analyse!$E$111="X",INDIRECT("'DATA - økonomi'!AE"&amp;4+15*$A49+4*$A49+9),0)+IF(Analyse!$E$112="X",INDIRECT("'DATA - økonomi'!AE"&amp;4+15*$A49+4*$A49+10),0)+IF(Analyse!$E$115="X",INDIRECT("'DATA - økonomi'!AE"&amp;4+15*$A49+4*$A49+11),0)+IF(Analyse!$E$116="X",INDIRECT("'DATA - økonomi'!AE"&amp;4+15*$A49+4*$A49+12),0)+IF(Analyse!$E$117="X",INDIRECT("'DATA - økonomi'!AE"&amp;4+15*$A49+4*$A49+13),0)+IF(Analyse!$E$129="X",INDIRECT("'DATA - økonomi'!AE"&amp;4+15*$A49+4*$A49+14),0)</f>
        <v>0</v>
      </c>
      <c r="AF49" s="36">
        <f ca="1">IF(Analyse!$E$3="X",INDIRECT("'DATA - økonomi'!AF"&amp;4+15*$A49+4*$A49+0),0)+IF(Analyse!$E$4="X",INDIRECT("'DATA - økonomi'!AF"&amp;4+15*$A49+4*$A49+1),0)+IF(Analyse!$E$104="X",INDIRECT("'DATA - økonomi'!AF"&amp;4+15*$A49+4*$A49+2),0)+IF(Analyse!$E$105="X",INDIRECT("'DATA - økonomi'!AF"&amp;4+15*$A49+4*$A49+3),0)+IF(Analyse!$E$106="X",INDIRECT("'DATA - økonomi'!AF"&amp;4+15*$A49+4*$A49+4),0)+IF(Analyse!$E$107="X",INDIRECT("'DATA - økonomi'!AF"&amp;4+15*$A49+4*$A49+5),0)+IF(Analyse!$E$108="X",INDIRECT("'DATA - økonomi'!AF"&amp;4+15*$A49+4*$A49+6),0)+IF(Analyse!$E$109="X",INDIRECT("'DATA - økonomi'!AF"&amp;4+15*$A49+4*$A49+7),0)+IF(Analyse!$E$110="X",INDIRECT("'DATA - økonomi'!AF"&amp;4+15*$A49+4*$A49+8),0)+IF(Analyse!$E$111="X",INDIRECT("'DATA - økonomi'!AF"&amp;4+15*$A49+4*$A49+9),0)+IF(Analyse!$E$112="X",INDIRECT("'DATA - økonomi'!AF"&amp;4+15*$A49+4*$A49+10),0)+IF(Analyse!$E$115="X",INDIRECT("'DATA - økonomi'!AF"&amp;4+15*$A49+4*$A49+11),0)+IF(Analyse!$E$116="X",INDIRECT("'DATA - økonomi'!AF"&amp;4+15*$A49+4*$A49+12),0)+IF(Analyse!$E$117="X",INDIRECT("'DATA - økonomi'!AF"&amp;4+15*$A49+4*$A49+13),0)+IF(Analyse!$E$129="X",INDIRECT("'DATA - økonomi'!AF"&amp;4+15*$A49+4*$A49+14),0)</f>
        <v>0</v>
      </c>
      <c r="AG49" s="36">
        <f ca="1">IF(Analyse!$E$3="X",INDIRECT("'DATA - økonomi'!AG"&amp;4+15*$A49+4*$A49+0),0)+IF(Analyse!$E$4="X",INDIRECT("'DATA - økonomi'!AG"&amp;4+15*$A49+4*$A49+1),0)+IF(Analyse!$E$104="X",INDIRECT("'DATA - økonomi'!AG"&amp;4+15*$A49+4*$A49+2),0)+IF(Analyse!$E$105="X",INDIRECT("'DATA - økonomi'!AG"&amp;4+15*$A49+4*$A49+3),0)+IF(Analyse!$E$106="X",INDIRECT("'DATA - økonomi'!AG"&amp;4+15*$A49+4*$A49+4),0)+IF(Analyse!$E$107="X",INDIRECT("'DATA - økonomi'!AG"&amp;4+15*$A49+4*$A49+5),0)+IF(Analyse!$E$108="X",INDIRECT("'DATA - økonomi'!AG"&amp;4+15*$A49+4*$A49+6),0)+IF(Analyse!$E$109="X",INDIRECT("'DATA - økonomi'!AG"&amp;4+15*$A49+4*$A49+7),0)+IF(Analyse!$E$110="X",INDIRECT("'DATA - økonomi'!AG"&amp;4+15*$A49+4*$A49+8),0)+IF(Analyse!$E$111="X",INDIRECT("'DATA - økonomi'!AG"&amp;4+15*$A49+4*$A49+9),0)+IF(Analyse!$E$112="X",INDIRECT("'DATA - økonomi'!AG"&amp;4+15*$A49+4*$A49+10),0)+IF(Analyse!$E$115="X",INDIRECT("'DATA - økonomi'!AG"&amp;4+15*$A49+4*$A49+11),0)+IF(Analyse!$E$116="X",INDIRECT("'DATA - økonomi'!AG"&amp;4+15*$A49+4*$A49+12),0)+IF(Analyse!$E$117="X",INDIRECT("'DATA - økonomi'!AG"&amp;4+15*$A49+4*$A49+13),0)+IF(Analyse!$E$129="X",INDIRECT("'DATA - økonomi'!AG"&amp;4+15*$A49+4*$A49+14),0)</f>
        <v>0</v>
      </c>
      <c r="AH49" s="36">
        <f ca="1">IF(Analyse!$E$3="X",INDIRECT("'DATA - økonomi'!AH"&amp;4+15*$A49+4*$A49+0),0)+IF(Analyse!$E$4="X",INDIRECT("'DATA - økonomi'!AH"&amp;4+15*$A49+4*$A49+1),0)+IF(Analyse!$E$104="X",INDIRECT("'DATA - økonomi'!AH"&amp;4+15*$A49+4*$A49+2),0)+IF(Analyse!$E$105="X",INDIRECT("'DATA - økonomi'!AH"&amp;4+15*$A49+4*$A49+3),0)+IF(Analyse!$E$106="X",INDIRECT("'DATA - økonomi'!AH"&amp;4+15*$A49+4*$A49+4),0)+IF(Analyse!$E$107="X",INDIRECT("'DATA - økonomi'!AH"&amp;4+15*$A49+4*$A49+5),0)+IF(Analyse!$E$108="X",INDIRECT("'DATA - økonomi'!AH"&amp;4+15*$A49+4*$A49+6),0)+IF(Analyse!$E$109="X",INDIRECT("'DATA - økonomi'!AH"&amp;4+15*$A49+4*$A49+7),0)+IF(Analyse!$E$110="X",INDIRECT("'DATA - økonomi'!AH"&amp;4+15*$A49+4*$A49+8),0)+IF(Analyse!$E$111="X",INDIRECT("'DATA - økonomi'!AH"&amp;4+15*$A49+4*$A49+9),0)+IF(Analyse!$E$112="X",INDIRECT("'DATA - økonomi'!AH"&amp;4+15*$A49+4*$A49+10),0)+IF(Analyse!$E$115="X",INDIRECT("'DATA - økonomi'!AH"&amp;4+15*$A49+4*$A49+11),0)+IF(Analyse!$E$116="X",INDIRECT("'DATA - økonomi'!AH"&amp;4+15*$A49+4*$A49+12),0)+IF(Analyse!$E$117="X",INDIRECT("'DATA - økonomi'!AH"&amp;4+15*$A49+4*$A49+13),0)+IF(Analyse!$E$129="X",INDIRECT("'DATA - økonomi'!AH"&amp;4+15*$A49+4*$A49+14),0)</f>
        <v>0</v>
      </c>
      <c r="AI49" s="36">
        <f ca="1">IF(Analyse!$E$3="X",INDIRECT("'DATA - økonomi'!AI"&amp;4+15*$A49+4*$A49+0),0)+IF(Analyse!$E$4="X",INDIRECT("'DATA - økonomi'!AI"&amp;4+15*$A49+4*$A49+1),0)+IF(Analyse!$E$104="X",INDIRECT("'DATA - økonomi'!AI"&amp;4+15*$A49+4*$A49+2),0)+IF(Analyse!$E$105="X",INDIRECT("'DATA - økonomi'!AI"&amp;4+15*$A49+4*$A49+3),0)+IF(Analyse!$E$106="X",INDIRECT("'DATA - økonomi'!AI"&amp;4+15*$A49+4*$A49+4),0)+IF(Analyse!$E$107="X",INDIRECT("'DATA - økonomi'!AI"&amp;4+15*$A49+4*$A49+5),0)+IF(Analyse!$E$108="X",INDIRECT("'DATA - økonomi'!AI"&amp;4+15*$A49+4*$A49+6),0)+IF(Analyse!$E$109="X",INDIRECT("'DATA - økonomi'!AI"&amp;4+15*$A49+4*$A49+7),0)+IF(Analyse!$E$110="X",INDIRECT("'DATA - økonomi'!AI"&amp;4+15*$A49+4*$A49+8),0)+IF(Analyse!$E$111="X",INDIRECT("'DATA - økonomi'!AI"&amp;4+15*$A49+4*$A49+9),0)+IF(Analyse!$E$112="X",INDIRECT("'DATA - økonomi'!AI"&amp;4+15*$A49+4*$A49+10),0)+IF(Analyse!$E$115="X",INDIRECT("'DATA - økonomi'!AI"&amp;4+15*$A49+4*$A49+11),0)+IF(Analyse!$E$116="X",INDIRECT("'DATA - økonomi'!AI"&amp;4+15*$A49+4*$A49+12),0)+IF(Analyse!$E$117="X",INDIRECT("'DATA - økonomi'!AI"&amp;4+15*$A49+4*$A49+13),0)+IF(Analyse!$E$129="X",INDIRECT("'DATA - økonomi'!AI"&amp;4+15*$A49+4*$A49+14),0)</f>
        <v>0</v>
      </c>
      <c r="AJ49" s="36">
        <f ca="1">IF(Analyse!$E$3="X",INDIRECT("'DATA - økonomi'!AJ"&amp;4+15*$A49+4*$A49+0),0)+IF(Analyse!$E$4="X",INDIRECT("'DATA - økonomi'!AJ"&amp;4+15*$A49+4*$A49+1),0)+IF(Analyse!$E$104="X",INDIRECT("'DATA - økonomi'!AJ"&amp;4+15*$A49+4*$A49+2),0)+IF(Analyse!$E$105="X",INDIRECT("'DATA - økonomi'!AJ"&amp;4+15*$A49+4*$A49+3),0)+IF(Analyse!$E$106="X",INDIRECT("'DATA - økonomi'!AJ"&amp;4+15*$A49+4*$A49+4),0)+IF(Analyse!$E$107="X",INDIRECT("'DATA - økonomi'!AJ"&amp;4+15*$A49+4*$A49+5),0)+IF(Analyse!$E$108="X",INDIRECT("'DATA - økonomi'!AJ"&amp;4+15*$A49+4*$A49+6),0)+IF(Analyse!$E$109="X",INDIRECT("'DATA - økonomi'!AJ"&amp;4+15*$A49+4*$A49+7),0)+IF(Analyse!$E$110="X",INDIRECT("'DATA - økonomi'!AJ"&amp;4+15*$A49+4*$A49+8),0)+IF(Analyse!$E$111="X",INDIRECT("'DATA - økonomi'!AJ"&amp;4+15*$A49+4*$A49+9),0)+IF(Analyse!$E$112="X",INDIRECT("'DATA - økonomi'!AJ"&amp;4+15*$A49+4*$A49+10),0)+IF(Analyse!$E$115="X",INDIRECT("'DATA - økonomi'!AJ"&amp;4+15*$A49+4*$A49+11),0)+IF(Analyse!$E$116="X",INDIRECT("'DATA - økonomi'!AJ"&amp;4+15*$A49+4*$A49+12),0)+IF(Analyse!$E$117="X",INDIRECT("'DATA - økonomi'!AJ"&amp;4+15*$A49+4*$A49+13),0)+IF(Analyse!$E$129="X",INDIRECT("'DATA - økonomi'!AJ"&amp;4+15*$A49+4*$A49+14),0)</f>
        <v>0</v>
      </c>
      <c r="AK49" s="36">
        <f ca="1">IF(Analyse!$E$3="X",INDIRECT("'DATA - økonomi'!AK"&amp;4+15*$A49+4*$A49+0),0)+IF(Analyse!$E$4="X",INDIRECT("'DATA - økonomi'!AK"&amp;4+15*$A49+4*$A49+1),0)+IF(Analyse!$E$104="X",INDIRECT("'DATA - økonomi'!AK"&amp;4+15*$A49+4*$A49+2),0)+IF(Analyse!$E$105="X",INDIRECT("'DATA - økonomi'!AK"&amp;4+15*$A49+4*$A49+3),0)+IF(Analyse!$E$106="X",INDIRECT("'DATA - økonomi'!AK"&amp;4+15*$A49+4*$A49+4),0)+IF(Analyse!$E$107="X",INDIRECT("'DATA - økonomi'!AK"&amp;4+15*$A49+4*$A49+5),0)+IF(Analyse!$E$108="X",INDIRECT("'DATA - økonomi'!AK"&amp;4+15*$A49+4*$A49+6),0)+IF(Analyse!$E$109="X",INDIRECT("'DATA - økonomi'!AK"&amp;4+15*$A49+4*$A49+7),0)+IF(Analyse!$E$110="X",INDIRECT("'DATA - økonomi'!AK"&amp;4+15*$A49+4*$A49+8),0)+IF(Analyse!$E$111="X",INDIRECT("'DATA - økonomi'!AK"&amp;4+15*$A49+4*$A49+9),0)+IF(Analyse!$E$112="X",INDIRECT("'DATA - økonomi'!AK"&amp;4+15*$A49+4*$A49+10),0)+IF(Analyse!$E$115="X",INDIRECT("'DATA - økonomi'!AK"&amp;4+15*$A49+4*$A49+11),0)+IF(Analyse!$E$116="X",INDIRECT("'DATA - økonomi'!AK"&amp;4+15*$A49+4*$A49+12),0)+IF(Analyse!$E$117="X",INDIRECT("'DATA - økonomi'!AK"&amp;4+15*$A49+4*$A49+13),0)+IF(Analyse!$E$129="X",INDIRECT("'DATA - økonomi'!AK"&amp;4+15*$A49+4*$A49+14),0)</f>
        <v>0</v>
      </c>
      <c r="AL49" s="36">
        <f ca="1">IF(Analyse!$E$3="X",INDIRECT("'DATA - økonomi'!AL"&amp;4+15*$A49+4*$A49+0),0)+IF(Analyse!$E$4="X",INDIRECT("'DATA - økonomi'!AL"&amp;4+15*$A49+4*$A49+1),0)+IF(Analyse!$E$104="X",INDIRECT("'DATA - økonomi'!AL"&amp;4+15*$A49+4*$A49+2),0)+IF(Analyse!$E$105="X",INDIRECT("'DATA - økonomi'!AL"&amp;4+15*$A49+4*$A49+3),0)+IF(Analyse!$E$106="X",INDIRECT("'DATA - økonomi'!AL"&amp;4+15*$A49+4*$A49+4),0)+IF(Analyse!$E$107="X",INDIRECT("'DATA - økonomi'!AL"&amp;4+15*$A49+4*$A49+5),0)+IF(Analyse!$E$108="X",INDIRECT("'DATA - økonomi'!AL"&amp;4+15*$A49+4*$A49+6),0)+IF(Analyse!$E$109="X",INDIRECT("'DATA - økonomi'!AL"&amp;4+15*$A49+4*$A49+7),0)+IF(Analyse!$E$110="X",INDIRECT("'DATA - økonomi'!AL"&amp;4+15*$A49+4*$A49+8),0)+IF(Analyse!$E$111="X",INDIRECT("'DATA - økonomi'!AL"&amp;4+15*$A49+4*$A49+9),0)+IF(Analyse!$E$112="X",INDIRECT("'DATA - økonomi'!AL"&amp;4+15*$A49+4*$A49+10),0)+IF(Analyse!$E$115="X",INDIRECT("'DATA - økonomi'!AL"&amp;4+15*$A49+4*$A49+11),0)+IF(Analyse!$E$116="X",INDIRECT("'DATA - økonomi'!AL"&amp;4+15*$A49+4*$A49+12),0)+IF(Analyse!$E$117="X",INDIRECT("'DATA - økonomi'!AL"&amp;4+15*$A49+4*$A49+13),0)+IF(Analyse!$E$129="X",INDIRECT("'DATA - økonomi'!AL"&amp;4+15*$A49+4*$A49+14),0)</f>
        <v>0</v>
      </c>
      <c r="AM49" s="36">
        <f ca="1">IF(Analyse!$E$3="X",INDIRECT("'DATA - økonomi'!AM"&amp;4+15*$A49+4*$A49+0),0)+IF(Analyse!$E$4="X",INDIRECT("'DATA - økonomi'!AM"&amp;4+15*$A49+4*$A49+1),0)+IF(Analyse!$E$104="X",INDIRECT("'DATA - økonomi'!AM"&amp;4+15*$A49+4*$A49+2),0)+IF(Analyse!$E$105="X",INDIRECT("'DATA - økonomi'!AM"&amp;4+15*$A49+4*$A49+3),0)+IF(Analyse!$E$106="X",INDIRECT("'DATA - økonomi'!AM"&amp;4+15*$A49+4*$A49+4),0)+IF(Analyse!$E$107="X",INDIRECT("'DATA - økonomi'!AM"&amp;4+15*$A49+4*$A49+5),0)+IF(Analyse!$E$108="X",INDIRECT("'DATA - økonomi'!AM"&amp;4+15*$A49+4*$A49+6),0)+IF(Analyse!$E$109="X",INDIRECT("'DATA - økonomi'!AM"&amp;4+15*$A49+4*$A49+7),0)+IF(Analyse!$E$110="X",INDIRECT("'DATA - økonomi'!AM"&amp;4+15*$A49+4*$A49+8),0)+IF(Analyse!$E$111="X",INDIRECT("'DATA - økonomi'!AM"&amp;4+15*$A49+4*$A49+9),0)+IF(Analyse!$E$112="X",INDIRECT("'DATA - økonomi'!AM"&amp;4+15*$A49+4*$A49+10),0)+IF(Analyse!$E$115="X",INDIRECT("'DATA - økonomi'!AM"&amp;4+15*$A49+4*$A49+11),0)+IF(Analyse!$E$116="X",INDIRECT("'DATA - økonomi'!AM"&amp;4+15*$A49+4*$A49+12),0)+IF(Analyse!$E$117="X",INDIRECT("'DATA - økonomi'!AM"&amp;4+15*$A49+4*$A49+13),0)+IF(Analyse!$E$129="X",INDIRECT("'DATA - økonomi'!AM"&amp;4+15*$A49+4*$A49+14),0)</f>
        <v>0</v>
      </c>
      <c r="AN49" s="36">
        <f ca="1">IF(Analyse!$E$3="X",INDIRECT("'DATA - økonomi'!AN"&amp;4+15*$A49+4*$A49+0),0)+IF(Analyse!$E$4="X",INDIRECT("'DATA - økonomi'!AN"&amp;4+15*$A49+4*$A49+1),0)+IF(Analyse!$E$104="X",INDIRECT("'DATA - økonomi'!AN"&amp;4+15*$A49+4*$A49+2),0)+IF(Analyse!$E$105="X",INDIRECT("'DATA - økonomi'!AN"&amp;4+15*$A49+4*$A49+3),0)+IF(Analyse!$E$106="X",INDIRECT("'DATA - økonomi'!AN"&amp;4+15*$A49+4*$A49+4),0)+IF(Analyse!$E$107="X",INDIRECT("'DATA - økonomi'!AN"&amp;4+15*$A49+4*$A49+5),0)+IF(Analyse!$E$108="X",INDIRECT("'DATA - økonomi'!AN"&amp;4+15*$A49+4*$A49+6),0)+IF(Analyse!$E$109="X",INDIRECT("'DATA - økonomi'!AN"&amp;4+15*$A49+4*$A49+7),0)+IF(Analyse!$E$110="X",INDIRECT("'DATA - økonomi'!AN"&amp;4+15*$A49+4*$A49+8),0)+IF(Analyse!$E$111="X",INDIRECT("'DATA - økonomi'!AN"&amp;4+15*$A49+4*$A49+9),0)+IF(Analyse!$E$112="X",INDIRECT("'DATA - økonomi'!AN"&amp;4+15*$A49+4*$A49+10),0)+IF(Analyse!$E$115="X",INDIRECT("'DATA - økonomi'!AN"&amp;4+15*$A49+4*$A49+11),0)+IF(Analyse!$E$116="X",INDIRECT("'DATA - økonomi'!AN"&amp;4+15*$A49+4*$A49+12),0)+IF(Analyse!$E$117="X",INDIRECT("'DATA - økonomi'!AN"&amp;4+15*$A49+4*$A49+13),0)+IF(Analyse!$E$129="X",INDIRECT("'DATA - økonomi'!AN"&amp;4+15*$A49+4*$A49+14),0)</f>
        <v>0</v>
      </c>
      <c r="AO49" s="36">
        <f ca="1">IF(Analyse!$E$3="X",INDIRECT("'DATA - økonomi'!AO"&amp;4+15*$A49+4*$A49+0),0)+IF(Analyse!$E$4="X",INDIRECT("'DATA - økonomi'!AO"&amp;4+15*$A49+4*$A49+1),0)+IF(Analyse!$E$104="X",INDIRECT("'DATA - økonomi'!AO"&amp;4+15*$A49+4*$A49+2),0)+IF(Analyse!$E$105="X",INDIRECT("'DATA - økonomi'!AO"&amp;4+15*$A49+4*$A49+3),0)+IF(Analyse!$E$106="X",INDIRECT("'DATA - økonomi'!AO"&amp;4+15*$A49+4*$A49+4),0)+IF(Analyse!$E$107="X",INDIRECT("'DATA - økonomi'!AO"&amp;4+15*$A49+4*$A49+5),0)+IF(Analyse!$E$108="X",INDIRECT("'DATA - økonomi'!AO"&amp;4+15*$A49+4*$A49+6),0)+IF(Analyse!$E$109="X",INDIRECT("'DATA - økonomi'!AO"&amp;4+15*$A49+4*$A49+7),0)+IF(Analyse!$E$110="X",INDIRECT("'DATA - økonomi'!AO"&amp;4+15*$A49+4*$A49+8),0)+IF(Analyse!$E$111="X",INDIRECT("'DATA - økonomi'!AO"&amp;4+15*$A49+4*$A49+9),0)+IF(Analyse!$E$112="X",INDIRECT("'DATA - økonomi'!AO"&amp;4+15*$A49+4*$A49+10),0)+IF(Analyse!$E$115="X",INDIRECT("'DATA - økonomi'!AO"&amp;4+15*$A49+4*$A49+11),0)+IF(Analyse!$E$116="X",INDIRECT("'DATA - økonomi'!AO"&amp;4+15*$A49+4*$A49+12),0)+IF(Analyse!$E$117="X",INDIRECT("'DATA - økonomi'!AO"&amp;4+15*$A49+4*$A49+13),0)+IF(Analyse!$E$129="X",INDIRECT("'DATA - økonomi'!AO"&amp;4+15*$A49+4*$A49+14),0)</f>
        <v>0</v>
      </c>
      <c r="AP49" s="30"/>
      <c r="AQ49" s="35" t="s">
        <v>57</v>
      </c>
      <c r="AR49" s="36">
        <f ca="1">INDIRECT("'DATA - økonomi'!AE"&amp;($A152+1)*19)</f>
        <v>29797.398000000001</v>
      </c>
      <c r="AS49" s="36">
        <f ca="1">INDIRECT("'DATA - økonomi'!AF"&amp;($A152+1)*19)</f>
        <v>29450.021999999997</v>
      </c>
      <c r="AT49" s="36">
        <f ca="1">INDIRECT("'DATA - økonomi'!AG"&amp;($A152+1)*19)</f>
        <v>29323.744999999999</v>
      </c>
      <c r="AU49" s="36">
        <f ca="1">INDIRECT("'DATA - økonomi'!AH"&amp;($A152+1)*19)</f>
        <v>29293.32</v>
      </c>
      <c r="AV49" s="36">
        <f ca="1">INDIRECT("'DATA - økonomi'!AI"&amp;($A152+1)*19)</f>
        <v>29241.599999999999</v>
      </c>
      <c r="AW49" s="36">
        <f ca="1">INDIRECT("'DATA - økonomi'!AJ"&amp;($A152+1)*19)</f>
        <v>29340.217999999997</v>
      </c>
      <c r="AX49" s="36">
        <f ca="1">INDIRECT("'DATA - økonomi'!AK"&amp;($A152+1)*19)</f>
        <v>29111.237999999998</v>
      </c>
      <c r="AY49" s="36">
        <f ca="1">INDIRECT("'DATA - økonomi'!AL"&amp;($A152+1)*19)</f>
        <v>28819.42</v>
      </c>
      <c r="AZ49" s="36">
        <f ca="1">INDIRECT("'DATA - økonomi'!AM"&amp;($A152+1)*19)</f>
        <v>28704.304</v>
      </c>
      <c r="BA49" s="36">
        <f ca="1">INDIRECT("'DATA - økonomi'!AN"&amp;($A152+1)*19)</f>
        <v>28633.856</v>
      </c>
      <c r="BB49" s="36">
        <f ca="1">INDIRECT("'DATA - økonomi'!AO"&amp;($A152+1)*19)</f>
        <v>28820.986000000001</v>
      </c>
      <c r="BC49" s="30"/>
    </row>
    <row r="50" spans="1:55" x14ac:dyDescent="0.25">
      <c r="A50" s="32">
        <v>46</v>
      </c>
      <c r="B50" s="35" t="s">
        <v>58</v>
      </c>
      <c r="C50" s="36">
        <f ca="1">IF(Analyse!$E$3="X",INDIRECT("'DATA - økonomi'!C"&amp;4+15*$A50+4*$A50+0),0)+IF(Analyse!$E$4="X",INDIRECT("'DATA - økonomi'!C"&amp;4+15*$A50+4*$A50+1),0)+IF(Analyse!$E$104="X",INDIRECT("'DATA - økonomi'!C"&amp;4+15*$A50+4*$A50+2),0)+IF(Analyse!$E$105="X",INDIRECT("'DATA - økonomi'!C"&amp;4+15*$A50+4*$A50+3),0)+IF(Analyse!$E$106="X",INDIRECT("'DATA - økonomi'!C"&amp;4+15*$A50+4*$A50+4),0)+IF(Analyse!$E$107="X",INDIRECT("'DATA - økonomi'!C"&amp;4+15*$A50+4*$A50+5),0)+IF(Analyse!$E$108="X",INDIRECT("'DATA - økonomi'!C"&amp;4+15*$A50+4*$A50+6),0)+IF(Analyse!$E$109="X",INDIRECT("'DATA - økonomi'!C"&amp;4+15*$A50+4*$A50+7),0)+IF(Analyse!$E$110="X",INDIRECT("'DATA - økonomi'!C"&amp;4+15*$A50+4*$A50+8),0)+IF(Analyse!$E$111="X",INDIRECT("'DATA - økonomi'!C"&amp;4+15*$A50+4*$A50+9),0)+IF(Analyse!$E$112="X",INDIRECT("'DATA - økonomi'!C"&amp;4+15*$A50+4*$A50+10),0)+IF(Analyse!$E$115="X",INDIRECT("'DATA - økonomi'!C"&amp;4+15*$A50+4*$A50+11),0)+IF(Analyse!$E$116="X",INDIRECT("'DATA - økonomi'!C"&amp;4+15*$A50+4*$A50+12),0)+IF(Analyse!$E$117="X",INDIRECT("'DATA - økonomi'!C"&amp;4+15*$A50+4*$A50+13),0)+IF(Analyse!$E$129="X",INDIRECT("'DATA - økonomi'!C"&amp;4+15*$A50+4*$A50+14),0)</f>
        <v>0</v>
      </c>
      <c r="D50" s="36">
        <f ca="1">IF(Analyse!$E$3="X",INDIRECT("'DATA - økonomi'!D"&amp;4+15*$A50+4*$A50+0),0)+IF(Analyse!$E$4="X",INDIRECT("'DATA - økonomi'!D"&amp;4+15*$A50+4*$A50+1),0)+IF(Analyse!$E$104="X",INDIRECT("'DATA - økonomi'!D"&amp;4+15*$A50+4*$A50+2),0)+IF(Analyse!$E$105="X",INDIRECT("'DATA - økonomi'!D"&amp;4+15*$A50+4*$A50+3),0)+IF(Analyse!$E$106="X",INDIRECT("'DATA - økonomi'!D"&amp;4+15*$A50+4*$A50+4),0)+IF(Analyse!$E$107="X",INDIRECT("'DATA - økonomi'!D"&amp;4+15*$A50+4*$A50+5),0)+IF(Analyse!$E$108="X",INDIRECT("'DATA - økonomi'!D"&amp;4+15*$A50+4*$A50+6),0)+IF(Analyse!$E$109="X",INDIRECT("'DATA - økonomi'!D"&amp;4+15*$A50+4*$A50+7),0)+IF(Analyse!$E$110="X",INDIRECT("'DATA - økonomi'!D"&amp;4+15*$A50+4*$A50+8),0)+IF(Analyse!$E$111="X",INDIRECT("'DATA - økonomi'!D"&amp;4+15*$A50+4*$A50+9),0)+IF(Analyse!$E$112="X",INDIRECT("'DATA - økonomi'!D"&amp;4+15*$A50+4*$A50+10),0)+IF(Analyse!$E$115="X",INDIRECT("'DATA - økonomi'!D"&amp;4+15*$A50+4*$A50+11),0)+IF(Analyse!$E$116="X",INDIRECT("'DATA - økonomi'!D"&amp;4+15*$A50+4*$A50+12),0)+IF(Analyse!$E$117="X",INDIRECT("'DATA - økonomi'!D"&amp;4+15*$A50+4*$A50+13),0)+IF(Analyse!$E$129="X",INDIRECT("'DATA - økonomi'!D"&amp;4+15*$A50+4*$A50+14),0)</f>
        <v>0</v>
      </c>
      <c r="E50" s="36">
        <f ca="1">IF(Analyse!$E$3="X",INDIRECT("'DATA - økonomi'!E"&amp;4+15*$A50+4*$A50+0),0)+IF(Analyse!$E$4="X",INDIRECT("'DATA - økonomi'!E"&amp;4+15*$A50+4*$A50+1),0)+IF(Analyse!$E$104="X",INDIRECT("'DATA - økonomi'!E"&amp;4+15*$A50+4*$A50+2),0)+IF(Analyse!$E$105="X",INDIRECT("'DATA - økonomi'!E"&amp;4+15*$A50+4*$A50+3),0)+IF(Analyse!$E$106="X",INDIRECT("'DATA - økonomi'!E"&amp;4+15*$A50+4*$A50+4),0)+IF(Analyse!$E$107="X",INDIRECT("'DATA - økonomi'!E"&amp;4+15*$A50+4*$A50+5),0)+IF(Analyse!$E$108="X",INDIRECT("'DATA - økonomi'!E"&amp;4+15*$A50+4*$A50+6),0)+IF(Analyse!$E$109="X",INDIRECT("'DATA - økonomi'!E"&amp;4+15*$A50+4*$A50+7),0)+IF(Analyse!$E$110="X",INDIRECT("'DATA - økonomi'!E"&amp;4+15*$A50+4*$A50+8),0)+IF(Analyse!$E$111="X",INDIRECT("'DATA - økonomi'!E"&amp;4+15*$A50+4*$A50+9),0)+IF(Analyse!$E$112="X",INDIRECT("'DATA - økonomi'!E"&amp;4+15*$A50+4*$A50+10),0)+IF(Analyse!$E$115="X",INDIRECT("'DATA - økonomi'!E"&amp;4+15*$A50+4*$A50+11),0)+IF(Analyse!$E$116="X",INDIRECT("'DATA - økonomi'!E"&amp;4+15*$A50+4*$A50+12),0)+IF(Analyse!$E$117="X",INDIRECT("'DATA - økonomi'!E"&amp;4+15*$A50+4*$A50+13),0)+IF(Analyse!$E$129="X",INDIRECT("'DATA - økonomi'!E"&amp;4+15*$A50+4*$A50+14),0)</f>
        <v>0</v>
      </c>
      <c r="F50" s="36">
        <f ca="1">IF(Analyse!$E$3="X",INDIRECT("'DATA - økonomi'!F"&amp;4+15*$A50+4*$A50+0),0)+IF(Analyse!$E$4="X",INDIRECT("'DATA - økonomi'!F"&amp;4+15*$A50+4*$A50+1),0)+IF(Analyse!$E$104="X",INDIRECT("'DATA - økonomi'!F"&amp;4+15*$A50+4*$A50+2),0)+IF(Analyse!$E$105="X",INDIRECT("'DATA - økonomi'!F"&amp;4+15*$A50+4*$A50+3),0)+IF(Analyse!$E$106="X",INDIRECT("'DATA - økonomi'!F"&amp;4+15*$A50+4*$A50+4),0)+IF(Analyse!$E$107="X",INDIRECT("'DATA - økonomi'!F"&amp;4+15*$A50+4*$A50+5),0)+IF(Analyse!$E$108="X",INDIRECT("'DATA - økonomi'!F"&amp;4+15*$A50+4*$A50+6),0)+IF(Analyse!$E$109="X",INDIRECT("'DATA - økonomi'!F"&amp;4+15*$A50+4*$A50+7),0)+IF(Analyse!$E$110="X",INDIRECT("'DATA - økonomi'!F"&amp;4+15*$A50+4*$A50+8),0)+IF(Analyse!$E$111="X",INDIRECT("'DATA - økonomi'!F"&amp;4+15*$A50+4*$A50+9),0)+IF(Analyse!$E$112="X",INDIRECT("'DATA - økonomi'!F"&amp;4+15*$A50+4*$A50+10),0)+IF(Analyse!$E$115="X",INDIRECT("'DATA - økonomi'!F"&amp;4+15*$A50+4*$A50+11),0)+IF(Analyse!$E$116="X",INDIRECT("'DATA - økonomi'!F"&amp;4+15*$A50+4*$A50+12),0)+IF(Analyse!$E$117="X",INDIRECT("'DATA - økonomi'!F"&amp;4+15*$A50+4*$A50+13),0)+IF(Analyse!$E$129="X",INDIRECT("'DATA - økonomi'!F"&amp;4+15*$A50+4*$A50+14),0)</f>
        <v>0</v>
      </c>
      <c r="G50" s="36">
        <f ca="1">IF(Analyse!$E$3="X",INDIRECT("'DATA - økonomi'!G"&amp;4+15*$A50+4*$A50+0),0)+IF(Analyse!$E$4="X",INDIRECT("'DATA - økonomi'!G"&amp;4+15*$A50+4*$A50+1),0)+IF(Analyse!$E$104="X",INDIRECT("'DATA - økonomi'!G"&amp;4+15*$A50+4*$A50+2),0)+IF(Analyse!$E$105="X",INDIRECT("'DATA - økonomi'!G"&amp;4+15*$A50+4*$A50+3),0)+IF(Analyse!$E$106="X",INDIRECT("'DATA - økonomi'!G"&amp;4+15*$A50+4*$A50+4),0)+IF(Analyse!$E$107="X",INDIRECT("'DATA - økonomi'!G"&amp;4+15*$A50+4*$A50+5),0)+IF(Analyse!$E$108="X",INDIRECT("'DATA - økonomi'!G"&amp;4+15*$A50+4*$A50+6),0)+IF(Analyse!$E$109="X",INDIRECT("'DATA - økonomi'!G"&amp;4+15*$A50+4*$A50+7),0)+IF(Analyse!$E$110="X",INDIRECT("'DATA - økonomi'!G"&amp;4+15*$A50+4*$A50+8),0)+IF(Analyse!$E$111="X",INDIRECT("'DATA - økonomi'!G"&amp;4+15*$A50+4*$A50+9),0)+IF(Analyse!$E$112="X",INDIRECT("'DATA - økonomi'!G"&amp;4+15*$A50+4*$A50+10),0)+IF(Analyse!$E$115="X",INDIRECT("'DATA - økonomi'!G"&amp;4+15*$A50+4*$A50+11),0)+IF(Analyse!$E$116="X",INDIRECT("'DATA - økonomi'!G"&amp;4+15*$A50+4*$A50+12),0)+IF(Analyse!$E$117="X",INDIRECT("'DATA - økonomi'!G"&amp;4+15*$A50+4*$A50+13),0)+IF(Analyse!$E$129="X",INDIRECT("'DATA - økonomi'!G"&amp;4+15*$A50+4*$A50+14),0)</f>
        <v>0</v>
      </c>
      <c r="H50" s="36">
        <f ca="1">IF(Analyse!$E$3="X",INDIRECT("'DATA - økonomi'!H"&amp;4+15*$A50+4*$A50+0),0)+IF(Analyse!$E$4="X",INDIRECT("'DATA - økonomi'!H"&amp;4+15*$A50+4*$A50+1),0)+IF(Analyse!$E$104="X",INDIRECT("'DATA - økonomi'!H"&amp;4+15*$A50+4*$A50+2),0)+IF(Analyse!$E$105="X",INDIRECT("'DATA - økonomi'!H"&amp;4+15*$A50+4*$A50+3),0)+IF(Analyse!$E$106="X",INDIRECT("'DATA - økonomi'!H"&amp;4+15*$A50+4*$A50+4),0)+IF(Analyse!$E$107="X",INDIRECT("'DATA - økonomi'!H"&amp;4+15*$A50+4*$A50+5),0)+IF(Analyse!$E$108="X",INDIRECT("'DATA - økonomi'!H"&amp;4+15*$A50+4*$A50+6),0)+IF(Analyse!$E$109="X",INDIRECT("'DATA - økonomi'!H"&amp;4+15*$A50+4*$A50+7),0)+IF(Analyse!$E$110="X",INDIRECT("'DATA - økonomi'!H"&amp;4+15*$A50+4*$A50+8),0)+IF(Analyse!$E$111="X",INDIRECT("'DATA - økonomi'!H"&amp;4+15*$A50+4*$A50+9),0)+IF(Analyse!$E$112="X",INDIRECT("'DATA - økonomi'!H"&amp;4+15*$A50+4*$A50+10),0)+IF(Analyse!$E$115="X",INDIRECT("'DATA - økonomi'!H"&amp;4+15*$A50+4*$A50+11),0)+IF(Analyse!$E$116="X",INDIRECT("'DATA - økonomi'!H"&amp;4+15*$A50+4*$A50+12),0)+IF(Analyse!$E$117="X",INDIRECT("'DATA - økonomi'!H"&amp;4+15*$A50+4*$A50+13),0)+IF(Analyse!$E$129="X",INDIRECT("'DATA - økonomi'!H"&amp;4+15*$A50+4*$A50+14),0)</f>
        <v>0</v>
      </c>
      <c r="I50" s="36">
        <f ca="1">IF(Analyse!$E$3="X",INDIRECT("'DATA - økonomi'!I"&amp;4+15*$A50+4*$A50+0),0)+IF(Analyse!$E$4="X",INDIRECT("'DATA - økonomi'!I"&amp;4+15*$A50+4*$A50+1),0)+IF(Analyse!$E$104="X",INDIRECT("'DATA - økonomi'!I"&amp;4+15*$A50+4*$A50+2),0)+IF(Analyse!$E$105="X",INDIRECT("'DATA - økonomi'!I"&amp;4+15*$A50+4*$A50+3),0)+IF(Analyse!$E$106="X",INDIRECT("'DATA - økonomi'!I"&amp;4+15*$A50+4*$A50+4),0)+IF(Analyse!$E$107="X",INDIRECT("'DATA - økonomi'!I"&amp;4+15*$A50+4*$A50+5),0)+IF(Analyse!$E$108="X",INDIRECT("'DATA - økonomi'!I"&amp;4+15*$A50+4*$A50+6),0)+IF(Analyse!$E$109="X",INDIRECT("'DATA - økonomi'!I"&amp;4+15*$A50+4*$A50+7),0)+IF(Analyse!$E$110="X",INDIRECT("'DATA - økonomi'!I"&amp;4+15*$A50+4*$A50+8),0)+IF(Analyse!$E$111="X",INDIRECT("'DATA - økonomi'!I"&amp;4+15*$A50+4*$A50+9),0)+IF(Analyse!$E$112="X",INDIRECT("'DATA - økonomi'!I"&amp;4+15*$A50+4*$A50+10),0)+IF(Analyse!$E$115="X",INDIRECT("'DATA - økonomi'!I"&amp;4+15*$A50+4*$A50+11),0)+IF(Analyse!$E$116="X",INDIRECT("'DATA - økonomi'!I"&amp;4+15*$A50+4*$A50+12),0)+IF(Analyse!$E$117="X",INDIRECT("'DATA - økonomi'!I"&amp;4+15*$A50+4*$A50+13),0)+IF(Analyse!$E$129="X",INDIRECT("'DATA - økonomi'!I"&amp;4+15*$A50+4*$A50+14),0)</f>
        <v>0</v>
      </c>
      <c r="J50" s="36">
        <f ca="1">IF(Analyse!$E$3="X",INDIRECT("'DATA - økonomi'!J"&amp;4+15*$A50+4*$A50+0),0)+IF(Analyse!$E$4="X",INDIRECT("'DATA - økonomi'!J"&amp;4+15*$A50+4*$A50+1),0)+IF(Analyse!$E$104="X",INDIRECT("'DATA - økonomi'!J"&amp;4+15*$A50+4*$A50+2),0)+IF(Analyse!$E$105="X",INDIRECT("'DATA - økonomi'!J"&amp;4+15*$A50+4*$A50+3),0)+IF(Analyse!$E$106="X",INDIRECT("'DATA - økonomi'!J"&amp;4+15*$A50+4*$A50+4),0)+IF(Analyse!$E$107="X",INDIRECT("'DATA - økonomi'!J"&amp;4+15*$A50+4*$A50+5),0)+IF(Analyse!$E$108="X",INDIRECT("'DATA - økonomi'!J"&amp;4+15*$A50+4*$A50+6),0)+IF(Analyse!$E$109="X",INDIRECT("'DATA - økonomi'!J"&amp;4+15*$A50+4*$A50+7),0)+IF(Analyse!$E$110="X",INDIRECT("'DATA - økonomi'!J"&amp;4+15*$A50+4*$A50+8),0)+IF(Analyse!$E$111="X",INDIRECT("'DATA - økonomi'!J"&amp;4+15*$A50+4*$A50+9),0)+IF(Analyse!$E$112="X",INDIRECT("'DATA - økonomi'!J"&amp;4+15*$A50+4*$A50+10),0)+IF(Analyse!$E$115="X",INDIRECT("'DATA - økonomi'!J"&amp;4+15*$A50+4*$A50+11),0)+IF(Analyse!$E$116="X",INDIRECT("'DATA - økonomi'!J"&amp;4+15*$A50+4*$A50+12),0)+IF(Analyse!$E$117="X",INDIRECT("'DATA - økonomi'!J"&amp;4+15*$A50+4*$A50+13),0)+IF(Analyse!$E$129="X",INDIRECT("'DATA - økonomi'!J"&amp;4+15*$A50+4*$A50+14),0)</f>
        <v>0</v>
      </c>
      <c r="K50" s="36">
        <f ca="1">IF(Analyse!$E$3="X",INDIRECT("'DATA - økonomi'!K"&amp;4+15*$A50+4*$A50+0),0)+IF(Analyse!$E$4="X",INDIRECT("'DATA - økonomi'!K"&amp;4+15*$A50+4*$A50+1),0)+IF(Analyse!$E$104="X",INDIRECT("'DATA - økonomi'!K"&amp;4+15*$A50+4*$A50+2),0)+IF(Analyse!$E$105="X",INDIRECT("'DATA - økonomi'!K"&amp;4+15*$A50+4*$A50+3),0)+IF(Analyse!$E$106="X",INDIRECT("'DATA - økonomi'!K"&amp;4+15*$A50+4*$A50+4),0)+IF(Analyse!$E$107="X",INDIRECT("'DATA - økonomi'!K"&amp;4+15*$A50+4*$A50+5),0)+IF(Analyse!$E$108="X",INDIRECT("'DATA - økonomi'!K"&amp;4+15*$A50+4*$A50+6),0)+IF(Analyse!$E$109="X",INDIRECT("'DATA - økonomi'!K"&amp;4+15*$A50+4*$A50+7),0)+IF(Analyse!$E$110="X",INDIRECT("'DATA - økonomi'!K"&amp;4+15*$A50+4*$A50+8),0)+IF(Analyse!$E$111="X",INDIRECT("'DATA - økonomi'!K"&amp;4+15*$A50+4*$A50+9),0)+IF(Analyse!$E$112="X",INDIRECT("'DATA - økonomi'!K"&amp;4+15*$A50+4*$A50+10),0)+IF(Analyse!$E$115="X",INDIRECT("'DATA - økonomi'!K"&amp;4+15*$A50+4*$A50+11),0)+IF(Analyse!$E$116="X",INDIRECT("'DATA - økonomi'!K"&amp;4+15*$A50+4*$A50+12),0)+IF(Analyse!$E$117="X",INDIRECT("'DATA - økonomi'!K"&amp;4+15*$A50+4*$A50+13),0)+IF(Analyse!$E$129="X",INDIRECT("'DATA - økonomi'!K"&amp;4+15*$A50+4*$A50+14),0)</f>
        <v>0</v>
      </c>
      <c r="L50" s="36">
        <f ca="1">IF(Analyse!$E$3="X",INDIRECT("'DATA - økonomi'!L"&amp;4+15*$A50+4*$A50+0),0)+IF(Analyse!$E$4="X",INDIRECT("'DATA - økonomi'!L"&amp;4+15*$A50+4*$A50+1),0)+IF(Analyse!$E$104="X",INDIRECT("'DATA - økonomi'!L"&amp;4+15*$A50+4*$A50+2),0)+IF(Analyse!$E$105="X",INDIRECT("'DATA - økonomi'!L"&amp;4+15*$A50+4*$A50+3),0)+IF(Analyse!$E$106="X",INDIRECT("'DATA - økonomi'!L"&amp;4+15*$A50+4*$A50+4),0)+IF(Analyse!$E$107="X",INDIRECT("'DATA - økonomi'!L"&amp;4+15*$A50+4*$A50+5),0)+IF(Analyse!$E$108="X",INDIRECT("'DATA - økonomi'!L"&amp;4+15*$A50+4*$A50+6),0)+IF(Analyse!$E$109="X",INDIRECT("'DATA - økonomi'!L"&amp;4+15*$A50+4*$A50+7),0)+IF(Analyse!$E$110="X",INDIRECT("'DATA - økonomi'!L"&amp;4+15*$A50+4*$A50+8),0)+IF(Analyse!$E$111="X",INDIRECT("'DATA - økonomi'!L"&amp;4+15*$A50+4*$A50+9),0)+IF(Analyse!$E$112="X",INDIRECT("'DATA - økonomi'!L"&amp;4+15*$A50+4*$A50+10),0)+IF(Analyse!$E$115="X",INDIRECT("'DATA - økonomi'!L"&amp;4+15*$A50+4*$A50+11),0)+IF(Analyse!$E$116="X",INDIRECT("'DATA - økonomi'!L"&amp;4+15*$A50+4*$A50+12),0)+IF(Analyse!$E$117="X",INDIRECT("'DATA - økonomi'!L"&amp;4+15*$A50+4*$A50+13),0)+IF(Analyse!$E$129="X",INDIRECT("'DATA - økonomi'!L"&amp;4+15*$A50+4*$A50+14),0)</f>
        <v>0</v>
      </c>
      <c r="M50" s="36">
        <f ca="1">IF(Analyse!$E$3="X",INDIRECT("'DATA - økonomi'!M"&amp;4+15*$A50+4*$A50+0),0)+IF(Analyse!$E$4="X",INDIRECT("'DATA - økonomi'!M"&amp;4+15*$A50+4*$A50+1),0)+IF(Analyse!$E$104="X",INDIRECT("'DATA - økonomi'!M"&amp;4+15*$A50+4*$A50+2),0)+IF(Analyse!$E$105="X",INDIRECT("'DATA - økonomi'!M"&amp;4+15*$A50+4*$A50+3),0)+IF(Analyse!$E$106="X",INDIRECT("'DATA - økonomi'!M"&amp;4+15*$A50+4*$A50+4),0)+IF(Analyse!$E$107="X",INDIRECT("'DATA - økonomi'!M"&amp;4+15*$A50+4*$A50+5),0)+IF(Analyse!$E$108="X",INDIRECT("'DATA - økonomi'!M"&amp;4+15*$A50+4*$A50+6),0)+IF(Analyse!$E$109="X",INDIRECT("'DATA - økonomi'!M"&amp;4+15*$A50+4*$A50+7),0)+IF(Analyse!$E$110="X",INDIRECT("'DATA - økonomi'!M"&amp;4+15*$A50+4*$A50+8),0)+IF(Analyse!$E$111="X",INDIRECT("'DATA - økonomi'!M"&amp;4+15*$A50+4*$A50+9),0)+IF(Analyse!$E$112="X",INDIRECT("'DATA - økonomi'!M"&amp;4+15*$A50+4*$A50+10),0)+IF(Analyse!$E$115="X",INDIRECT("'DATA - økonomi'!M"&amp;4+15*$A50+4*$A50+11),0)+IF(Analyse!$E$116="X",INDIRECT("'DATA - økonomi'!M"&amp;4+15*$A50+4*$A50+12),0)+IF(Analyse!$E$117="X",INDIRECT("'DATA - økonomi'!M"&amp;4+15*$A50+4*$A50+13),0)+IF(Analyse!$E$129="X",INDIRECT("'DATA - økonomi'!M"&amp;4+15*$A50+4*$A50+14),0)</f>
        <v>0</v>
      </c>
      <c r="N50" s="36">
        <f ca="1">IF(Analyse!$E$3="X",INDIRECT("'DATA - økonomi'!N"&amp;4+15*$A50+4*$A50+0),0)+IF(Analyse!$E$4="X",INDIRECT("'DATA - økonomi'!N"&amp;4+15*$A50+4*$A50+1),0)+IF(Analyse!$E$104="X",INDIRECT("'DATA - økonomi'!N"&amp;4+15*$A50+4*$A50+2),0)+IF(Analyse!$E$105="X",INDIRECT("'DATA - økonomi'!N"&amp;4+15*$A50+4*$A50+3),0)+IF(Analyse!$E$106="X",INDIRECT("'DATA - økonomi'!N"&amp;4+15*$A50+4*$A50+4),0)+IF(Analyse!$E$107="X",INDIRECT("'DATA - økonomi'!N"&amp;4+15*$A50+4*$A50+5),0)+IF(Analyse!$E$108="X",INDIRECT("'DATA - økonomi'!N"&amp;4+15*$A50+4*$A50+6),0)+IF(Analyse!$E$109="X",INDIRECT("'DATA - økonomi'!N"&amp;4+15*$A50+4*$A50+7),0)+IF(Analyse!$E$110="X",INDIRECT("'DATA - økonomi'!N"&amp;4+15*$A50+4*$A50+8),0)+IF(Analyse!$E$111="X",INDIRECT("'DATA - økonomi'!N"&amp;4+15*$A50+4*$A50+9),0)+IF(Analyse!$E$112="X",INDIRECT("'DATA - økonomi'!N"&amp;4+15*$A50+4*$A50+10),0)+IF(Analyse!$E$115="X",INDIRECT("'DATA - økonomi'!N"&amp;4+15*$A50+4*$A50+11),0)+IF(Analyse!$E$116="X",INDIRECT("'DATA - økonomi'!N"&amp;4+15*$A50+4*$A50+12),0)+IF(Analyse!$E$117="X",INDIRECT("'DATA - økonomi'!N"&amp;4+15*$A50+4*$A50+13),0)+IF(Analyse!$E$129="X",INDIRECT("'DATA - økonomi'!N"&amp;4+15*$A50+4*$A50+14),0)</f>
        <v>0</v>
      </c>
      <c r="O50" s="32"/>
      <c r="P50" s="35" t="s">
        <v>58</v>
      </c>
      <c r="Q50" s="36">
        <f ca="1">IF(Analyse!$E$3="X",INDIRECT("'DATA - økonomi'!Q"&amp;4+15*$A50+4*$A50+0),0)+IF(Analyse!$E$4="X",INDIRECT("'DATA - økonomi'!Q"&amp;4+15*$A50+4*$A50+1),0)+IF(Analyse!$E$104="X",INDIRECT("'DATA - økonomi'!Q"&amp;4+15*$A50+4*$A50+2),0)+IF(Analyse!$E$105="X",INDIRECT("'DATA - økonomi'!Q"&amp;4+15*$A50+4*$A50+3),0)+IF(Analyse!$E$106="X",INDIRECT("'DATA - økonomi'!Q"&amp;4+15*$A50+4*$A50+4),0)+IF(Analyse!$E$107="X",INDIRECT("'DATA - økonomi'!Q"&amp;4+15*$A50+4*$A50+5),0)+IF(Analyse!$E$108="X",INDIRECT("'DATA - økonomi'!Q"&amp;4+15*$A50+4*$A50+6),0)+IF(Analyse!$E$109="X",INDIRECT("'DATA - økonomi'!Q"&amp;4+15*$A50+4*$A50+7),0)+IF(Analyse!$E$110="X",INDIRECT("'DATA - økonomi'!Q"&amp;4+15*$A50+4*$A50+8),0)+IF(Analyse!$E$111="X",INDIRECT("'DATA - økonomi'!Q"&amp;4+15*$A50+4*$A50+9),0)+IF(Analyse!$E$112="X",INDIRECT("'DATA - økonomi'!Q"&amp;4+15*$A50+4*$A50+10),0)+IF(Analyse!$E$115="X",INDIRECT("'DATA - økonomi'!Q"&amp;4+15*$A50+4*$A50+11),0)+IF(Analyse!$E$116="X",INDIRECT("'DATA - økonomi'!Q"&amp;4+15*$A50+4*$A50+12),0)+IF(Analyse!$E$117="X",INDIRECT("'DATA - økonomi'!Q"&amp;4+15*$A50+4*$A50+13),0)+IF(Analyse!$E$129="X",INDIRECT("'DATA - økonomi'!Q"&amp;4+15*$A50+4*$A50+14),0)</f>
        <v>0</v>
      </c>
      <c r="R50" s="36">
        <f ca="1">IF(Analyse!$E$3="X",INDIRECT("'DATA - økonomi'!R"&amp;4+15*$A50+4*$A50+0),0)+IF(Analyse!$E$4="X",INDIRECT("'DATA - økonomi'!R"&amp;4+15*$A50+4*$A50+1),0)+IF(Analyse!$E$104="X",INDIRECT("'DATA - økonomi'!R"&amp;4+15*$A50+4*$A50+2),0)+IF(Analyse!$E$105="X",INDIRECT("'DATA - økonomi'!R"&amp;4+15*$A50+4*$A50+3),0)+IF(Analyse!$E$106="X",INDIRECT("'DATA - økonomi'!R"&amp;4+15*$A50+4*$A50+4),0)+IF(Analyse!$E$107="X",INDIRECT("'DATA - økonomi'!R"&amp;4+15*$A50+4*$A50+5),0)+IF(Analyse!$E$108="X",INDIRECT("'DATA - økonomi'!R"&amp;4+15*$A50+4*$A50+6),0)+IF(Analyse!$E$109="X",INDIRECT("'DATA - økonomi'!R"&amp;4+15*$A50+4*$A50+7),0)+IF(Analyse!$E$110="X",INDIRECT("'DATA - økonomi'!R"&amp;4+15*$A50+4*$A50+8),0)+IF(Analyse!$E$111="X",INDIRECT("'DATA - økonomi'!R"&amp;4+15*$A50+4*$A50+9),0)+IF(Analyse!$E$112="X",INDIRECT("'DATA - økonomi'!R"&amp;4+15*$A50+4*$A50+10),0)+IF(Analyse!$E$115="X",INDIRECT("'DATA - økonomi'!R"&amp;4+15*$A50+4*$A50+11),0)+IF(Analyse!$E$116="X",INDIRECT("'DATA - økonomi'!R"&amp;4+15*$A50+4*$A50+12),0)+IF(Analyse!$E$117="X",INDIRECT("'DATA - økonomi'!R"&amp;4+15*$A50+4*$A50+13),0)+IF(Analyse!$E$129="X",INDIRECT("'DATA - økonomi'!R"&amp;4+15*$A50+4*$A50+14),0)</f>
        <v>0</v>
      </c>
      <c r="S50" s="36">
        <f ca="1">IF(Analyse!$E$3="X",INDIRECT("'DATA - økonomi'!S"&amp;4+15*$A50+4*$A50+0),0)+IF(Analyse!$E$4="X",INDIRECT("'DATA - økonomi'!S"&amp;4+15*$A50+4*$A50+1),0)+IF(Analyse!$E$104="X",INDIRECT("'DATA - økonomi'!S"&amp;4+15*$A50+4*$A50+2),0)+IF(Analyse!$E$105="X",INDIRECT("'DATA - økonomi'!S"&amp;4+15*$A50+4*$A50+3),0)+IF(Analyse!$E$106="X",INDIRECT("'DATA - økonomi'!S"&amp;4+15*$A50+4*$A50+4),0)+IF(Analyse!$E$107="X",INDIRECT("'DATA - økonomi'!S"&amp;4+15*$A50+4*$A50+5),0)+IF(Analyse!$E$108="X",INDIRECT("'DATA - økonomi'!S"&amp;4+15*$A50+4*$A50+6),0)+IF(Analyse!$E$109="X",INDIRECT("'DATA - økonomi'!S"&amp;4+15*$A50+4*$A50+7),0)+IF(Analyse!$E$110="X",INDIRECT("'DATA - økonomi'!S"&amp;4+15*$A50+4*$A50+8),0)+IF(Analyse!$E$111="X",INDIRECT("'DATA - økonomi'!S"&amp;4+15*$A50+4*$A50+9),0)+IF(Analyse!$E$112="X",INDIRECT("'DATA - økonomi'!S"&amp;4+15*$A50+4*$A50+10),0)+IF(Analyse!$E$115="X",INDIRECT("'DATA - økonomi'!S"&amp;4+15*$A50+4*$A50+11),0)+IF(Analyse!$E$116="X",INDIRECT("'DATA - økonomi'!S"&amp;4+15*$A50+4*$A50+12),0)+IF(Analyse!$E$117="X",INDIRECT("'DATA - økonomi'!S"&amp;4+15*$A50+4*$A50+13),0)+IF(Analyse!$E$129="X",INDIRECT("'DATA - økonomi'!S"&amp;4+15*$A50+4*$A50+14),0)</f>
        <v>0</v>
      </c>
      <c r="T50" s="36">
        <f ca="1">IF(Analyse!$E$3="X",INDIRECT("'DATA - økonomi'!T"&amp;4+15*$A50+4*$A50+0),0)+IF(Analyse!$E$4="X",INDIRECT("'DATA - økonomi'!T"&amp;4+15*$A50+4*$A50+1),0)+IF(Analyse!$E$104="X",INDIRECT("'DATA - økonomi'!T"&amp;4+15*$A50+4*$A50+2),0)+IF(Analyse!$E$105="X",INDIRECT("'DATA - økonomi'!T"&amp;4+15*$A50+4*$A50+3),0)+IF(Analyse!$E$106="X",INDIRECT("'DATA - økonomi'!T"&amp;4+15*$A50+4*$A50+4),0)+IF(Analyse!$E$107="X",INDIRECT("'DATA - økonomi'!T"&amp;4+15*$A50+4*$A50+5),0)+IF(Analyse!$E$108="X",INDIRECT("'DATA - økonomi'!T"&amp;4+15*$A50+4*$A50+6),0)+IF(Analyse!$E$109="X",INDIRECT("'DATA - økonomi'!T"&amp;4+15*$A50+4*$A50+7),0)+IF(Analyse!$E$110="X",INDIRECT("'DATA - økonomi'!T"&amp;4+15*$A50+4*$A50+8),0)+IF(Analyse!$E$111="X",INDIRECT("'DATA - økonomi'!T"&amp;4+15*$A50+4*$A50+9),0)+IF(Analyse!$E$112="X",INDIRECT("'DATA - økonomi'!T"&amp;4+15*$A50+4*$A50+10),0)+IF(Analyse!$E$115="X",INDIRECT("'DATA - økonomi'!T"&amp;4+15*$A50+4*$A50+11),0)+IF(Analyse!$E$116="X",INDIRECT("'DATA - økonomi'!T"&amp;4+15*$A50+4*$A50+12),0)+IF(Analyse!$E$117="X",INDIRECT("'DATA - økonomi'!T"&amp;4+15*$A50+4*$A50+13),0)+IF(Analyse!$E$129="X",INDIRECT("'DATA - økonomi'!T"&amp;4+15*$A50+4*$A50+14),0)</f>
        <v>0</v>
      </c>
      <c r="U50" s="36">
        <f ca="1">IF(Analyse!$E$3="X",INDIRECT("'DATA - økonomi'!U"&amp;4+15*$A50+4*$A50+0),0)+IF(Analyse!$E$4="X",INDIRECT("'DATA - økonomi'!U"&amp;4+15*$A50+4*$A50+1),0)+IF(Analyse!$E$104="X",INDIRECT("'DATA - økonomi'!U"&amp;4+15*$A50+4*$A50+2),0)+IF(Analyse!$E$105="X",INDIRECT("'DATA - økonomi'!U"&amp;4+15*$A50+4*$A50+3),0)+IF(Analyse!$E$106="X",INDIRECT("'DATA - økonomi'!U"&amp;4+15*$A50+4*$A50+4),0)+IF(Analyse!$E$107="X",INDIRECT("'DATA - økonomi'!U"&amp;4+15*$A50+4*$A50+5),0)+IF(Analyse!$E$108="X",INDIRECT("'DATA - økonomi'!U"&amp;4+15*$A50+4*$A50+6),0)+IF(Analyse!$E$109="X",INDIRECT("'DATA - økonomi'!U"&amp;4+15*$A50+4*$A50+7),0)+IF(Analyse!$E$110="X",INDIRECT("'DATA - økonomi'!U"&amp;4+15*$A50+4*$A50+8),0)+IF(Analyse!$E$111="X",INDIRECT("'DATA - økonomi'!U"&amp;4+15*$A50+4*$A50+9),0)+IF(Analyse!$E$112="X",INDIRECT("'DATA - økonomi'!U"&amp;4+15*$A50+4*$A50+10),0)+IF(Analyse!$E$115="X",INDIRECT("'DATA - økonomi'!U"&amp;4+15*$A50+4*$A50+11),0)+IF(Analyse!$E$116="X",INDIRECT("'DATA - økonomi'!U"&amp;4+15*$A50+4*$A50+12),0)+IF(Analyse!$E$117="X",INDIRECT("'DATA - økonomi'!U"&amp;4+15*$A50+4*$A50+13),0)+IF(Analyse!$E$129="X",INDIRECT("'DATA - økonomi'!U"&amp;4+15*$A50+4*$A50+14),0)</f>
        <v>0</v>
      </c>
      <c r="V50" s="36">
        <f ca="1">IF(Analyse!$E$3="X",INDIRECT("'DATA - økonomi'!V"&amp;4+15*$A50+4*$A50+0),0)+IF(Analyse!$E$4="X",INDIRECT("'DATA - økonomi'!V"&amp;4+15*$A50+4*$A50+1),0)+IF(Analyse!$E$104="X",INDIRECT("'DATA - økonomi'!V"&amp;4+15*$A50+4*$A50+2),0)+IF(Analyse!$E$105="X",INDIRECT("'DATA - økonomi'!V"&amp;4+15*$A50+4*$A50+3),0)+IF(Analyse!$E$106="X",INDIRECT("'DATA - økonomi'!V"&amp;4+15*$A50+4*$A50+4),0)+IF(Analyse!$E$107="X",INDIRECT("'DATA - økonomi'!V"&amp;4+15*$A50+4*$A50+5),0)+IF(Analyse!$E$108="X",INDIRECT("'DATA - økonomi'!V"&amp;4+15*$A50+4*$A50+6),0)+IF(Analyse!$E$109="X",INDIRECT("'DATA - økonomi'!V"&amp;4+15*$A50+4*$A50+7),0)+IF(Analyse!$E$110="X",INDIRECT("'DATA - økonomi'!V"&amp;4+15*$A50+4*$A50+8),0)+IF(Analyse!$E$111="X",INDIRECT("'DATA - økonomi'!V"&amp;4+15*$A50+4*$A50+9),0)+IF(Analyse!$E$112="X",INDIRECT("'DATA - økonomi'!V"&amp;4+15*$A50+4*$A50+10),0)+IF(Analyse!$E$115="X",INDIRECT("'DATA - økonomi'!V"&amp;4+15*$A50+4*$A50+11),0)+IF(Analyse!$E$116="X",INDIRECT("'DATA - økonomi'!V"&amp;4+15*$A50+4*$A50+12),0)+IF(Analyse!$E$117="X",INDIRECT("'DATA - økonomi'!V"&amp;4+15*$A50+4*$A50+13),0)+IF(Analyse!$E$129="X",INDIRECT("'DATA - økonomi'!V"&amp;4+15*$A50+4*$A50+14),0)</f>
        <v>0</v>
      </c>
      <c r="W50" s="36">
        <f ca="1">IF(Analyse!$E$3="X",INDIRECT("'DATA - økonomi'!W"&amp;4+15*$A50+4*$A50+0),0)+IF(Analyse!$E$4="X",INDIRECT("'DATA - økonomi'!W"&amp;4+15*$A50+4*$A50+1),0)+IF(Analyse!$E$104="X",INDIRECT("'DATA - økonomi'!W"&amp;4+15*$A50+4*$A50+2),0)+IF(Analyse!$E$105="X",INDIRECT("'DATA - økonomi'!W"&amp;4+15*$A50+4*$A50+3),0)+IF(Analyse!$E$106="X",INDIRECT("'DATA - økonomi'!W"&amp;4+15*$A50+4*$A50+4),0)+IF(Analyse!$E$107="X",INDIRECT("'DATA - økonomi'!W"&amp;4+15*$A50+4*$A50+5),0)+IF(Analyse!$E$108="X",INDIRECT("'DATA - økonomi'!W"&amp;4+15*$A50+4*$A50+6),0)+IF(Analyse!$E$109="X",INDIRECT("'DATA - økonomi'!W"&amp;4+15*$A50+4*$A50+7),0)+IF(Analyse!$E$110="X",INDIRECT("'DATA - økonomi'!W"&amp;4+15*$A50+4*$A50+8),0)+IF(Analyse!$E$111="X",INDIRECT("'DATA - økonomi'!W"&amp;4+15*$A50+4*$A50+9),0)+IF(Analyse!$E$112="X",INDIRECT("'DATA - økonomi'!W"&amp;4+15*$A50+4*$A50+10),0)+IF(Analyse!$E$115="X",INDIRECT("'DATA - økonomi'!W"&amp;4+15*$A50+4*$A50+11),0)+IF(Analyse!$E$116="X",INDIRECT("'DATA - økonomi'!W"&amp;4+15*$A50+4*$A50+12),0)+IF(Analyse!$E$117="X",INDIRECT("'DATA - økonomi'!W"&amp;4+15*$A50+4*$A50+13),0)+IF(Analyse!$E$129="X",INDIRECT("'DATA - økonomi'!W"&amp;4+15*$A50+4*$A50+14),0)</f>
        <v>0</v>
      </c>
      <c r="X50" s="36">
        <f ca="1">IF(Analyse!$E$3="X",INDIRECT("'DATA - økonomi'!X"&amp;4+15*$A50+4*$A50+0),0)+IF(Analyse!$E$4="X",INDIRECT("'DATA - økonomi'!X"&amp;4+15*$A50+4*$A50+1),0)+IF(Analyse!$E$104="X",INDIRECT("'DATA - økonomi'!X"&amp;4+15*$A50+4*$A50+2),0)+IF(Analyse!$E$105="X",INDIRECT("'DATA - økonomi'!X"&amp;4+15*$A50+4*$A50+3),0)+IF(Analyse!$E$106="X",INDIRECT("'DATA - økonomi'!X"&amp;4+15*$A50+4*$A50+4),0)+IF(Analyse!$E$107="X",INDIRECT("'DATA - økonomi'!X"&amp;4+15*$A50+4*$A50+5),0)+IF(Analyse!$E$108="X",INDIRECT("'DATA - økonomi'!X"&amp;4+15*$A50+4*$A50+6),0)+IF(Analyse!$E$109="X",INDIRECT("'DATA - økonomi'!X"&amp;4+15*$A50+4*$A50+7),0)+IF(Analyse!$E$110="X",INDIRECT("'DATA - økonomi'!X"&amp;4+15*$A50+4*$A50+8),0)+IF(Analyse!$E$111="X",INDIRECT("'DATA - økonomi'!X"&amp;4+15*$A50+4*$A50+9),0)+IF(Analyse!$E$112="X",INDIRECT("'DATA - økonomi'!X"&amp;4+15*$A50+4*$A50+10),0)+IF(Analyse!$E$115="X",INDIRECT("'DATA - økonomi'!X"&amp;4+15*$A50+4*$A50+11),0)+IF(Analyse!$E$116="X",INDIRECT("'DATA - økonomi'!X"&amp;4+15*$A50+4*$A50+12),0)+IF(Analyse!$E$117="X",INDIRECT("'DATA - økonomi'!X"&amp;4+15*$A50+4*$A50+13),0)+IF(Analyse!$E$129="X",INDIRECT("'DATA - økonomi'!X"&amp;4+15*$A50+4*$A50+14),0)</f>
        <v>0</v>
      </c>
      <c r="Y50" s="36">
        <f ca="1">IF(Analyse!$E$3="X",INDIRECT("'DATA - økonomi'!Y"&amp;4+15*$A50+4*$A50+0),0)+IF(Analyse!$E$4="X",INDIRECT("'DATA - økonomi'!Y"&amp;4+15*$A50+4*$A50+1),0)+IF(Analyse!$E$104="X",INDIRECT("'DATA - økonomi'!Y"&amp;4+15*$A50+4*$A50+2),0)+IF(Analyse!$E$105="X",INDIRECT("'DATA - økonomi'!Y"&amp;4+15*$A50+4*$A50+3),0)+IF(Analyse!$E$106="X",INDIRECT("'DATA - økonomi'!Y"&amp;4+15*$A50+4*$A50+4),0)+IF(Analyse!$E$107="X",INDIRECT("'DATA - økonomi'!Y"&amp;4+15*$A50+4*$A50+5),0)+IF(Analyse!$E$108="X",INDIRECT("'DATA - økonomi'!Y"&amp;4+15*$A50+4*$A50+6),0)+IF(Analyse!$E$109="X",INDIRECT("'DATA - økonomi'!Y"&amp;4+15*$A50+4*$A50+7),0)+IF(Analyse!$E$110="X",INDIRECT("'DATA - økonomi'!Y"&amp;4+15*$A50+4*$A50+8),0)+IF(Analyse!$E$111="X",INDIRECT("'DATA - økonomi'!Y"&amp;4+15*$A50+4*$A50+9),0)+IF(Analyse!$E$112="X",INDIRECT("'DATA - økonomi'!Y"&amp;4+15*$A50+4*$A50+10),0)+IF(Analyse!$E$115="X",INDIRECT("'DATA - økonomi'!Y"&amp;4+15*$A50+4*$A50+11),0)+IF(Analyse!$E$116="X",INDIRECT("'DATA - økonomi'!Y"&amp;4+15*$A50+4*$A50+12),0)+IF(Analyse!$E$117="X",INDIRECT("'DATA - økonomi'!Y"&amp;4+15*$A50+4*$A50+13),0)+IF(Analyse!$E$129="X",INDIRECT("'DATA - økonomi'!Y"&amp;4+15*$A50+4*$A50+14),0)</f>
        <v>0</v>
      </c>
      <c r="Z50" s="36">
        <f ca="1">IF(Analyse!$E$3="X",INDIRECT("'DATA - økonomi'!Z"&amp;4+15*$A50+4*$A50+0),0)+IF(Analyse!$E$4="X",INDIRECT("'DATA - økonomi'!Z"&amp;4+15*$A50+4*$A50+1),0)+IF(Analyse!$E$104="X",INDIRECT("'DATA - økonomi'!Z"&amp;4+15*$A50+4*$A50+2),0)+IF(Analyse!$E$105="X",INDIRECT("'DATA - økonomi'!Z"&amp;4+15*$A50+4*$A50+3),0)+IF(Analyse!$E$106="X",INDIRECT("'DATA - økonomi'!Z"&amp;4+15*$A50+4*$A50+4),0)+IF(Analyse!$E$107="X",INDIRECT("'DATA - økonomi'!Z"&amp;4+15*$A50+4*$A50+5),0)+IF(Analyse!$E$108="X",INDIRECT("'DATA - økonomi'!Z"&amp;4+15*$A50+4*$A50+6),0)+IF(Analyse!$E$109="X",INDIRECT("'DATA - økonomi'!Z"&amp;4+15*$A50+4*$A50+7),0)+IF(Analyse!$E$110="X",INDIRECT("'DATA - økonomi'!Z"&amp;4+15*$A50+4*$A50+8),0)+IF(Analyse!$E$111="X",INDIRECT("'DATA - økonomi'!Z"&amp;4+15*$A50+4*$A50+9),0)+IF(Analyse!$E$112="X",INDIRECT("'DATA - økonomi'!Z"&amp;4+15*$A50+4*$A50+10),0)+IF(Analyse!$E$115="X",INDIRECT("'DATA - økonomi'!Z"&amp;4+15*$A50+4*$A50+11),0)+IF(Analyse!$E$116="X",INDIRECT("'DATA - økonomi'!Z"&amp;4+15*$A50+4*$A50+12),0)+IF(Analyse!$E$117="X",INDIRECT("'DATA - økonomi'!Z"&amp;4+15*$A50+4*$A50+13),0)+IF(Analyse!$E$129="X",INDIRECT("'DATA - økonomi'!Z"&amp;4+15*$A50+4*$A50+14),0)</f>
        <v>0</v>
      </c>
      <c r="AA50" s="36">
        <f ca="1">IF(Analyse!$E$3="X",INDIRECT("'DATA - økonomi'!Z"&amp;4+15*$A50+4*$A50+0),0)+IF(Analyse!$E$4="X",INDIRECT("'DATA - økonomi'!Z"&amp;4+15*$A50+4*$A50+1),0)+IF(Analyse!$E$104="X",INDIRECT("'DATA - økonomi'!Z"&amp;4+15*$A50+4*$A50+2),0)+IF(Analyse!$E$105="X",INDIRECT("'DATA - økonomi'!Z"&amp;4+15*$A50+4*$A50+3),0)+IF(Analyse!$E$106="X",INDIRECT("'DATA - økonomi'!Z"&amp;4+15*$A50+4*$A50+4),0)+IF(Analyse!$E$107="X",INDIRECT("'DATA - økonomi'!Z"&amp;4+15*$A50+4*$A50+5),0)+IF(Analyse!$E$108="X",INDIRECT("'DATA - økonomi'!Z"&amp;4+15*$A50+4*$A50+6),0)+IF(Analyse!$E$109="X",INDIRECT("'DATA - økonomi'!Z"&amp;4+15*$A50+4*$A50+7),0)+IF(Analyse!$E$110="X",INDIRECT("'DATA - økonomi'!Z"&amp;4+15*$A50+4*$A50+8),0)+IF(Analyse!$E$111="X",INDIRECT("'DATA - økonomi'!Z"&amp;4+15*$A50+4*$A50+9),0)+IF(Analyse!$E$112="X",INDIRECT("'DATA - økonomi'!Z"&amp;4+15*$A50+4*$A50+10),0)+IF(Analyse!$E$115="X",INDIRECT("'DATA - økonomi'!Z"&amp;4+15*$A50+4*$A50+11),0)+IF(Analyse!$E$116="X",INDIRECT("'DATA - økonomi'!Z"&amp;4+15*$A50+4*$A50+12),0)+IF(Analyse!$E$117="X",INDIRECT("'DATA - økonomi'!Z"&amp;4+15*$A50+4*$A50+13),0)+IF(Analyse!$E$129="X",INDIRECT("'DATA - økonomi'!Z"&amp;4+15*$A50+4*$A50+14),0)</f>
        <v>0</v>
      </c>
      <c r="AB50" s="36">
        <f ca="1">IF(Analyse!$E$3="X",INDIRECT("'DATA - økonomi'!Z"&amp;4+15*$A50+4*$A50+0),0)+IF(Analyse!$E$4="X",INDIRECT("'DATA - økonomi'!Z"&amp;4+15*$A50+4*$A50+1),0)+IF(Analyse!$E$104="X",INDIRECT("'DATA - økonomi'!Z"&amp;4+15*$A50+4*$A50+2),0)+IF(Analyse!$E$105="X",INDIRECT("'DATA - økonomi'!Z"&amp;4+15*$A50+4*$A50+3),0)+IF(Analyse!$E$106="X",INDIRECT("'DATA - økonomi'!Z"&amp;4+15*$A50+4*$A50+4),0)+IF(Analyse!$E$107="X",INDIRECT("'DATA - økonomi'!Z"&amp;4+15*$A50+4*$A50+5),0)+IF(Analyse!$E$108="X",INDIRECT("'DATA - økonomi'!Z"&amp;4+15*$A50+4*$A50+6),0)+IF(Analyse!$E$109="X",INDIRECT("'DATA - økonomi'!Z"&amp;4+15*$A50+4*$A50+7),0)+IF(Analyse!$E$110="X",INDIRECT("'DATA - økonomi'!Z"&amp;4+15*$A50+4*$A50+8),0)+IF(Analyse!$E$111="X",INDIRECT("'DATA - økonomi'!Z"&amp;4+15*$A50+4*$A50+9),0)+IF(Analyse!$E$112="X",INDIRECT("'DATA - økonomi'!Z"&amp;4+15*$A50+4*$A50+10),0)+IF(Analyse!$E$115="X",INDIRECT("'DATA - økonomi'!Z"&amp;4+15*$A50+4*$A50+11),0)+IF(Analyse!$E$116="X",INDIRECT("'DATA - økonomi'!Z"&amp;4+15*$A50+4*$A50+12),0)+IF(Analyse!$E$117="X",INDIRECT("'DATA - økonomi'!Z"&amp;4+15*$A50+4*$A50+13),0)+IF(Analyse!$E$129="X",INDIRECT("'DATA - økonomi'!Z"&amp;4+15*$A50+4*$A50+14),0)</f>
        <v>0</v>
      </c>
      <c r="AC50" s="30"/>
      <c r="AD50" s="35" t="s">
        <v>58</v>
      </c>
      <c r="AE50" s="36">
        <f ca="1">IF(Analyse!$E$3="X",INDIRECT("'DATA - økonomi'!AE"&amp;4+15*$A50+4*$A50+0),0)+IF(Analyse!$E$4="X",INDIRECT("'DATA - økonomi'!AE"&amp;4+15*$A50+4*$A50+1),0)+IF(Analyse!$E$104="X",INDIRECT("'DATA - økonomi'!AE"&amp;4+15*$A50+4*$A50+2),0)+IF(Analyse!$E$105="X",INDIRECT("'DATA - økonomi'!AE"&amp;4+15*$A50+4*$A50+3),0)+IF(Analyse!$E$106="X",INDIRECT("'DATA - økonomi'!AE"&amp;4+15*$A50+4*$A50+4),0)+IF(Analyse!$E$107="X",INDIRECT("'DATA - økonomi'!AE"&amp;4+15*$A50+4*$A50+5),0)+IF(Analyse!$E$108="X",INDIRECT("'DATA - økonomi'!AE"&amp;4+15*$A50+4*$A50+6),0)+IF(Analyse!$E$109="X",INDIRECT("'DATA - økonomi'!AE"&amp;4+15*$A50+4*$A50+7),0)+IF(Analyse!$E$110="X",INDIRECT("'DATA - økonomi'!AE"&amp;4+15*$A50+4*$A50+8),0)+IF(Analyse!$E$111="X",INDIRECT("'DATA - økonomi'!AE"&amp;4+15*$A50+4*$A50+9),0)+IF(Analyse!$E$112="X",INDIRECT("'DATA - økonomi'!AE"&amp;4+15*$A50+4*$A50+10),0)+IF(Analyse!$E$115="X",INDIRECT("'DATA - økonomi'!AE"&amp;4+15*$A50+4*$A50+11),0)+IF(Analyse!$E$116="X",INDIRECT("'DATA - økonomi'!AE"&amp;4+15*$A50+4*$A50+12),0)+IF(Analyse!$E$117="X",INDIRECT("'DATA - økonomi'!AE"&amp;4+15*$A50+4*$A50+13),0)+IF(Analyse!$E$129="X",INDIRECT("'DATA - økonomi'!AE"&amp;4+15*$A50+4*$A50+14),0)</f>
        <v>0</v>
      </c>
      <c r="AF50" s="36">
        <f ca="1">IF(Analyse!$E$3="X",INDIRECT("'DATA - økonomi'!AF"&amp;4+15*$A50+4*$A50+0),0)+IF(Analyse!$E$4="X",INDIRECT("'DATA - økonomi'!AF"&amp;4+15*$A50+4*$A50+1),0)+IF(Analyse!$E$104="X",INDIRECT("'DATA - økonomi'!AF"&amp;4+15*$A50+4*$A50+2),0)+IF(Analyse!$E$105="X",INDIRECT("'DATA - økonomi'!AF"&amp;4+15*$A50+4*$A50+3),0)+IF(Analyse!$E$106="X",INDIRECT("'DATA - økonomi'!AF"&amp;4+15*$A50+4*$A50+4),0)+IF(Analyse!$E$107="X",INDIRECT("'DATA - økonomi'!AF"&amp;4+15*$A50+4*$A50+5),0)+IF(Analyse!$E$108="X",INDIRECT("'DATA - økonomi'!AF"&amp;4+15*$A50+4*$A50+6),0)+IF(Analyse!$E$109="X",INDIRECT("'DATA - økonomi'!AF"&amp;4+15*$A50+4*$A50+7),0)+IF(Analyse!$E$110="X",INDIRECT("'DATA - økonomi'!AF"&amp;4+15*$A50+4*$A50+8),0)+IF(Analyse!$E$111="X",INDIRECT("'DATA - økonomi'!AF"&amp;4+15*$A50+4*$A50+9),0)+IF(Analyse!$E$112="X",INDIRECT("'DATA - økonomi'!AF"&amp;4+15*$A50+4*$A50+10),0)+IF(Analyse!$E$115="X",INDIRECT("'DATA - økonomi'!AF"&amp;4+15*$A50+4*$A50+11),0)+IF(Analyse!$E$116="X",INDIRECT("'DATA - økonomi'!AF"&amp;4+15*$A50+4*$A50+12),0)+IF(Analyse!$E$117="X",INDIRECT("'DATA - økonomi'!AF"&amp;4+15*$A50+4*$A50+13),0)+IF(Analyse!$E$129="X",INDIRECT("'DATA - økonomi'!AF"&amp;4+15*$A50+4*$A50+14),0)</f>
        <v>0</v>
      </c>
      <c r="AG50" s="36">
        <f ca="1">IF(Analyse!$E$3="X",INDIRECT("'DATA - økonomi'!AG"&amp;4+15*$A50+4*$A50+0),0)+IF(Analyse!$E$4="X",INDIRECT("'DATA - økonomi'!AG"&amp;4+15*$A50+4*$A50+1),0)+IF(Analyse!$E$104="X",INDIRECT("'DATA - økonomi'!AG"&amp;4+15*$A50+4*$A50+2),0)+IF(Analyse!$E$105="X",INDIRECT("'DATA - økonomi'!AG"&amp;4+15*$A50+4*$A50+3),0)+IF(Analyse!$E$106="X",INDIRECT("'DATA - økonomi'!AG"&amp;4+15*$A50+4*$A50+4),0)+IF(Analyse!$E$107="X",INDIRECT("'DATA - økonomi'!AG"&amp;4+15*$A50+4*$A50+5),0)+IF(Analyse!$E$108="X",INDIRECT("'DATA - økonomi'!AG"&amp;4+15*$A50+4*$A50+6),0)+IF(Analyse!$E$109="X",INDIRECT("'DATA - økonomi'!AG"&amp;4+15*$A50+4*$A50+7),0)+IF(Analyse!$E$110="X",INDIRECT("'DATA - økonomi'!AG"&amp;4+15*$A50+4*$A50+8),0)+IF(Analyse!$E$111="X",INDIRECT("'DATA - økonomi'!AG"&amp;4+15*$A50+4*$A50+9),0)+IF(Analyse!$E$112="X",INDIRECT("'DATA - økonomi'!AG"&amp;4+15*$A50+4*$A50+10),0)+IF(Analyse!$E$115="X",INDIRECT("'DATA - økonomi'!AG"&amp;4+15*$A50+4*$A50+11),0)+IF(Analyse!$E$116="X",INDIRECT("'DATA - økonomi'!AG"&amp;4+15*$A50+4*$A50+12),0)+IF(Analyse!$E$117="X",INDIRECT("'DATA - økonomi'!AG"&amp;4+15*$A50+4*$A50+13),0)+IF(Analyse!$E$129="X",INDIRECT("'DATA - økonomi'!AG"&amp;4+15*$A50+4*$A50+14),0)</f>
        <v>0</v>
      </c>
      <c r="AH50" s="36">
        <f ca="1">IF(Analyse!$E$3="X",INDIRECT("'DATA - økonomi'!AH"&amp;4+15*$A50+4*$A50+0),0)+IF(Analyse!$E$4="X",INDIRECT("'DATA - økonomi'!AH"&amp;4+15*$A50+4*$A50+1),0)+IF(Analyse!$E$104="X",INDIRECT("'DATA - økonomi'!AH"&amp;4+15*$A50+4*$A50+2),0)+IF(Analyse!$E$105="X",INDIRECT("'DATA - økonomi'!AH"&amp;4+15*$A50+4*$A50+3),0)+IF(Analyse!$E$106="X",INDIRECT("'DATA - økonomi'!AH"&amp;4+15*$A50+4*$A50+4),0)+IF(Analyse!$E$107="X",INDIRECT("'DATA - økonomi'!AH"&amp;4+15*$A50+4*$A50+5),0)+IF(Analyse!$E$108="X",INDIRECT("'DATA - økonomi'!AH"&amp;4+15*$A50+4*$A50+6),0)+IF(Analyse!$E$109="X",INDIRECT("'DATA - økonomi'!AH"&amp;4+15*$A50+4*$A50+7),0)+IF(Analyse!$E$110="X",INDIRECT("'DATA - økonomi'!AH"&amp;4+15*$A50+4*$A50+8),0)+IF(Analyse!$E$111="X",INDIRECT("'DATA - økonomi'!AH"&amp;4+15*$A50+4*$A50+9),0)+IF(Analyse!$E$112="X",INDIRECT("'DATA - økonomi'!AH"&amp;4+15*$A50+4*$A50+10),0)+IF(Analyse!$E$115="X",INDIRECT("'DATA - økonomi'!AH"&amp;4+15*$A50+4*$A50+11),0)+IF(Analyse!$E$116="X",INDIRECT("'DATA - økonomi'!AH"&amp;4+15*$A50+4*$A50+12),0)+IF(Analyse!$E$117="X",INDIRECT("'DATA - økonomi'!AH"&amp;4+15*$A50+4*$A50+13),0)+IF(Analyse!$E$129="X",INDIRECT("'DATA - økonomi'!AH"&amp;4+15*$A50+4*$A50+14),0)</f>
        <v>0</v>
      </c>
      <c r="AI50" s="36">
        <f ca="1">IF(Analyse!$E$3="X",INDIRECT("'DATA - økonomi'!AI"&amp;4+15*$A50+4*$A50+0),0)+IF(Analyse!$E$4="X",INDIRECT("'DATA - økonomi'!AI"&amp;4+15*$A50+4*$A50+1),0)+IF(Analyse!$E$104="X",INDIRECT("'DATA - økonomi'!AI"&amp;4+15*$A50+4*$A50+2),0)+IF(Analyse!$E$105="X",INDIRECT("'DATA - økonomi'!AI"&amp;4+15*$A50+4*$A50+3),0)+IF(Analyse!$E$106="X",INDIRECT("'DATA - økonomi'!AI"&amp;4+15*$A50+4*$A50+4),0)+IF(Analyse!$E$107="X",INDIRECT("'DATA - økonomi'!AI"&amp;4+15*$A50+4*$A50+5),0)+IF(Analyse!$E$108="X",INDIRECT("'DATA - økonomi'!AI"&amp;4+15*$A50+4*$A50+6),0)+IF(Analyse!$E$109="X",INDIRECT("'DATA - økonomi'!AI"&amp;4+15*$A50+4*$A50+7),0)+IF(Analyse!$E$110="X",INDIRECT("'DATA - økonomi'!AI"&amp;4+15*$A50+4*$A50+8),0)+IF(Analyse!$E$111="X",INDIRECT("'DATA - økonomi'!AI"&amp;4+15*$A50+4*$A50+9),0)+IF(Analyse!$E$112="X",INDIRECT("'DATA - økonomi'!AI"&amp;4+15*$A50+4*$A50+10),0)+IF(Analyse!$E$115="X",INDIRECT("'DATA - økonomi'!AI"&amp;4+15*$A50+4*$A50+11),0)+IF(Analyse!$E$116="X",INDIRECT("'DATA - økonomi'!AI"&amp;4+15*$A50+4*$A50+12),0)+IF(Analyse!$E$117="X",INDIRECT("'DATA - økonomi'!AI"&amp;4+15*$A50+4*$A50+13),0)+IF(Analyse!$E$129="X",INDIRECT("'DATA - økonomi'!AI"&amp;4+15*$A50+4*$A50+14),0)</f>
        <v>0</v>
      </c>
      <c r="AJ50" s="36">
        <f ca="1">IF(Analyse!$E$3="X",INDIRECT("'DATA - økonomi'!AJ"&amp;4+15*$A50+4*$A50+0),0)+IF(Analyse!$E$4="X",INDIRECT("'DATA - økonomi'!AJ"&amp;4+15*$A50+4*$A50+1),0)+IF(Analyse!$E$104="X",INDIRECT("'DATA - økonomi'!AJ"&amp;4+15*$A50+4*$A50+2),0)+IF(Analyse!$E$105="X",INDIRECT("'DATA - økonomi'!AJ"&amp;4+15*$A50+4*$A50+3),0)+IF(Analyse!$E$106="X",INDIRECT("'DATA - økonomi'!AJ"&amp;4+15*$A50+4*$A50+4),0)+IF(Analyse!$E$107="X",INDIRECT("'DATA - økonomi'!AJ"&amp;4+15*$A50+4*$A50+5),0)+IF(Analyse!$E$108="X",INDIRECT("'DATA - økonomi'!AJ"&amp;4+15*$A50+4*$A50+6),0)+IF(Analyse!$E$109="X",INDIRECT("'DATA - økonomi'!AJ"&amp;4+15*$A50+4*$A50+7),0)+IF(Analyse!$E$110="X",INDIRECT("'DATA - økonomi'!AJ"&amp;4+15*$A50+4*$A50+8),0)+IF(Analyse!$E$111="X",INDIRECT("'DATA - økonomi'!AJ"&amp;4+15*$A50+4*$A50+9),0)+IF(Analyse!$E$112="X",INDIRECT("'DATA - økonomi'!AJ"&amp;4+15*$A50+4*$A50+10),0)+IF(Analyse!$E$115="X",INDIRECT("'DATA - økonomi'!AJ"&amp;4+15*$A50+4*$A50+11),0)+IF(Analyse!$E$116="X",INDIRECT("'DATA - økonomi'!AJ"&amp;4+15*$A50+4*$A50+12),0)+IF(Analyse!$E$117="X",INDIRECT("'DATA - økonomi'!AJ"&amp;4+15*$A50+4*$A50+13),0)+IF(Analyse!$E$129="X",INDIRECT("'DATA - økonomi'!AJ"&amp;4+15*$A50+4*$A50+14),0)</f>
        <v>0</v>
      </c>
      <c r="AK50" s="36">
        <f ca="1">IF(Analyse!$E$3="X",INDIRECT("'DATA - økonomi'!AK"&amp;4+15*$A50+4*$A50+0),0)+IF(Analyse!$E$4="X",INDIRECT("'DATA - økonomi'!AK"&amp;4+15*$A50+4*$A50+1),0)+IF(Analyse!$E$104="X",INDIRECT("'DATA - økonomi'!AK"&amp;4+15*$A50+4*$A50+2),0)+IF(Analyse!$E$105="X",INDIRECT("'DATA - økonomi'!AK"&amp;4+15*$A50+4*$A50+3),0)+IF(Analyse!$E$106="X",INDIRECT("'DATA - økonomi'!AK"&amp;4+15*$A50+4*$A50+4),0)+IF(Analyse!$E$107="X",INDIRECT("'DATA - økonomi'!AK"&amp;4+15*$A50+4*$A50+5),0)+IF(Analyse!$E$108="X",INDIRECT("'DATA - økonomi'!AK"&amp;4+15*$A50+4*$A50+6),0)+IF(Analyse!$E$109="X",INDIRECT("'DATA - økonomi'!AK"&amp;4+15*$A50+4*$A50+7),0)+IF(Analyse!$E$110="X",INDIRECT("'DATA - økonomi'!AK"&amp;4+15*$A50+4*$A50+8),0)+IF(Analyse!$E$111="X",INDIRECT("'DATA - økonomi'!AK"&amp;4+15*$A50+4*$A50+9),0)+IF(Analyse!$E$112="X",INDIRECT("'DATA - økonomi'!AK"&amp;4+15*$A50+4*$A50+10),0)+IF(Analyse!$E$115="X",INDIRECT("'DATA - økonomi'!AK"&amp;4+15*$A50+4*$A50+11),0)+IF(Analyse!$E$116="X",INDIRECT("'DATA - økonomi'!AK"&amp;4+15*$A50+4*$A50+12),0)+IF(Analyse!$E$117="X",INDIRECT("'DATA - økonomi'!AK"&amp;4+15*$A50+4*$A50+13),0)+IF(Analyse!$E$129="X",INDIRECT("'DATA - økonomi'!AK"&amp;4+15*$A50+4*$A50+14),0)</f>
        <v>0</v>
      </c>
      <c r="AL50" s="36">
        <f ca="1">IF(Analyse!$E$3="X",INDIRECT("'DATA - økonomi'!AL"&amp;4+15*$A50+4*$A50+0),0)+IF(Analyse!$E$4="X",INDIRECT("'DATA - økonomi'!AL"&amp;4+15*$A50+4*$A50+1),0)+IF(Analyse!$E$104="X",INDIRECT("'DATA - økonomi'!AL"&amp;4+15*$A50+4*$A50+2),0)+IF(Analyse!$E$105="X",INDIRECT("'DATA - økonomi'!AL"&amp;4+15*$A50+4*$A50+3),0)+IF(Analyse!$E$106="X",INDIRECT("'DATA - økonomi'!AL"&amp;4+15*$A50+4*$A50+4),0)+IF(Analyse!$E$107="X",INDIRECT("'DATA - økonomi'!AL"&amp;4+15*$A50+4*$A50+5),0)+IF(Analyse!$E$108="X",INDIRECT("'DATA - økonomi'!AL"&amp;4+15*$A50+4*$A50+6),0)+IF(Analyse!$E$109="X",INDIRECT("'DATA - økonomi'!AL"&amp;4+15*$A50+4*$A50+7),0)+IF(Analyse!$E$110="X",INDIRECT("'DATA - økonomi'!AL"&amp;4+15*$A50+4*$A50+8),0)+IF(Analyse!$E$111="X",INDIRECT("'DATA - økonomi'!AL"&amp;4+15*$A50+4*$A50+9),0)+IF(Analyse!$E$112="X",INDIRECT("'DATA - økonomi'!AL"&amp;4+15*$A50+4*$A50+10),0)+IF(Analyse!$E$115="X",INDIRECT("'DATA - økonomi'!AL"&amp;4+15*$A50+4*$A50+11),0)+IF(Analyse!$E$116="X",INDIRECT("'DATA - økonomi'!AL"&amp;4+15*$A50+4*$A50+12),0)+IF(Analyse!$E$117="X",INDIRECT("'DATA - økonomi'!AL"&amp;4+15*$A50+4*$A50+13),0)+IF(Analyse!$E$129="X",INDIRECT("'DATA - økonomi'!AL"&amp;4+15*$A50+4*$A50+14),0)</f>
        <v>0</v>
      </c>
      <c r="AM50" s="36">
        <f ca="1">IF(Analyse!$E$3="X",INDIRECT("'DATA - økonomi'!AM"&amp;4+15*$A50+4*$A50+0),0)+IF(Analyse!$E$4="X",INDIRECT("'DATA - økonomi'!AM"&amp;4+15*$A50+4*$A50+1),0)+IF(Analyse!$E$104="X",INDIRECT("'DATA - økonomi'!AM"&amp;4+15*$A50+4*$A50+2),0)+IF(Analyse!$E$105="X",INDIRECT("'DATA - økonomi'!AM"&amp;4+15*$A50+4*$A50+3),0)+IF(Analyse!$E$106="X",INDIRECT("'DATA - økonomi'!AM"&amp;4+15*$A50+4*$A50+4),0)+IF(Analyse!$E$107="X",INDIRECT("'DATA - økonomi'!AM"&amp;4+15*$A50+4*$A50+5),0)+IF(Analyse!$E$108="X",INDIRECT("'DATA - økonomi'!AM"&amp;4+15*$A50+4*$A50+6),0)+IF(Analyse!$E$109="X",INDIRECT("'DATA - økonomi'!AM"&amp;4+15*$A50+4*$A50+7),0)+IF(Analyse!$E$110="X",INDIRECT("'DATA - økonomi'!AM"&amp;4+15*$A50+4*$A50+8),0)+IF(Analyse!$E$111="X",INDIRECT("'DATA - økonomi'!AM"&amp;4+15*$A50+4*$A50+9),0)+IF(Analyse!$E$112="X",INDIRECT("'DATA - økonomi'!AM"&amp;4+15*$A50+4*$A50+10),0)+IF(Analyse!$E$115="X",INDIRECT("'DATA - økonomi'!AM"&amp;4+15*$A50+4*$A50+11),0)+IF(Analyse!$E$116="X",INDIRECT("'DATA - økonomi'!AM"&amp;4+15*$A50+4*$A50+12),0)+IF(Analyse!$E$117="X",INDIRECT("'DATA - økonomi'!AM"&amp;4+15*$A50+4*$A50+13),0)+IF(Analyse!$E$129="X",INDIRECT("'DATA - økonomi'!AM"&amp;4+15*$A50+4*$A50+14),0)</f>
        <v>0</v>
      </c>
      <c r="AN50" s="36">
        <f ca="1">IF(Analyse!$E$3="X",INDIRECT("'DATA - økonomi'!AN"&amp;4+15*$A50+4*$A50+0),0)+IF(Analyse!$E$4="X",INDIRECT("'DATA - økonomi'!AN"&amp;4+15*$A50+4*$A50+1),0)+IF(Analyse!$E$104="X",INDIRECT("'DATA - økonomi'!AN"&amp;4+15*$A50+4*$A50+2),0)+IF(Analyse!$E$105="X",INDIRECT("'DATA - økonomi'!AN"&amp;4+15*$A50+4*$A50+3),0)+IF(Analyse!$E$106="X",INDIRECT("'DATA - økonomi'!AN"&amp;4+15*$A50+4*$A50+4),0)+IF(Analyse!$E$107="X",INDIRECT("'DATA - økonomi'!AN"&amp;4+15*$A50+4*$A50+5),0)+IF(Analyse!$E$108="X",INDIRECT("'DATA - økonomi'!AN"&amp;4+15*$A50+4*$A50+6),0)+IF(Analyse!$E$109="X",INDIRECT("'DATA - økonomi'!AN"&amp;4+15*$A50+4*$A50+7),0)+IF(Analyse!$E$110="X",INDIRECT("'DATA - økonomi'!AN"&amp;4+15*$A50+4*$A50+8),0)+IF(Analyse!$E$111="X",INDIRECT("'DATA - økonomi'!AN"&amp;4+15*$A50+4*$A50+9),0)+IF(Analyse!$E$112="X",INDIRECT("'DATA - økonomi'!AN"&amp;4+15*$A50+4*$A50+10),0)+IF(Analyse!$E$115="X",INDIRECT("'DATA - økonomi'!AN"&amp;4+15*$A50+4*$A50+11),0)+IF(Analyse!$E$116="X",INDIRECT("'DATA - økonomi'!AN"&amp;4+15*$A50+4*$A50+12),0)+IF(Analyse!$E$117="X",INDIRECT("'DATA - økonomi'!AN"&amp;4+15*$A50+4*$A50+13),0)+IF(Analyse!$E$129="X",INDIRECT("'DATA - økonomi'!AN"&amp;4+15*$A50+4*$A50+14),0)</f>
        <v>0</v>
      </c>
      <c r="AO50" s="36">
        <f ca="1">IF(Analyse!$E$3="X",INDIRECT("'DATA - økonomi'!AO"&amp;4+15*$A50+4*$A50+0),0)+IF(Analyse!$E$4="X",INDIRECT("'DATA - økonomi'!AO"&amp;4+15*$A50+4*$A50+1),0)+IF(Analyse!$E$104="X",INDIRECT("'DATA - økonomi'!AO"&amp;4+15*$A50+4*$A50+2),0)+IF(Analyse!$E$105="X",INDIRECT("'DATA - økonomi'!AO"&amp;4+15*$A50+4*$A50+3),0)+IF(Analyse!$E$106="X",INDIRECT("'DATA - økonomi'!AO"&amp;4+15*$A50+4*$A50+4),0)+IF(Analyse!$E$107="X",INDIRECT("'DATA - økonomi'!AO"&amp;4+15*$A50+4*$A50+5),0)+IF(Analyse!$E$108="X",INDIRECT("'DATA - økonomi'!AO"&amp;4+15*$A50+4*$A50+6),0)+IF(Analyse!$E$109="X",INDIRECT("'DATA - økonomi'!AO"&amp;4+15*$A50+4*$A50+7),0)+IF(Analyse!$E$110="X",INDIRECT("'DATA - økonomi'!AO"&amp;4+15*$A50+4*$A50+8),0)+IF(Analyse!$E$111="X",INDIRECT("'DATA - økonomi'!AO"&amp;4+15*$A50+4*$A50+9),0)+IF(Analyse!$E$112="X",INDIRECT("'DATA - økonomi'!AO"&amp;4+15*$A50+4*$A50+10),0)+IF(Analyse!$E$115="X",INDIRECT("'DATA - økonomi'!AO"&amp;4+15*$A50+4*$A50+11),0)+IF(Analyse!$E$116="X",INDIRECT("'DATA - økonomi'!AO"&amp;4+15*$A50+4*$A50+12),0)+IF(Analyse!$E$117="X",INDIRECT("'DATA - økonomi'!AO"&amp;4+15*$A50+4*$A50+13),0)+IF(Analyse!$E$129="X",INDIRECT("'DATA - økonomi'!AO"&amp;4+15*$A50+4*$A50+14),0)</f>
        <v>0</v>
      </c>
      <c r="AP50" s="30"/>
      <c r="AQ50" s="35" t="s">
        <v>58</v>
      </c>
      <c r="AR50" s="36">
        <f ca="1">INDIRECT("'DATA - økonomi'!AE"&amp;($A153+1)*19)</f>
        <v>14200.839000000002</v>
      </c>
      <c r="AS50" s="36">
        <f ca="1">INDIRECT("'DATA - økonomi'!AF"&amp;($A153+1)*19)</f>
        <v>14080.674999999999</v>
      </c>
      <c r="AT50" s="36">
        <f ca="1">INDIRECT("'DATA - økonomi'!AG"&amp;($A153+1)*19)</f>
        <v>14070.704</v>
      </c>
      <c r="AU50" s="36">
        <f ca="1">INDIRECT("'DATA - økonomi'!AH"&amp;($A153+1)*19)</f>
        <v>14136.96</v>
      </c>
      <c r="AV50" s="36">
        <f ca="1">INDIRECT("'DATA - økonomi'!AI"&amp;($A153+1)*19)</f>
        <v>13979.111999999999</v>
      </c>
      <c r="AW50" s="36">
        <f ca="1">INDIRECT("'DATA - økonomi'!AJ"&amp;($A153+1)*19)</f>
        <v>13897.26</v>
      </c>
      <c r="AX50" s="36">
        <f ca="1">INDIRECT("'DATA - økonomi'!AK"&amp;($A153+1)*19)</f>
        <v>13812.113000000001</v>
      </c>
      <c r="AY50" s="36">
        <f ca="1">INDIRECT("'DATA - økonomi'!AL"&amp;($A153+1)*19)</f>
        <v>13787.148000000001</v>
      </c>
      <c r="AZ50" s="36">
        <f ca="1">INDIRECT("'DATA - økonomi'!AM"&amp;($A153+1)*19)</f>
        <v>13783.565999999999</v>
      </c>
      <c r="BA50" s="36">
        <f ca="1">INDIRECT("'DATA - økonomi'!AN"&amp;($A153+1)*19)</f>
        <v>13891.652</v>
      </c>
      <c r="BB50" s="36">
        <f ca="1">INDIRECT("'DATA - økonomi'!AO"&amp;($A153+1)*19)</f>
        <v>13794.825000000001</v>
      </c>
      <c r="BC50" s="30"/>
    </row>
    <row r="51" spans="1:55" x14ac:dyDescent="0.25">
      <c r="A51" s="32">
        <v>47</v>
      </c>
      <c r="B51" s="35" t="s">
        <v>59</v>
      </c>
      <c r="C51" s="36">
        <f ca="1">IF(Analyse!$E$3="X",INDIRECT("'DATA - økonomi'!C"&amp;4+15*$A51+4*$A51+0),0)+IF(Analyse!$E$4="X",INDIRECT("'DATA - økonomi'!C"&amp;4+15*$A51+4*$A51+1),0)+IF(Analyse!$E$104="X",INDIRECT("'DATA - økonomi'!C"&amp;4+15*$A51+4*$A51+2),0)+IF(Analyse!$E$105="X",INDIRECT("'DATA - økonomi'!C"&amp;4+15*$A51+4*$A51+3),0)+IF(Analyse!$E$106="X",INDIRECT("'DATA - økonomi'!C"&amp;4+15*$A51+4*$A51+4),0)+IF(Analyse!$E$107="X",INDIRECT("'DATA - økonomi'!C"&amp;4+15*$A51+4*$A51+5),0)+IF(Analyse!$E$108="X",INDIRECT("'DATA - økonomi'!C"&amp;4+15*$A51+4*$A51+6),0)+IF(Analyse!$E$109="X",INDIRECT("'DATA - økonomi'!C"&amp;4+15*$A51+4*$A51+7),0)+IF(Analyse!$E$110="X",INDIRECT("'DATA - økonomi'!C"&amp;4+15*$A51+4*$A51+8),0)+IF(Analyse!$E$111="X",INDIRECT("'DATA - økonomi'!C"&amp;4+15*$A51+4*$A51+9),0)+IF(Analyse!$E$112="X",INDIRECT("'DATA - økonomi'!C"&amp;4+15*$A51+4*$A51+10),0)+IF(Analyse!$E$115="X",INDIRECT("'DATA - økonomi'!C"&amp;4+15*$A51+4*$A51+11),0)+IF(Analyse!$E$116="X",INDIRECT("'DATA - økonomi'!C"&amp;4+15*$A51+4*$A51+12),0)+IF(Analyse!$E$117="X",INDIRECT("'DATA - økonomi'!C"&amp;4+15*$A51+4*$A51+13),0)+IF(Analyse!$E$129="X",INDIRECT("'DATA - økonomi'!C"&amp;4+15*$A51+4*$A51+14),0)</f>
        <v>0</v>
      </c>
      <c r="D51" s="36">
        <f ca="1">IF(Analyse!$E$3="X",INDIRECT("'DATA - økonomi'!D"&amp;4+15*$A51+4*$A51+0),0)+IF(Analyse!$E$4="X",INDIRECT("'DATA - økonomi'!D"&amp;4+15*$A51+4*$A51+1),0)+IF(Analyse!$E$104="X",INDIRECT("'DATA - økonomi'!D"&amp;4+15*$A51+4*$A51+2),0)+IF(Analyse!$E$105="X",INDIRECT("'DATA - økonomi'!D"&amp;4+15*$A51+4*$A51+3),0)+IF(Analyse!$E$106="X",INDIRECT("'DATA - økonomi'!D"&amp;4+15*$A51+4*$A51+4),0)+IF(Analyse!$E$107="X",INDIRECT("'DATA - økonomi'!D"&amp;4+15*$A51+4*$A51+5),0)+IF(Analyse!$E$108="X",INDIRECT("'DATA - økonomi'!D"&amp;4+15*$A51+4*$A51+6),0)+IF(Analyse!$E$109="X",INDIRECT("'DATA - økonomi'!D"&amp;4+15*$A51+4*$A51+7),0)+IF(Analyse!$E$110="X",INDIRECT("'DATA - økonomi'!D"&amp;4+15*$A51+4*$A51+8),0)+IF(Analyse!$E$111="X",INDIRECT("'DATA - økonomi'!D"&amp;4+15*$A51+4*$A51+9),0)+IF(Analyse!$E$112="X",INDIRECT("'DATA - økonomi'!D"&amp;4+15*$A51+4*$A51+10),0)+IF(Analyse!$E$115="X",INDIRECT("'DATA - økonomi'!D"&amp;4+15*$A51+4*$A51+11),0)+IF(Analyse!$E$116="X",INDIRECT("'DATA - økonomi'!D"&amp;4+15*$A51+4*$A51+12),0)+IF(Analyse!$E$117="X",INDIRECT("'DATA - økonomi'!D"&amp;4+15*$A51+4*$A51+13),0)+IF(Analyse!$E$129="X",INDIRECT("'DATA - økonomi'!D"&amp;4+15*$A51+4*$A51+14),0)</f>
        <v>0</v>
      </c>
      <c r="E51" s="36">
        <f ca="1">IF(Analyse!$E$3="X",INDIRECT("'DATA - økonomi'!E"&amp;4+15*$A51+4*$A51+0),0)+IF(Analyse!$E$4="X",INDIRECT("'DATA - økonomi'!E"&amp;4+15*$A51+4*$A51+1),0)+IF(Analyse!$E$104="X",INDIRECT("'DATA - økonomi'!E"&amp;4+15*$A51+4*$A51+2),0)+IF(Analyse!$E$105="X",INDIRECT("'DATA - økonomi'!E"&amp;4+15*$A51+4*$A51+3),0)+IF(Analyse!$E$106="X",INDIRECT("'DATA - økonomi'!E"&amp;4+15*$A51+4*$A51+4),0)+IF(Analyse!$E$107="X",INDIRECT("'DATA - økonomi'!E"&amp;4+15*$A51+4*$A51+5),0)+IF(Analyse!$E$108="X",INDIRECT("'DATA - økonomi'!E"&amp;4+15*$A51+4*$A51+6),0)+IF(Analyse!$E$109="X",INDIRECT("'DATA - økonomi'!E"&amp;4+15*$A51+4*$A51+7),0)+IF(Analyse!$E$110="X",INDIRECT("'DATA - økonomi'!E"&amp;4+15*$A51+4*$A51+8),0)+IF(Analyse!$E$111="X",INDIRECT("'DATA - økonomi'!E"&amp;4+15*$A51+4*$A51+9),0)+IF(Analyse!$E$112="X",INDIRECT("'DATA - økonomi'!E"&amp;4+15*$A51+4*$A51+10),0)+IF(Analyse!$E$115="X",INDIRECT("'DATA - økonomi'!E"&amp;4+15*$A51+4*$A51+11),0)+IF(Analyse!$E$116="X",INDIRECT("'DATA - økonomi'!E"&amp;4+15*$A51+4*$A51+12),0)+IF(Analyse!$E$117="X",INDIRECT("'DATA - økonomi'!E"&amp;4+15*$A51+4*$A51+13),0)+IF(Analyse!$E$129="X",INDIRECT("'DATA - økonomi'!E"&amp;4+15*$A51+4*$A51+14),0)</f>
        <v>0</v>
      </c>
      <c r="F51" s="36">
        <f ca="1">IF(Analyse!$E$3="X",INDIRECT("'DATA - økonomi'!F"&amp;4+15*$A51+4*$A51+0),0)+IF(Analyse!$E$4="X",INDIRECT("'DATA - økonomi'!F"&amp;4+15*$A51+4*$A51+1),0)+IF(Analyse!$E$104="X",INDIRECT("'DATA - økonomi'!F"&amp;4+15*$A51+4*$A51+2),0)+IF(Analyse!$E$105="X",INDIRECT("'DATA - økonomi'!F"&amp;4+15*$A51+4*$A51+3),0)+IF(Analyse!$E$106="X",INDIRECT("'DATA - økonomi'!F"&amp;4+15*$A51+4*$A51+4),0)+IF(Analyse!$E$107="X",INDIRECT("'DATA - økonomi'!F"&amp;4+15*$A51+4*$A51+5),0)+IF(Analyse!$E$108="X",INDIRECT("'DATA - økonomi'!F"&amp;4+15*$A51+4*$A51+6),0)+IF(Analyse!$E$109="X",INDIRECT("'DATA - økonomi'!F"&amp;4+15*$A51+4*$A51+7),0)+IF(Analyse!$E$110="X",INDIRECT("'DATA - økonomi'!F"&amp;4+15*$A51+4*$A51+8),0)+IF(Analyse!$E$111="X",INDIRECT("'DATA - økonomi'!F"&amp;4+15*$A51+4*$A51+9),0)+IF(Analyse!$E$112="X",INDIRECT("'DATA - økonomi'!F"&amp;4+15*$A51+4*$A51+10),0)+IF(Analyse!$E$115="X",INDIRECT("'DATA - økonomi'!F"&amp;4+15*$A51+4*$A51+11),0)+IF(Analyse!$E$116="X",INDIRECT("'DATA - økonomi'!F"&amp;4+15*$A51+4*$A51+12),0)+IF(Analyse!$E$117="X",INDIRECT("'DATA - økonomi'!F"&amp;4+15*$A51+4*$A51+13),0)+IF(Analyse!$E$129="X",INDIRECT("'DATA - økonomi'!F"&amp;4+15*$A51+4*$A51+14),0)</f>
        <v>0</v>
      </c>
      <c r="G51" s="36">
        <f ca="1">IF(Analyse!$E$3="X",INDIRECT("'DATA - økonomi'!G"&amp;4+15*$A51+4*$A51+0),0)+IF(Analyse!$E$4="X",INDIRECT("'DATA - økonomi'!G"&amp;4+15*$A51+4*$A51+1),0)+IF(Analyse!$E$104="X",INDIRECT("'DATA - økonomi'!G"&amp;4+15*$A51+4*$A51+2),0)+IF(Analyse!$E$105="X",INDIRECT("'DATA - økonomi'!G"&amp;4+15*$A51+4*$A51+3),0)+IF(Analyse!$E$106="X",INDIRECT("'DATA - økonomi'!G"&amp;4+15*$A51+4*$A51+4),0)+IF(Analyse!$E$107="X",INDIRECT("'DATA - økonomi'!G"&amp;4+15*$A51+4*$A51+5),0)+IF(Analyse!$E$108="X",INDIRECT("'DATA - økonomi'!G"&amp;4+15*$A51+4*$A51+6),0)+IF(Analyse!$E$109="X",INDIRECT("'DATA - økonomi'!G"&amp;4+15*$A51+4*$A51+7),0)+IF(Analyse!$E$110="X",INDIRECT("'DATA - økonomi'!G"&amp;4+15*$A51+4*$A51+8),0)+IF(Analyse!$E$111="X",INDIRECT("'DATA - økonomi'!G"&amp;4+15*$A51+4*$A51+9),0)+IF(Analyse!$E$112="X",INDIRECT("'DATA - økonomi'!G"&amp;4+15*$A51+4*$A51+10),0)+IF(Analyse!$E$115="X",INDIRECT("'DATA - økonomi'!G"&amp;4+15*$A51+4*$A51+11),0)+IF(Analyse!$E$116="X",INDIRECT("'DATA - økonomi'!G"&amp;4+15*$A51+4*$A51+12),0)+IF(Analyse!$E$117="X",INDIRECT("'DATA - økonomi'!G"&amp;4+15*$A51+4*$A51+13),0)+IF(Analyse!$E$129="X",INDIRECT("'DATA - økonomi'!G"&amp;4+15*$A51+4*$A51+14),0)</f>
        <v>0</v>
      </c>
      <c r="H51" s="36">
        <f ca="1">IF(Analyse!$E$3="X",INDIRECT("'DATA - økonomi'!H"&amp;4+15*$A51+4*$A51+0),0)+IF(Analyse!$E$4="X",INDIRECT("'DATA - økonomi'!H"&amp;4+15*$A51+4*$A51+1),0)+IF(Analyse!$E$104="X",INDIRECT("'DATA - økonomi'!H"&amp;4+15*$A51+4*$A51+2),0)+IF(Analyse!$E$105="X",INDIRECT("'DATA - økonomi'!H"&amp;4+15*$A51+4*$A51+3),0)+IF(Analyse!$E$106="X",INDIRECT("'DATA - økonomi'!H"&amp;4+15*$A51+4*$A51+4),0)+IF(Analyse!$E$107="X",INDIRECT("'DATA - økonomi'!H"&amp;4+15*$A51+4*$A51+5),0)+IF(Analyse!$E$108="X",INDIRECT("'DATA - økonomi'!H"&amp;4+15*$A51+4*$A51+6),0)+IF(Analyse!$E$109="X",INDIRECT("'DATA - økonomi'!H"&amp;4+15*$A51+4*$A51+7),0)+IF(Analyse!$E$110="X",INDIRECT("'DATA - økonomi'!H"&amp;4+15*$A51+4*$A51+8),0)+IF(Analyse!$E$111="X",INDIRECT("'DATA - økonomi'!H"&amp;4+15*$A51+4*$A51+9),0)+IF(Analyse!$E$112="X",INDIRECT("'DATA - økonomi'!H"&amp;4+15*$A51+4*$A51+10),0)+IF(Analyse!$E$115="X",INDIRECT("'DATA - økonomi'!H"&amp;4+15*$A51+4*$A51+11),0)+IF(Analyse!$E$116="X",INDIRECT("'DATA - økonomi'!H"&amp;4+15*$A51+4*$A51+12),0)+IF(Analyse!$E$117="X",INDIRECT("'DATA - økonomi'!H"&amp;4+15*$A51+4*$A51+13),0)+IF(Analyse!$E$129="X",INDIRECT("'DATA - økonomi'!H"&amp;4+15*$A51+4*$A51+14),0)</f>
        <v>0</v>
      </c>
      <c r="I51" s="36">
        <f ca="1">IF(Analyse!$E$3="X",INDIRECT("'DATA - økonomi'!I"&amp;4+15*$A51+4*$A51+0),0)+IF(Analyse!$E$4="X",INDIRECT("'DATA - økonomi'!I"&amp;4+15*$A51+4*$A51+1),0)+IF(Analyse!$E$104="X",INDIRECT("'DATA - økonomi'!I"&amp;4+15*$A51+4*$A51+2),0)+IF(Analyse!$E$105="X",INDIRECT("'DATA - økonomi'!I"&amp;4+15*$A51+4*$A51+3),0)+IF(Analyse!$E$106="X",INDIRECT("'DATA - økonomi'!I"&amp;4+15*$A51+4*$A51+4),0)+IF(Analyse!$E$107="X",INDIRECT("'DATA - økonomi'!I"&amp;4+15*$A51+4*$A51+5),0)+IF(Analyse!$E$108="X",INDIRECT("'DATA - økonomi'!I"&amp;4+15*$A51+4*$A51+6),0)+IF(Analyse!$E$109="X",INDIRECT("'DATA - økonomi'!I"&amp;4+15*$A51+4*$A51+7),0)+IF(Analyse!$E$110="X",INDIRECT("'DATA - økonomi'!I"&amp;4+15*$A51+4*$A51+8),0)+IF(Analyse!$E$111="X",INDIRECT("'DATA - økonomi'!I"&amp;4+15*$A51+4*$A51+9),0)+IF(Analyse!$E$112="X",INDIRECT("'DATA - økonomi'!I"&amp;4+15*$A51+4*$A51+10),0)+IF(Analyse!$E$115="X",INDIRECT("'DATA - økonomi'!I"&amp;4+15*$A51+4*$A51+11),0)+IF(Analyse!$E$116="X",INDIRECT("'DATA - økonomi'!I"&amp;4+15*$A51+4*$A51+12),0)+IF(Analyse!$E$117="X",INDIRECT("'DATA - økonomi'!I"&amp;4+15*$A51+4*$A51+13),0)+IF(Analyse!$E$129="X",INDIRECT("'DATA - økonomi'!I"&amp;4+15*$A51+4*$A51+14),0)</f>
        <v>0</v>
      </c>
      <c r="J51" s="36">
        <f ca="1">IF(Analyse!$E$3="X",INDIRECT("'DATA - økonomi'!J"&amp;4+15*$A51+4*$A51+0),0)+IF(Analyse!$E$4="X",INDIRECT("'DATA - økonomi'!J"&amp;4+15*$A51+4*$A51+1),0)+IF(Analyse!$E$104="X",INDIRECT("'DATA - økonomi'!J"&amp;4+15*$A51+4*$A51+2),0)+IF(Analyse!$E$105="X",INDIRECT("'DATA - økonomi'!J"&amp;4+15*$A51+4*$A51+3),0)+IF(Analyse!$E$106="X",INDIRECT("'DATA - økonomi'!J"&amp;4+15*$A51+4*$A51+4),0)+IF(Analyse!$E$107="X",INDIRECT("'DATA - økonomi'!J"&amp;4+15*$A51+4*$A51+5),0)+IF(Analyse!$E$108="X",INDIRECT("'DATA - økonomi'!J"&amp;4+15*$A51+4*$A51+6),0)+IF(Analyse!$E$109="X",INDIRECT("'DATA - økonomi'!J"&amp;4+15*$A51+4*$A51+7),0)+IF(Analyse!$E$110="X",INDIRECT("'DATA - økonomi'!J"&amp;4+15*$A51+4*$A51+8),0)+IF(Analyse!$E$111="X",INDIRECT("'DATA - økonomi'!J"&amp;4+15*$A51+4*$A51+9),0)+IF(Analyse!$E$112="X",INDIRECT("'DATA - økonomi'!J"&amp;4+15*$A51+4*$A51+10),0)+IF(Analyse!$E$115="X",INDIRECT("'DATA - økonomi'!J"&amp;4+15*$A51+4*$A51+11),0)+IF(Analyse!$E$116="X",INDIRECT("'DATA - økonomi'!J"&amp;4+15*$A51+4*$A51+12),0)+IF(Analyse!$E$117="X",INDIRECT("'DATA - økonomi'!J"&amp;4+15*$A51+4*$A51+13),0)+IF(Analyse!$E$129="X",INDIRECT("'DATA - økonomi'!J"&amp;4+15*$A51+4*$A51+14),0)</f>
        <v>0</v>
      </c>
      <c r="K51" s="36">
        <f ca="1">IF(Analyse!$E$3="X",INDIRECT("'DATA - økonomi'!K"&amp;4+15*$A51+4*$A51+0),0)+IF(Analyse!$E$4="X",INDIRECT("'DATA - økonomi'!K"&amp;4+15*$A51+4*$A51+1),0)+IF(Analyse!$E$104="X",INDIRECT("'DATA - økonomi'!K"&amp;4+15*$A51+4*$A51+2),0)+IF(Analyse!$E$105="X",INDIRECT("'DATA - økonomi'!K"&amp;4+15*$A51+4*$A51+3),0)+IF(Analyse!$E$106="X",INDIRECT("'DATA - økonomi'!K"&amp;4+15*$A51+4*$A51+4),0)+IF(Analyse!$E$107="X",INDIRECT("'DATA - økonomi'!K"&amp;4+15*$A51+4*$A51+5),0)+IF(Analyse!$E$108="X",INDIRECT("'DATA - økonomi'!K"&amp;4+15*$A51+4*$A51+6),0)+IF(Analyse!$E$109="X",INDIRECT("'DATA - økonomi'!K"&amp;4+15*$A51+4*$A51+7),0)+IF(Analyse!$E$110="X",INDIRECT("'DATA - økonomi'!K"&amp;4+15*$A51+4*$A51+8),0)+IF(Analyse!$E$111="X",INDIRECT("'DATA - økonomi'!K"&amp;4+15*$A51+4*$A51+9),0)+IF(Analyse!$E$112="X",INDIRECT("'DATA - økonomi'!K"&amp;4+15*$A51+4*$A51+10),0)+IF(Analyse!$E$115="X",INDIRECT("'DATA - økonomi'!K"&amp;4+15*$A51+4*$A51+11),0)+IF(Analyse!$E$116="X",INDIRECT("'DATA - økonomi'!K"&amp;4+15*$A51+4*$A51+12),0)+IF(Analyse!$E$117="X",INDIRECT("'DATA - økonomi'!K"&amp;4+15*$A51+4*$A51+13),0)+IF(Analyse!$E$129="X",INDIRECT("'DATA - økonomi'!K"&amp;4+15*$A51+4*$A51+14),0)</f>
        <v>0</v>
      </c>
      <c r="L51" s="36">
        <f ca="1">IF(Analyse!$E$3="X",INDIRECT("'DATA - økonomi'!L"&amp;4+15*$A51+4*$A51+0),0)+IF(Analyse!$E$4="X",INDIRECT("'DATA - økonomi'!L"&amp;4+15*$A51+4*$A51+1),0)+IF(Analyse!$E$104="X",INDIRECT("'DATA - økonomi'!L"&amp;4+15*$A51+4*$A51+2),0)+IF(Analyse!$E$105="X",INDIRECT("'DATA - økonomi'!L"&amp;4+15*$A51+4*$A51+3),0)+IF(Analyse!$E$106="X",INDIRECT("'DATA - økonomi'!L"&amp;4+15*$A51+4*$A51+4),0)+IF(Analyse!$E$107="X",INDIRECT("'DATA - økonomi'!L"&amp;4+15*$A51+4*$A51+5),0)+IF(Analyse!$E$108="X",INDIRECT("'DATA - økonomi'!L"&amp;4+15*$A51+4*$A51+6),0)+IF(Analyse!$E$109="X",INDIRECT("'DATA - økonomi'!L"&amp;4+15*$A51+4*$A51+7),0)+IF(Analyse!$E$110="X",INDIRECT("'DATA - økonomi'!L"&amp;4+15*$A51+4*$A51+8),0)+IF(Analyse!$E$111="X",INDIRECT("'DATA - økonomi'!L"&amp;4+15*$A51+4*$A51+9),0)+IF(Analyse!$E$112="X",INDIRECT("'DATA - økonomi'!L"&amp;4+15*$A51+4*$A51+10),0)+IF(Analyse!$E$115="X",INDIRECT("'DATA - økonomi'!L"&amp;4+15*$A51+4*$A51+11),0)+IF(Analyse!$E$116="X",INDIRECT("'DATA - økonomi'!L"&amp;4+15*$A51+4*$A51+12),0)+IF(Analyse!$E$117="X",INDIRECT("'DATA - økonomi'!L"&amp;4+15*$A51+4*$A51+13),0)+IF(Analyse!$E$129="X",INDIRECT("'DATA - økonomi'!L"&amp;4+15*$A51+4*$A51+14),0)</f>
        <v>0</v>
      </c>
      <c r="M51" s="36">
        <f ca="1">IF(Analyse!$E$3="X",INDIRECT("'DATA - økonomi'!M"&amp;4+15*$A51+4*$A51+0),0)+IF(Analyse!$E$4="X",INDIRECT("'DATA - økonomi'!M"&amp;4+15*$A51+4*$A51+1),0)+IF(Analyse!$E$104="X",INDIRECT("'DATA - økonomi'!M"&amp;4+15*$A51+4*$A51+2),0)+IF(Analyse!$E$105="X",INDIRECT("'DATA - økonomi'!M"&amp;4+15*$A51+4*$A51+3),0)+IF(Analyse!$E$106="X",INDIRECT("'DATA - økonomi'!M"&amp;4+15*$A51+4*$A51+4),0)+IF(Analyse!$E$107="X",INDIRECT("'DATA - økonomi'!M"&amp;4+15*$A51+4*$A51+5),0)+IF(Analyse!$E$108="X",INDIRECT("'DATA - økonomi'!M"&amp;4+15*$A51+4*$A51+6),0)+IF(Analyse!$E$109="X",INDIRECT("'DATA - økonomi'!M"&amp;4+15*$A51+4*$A51+7),0)+IF(Analyse!$E$110="X",INDIRECT("'DATA - økonomi'!M"&amp;4+15*$A51+4*$A51+8),0)+IF(Analyse!$E$111="X",INDIRECT("'DATA - økonomi'!M"&amp;4+15*$A51+4*$A51+9),0)+IF(Analyse!$E$112="X",INDIRECT("'DATA - økonomi'!M"&amp;4+15*$A51+4*$A51+10),0)+IF(Analyse!$E$115="X",INDIRECT("'DATA - økonomi'!M"&amp;4+15*$A51+4*$A51+11),0)+IF(Analyse!$E$116="X",INDIRECT("'DATA - økonomi'!M"&amp;4+15*$A51+4*$A51+12),0)+IF(Analyse!$E$117="X",INDIRECT("'DATA - økonomi'!M"&amp;4+15*$A51+4*$A51+13),0)+IF(Analyse!$E$129="X",INDIRECT("'DATA - økonomi'!M"&amp;4+15*$A51+4*$A51+14),0)</f>
        <v>0</v>
      </c>
      <c r="N51" s="36">
        <f ca="1">IF(Analyse!$E$3="X",INDIRECT("'DATA - økonomi'!N"&amp;4+15*$A51+4*$A51+0),0)+IF(Analyse!$E$4="X",INDIRECT("'DATA - økonomi'!N"&amp;4+15*$A51+4*$A51+1),0)+IF(Analyse!$E$104="X",INDIRECT("'DATA - økonomi'!N"&amp;4+15*$A51+4*$A51+2),0)+IF(Analyse!$E$105="X",INDIRECT("'DATA - økonomi'!N"&amp;4+15*$A51+4*$A51+3),0)+IF(Analyse!$E$106="X",INDIRECT("'DATA - økonomi'!N"&amp;4+15*$A51+4*$A51+4),0)+IF(Analyse!$E$107="X",INDIRECT("'DATA - økonomi'!N"&amp;4+15*$A51+4*$A51+5),0)+IF(Analyse!$E$108="X",INDIRECT("'DATA - økonomi'!N"&amp;4+15*$A51+4*$A51+6),0)+IF(Analyse!$E$109="X",INDIRECT("'DATA - økonomi'!N"&amp;4+15*$A51+4*$A51+7),0)+IF(Analyse!$E$110="X",INDIRECT("'DATA - økonomi'!N"&amp;4+15*$A51+4*$A51+8),0)+IF(Analyse!$E$111="X",INDIRECT("'DATA - økonomi'!N"&amp;4+15*$A51+4*$A51+9),0)+IF(Analyse!$E$112="X",INDIRECT("'DATA - økonomi'!N"&amp;4+15*$A51+4*$A51+10),0)+IF(Analyse!$E$115="X",INDIRECT("'DATA - økonomi'!N"&amp;4+15*$A51+4*$A51+11),0)+IF(Analyse!$E$116="X",INDIRECT("'DATA - økonomi'!N"&amp;4+15*$A51+4*$A51+12),0)+IF(Analyse!$E$117="X",INDIRECT("'DATA - økonomi'!N"&amp;4+15*$A51+4*$A51+13),0)+IF(Analyse!$E$129="X",INDIRECT("'DATA - økonomi'!N"&amp;4+15*$A51+4*$A51+14),0)</f>
        <v>0</v>
      </c>
      <c r="O51" s="32"/>
      <c r="P51" s="35" t="s">
        <v>59</v>
      </c>
      <c r="Q51" s="36">
        <f ca="1">IF(Analyse!$E$3="X",INDIRECT("'DATA - økonomi'!Q"&amp;4+15*$A51+4*$A51+0),0)+IF(Analyse!$E$4="X",INDIRECT("'DATA - økonomi'!Q"&amp;4+15*$A51+4*$A51+1),0)+IF(Analyse!$E$104="X",INDIRECT("'DATA - økonomi'!Q"&amp;4+15*$A51+4*$A51+2),0)+IF(Analyse!$E$105="X",INDIRECT("'DATA - økonomi'!Q"&amp;4+15*$A51+4*$A51+3),0)+IF(Analyse!$E$106="X",INDIRECT("'DATA - økonomi'!Q"&amp;4+15*$A51+4*$A51+4),0)+IF(Analyse!$E$107="X",INDIRECT("'DATA - økonomi'!Q"&amp;4+15*$A51+4*$A51+5),0)+IF(Analyse!$E$108="X",INDIRECT("'DATA - økonomi'!Q"&amp;4+15*$A51+4*$A51+6),0)+IF(Analyse!$E$109="X",INDIRECT("'DATA - økonomi'!Q"&amp;4+15*$A51+4*$A51+7),0)+IF(Analyse!$E$110="X",INDIRECT("'DATA - økonomi'!Q"&amp;4+15*$A51+4*$A51+8),0)+IF(Analyse!$E$111="X",INDIRECT("'DATA - økonomi'!Q"&amp;4+15*$A51+4*$A51+9),0)+IF(Analyse!$E$112="X",INDIRECT("'DATA - økonomi'!Q"&amp;4+15*$A51+4*$A51+10),0)+IF(Analyse!$E$115="X",INDIRECT("'DATA - økonomi'!Q"&amp;4+15*$A51+4*$A51+11),0)+IF(Analyse!$E$116="X",INDIRECT("'DATA - økonomi'!Q"&amp;4+15*$A51+4*$A51+12),0)+IF(Analyse!$E$117="X",INDIRECT("'DATA - økonomi'!Q"&amp;4+15*$A51+4*$A51+13),0)+IF(Analyse!$E$129="X",INDIRECT("'DATA - økonomi'!Q"&amp;4+15*$A51+4*$A51+14),0)</f>
        <v>0</v>
      </c>
      <c r="R51" s="36">
        <f ca="1">IF(Analyse!$E$3="X",INDIRECT("'DATA - økonomi'!R"&amp;4+15*$A51+4*$A51+0),0)+IF(Analyse!$E$4="X",INDIRECT("'DATA - økonomi'!R"&amp;4+15*$A51+4*$A51+1),0)+IF(Analyse!$E$104="X",INDIRECT("'DATA - økonomi'!R"&amp;4+15*$A51+4*$A51+2),0)+IF(Analyse!$E$105="X",INDIRECT("'DATA - økonomi'!R"&amp;4+15*$A51+4*$A51+3),0)+IF(Analyse!$E$106="X",INDIRECT("'DATA - økonomi'!R"&amp;4+15*$A51+4*$A51+4),0)+IF(Analyse!$E$107="X",INDIRECT("'DATA - økonomi'!R"&amp;4+15*$A51+4*$A51+5),0)+IF(Analyse!$E$108="X",INDIRECT("'DATA - økonomi'!R"&amp;4+15*$A51+4*$A51+6),0)+IF(Analyse!$E$109="X",INDIRECT("'DATA - økonomi'!R"&amp;4+15*$A51+4*$A51+7),0)+IF(Analyse!$E$110="X",INDIRECT("'DATA - økonomi'!R"&amp;4+15*$A51+4*$A51+8),0)+IF(Analyse!$E$111="X",INDIRECT("'DATA - økonomi'!R"&amp;4+15*$A51+4*$A51+9),0)+IF(Analyse!$E$112="X",INDIRECT("'DATA - økonomi'!R"&amp;4+15*$A51+4*$A51+10),0)+IF(Analyse!$E$115="X",INDIRECT("'DATA - økonomi'!R"&amp;4+15*$A51+4*$A51+11),0)+IF(Analyse!$E$116="X",INDIRECT("'DATA - økonomi'!R"&amp;4+15*$A51+4*$A51+12),0)+IF(Analyse!$E$117="X",INDIRECT("'DATA - økonomi'!R"&amp;4+15*$A51+4*$A51+13),0)+IF(Analyse!$E$129="X",INDIRECT("'DATA - økonomi'!R"&amp;4+15*$A51+4*$A51+14),0)</f>
        <v>0</v>
      </c>
      <c r="S51" s="36">
        <f ca="1">IF(Analyse!$E$3="X",INDIRECT("'DATA - økonomi'!S"&amp;4+15*$A51+4*$A51+0),0)+IF(Analyse!$E$4="X",INDIRECT("'DATA - økonomi'!S"&amp;4+15*$A51+4*$A51+1),0)+IF(Analyse!$E$104="X",INDIRECT("'DATA - økonomi'!S"&amp;4+15*$A51+4*$A51+2),0)+IF(Analyse!$E$105="X",INDIRECT("'DATA - økonomi'!S"&amp;4+15*$A51+4*$A51+3),0)+IF(Analyse!$E$106="X",INDIRECT("'DATA - økonomi'!S"&amp;4+15*$A51+4*$A51+4),0)+IF(Analyse!$E$107="X",INDIRECT("'DATA - økonomi'!S"&amp;4+15*$A51+4*$A51+5),0)+IF(Analyse!$E$108="X",INDIRECT("'DATA - økonomi'!S"&amp;4+15*$A51+4*$A51+6),0)+IF(Analyse!$E$109="X",INDIRECT("'DATA - økonomi'!S"&amp;4+15*$A51+4*$A51+7),0)+IF(Analyse!$E$110="X",INDIRECT("'DATA - økonomi'!S"&amp;4+15*$A51+4*$A51+8),0)+IF(Analyse!$E$111="X",INDIRECT("'DATA - økonomi'!S"&amp;4+15*$A51+4*$A51+9),0)+IF(Analyse!$E$112="X",INDIRECT("'DATA - økonomi'!S"&amp;4+15*$A51+4*$A51+10),0)+IF(Analyse!$E$115="X",INDIRECT("'DATA - økonomi'!S"&amp;4+15*$A51+4*$A51+11),0)+IF(Analyse!$E$116="X",INDIRECT("'DATA - økonomi'!S"&amp;4+15*$A51+4*$A51+12),0)+IF(Analyse!$E$117="X",INDIRECT("'DATA - økonomi'!S"&amp;4+15*$A51+4*$A51+13),0)+IF(Analyse!$E$129="X",INDIRECT("'DATA - økonomi'!S"&amp;4+15*$A51+4*$A51+14),0)</f>
        <v>0</v>
      </c>
      <c r="T51" s="36">
        <f ca="1">IF(Analyse!$E$3="X",INDIRECT("'DATA - økonomi'!T"&amp;4+15*$A51+4*$A51+0),0)+IF(Analyse!$E$4="X",INDIRECT("'DATA - økonomi'!T"&amp;4+15*$A51+4*$A51+1),0)+IF(Analyse!$E$104="X",INDIRECT("'DATA - økonomi'!T"&amp;4+15*$A51+4*$A51+2),0)+IF(Analyse!$E$105="X",INDIRECT("'DATA - økonomi'!T"&amp;4+15*$A51+4*$A51+3),0)+IF(Analyse!$E$106="X",INDIRECT("'DATA - økonomi'!T"&amp;4+15*$A51+4*$A51+4),0)+IF(Analyse!$E$107="X",INDIRECT("'DATA - økonomi'!T"&amp;4+15*$A51+4*$A51+5),0)+IF(Analyse!$E$108="X",INDIRECT("'DATA - økonomi'!T"&amp;4+15*$A51+4*$A51+6),0)+IF(Analyse!$E$109="X",INDIRECT("'DATA - økonomi'!T"&amp;4+15*$A51+4*$A51+7),0)+IF(Analyse!$E$110="X",INDIRECT("'DATA - økonomi'!T"&amp;4+15*$A51+4*$A51+8),0)+IF(Analyse!$E$111="X",INDIRECT("'DATA - økonomi'!T"&amp;4+15*$A51+4*$A51+9),0)+IF(Analyse!$E$112="X",INDIRECT("'DATA - økonomi'!T"&amp;4+15*$A51+4*$A51+10),0)+IF(Analyse!$E$115="X",INDIRECT("'DATA - økonomi'!T"&amp;4+15*$A51+4*$A51+11),0)+IF(Analyse!$E$116="X",INDIRECT("'DATA - økonomi'!T"&amp;4+15*$A51+4*$A51+12),0)+IF(Analyse!$E$117="X",INDIRECT("'DATA - økonomi'!T"&amp;4+15*$A51+4*$A51+13),0)+IF(Analyse!$E$129="X",INDIRECT("'DATA - økonomi'!T"&amp;4+15*$A51+4*$A51+14),0)</f>
        <v>0</v>
      </c>
      <c r="U51" s="36">
        <f ca="1">IF(Analyse!$E$3="X",INDIRECT("'DATA - økonomi'!U"&amp;4+15*$A51+4*$A51+0),0)+IF(Analyse!$E$4="X",INDIRECT("'DATA - økonomi'!U"&amp;4+15*$A51+4*$A51+1),0)+IF(Analyse!$E$104="X",INDIRECT("'DATA - økonomi'!U"&amp;4+15*$A51+4*$A51+2),0)+IF(Analyse!$E$105="X",INDIRECT("'DATA - økonomi'!U"&amp;4+15*$A51+4*$A51+3),0)+IF(Analyse!$E$106="X",INDIRECT("'DATA - økonomi'!U"&amp;4+15*$A51+4*$A51+4),0)+IF(Analyse!$E$107="X",INDIRECT("'DATA - økonomi'!U"&amp;4+15*$A51+4*$A51+5),0)+IF(Analyse!$E$108="X",INDIRECT("'DATA - økonomi'!U"&amp;4+15*$A51+4*$A51+6),0)+IF(Analyse!$E$109="X",INDIRECT("'DATA - økonomi'!U"&amp;4+15*$A51+4*$A51+7),0)+IF(Analyse!$E$110="X",INDIRECT("'DATA - økonomi'!U"&amp;4+15*$A51+4*$A51+8),0)+IF(Analyse!$E$111="X",INDIRECT("'DATA - økonomi'!U"&amp;4+15*$A51+4*$A51+9),0)+IF(Analyse!$E$112="X",INDIRECT("'DATA - økonomi'!U"&amp;4+15*$A51+4*$A51+10),0)+IF(Analyse!$E$115="X",INDIRECT("'DATA - økonomi'!U"&amp;4+15*$A51+4*$A51+11),0)+IF(Analyse!$E$116="X",INDIRECT("'DATA - økonomi'!U"&amp;4+15*$A51+4*$A51+12),0)+IF(Analyse!$E$117="X",INDIRECT("'DATA - økonomi'!U"&amp;4+15*$A51+4*$A51+13),0)+IF(Analyse!$E$129="X",INDIRECT("'DATA - økonomi'!U"&amp;4+15*$A51+4*$A51+14),0)</f>
        <v>0</v>
      </c>
      <c r="V51" s="36">
        <f ca="1">IF(Analyse!$E$3="X",INDIRECT("'DATA - økonomi'!V"&amp;4+15*$A51+4*$A51+0),0)+IF(Analyse!$E$4="X",INDIRECT("'DATA - økonomi'!V"&amp;4+15*$A51+4*$A51+1),0)+IF(Analyse!$E$104="X",INDIRECT("'DATA - økonomi'!V"&amp;4+15*$A51+4*$A51+2),0)+IF(Analyse!$E$105="X",INDIRECT("'DATA - økonomi'!V"&amp;4+15*$A51+4*$A51+3),0)+IF(Analyse!$E$106="X",INDIRECT("'DATA - økonomi'!V"&amp;4+15*$A51+4*$A51+4),0)+IF(Analyse!$E$107="X",INDIRECT("'DATA - økonomi'!V"&amp;4+15*$A51+4*$A51+5),0)+IF(Analyse!$E$108="X",INDIRECT("'DATA - økonomi'!V"&amp;4+15*$A51+4*$A51+6),0)+IF(Analyse!$E$109="X",INDIRECT("'DATA - økonomi'!V"&amp;4+15*$A51+4*$A51+7),0)+IF(Analyse!$E$110="X",INDIRECT("'DATA - økonomi'!V"&amp;4+15*$A51+4*$A51+8),0)+IF(Analyse!$E$111="X",INDIRECT("'DATA - økonomi'!V"&amp;4+15*$A51+4*$A51+9),0)+IF(Analyse!$E$112="X",INDIRECT("'DATA - økonomi'!V"&amp;4+15*$A51+4*$A51+10),0)+IF(Analyse!$E$115="X",INDIRECT("'DATA - økonomi'!V"&amp;4+15*$A51+4*$A51+11),0)+IF(Analyse!$E$116="X",INDIRECT("'DATA - økonomi'!V"&amp;4+15*$A51+4*$A51+12),0)+IF(Analyse!$E$117="X",INDIRECT("'DATA - økonomi'!V"&amp;4+15*$A51+4*$A51+13),0)+IF(Analyse!$E$129="X",INDIRECT("'DATA - økonomi'!V"&amp;4+15*$A51+4*$A51+14),0)</f>
        <v>0</v>
      </c>
      <c r="W51" s="36">
        <f ca="1">IF(Analyse!$E$3="X",INDIRECT("'DATA - økonomi'!W"&amp;4+15*$A51+4*$A51+0),0)+IF(Analyse!$E$4="X",INDIRECT("'DATA - økonomi'!W"&amp;4+15*$A51+4*$A51+1),0)+IF(Analyse!$E$104="X",INDIRECT("'DATA - økonomi'!W"&amp;4+15*$A51+4*$A51+2),0)+IF(Analyse!$E$105="X",INDIRECT("'DATA - økonomi'!W"&amp;4+15*$A51+4*$A51+3),0)+IF(Analyse!$E$106="X",INDIRECT("'DATA - økonomi'!W"&amp;4+15*$A51+4*$A51+4),0)+IF(Analyse!$E$107="X",INDIRECT("'DATA - økonomi'!W"&amp;4+15*$A51+4*$A51+5),0)+IF(Analyse!$E$108="X",INDIRECT("'DATA - økonomi'!W"&amp;4+15*$A51+4*$A51+6),0)+IF(Analyse!$E$109="X",INDIRECT("'DATA - økonomi'!W"&amp;4+15*$A51+4*$A51+7),0)+IF(Analyse!$E$110="X",INDIRECT("'DATA - økonomi'!W"&amp;4+15*$A51+4*$A51+8),0)+IF(Analyse!$E$111="X",INDIRECT("'DATA - økonomi'!W"&amp;4+15*$A51+4*$A51+9),0)+IF(Analyse!$E$112="X",INDIRECT("'DATA - økonomi'!W"&amp;4+15*$A51+4*$A51+10),0)+IF(Analyse!$E$115="X",INDIRECT("'DATA - økonomi'!W"&amp;4+15*$A51+4*$A51+11),0)+IF(Analyse!$E$116="X",INDIRECT("'DATA - økonomi'!W"&amp;4+15*$A51+4*$A51+12),0)+IF(Analyse!$E$117="X",INDIRECT("'DATA - økonomi'!W"&amp;4+15*$A51+4*$A51+13),0)+IF(Analyse!$E$129="X",INDIRECT("'DATA - økonomi'!W"&amp;4+15*$A51+4*$A51+14),0)</f>
        <v>0</v>
      </c>
      <c r="X51" s="36">
        <f ca="1">IF(Analyse!$E$3="X",INDIRECT("'DATA - økonomi'!X"&amp;4+15*$A51+4*$A51+0),0)+IF(Analyse!$E$4="X",INDIRECT("'DATA - økonomi'!X"&amp;4+15*$A51+4*$A51+1),0)+IF(Analyse!$E$104="X",INDIRECT("'DATA - økonomi'!X"&amp;4+15*$A51+4*$A51+2),0)+IF(Analyse!$E$105="X",INDIRECT("'DATA - økonomi'!X"&amp;4+15*$A51+4*$A51+3),0)+IF(Analyse!$E$106="X",INDIRECT("'DATA - økonomi'!X"&amp;4+15*$A51+4*$A51+4),0)+IF(Analyse!$E$107="X",INDIRECT("'DATA - økonomi'!X"&amp;4+15*$A51+4*$A51+5),0)+IF(Analyse!$E$108="X",INDIRECT("'DATA - økonomi'!X"&amp;4+15*$A51+4*$A51+6),0)+IF(Analyse!$E$109="X",INDIRECT("'DATA - økonomi'!X"&amp;4+15*$A51+4*$A51+7),0)+IF(Analyse!$E$110="X",INDIRECT("'DATA - økonomi'!X"&amp;4+15*$A51+4*$A51+8),0)+IF(Analyse!$E$111="X",INDIRECT("'DATA - økonomi'!X"&amp;4+15*$A51+4*$A51+9),0)+IF(Analyse!$E$112="X",INDIRECT("'DATA - økonomi'!X"&amp;4+15*$A51+4*$A51+10),0)+IF(Analyse!$E$115="X",INDIRECT("'DATA - økonomi'!X"&amp;4+15*$A51+4*$A51+11),0)+IF(Analyse!$E$116="X",INDIRECT("'DATA - økonomi'!X"&amp;4+15*$A51+4*$A51+12),0)+IF(Analyse!$E$117="X",INDIRECT("'DATA - økonomi'!X"&amp;4+15*$A51+4*$A51+13),0)+IF(Analyse!$E$129="X",INDIRECT("'DATA - økonomi'!X"&amp;4+15*$A51+4*$A51+14),0)</f>
        <v>0</v>
      </c>
      <c r="Y51" s="36">
        <f ca="1">IF(Analyse!$E$3="X",INDIRECT("'DATA - økonomi'!Y"&amp;4+15*$A51+4*$A51+0),0)+IF(Analyse!$E$4="X",INDIRECT("'DATA - økonomi'!Y"&amp;4+15*$A51+4*$A51+1),0)+IF(Analyse!$E$104="X",INDIRECT("'DATA - økonomi'!Y"&amp;4+15*$A51+4*$A51+2),0)+IF(Analyse!$E$105="X",INDIRECT("'DATA - økonomi'!Y"&amp;4+15*$A51+4*$A51+3),0)+IF(Analyse!$E$106="X",INDIRECT("'DATA - økonomi'!Y"&amp;4+15*$A51+4*$A51+4),0)+IF(Analyse!$E$107="X",INDIRECT("'DATA - økonomi'!Y"&amp;4+15*$A51+4*$A51+5),0)+IF(Analyse!$E$108="X",INDIRECT("'DATA - økonomi'!Y"&amp;4+15*$A51+4*$A51+6),0)+IF(Analyse!$E$109="X",INDIRECT("'DATA - økonomi'!Y"&amp;4+15*$A51+4*$A51+7),0)+IF(Analyse!$E$110="X",INDIRECT("'DATA - økonomi'!Y"&amp;4+15*$A51+4*$A51+8),0)+IF(Analyse!$E$111="X",INDIRECT("'DATA - økonomi'!Y"&amp;4+15*$A51+4*$A51+9),0)+IF(Analyse!$E$112="X",INDIRECT("'DATA - økonomi'!Y"&amp;4+15*$A51+4*$A51+10),0)+IF(Analyse!$E$115="X",INDIRECT("'DATA - økonomi'!Y"&amp;4+15*$A51+4*$A51+11),0)+IF(Analyse!$E$116="X",INDIRECT("'DATA - økonomi'!Y"&amp;4+15*$A51+4*$A51+12),0)+IF(Analyse!$E$117="X",INDIRECT("'DATA - økonomi'!Y"&amp;4+15*$A51+4*$A51+13),0)+IF(Analyse!$E$129="X",INDIRECT("'DATA - økonomi'!Y"&amp;4+15*$A51+4*$A51+14),0)</f>
        <v>0</v>
      </c>
      <c r="Z51" s="36">
        <f ca="1">IF(Analyse!$E$3="X",INDIRECT("'DATA - økonomi'!Z"&amp;4+15*$A51+4*$A51+0),0)+IF(Analyse!$E$4="X",INDIRECT("'DATA - økonomi'!Z"&amp;4+15*$A51+4*$A51+1),0)+IF(Analyse!$E$104="X",INDIRECT("'DATA - økonomi'!Z"&amp;4+15*$A51+4*$A51+2),0)+IF(Analyse!$E$105="X",INDIRECT("'DATA - økonomi'!Z"&amp;4+15*$A51+4*$A51+3),0)+IF(Analyse!$E$106="X",INDIRECT("'DATA - økonomi'!Z"&amp;4+15*$A51+4*$A51+4),0)+IF(Analyse!$E$107="X",INDIRECT("'DATA - økonomi'!Z"&amp;4+15*$A51+4*$A51+5),0)+IF(Analyse!$E$108="X",INDIRECT("'DATA - økonomi'!Z"&amp;4+15*$A51+4*$A51+6),0)+IF(Analyse!$E$109="X",INDIRECT("'DATA - økonomi'!Z"&amp;4+15*$A51+4*$A51+7),0)+IF(Analyse!$E$110="X",INDIRECT("'DATA - økonomi'!Z"&amp;4+15*$A51+4*$A51+8),0)+IF(Analyse!$E$111="X",INDIRECT("'DATA - økonomi'!Z"&amp;4+15*$A51+4*$A51+9),0)+IF(Analyse!$E$112="X",INDIRECT("'DATA - økonomi'!Z"&amp;4+15*$A51+4*$A51+10),0)+IF(Analyse!$E$115="X",INDIRECT("'DATA - økonomi'!Z"&amp;4+15*$A51+4*$A51+11),0)+IF(Analyse!$E$116="X",INDIRECT("'DATA - økonomi'!Z"&amp;4+15*$A51+4*$A51+12),0)+IF(Analyse!$E$117="X",INDIRECT("'DATA - økonomi'!Z"&amp;4+15*$A51+4*$A51+13),0)+IF(Analyse!$E$129="X",INDIRECT("'DATA - økonomi'!Z"&amp;4+15*$A51+4*$A51+14),0)</f>
        <v>0</v>
      </c>
      <c r="AA51" s="36">
        <f ca="1">IF(Analyse!$E$3="X",INDIRECT("'DATA - økonomi'!Z"&amp;4+15*$A51+4*$A51+0),0)+IF(Analyse!$E$4="X",INDIRECT("'DATA - økonomi'!Z"&amp;4+15*$A51+4*$A51+1),0)+IF(Analyse!$E$104="X",INDIRECT("'DATA - økonomi'!Z"&amp;4+15*$A51+4*$A51+2),0)+IF(Analyse!$E$105="X",INDIRECT("'DATA - økonomi'!Z"&amp;4+15*$A51+4*$A51+3),0)+IF(Analyse!$E$106="X",INDIRECT("'DATA - økonomi'!Z"&amp;4+15*$A51+4*$A51+4),0)+IF(Analyse!$E$107="X",INDIRECT("'DATA - økonomi'!Z"&amp;4+15*$A51+4*$A51+5),0)+IF(Analyse!$E$108="X",INDIRECT("'DATA - økonomi'!Z"&amp;4+15*$A51+4*$A51+6),0)+IF(Analyse!$E$109="X",INDIRECT("'DATA - økonomi'!Z"&amp;4+15*$A51+4*$A51+7),0)+IF(Analyse!$E$110="X",INDIRECT("'DATA - økonomi'!Z"&amp;4+15*$A51+4*$A51+8),0)+IF(Analyse!$E$111="X",INDIRECT("'DATA - økonomi'!Z"&amp;4+15*$A51+4*$A51+9),0)+IF(Analyse!$E$112="X",INDIRECT("'DATA - økonomi'!Z"&amp;4+15*$A51+4*$A51+10),0)+IF(Analyse!$E$115="X",INDIRECT("'DATA - økonomi'!Z"&amp;4+15*$A51+4*$A51+11),0)+IF(Analyse!$E$116="X",INDIRECT("'DATA - økonomi'!Z"&amp;4+15*$A51+4*$A51+12),0)+IF(Analyse!$E$117="X",INDIRECT("'DATA - økonomi'!Z"&amp;4+15*$A51+4*$A51+13),0)+IF(Analyse!$E$129="X",INDIRECT("'DATA - økonomi'!Z"&amp;4+15*$A51+4*$A51+14),0)</f>
        <v>0</v>
      </c>
      <c r="AB51" s="36">
        <f ca="1">IF(Analyse!$E$3="X",INDIRECT("'DATA - økonomi'!Z"&amp;4+15*$A51+4*$A51+0),0)+IF(Analyse!$E$4="X",INDIRECT("'DATA - økonomi'!Z"&amp;4+15*$A51+4*$A51+1),0)+IF(Analyse!$E$104="X",INDIRECT("'DATA - økonomi'!Z"&amp;4+15*$A51+4*$A51+2),0)+IF(Analyse!$E$105="X",INDIRECT("'DATA - økonomi'!Z"&amp;4+15*$A51+4*$A51+3),0)+IF(Analyse!$E$106="X",INDIRECT("'DATA - økonomi'!Z"&amp;4+15*$A51+4*$A51+4),0)+IF(Analyse!$E$107="X",INDIRECT("'DATA - økonomi'!Z"&amp;4+15*$A51+4*$A51+5),0)+IF(Analyse!$E$108="X",INDIRECT("'DATA - økonomi'!Z"&amp;4+15*$A51+4*$A51+6),0)+IF(Analyse!$E$109="X",INDIRECT("'DATA - økonomi'!Z"&amp;4+15*$A51+4*$A51+7),0)+IF(Analyse!$E$110="X",INDIRECT("'DATA - økonomi'!Z"&amp;4+15*$A51+4*$A51+8),0)+IF(Analyse!$E$111="X",INDIRECT("'DATA - økonomi'!Z"&amp;4+15*$A51+4*$A51+9),0)+IF(Analyse!$E$112="X",INDIRECT("'DATA - økonomi'!Z"&amp;4+15*$A51+4*$A51+10),0)+IF(Analyse!$E$115="X",INDIRECT("'DATA - økonomi'!Z"&amp;4+15*$A51+4*$A51+11),0)+IF(Analyse!$E$116="X",INDIRECT("'DATA - økonomi'!Z"&amp;4+15*$A51+4*$A51+12),0)+IF(Analyse!$E$117="X",INDIRECT("'DATA - økonomi'!Z"&amp;4+15*$A51+4*$A51+13),0)+IF(Analyse!$E$129="X",INDIRECT("'DATA - økonomi'!Z"&amp;4+15*$A51+4*$A51+14),0)</f>
        <v>0</v>
      </c>
      <c r="AC51" s="30"/>
      <c r="AD51" s="35" t="s">
        <v>59</v>
      </c>
      <c r="AE51" s="36">
        <f ca="1">IF(Analyse!$E$3="X",INDIRECT("'DATA - økonomi'!AE"&amp;4+15*$A51+4*$A51+0),0)+IF(Analyse!$E$4="X",INDIRECT("'DATA - økonomi'!AE"&amp;4+15*$A51+4*$A51+1),0)+IF(Analyse!$E$104="X",INDIRECT("'DATA - økonomi'!AE"&amp;4+15*$A51+4*$A51+2),0)+IF(Analyse!$E$105="X",INDIRECT("'DATA - økonomi'!AE"&amp;4+15*$A51+4*$A51+3),0)+IF(Analyse!$E$106="X",INDIRECT("'DATA - økonomi'!AE"&amp;4+15*$A51+4*$A51+4),0)+IF(Analyse!$E$107="X",INDIRECT("'DATA - økonomi'!AE"&amp;4+15*$A51+4*$A51+5),0)+IF(Analyse!$E$108="X",INDIRECT("'DATA - økonomi'!AE"&amp;4+15*$A51+4*$A51+6),0)+IF(Analyse!$E$109="X",INDIRECT("'DATA - økonomi'!AE"&amp;4+15*$A51+4*$A51+7),0)+IF(Analyse!$E$110="X",INDIRECT("'DATA - økonomi'!AE"&amp;4+15*$A51+4*$A51+8),0)+IF(Analyse!$E$111="X",INDIRECT("'DATA - økonomi'!AE"&amp;4+15*$A51+4*$A51+9),0)+IF(Analyse!$E$112="X",INDIRECT("'DATA - økonomi'!AE"&amp;4+15*$A51+4*$A51+10),0)+IF(Analyse!$E$115="X",INDIRECT("'DATA - økonomi'!AE"&amp;4+15*$A51+4*$A51+11),0)+IF(Analyse!$E$116="X",INDIRECT("'DATA - økonomi'!AE"&amp;4+15*$A51+4*$A51+12),0)+IF(Analyse!$E$117="X",INDIRECT("'DATA - økonomi'!AE"&amp;4+15*$A51+4*$A51+13),0)+IF(Analyse!$E$129="X",INDIRECT("'DATA - økonomi'!AE"&amp;4+15*$A51+4*$A51+14),0)</f>
        <v>0</v>
      </c>
      <c r="AF51" s="36">
        <f ca="1">IF(Analyse!$E$3="X",INDIRECT("'DATA - økonomi'!AF"&amp;4+15*$A51+4*$A51+0),0)+IF(Analyse!$E$4="X",INDIRECT("'DATA - økonomi'!AF"&amp;4+15*$A51+4*$A51+1),0)+IF(Analyse!$E$104="X",INDIRECT("'DATA - økonomi'!AF"&amp;4+15*$A51+4*$A51+2),0)+IF(Analyse!$E$105="X",INDIRECT("'DATA - økonomi'!AF"&amp;4+15*$A51+4*$A51+3),0)+IF(Analyse!$E$106="X",INDIRECT("'DATA - økonomi'!AF"&amp;4+15*$A51+4*$A51+4),0)+IF(Analyse!$E$107="X",INDIRECT("'DATA - økonomi'!AF"&amp;4+15*$A51+4*$A51+5),0)+IF(Analyse!$E$108="X",INDIRECT("'DATA - økonomi'!AF"&amp;4+15*$A51+4*$A51+6),0)+IF(Analyse!$E$109="X",INDIRECT("'DATA - økonomi'!AF"&amp;4+15*$A51+4*$A51+7),0)+IF(Analyse!$E$110="X",INDIRECT("'DATA - økonomi'!AF"&amp;4+15*$A51+4*$A51+8),0)+IF(Analyse!$E$111="X",INDIRECT("'DATA - økonomi'!AF"&amp;4+15*$A51+4*$A51+9),0)+IF(Analyse!$E$112="X",INDIRECT("'DATA - økonomi'!AF"&amp;4+15*$A51+4*$A51+10),0)+IF(Analyse!$E$115="X",INDIRECT("'DATA - økonomi'!AF"&amp;4+15*$A51+4*$A51+11),0)+IF(Analyse!$E$116="X",INDIRECT("'DATA - økonomi'!AF"&amp;4+15*$A51+4*$A51+12),0)+IF(Analyse!$E$117="X",INDIRECT("'DATA - økonomi'!AF"&amp;4+15*$A51+4*$A51+13),0)+IF(Analyse!$E$129="X",INDIRECT("'DATA - økonomi'!AF"&amp;4+15*$A51+4*$A51+14),0)</f>
        <v>0</v>
      </c>
      <c r="AG51" s="36">
        <f ca="1">IF(Analyse!$E$3="X",INDIRECT("'DATA - økonomi'!AG"&amp;4+15*$A51+4*$A51+0),0)+IF(Analyse!$E$4="X",INDIRECT("'DATA - økonomi'!AG"&amp;4+15*$A51+4*$A51+1),0)+IF(Analyse!$E$104="X",INDIRECT("'DATA - økonomi'!AG"&amp;4+15*$A51+4*$A51+2),0)+IF(Analyse!$E$105="X",INDIRECT("'DATA - økonomi'!AG"&amp;4+15*$A51+4*$A51+3),0)+IF(Analyse!$E$106="X",INDIRECT("'DATA - økonomi'!AG"&amp;4+15*$A51+4*$A51+4),0)+IF(Analyse!$E$107="X",INDIRECT("'DATA - økonomi'!AG"&amp;4+15*$A51+4*$A51+5),0)+IF(Analyse!$E$108="X",INDIRECT("'DATA - økonomi'!AG"&amp;4+15*$A51+4*$A51+6),0)+IF(Analyse!$E$109="X",INDIRECT("'DATA - økonomi'!AG"&amp;4+15*$A51+4*$A51+7),0)+IF(Analyse!$E$110="X",INDIRECT("'DATA - økonomi'!AG"&amp;4+15*$A51+4*$A51+8),0)+IF(Analyse!$E$111="X",INDIRECT("'DATA - økonomi'!AG"&amp;4+15*$A51+4*$A51+9),0)+IF(Analyse!$E$112="X",INDIRECT("'DATA - økonomi'!AG"&amp;4+15*$A51+4*$A51+10),0)+IF(Analyse!$E$115="X",INDIRECT("'DATA - økonomi'!AG"&amp;4+15*$A51+4*$A51+11),0)+IF(Analyse!$E$116="X",INDIRECT("'DATA - økonomi'!AG"&amp;4+15*$A51+4*$A51+12),0)+IF(Analyse!$E$117="X",INDIRECT("'DATA - økonomi'!AG"&amp;4+15*$A51+4*$A51+13),0)+IF(Analyse!$E$129="X",INDIRECT("'DATA - økonomi'!AG"&amp;4+15*$A51+4*$A51+14),0)</f>
        <v>0</v>
      </c>
      <c r="AH51" s="36">
        <f ca="1">IF(Analyse!$E$3="X",INDIRECT("'DATA - økonomi'!AH"&amp;4+15*$A51+4*$A51+0),0)+IF(Analyse!$E$4="X",INDIRECT("'DATA - økonomi'!AH"&amp;4+15*$A51+4*$A51+1),0)+IF(Analyse!$E$104="X",INDIRECT("'DATA - økonomi'!AH"&amp;4+15*$A51+4*$A51+2),0)+IF(Analyse!$E$105="X",INDIRECT("'DATA - økonomi'!AH"&amp;4+15*$A51+4*$A51+3),0)+IF(Analyse!$E$106="X",INDIRECT("'DATA - økonomi'!AH"&amp;4+15*$A51+4*$A51+4),0)+IF(Analyse!$E$107="X",INDIRECT("'DATA - økonomi'!AH"&amp;4+15*$A51+4*$A51+5),0)+IF(Analyse!$E$108="X",INDIRECT("'DATA - økonomi'!AH"&amp;4+15*$A51+4*$A51+6),0)+IF(Analyse!$E$109="X",INDIRECT("'DATA - økonomi'!AH"&amp;4+15*$A51+4*$A51+7),0)+IF(Analyse!$E$110="X",INDIRECT("'DATA - økonomi'!AH"&amp;4+15*$A51+4*$A51+8),0)+IF(Analyse!$E$111="X",INDIRECT("'DATA - økonomi'!AH"&amp;4+15*$A51+4*$A51+9),0)+IF(Analyse!$E$112="X",INDIRECT("'DATA - økonomi'!AH"&amp;4+15*$A51+4*$A51+10),0)+IF(Analyse!$E$115="X",INDIRECT("'DATA - økonomi'!AH"&amp;4+15*$A51+4*$A51+11),0)+IF(Analyse!$E$116="X",INDIRECT("'DATA - økonomi'!AH"&amp;4+15*$A51+4*$A51+12),0)+IF(Analyse!$E$117="X",INDIRECT("'DATA - økonomi'!AH"&amp;4+15*$A51+4*$A51+13),0)+IF(Analyse!$E$129="X",INDIRECT("'DATA - økonomi'!AH"&amp;4+15*$A51+4*$A51+14),0)</f>
        <v>0</v>
      </c>
      <c r="AI51" s="36">
        <f ca="1">IF(Analyse!$E$3="X",INDIRECT("'DATA - økonomi'!AI"&amp;4+15*$A51+4*$A51+0),0)+IF(Analyse!$E$4="X",INDIRECT("'DATA - økonomi'!AI"&amp;4+15*$A51+4*$A51+1),0)+IF(Analyse!$E$104="X",INDIRECT("'DATA - økonomi'!AI"&amp;4+15*$A51+4*$A51+2),0)+IF(Analyse!$E$105="X",INDIRECT("'DATA - økonomi'!AI"&amp;4+15*$A51+4*$A51+3),0)+IF(Analyse!$E$106="X",INDIRECT("'DATA - økonomi'!AI"&amp;4+15*$A51+4*$A51+4),0)+IF(Analyse!$E$107="X",INDIRECT("'DATA - økonomi'!AI"&amp;4+15*$A51+4*$A51+5),0)+IF(Analyse!$E$108="X",INDIRECT("'DATA - økonomi'!AI"&amp;4+15*$A51+4*$A51+6),0)+IF(Analyse!$E$109="X",INDIRECT("'DATA - økonomi'!AI"&amp;4+15*$A51+4*$A51+7),0)+IF(Analyse!$E$110="X",INDIRECT("'DATA - økonomi'!AI"&amp;4+15*$A51+4*$A51+8),0)+IF(Analyse!$E$111="X",INDIRECT("'DATA - økonomi'!AI"&amp;4+15*$A51+4*$A51+9),0)+IF(Analyse!$E$112="X",INDIRECT("'DATA - økonomi'!AI"&amp;4+15*$A51+4*$A51+10),0)+IF(Analyse!$E$115="X",INDIRECT("'DATA - økonomi'!AI"&amp;4+15*$A51+4*$A51+11),0)+IF(Analyse!$E$116="X",INDIRECT("'DATA - økonomi'!AI"&amp;4+15*$A51+4*$A51+12),0)+IF(Analyse!$E$117="X",INDIRECT("'DATA - økonomi'!AI"&amp;4+15*$A51+4*$A51+13),0)+IF(Analyse!$E$129="X",INDIRECT("'DATA - økonomi'!AI"&amp;4+15*$A51+4*$A51+14),0)</f>
        <v>0</v>
      </c>
      <c r="AJ51" s="36">
        <f ca="1">IF(Analyse!$E$3="X",INDIRECT("'DATA - økonomi'!AJ"&amp;4+15*$A51+4*$A51+0),0)+IF(Analyse!$E$4="X",INDIRECT("'DATA - økonomi'!AJ"&amp;4+15*$A51+4*$A51+1),0)+IF(Analyse!$E$104="X",INDIRECT("'DATA - økonomi'!AJ"&amp;4+15*$A51+4*$A51+2),0)+IF(Analyse!$E$105="X",INDIRECT("'DATA - økonomi'!AJ"&amp;4+15*$A51+4*$A51+3),0)+IF(Analyse!$E$106="X",INDIRECT("'DATA - økonomi'!AJ"&amp;4+15*$A51+4*$A51+4),0)+IF(Analyse!$E$107="X",INDIRECT("'DATA - økonomi'!AJ"&amp;4+15*$A51+4*$A51+5),0)+IF(Analyse!$E$108="X",INDIRECT("'DATA - økonomi'!AJ"&amp;4+15*$A51+4*$A51+6),0)+IF(Analyse!$E$109="X",INDIRECT("'DATA - økonomi'!AJ"&amp;4+15*$A51+4*$A51+7),0)+IF(Analyse!$E$110="X",INDIRECT("'DATA - økonomi'!AJ"&amp;4+15*$A51+4*$A51+8),0)+IF(Analyse!$E$111="X",INDIRECT("'DATA - økonomi'!AJ"&amp;4+15*$A51+4*$A51+9),0)+IF(Analyse!$E$112="X",INDIRECT("'DATA - økonomi'!AJ"&amp;4+15*$A51+4*$A51+10),0)+IF(Analyse!$E$115="X",INDIRECT("'DATA - økonomi'!AJ"&amp;4+15*$A51+4*$A51+11),0)+IF(Analyse!$E$116="X",INDIRECT("'DATA - økonomi'!AJ"&amp;4+15*$A51+4*$A51+12),0)+IF(Analyse!$E$117="X",INDIRECT("'DATA - økonomi'!AJ"&amp;4+15*$A51+4*$A51+13),0)+IF(Analyse!$E$129="X",INDIRECT("'DATA - økonomi'!AJ"&amp;4+15*$A51+4*$A51+14),0)</f>
        <v>0</v>
      </c>
      <c r="AK51" s="36">
        <f ca="1">IF(Analyse!$E$3="X",INDIRECT("'DATA - økonomi'!AK"&amp;4+15*$A51+4*$A51+0),0)+IF(Analyse!$E$4="X",INDIRECT("'DATA - økonomi'!AK"&amp;4+15*$A51+4*$A51+1),0)+IF(Analyse!$E$104="X",INDIRECT("'DATA - økonomi'!AK"&amp;4+15*$A51+4*$A51+2),0)+IF(Analyse!$E$105="X",INDIRECT("'DATA - økonomi'!AK"&amp;4+15*$A51+4*$A51+3),0)+IF(Analyse!$E$106="X",INDIRECT("'DATA - økonomi'!AK"&amp;4+15*$A51+4*$A51+4),0)+IF(Analyse!$E$107="X",INDIRECT("'DATA - økonomi'!AK"&amp;4+15*$A51+4*$A51+5),0)+IF(Analyse!$E$108="X",INDIRECT("'DATA - økonomi'!AK"&amp;4+15*$A51+4*$A51+6),0)+IF(Analyse!$E$109="X",INDIRECT("'DATA - økonomi'!AK"&amp;4+15*$A51+4*$A51+7),0)+IF(Analyse!$E$110="X",INDIRECT("'DATA - økonomi'!AK"&amp;4+15*$A51+4*$A51+8),0)+IF(Analyse!$E$111="X",INDIRECT("'DATA - økonomi'!AK"&amp;4+15*$A51+4*$A51+9),0)+IF(Analyse!$E$112="X",INDIRECT("'DATA - økonomi'!AK"&amp;4+15*$A51+4*$A51+10),0)+IF(Analyse!$E$115="X",INDIRECT("'DATA - økonomi'!AK"&amp;4+15*$A51+4*$A51+11),0)+IF(Analyse!$E$116="X",INDIRECT("'DATA - økonomi'!AK"&amp;4+15*$A51+4*$A51+12),0)+IF(Analyse!$E$117="X",INDIRECT("'DATA - økonomi'!AK"&amp;4+15*$A51+4*$A51+13),0)+IF(Analyse!$E$129="X",INDIRECT("'DATA - økonomi'!AK"&amp;4+15*$A51+4*$A51+14),0)</f>
        <v>0</v>
      </c>
      <c r="AL51" s="36">
        <f ca="1">IF(Analyse!$E$3="X",INDIRECT("'DATA - økonomi'!AL"&amp;4+15*$A51+4*$A51+0),0)+IF(Analyse!$E$4="X",INDIRECT("'DATA - økonomi'!AL"&amp;4+15*$A51+4*$A51+1),0)+IF(Analyse!$E$104="X",INDIRECT("'DATA - økonomi'!AL"&amp;4+15*$A51+4*$A51+2),0)+IF(Analyse!$E$105="X",INDIRECT("'DATA - økonomi'!AL"&amp;4+15*$A51+4*$A51+3),0)+IF(Analyse!$E$106="X",INDIRECT("'DATA - økonomi'!AL"&amp;4+15*$A51+4*$A51+4),0)+IF(Analyse!$E$107="X",INDIRECT("'DATA - økonomi'!AL"&amp;4+15*$A51+4*$A51+5),0)+IF(Analyse!$E$108="X",INDIRECT("'DATA - økonomi'!AL"&amp;4+15*$A51+4*$A51+6),0)+IF(Analyse!$E$109="X",INDIRECT("'DATA - økonomi'!AL"&amp;4+15*$A51+4*$A51+7),0)+IF(Analyse!$E$110="X",INDIRECT("'DATA - økonomi'!AL"&amp;4+15*$A51+4*$A51+8),0)+IF(Analyse!$E$111="X",INDIRECT("'DATA - økonomi'!AL"&amp;4+15*$A51+4*$A51+9),0)+IF(Analyse!$E$112="X",INDIRECT("'DATA - økonomi'!AL"&amp;4+15*$A51+4*$A51+10),0)+IF(Analyse!$E$115="X",INDIRECT("'DATA - økonomi'!AL"&amp;4+15*$A51+4*$A51+11),0)+IF(Analyse!$E$116="X",INDIRECT("'DATA - økonomi'!AL"&amp;4+15*$A51+4*$A51+12),0)+IF(Analyse!$E$117="X",INDIRECT("'DATA - økonomi'!AL"&amp;4+15*$A51+4*$A51+13),0)+IF(Analyse!$E$129="X",INDIRECT("'DATA - økonomi'!AL"&amp;4+15*$A51+4*$A51+14),0)</f>
        <v>0</v>
      </c>
      <c r="AM51" s="36">
        <f ca="1">IF(Analyse!$E$3="X",INDIRECT("'DATA - økonomi'!AM"&amp;4+15*$A51+4*$A51+0),0)+IF(Analyse!$E$4="X",INDIRECT("'DATA - økonomi'!AM"&amp;4+15*$A51+4*$A51+1),0)+IF(Analyse!$E$104="X",INDIRECT("'DATA - økonomi'!AM"&amp;4+15*$A51+4*$A51+2),0)+IF(Analyse!$E$105="X",INDIRECT("'DATA - økonomi'!AM"&amp;4+15*$A51+4*$A51+3),0)+IF(Analyse!$E$106="X",INDIRECT("'DATA - økonomi'!AM"&amp;4+15*$A51+4*$A51+4),0)+IF(Analyse!$E$107="X",INDIRECT("'DATA - økonomi'!AM"&amp;4+15*$A51+4*$A51+5),0)+IF(Analyse!$E$108="X",INDIRECT("'DATA - økonomi'!AM"&amp;4+15*$A51+4*$A51+6),0)+IF(Analyse!$E$109="X",INDIRECT("'DATA - økonomi'!AM"&amp;4+15*$A51+4*$A51+7),0)+IF(Analyse!$E$110="X",INDIRECT("'DATA - økonomi'!AM"&amp;4+15*$A51+4*$A51+8),0)+IF(Analyse!$E$111="X",INDIRECT("'DATA - økonomi'!AM"&amp;4+15*$A51+4*$A51+9),0)+IF(Analyse!$E$112="X",INDIRECT("'DATA - økonomi'!AM"&amp;4+15*$A51+4*$A51+10),0)+IF(Analyse!$E$115="X",INDIRECT("'DATA - økonomi'!AM"&amp;4+15*$A51+4*$A51+11),0)+IF(Analyse!$E$116="X",INDIRECT("'DATA - økonomi'!AM"&amp;4+15*$A51+4*$A51+12),0)+IF(Analyse!$E$117="X",INDIRECT("'DATA - økonomi'!AM"&amp;4+15*$A51+4*$A51+13),0)+IF(Analyse!$E$129="X",INDIRECT("'DATA - økonomi'!AM"&amp;4+15*$A51+4*$A51+14),0)</f>
        <v>0</v>
      </c>
      <c r="AN51" s="36">
        <f ca="1">IF(Analyse!$E$3="X",INDIRECT("'DATA - økonomi'!AN"&amp;4+15*$A51+4*$A51+0),0)+IF(Analyse!$E$4="X",INDIRECT("'DATA - økonomi'!AN"&amp;4+15*$A51+4*$A51+1),0)+IF(Analyse!$E$104="X",INDIRECT("'DATA - økonomi'!AN"&amp;4+15*$A51+4*$A51+2),0)+IF(Analyse!$E$105="X",INDIRECT("'DATA - økonomi'!AN"&amp;4+15*$A51+4*$A51+3),0)+IF(Analyse!$E$106="X",INDIRECT("'DATA - økonomi'!AN"&amp;4+15*$A51+4*$A51+4),0)+IF(Analyse!$E$107="X",INDIRECT("'DATA - økonomi'!AN"&amp;4+15*$A51+4*$A51+5),0)+IF(Analyse!$E$108="X",INDIRECT("'DATA - økonomi'!AN"&amp;4+15*$A51+4*$A51+6),0)+IF(Analyse!$E$109="X",INDIRECT("'DATA - økonomi'!AN"&amp;4+15*$A51+4*$A51+7),0)+IF(Analyse!$E$110="X",INDIRECT("'DATA - økonomi'!AN"&amp;4+15*$A51+4*$A51+8),0)+IF(Analyse!$E$111="X",INDIRECT("'DATA - økonomi'!AN"&amp;4+15*$A51+4*$A51+9),0)+IF(Analyse!$E$112="X",INDIRECT("'DATA - økonomi'!AN"&amp;4+15*$A51+4*$A51+10),0)+IF(Analyse!$E$115="X",INDIRECT("'DATA - økonomi'!AN"&amp;4+15*$A51+4*$A51+11),0)+IF(Analyse!$E$116="X",INDIRECT("'DATA - økonomi'!AN"&amp;4+15*$A51+4*$A51+12),0)+IF(Analyse!$E$117="X",INDIRECT("'DATA - økonomi'!AN"&amp;4+15*$A51+4*$A51+13),0)+IF(Analyse!$E$129="X",INDIRECT("'DATA - økonomi'!AN"&amp;4+15*$A51+4*$A51+14),0)</f>
        <v>0</v>
      </c>
      <c r="AO51" s="36">
        <f ca="1">IF(Analyse!$E$3="X",INDIRECT("'DATA - økonomi'!AO"&amp;4+15*$A51+4*$A51+0),0)+IF(Analyse!$E$4="X",INDIRECT("'DATA - økonomi'!AO"&amp;4+15*$A51+4*$A51+1),0)+IF(Analyse!$E$104="X",INDIRECT("'DATA - økonomi'!AO"&amp;4+15*$A51+4*$A51+2),0)+IF(Analyse!$E$105="X",INDIRECT("'DATA - økonomi'!AO"&amp;4+15*$A51+4*$A51+3),0)+IF(Analyse!$E$106="X",INDIRECT("'DATA - økonomi'!AO"&amp;4+15*$A51+4*$A51+4),0)+IF(Analyse!$E$107="X",INDIRECT("'DATA - økonomi'!AO"&amp;4+15*$A51+4*$A51+5),0)+IF(Analyse!$E$108="X",INDIRECT("'DATA - økonomi'!AO"&amp;4+15*$A51+4*$A51+6),0)+IF(Analyse!$E$109="X",INDIRECT("'DATA - økonomi'!AO"&amp;4+15*$A51+4*$A51+7),0)+IF(Analyse!$E$110="X",INDIRECT("'DATA - økonomi'!AO"&amp;4+15*$A51+4*$A51+8),0)+IF(Analyse!$E$111="X",INDIRECT("'DATA - økonomi'!AO"&amp;4+15*$A51+4*$A51+9),0)+IF(Analyse!$E$112="X",INDIRECT("'DATA - økonomi'!AO"&amp;4+15*$A51+4*$A51+10),0)+IF(Analyse!$E$115="X",INDIRECT("'DATA - økonomi'!AO"&amp;4+15*$A51+4*$A51+11),0)+IF(Analyse!$E$116="X",INDIRECT("'DATA - økonomi'!AO"&amp;4+15*$A51+4*$A51+12),0)+IF(Analyse!$E$117="X",INDIRECT("'DATA - økonomi'!AO"&amp;4+15*$A51+4*$A51+13),0)+IF(Analyse!$E$129="X",INDIRECT("'DATA - økonomi'!AO"&amp;4+15*$A51+4*$A51+14),0)</f>
        <v>0</v>
      </c>
      <c r="AP51" s="30"/>
      <c r="AQ51" s="35" t="s">
        <v>59</v>
      </c>
      <c r="AR51" s="36">
        <f ca="1">INDIRECT("'DATA - økonomi'!AE"&amp;($A154+1)*19)</f>
        <v>56509.836000000003</v>
      </c>
      <c r="AS51" s="36">
        <f ca="1">INDIRECT("'DATA - økonomi'!AF"&amp;($A154+1)*19)</f>
        <v>56471.382000000005</v>
      </c>
      <c r="AT51" s="36">
        <f ca="1">INDIRECT("'DATA - økonomi'!AG"&amp;($A154+1)*19)</f>
        <v>56746.25</v>
      </c>
      <c r="AU51" s="36">
        <f ca="1">INDIRECT("'DATA - økonomi'!AH"&amp;($A154+1)*19)</f>
        <v>57217.68</v>
      </c>
      <c r="AV51" s="36">
        <f ca="1">INDIRECT("'DATA - økonomi'!AI"&amp;($A154+1)*19)</f>
        <v>57491.685999999994</v>
      </c>
      <c r="AW51" s="36">
        <f ca="1">INDIRECT("'DATA - økonomi'!AJ"&amp;($A154+1)*19)</f>
        <v>57359.3</v>
      </c>
      <c r="AX51" s="36">
        <f ca="1">INDIRECT("'DATA - økonomi'!AK"&amp;($A154+1)*19)</f>
        <v>57593.66</v>
      </c>
      <c r="AY51" s="36">
        <f ca="1">INDIRECT("'DATA - økonomi'!AL"&amp;($A154+1)*19)</f>
        <v>57582.15</v>
      </c>
      <c r="AZ51" s="36">
        <f ca="1">INDIRECT("'DATA - økonomi'!AM"&amp;($A154+1)*19)</f>
        <v>57294.014999999999</v>
      </c>
      <c r="BA51" s="36">
        <f ca="1">INDIRECT("'DATA - økonomi'!AN"&amp;($A154+1)*19)</f>
        <v>57623.104000000007</v>
      </c>
      <c r="BB51" s="36">
        <f ca="1">INDIRECT("'DATA - økonomi'!AO"&amp;($A154+1)*19)</f>
        <v>58229.248</v>
      </c>
      <c r="BC51" s="30"/>
    </row>
    <row r="52" spans="1:55" x14ac:dyDescent="0.25">
      <c r="A52" s="32">
        <v>48</v>
      </c>
      <c r="B52" s="35" t="s">
        <v>60</v>
      </c>
      <c r="C52" s="36">
        <f ca="1">IF(Analyse!$E$3="X",INDIRECT("'DATA - økonomi'!C"&amp;4+15*$A52+4*$A52+0),0)+IF(Analyse!$E$4="X",INDIRECT("'DATA - økonomi'!C"&amp;4+15*$A52+4*$A52+1),0)+IF(Analyse!$E$104="X",INDIRECT("'DATA - økonomi'!C"&amp;4+15*$A52+4*$A52+2),0)+IF(Analyse!$E$105="X",INDIRECT("'DATA - økonomi'!C"&amp;4+15*$A52+4*$A52+3),0)+IF(Analyse!$E$106="X",INDIRECT("'DATA - økonomi'!C"&amp;4+15*$A52+4*$A52+4),0)+IF(Analyse!$E$107="X",INDIRECT("'DATA - økonomi'!C"&amp;4+15*$A52+4*$A52+5),0)+IF(Analyse!$E$108="X",INDIRECT("'DATA - økonomi'!C"&amp;4+15*$A52+4*$A52+6),0)+IF(Analyse!$E$109="X",INDIRECT("'DATA - økonomi'!C"&amp;4+15*$A52+4*$A52+7),0)+IF(Analyse!$E$110="X",INDIRECT("'DATA - økonomi'!C"&amp;4+15*$A52+4*$A52+8),0)+IF(Analyse!$E$111="X",INDIRECT("'DATA - økonomi'!C"&amp;4+15*$A52+4*$A52+9),0)+IF(Analyse!$E$112="X",INDIRECT("'DATA - økonomi'!C"&amp;4+15*$A52+4*$A52+10),0)+IF(Analyse!$E$115="X",INDIRECT("'DATA - økonomi'!C"&amp;4+15*$A52+4*$A52+11),0)+IF(Analyse!$E$116="X",INDIRECT("'DATA - økonomi'!C"&amp;4+15*$A52+4*$A52+12),0)+IF(Analyse!$E$117="X",INDIRECT("'DATA - økonomi'!C"&amp;4+15*$A52+4*$A52+13),0)+IF(Analyse!$E$129="X",INDIRECT("'DATA - økonomi'!C"&amp;4+15*$A52+4*$A52+14),0)</f>
        <v>0</v>
      </c>
      <c r="D52" s="36">
        <f ca="1">IF(Analyse!$E$3="X",INDIRECT("'DATA - økonomi'!D"&amp;4+15*$A52+4*$A52+0),0)+IF(Analyse!$E$4="X",INDIRECT("'DATA - økonomi'!D"&amp;4+15*$A52+4*$A52+1),0)+IF(Analyse!$E$104="X",INDIRECT("'DATA - økonomi'!D"&amp;4+15*$A52+4*$A52+2),0)+IF(Analyse!$E$105="X",INDIRECT("'DATA - økonomi'!D"&amp;4+15*$A52+4*$A52+3),0)+IF(Analyse!$E$106="X",INDIRECT("'DATA - økonomi'!D"&amp;4+15*$A52+4*$A52+4),0)+IF(Analyse!$E$107="X",INDIRECT("'DATA - økonomi'!D"&amp;4+15*$A52+4*$A52+5),0)+IF(Analyse!$E$108="X",INDIRECT("'DATA - økonomi'!D"&amp;4+15*$A52+4*$A52+6),0)+IF(Analyse!$E$109="X",INDIRECT("'DATA - økonomi'!D"&amp;4+15*$A52+4*$A52+7),0)+IF(Analyse!$E$110="X",INDIRECT("'DATA - økonomi'!D"&amp;4+15*$A52+4*$A52+8),0)+IF(Analyse!$E$111="X",INDIRECT("'DATA - økonomi'!D"&amp;4+15*$A52+4*$A52+9),0)+IF(Analyse!$E$112="X",INDIRECT("'DATA - økonomi'!D"&amp;4+15*$A52+4*$A52+10),0)+IF(Analyse!$E$115="X",INDIRECT("'DATA - økonomi'!D"&amp;4+15*$A52+4*$A52+11),0)+IF(Analyse!$E$116="X",INDIRECT("'DATA - økonomi'!D"&amp;4+15*$A52+4*$A52+12),0)+IF(Analyse!$E$117="X",INDIRECT("'DATA - økonomi'!D"&amp;4+15*$A52+4*$A52+13),0)+IF(Analyse!$E$129="X",INDIRECT("'DATA - økonomi'!D"&amp;4+15*$A52+4*$A52+14),0)</f>
        <v>0</v>
      </c>
      <c r="E52" s="36">
        <f ca="1">IF(Analyse!$E$3="X",INDIRECT("'DATA - økonomi'!E"&amp;4+15*$A52+4*$A52+0),0)+IF(Analyse!$E$4="X",INDIRECT("'DATA - økonomi'!E"&amp;4+15*$A52+4*$A52+1),0)+IF(Analyse!$E$104="X",INDIRECT("'DATA - økonomi'!E"&amp;4+15*$A52+4*$A52+2),0)+IF(Analyse!$E$105="X",INDIRECT("'DATA - økonomi'!E"&amp;4+15*$A52+4*$A52+3),0)+IF(Analyse!$E$106="X",INDIRECT("'DATA - økonomi'!E"&amp;4+15*$A52+4*$A52+4),0)+IF(Analyse!$E$107="X",INDIRECT("'DATA - økonomi'!E"&amp;4+15*$A52+4*$A52+5),0)+IF(Analyse!$E$108="X",INDIRECT("'DATA - økonomi'!E"&amp;4+15*$A52+4*$A52+6),0)+IF(Analyse!$E$109="X",INDIRECT("'DATA - økonomi'!E"&amp;4+15*$A52+4*$A52+7),0)+IF(Analyse!$E$110="X",INDIRECT("'DATA - økonomi'!E"&amp;4+15*$A52+4*$A52+8),0)+IF(Analyse!$E$111="X",INDIRECT("'DATA - økonomi'!E"&amp;4+15*$A52+4*$A52+9),0)+IF(Analyse!$E$112="X",INDIRECT("'DATA - økonomi'!E"&amp;4+15*$A52+4*$A52+10),0)+IF(Analyse!$E$115="X",INDIRECT("'DATA - økonomi'!E"&amp;4+15*$A52+4*$A52+11),0)+IF(Analyse!$E$116="X",INDIRECT("'DATA - økonomi'!E"&amp;4+15*$A52+4*$A52+12),0)+IF(Analyse!$E$117="X",INDIRECT("'DATA - økonomi'!E"&amp;4+15*$A52+4*$A52+13),0)+IF(Analyse!$E$129="X",INDIRECT("'DATA - økonomi'!E"&amp;4+15*$A52+4*$A52+14),0)</f>
        <v>0</v>
      </c>
      <c r="F52" s="36">
        <f ca="1">IF(Analyse!$E$3="X",INDIRECT("'DATA - økonomi'!F"&amp;4+15*$A52+4*$A52+0),0)+IF(Analyse!$E$4="X",INDIRECT("'DATA - økonomi'!F"&amp;4+15*$A52+4*$A52+1),0)+IF(Analyse!$E$104="X",INDIRECT("'DATA - økonomi'!F"&amp;4+15*$A52+4*$A52+2),0)+IF(Analyse!$E$105="X",INDIRECT("'DATA - økonomi'!F"&amp;4+15*$A52+4*$A52+3),0)+IF(Analyse!$E$106="X",INDIRECT("'DATA - økonomi'!F"&amp;4+15*$A52+4*$A52+4),0)+IF(Analyse!$E$107="X",INDIRECT("'DATA - økonomi'!F"&amp;4+15*$A52+4*$A52+5),0)+IF(Analyse!$E$108="X",INDIRECT("'DATA - økonomi'!F"&amp;4+15*$A52+4*$A52+6),0)+IF(Analyse!$E$109="X",INDIRECT("'DATA - økonomi'!F"&amp;4+15*$A52+4*$A52+7),0)+IF(Analyse!$E$110="X",INDIRECT("'DATA - økonomi'!F"&amp;4+15*$A52+4*$A52+8),0)+IF(Analyse!$E$111="X",INDIRECT("'DATA - økonomi'!F"&amp;4+15*$A52+4*$A52+9),0)+IF(Analyse!$E$112="X",INDIRECT("'DATA - økonomi'!F"&amp;4+15*$A52+4*$A52+10),0)+IF(Analyse!$E$115="X",INDIRECT("'DATA - økonomi'!F"&amp;4+15*$A52+4*$A52+11),0)+IF(Analyse!$E$116="X",INDIRECT("'DATA - økonomi'!F"&amp;4+15*$A52+4*$A52+12),0)+IF(Analyse!$E$117="X",INDIRECT("'DATA - økonomi'!F"&amp;4+15*$A52+4*$A52+13),0)+IF(Analyse!$E$129="X",INDIRECT("'DATA - økonomi'!F"&amp;4+15*$A52+4*$A52+14),0)</f>
        <v>0</v>
      </c>
      <c r="G52" s="36">
        <f ca="1">IF(Analyse!$E$3="X",INDIRECT("'DATA - økonomi'!G"&amp;4+15*$A52+4*$A52+0),0)+IF(Analyse!$E$4="X",INDIRECT("'DATA - økonomi'!G"&amp;4+15*$A52+4*$A52+1),0)+IF(Analyse!$E$104="X",INDIRECT("'DATA - økonomi'!G"&amp;4+15*$A52+4*$A52+2),0)+IF(Analyse!$E$105="X",INDIRECT("'DATA - økonomi'!G"&amp;4+15*$A52+4*$A52+3),0)+IF(Analyse!$E$106="X",INDIRECT("'DATA - økonomi'!G"&amp;4+15*$A52+4*$A52+4),0)+IF(Analyse!$E$107="X",INDIRECT("'DATA - økonomi'!G"&amp;4+15*$A52+4*$A52+5),0)+IF(Analyse!$E$108="X",INDIRECT("'DATA - økonomi'!G"&amp;4+15*$A52+4*$A52+6),0)+IF(Analyse!$E$109="X",INDIRECT("'DATA - økonomi'!G"&amp;4+15*$A52+4*$A52+7),0)+IF(Analyse!$E$110="X",INDIRECT("'DATA - økonomi'!G"&amp;4+15*$A52+4*$A52+8),0)+IF(Analyse!$E$111="X",INDIRECT("'DATA - økonomi'!G"&amp;4+15*$A52+4*$A52+9),0)+IF(Analyse!$E$112="X",INDIRECT("'DATA - økonomi'!G"&amp;4+15*$A52+4*$A52+10),0)+IF(Analyse!$E$115="X",INDIRECT("'DATA - økonomi'!G"&amp;4+15*$A52+4*$A52+11),0)+IF(Analyse!$E$116="X",INDIRECT("'DATA - økonomi'!G"&amp;4+15*$A52+4*$A52+12),0)+IF(Analyse!$E$117="X",INDIRECT("'DATA - økonomi'!G"&amp;4+15*$A52+4*$A52+13),0)+IF(Analyse!$E$129="X",INDIRECT("'DATA - økonomi'!G"&amp;4+15*$A52+4*$A52+14),0)</f>
        <v>0</v>
      </c>
      <c r="H52" s="36">
        <f ca="1">IF(Analyse!$E$3="X",INDIRECT("'DATA - økonomi'!H"&amp;4+15*$A52+4*$A52+0),0)+IF(Analyse!$E$4="X",INDIRECT("'DATA - økonomi'!H"&amp;4+15*$A52+4*$A52+1),0)+IF(Analyse!$E$104="X",INDIRECT("'DATA - økonomi'!H"&amp;4+15*$A52+4*$A52+2),0)+IF(Analyse!$E$105="X",INDIRECT("'DATA - økonomi'!H"&amp;4+15*$A52+4*$A52+3),0)+IF(Analyse!$E$106="X",INDIRECT("'DATA - økonomi'!H"&amp;4+15*$A52+4*$A52+4),0)+IF(Analyse!$E$107="X",INDIRECT("'DATA - økonomi'!H"&amp;4+15*$A52+4*$A52+5),0)+IF(Analyse!$E$108="X",INDIRECT("'DATA - økonomi'!H"&amp;4+15*$A52+4*$A52+6),0)+IF(Analyse!$E$109="X",INDIRECT("'DATA - økonomi'!H"&amp;4+15*$A52+4*$A52+7),0)+IF(Analyse!$E$110="X",INDIRECT("'DATA - økonomi'!H"&amp;4+15*$A52+4*$A52+8),0)+IF(Analyse!$E$111="X",INDIRECT("'DATA - økonomi'!H"&amp;4+15*$A52+4*$A52+9),0)+IF(Analyse!$E$112="X",INDIRECT("'DATA - økonomi'!H"&amp;4+15*$A52+4*$A52+10),0)+IF(Analyse!$E$115="X",INDIRECT("'DATA - økonomi'!H"&amp;4+15*$A52+4*$A52+11),0)+IF(Analyse!$E$116="X",INDIRECT("'DATA - økonomi'!H"&amp;4+15*$A52+4*$A52+12),0)+IF(Analyse!$E$117="X",INDIRECT("'DATA - økonomi'!H"&amp;4+15*$A52+4*$A52+13),0)+IF(Analyse!$E$129="X",INDIRECT("'DATA - økonomi'!H"&amp;4+15*$A52+4*$A52+14),0)</f>
        <v>0</v>
      </c>
      <c r="I52" s="36">
        <f ca="1">IF(Analyse!$E$3="X",INDIRECT("'DATA - økonomi'!I"&amp;4+15*$A52+4*$A52+0),0)+IF(Analyse!$E$4="X",INDIRECT("'DATA - økonomi'!I"&amp;4+15*$A52+4*$A52+1),0)+IF(Analyse!$E$104="X",INDIRECT("'DATA - økonomi'!I"&amp;4+15*$A52+4*$A52+2),0)+IF(Analyse!$E$105="X",INDIRECT("'DATA - økonomi'!I"&amp;4+15*$A52+4*$A52+3),0)+IF(Analyse!$E$106="X",INDIRECT("'DATA - økonomi'!I"&amp;4+15*$A52+4*$A52+4),0)+IF(Analyse!$E$107="X",INDIRECT("'DATA - økonomi'!I"&amp;4+15*$A52+4*$A52+5),0)+IF(Analyse!$E$108="X",INDIRECT("'DATA - økonomi'!I"&amp;4+15*$A52+4*$A52+6),0)+IF(Analyse!$E$109="X",INDIRECT("'DATA - økonomi'!I"&amp;4+15*$A52+4*$A52+7),0)+IF(Analyse!$E$110="X",INDIRECT("'DATA - økonomi'!I"&amp;4+15*$A52+4*$A52+8),0)+IF(Analyse!$E$111="X",INDIRECT("'DATA - økonomi'!I"&amp;4+15*$A52+4*$A52+9),0)+IF(Analyse!$E$112="X",INDIRECT("'DATA - økonomi'!I"&amp;4+15*$A52+4*$A52+10),0)+IF(Analyse!$E$115="X",INDIRECT("'DATA - økonomi'!I"&amp;4+15*$A52+4*$A52+11),0)+IF(Analyse!$E$116="X",INDIRECT("'DATA - økonomi'!I"&amp;4+15*$A52+4*$A52+12),0)+IF(Analyse!$E$117="X",INDIRECT("'DATA - økonomi'!I"&amp;4+15*$A52+4*$A52+13),0)+IF(Analyse!$E$129="X",INDIRECT("'DATA - økonomi'!I"&amp;4+15*$A52+4*$A52+14),0)</f>
        <v>0</v>
      </c>
      <c r="J52" s="36">
        <f ca="1">IF(Analyse!$E$3="X",INDIRECT("'DATA - økonomi'!J"&amp;4+15*$A52+4*$A52+0),0)+IF(Analyse!$E$4="X",INDIRECT("'DATA - økonomi'!J"&amp;4+15*$A52+4*$A52+1),0)+IF(Analyse!$E$104="X",INDIRECT("'DATA - økonomi'!J"&amp;4+15*$A52+4*$A52+2),0)+IF(Analyse!$E$105="X",INDIRECT("'DATA - økonomi'!J"&amp;4+15*$A52+4*$A52+3),0)+IF(Analyse!$E$106="X",INDIRECT("'DATA - økonomi'!J"&amp;4+15*$A52+4*$A52+4),0)+IF(Analyse!$E$107="X",INDIRECT("'DATA - økonomi'!J"&amp;4+15*$A52+4*$A52+5),0)+IF(Analyse!$E$108="X",INDIRECT("'DATA - økonomi'!J"&amp;4+15*$A52+4*$A52+6),0)+IF(Analyse!$E$109="X",INDIRECT("'DATA - økonomi'!J"&amp;4+15*$A52+4*$A52+7),0)+IF(Analyse!$E$110="X",INDIRECT("'DATA - økonomi'!J"&amp;4+15*$A52+4*$A52+8),0)+IF(Analyse!$E$111="X",INDIRECT("'DATA - økonomi'!J"&amp;4+15*$A52+4*$A52+9),0)+IF(Analyse!$E$112="X",INDIRECT("'DATA - økonomi'!J"&amp;4+15*$A52+4*$A52+10),0)+IF(Analyse!$E$115="X",INDIRECT("'DATA - økonomi'!J"&amp;4+15*$A52+4*$A52+11),0)+IF(Analyse!$E$116="X",INDIRECT("'DATA - økonomi'!J"&amp;4+15*$A52+4*$A52+12),0)+IF(Analyse!$E$117="X",INDIRECT("'DATA - økonomi'!J"&amp;4+15*$A52+4*$A52+13),0)+IF(Analyse!$E$129="X",INDIRECT("'DATA - økonomi'!J"&amp;4+15*$A52+4*$A52+14),0)</f>
        <v>0</v>
      </c>
      <c r="K52" s="36">
        <f ca="1">IF(Analyse!$E$3="X",INDIRECT("'DATA - økonomi'!K"&amp;4+15*$A52+4*$A52+0),0)+IF(Analyse!$E$4="X",INDIRECT("'DATA - økonomi'!K"&amp;4+15*$A52+4*$A52+1),0)+IF(Analyse!$E$104="X",INDIRECT("'DATA - økonomi'!K"&amp;4+15*$A52+4*$A52+2),0)+IF(Analyse!$E$105="X",INDIRECT("'DATA - økonomi'!K"&amp;4+15*$A52+4*$A52+3),0)+IF(Analyse!$E$106="X",INDIRECT("'DATA - økonomi'!K"&amp;4+15*$A52+4*$A52+4),0)+IF(Analyse!$E$107="X",INDIRECT("'DATA - økonomi'!K"&amp;4+15*$A52+4*$A52+5),0)+IF(Analyse!$E$108="X",INDIRECT("'DATA - økonomi'!K"&amp;4+15*$A52+4*$A52+6),0)+IF(Analyse!$E$109="X",INDIRECT("'DATA - økonomi'!K"&amp;4+15*$A52+4*$A52+7),0)+IF(Analyse!$E$110="X",INDIRECT("'DATA - økonomi'!K"&amp;4+15*$A52+4*$A52+8),0)+IF(Analyse!$E$111="X",INDIRECT("'DATA - økonomi'!K"&amp;4+15*$A52+4*$A52+9),0)+IF(Analyse!$E$112="X",INDIRECT("'DATA - økonomi'!K"&amp;4+15*$A52+4*$A52+10),0)+IF(Analyse!$E$115="X",INDIRECT("'DATA - økonomi'!K"&amp;4+15*$A52+4*$A52+11),0)+IF(Analyse!$E$116="X",INDIRECT("'DATA - økonomi'!K"&amp;4+15*$A52+4*$A52+12),0)+IF(Analyse!$E$117="X",INDIRECT("'DATA - økonomi'!K"&amp;4+15*$A52+4*$A52+13),0)+IF(Analyse!$E$129="X",INDIRECT("'DATA - økonomi'!K"&amp;4+15*$A52+4*$A52+14),0)</f>
        <v>0</v>
      </c>
      <c r="L52" s="36">
        <f ca="1">IF(Analyse!$E$3="X",INDIRECT("'DATA - økonomi'!L"&amp;4+15*$A52+4*$A52+0),0)+IF(Analyse!$E$4="X",INDIRECT("'DATA - økonomi'!L"&amp;4+15*$A52+4*$A52+1),0)+IF(Analyse!$E$104="X",INDIRECT("'DATA - økonomi'!L"&amp;4+15*$A52+4*$A52+2),0)+IF(Analyse!$E$105="X",INDIRECT("'DATA - økonomi'!L"&amp;4+15*$A52+4*$A52+3),0)+IF(Analyse!$E$106="X",INDIRECT("'DATA - økonomi'!L"&amp;4+15*$A52+4*$A52+4),0)+IF(Analyse!$E$107="X",INDIRECT("'DATA - økonomi'!L"&amp;4+15*$A52+4*$A52+5),0)+IF(Analyse!$E$108="X",INDIRECT("'DATA - økonomi'!L"&amp;4+15*$A52+4*$A52+6),0)+IF(Analyse!$E$109="X",INDIRECT("'DATA - økonomi'!L"&amp;4+15*$A52+4*$A52+7),0)+IF(Analyse!$E$110="X",INDIRECT("'DATA - økonomi'!L"&amp;4+15*$A52+4*$A52+8),0)+IF(Analyse!$E$111="X",INDIRECT("'DATA - økonomi'!L"&amp;4+15*$A52+4*$A52+9),0)+IF(Analyse!$E$112="X",INDIRECT("'DATA - økonomi'!L"&amp;4+15*$A52+4*$A52+10),0)+IF(Analyse!$E$115="X",INDIRECT("'DATA - økonomi'!L"&amp;4+15*$A52+4*$A52+11),0)+IF(Analyse!$E$116="X",INDIRECT("'DATA - økonomi'!L"&amp;4+15*$A52+4*$A52+12),0)+IF(Analyse!$E$117="X",INDIRECT("'DATA - økonomi'!L"&amp;4+15*$A52+4*$A52+13),0)+IF(Analyse!$E$129="X",INDIRECT("'DATA - økonomi'!L"&amp;4+15*$A52+4*$A52+14),0)</f>
        <v>0</v>
      </c>
      <c r="M52" s="36">
        <f ca="1">IF(Analyse!$E$3="X",INDIRECT("'DATA - økonomi'!M"&amp;4+15*$A52+4*$A52+0),0)+IF(Analyse!$E$4="X",INDIRECT("'DATA - økonomi'!M"&amp;4+15*$A52+4*$A52+1),0)+IF(Analyse!$E$104="X",INDIRECT("'DATA - økonomi'!M"&amp;4+15*$A52+4*$A52+2),0)+IF(Analyse!$E$105="X",INDIRECT("'DATA - økonomi'!M"&amp;4+15*$A52+4*$A52+3),0)+IF(Analyse!$E$106="X",INDIRECT("'DATA - økonomi'!M"&amp;4+15*$A52+4*$A52+4),0)+IF(Analyse!$E$107="X",INDIRECT("'DATA - økonomi'!M"&amp;4+15*$A52+4*$A52+5),0)+IF(Analyse!$E$108="X",INDIRECT("'DATA - økonomi'!M"&amp;4+15*$A52+4*$A52+6),0)+IF(Analyse!$E$109="X",INDIRECT("'DATA - økonomi'!M"&amp;4+15*$A52+4*$A52+7),0)+IF(Analyse!$E$110="X",INDIRECT("'DATA - økonomi'!M"&amp;4+15*$A52+4*$A52+8),0)+IF(Analyse!$E$111="X",INDIRECT("'DATA - økonomi'!M"&amp;4+15*$A52+4*$A52+9),0)+IF(Analyse!$E$112="X",INDIRECT("'DATA - økonomi'!M"&amp;4+15*$A52+4*$A52+10),0)+IF(Analyse!$E$115="X",INDIRECT("'DATA - økonomi'!M"&amp;4+15*$A52+4*$A52+11),0)+IF(Analyse!$E$116="X",INDIRECT("'DATA - økonomi'!M"&amp;4+15*$A52+4*$A52+12),0)+IF(Analyse!$E$117="X",INDIRECT("'DATA - økonomi'!M"&amp;4+15*$A52+4*$A52+13),0)+IF(Analyse!$E$129="X",INDIRECT("'DATA - økonomi'!M"&amp;4+15*$A52+4*$A52+14),0)</f>
        <v>0</v>
      </c>
      <c r="N52" s="36">
        <f ca="1">IF(Analyse!$E$3="X",INDIRECT("'DATA - økonomi'!N"&amp;4+15*$A52+4*$A52+0),0)+IF(Analyse!$E$4="X",INDIRECT("'DATA - økonomi'!N"&amp;4+15*$A52+4*$A52+1),0)+IF(Analyse!$E$104="X",INDIRECT("'DATA - økonomi'!N"&amp;4+15*$A52+4*$A52+2),0)+IF(Analyse!$E$105="X",INDIRECT("'DATA - økonomi'!N"&amp;4+15*$A52+4*$A52+3),0)+IF(Analyse!$E$106="X",INDIRECT("'DATA - økonomi'!N"&amp;4+15*$A52+4*$A52+4),0)+IF(Analyse!$E$107="X",INDIRECT("'DATA - økonomi'!N"&amp;4+15*$A52+4*$A52+5),0)+IF(Analyse!$E$108="X",INDIRECT("'DATA - økonomi'!N"&amp;4+15*$A52+4*$A52+6),0)+IF(Analyse!$E$109="X",INDIRECT("'DATA - økonomi'!N"&amp;4+15*$A52+4*$A52+7),0)+IF(Analyse!$E$110="X",INDIRECT("'DATA - økonomi'!N"&amp;4+15*$A52+4*$A52+8),0)+IF(Analyse!$E$111="X",INDIRECT("'DATA - økonomi'!N"&amp;4+15*$A52+4*$A52+9),0)+IF(Analyse!$E$112="X",INDIRECT("'DATA - økonomi'!N"&amp;4+15*$A52+4*$A52+10),0)+IF(Analyse!$E$115="X",INDIRECT("'DATA - økonomi'!N"&amp;4+15*$A52+4*$A52+11),0)+IF(Analyse!$E$116="X",INDIRECT("'DATA - økonomi'!N"&amp;4+15*$A52+4*$A52+12),0)+IF(Analyse!$E$117="X",INDIRECT("'DATA - økonomi'!N"&amp;4+15*$A52+4*$A52+13),0)+IF(Analyse!$E$129="X",INDIRECT("'DATA - økonomi'!N"&amp;4+15*$A52+4*$A52+14),0)</f>
        <v>0</v>
      </c>
      <c r="O52" s="32"/>
      <c r="P52" s="35" t="s">
        <v>60</v>
      </c>
      <c r="Q52" s="36">
        <f ca="1">IF(Analyse!$E$3="X",INDIRECT("'DATA - økonomi'!Q"&amp;4+15*$A52+4*$A52+0),0)+IF(Analyse!$E$4="X",INDIRECT("'DATA - økonomi'!Q"&amp;4+15*$A52+4*$A52+1),0)+IF(Analyse!$E$104="X",INDIRECT("'DATA - økonomi'!Q"&amp;4+15*$A52+4*$A52+2),0)+IF(Analyse!$E$105="X",INDIRECT("'DATA - økonomi'!Q"&amp;4+15*$A52+4*$A52+3),0)+IF(Analyse!$E$106="X",INDIRECT("'DATA - økonomi'!Q"&amp;4+15*$A52+4*$A52+4),0)+IF(Analyse!$E$107="X",INDIRECT("'DATA - økonomi'!Q"&amp;4+15*$A52+4*$A52+5),0)+IF(Analyse!$E$108="X",INDIRECT("'DATA - økonomi'!Q"&amp;4+15*$A52+4*$A52+6),0)+IF(Analyse!$E$109="X",INDIRECT("'DATA - økonomi'!Q"&amp;4+15*$A52+4*$A52+7),0)+IF(Analyse!$E$110="X",INDIRECT("'DATA - økonomi'!Q"&amp;4+15*$A52+4*$A52+8),0)+IF(Analyse!$E$111="X",INDIRECT("'DATA - økonomi'!Q"&amp;4+15*$A52+4*$A52+9),0)+IF(Analyse!$E$112="X",INDIRECT("'DATA - økonomi'!Q"&amp;4+15*$A52+4*$A52+10),0)+IF(Analyse!$E$115="X",INDIRECT("'DATA - økonomi'!Q"&amp;4+15*$A52+4*$A52+11),0)+IF(Analyse!$E$116="X",INDIRECT("'DATA - økonomi'!Q"&amp;4+15*$A52+4*$A52+12),0)+IF(Analyse!$E$117="X",INDIRECT("'DATA - økonomi'!Q"&amp;4+15*$A52+4*$A52+13),0)+IF(Analyse!$E$129="X",INDIRECT("'DATA - økonomi'!Q"&amp;4+15*$A52+4*$A52+14),0)</f>
        <v>0</v>
      </c>
      <c r="R52" s="36">
        <f ca="1">IF(Analyse!$E$3="X",INDIRECT("'DATA - økonomi'!R"&amp;4+15*$A52+4*$A52+0),0)+IF(Analyse!$E$4="X",INDIRECT("'DATA - økonomi'!R"&amp;4+15*$A52+4*$A52+1),0)+IF(Analyse!$E$104="X",INDIRECT("'DATA - økonomi'!R"&amp;4+15*$A52+4*$A52+2),0)+IF(Analyse!$E$105="X",INDIRECT("'DATA - økonomi'!R"&amp;4+15*$A52+4*$A52+3),0)+IF(Analyse!$E$106="X",INDIRECT("'DATA - økonomi'!R"&amp;4+15*$A52+4*$A52+4),0)+IF(Analyse!$E$107="X",INDIRECT("'DATA - økonomi'!R"&amp;4+15*$A52+4*$A52+5),0)+IF(Analyse!$E$108="X",INDIRECT("'DATA - økonomi'!R"&amp;4+15*$A52+4*$A52+6),0)+IF(Analyse!$E$109="X",INDIRECT("'DATA - økonomi'!R"&amp;4+15*$A52+4*$A52+7),0)+IF(Analyse!$E$110="X",INDIRECT("'DATA - økonomi'!R"&amp;4+15*$A52+4*$A52+8),0)+IF(Analyse!$E$111="X",INDIRECT("'DATA - økonomi'!R"&amp;4+15*$A52+4*$A52+9),0)+IF(Analyse!$E$112="X",INDIRECT("'DATA - økonomi'!R"&amp;4+15*$A52+4*$A52+10),0)+IF(Analyse!$E$115="X",INDIRECT("'DATA - økonomi'!R"&amp;4+15*$A52+4*$A52+11),0)+IF(Analyse!$E$116="X",INDIRECT("'DATA - økonomi'!R"&amp;4+15*$A52+4*$A52+12),0)+IF(Analyse!$E$117="X",INDIRECT("'DATA - økonomi'!R"&amp;4+15*$A52+4*$A52+13),0)+IF(Analyse!$E$129="X",INDIRECT("'DATA - økonomi'!R"&amp;4+15*$A52+4*$A52+14),0)</f>
        <v>0</v>
      </c>
      <c r="S52" s="36">
        <f ca="1">IF(Analyse!$E$3="X",INDIRECT("'DATA - økonomi'!S"&amp;4+15*$A52+4*$A52+0),0)+IF(Analyse!$E$4="X",INDIRECT("'DATA - økonomi'!S"&amp;4+15*$A52+4*$A52+1),0)+IF(Analyse!$E$104="X",INDIRECT("'DATA - økonomi'!S"&amp;4+15*$A52+4*$A52+2),0)+IF(Analyse!$E$105="X",INDIRECT("'DATA - økonomi'!S"&amp;4+15*$A52+4*$A52+3),0)+IF(Analyse!$E$106="X",INDIRECT("'DATA - økonomi'!S"&amp;4+15*$A52+4*$A52+4),0)+IF(Analyse!$E$107="X",INDIRECT("'DATA - økonomi'!S"&amp;4+15*$A52+4*$A52+5),0)+IF(Analyse!$E$108="X",INDIRECT("'DATA - økonomi'!S"&amp;4+15*$A52+4*$A52+6),0)+IF(Analyse!$E$109="X",INDIRECT("'DATA - økonomi'!S"&amp;4+15*$A52+4*$A52+7),0)+IF(Analyse!$E$110="X",INDIRECT("'DATA - økonomi'!S"&amp;4+15*$A52+4*$A52+8),0)+IF(Analyse!$E$111="X",INDIRECT("'DATA - økonomi'!S"&amp;4+15*$A52+4*$A52+9),0)+IF(Analyse!$E$112="X",INDIRECT("'DATA - økonomi'!S"&amp;4+15*$A52+4*$A52+10),0)+IF(Analyse!$E$115="X",INDIRECT("'DATA - økonomi'!S"&amp;4+15*$A52+4*$A52+11),0)+IF(Analyse!$E$116="X",INDIRECT("'DATA - økonomi'!S"&amp;4+15*$A52+4*$A52+12),0)+IF(Analyse!$E$117="X",INDIRECT("'DATA - økonomi'!S"&amp;4+15*$A52+4*$A52+13),0)+IF(Analyse!$E$129="X",INDIRECT("'DATA - økonomi'!S"&amp;4+15*$A52+4*$A52+14),0)</f>
        <v>0</v>
      </c>
      <c r="T52" s="36">
        <f ca="1">IF(Analyse!$E$3="X",INDIRECT("'DATA - økonomi'!T"&amp;4+15*$A52+4*$A52+0),0)+IF(Analyse!$E$4="X",INDIRECT("'DATA - økonomi'!T"&amp;4+15*$A52+4*$A52+1),0)+IF(Analyse!$E$104="X",INDIRECT("'DATA - økonomi'!T"&amp;4+15*$A52+4*$A52+2),0)+IF(Analyse!$E$105="X",INDIRECT("'DATA - økonomi'!T"&amp;4+15*$A52+4*$A52+3),0)+IF(Analyse!$E$106="X",INDIRECT("'DATA - økonomi'!T"&amp;4+15*$A52+4*$A52+4),0)+IF(Analyse!$E$107="X",INDIRECT("'DATA - økonomi'!T"&amp;4+15*$A52+4*$A52+5),0)+IF(Analyse!$E$108="X",INDIRECT("'DATA - økonomi'!T"&amp;4+15*$A52+4*$A52+6),0)+IF(Analyse!$E$109="X",INDIRECT("'DATA - økonomi'!T"&amp;4+15*$A52+4*$A52+7),0)+IF(Analyse!$E$110="X",INDIRECT("'DATA - økonomi'!T"&amp;4+15*$A52+4*$A52+8),0)+IF(Analyse!$E$111="X",INDIRECT("'DATA - økonomi'!T"&amp;4+15*$A52+4*$A52+9),0)+IF(Analyse!$E$112="X",INDIRECT("'DATA - økonomi'!T"&amp;4+15*$A52+4*$A52+10),0)+IF(Analyse!$E$115="X",INDIRECT("'DATA - økonomi'!T"&amp;4+15*$A52+4*$A52+11),0)+IF(Analyse!$E$116="X",INDIRECT("'DATA - økonomi'!T"&amp;4+15*$A52+4*$A52+12),0)+IF(Analyse!$E$117="X",INDIRECT("'DATA - økonomi'!T"&amp;4+15*$A52+4*$A52+13),0)+IF(Analyse!$E$129="X",INDIRECT("'DATA - økonomi'!T"&amp;4+15*$A52+4*$A52+14),0)</f>
        <v>0</v>
      </c>
      <c r="U52" s="36">
        <f ca="1">IF(Analyse!$E$3="X",INDIRECT("'DATA - økonomi'!U"&amp;4+15*$A52+4*$A52+0),0)+IF(Analyse!$E$4="X",INDIRECT("'DATA - økonomi'!U"&amp;4+15*$A52+4*$A52+1),0)+IF(Analyse!$E$104="X",INDIRECT("'DATA - økonomi'!U"&amp;4+15*$A52+4*$A52+2),0)+IF(Analyse!$E$105="X",INDIRECT("'DATA - økonomi'!U"&amp;4+15*$A52+4*$A52+3),0)+IF(Analyse!$E$106="X",INDIRECT("'DATA - økonomi'!U"&amp;4+15*$A52+4*$A52+4),0)+IF(Analyse!$E$107="X",INDIRECT("'DATA - økonomi'!U"&amp;4+15*$A52+4*$A52+5),0)+IF(Analyse!$E$108="X",INDIRECT("'DATA - økonomi'!U"&amp;4+15*$A52+4*$A52+6),0)+IF(Analyse!$E$109="X",INDIRECT("'DATA - økonomi'!U"&amp;4+15*$A52+4*$A52+7),0)+IF(Analyse!$E$110="X",INDIRECT("'DATA - økonomi'!U"&amp;4+15*$A52+4*$A52+8),0)+IF(Analyse!$E$111="X",INDIRECT("'DATA - økonomi'!U"&amp;4+15*$A52+4*$A52+9),0)+IF(Analyse!$E$112="X",INDIRECT("'DATA - økonomi'!U"&amp;4+15*$A52+4*$A52+10),0)+IF(Analyse!$E$115="X",INDIRECT("'DATA - økonomi'!U"&amp;4+15*$A52+4*$A52+11),0)+IF(Analyse!$E$116="X",INDIRECT("'DATA - økonomi'!U"&amp;4+15*$A52+4*$A52+12),0)+IF(Analyse!$E$117="X",INDIRECT("'DATA - økonomi'!U"&amp;4+15*$A52+4*$A52+13),0)+IF(Analyse!$E$129="X",INDIRECT("'DATA - økonomi'!U"&amp;4+15*$A52+4*$A52+14),0)</f>
        <v>0</v>
      </c>
      <c r="V52" s="36">
        <f ca="1">IF(Analyse!$E$3="X",INDIRECT("'DATA - økonomi'!V"&amp;4+15*$A52+4*$A52+0),0)+IF(Analyse!$E$4="X",INDIRECT("'DATA - økonomi'!V"&amp;4+15*$A52+4*$A52+1),0)+IF(Analyse!$E$104="X",INDIRECT("'DATA - økonomi'!V"&amp;4+15*$A52+4*$A52+2),0)+IF(Analyse!$E$105="X",INDIRECT("'DATA - økonomi'!V"&amp;4+15*$A52+4*$A52+3),0)+IF(Analyse!$E$106="X",INDIRECT("'DATA - økonomi'!V"&amp;4+15*$A52+4*$A52+4),0)+IF(Analyse!$E$107="X",INDIRECT("'DATA - økonomi'!V"&amp;4+15*$A52+4*$A52+5),0)+IF(Analyse!$E$108="X",INDIRECT("'DATA - økonomi'!V"&amp;4+15*$A52+4*$A52+6),0)+IF(Analyse!$E$109="X",INDIRECT("'DATA - økonomi'!V"&amp;4+15*$A52+4*$A52+7),0)+IF(Analyse!$E$110="X",INDIRECT("'DATA - økonomi'!V"&amp;4+15*$A52+4*$A52+8),0)+IF(Analyse!$E$111="X",INDIRECT("'DATA - økonomi'!V"&amp;4+15*$A52+4*$A52+9),0)+IF(Analyse!$E$112="X",INDIRECT("'DATA - økonomi'!V"&amp;4+15*$A52+4*$A52+10),0)+IF(Analyse!$E$115="X",INDIRECT("'DATA - økonomi'!V"&amp;4+15*$A52+4*$A52+11),0)+IF(Analyse!$E$116="X",INDIRECT("'DATA - økonomi'!V"&amp;4+15*$A52+4*$A52+12),0)+IF(Analyse!$E$117="X",INDIRECT("'DATA - økonomi'!V"&amp;4+15*$A52+4*$A52+13),0)+IF(Analyse!$E$129="X",INDIRECT("'DATA - økonomi'!V"&amp;4+15*$A52+4*$A52+14),0)</f>
        <v>0</v>
      </c>
      <c r="W52" s="36">
        <f ca="1">IF(Analyse!$E$3="X",INDIRECT("'DATA - økonomi'!W"&amp;4+15*$A52+4*$A52+0),0)+IF(Analyse!$E$4="X",INDIRECT("'DATA - økonomi'!W"&amp;4+15*$A52+4*$A52+1),0)+IF(Analyse!$E$104="X",INDIRECT("'DATA - økonomi'!W"&amp;4+15*$A52+4*$A52+2),0)+IF(Analyse!$E$105="X",INDIRECT("'DATA - økonomi'!W"&amp;4+15*$A52+4*$A52+3),0)+IF(Analyse!$E$106="X",INDIRECT("'DATA - økonomi'!W"&amp;4+15*$A52+4*$A52+4),0)+IF(Analyse!$E$107="X",INDIRECT("'DATA - økonomi'!W"&amp;4+15*$A52+4*$A52+5),0)+IF(Analyse!$E$108="X",INDIRECT("'DATA - økonomi'!W"&amp;4+15*$A52+4*$A52+6),0)+IF(Analyse!$E$109="X",INDIRECT("'DATA - økonomi'!W"&amp;4+15*$A52+4*$A52+7),0)+IF(Analyse!$E$110="X",INDIRECT("'DATA - økonomi'!W"&amp;4+15*$A52+4*$A52+8),0)+IF(Analyse!$E$111="X",INDIRECT("'DATA - økonomi'!W"&amp;4+15*$A52+4*$A52+9),0)+IF(Analyse!$E$112="X",INDIRECT("'DATA - økonomi'!W"&amp;4+15*$A52+4*$A52+10),0)+IF(Analyse!$E$115="X",INDIRECT("'DATA - økonomi'!W"&amp;4+15*$A52+4*$A52+11),0)+IF(Analyse!$E$116="X",INDIRECT("'DATA - økonomi'!W"&amp;4+15*$A52+4*$A52+12),0)+IF(Analyse!$E$117="X",INDIRECT("'DATA - økonomi'!W"&amp;4+15*$A52+4*$A52+13),0)+IF(Analyse!$E$129="X",INDIRECT("'DATA - økonomi'!W"&amp;4+15*$A52+4*$A52+14),0)</f>
        <v>0</v>
      </c>
      <c r="X52" s="36">
        <f ca="1">IF(Analyse!$E$3="X",INDIRECT("'DATA - økonomi'!X"&amp;4+15*$A52+4*$A52+0),0)+IF(Analyse!$E$4="X",INDIRECT("'DATA - økonomi'!X"&amp;4+15*$A52+4*$A52+1),0)+IF(Analyse!$E$104="X",INDIRECT("'DATA - økonomi'!X"&amp;4+15*$A52+4*$A52+2),0)+IF(Analyse!$E$105="X",INDIRECT("'DATA - økonomi'!X"&amp;4+15*$A52+4*$A52+3),0)+IF(Analyse!$E$106="X",INDIRECT("'DATA - økonomi'!X"&amp;4+15*$A52+4*$A52+4),0)+IF(Analyse!$E$107="X",INDIRECT("'DATA - økonomi'!X"&amp;4+15*$A52+4*$A52+5),0)+IF(Analyse!$E$108="X",INDIRECT("'DATA - økonomi'!X"&amp;4+15*$A52+4*$A52+6),0)+IF(Analyse!$E$109="X",INDIRECT("'DATA - økonomi'!X"&amp;4+15*$A52+4*$A52+7),0)+IF(Analyse!$E$110="X",INDIRECT("'DATA - økonomi'!X"&amp;4+15*$A52+4*$A52+8),0)+IF(Analyse!$E$111="X",INDIRECT("'DATA - økonomi'!X"&amp;4+15*$A52+4*$A52+9),0)+IF(Analyse!$E$112="X",INDIRECT("'DATA - økonomi'!X"&amp;4+15*$A52+4*$A52+10),0)+IF(Analyse!$E$115="X",INDIRECT("'DATA - økonomi'!X"&amp;4+15*$A52+4*$A52+11),0)+IF(Analyse!$E$116="X",INDIRECT("'DATA - økonomi'!X"&amp;4+15*$A52+4*$A52+12),0)+IF(Analyse!$E$117="X",INDIRECT("'DATA - økonomi'!X"&amp;4+15*$A52+4*$A52+13),0)+IF(Analyse!$E$129="X",INDIRECT("'DATA - økonomi'!X"&amp;4+15*$A52+4*$A52+14),0)</f>
        <v>0</v>
      </c>
      <c r="Y52" s="36">
        <f ca="1">IF(Analyse!$E$3="X",INDIRECT("'DATA - økonomi'!Y"&amp;4+15*$A52+4*$A52+0),0)+IF(Analyse!$E$4="X",INDIRECT("'DATA - økonomi'!Y"&amp;4+15*$A52+4*$A52+1),0)+IF(Analyse!$E$104="X",INDIRECT("'DATA - økonomi'!Y"&amp;4+15*$A52+4*$A52+2),0)+IF(Analyse!$E$105="X",INDIRECT("'DATA - økonomi'!Y"&amp;4+15*$A52+4*$A52+3),0)+IF(Analyse!$E$106="X",INDIRECT("'DATA - økonomi'!Y"&amp;4+15*$A52+4*$A52+4),0)+IF(Analyse!$E$107="X",INDIRECT("'DATA - økonomi'!Y"&amp;4+15*$A52+4*$A52+5),0)+IF(Analyse!$E$108="X",INDIRECT("'DATA - økonomi'!Y"&amp;4+15*$A52+4*$A52+6),0)+IF(Analyse!$E$109="X",INDIRECT("'DATA - økonomi'!Y"&amp;4+15*$A52+4*$A52+7),0)+IF(Analyse!$E$110="X",INDIRECT("'DATA - økonomi'!Y"&amp;4+15*$A52+4*$A52+8),0)+IF(Analyse!$E$111="X",INDIRECT("'DATA - økonomi'!Y"&amp;4+15*$A52+4*$A52+9),0)+IF(Analyse!$E$112="X",INDIRECT("'DATA - økonomi'!Y"&amp;4+15*$A52+4*$A52+10),0)+IF(Analyse!$E$115="X",INDIRECT("'DATA - økonomi'!Y"&amp;4+15*$A52+4*$A52+11),0)+IF(Analyse!$E$116="X",INDIRECT("'DATA - økonomi'!Y"&amp;4+15*$A52+4*$A52+12),0)+IF(Analyse!$E$117="X",INDIRECT("'DATA - økonomi'!Y"&amp;4+15*$A52+4*$A52+13),0)+IF(Analyse!$E$129="X",INDIRECT("'DATA - økonomi'!Y"&amp;4+15*$A52+4*$A52+14),0)</f>
        <v>0</v>
      </c>
      <c r="Z52" s="36">
        <f ca="1">IF(Analyse!$E$3="X",INDIRECT("'DATA - økonomi'!Z"&amp;4+15*$A52+4*$A52+0),0)+IF(Analyse!$E$4="X",INDIRECT("'DATA - økonomi'!Z"&amp;4+15*$A52+4*$A52+1),0)+IF(Analyse!$E$104="X",INDIRECT("'DATA - økonomi'!Z"&amp;4+15*$A52+4*$A52+2),0)+IF(Analyse!$E$105="X",INDIRECT("'DATA - økonomi'!Z"&amp;4+15*$A52+4*$A52+3),0)+IF(Analyse!$E$106="X",INDIRECT("'DATA - økonomi'!Z"&amp;4+15*$A52+4*$A52+4),0)+IF(Analyse!$E$107="X",INDIRECT("'DATA - økonomi'!Z"&amp;4+15*$A52+4*$A52+5),0)+IF(Analyse!$E$108="X",INDIRECT("'DATA - økonomi'!Z"&amp;4+15*$A52+4*$A52+6),0)+IF(Analyse!$E$109="X",INDIRECT("'DATA - økonomi'!Z"&amp;4+15*$A52+4*$A52+7),0)+IF(Analyse!$E$110="X",INDIRECT("'DATA - økonomi'!Z"&amp;4+15*$A52+4*$A52+8),0)+IF(Analyse!$E$111="X",INDIRECT("'DATA - økonomi'!Z"&amp;4+15*$A52+4*$A52+9),0)+IF(Analyse!$E$112="X",INDIRECT("'DATA - økonomi'!Z"&amp;4+15*$A52+4*$A52+10),0)+IF(Analyse!$E$115="X",INDIRECT("'DATA - økonomi'!Z"&amp;4+15*$A52+4*$A52+11),0)+IF(Analyse!$E$116="X",INDIRECT("'DATA - økonomi'!Z"&amp;4+15*$A52+4*$A52+12),0)+IF(Analyse!$E$117="X",INDIRECT("'DATA - økonomi'!Z"&amp;4+15*$A52+4*$A52+13),0)+IF(Analyse!$E$129="X",INDIRECT("'DATA - økonomi'!Z"&amp;4+15*$A52+4*$A52+14),0)</f>
        <v>0</v>
      </c>
      <c r="AA52" s="36">
        <f ca="1">IF(Analyse!$E$3="X",INDIRECT("'DATA - økonomi'!Z"&amp;4+15*$A52+4*$A52+0),0)+IF(Analyse!$E$4="X",INDIRECT("'DATA - økonomi'!Z"&amp;4+15*$A52+4*$A52+1),0)+IF(Analyse!$E$104="X",INDIRECT("'DATA - økonomi'!Z"&amp;4+15*$A52+4*$A52+2),0)+IF(Analyse!$E$105="X",INDIRECT("'DATA - økonomi'!Z"&amp;4+15*$A52+4*$A52+3),0)+IF(Analyse!$E$106="X",INDIRECT("'DATA - økonomi'!Z"&amp;4+15*$A52+4*$A52+4),0)+IF(Analyse!$E$107="X",INDIRECT("'DATA - økonomi'!Z"&amp;4+15*$A52+4*$A52+5),0)+IF(Analyse!$E$108="X",INDIRECT("'DATA - økonomi'!Z"&amp;4+15*$A52+4*$A52+6),0)+IF(Analyse!$E$109="X",INDIRECT("'DATA - økonomi'!Z"&amp;4+15*$A52+4*$A52+7),0)+IF(Analyse!$E$110="X",INDIRECT("'DATA - økonomi'!Z"&amp;4+15*$A52+4*$A52+8),0)+IF(Analyse!$E$111="X",INDIRECT("'DATA - økonomi'!Z"&amp;4+15*$A52+4*$A52+9),0)+IF(Analyse!$E$112="X",INDIRECT("'DATA - økonomi'!Z"&amp;4+15*$A52+4*$A52+10),0)+IF(Analyse!$E$115="X",INDIRECT("'DATA - økonomi'!Z"&amp;4+15*$A52+4*$A52+11),0)+IF(Analyse!$E$116="X",INDIRECT("'DATA - økonomi'!Z"&amp;4+15*$A52+4*$A52+12),0)+IF(Analyse!$E$117="X",INDIRECT("'DATA - økonomi'!Z"&amp;4+15*$A52+4*$A52+13),0)+IF(Analyse!$E$129="X",INDIRECT("'DATA - økonomi'!Z"&amp;4+15*$A52+4*$A52+14),0)</f>
        <v>0</v>
      </c>
      <c r="AB52" s="36">
        <f ca="1">IF(Analyse!$E$3="X",INDIRECT("'DATA - økonomi'!Z"&amp;4+15*$A52+4*$A52+0),0)+IF(Analyse!$E$4="X",INDIRECT("'DATA - økonomi'!Z"&amp;4+15*$A52+4*$A52+1),0)+IF(Analyse!$E$104="X",INDIRECT("'DATA - økonomi'!Z"&amp;4+15*$A52+4*$A52+2),0)+IF(Analyse!$E$105="X",INDIRECT("'DATA - økonomi'!Z"&amp;4+15*$A52+4*$A52+3),0)+IF(Analyse!$E$106="X",INDIRECT("'DATA - økonomi'!Z"&amp;4+15*$A52+4*$A52+4),0)+IF(Analyse!$E$107="X",INDIRECT("'DATA - økonomi'!Z"&amp;4+15*$A52+4*$A52+5),0)+IF(Analyse!$E$108="X",INDIRECT("'DATA - økonomi'!Z"&amp;4+15*$A52+4*$A52+6),0)+IF(Analyse!$E$109="X",INDIRECT("'DATA - økonomi'!Z"&amp;4+15*$A52+4*$A52+7),0)+IF(Analyse!$E$110="X",INDIRECT("'DATA - økonomi'!Z"&amp;4+15*$A52+4*$A52+8),0)+IF(Analyse!$E$111="X",INDIRECT("'DATA - økonomi'!Z"&amp;4+15*$A52+4*$A52+9),0)+IF(Analyse!$E$112="X",INDIRECT("'DATA - økonomi'!Z"&amp;4+15*$A52+4*$A52+10),0)+IF(Analyse!$E$115="X",INDIRECT("'DATA - økonomi'!Z"&amp;4+15*$A52+4*$A52+11),0)+IF(Analyse!$E$116="X",INDIRECT("'DATA - økonomi'!Z"&amp;4+15*$A52+4*$A52+12),0)+IF(Analyse!$E$117="X",INDIRECT("'DATA - økonomi'!Z"&amp;4+15*$A52+4*$A52+13),0)+IF(Analyse!$E$129="X",INDIRECT("'DATA - økonomi'!Z"&amp;4+15*$A52+4*$A52+14),0)</f>
        <v>0</v>
      </c>
      <c r="AC52" s="30"/>
      <c r="AD52" s="35" t="s">
        <v>60</v>
      </c>
      <c r="AE52" s="36">
        <f ca="1">IF(Analyse!$E$3="X",INDIRECT("'DATA - økonomi'!AE"&amp;4+15*$A52+4*$A52+0),0)+IF(Analyse!$E$4="X",INDIRECT("'DATA - økonomi'!AE"&amp;4+15*$A52+4*$A52+1),0)+IF(Analyse!$E$104="X",INDIRECT("'DATA - økonomi'!AE"&amp;4+15*$A52+4*$A52+2),0)+IF(Analyse!$E$105="X",INDIRECT("'DATA - økonomi'!AE"&amp;4+15*$A52+4*$A52+3),0)+IF(Analyse!$E$106="X",INDIRECT("'DATA - økonomi'!AE"&amp;4+15*$A52+4*$A52+4),0)+IF(Analyse!$E$107="X",INDIRECT("'DATA - økonomi'!AE"&amp;4+15*$A52+4*$A52+5),0)+IF(Analyse!$E$108="X",INDIRECT("'DATA - økonomi'!AE"&amp;4+15*$A52+4*$A52+6),0)+IF(Analyse!$E$109="X",INDIRECT("'DATA - økonomi'!AE"&amp;4+15*$A52+4*$A52+7),0)+IF(Analyse!$E$110="X",INDIRECT("'DATA - økonomi'!AE"&amp;4+15*$A52+4*$A52+8),0)+IF(Analyse!$E$111="X",INDIRECT("'DATA - økonomi'!AE"&amp;4+15*$A52+4*$A52+9),0)+IF(Analyse!$E$112="X",INDIRECT("'DATA - økonomi'!AE"&amp;4+15*$A52+4*$A52+10),0)+IF(Analyse!$E$115="X",INDIRECT("'DATA - økonomi'!AE"&amp;4+15*$A52+4*$A52+11),0)+IF(Analyse!$E$116="X",INDIRECT("'DATA - økonomi'!AE"&amp;4+15*$A52+4*$A52+12),0)+IF(Analyse!$E$117="X",INDIRECT("'DATA - økonomi'!AE"&amp;4+15*$A52+4*$A52+13),0)+IF(Analyse!$E$129="X",INDIRECT("'DATA - økonomi'!AE"&amp;4+15*$A52+4*$A52+14),0)</f>
        <v>0</v>
      </c>
      <c r="AF52" s="36">
        <f ca="1">IF(Analyse!$E$3="X",INDIRECT("'DATA - økonomi'!AF"&amp;4+15*$A52+4*$A52+0),0)+IF(Analyse!$E$4="X",INDIRECT("'DATA - økonomi'!AF"&amp;4+15*$A52+4*$A52+1),0)+IF(Analyse!$E$104="X",INDIRECT("'DATA - økonomi'!AF"&amp;4+15*$A52+4*$A52+2),0)+IF(Analyse!$E$105="X",INDIRECT("'DATA - økonomi'!AF"&amp;4+15*$A52+4*$A52+3),0)+IF(Analyse!$E$106="X",INDIRECT("'DATA - økonomi'!AF"&amp;4+15*$A52+4*$A52+4),0)+IF(Analyse!$E$107="X",INDIRECT("'DATA - økonomi'!AF"&amp;4+15*$A52+4*$A52+5),0)+IF(Analyse!$E$108="X",INDIRECT("'DATA - økonomi'!AF"&amp;4+15*$A52+4*$A52+6),0)+IF(Analyse!$E$109="X",INDIRECT("'DATA - økonomi'!AF"&amp;4+15*$A52+4*$A52+7),0)+IF(Analyse!$E$110="X",INDIRECT("'DATA - økonomi'!AF"&amp;4+15*$A52+4*$A52+8),0)+IF(Analyse!$E$111="X",INDIRECT("'DATA - økonomi'!AF"&amp;4+15*$A52+4*$A52+9),0)+IF(Analyse!$E$112="X",INDIRECT("'DATA - økonomi'!AF"&amp;4+15*$A52+4*$A52+10),0)+IF(Analyse!$E$115="X",INDIRECT("'DATA - økonomi'!AF"&amp;4+15*$A52+4*$A52+11),0)+IF(Analyse!$E$116="X",INDIRECT("'DATA - økonomi'!AF"&amp;4+15*$A52+4*$A52+12),0)+IF(Analyse!$E$117="X",INDIRECT("'DATA - økonomi'!AF"&amp;4+15*$A52+4*$A52+13),0)+IF(Analyse!$E$129="X",INDIRECT("'DATA - økonomi'!AF"&amp;4+15*$A52+4*$A52+14),0)</f>
        <v>0</v>
      </c>
      <c r="AG52" s="36">
        <f ca="1">IF(Analyse!$E$3="X",INDIRECT("'DATA - økonomi'!AG"&amp;4+15*$A52+4*$A52+0),0)+IF(Analyse!$E$4="X",INDIRECT("'DATA - økonomi'!AG"&amp;4+15*$A52+4*$A52+1),0)+IF(Analyse!$E$104="X",INDIRECT("'DATA - økonomi'!AG"&amp;4+15*$A52+4*$A52+2),0)+IF(Analyse!$E$105="X",INDIRECT("'DATA - økonomi'!AG"&amp;4+15*$A52+4*$A52+3),0)+IF(Analyse!$E$106="X",INDIRECT("'DATA - økonomi'!AG"&amp;4+15*$A52+4*$A52+4),0)+IF(Analyse!$E$107="X",INDIRECT("'DATA - økonomi'!AG"&amp;4+15*$A52+4*$A52+5),0)+IF(Analyse!$E$108="X",INDIRECT("'DATA - økonomi'!AG"&amp;4+15*$A52+4*$A52+6),0)+IF(Analyse!$E$109="X",INDIRECT("'DATA - økonomi'!AG"&amp;4+15*$A52+4*$A52+7),0)+IF(Analyse!$E$110="X",INDIRECT("'DATA - økonomi'!AG"&amp;4+15*$A52+4*$A52+8),0)+IF(Analyse!$E$111="X",INDIRECT("'DATA - økonomi'!AG"&amp;4+15*$A52+4*$A52+9),0)+IF(Analyse!$E$112="X",INDIRECT("'DATA - økonomi'!AG"&amp;4+15*$A52+4*$A52+10),0)+IF(Analyse!$E$115="X",INDIRECT("'DATA - økonomi'!AG"&amp;4+15*$A52+4*$A52+11),0)+IF(Analyse!$E$116="X",INDIRECT("'DATA - økonomi'!AG"&amp;4+15*$A52+4*$A52+12),0)+IF(Analyse!$E$117="X",INDIRECT("'DATA - økonomi'!AG"&amp;4+15*$A52+4*$A52+13),0)+IF(Analyse!$E$129="X",INDIRECT("'DATA - økonomi'!AG"&amp;4+15*$A52+4*$A52+14),0)</f>
        <v>0</v>
      </c>
      <c r="AH52" s="36">
        <f ca="1">IF(Analyse!$E$3="X",INDIRECT("'DATA - økonomi'!AH"&amp;4+15*$A52+4*$A52+0),0)+IF(Analyse!$E$4="X",INDIRECT("'DATA - økonomi'!AH"&amp;4+15*$A52+4*$A52+1),0)+IF(Analyse!$E$104="X",INDIRECT("'DATA - økonomi'!AH"&amp;4+15*$A52+4*$A52+2),0)+IF(Analyse!$E$105="X",INDIRECT("'DATA - økonomi'!AH"&amp;4+15*$A52+4*$A52+3),0)+IF(Analyse!$E$106="X",INDIRECT("'DATA - økonomi'!AH"&amp;4+15*$A52+4*$A52+4),0)+IF(Analyse!$E$107="X",INDIRECT("'DATA - økonomi'!AH"&amp;4+15*$A52+4*$A52+5),0)+IF(Analyse!$E$108="X",INDIRECT("'DATA - økonomi'!AH"&amp;4+15*$A52+4*$A52+6),0)+IF(Analyse!$E$109="X",INDIRECT("'DATA - økonomi'!AH"&amp;4+15*$A52+4*$A52+7),0)+IF(Analyse!$E$110="X",INDIRECT("'DATA - økonomi'!AH"&amp;4+15*$A52+4*$A52+8),0)+IF(Analyse!$E$111="X",INDIRECT("'DATA - økonomi'!AH"&amp;4+15*$A52+4*$A52+9),0)+IF(Analyse!$E$112="X",INDIRECT("'DATA - økonomi'!AH"&amp;4+15*$A52+4*$A52+10),0)+IF(Analyse!$E$115="X",INDIRECT("'DATA - økonomi'!AH"&amp;4+15*$A52+4*$A52+11),0)+IF(Analyse!$E$116="X",INDIRECT("'DATA - økonomi'!AH"&amp;4+15*$A52+4*$A52+12),0)+IF(Analyse!$E$117="X",INDIRECT("'DATA - økonomi'!AH"&amp;4+15*$A52+4*$A52+13),0)+IF(Analyse!$E$129="X",INDIRECT("'DATA - økonomi'!AH"&amp;4+15*$A52+4*$A52+14),0)</f>
        <v>0</v>
      </c>
      <c r="AI52" s="36">
        <f ca="1">IF(Analyse!$E$3="X",INDIRECT("'DATA - økonomi'!AI"&amp;4+15*$A52+4*$A52+0),0)+IF(Analyse!$E$4="X",INDIRECT("'DATA - økonomi'!AI"&amp;4+15*$A52+4*$A52+1),0)+IF(Analyse!$E$104="X",INDIRECT("'DATA - økonomi'!AI"&amp;4+15*$A52+4*$A52+2),0)+IF(Analyse!$E$105="X",INDIRECT("'DATA - økonomi'!AI"&amp;4+15*$A52+4*$A52+3),0)+IF(Analyse!$E$106="X",INDIRECT("'DATA - økonomi'!AI"&amp;4+15*$A52+4*$A52+4),0)+IF(Analyse!$E$107="X",INDIRECT("'DATA - økonomi'!AI"&amp;4+15*$A52+4*$A52+5),0)+IF(Analyse!$E$108="X",INDIRECT("'DATA - økonomi'!AI"&amp;4+15*$A52+4*$A52+6),0)+IF(Analyse!$E$109="X",INDIRECT("'DATA - økonomi'!AI"&amp;4+15*$A52+4*$A52+7),0)+IF(Analyse!$E$110="X",INDIRECT("'DATA - økonomi'!AI"&amp;4+15*$A52+4*$A52+8),0)+IF(Analyse!$E$111="X",INDIRECT("'DATA - økonomi'!AI"&amp;4+15*$A52+4*$A52+9),0)+IF(Analyse!$E$112="X",INDIRECT("'DATA - økonomi'!AI"&amp;4+15*$A52+4*$A52+10),0)+IF(Analyse!$E$115="X",INDIRECT("'DATA - økonomi'!AI"&amp;4+15*$A52+4*$A52+11),0)+IF(Analyse!$E$116="X",INDIRECT("'DATA - økonomi'!AI"&amp;4+15*$A52+4*$A52+12),0)+IF(Analyse!$E$117="X",INDIRECT("'DATA - økonomi'!AI"&amp;4+15*$A52+4*$A52+13),0)+IF(Analyse!$E$129="X",INDIRECT("'DATA - økonomi'!AI"&amp;4+15*$A52+4*$A52+14),0)</f>
        <v>0</v>
      </c>
      <c r="AJ52" s="36">
        <f ca="1">IF(Analyse!$E$3="X",INDIRECT("'DATA - økonomi'!AJ"&amp;4+15*$A52+4*$A52+0),0)+IF(Analyse!$E$4="X",INDIRECT("'DATA - økonomi'!AJ"&amp;4+15*$A52+4*$A52+1),0)+IF(Analyse!$E$104="X",INDIRECT("'DATA - økonomi'!AJ"&amp;4+15*$A52+4*$A52+2),0)+IF(Analyse!$E$105="X",INDIRECT("'DATA - økonomi'!AJ"&amp;4+15*$A52+4*$A52+3),0)+IF(Analyse!$E$106="X",INDIRECT("'DATA - økonomi'!AJ"&amp;4+15*$A52+4*$A52+4),0)+IF(Analyse!$E$107="X",INDIRECT("'DATA - økonomi'!AJ"&amp;4+15*$A52+4*$A52+5),0)+IF(Analyse!$E$108="X",INDIRECT("'DATA - økonomi'!AJ"&amp;4+15*$A52+4*$A52+6),0)+IF(Analyse!$E$109="X",INDIRECT("'DATA - økonomi'!AJ"&amp;4+15*$A52+4*$A52+7),0)+IF(Analyse!$E$110="X",INDIRECT("'DATA - økonomi'!AJ"&amp;4+15*$A52+4*$A52+8),0)+IF(Analyse!$E$111="X",INDIRECT("'DATA - økonomi'!AJ"&amp;4+15*$A52+4*$A52+9),0)+IF(Analyse!$E$112="X",INDIRECT("'DATA - økonomi'!AJ"&amp;4+15*$A52+4*$A52+10),0)+IF(Analyse!$E$115="X",INDIRECT("'DATA - økonomi'!AJ"&amp;4+15*$A52+4*$A52+11),0)+IF(Analyse!$E$116="X",INDIRECT("'DATA - økonomi'!AJ"&amp;4+15*$A52+4*$A52+12),0)+IF(Analyse!$E$117="X",INDIRECT("'DATA - økonomi'!AJ"&amp;4+15*$A52+4*$A52+13),0)+IF(Analyse!$E$129="X",INDIRECT("'DATA - økonomi'!AJ"&amp;4+15*$A52+4*$A52+14),0)</f>
        <v>0</v>
      </c>
      <c r="AK52" s="36">
        <f ca="1">IF(Analyse!$E$3="X",INDIRECT("'DATA - økonomi'!AK"&amp;4+15*$A52+4*$A52+0),0)+IF(Analyse!$E$4="X",INDIRECT("'DATA - økonomi'!AK"&amp;4+15*$A52+4*$A52+1),0)+IF(Analyse!$E$104="X",INDIRECT("'DATA - økonomi'!AK"&amp;4+15*$A52+4*$A52+2),0)+IF(Analyse!$E$105="X",INDIRECT("'DATA - økonomi'!AK"&amp;4+15*$A52+4*$A52+3),0)+IF(Analyse!$E$106="X",INDIRECT("'DATA - økonomi'!AK"&amp;4+15*$A52+4*$A52+4),0)+IF(Analyse!$E$107="X",INDIRECT("'DATA - økonomi'!AK"&amp;4+15*$A52+4*$A52+5),0)+IF(Analyse!$E$108="X",INDIRECT("'DATA - økonomi'!AK"&amp;4+15*$A52+4*$A52+6),0)+IF(Analyse!$E$109="X",INDIRECT("'DATA - økonomi'!AK"&amp;4+15*$A52+4*$A52+7),0)+IF(Analyse!$E$110="X",INDIRECT("'DATA - økonomi'!AK"&amp;4+15*$A52+4*$A52+8),0)+IF(Analyse!$E$111="X",INDIRECT("'DATA - økonomi'!AK"&amp;4+15*$A52+4*$A52+9),0)+IF(Analyse!$E$112="X",INDIRECT("'DATA - økonomi'!AK"&amp;4+15*$A52+4*$A52+10),0)+IF(Analyse!$E$115="X",INDIRECT("'DATA - økonomi'!AK"&amp;4+15*$A52+4*$A52+11),0)+IF(Analyse!$E$116="X",INDIRECT("'DATA - økonomi'!AK"&amp;4+15*$A52+4*$A52+12),0)+IF(Analyse!$E$117="X",INDIRECT("'DATA - økonomi'!AK"&amp;4+15*$A52+4*$A52+13),0)+IF(Analyse!$E$129="X",INDIRECT("'DATA - økonomi'!AK"&amp;4+15*$A52+4*$A52+14),0)</f>
        <v>0</v>
      </c>
      <c r="AL52" s="36">
        <f ca="1">IF(Analyse!$E$3="X",INDIRECT("'DATA - økonomi'!AL"&amp;4+15*$A52+4*$A52+0),0)+IF(Analyse!$E$4="X",INDIRECT("'DATA - økonomi'!AL"&amp;4+15*$A52+4*$A52+1),0)+IF(Analyse!$E$104="X",INDIRECT("'DATA - økonomi'!AL"&amp;4+15*$A52+4*$A52+2),0)+IF(Analyse!$E$105="X",INDIRECT("'DATA - økonomi'!AL"&amp;4+15*$A52+4*$A52+3),0)+IF(Analyse!$E$106="X",INDIRECT("'DATA - økonomi'!AL"&amp;4+15*$A52+4*$A52+4),0)+IF(Analyse!$E$107="X",INDIRECT("'DATA - økonomi'!AL"&amp;4+15*$A52+4*$A52+5),0)+IF(Analyse!$E$108="X",INDIRECT("'DATA - økonomi'!AL"&amp;4+15*$A52+4*$A52+6),0)+IF(Analyse!$E$109="X",INDIRECT("'DATA - økonomi'!AL"&amp;4+15*$A52+4*$A52+7),0)+IF(Analyse!$E$110="X",INDIRECT("'DATA - økonomi'!AL"&amp;4+15*$A52+4*$A52+8),0)+IF(Analyse!$E$111="X",INDIRECT("'DATA - økonomi'!AL"&amp;4+15*$A52+4*$A52+9),0)+IF(Analyse!$E$112="X",INDIRECT("'DATA - økonomi'!AL"&amp;4+15*$A52+4*$A52+10),0)+IF(Analyse!$E$115="X",INDIRECT("'DATA - økonomi'!AL"&amp;4+15*$A52+4*$A52+11),0)+IF(Analyse!$E$116="X",INDIRECT("'DATA - økonomi'!AL"&amp;4+15*$A52+4*$A52+12),0)+IF(Analyse!$E$117="X",INDIRECT("'DATA - økonomi'!AL"&amp;4+15*$A52+4*$A52+13),0)+IF(Analyse!$E$129="X",INDIRECT("'DATA - økonomi'!AL"&amp;4+15*$A52+4*$A52+14),0)</f>
        <v>0</v>
      </c>
      <c r="AM52" s="36">
        <f ca="1">IF(Analyse!$E$3="X",INDIRECT("'DATA - økonomi'!AM"&amp;4+15*$A52+4*$A52+0),0)+IF(Analyse!$E$4="X",INDIRECT("'DATA - økonomi'!AM"&amp;4+15*$A52+4*$A52+1),0)+IF(Analyse!$E$104="X",INDIRECT("'DATA - økonomi'!AM"&amp;4+15*$A52+4*$A52+2),0)+IF(Analyse!$E$105="X",INDIRECT("'DATA - økonomi'!AM"&amp;4+15*$A52+4*$A52+3),0)+IF(Analyse!$E$106="X",INDIRECT("'DATA - økonomi'!AM"&amp;4+15*$A52+4*$A52+4),0)+IF(Analyse!$E$107="X",INDIRECT("'DATA - økonomi'!AM"&amp;4+15*$A52+4*$A52+5),0)+IF(Analyse!$E$108="X",INDIRECT("'DATA - økonomi'!AM"&amp;4+15*$A52+4*$A52+6),0)+IF(Analyse!$E$109="X",INDIRECT("'DATA - økonomi'!AM"&amp;4+15*$A52+4*$A52+7),0)+IF(Analyse!$E$110="X",INDIRECT("'DATA - økonomi'!AM"&amp;4+15*$A52+4*$A52+8),0)+IF(Analyse!$E$111="X",INDIRECT("'DATA - økonomi'!AM"&amp;4+15*$A52+4*$A52+9),0)+IF(Analyse!$E$112="X",INDIRECT("'DATA - økonomi'!AM"&amp;4+15*$A52+4*$A52+10),0)+IF(Analyse!$E$115="X",INDIRECT("'DATA - økonomi'!AM"&amp;4+15*$A52+4*$A52+11),0)+IF(Analyse!$E$116="X",INDIRECT("'DATA - økonomi'!AM"&amp;4+15*$A52+4*$A52+12),0)+IF(Analyse!$E$117="X",INDIRECT("'DATA - økonomi'!AM"&amp;4+15*$A52+4*$A52+13),0)+IF(Analyse!$E$129="X",INDIRECT("'DATA - økonomi'!AM"&amp;4+15*$A52+4*$A52+14),0)</f>
        <v>0</v>
      </c>
      <c r="AN52" s="36">
        <f ca="1">IF(Analyse!$E$3="X",INDIRECT("'DATA - økonomi'!AN"&amp;4+15*$A52+4*$A52+0),0)+IF(Analyse!$E$4="X",INDIRECT("'DATA - økonomi'!AN"&amp;4+15*$A52+4*$A52+1),0)+IF(Analyse!$E$104="X",INDIRECT("'DATA - økonomi'!AN"&amp;4+15*$A52+4*$A52+2),0)+IF(Analyse!$E$105="X",INDIRECT("'DATA - økonomi'!AN"&amp;4+15*$A52+4*$A52+3),0)+IF(Analyse!$E$106="X",INDIRECT("'DATA - økonomi'!AN"&amp;4+15*$A52+4*$A52+4),0)+IF(Analyse!$E$107="X",INDIRECT("'DATA - økonomi'!AN"&amp;4+15*$A52+4*$A52+5),0)+IF(Analyse!$E$108="X",INDIRECT("'DATA - økonomi'!AN"&amp;4+15*$A52+4*$A52+6),0)+IF(Analyse!$E$109="X",INDIRECT("'DATA - økonomi'!AN"&amp;4+15*$A52+4*$A52+7),0)+IF(Analyse!$E$110="X",INDIRECT("'DATA - økonomi'!AN"&amp;4+15*$A52+4*$A52+8),0)+IF(Analyse!$E$111="X",INDIRECT("'DATA - økonomi'!AN"&amp;4+15*$A52+4*$A52+9),0)+IF(Analyse!$E$112="X",INDIRECT("'DATA - økonomi'!AN"&amp;4+15*$A52+4*$A52+10),0)+IF(Analyse!$E$115="X",INDIRECT("'DATA - økonomi'!AN"&amp;4+15*$A52+4*$A52+11),0)+IF(Analyse!$E$116="X",INDIRECT("'DATA - økonomi'!AN"&amp;4+15*$A52+4*$A52+12),0)+IF(Analyse!$E$117="X",INDIRECT("'DATA - økonomi'!AN"&amp;4+15*$A52+4*$A52+13),0)+IF(Analyse!$E$129="X",INDIRECT("'DATA - økonomi'!AN"&amp;4+15*$A52+4*$A52+14),0)</f>
        <v>0</v>
      </c>
      <c r="AO52" s="36">
        <f ca="1">IF(Analyse!$E$3="X",INDIRECT("'DATA - økonomi'!AO"&amp;4+15*$A52+4*$A52+0),0)+IF(Analyse!$E$4="X",INDIRECT("'DATA - økonomi'!AO"&amp;4+15*$A52+4*$A52+1),0)+IF(Analyse!$E$104="X",INDIRECT("'DATA - økonomi'!AO"&amp;4+15*$A52+4*$A52+2),0)+IF(Analyse!$E$105="X",INDIRECT("'DATA - økonomi'!AO"&amp;4+15*$A52+4*$A52+3),0)+IF(Analyse!$E$106="X",INDIRECT("'DATA - økonomi'!AO"&amp;4+15*$A52+4*$A52+4),0)+IF(Analyse!$E$107="X",INDIRECT("'DATA - økonomi'!AO"&amp;4+15*$A52+4*$A52+5),0)+IF(Analyse!$E$108="X",INDIRECT("'DATA - økonomi'!AO"&amp;4+15*$A52+4*$A52+6),0)+IF(Analyse!$E$109="X",INDIRECT("'DATA - økonomi'!AO"&amp;4+15*$A52+4*$A52+7),0)+IF(Analyse!$E$110="X",INDIRECT("'DATA - økonomi'!AO"&amp;4+15*$A52+4*$A52+8),0)+IF(Analyse!$E$111="X",INDIRECT("'DATA - økonomi'!AO"&amp;4+15*$A52+4*$A52+9),0)+IF(Analyse!$E$112="X",INDIRECT("'DATA - økonomi'!AO"&amp;4+15*$A52+4*$A52+10),0)+IF(Analyse!$E$115="X",INDIRECT("'DATA - økonomi'!AO"&amp;4+15*$A52+4*$A52+11),0)+IF(Analyse!$E$116="X",INDIRECT("'DATA - økonomi'!AO"&amp;4+15*$A52+4*$A52+12),0)+IF(Analyse!$E$117="X",INDIRECT("'DATA - økonomi'!AO"&amp;4+15*$A52+4*$A52+13),0)+IF(Analyse!$E$129="X",INDIRECT("'DATA - økonomi'!AO"&amp;4+15*$A52+4*$A52+14),0)</f>
        <v>0</v>
      </c>
      <c r="AP52" s="30"/>
      <c r="AQ52" s="35" t="s">
        <v>60</v>
      </c>
      <c r="AR52" s="36">
        <f ca="1">INDIRECT("'DATA - økonomi'!AE"&amp;($A155+1)*19)</f>
        <v>411747.84000000003</v>
      </c>
      <c r="AS52" s="36">
        <f ca="1">INDIRECT("'DATA - økonomi'!AF"&amp;($A155+1)*19)</f>
        <v>419193.95199999993</v>
      </c>
      <c r="AT52" s="36">
        <f ca="1">INDIRECT("'DATA - økonomi'!AG"&amp;($A155+1)*19)</f>
        <v>426435.24</v>
      </c>
      <c r="AU52" s="36">
        <f ca="1">INDIRECT("'DATA - økonomi'!AH"&amp;($A155+1)*19)</f>
        <v>435330.01599999995</v>
      </c>
      <c r="AV52" s="36">
        <f ca="1">INDIRECT("'DATA - økonomi'!AI"&amp;($A155+1)*19)</f>
        <v>443426.01599999995</v>
      </c>
      <c r="AW52" s="36">
        <f ca="1">INDIRECT("'DATA - økonomi'!AJ"&amp;($A155+1)*19)</f>
        <v>450766.68</v>
      </c>
      <c r="AX52" s="36">
        <f ca="1">INDIRECT("'DATA - økonomi'!AK"&amp;($A155+1)*19)</f>
        <v>458201.94</v>
      </c>
      <c r="AY52" s="36">
        <f ca="1">INDIRECT("'DATA - økonomi'!AL"&amp;($A155+1)*19)</f>
        <v>464769.9</v>
      </c>
      <c r="AZ52" s="36">
        <f ca="1">INDIRECT("'DATA - økonomi'!AM"&amp;($A155+1)*19)</f>
        <v>469015.995</v>
      </c>
      <c r="BA52" s="36">
        <f ca="1">INDIRECT("'DATA - økonomi'!AN"&amp;($A155+1)*19)</f>
        <v>474945.64700000006</v>
      </c>
      <c r="BB52" s="36">
        <f ca="1">INDIRECT("'DATA - økonomi'!AO"&amp;($A155+1)*19)</f>
        <v>482404.03199999995</v>
      </c>
      <c r="BC52" s="30"/>
    </row>
    <row r="53" spans="1:55" x14ac:dyDescent="0.25">
      <c r="A53" s="32">
        <v>49</v>
      </c>
      <c r="B53" s="35" t="s">
        <v>61</v>
      </c>
      <c r="C53" s="36">
        <f ca="1">IF(Analyse!$E$3="X",INDIRECT("'DATA - økonomi'!C"&amp;4+15*$A53+4*$A53+0),0)+IF(Analyse!$E$4="X",INDIRECT("'DATA - økonomi'!C"&amp;4+15*$A53+4*$A53+1),0)+IF(Analyse!$E$104="X",INDIRECT("'DATA - økonomi'!C"&amp;4+15*$A53+4*$A53+2),0)+IF(Analyse!$E$105="X",INDIRECT("'DATA - økonomi'!C"&amp;4+15*$A53+4*$A53+3),0)+IF(Analyse!$E$106="X",INDIRECT("'DATA - økonomi'!C"&amp;4+15*$A53+4*$A53+4),0)+IF(Analyse!$E$107="X",INDIRECT("'DATA - økonomi'!C"&amp;4+15*$A53+4*$A53+5),0)+IF(Analyse!$E$108="X",INDIRECT("'DATA - økonomi'!C"&amp;4+15*$A53+4*$A53+6),0)+IF(Analyse!$E$109="X",INDIRECT("'DATA - økonomi'!C"&amp;4+15*$A53+4*$A53+7),0)+IF(Analyse!$E$110="X",INDIRECT("'DATA - økonomi'!C"&amp;4+15*$A53+4*$A53+8),0)+IF(Analyse!$E$111="X",INDIRECT("'DATA - økonomi'!C"&amp;4+15*$A53+4*$A53+9),0)+IF(Analyse!$E$112="X",INDIRECT("'DATA - økonomi'!C"&amp;4+15*$A53+4*$A53+10),0)+IF(Analyse!$E$115="X",INDIRECT("'DATA - økonomi'!C"&amp;4+15*$A53+4*$A53+11),0)+IF(Analyse!$E$116="X",INDIRECT("'DATA - økonomi'!C"&amp;4+15*$A53+4*$A53+12),0)+IF(Analyse!$E$117="X",INDIRECT("'DATA - økonomi'!C"&amp;4+15*$A53+4*$A53+13),0)+IF(Analyse!$E$129="X",INDIRECT("'DATA - økonomi'!C"&amp;4+15*$A53+4*$A53+14),0)</f>
        <v>0</v>
      </c>
      <c r="D53" s="36">
        <f ca="1">IF(Analyse!$E$3="X",INDIRECT("'DATA - økonomi'!D"&amp;4+15*$A53+4*$A53+0),0)+IF(Analyse!$E$4="X",INDIRECT("'DATA - økonomi'!D"&amp;4+15*$A53+4*$A53+1),0)+IF(Analyse!$E$104="X",INDIRECT("'DATA - økonomi'!D"&amp;4+15*$A53+4*$A53+2),0)+IF(Analyse!$E$105="X",INDIRECT("'DATA - økonomi'!D"&amp;4+15*$A53+4*$A53+3),0)+IF(Analyse!$E$106="X",INDIRECT("'DATA - økonomi'!D"&amp;4+15*$A53+4*$A53+4),0)+IF(Analyse!$E$107="X",INDIRECT("'DATA - økonomi'!D"&amp;4+15*$A53+4*$A53+5),0)+IF(Analyse!$E$108="X",INDIRECT("'DATA - økonomi'!D"&amp;4+15*$A53+4*$A53+6),0)+IF(Analyse!$E$109="X",INDIRECT("'DATA - økonomi'!D"&amp;4+15*$A53+4*$A53+7),0)+IF(Analyse!$E$110="X",INDIRECT("'DATA - økonomi'!D"&amp;4+15*$A53+4*$A53+8),0)+IF(Analyse!$E$111="X",INDIRECT("'DATA - økonomi'!D"&amp;4+15*$A53+4*$A53+9),0)+IF(Analyse!$E$112="X",INDIRECT("'DATA - økonomi'!D"&amp;4+15*$A53+4*$A53+10),0)+IF(Analyse!$E$115="X",INDIRECT("'DATA - økonomi'!D"&amp;4+15*$A53+4*$A53+11),0)+IF(Analyse!$E$116="X",INDIRECT("'DATA - økonomi'!D"&amp;4+15*$A53+4*$A53+12),0)+IF(Analyse!$E$117="X",INDIRECT("'DATA - økonomi'!D"&amp;4+15*$A53+4*$A53+13),0)+IF(Analyse!$E$129="X",INDIRECT("'DATA - økonomi'!D"&amp;4+15*$A53+4*$A53+14),0)</f>
        <v>0</v>
      </c>
      <c r="E53" s="36">
        <f ca="1">IF(Analyse!$E$3="X",INDIRECT("'DATA - økonomi'!E"&amp;4+15*$A53+4*$A53+0),0)+IF(Analyse!$E$4="X",INDIRECT("'DATA - økonomi'!E"&amp;4+15*$A53+4*$A53+1),0)+IF(Analyse!$E$104="X",INDIRECT("'DATA - økonomi'!E"&amp;4+15*$A53+4*$A53+2),0)+IF(Analyse!$E$105="X",INDIRECT("'DATA - økonomi'!E"&amp;4+15*$A53+4*$A53+3),0)+IF(Analyse!$E$106="X",INDIRECT("'DATA - økonomi'!E"&amp;4+15*$A53+4*$A53+4),0)+IF(Analyse!$E$107="X",INDIRECT("'DATA - økonomi'!E"&amp;4+15*$A53+4*$A53+5),0)+IF(Analyse!$E$108="X",INDIRECT("'DATA - økonomi'!E"&amp;4+15*$A53+4*$A53+6),0)+IF(Analyse!$E$109="X",INDIRECT("'DATA - økonomi'!E"&amp;4+15*$A53+4*$A53+7),0)+IF(Analyse!$E$110="X",INDIRECT("'DATA - økonomi'!E"&amp;4+15*$A53+4*$A53+8),0)+IF(Analyse!$E$111="X",INDIRECT("'DATA - økonomi'!E"&amp;4+15*$A53+4*$A53+9),0)+IF(Analyse!$E$112="X",INDIRECT("'DATA - økonomi'!E"&amp;4+15*$A53+4*$A53+10),0)+IF(Analyse!$E$115="X",INDIRECT("'DATA - økonomi'!E"&amp;4+15*$A53+4*$A53+11),0)+IF(Analyse!$E$116="X",INDIRECT("'DATA - økonomi'!E"&amp;4+15*$A53+4*$A53+12),0)+IF(Analyse!$E$117="X",INDIRECT("'DATA - økonomi'!E"&amp;4+15*$A53+4*$A53+13),0)+IF(Analyse!$E$129="X",INDIRECT("'DATA - økonomi'!E"&amp;4+15*$A53+4*$A53+14),0)</f>
        <v>0</v>
      </c>
      <c r="F53" s="36">
        <f ca="1">IF(Analyse!$E$3="X",INDIRECT("'DATA - økonomi'!F"&amp;4+15*$A53+4*$A53+0),0)+IF(Analyse!$E$4="X",INDIRECT("'DATA - økonomi'!F"&amp;4+15*$A53+4*$A53+1),0)+IF(Analyse!$E$104="X",INDIRECT("'DATA - økonomi'!F"&amp;4+15*$A53+4*$A53+2),0)+IF(Analyse!$E$105="X",INDIRECT("'DATA - økonomi'!F"&amp;4+15*$A53+4*$A53+3),0)+IF(Analyse!$E$106="X",INDIRECT("'DATA - økonomi'!F"&amp;4+15*$A53+4*$A53+4),0)+IF(Analyse!$E$107="X",INDIRECT("'DATA - økonomi'!F"&amp;4+15*$A53+4*$A53+5),0)+IF(Analyse!$E$108="X",INDIRECT("'DATA - økonomi'!F"&amp;4+15*$A53+4*$A53+6),0)+IF(Analyse!$E$109="X",INDIRECT("'DATA - økonomi'!F"&amp;4+15*$A53+4*$A53+7),0)+IF(Analyse!$E$110="X",INDIRECT("'DATA - økonomi'!F"&amp;4+15*$A53+4*$A53+8),0)+IF(Analyse!$E$111="X",INDIRECT("'DATA - økonomi'!F"&amp;4+15*$A53+4*$A53+9),0)+IF(Analyse!$E$112="X",INDIRECT("'DATA - økonomi'!F"&amp;4+15*$A53+4*$A53+10),0)+IF(Analyse!$E$115="X",INDIRECT("'DATA - økonomi'!F"&amp;4+15*$A53+4*$A53+11),0)+IF(Analyse!$E$116="X",INDIRECT("'DATA - økonomi'!F"&amp;4+15*$A53+4*$A53+12),0)+IF(Analyse!$E$117="X",INDIRECT("'DATA - økonomi'!F"&amp;4+15*$A53+4*$A53+13),0)+IF(Analyse!$E$129="X",INDIRECT("'DATA - økonomi'!F"&amp;4+15*$A53+4*$A53+14),0)</f>
        <v>0</v>
      </c>
      <c r="G53" s="36">
        <f ca="1">IF(Analyse!$E$3="X",INDIRECT("'DATA - økonomi'!G"&amp;4+15*$A53+4*$A53+0),0)+IF(Analyse!$E$4="X",INDIRECT("'DATA - økonomi'!G"&amp;4+15*$A53+4*$A53+1),0)+IF(Analyse!$E$104="X",INDIRECT("'DATA - økonomi'!G"&amp;4+15*$A53+4*$A53+2),0)+IF(Analyse!$E$105="X",INDIRECT("'DATA - økonomi'!G"&amp;4+15*$A53+4*$A53+3),0)+IF(Analyse!$E$106="X",INDIRECT("'DATA - økonomi'!G"&amp;4+15*$A53+4*$A53+4),0)+IF(Analyse!$E$107="X",INDIRECT("'DATA - økonomi'!G"&amp;4+15*$A53+4*$A53+5),0)+IF(Analyse!$E$108="X",INDIRECT("'DATA - økonomi'!G"&amp;4+15*$A53+4*$A53+6),0)+IF(Analyse!$E$109="X",INDIRECT("'DATA - økonomi'!G"&amp;4+15*$A53+4*$A53+7),0)+IF(Analyse!$E$110="X",INDIRECT("'DATA - økonomi'!G"&amp;4+15*$A53+4*$A53+8),0)+IF(Analyse!$E$111="X",INDIRECT("'DATA - økonomi'!G"&amp;4+15*$A53+4*$A53+9),0)+IF(Analyse!$E$112="X",INDIRECT("'DATA - økonomi'!G"&amp;4+15*$A53+4*$A53+10),0)+IF(Analyse!$E$115="X",INDIRECT("'DATA - økonomi'!G"&amp;4+15*$A53+4*$A53+11),0)+IF(Analyse!$E$116="X",INDIRECT("'DATA - økonomi'!G"&amp;4+15*$A53+4*$A53+12),0)+IF(Analyse!$E$117="X",INDIRECT("'DATA - økonomi'!G"&amp;4+15*$A53+4*$A53+13),0)+IF(Analyse!$E$129="X",INDIRECT("'DATA - økonomi'!G"&amp;4+15*$A53+4*$A53+14),0)</f>
        <v>0</v>
      </c>
      <c r="H53" s="36">
        <f ca="1">IF(Analyse!$E$3="X",INDIRECT("'DATA - økonomi'!H"&amp;4+15*$A53+4*$A53+0),0)+IF(Analyse!$E$4="X",INDIRECT("'DATA - økonomi'!H"&amp;4+15*$A53+4*$A53+1),0)+IF(Analyse!$E$104="X",INDIRECT("'DATA - økonomi'!H"&amp;4+15*$A53+4*$A53+2),0)+IF(Analyse!$E$105="X",INDIRECT("'DATA - økonomi'!H"&amp;4+15*$A53+4*$A53+3),0)+IF(Analyse!$E$106="X",INDIRECT("'DATA - økonomi'!H"&amp;4+15*$A53+4*$A53+4),0)+IF(Analyse!$E$107="X",INDIRECT("'DATA - økonomi'!H"&amp;4+15*$A53+4*$A53+5),0)+IF(Analyse!$E$108="X",INDIRECT("'DATA - økonomi'!H"&amp;4+15*$A53+4*$A53+6),0)+IF(Analyse!$E$109="X",INDIRECT("'DATA - økonomi'!H"&amp;4+15*$A53+4*$A53+7),0)+IF(Analyse!$E$110="X",INDIRECT("'DATA - økonomi'!H"&amp;4+15*$A53+4*$A53+8),0)+IF(Analyse!$E$111="X",INDIRECT("'DATA - økonomi'!H"&amp;4+15*$A53+4*$A53+9),0)+IF(Analyse!$E$112="X",INDIRECT("'DATA - økonomi'!H"&amp;4+15*$A53+4*$A53+10),0)+IF(Analyse!$E$115="X",INDIRECT("'DATA - økonomi'!H"&amp;4+15*$A53+4*$A53+11),0)+IF(Analyse!$E$116="X",INDIRECT("'DATA - økonomi'!H"&amp;4+15*$A53+4*$A53+12),0)+IF(Analyse!$E$117="X",INDIRECT("'DATA - økonomi'!H"&amp;4+15*$A53+4*$A53+13),0)+IF(Analyse!$E$129="X",INDIRECT("'DATA - økonomi'!H"&amp;4+15*$A53+4*$A53+14),0)</f>
        <v>0</v>
      </c>
      <c r="I53" s="36">
        <f ca="1">IF(Analyse!$E$3="X",INDIRECT("'DATA - økonomi'!I"&amp;4+15*$A53+4*$A53+0),0)+IF(Analyse!$E$4="X",INDIRECT("'DATA - økonomi'!I"&amp;4+15*$A53+4*$A53+1),0)+IF(Analyse!$E$104="X",INDIRECT("'DATA - økonomi'!I"&amp;4+15*$A53+4*$A53+2),0)+IF(Analyse!$E$105="X",INDIRECT("'DATA - økonomi'!I"&amp;4+15*$A53+4*$A53+3),0)+IF(Analyse!$E$106="X",INDIRECT("'DATA - økonomi'!I"&amp;4+15*$A53+4*$A53+4),0)+IF(Analyse!$E$107="X",INDIRECT("'DATA - økonomi'!I"&amp;4+15*$A53+4*$A53+5),0)+IF(Analyse!$E$108="X",INDIRECT("'DATA - økonomi'!I"&amp;4+15*$A53+4*$A53+6),0)+IF(Analyse!$E$109="X",INDIRECT("'DATA - økonomi'!I"&amp;4+15*$A53+4*$A53+7),0)+IF(Analyse!$E$110="X",INDIRECT("'DATA - økonomi'!I"&amp;4+15*$A53+4*$A53+8),0)+IF(Analyse!$E$111="X",INDIRECT("'DATA - økonomi'!I"&amp;4+15*$A53+4*$A53+9),0)+IF(Analyse!$E$112="X",INDIRECT("'DATA - økonomi'!I"&amp;4+15*$A53+4*$A53+10),0)+IF(Analyse!$E$115="X",INDIRECT("'DATA - økonomi'!I"&amp;4+15*$A53+4*$A53+11),0)+IF(Analyse!$E$116="X",INDIRECT("'DATA - økonomi'!I"&amp;4+15*$A53+4*$A53+12),0)+IF(Analyse!$E$117="X",INDIRECT("'DATA - økonomi'!I"&amp;4+15*$A53+4*$A53+13),0)+IF(Analyse!$E$129="X",INDIRECT("'DATA - økonomi'!I"&amp;4+15*$A53+4*$A53+14),0)</f>
        <v>0</v>
      </c>
      <c r="J53" s="36">
        <f ca="1">IF(Analyse!$E$3="X",INDIRECT("'DATA - økonomi'!J"&amp;4+15*$A53+4*$A53+0),0)+IF(Analyse!$E$4="X",INDIRECT("'DATA - økonomi'!J"&amp;4+15*$A53+4*$A53+1),0)+IF(Analyse!$E$104="X",INDIRECT("'DATA - økonomi'!J"&amp;4+15*$A53+4*$A53+2),0)+IF(Analyse!$E$105="X",INDIRECT("'DATA - økonomi'!J"&amp;4+15*$A53+4*$A53+3),0)+IF(Analyse!$E$106="X",INDIRECT("'DATA - økonomi'!J"&amp;4+15*$A53+4*$A53+4),0)+IF(Analyse!$E$107="X",INDIRECT("'DATA - økonomi'!J"&amp;4+15*$A53+4*$A53+5),0)+IF(Analyse!$E$108="X",INDIRECT("'DATA - økonomi'!J"&amp;4+15*$A53+4*$A53+6),0)+IF(Analyse!$E$109="X",INDIRECT("'DATA - økonomi'!J"&amp;4+15*$A53+4*$A53+7),0)+IF(Analyse!$E$110="X",INDIRECT("'DATA - økonomi'!J"&amp;4+15*$A53+4*$A53+8),0)+IF(Analyse!$E$111="X",INDIRECT("'DATA - økonomi'!J"&amp;4+15*$A53+4*$A53+9),0)+IF(Analyse!$E$112="X",INDIRECT("'DATA - økonomi'!J"&amp;4+15*$A53+4*$A53+10),0)+IF(Analyse!$E$115="X",INDIRECT("'DATA - økonomi'!J"&amp;4+15*$A53+4*$A53+11),0)+IF(Analyse!$E$116="X",INDIRECT("'DATA - økonomi'!J"&amp;4+15*$A53+4*$A53+12),0)+IF(Analyse!$E$117="X",INDIRECT("'DATA - økonomi'!J"&amp;4+15*$A53+4*$A53+13),0)+IF(Analyse!$E$129="X",INDIRECT("'DATA - økonomi'!J"&amp;4+15*$A53+4*$A53+14),0)</f>
        <v>0</v>
      </c>
      <c r="K53" s="36">
        <f ca="1">IF(Analyse!$E$3="X",INDIRECT("'DATA - økonomi'!K"&amp;4+15*$A53+4*$A53+0),0)+IF(Analyse!$E$4="X",INDIRECT("'DATA - økonomi'!K"&amp;4+15*$A53+4*$A53+1),0)+IF(Analyse!$E$104="X",INDIRECT("'DATA - økonomi'!K"&amp;4+15*$A53+4*$A53+2),0)+IF(Analyse!$E$105="X",INDIRECT("'DATA - økonomi'!K"&amp;4+15*$A53+4*$A53+3),0)+IF(Analyse!$E$106="X",INDIRECT("'DATA - økonomi'!K"&amp;4+15*$A53+4*$A53+4),0)+IF(Analyse!$E$107="X",INDIRECT("'DATA - økonomi'!K"&amp;4+15*$A53+4*$A53+5),0)+IF(Analyse!$E$108="X",INDIRECT("'DATA - økonomi'!K"&amp;4+15*$A53+4*$A53+6),0)+IF(Analyse!$E$109="X",INDIRECT("'DATA - økonomi'!K"&amp;4+15*$A53+4*$A53+7),0)+IF(Analyse!$E$110="X",INDIRECT("'DATA - økonomi'!K"&amp;4+15*$A53+4*$A53+8),0)+IF(Analyse!$E$111="X",INDIRECT("'DATA - økonomi'!K"&amp;4+15*$A53+4*$A53+9),0)+IF(Analyse!$E$112="X",INDIRECT("'DATA - økonomi'!K"&amp;4+15*$A53+4*$A53+10),0)+IF(Analyse!$E$115="X",INDIRECT("'DATA - økonomi'!K"&amp;4+15*$A53+4*$A53+11),0)+IF(Analyse!$E$116="X",INDIRECT("'DATA - økonomi'!K"&amp;4+15*$A53+4*$A53+12),0)+IF(Analyse!$E$117="X",INDIRECT("'DATA - økonomi'!K"&amp;4+15*$A53+4*$A53+13),0)+IF(Analyse!$E$129="X",INDIRECT("'DATA - økonomi'!K"&amp;4+15*$A53+4*$A53+14),0)</f>
        <v>0</v>
      </c>
      <c r="L53" s="36">
        <f ca="1">IF(Analyse!$E$3="X",INDIRECT("'DATA - økonomi'!L"&amp;4+15*$A53+4*$A53+0),0)+IF(Analyse!$E$4="X",INDIRECT("'DATA - økonomi'!L"&amp;4+15*$A53+4*$A53+1),0)+IF(Analyse!$E$104="X",INDIRECT("'DATA - økonomi'!L"&amp;4+15*$A53+4*$A53+2),0)+IF(Analyse!$E$105="X",INDIRECT("'DATA - økonomi'!L"&amp;4+15*$A53+4*$A53+3),0)+IF(Analyse!$E$106="X",INDIRECT("'DATA - økonomi'!L"&amp;4+15*$A53+4*$A53+4),0)+IF(Analyse!$E$107="X",INDIRECT("'DATA - økonomi'!L"&amp;4+15*$A53+4*$A53+5),0)+IF(Analyse!$E$108="X",INDIRECT("'DATA - økonomi'!L"&amp;4+15*$A53+4*$A53+6),0)+IF(Analyse!$E$109="X",INDIRECT("'DATA - økonomi'!L"&amp;4+15*$A53+4*$A53+7),0)+IF(Analyse!$E$110="X",INDIRECT("'DATA - økonomi'!L"&amp;4+15*$A53+4*$A53+8),0)+IF(Analyse!$E$111="X",INDIRECT("'DATA - økonomi'!L"&amp;4+15*$A53+4*$A53+9),0)+IF(Analyse!$E$112="X",INDIRECT("'DATA - økonomi'!L"&amp;4+15*$A53+4*$A53+10),0)+IF(Analyse!$E$115="X",INDIRECT("'DATA - økonomi'!L"&amp;4+15*$A53+4*$A53+11),0)+IF(Analyse!$E$116="X",INDIRECT("'DATA - økonomi'!L"&amp;4+15*$A53+4*$A53+12),0)+IF(Analyse!$E$117="X",INDIRECT("'DATA - økonomi'!L"&amp;4+15*$A53+4*$A53+13),0)+IF(Analyse!$E$129="X",INDIRECT("'DATA - økonomi'!L"&amp;4+15*$A53+4*$A53+14),0)</f>
        <v>0</v>
      </c>
      <c r="M53" s="36">
        <f ca="1">IF(Analyse!$E$3="X",INDIRECT("'DATA - økonomi'!M"&amp;4+15*$A53+4*$A53+0),0)+IF(Analyse!$E$4="X",INDIRECT("'DATA - økonomi'!M"&amp;4+15*$A53+4*$A53+1),0)+IF(Analyse!$E$104="X",INDIRECT("'DATA - økonomi'!M"&amp;4+15*$A53+4*$A53+2),0)+IF(Analyse!$E$105="X",INDIRECT("'DATA - økonomi'!M"&amp;4+15*$A53+4*$A53+3),0)+IF(Analyse!$E$106="X",INDIRECT("'DATA - økonomi'!M"&amp;4+15*$A53+4*$A53+4),0)+IF(Analyse!$E$107="X",INDIRECT("'DATA - økonomi'!M"&amp;4+15*$A53+4*$A53+5),0)+IF(Analyse!$E$108="X",INDIRECT("'DATA - økonomi'!M"&amp;4+15*$A53+4*$A53+6),0)+IF(Analyse!$E$109="X",INDIRECT("'DATA - økonomi'!M"&amp;4+15*$A53+4*$A53+7),0)+IF(Analyse!$E$110="X",INDIRECT("'DATA - økonomi'!M"&amp;4+15*$A53+4*$A53+8),0)+IF(Analyse!$E$111="X",INDIRECT("'DATA - økonomi'!M"&amp;4+15*$A53+4*$A53+9),0)+IF(Analyse!$E$112="X",INDIRECT("'DATA - økonomi'!M"&amp;4+15*$A53+4*$A53+10),0)+IF(Analyse!$E$115="X",INDIRECT("'DATA - økonomi'!M"&amp;4+15*$A53+4*$A53+11),0)+IF(Analyse!$E$116="X",INDIRECT("'DATA - økonomi'!M"&amp;4+15*$A53+4*$A53+12),0)+IF(Analyse!$E$117="X",INDIRECT("'DATA - økonomi'!M"&amp;4+15*$A53+4*$A53+13),0)+IF(Analyse!$E$129="X",INDIRECT("'DATA - økonomi'!M"&amp;4+15*$A53+4*$A53+14),0)</f>
        <v>0</v>
      </c>
      <c r="N53" s="36">
        <f ca="1">IF(Analyse!$E$3="X",INDIRECT("'DATA - økonomi'!N"&amp;4+15*$A53+4*$A53+0),0)+IF(Analyse!$E$4="X",INDIRECT("'DATA - økonomi'!N"&amp;4+15*$A53+4*$A53+1),0)+IF(Analyse!$E$104="X",INDIRECT("'DATA - økonomi'!N"&amp;4+15*$A53+4*$A53+2),0)+IF(Analyse!$E$105="X",INDIRECT("'DATA - økonomi'!N"&amp;4+15*$A53+4*$A53+3),0)+IF(Analyse!$E$106="X",INDIRECT("'DATA - økonomi'!N"&amp;4+15*$A53+4*$A53+4),0)+IF(Analyse!$E$107="X",INDIRECT("'DATA - økonomi'!N"&amp;4+15*$A53+4*$A53+5),0)+IF(Analyse!$E$108="X",INDIRECT("'DATA - økonomi'!N"&amp;4+15*$A53+4*$A53+6),0)+IF(Analyse!$E$109="X",INDIRECT("'DATA - økonomi'!N"&amp;4+15*$A53+4*$A53+7),0)+IF(Analyse!$E$110="X",INDIRECT("'DATA - økonomi'!N"&amp;4+15*$A53+4*$A53+8),0)+IF(Analyse!$E$111="X",INDIRECT("'DATA - økonomi'!N"&amp;4+15*$A53+4*$A53+9),0)+IF(Analyse!$E$112="X",INDIRECT("'DATA - økonomi'!N"&amp;4+15*$A53+4*$A53+10),0)+IF(Analyse!$E$115="X",INDIRECT("'DATA - økonomi'!N"&amp;4+15*$A53+4*$A53+11),0)+IF(Analyse!$E$116="X",INDIRECT("'DATA - økonomi'!N"&amp;4+15*$A53+4*$A53+12),0)+IF(Analyse!$E$117="X",INDIRECT("'DATA - økonomi'!N"&amp;4+15*$A53+4*$A53+13),0)+IF(Analyse!$E$129="X",INDIRECT("'DATA - økonomi'!N"&amp;4+15*$A53+4*$A53+14),0)</f>
        <v>0</v>
      </c>
      <c r="O53" s="32"/>
      <c r="P53" s="35" t="s">
        <v>61</v>
      </c>
      <c r="Q53" s="36">
        <f ca="1">IF(Analyse!$E$3="X",INDIRECT("'DATA - økonomi'!Q"&amp;4+15*$A53+4*$A53+0),0)+IF(Analyse!$E$4="X",INDIRECT("'DATA - økonomi'!Q"&amp;4+15*$A53+4*$A53+1),0)+IF(Analyse!$E$104="X",INDIRECT("'DATA - økonomi'!Q"&amp;4+15*$A53+4*$A53+2),0)+IF(Analyse!$E$105="X",INDIRECT("'DATA - økonomi'!Q"&amp;4+15*$A53+4*$A53+3),0)+IF(Analyse!$E$106="X",INDIRECT("'DATA - økonomi'!Q"&amp;4+15*$A53+4*$A53+4),0)+IF(Analyse!$E$107="X",INDIRECT("'DATA - økonomi'!Q"&amp;4+15*$A53+4*$A53+5),0)+IF(Analyse!$E$108="X",INDIRECT("'DATA - økonomi'!Q"&amp;4+15*$A53+4*$A53+6),0)+IF(Analyse!$E$109="X",INDIRECT("'DATA - økonomi'!Q"&amp;4+15*$A53+4*$A53+7),0)+IF(Analyse!$E$110="X",INDIRECT("'DATA - økonomi'!Q"&amp;4+15*$A53+4*$A53+8),0)+IF(Analyse!$E$111="X",INDIRECT("'DATA - økonomi'!Q"&amp;4+15*$A53+4*$A53+9),0)+IF(Analyse!$E$112="X",INDIRECT("'DATA - økonomi'!Q"&amp;4+15*$A53+4*$A53+10),0)+IF(Analyse!$E$115="X",INDIRECT("'DATA - økonomi'!Q"&amp;4+15*$A53+4*$A53+11),0)+IF(Analyse!$E$116="X",INDIRECT("'DATA - økonomi'!Q"&amp;4+15*$A53+4*$A53+12),0)+IF(Analyse!$E$117="X",INDIRECT("'DATA - økonomi'!Q"&amp;4+15*$A53+4*$A53+13),0)+IF(Analyse!$E$129="X",INDIRECT("'DATA - økonomi'!Q"&amp;4+15*$A53+4*$A53+14),0)</f>
        <v>0</v>
      </c>
      <c r="R53" s="36">
        <f ca="1">IF(Analyse!$E$3="X",INDIRECT("'DATA - økonomi'!R"&amp;4+15*$A53+4*$A53+0),0)+IF(Analyse!$E$4="X",INDIRECT("'DATA - økonomi'!R"&amp;4+15*$A53+4*$A53+1),0)+IF(Analyse!$E$104="X",INDIRECT("'DATA - økonomi'!R"&amp;4+15*$A53+4*$A53+2),0)+IF(Analyse!$E$105="X",INDIRECT("'DATA - økonomi'!R"&amp;4+15*$A53+4*$A53+3),0)+IF(Analyse!$E$106="X",INDIRECT("'DATA - økonomi'!R"&amp;4+15*$A53+4*$A53+4),0)+IF(Analyse!$E$107="X",INDIRECT("'DATA - økonomi'!R"&amp;4+15*$A53+4*$A53+5),0)+IF(Analyse!$E$108="X",INDIRECT("'DATA - økonomi'!R"&amp;4+15*$A53+4*$A53+6),0)+IF(Analyse!$E$109="X",INDIRECT("'DATA - økonomi'!R"&amp;4+15*$A53+4*$A53+7),0)+IF(Analyse!$E$110="X",INDIRECT("'DATA - økonomi'!R"&amp;4+15*$A53+4*$A53+8),0)+IF(Analyse!$E$111="X",INDIRECT("'DATA - økonomi'!R"&amp;4+15*$A53+4*$A53+9),0)+IF(Analyse!$E$112="X",INDIRECT("'DATA - økonomi'!R"&amp;4+15*$A53+4*$A53+10),0)+IF(Analyse!$E$115="X",INDIRECT("'DATA - økonomi'!R"&amp;4+15*$A53+4*$A53+11),0)+IF(Analyse!$E$116="X",INDIRECT("'DATA - økonomi'!R"&amp;4+15*$A53+4*$A53+12),0)+IF(Analyse!$E$117="X",INDIRECT("'DATA - økonomi'!R"&amp;4+15*$A53+4*$A53+13),0)+IF(Analyse!$E$129="X",INDIRECT("'DATA - økonomi'!R"&amp;4+15*$A53+4*$A53+14),0)</f>
        <v>0</v>
      </c>
      <c r="S53" s="36">
        <f ca="1">IF(Analyse!$E$3="X",INDIRECT("'DATA - økonomi'!S"&amp;4+15*$A53+4*$A53+0),0)+IF(Analyse!$E$4="X",INDIRECT("'DATA - økonomi'!S"&amp;4+15*$A53+4*$A53+1),0)+IF(Analyse!$E$104="X",INDIRECT("'DATA - økonomi'!S"&amp;4+15*$A53+4*$A53+2),0)+IF(Analyse!$E$105="X",INDIRECT("'DATA - økonomi'!S"&amp;4+15*$A53+4*$A53+3),0)+IF(Analyse!$E$106="X",INDIRECT("'DATA - økonomi'!S"&amp;4+15*$A53+4*$A53+4),0)+IF(Analyse!$E$107="X",INDIRECT("'DATA - økonomi'!S"&amp;4+15*$A53+4*$A53+5),0)+IF(Analyse!$E$108="X",INDIRECT("'DATA - økonomi'!S"&amp;4+15*$A53+4*$A53+6),0)+IF(Analyse!$E$109="X",INDIRECT("'DATA - økonomi'!S"&amp;4+15*$A53+4*$A53+7),0)+IF(Analyse!$E$110="X",INDIRECT("'DATA - økonomi'!S"&amp;4+15*$A53+4*$A53+8),0)+IF(Analyse!$E$111="X",INDIRECT("'DATA - økonomi'!S"&amp;4+15*$A53+4*$A53+9),0)+IF(Analyse!$E$112="X",INDIRECT("'DATA - økonomi'!S"&amp;4+15*$A53+4*$A53+10),0)+IF(Analyse!$E$115="X",INDIRECT("'DATA - økonomi'!S"&amp;4+15*$A53+4*$A53+11),0)+IF(Analyse!$E$116="X",INDIRECT("'DATA - økonomi'!S"&amp;4+15*$A53+4*$A53+12),0)+IF(Analyse!$E$117="X",INDIRECT("'DATA - økonomi'!S"&amp;4+15*$A53+4*$A53+13),0)+IF(Analyse!$E$129="X",INDIRECT("'DATA - økonomi'!S"&amp;4+15*$A53+4*$A53+14),0)</f>
        <v>0</v>
      </c>
      <c r="T53" s="36">
        <f ca="1">IF(Analyse!$E$3="X",INDIRECT("'DATA - økonomi'!T"&amp;4+15*$A53+4*$A53+0),0)+IF(Analyse!$E$4="X",INDIRECT("'DATA - økonomi'!T"&amp;4+15*$A53+4*$A53+1),0)+IF(Analyse!$E$104="X",INDIRECT("'DATA - økonomi'!T"&amp;4+15*$A53+4*$A53+2),0)+IF(Analyse!$E$105="X",INDIRECT("'DATA - økonomi'!T"&amp;4+15*$A53+4*$A53+3),0)+IF(Analyse!$E$106="X",INDIRECT("'DATA - økonomi'!T"&amp;4+15*$A53+4*$A53+4),0)+IF(Analyse!$E$107="X",INDIRECT("'DATA - økonomi'!T"&amp;4+15*$A53+4*$A53+5),0)+IF(Analyse!$E$108="X",INDIRECT("'DATA - økonomi'!T"&amp;4+15*$A53+4*$A53+6),0)+IF(Analyse!$E$109="X",INDIRECT("'DATA - økonomi'!T"&amp;4+15*$A53+4*$A53+7),0)+IF(Analyse!$E$110="X",INDIRECT("'DATA - økonomi'!T"&amp;4+15*$A53+4*$A53+8),0)+IF(Analyse!$E$111="X",INDIRECT("'DATA - økonomi'!T"&amp;4+15*$A53+4*$A53+9),0)+IF(Analyse!$E$112="X",INDIRECT("'DATA - økonomi'!T"&amp;4+15*$A53+4*$A53+10),0)+IF(Analyse!$E$115="X",INDIRECT("'DATA - økonomi'!T"&amp;4+15*$A53+4*$A53+11),0)+IF(Analyse!$E$116="X",INDIRECT("'DATA - økonomi'!T"&amp;4+15*$A53+4*$A53+12),0)+IF(Analyse!$E$117="X",INDIRECT("'DATA - økonomi'!T"&amp;4+15*$A53+4*$A53+13),0)+IF(Analyse!$E$129="X",INDIRECT("'DATA - økonomi'!T"&amp;4+15*$A53+4*$A53+14),0)</f>
        <v>0</v>
      </c>
      <c r="U53" s="36">
        <f ca="1">IF(Analyse!$E$3="X",INDIRECT("'DATA - økonomi'!U"&amp;4+15*$A53+4*$A53+0),0)+IF(Analyse!$E$4="X",INDIRECT("'DATA - økonomi'!U"&amp;4+15*$A53+4*$A53+1),0)+IF(Analyse!$E$104="X",INDIRECT("'DATA - økonomi'!U"&amp;4+15*$A53+4*$A53+2),0)+IF(Analyse!$E$105="X",INDIRECT("'DATA - økonomi'!U"&amp;4+15*$A53+4*$A53+3),0)+IF(Analyse!$E$106="X",INDIRECT("'DATA - økonomi'!U"&amp;4+15*$A53+4*$A53+4),0)+IF(Analyse!$E$107="X",INDIRECT("'DATA - økonomi'!U"&amp;4+15*$A53+4*$A53+5),0)+IF(Analyse!$E$108="X",INDIRECT("'DATA - økonomi'!U"&amp;4+15*$A53+4*$A53+6),0)+IF(Analyse!$E$109="X",INDIRECT("'DATA - økonomi'!U"&amp;4+15*$A53+4*$A53+7),0)+IF(Analyse!$E$110="X",INDIRECT("'DATA - økonomi'!U"&amp;4+15*$A53+4*$A53+8),0)+IF(Analyse!$E$111="X",INDIRECT("'DATA - økonomi'!U"&amp;4+15*$A53+4*$A53+9),0)+IF(Analyse!$E$112="X",INDIRECT("'DATA - økonomi'!U"&amp;4+15*$A53+4*$A53+10),0)+IF(Analyse!$E$115="X",INDIRECT("'DATA - økonomi'!U"&amp;4+15*$A53+4*$A53+11),0)+IF(Analyse!$E$116="X",INDIRECT("'DATA - økonomi'!U"&amp;4+15*$A53+4*$A53+12),0)+IF(Analyse!$E$117="X",INDIRECT("'DATA - økonomi'!U"&amp;4+15*$A53+4*$A53+13),0)+IF(Analyse!$E$129="X",INDIRECT("'DATA - økonomi'!U"&amp;4+15*$A53+4*$A53+14),0)</f>
        <v>0</v>
      </c>
      <c r="V53" s="36">
        <f ca="1">IF(Analyse!$E$3="X",INDIRECT("'DATA - økonomi'!V"&amp;4+15*$A53+4*$A53+0),0)+IF(Analyse!$E$4="X",INDIRECT("'DATA - økonomi'!V"&amp;4+15*$A53+4*$A53+1),0)+IF(Analyse!$E$104="X",INDIRECT("'DATA - økonomi'!V"&amp;4+15*$A53+4*$A53+2),0)+IF(Analyse!$E$105="X",INDIRECT("'DATA - økonomi'!V"&amp;4+15*$A53+4*$A53+3),0)+IF(Analyse!$E$106="X",INDIRECT("'DATA - økonomi'!V"&amp;4+15*$A53+4*$A53+4),0)+IF(Analyse!$E$107="X",INDIRECT("'DATA - økonomi'!V"&amp;4+15*$A53+4*$A53+5),0)+IF(Analyse!$E$108="X",INDIRECT("'DATA - økonomi'!V"&amp;4+15*$A53+4*$A53+6),0)+IF(Analyse!$E$109="X",INDIRECT("'DATA - økonomi'!V"&amp;4+15*$A53+4*$A53+7),0)+IF(Analyse!$E$110="X",INDIRECT("'DATA - økonomi'!V"&amp;4+15*$A53+4*$A53+8),0)+IF(Analyse!$E$111="X",INDIRECT("'DATA - økonomi'!V"&amp;4+15*$A53+4*$A53+9),0)+IF(Analyse!$E$112="X",INDIRECT("'DATA - økonomi'!V"&amp;4+15*$A53+4*$A53+10),0)+IF(Analyse!$E$115="X",INDIRECT("'DATA - økonomi'!V"&amp;4+15*$A53+4*$A53+11),0)+IF(Analyse!$E$116="X",INDIRECT("'DATA - økonomi'!V"&amp;4+15*$A53+4*$A53+12),0)+IF(Analyse!$E$117="X",INDIRECT("'DATA - økonomi'!V"&amp;4+15*$A53+4*$A53+13),0)+IF(Analyse!$E$129="X",INDIRECT("'DATA - økonomi'!V"&amp;4+15*$A53+4*$A53+14),0)</f>
        <v>0</v>
      </c>
      <c r="W53" s="36">
        <f ca="1">IF(Analyse!$E$3="X",INDIRECT("'DATA - økonomi'!W"&amp;4+15*$A53+4*$A53+0),0)+IF(Analyse!$E$4="X",INDIRECT("'DATA - økonomi'!W"&amp;4+15*$A53+4*$A53+1),0)+IF(Analyse!$E$104="X",INDIRECT("'DATA - økonomi'!W"&amp;4+15*$A53+4*$A53+2),0)+IF(Analyse!$E$105="X",INDIRECT("'DATA - økonomi'!W"&amp;4+15*$A53+4*$A53+3),0)+IF(Analyse!$E$106="X",INDIRECT("'DATA - økonomi'!W"&amp;4+15*$A53+4*$A53+4),0)+IF(Analyse!$E$107="X",INDIRECT("'DATA - økonomi'!W"&amp;4+15*$A53+4*$A53+5),0)+IF(Analyse!$E$108="X",INDIRECT("'DATA - økonomi'!W"&amp;4+15*$A53+4*$A53+6),0)+IF(Analyse!$E$109="X",INDIRECT("'DATA - økonomi'!W"&amp;4+15*$A53+4*$A53+7),0)+IF(Analyse!$E$110="X",INDIRECT("'DATA - økonomi'!W"&amp;4+15*$A53+4*$A53+8),0)+IF(Analyse!$E$111="X",INDIRECT("'DATA - økonomi'!W"&amp;4+15*$A53+4*$A53+9),0)+IF(Analyse!$E$112="X",INDIRECT("'DATA - økonomi'!W"&amp;4+15*$A53+4*$A53+10),0)+IF(Analyse!$E$115="X",INDIRECT("'DATA - økonomi'!W"&amp;4+15*$A53+4*$A53+11),0)+IF(Analyse!$E$116="X",INDIRECT("'DATA - økonomi'!W"&amp;4+15*$A53+4*$A53+12),0)+IF(Analyse!$E$117="X",INDIRECT("'DATA - økonomi'!W"&amp;4+15*$A53+4*$A53+13),0)+IF(Analyse!$E$129="X",INDIRECT("'DATA - økonomi'!W"&amp;4+15*$A53+4*$A53+14),0)</f>
        <v>0</v>
      </c>
      <c r="X53" s="36">
        <f ca="1">IF(Analyse!$E$3="X",INDIRECT("'DATA - økonomi'!X"&amp;4+15*$A53+4*$A53+0),0)+IF(Analyse!$E$4="X",INDIRECT("'DATA - økonomi'!X"&amp;4+15*$A53+4*$A53+1),0)+IF(Analyse!$E$104="X",INDIRECT("'DATA - økonomi'!X"&amp;4+15*$A53+4*$A53+2),0)+IF(Analyse!$E$105="X",INDIRECT("'DATA - økonomi'!X"&amp;4+15*$A53+4*$A53+3),0)+IF(Analyse!$E$106="X",INDIRECT("'DATA - økonomi'!X"&amp;4+15*$A53+4*$A53+4),0)+IF(Analyse!$E$107="X",INDIRECT("'DATA - økonomi'!X"&amp;4+15*$A53+4*$A53+5),0)+IF(Analyse!$E$108="X",INDIRECT("'DATA - økonomi'!X"&amp;4+15*$A53+4*$A53+6),0)+IF(Analyse!$E$109="X",INDIRECT("'DATA - økonomi'!X"&amp;4+15*$A53+4*$A53+7),0)+IF(Analyse!$E$110="X",INDIRECT("'DATA - økonomi'!X"&amp;4+15*$A53+4*$A53+8),0)+IF(Analyse!$E$111="X",INDIRECT("'DATA - økonomi'!X"&amp;4+15*$A53+4*$A53+9),0)+IF(Analyse!$E$112="X",INDIRECT("'DATA - økonomi'!X"&amp;4+15*$A53+4*$A53+10),0)+IF(Analyse!$E$115="X",INDIRECT("'DATA - økonomi'!X"&amp;4+15*$A53+4*$A53+11),0)+IF(Analyse!$E$116="X",INDIRECT("'DATA - økonomi'!X"&amp;4+15*$A53+4*$A53+12),0)+IF(Analyse!$E$117="X",INDIRECT("'DATA - økonomi'!X"&amp;4+15*$A53+4*$A53+13),0)+IF(Analyse!$E$129="X",INDIRECT("'DATA - økonomi'!X"&amp;4+15*$A53+4*$A53+14),0)</f>
        <v>0</v>
      </c>
      <c r="Y53" s="36">
        <f ca="1">IF(Analyse!$E$3="X",INDIRECT("'DATA - økonomi'!Y"&amp;4+15*$A53+4*$A53+0),0)+IF(Analyse!$E$4="X",INDIRECT("'DATA - økonomi'!Y"&amp;4+15*$A53+4*$A53+1),0)+IF(Analyse!$E$104="X",INDIRECT("'DATA - økonomi'!Y"&amp;4+15*$A53+4*$A53+2),0)+IF(Analyse!$E$105="X",INDIRECT("'DATA - økonomi'!Y"&amp;4+15*$A53+4*$A53+3),0)+IF(Analyse!$E$106="X",INDIRECT("'DATA - økonomi'!Y"&amp;4+15*$A53+4*$A53+4),0)+IF(Analyse!$E$107="X",INDIRECT("'DATA - økonomi'!Y"&amp;4+15*$A53+4*$A53+5),0)+IF(Analyse!$E$108="X",INDIRECT("'DATA - økonomi'!Y"&amp;4+15*$A53+4*$A53+6),0)+IF(Analyse!$E$109="X",INDIRECT("'DATA - økonomi'!Y"&amp;4+15*$A53+4*$A53+7),0)+IF(Analyse!$E$110="X",INDIRECT("'DATA - økonomi'!Y"&amp;4+15*$A53+4*$A53+8),0)+IF(Analyse!$E$111="X",INDIRECT("'DATA - økonomi'!Y"&amp;4+15*$A53+4*$A53+9),0)+IF(Analyse!$E$112="X",INDIRECT("'DATA - økonomi'!Y"&amp;4+15*$A53+4*$A53+10),0)+IF(Analyse!$E$115="X",INDIRECT("'DATA - økonomi'!Y"&amp;4+15*$A53+4*$A53+11),0)+IF(Analyse!$E$116="X",INDIRECT("'DATA - økonomi'!Y"&amp;4+15*$A53+4*$A53+12),0)+IF(Analyse!$E$117="X",INDIRECT("'DATA - økonomi'!Y"&amp;4+15*$A53+4*$A53+13),0)+IF(Analyse!$E$129="X",INDIRECT("'DATA - økonomi'!Y"&amp;4+15*$A53+4*$A53+14),0)</f>
        <v>0</v>
      </c>
      <c r="Z53" s="36">
        <f ca="1">IF(Analyse!$E$3="X",INDIRECT("'DATA - økonomi'!Z"&amp;4+15*$A53+4*$A53+0),0)+IF(Analyse!$E$4="X",INDIRECT("'DATA - økonomi'!Z"&amp;4+15*$A53+4*$A53+1),0)+IF(Analyse!$E$104="X",INDIRECT("'DATA - økonomi'!Z"&amp;4+15*$A53+4*$A53+2),0)+IF(Analyse!$E$105="X",INDIRECT("'DATA - økonomi'!Z"&amp;4+15*$A53+4*$A53+3),0)+IF(Analyse!$E$106="X",INDIRECT("'DATA - økonomi'!Z"&amp;4+15*$A53+4*$A53+4),0)+IF(Analyse!$E$107="X",INDIRECT("'DATA - økonomi'!Z"&amp;4+15*$A53+4*$A53+5),0)+IF(Analyse!$E$108="X",INDIRECT("'DATA - økonomi'!Z"&amp;4+15*$A53+4*$A53+6),0)+IF(Analyse!$E$109="X",INDIRECT("'DATA - økonomi'!Z"&amp;4+15*$A53+4*$A53+7),0)+IF(Analyse!$E$110="X",INDIRECT("'DATA - økonomi'!Z"&amp;4+15*$A53+4*$A53+8),0)+IF(Analyse!$E$111="X",INDIRECT("'DATA - økonomi'!Z"&amp;4+15*$A53+4*$A53+9),0)+IF(Analyse!$E$112="X",INDIRECT("'DATA - økonomi'!Z"&amp;4+15*$A53+4*$A53+10),0)+IF(Analyse!$E$115="X",INDIRECT("'DATA - økonomi'!Z"&amp;4+15*$A53+4*$A53+11),0)+IF(Analyse!$E$116="X",INDIRECT("'DATA - økonomi'!Z"&amp;4+15*$A53+4*$A53+12),0)+IF(Analyse!$E$117="X",INDIRECT("'DATA - økonomi'!Z"&amp;4+15*$A53+4*$A53+13),0)+IF(Analyse!$E$129="X",INDIRECT("'DATA - økonomi'!Z"&amp;4+15*$A53+4*$A53+14),0)</f>
        <v>0</v>
      </c>
      <c r="AA53" s="36">
        <f ca="1">IF(Analyse!$E$3="X",INDIRECT("'DATA - økonomi'!Z"&amp;4+15*$A53+4*$A53+0),0)+IF(Analyse!$E$4="X",INDIRECT("'DATA - økonomi'!Z"&amp;4+15*$A53+4*$A53+1),0)+IF(Analyse!$E$104="X",INDIRECT("'DATA - økonomi'!Z"&amp;4+15*$A53+4*$A53+2),0)+IF(Analyse!$E$105="X",INDIRECT("'DATA - økonomi'!Z"&amp;4+15*$A53+4*$A53+3),0)+IF(Analyse!$E$106="X",INDIRECT("'DATA - økonomi'!Z"&amp;4+15*$A53+4*$A53+4),0)+IF(Analyse!$E$107="X",INDIRECT("'DATA - økonomi'!Z"&amp;4+15*$A53+4*$A53+5),0)+IF(Analyse!$E$108="X",INDIRECT("'DATA - økonomi'!Z"&amp;4+15*$A53+4*$A53+6),0)+IF(Analyse!$E$109="X",INDIRECT("'DATA - økonomi'!Z"&amp;4+15*$A53+4*$A53+7),0)+IF(Analyse!$E$110="X",INDIRECT("'DATA - økonomi'!Z"&amp;4+15*$A53+4*$A53+8),0)+IF(Analyse!$E$111="X",INDIRECT("'DATA - økonomi'!Z"&amp;4+15*$A53+4*$A53+9),0)+IF(Analyse!$E$112="X",INDIRECT("'DATA - økonomi'!Z"&amp;4+15*$A53+4*$A53+10),0)+IF(Analyse!$E$115="X",INDIRECT("'DATA - økonomi'!Z"&amp;4+15*$A53+4*$A53+11),0)+IF(Analyse!$E$116="X",INDIRECT("'DATA - økonomi'!Z"&amp;4+15*$A53+4*$A53+12),0)+IF(Analyse!$E$117="X",INDIRECT("'DATA - økonomi'!Z"&amp;4+15*$A53+4*$A53+13),0)+IF(Analyse!$E$129="X",INDIRECT("'DATA - økonomi'!Z"&amp;4+15*$A53+4*$A53+14),0)</f>
        <v>0</v>
      </c>
      <c r="AB53" s="36">
        <f ca="1">IF(Analyse!$E$3="X",INDIRECT("'DATA - økonomi'!Z"&amp;4+15*$A53+4*$A53+0),0)+IF(Analyse!$E$4="X",INDIRECT("'DATA - økonomi'!Z"&amp;4+15*$A53+4*$A53+1),0)+IF(Analyse!$E$104="X",INDIRECT("'DATA - økonomi'!Z"&amp;4+15*$A53+4*$A53+2),0)+IF(Analyse!$E$105="X",INDIRECT("'DATA - økonomi'!Z"&amp;4+15*$A53+4*$A53+3),0)+IF(Analyse!$E$106="X",INDIRECT("'DATA - økonomi'!Z"&amp;4+15*$A53+4*$A53+4),0)+IF(Analyse!$E$107="X",INDIRECT("'DATA - økonomi'!Z"&amp;4+15*$A53+4*$A53+5),0)+IF(Analyse!$E$108="X",INDIRECT("'DATA - økonomi'!Z"&amp;4+15*$A53+4*$A53+6),0)+IF(Analyse!$E$109="X",INDIRECT("'DATA - økonomi'!Z"&amp;4+15*$A53+4*$A53+7),0)+IF(Analyse!$E$110="X",INDIRECT("'DATA - økonomi'!Z"&amp;4+15*$A53+4*$A53+8),0)+IF(Analyse!$E$111="X",INDIRECT("'DATA - økonomi'!Z"&amp;4+15*$A53+4*$A53+9),0)+IF(Analyse!$E$112="X",INDIRECT("'DATA - økonomi'!Z"&amp;4+15*$A53+4*$A53+10),0)+IF(Analyse!$E$115="X",INDIRECT("'DATA - økonomi'!Z"&amp;4+15*$A53+4*$A53+11),0)+IF(Analyse!$E$116="X",INDIRECT("'DATA - økonomi'!Z"&amp;4+15*$A53+4*$A53+12),0)+IF(Analyse!$E$117="X",INDIRECT("'DATA - økonomi'!Z"&amp;4+15*$A53+4*$A53+13),0)+IF(Analyse!$E$129="X",INDIRECT("'DATA - økonomi'!Z"&amp;4+15*$A53+4*$A53+14),0)</f>
        <v>0</v>
      </c>
      <c r="AC53" s="30"/>
      <c r="AD53" s="35" t="s">
        <v>61</v>
      </c>
      <c r="AE53" s="36">
        <f ca="1">IF(Analyse!$E$3="X",INDIRECT("'DATA - økonomi'!AE"&amp;4+15*$A53+4*$A53+0),0)+IF(Analyse!$E$4="X",INDIRECT("'DATA - økonomi'!AE"&amp;4+15*$A53+4*$A53+1),0)+IF(Analyse!$E$104="X",INDIRECT("'DATA - økonomi'!AE"&amp;4+15*$A53+4*$A53+2),0)+IF(Analyse!$E$105="X",INDIRECT("'DATA - økonomi'!AE"&amp;4+15*$A53+4*$A53+3),0)+IF(Analyse!$E$106="X",INDIRECT("'DATA - økonomi'!AE"&amp;4+15*$A53+4*$A53+4),0)+IF(Analyse!$E$107="X",INDIRECT("'DATA - økonomi'!AE"&amp;4+15*$A53+4*$A53+5),0)+IF(Analyse!$E$108="X",INDIRECT("'DATA - økonomi'!AE"&amp;4+15*$A53+4*$A53+6),0)+IF(Analyse!$E$109="X",INDIRECT("'DATA - økonomi'!AE"&amp;4+15*$A53+4*$A53+7),0)+IF(Analyse!$E$110="X",INDIRECT("'DATA - økonomi'!AE"&amp;4+15*$A53+4*$A53+8),0)+IF(Analyse!$E$111="X",INDIRECT("'DATA - økonomi'!AE"&amp;4+15*$A53+4*$A53+9),0)+IF(Analyse!$E$112="X",INDIRECT("'DATA - økonomi'!AE"&amp;4+15*$A53+4*$A53+10),0)+IF(Analyse!$E$115="X",INDIRECT("'DATA - økonomi'!AE"&amp;4+15*$A53+4*$A53+11),0)+IF(Analyse!$E$116="X",INDIRECT("'DATA - økonomi'!AE"&amp;4+15*$A53+4*$A53+12),0)+IF(Analyse!$E$117="X",INDIRECT("'DATA - økonomi'!AE"&amp;4+15*$A53+4*$A53+13),0)+IF(Analyse!$E$129="X",INDIRECT("'DATA - økonomi'!AE"&amp;4+15*$A53+4*$A53+14),0)</f>
        <v>0</v>
      </c>
      <c r="AF53" s="36">
        <f ca="1">IF(Analyse!$E$3="X",INDIRECT("'DATA - økonomi'!AF"&amp;4+15*$A53+4*$A53+0),0)+IF(Analyse!$E$4="X",INDIRECT("'DATA - økonomi'!AF"&amp;4+15*$A53+4*$A53+1),0)+IF(Analyse!$E$104="X",INDIRECT("'DATA - økonomi'!AF"&amp;4+15*$A53+4*$A53+2),0)+IF(Analyse!$E$105="X",INDIRECT("'DATA - økonomi'!AF"&amp;4+15*$A53+4*$A53+3),0)+IF(Analyse!$E$106="X",INDIRECT("'DATA - økonomi'!AF"&amp;4+15*$A53+4*$A53+4),0)+IF(Analyse!$E$107="X",INDIRECT("'DATA - økonomi'!AF"&amp;4+15*$A53+4*$A53+5),0)+IF(Analyse!$E$108="X",INDIRECT("'DATA - økonomi'!AF"&amp;4+15*$A53+4*$A53+6),0)+IF(Analyse!$E$109="X",INDIRECT("'DATA - økonomi'!AF"&amp;4+15*$A53+4*$A53+7),0)+IF(Analyse!$E$110="X",INDIRECT("'DATA - økonomi'!AF"&amp;4+15*$A53+4*$A53+8),0)+IF(Analyse!$E$111="X",INDIRECT("'DATA - økonomi'!AF"&amp;4+15*$A53+4*$A53+9),0)+IF(Analyse!$E$112="X",INDIRECT("'DATA - økonomi'!AF"&amp;4+15*$A53+4*$A53+10),0)+IF(Analyse!$E$115="X",INDIRECT("'DATA - økonomi'!AF"&amp;4+15*$A53+4*$A53+11),0)+IF(Analyse!$E$116="X",INDIRECT("'DATA - økonomi'!AF"&amp;4+15*$A53+4*$A53+12),0)+IF(Analyse!$E$117="X",INDIRECT("'DATA - økonomi'!AF"&amp;4+15*$A53+4*$A53+13),0)+IF(Analyse!$E$129="X",INDIRECT("'DATA - økonomi'!AF"&amp;4+15*$A53+4*$A53+14),0)</f>
        <v>0</v>
      </c>
      <c r="AG53" s="36">
        <f ca="1">IF(Analyse!$E$3="X",INDIRECT("'DATA - økonomi'!AG"&amp;4+15*$A53+4*$A53+0),0)+IF(Analyse!$E$4="X",INDIRECT("'DATA - økonomi'!AG"&amp;4+15*$A53+4*$A53+1),0)+IF(Analyse!$E$104="X",INDIRECT("'DATA - økonomi'!AG"&amp;4+15*$A53+4*$A53+2),0)+IF(Analyse!$E$105="X",INDIRECT("'DATA - økonomi'!AG"&amp;4+15*$A53+4*$A53+3),0)+IF(Analyse!$E$106="X",INDIRECT("'DATA - økonomi'!AG"&amp;4+15*$A53+4*$A53+4),0)+IF(Analyse!$E$107="X",INDIRECT("'DATA - økonomi'!AG"&amp;4+15*$A53+4*$A53+5),0)+IF(Analyse!$E$108="X",INDIRECT("'DATA - økonomi'!AG"&amp;4+15*$A53+4*$A53+6),0)+IF(Analyse!$E$109="X",INDIRECT("'DATA - økonomi'!AG"&amp;4+15*$A53+4*$A53+7),0)+IF(Analyse!$E$110="X",INDIRECT("'DATA - økonomi'!AG"&amp;4+15*$A53+4*$A53+8),0)+IF(Analyse!$E$111="X",INDIRECT("'DATA - økonomi'!AG"&amp;4+15*$A53+4*$A53+9),0)+IF(Analyse!$E$112="X",INDIRECT("'DATA - økonomi'!AG"&amp;4+15*$A53+4*$A53+10),0)+IF(Analyse!$E$115="X",INDIRECT("'DATA - økonomi'!AG"&amp;4+15*$A53+4*$A53+11),0)+IF(Analyse!$E$116="X",INDIRECT("'DATA - økonomi'!AG"&amp;4+15*$A53+4*$A53+12),0)+IF(Analyse!$E$117="X",INDIRECT("'DATA - økonomi'!AG"&amp;4+15*$A53+4*$A53+13),0)+IF(Analyse!$E$129="X",INDIRECT("'DATA - økonomi'!AG"&amp;4+15*$A53+4*$A53+14),0)</f>
        <v>0</v>
      </c>
      <c r="AH53" s="36">
        <f ca="1">IF(Analyse!$E$3="X",INDIRECT("'DATA - økonomi'!AH"&amp;4+15*$A53+4*$A53+0),0)+IF(Analyse!$E$4="X",INDIRECT("'DATA - økonomi'!AH"&amp;4+15*$A53+4*$A53+1),0)+IF(Analyse!$E$104="X",INDIRECT("'DATA - økonomi'!AH"&amp;4+15*$A53+4*$A53+2),0)+IF(Analyse!$E$105="X",INDIRECT("'DATA - økonomi'!AH"&amp;4+15*$A53+4*$A53+3),0)+IF(Analyse!$E$106="X",INDIRECT("'DATA - økonomi'!AH"&amp;4+15*$A53+4*$A53+4),0)+IF(Analyse!$E$107="X",INDIRECT("'DATA - økonomi'!AH"&amp;4+15*$A53+4*$A53+5),0)+IF(Analyse!$E$108="X",INDIRECT("'DATA - økonomi'!AH"&amp;4+15*$A53+4*$A53+6),0)+IF(Analyse!$E$109="X",INDIRECT("'DATA - økonomi'!AH"&amp;4+15*$A53+4*$A53+7),0)+IF(Analyse!$E$110="X",INDIRECT("'DATA - økonomi'!AH"&amp;4+15*$A53+4*$A53+8),0)+IF(Analyse!$E$111="X",INDIRECT("'DATA - økonomi'!AH"&amp;4+15*$A53+4*$A53+9),0)+IF(Analyse!$E$112="X",INDIRECT("'DATA - økonomi'!AH"&amp;4+15*$A53+4*$A53+10),0)+IF(Analyse!$E$115="X",INDIRECT("'DATA - økonomi'!AH"&amp;4+15*$A53+4*$A53+11),0)+IF(Analyse!$E$116="X",INDIRECT("'DATA - økonomi'!AH"&amp;4+15*$A53+4*$A53+12),0)+IF(Analyse!$E$117="X",INDIRECT("'DATA - økonomi'!AH"&amp;4+15*$A53+4*$A53+13),0)+IF(Analyse!$E$129="X",INDIRECT("'DATA - økonomi'!AH"&amp;4+15*$A53+4*$A53+14),0)</f>
        <v>0</v>
      </c>
      <c r="AI53" s="36">
        <f ca="1">IF(Analyse!$E$3="X",INDIRECT("'DATA - økonomi'!AI"&amp;4+15*$A53+4*$A53+0),0)+IF(Analyse!$E$4="X",INDIRECT("'DATA - økonomi'!AI"&amp;4+15*$A53+4*$A53+1),0)+IF(Analyse!$E$104="X",INDIRECT("'DATA - økonomi'!AI"&amp;4+15*$A53+4*$A53+2),0)+IF(Analyse!$E$105="X",INDIRECT("'DATA - økonomi'!AI"&amp;4+15*$A53+4*$A53+3),0)+IF(Analyse!$E$106="X",INDIRECT("'DATA - økonomi'!AI"&amp;4+15*$A53+4*$A53+4),0)+IF(Analyse!$E$107="X",INDIRECT("'DATA - økonomi'!AI"&amp;4+15*$A53+4*$A53+5),0)+IF(Analyse!$E$108="X",INDIRECT("'DATA - økonomi'!AI"&amp;4+15*$A53+4*$A53+6),0)+IF(Analyse!$E$109="X",INDIRECT("'DATA - økonomi'!AI"&amp;4+15*$A53+4*$A53+7),0)+IF(Analyse!$E$110="X",INDIRECT("'DATA - økonomi'!AI"&amp;4+15*$A53+4*$A53+8),0)+IF(Analyse!$E$111="X",INDIRECT("'DATA - økonomi'!AI"&amp;4+15*$A53+4*$A53+9),0)+IF(Analyse!$E$112="X",INDIRECT("'DATA - økonomi'!AI"&amp;4+15*$A53+4*$A53+10),0)+IF(Analyse!$E$115="X",INDIRECT("'DATA - økonomi'!AI"&amp;4+15*$A53+4*$A53+11),0)+IF(Analyse!$E$116="X",INDIRECT("'DATA - økonomi'!AI"&amp;4+15*$A53+4*$A53+12),0)+IF(Analyse!$E$117="X",INDIRECT("'DATA - økonomi'!AI"&amp;4+15*$A53+4*$A53+13),0)+IF(Analyse!$E$129="X",INDIRECT("'DATA - økonomi'!AI"&amp;4+15*$A53+4*$A53+14),0)</f>
        <v>0</v>
      </c>
      <c r="AJ53" s="36">
        <f ca="1">IF(Analyse!$E$3="X",INDIRECT("'DATA - økonomi'!AJ"&amp;4+15*$A53+4*$A53+0),0)+IF(Analyse!$E$4="X",INDIRECT("'DATA - økonomi'!AJ"&amp;4+15*$A53+4*$A53+1),0)+IF(Analyse!$E$104="X",INDIRECT("'DATA - økonomi'!AJ"&amp;4+15*$A53+4*$A53+2),0)+IF(Analyse!$E$105="X",INDIRECT("'DATA - økonomi'!AJ"&amp;4+15*$A53+4*$A53+3),0)+IF(Analyse!$E$106="X",INDIRECT("'DATA - økonomi'!AJ"&amp;4+15*$A53+4*$A53+4),0)+IF(Analyse!$E$107="X",INDIRECT("'DATA - økonomi'!AJ"&amp;4+15*$A53+4*$A53+5),0)+IF(Analyse!$E$108="X",INDIRECT("'DATA - økonomi'!AJ"&amp;4+15*$A53+4*$A53+6),0)+IF(Analyse!$E$109="X",INDIRECT("'DATA - økonomi'!AJ"&amp;4+15*$A53+4*$A53+7),0)+IF(Analyse!$E$110="X",INDIRECT("'DATA - økonomi'!AJ"&amp;4+15*$A53+4*$A53+8),0)+IF(Analyse!$E$111="X",INDIRECT("'DATA - økonomi'!AJ"&amp;4+15*$A53+4*$A53+9),0)+IF(Analyse!$E$112="X",INDIRECT("'DATA - økonomi'!AJ"&amp;4+15*$A53+4*$A53+10),0)+IF(Analyse!$E$115="X",INDIRECT("'DATA - økonomi'!AJ"&amp;4+15*$A53+4*$A53+11),0)+IF(Analyse!$E$116="X",INDIRECT("'DATA - økonomi'!AJ"&amp;4+15*$A53+4*$A53+12),0)+IF(Analyse!$E$117="X",INDIRECT("'DATA - økonomi'!AJ"&amp;4+15*$A53+4*$A53+13),0)+IF(Analyse!$E$129="X",INDIRECT("'DATA - økonomi'!AJ"&amp;4+15*$A53+4*$A53+14),0)</f>
        <v>0</v>
      </c>
      <c r="AK53" s="36">
        <f ca="1">IF(Analyse!$E$3="X",INDIRECT("'DATA - økonomi'!AK"&amp;4+15*$A53+4*$A53+0),0)+IF(Analyse!$E$4="X",INDIRECT("'DATA - økonomi'!AK"&amp;4+15*$A53+4*$A53+1),0)+IF(Analyse!$E$104="X",INDIRECT("'DATA - økonomi'!AK"&amp;4+15*$A53+4*$A53+2),0)+IF(Analyse!$E$105="X",INDIRECT("'DATA - økonomi'!AK"&amp;4+15*$A53+4*$A53+3),0)+IF(Analyse!$E$106="X",INDIRECT("'DATA - økonomi'!AK"&amp;4+15*$A53+4*$A53+4),0)+IF(Analyse!$E$107="X",INDIRECT("'DATA - økonomi'!AK"&amp;4+15*$A53+4*$A53+5),0)+IF(Analyse!$E$108="X",INDIRECT("'DATA - økonomi'!AK"&amp;4+15*$A53+4*$A53+6),0)+IF(Analyse!$E$109="X",INDIRECT("'DATA - økonomi'!AK"&amp;4+15*$A53+4*$A53+7),0)+IF(Analyse!$E$110="X",INDIRECT("'DATA - økonomi'!AK"&amp;4+15*$A53+4*$A53+8),0)+IF(Analyse!$E$111="X",INDIRECT("'DATA - økonomi'!AK"&amp;4+15*$A53+4*$A53+9),0)+IF(Analyse!$E$112="X",INDIRECT("'DATA - økonomi'!AK"&amp;4+15*$A53+4*$A53+10),0)+IF(Analyse!$E$115="X",INDIRECT("'DATA - økonomi'!AK"&amp;4+15*$A53+4*$A53+11),0)+IF(Analyse!$E$116="X",INDIRECT("'DATA - økonomi'!AK"&amp;4+15*$A53+4*$A53+12),0)+IF(Analyse!$E$117="X",INDIRECT("'DATA - økonomi'!AK"&amp;4+15*$A53+4*$A53+13),0)+IF(Analyse!$E$129="X",INDIRECT("'DATA - økonomi'!AK"&amp;4+15*$A53+4*$A53+14),0)</f>
        <v>0</v>
      </c>
      <c r="AL53" s="36">
        <f ca="1">IF(Analyse!$E$3="X",INDIRECT("'DATA - økonomi'!AL"&amp;4+15*$A53+4*$A53+0),0)+IF(Analyse!$E$4="X",INDIRECT("'DATA - økonomi'!AL"&amp;4+15*$A53+4*$A53+1),0)+IF(Analyse!$E$104="X",INDIRECT("'DATA - økonomi'!AL"&amp;4+15*$A53+4*$A53+2),0)+IF(Analyse!$E$105="X",INDIRECT("'DATA - økonomi'!AL"&amp;4+15*$A53+4*$A53+3),0)+IF(Analyse!$E$106="X",INDIRECT("'DATA - økonomi'!AL"&amp;4+15*$A53+4*$A53+4),0)+IF(Analyse!$E$107="X",INDIRECT("'DATA - økonomi'!AL"&amp;4+15*$A53+4*$A53+5),0)+IF(Analyse!$E$108="X",INDIRECT("'DATA - økonomi'!AL"&amp;4+15*$A53+4*$A53+6),0)+IF(Analyse!$E$109="X",INDIRECT("'DATA - økonomi'!AL"&amp;4+15*$A53+4*$A53+7),0)+IF(Analyse!$E$110="X",INDIRECT("'DATA - økonomi'!AL"&amp;4+15*$A53+4*$A53+8),0)+IF(Analyse!$E$111="X",INDIRECT("'DATA - økonomi'!AL"&amp;4+15*$A53+4*$A53+9),0)+IF(Analyse!$E$112="X",INDIRECT("'DATA - økonomi'!AL"&amp;4+15*$A53+4*$A53+10),0)+IF(Analyse!$E$115="X",INDIRECT("'DATA - økonomi'!AL"&amp;4+15*$A53+4*$A53+11),0)+IF(Analyse!$E$116="X",INDIRECT("'DATA - økonomi'!AL"&amp;4+15*$A53+4*$A53+12),0)+IF(Analyse!$E$117="X",INDIRECT("'DATA - økonomi'!AL"&amp;4+15*$A53+4*$A53+13),0)+IF(Analyse!$E$129="X",INDIRECT("'DATA - økonomi'!AL"&amp;4+15*$A53+4*$A53+14),0)</f>
        <v>0</v>
      </c>
      <c r="AM53" s="36">
        <f ca="1">IF(Analyse!$E$3="X",INDIRECT("'DATA - økonomi'!AM"&amp;4+15*$A53+4*$A53+0),0)+IF(Analyse!$E$4="X",INDIRECT("'DATA - økonomi'!AM"&amp;4+15*$A53+4*$A53+1),0)+IF(Analyse!$E$104="X",INDIRECT("'DATA - økonomi'!AM"&amp;4+15*$A53+4*$A53+2),0)+IF(Analyse!$E$105="X",INDIRECT("'DATA - økonomi'!AM"&amp;4+15*$A53+4*$A53+3),0)+IF(Analyse!$E$106="X",INDIRECT("'DATA - økonomi'!AM"&amp;4+15*$A53+4*$A53+4),0)+IF(Analyse!$E$107="X",INDIRECT("'DATA - økonomi'!AM"&amp;4+15*$A53+4*$A53+5),0)+IF(Analyse!$E$108="X",INDIRECT("'DATA - økonomi'!AM"&amp;4+15*$A53+4*$A53+6),0)+IF(Analyse!$E$109="X",INDIRECT("'DATA - økonomi'!AM"&amp;4+15*$A53+4*$A53+7),0)+IF(Analyse!$E$110="X",INDIRECT("'DATA - økonomi'!AM"&amp;4+15*$A53+4*$A53+8),0)+IF(Analyse!$E$111="X",INDIRECT("'DATA - økonomi'!AM"&amp;4+15*$A53+4*$A53+9),0)+IF(Analyse!$E$112="X",INDIRECT("'DATA - økonomi'!AM"&amp;4+15*$A53+4*$A53+10),0)+IF(Analyse!$E$115="X",INDIRECT("'DATA - økonomi'!AM"&amp;4+15*$A53+4*$A53+11),0)+IF(Analyse!$E$116="X",INDIRECT("'DATA - økonomi'!AM"&amp;4+15*$A53+4*$A53+12),0)+IF(Analyse!$E$117="X",INDIRECT("'DATA - økonomi'!AM"&amp;4+15*$A53+4*$A53+13),0)+IF(Analyse!$E$129="X",INDIRECT("'DATA - økonomi'!AM"&amp;4+15*$A53+4*$A53+14),0)</f>
        <v>0</v>
      </c>
      <c r="AN53" s="36">
        <f ca="1">IF(Analyse!$E$3="X",INDIRECT("'DATA - økonomi'!AN"&amp;4+15*$A53+4*$A53+0),0)+IF(Analyse!$E$4="X",INDIRECT("'DATA - økonomi'!AN"&amp;4+15*$A53+4*$A53+1),0)+IF(Analyse!$E$104="X",INDIRECT("'DATA - økonomi'!AN"&amp;4+15*$A53+4*$A53+2),0)+IF(Analyse!$E$105="X",INDIRECT("'DATA - økonomi'!AN"&amp;4+15*$A53+4*$A53+3),0)+IF(Analyse!$E$106="X",INDIRECT("'DATA - økonomi'!AN"&amp;4+15*$A53+4*$A53+4),0)+IF(Analyse!$E$107="X",INDIRECT("'DATA - økonomi'!AN"&amp;4+15*$A53+4*$A53+5),0)+IF(Analyse!$E$108="X",INDIRECT("'DATA - økonomi'!AN"&amp;4+15*$A53+4*$A53+6),0)+IF(Analyse!$E$109="X",INDIRECT("'DATA - økonomi'!AN"&amp;4+15*$A53+4*$A53+7),0)+IF(Analyse!$E$110="X",INDIRECT("'DATA - økonomi'!AN"&amp;4+15*$A53+4*$A53+8),0)+IF(Analyse!$E$111="X",INDIRECT("'DATA - økonomi'!AN"&amp;4+15*$A53+4*$A53+9),0)+IF(Analyse!$E$112="X",INDIRECT("'DATA - økonomi'!AN"&amp;4+15*$A53+4*$A53+10),0)+IF(Analyse!$E$115="X",INDIRECT("'DATA - økonomi'!AN"&amp;4+15*$A53+4*$A53+11),0)+IF(Analyse!$E$116="X",INDIRECT("'DATA - økonomi'!AN"&amp;4+15*$A53+4*$A53+12),0)+IF(Analyse!$E$117="X",INDIRECT("'DATA - økonomi'!AN"&amp;4+15*$A53+4*$A53+13),0)+IF(Analyse!$E$129="X",INDIRECT("'DATA - økonomi'!AN"&amp;4+15*$A53+4*$A53+14),0)</f>
        <v>0</v>
      </c>
      <c r="AO53" s="36">
        <f ca="1">IF(Analyse!$E$3="X",INDIRECT("'DATA - økonomi'!AO"&amp;4+15*$A53+4*$A53+0),0)+IF(Analyse!$E$4="X",INDIRECT("'DATA - økonomi'!AO"&amp;4+15*$A53+4*$A53+1),0)+IF(Analyse!$E$104="X",INDIRECT("'DATA - økonomi'!AO"&amp;4+15*$A53+4*$A53+2),0)+IF(Analyse!$E$105="X",INDIRECT("'DATA - økonomi'!AO"&amp;4+15*$A53+4*$A53+3),0)+IF(Analyse!$E$106="X",INDIRECT("'DATA - økonomi'!AO"&amp;4+15*$A53+4*$A53+4),0)+IF(Analyse!$E$107="X",INDIRECT("'DATA - økonomi'!AO"&amp;4+15*$A53+4*$A53+5),0)+IF(Analyse!$E$108="X",INDIRECT("'DATA - økonomi'!AO"&amp;4+15*$A53+4*$A53+6),0)+IF(Analyse!$E$109="X",INDIRECT("'DATA - økonomi'!AO"&amp;4+15*$A53+4*$A53+7),0)+IF(Analyse!$E$110="X",INDIRECT("'DATA - økonomi'!AO"&amp;4+15*$A53+4*$A53+8),0)+IF(Analyse!$E$111="X",INDIRECT("'DATA - økonomi'!AO"&amp;4+15*$A53+4*$A53+9),0)+IF(Analyse!$E$112="X",INDIRECT("'DATA - økonomi'!AO"&amp;4+15*$A53+4*$A53+10),0)+IF(Analyse!$E$115="X",INDIRECT("'DATA - økonomi'!AO"&amp;4+15*$A53+4*$A53+11),0)+IF(Analyse!$E$116="X",INDIRECT("'DATA - økonomi'!AO"&amp;4+15*$A53+4*$A53+12),0)+IF(Analyse!$E$117="X",INDIRECT("'DATA - økonomi'!AO"&amp;4+15*$A53+4*$A53+13),0)+IF(Analyse!$E$129="X",INDIRECT("'DATA - økonomi'!AO"&amp;4+15*$A53+4*$A53+14),0)</f>
        <v>0</v>
      </c>
      <c r="AP53" s="30"/>
      <c r="AQ53" s="35" t="s">
        <v>61</v>
      </c>
      <c r="AR53" s="36">
        <f ca="1">INDIRECT("'DATA - økonomi'!AE"&amp;($A156+1)*19)</f>
        <v>35644.707000000002</v>
      </c>
      <c r="AS53" s="36">
        <f ca="1">INDIRECT("'DATA - økonomi'!AF"&amp;($A156+1)*19)</f>
        <v>35900.01</v>
      </c>
      <c r="AT53" s="36">
        <f ca="1">INDIRECT("'DATA - økonomi'!AG"&amp;($A156+1)*19)</f>
        <v>36282.42</v>
      </c>
      <c r="AU53" s="36">
        <f ca="1">INDIRECT("'DATA - økonomi'!AH"&amp;($A156+1)*19)</f>
        <v>36639.216</v>
      </c>
      <c r="AV53" s="36">
        <f ca="1">INDIRECT("'DATA - økonomi'!AI"&amp;($A156+1)*19)</f>
        <v>36666.49</v>
      </c>
      <c r="AW53" s="36">
        <f ca="1">INDIRECT("'DATA - økonomi'!AJ"&amp;($A156+1)*19)</f>
        <v>36756.803999999996</v>
      </c>
      <c r="AX53" s="36">
        <f ca="1">INDIRECT("'DATA - økonomi'!AK"&amp;($A156+1)*19)</f>
        <v>36951.074999999997</v>
      </c>
      <c r="AY53" s="36">
        <f ca="1">INDIRECT("'DATA - økonomi'!AL"&amp;($A156+1)*19)</f>
        <v>37197.19</v>
      </c>
      <c r="AZ53" s="36">
        <f ca="1">INDIRECT("'DATA - økonomi'!AM"&amp;($A156+1)*19)</f>
        <v>37561.224999999999</v>
      </c>
      <c r="BA53" s="36">
        <f ca="1">INDIRECT("'DATA - økonomi'!AN"&amp;($A156+1)*19)</f>
        <v>37833.133999999998</v>
      </c>
      <c r="BB53" s="36">
        <f ca="1">INDIRECT("'DATA - økonomi'!AO"&amp;($A156+1)*19)</f>
        <v>38411.67</v>
      </c>
      <c r="BC53" s="30"/>
    </row>
    <row r="54" spans="1:55" x14ac:dyDescent="0.25">
      <c r="A54" s="32">
        <v>50</v>
      </c>
      <c r="B54" s="35" t="s">
        <v>62</v>
      </c>
      <c r="C54" s="36">
        <f ca="1">IF(Analyse!$E$3="X",INDIRECT("'DATA - økonomi'!C"&amp;4+15*$A54+4*$A54+0),0)+IF(Analyse!$E$4="X",INDIRECT("'DATA - økonomi'!C"&amp;4+15*$A54+4*$A54+1),0)+IF(Analyse!$E$104="X",INDIRECT("'DATA - økonomi'!C"&amp;4+15*$A54+4*$A54+2),0)+IF(Analyse!$E$105="X",INDIRECT("'DATA - økonomi'!C"&amp;4+15*$A54+4*$A54+3),0)+IF(Analyse!$E$106="X",INDIRECT("'DATA - økonomi'!C"&amp;4+15*$A54+4*$A54+4),0)+IF(Analyse!$E$107="X",INDIRECT("'DATA - økonomi'!C"&amp;4+15*$A54+4*$A54+5),0)+IF(Analyse!$E$108="X",INDIRECT("'DATA - økonomi'!C"&amp;4+15*$A54+4*$A54+6),0)+IF(Analyse!$E$109="X",INDIRECT("'DATA - økonomi'!C"&amp;4+15*$A54+4*$A54+7),0)+IF(Analyse!$E$110="X",INDIRECT("'DATA - økonomi'!C"&amp;4+15*$A54+4*$A54+8),0)+IF(Analyse!$E$111="X",INDIRECT("'DATA - økonomi'!C"&amp;4+15*$A54+4*$A54+9),0)+IF(Analyse!$E$112="X",INDIRECT("'DATA - økonomi'!C"&amp;4+15*$A54+4*$A54+10),0)+IF(Analyse!$E$115="X",INDIRECT("'DATA - økonomi'!C"&amp;4+15*$A54+4*$A54+11),0)+IF(Analyse!$E$116="X",INDIRECT("'DATA - økonomi'!C"&amp;4+15*$A54+4*$A54+12),0)+IF(Analyse!$E$117="X",INDIRECT("'DATA - økonomi'!C"&amp;4+15*$A54+4*$A54+13),0)+IF(Analyse!$E$129="X",INDIRECT("'DATA - økonomi'!C"&amp;4+15*$A54+4*$A54+14),0)</f>
        <v>0</v>
      </c>
      <c r="D54" s="36">
        <f ca="1">IF(Analyse!$E$3="X",INDIRECT("'DATA - økonomi'!D"&amp;4+15*$A54+4*$A54+0),0)+IF(Analyse!$E$4="X",INDIRECT("'DATA - økonomi'!D"&amp;4+15*$A54+4*$A54+1),0)+IF(Analyse!$E$104="X",INDIRECT("'DATA - økonomi'!D"&amp;4+15*$A54+4*$A54+2),0)+IF(Analyse!$E$105="X",INDIRECT("'DATA - økonomi'!D"&amp;4+15*$A54+4*$A54+3),0)+IF(Analyse!$E$106="X",INDIRECT("'DATA - økonomi'!D"&amp;4+15*$A54+4*$A54+4),0)+IF(Analyse!$E$107="X",INDIRECT("'DATA - økonomi'!D"&amp;4+15*$A54+4*$A54+5),0)+IF(Analyse!$E$108="X",INDIRECT("'DATA - økonomi'!D"&amp;4+15*$A54+4*$A54+6),0)+IF(Analyse!$E$109="X",INDIRECT("'DATA - økonomi'!D"&amp;4+15*$A54+4*$A54+7),0)+IF(Analyse!$E$110="X",INDIRECT("'DATA - økonomi'!D"&amp;4+15*$A54+4*$A54+8),0)+IF(Analyse!$E$111="X",INDIRECT("'DATA - økonomi'!D"&amp;4+15*$A54+4*$A54+9),0)+IF(Analyse!$E$112="X",INDIRECT("'DATA - økonomi'!D"&amp;4+15*$A54+4*$A54+10),0)+IF(Analyse!$E$115="X",INDIRECT("'DATA - økonomi'!D"&amp;4+15*$A54+4*$A54+11),0)+IF(Analyse!$E$116="X",INDIRECT("'DATA - økonomi'!D"&amp;4+15*$A54+4*$A54+12),0)+IF(Analyse!$E$117="X",INDIRECT("'DATA - økonomi'!D"&amp;4+15*$A54+4*$A54+13),0)+IF(Analyse!$E$129="X",INDIRECT("'DATA - økonomi'!D"&amp;4+15*$A54+4*$A54+14),0)</f>
        <v>0</v>
      </c>
      <c r="E54" s="36">
        <f ca="1">IF(Analyse!$E$3="X",INDIRECT("'DATA - økonomi'!E"&amp;4+15*$A54+4*$A54+0),0)+IF(Analyse!$E$4="X",INDIRECT("'DATA - økonomi'!E"&amp;4+15*$A54+4*$A54+1),0)+IF(Analyse!$E$104="X",INDIRECT("'DATA - økonomi'!E"&amp;4+15*$A54+4*$A54+2),0)+IF(Analyse!$E$105="X",INDIRECT("'DATA - økonomi'!E"&amp;4+15*$A54+4*$A54+3),0)+IF(Analyse!$E$106="X",INDIRECT("'DATA - økonomi'!E"&amp;4+15*$A54+4*$A54+4),0)+IF(Analyse!$E$107="X",INDIRECT("'DATA - økonomi'!E"&amp;4+15*$A54+4*$A54+5),0)+IF(Analyse!$E$108="X",INDIRECT("'DATA - økonomi'!E"&amp;4+15*$A54+4*$A54+6),0)+IF(Analyse!$E$109="X",INDIRECT("'DATA - økonomi'!E"&amp;4+15*$A54+4*$A54+7),0)+IF(Analyse!$E$110="X",INDIRECT("'DATA - økonomi'!E"&amp;4+15*$A54+4*$A54+8),0)+IF(Analyse!$E$111="X",INDIRECT("'DATA - økonomi'!E"&amp;4+15*$A54+4*$A54+9),0)+IF(Analyse!$E$112="X",INDIRECT("'DATA - økonomi'!E"&amp;4+15*$A54+4*$A54+10),0)+IF(Analyse!$E$115="X",INDIRECT("'DATA - økonomi'!E"&amp;4+15*$A54+4*$A54+11),0)+IF(Analyse!$E$116="X",INDIRECT("'DATA - økonomi'!E"&amp;4+15*$A54+4*$A54+12),0)+IF(Analyse!$E$117="X",INDIRECT("'DATA - økonomi'!E"&amp;4+15*$A54+4*$A54+13),0)+IF(Analyse!$E$129="X",INDIRECT("'DATA - økonomi'!E"&amp;4+15*$A54+4*$A54+14),0)</f>
        <v>0</v>
      </c>
      <c r="F54" s="36">
        <f ca="1">IF(Analyse!$E$3="X",INDIRECT("'DATA - økonomi'!F"&amp;4+15*$A54+4*$A54+0),0)+IF(Analyse!$E$4="X",INDIRECT("'DATA - økonomi'!F"&amp;4+15*$A54+4*$A54+1),0)+IF(Analyse!$E$104="X",INDIRECT("'DATA - økonomi'!F"&amp;4+15*$A54+4*$A54+2),0)+IF(Analyse!$E$105="X",INDIRECT("'DATA - økonomi'!F"&amp;4+15*$A54+4*$A54+3),0)+IF(Analyse!$E$106="X",INDIRECT("'DATA - økonomi'!F"&amp;4+15*$A54+4*$A54+4),0)+IF(Analyse!$E$107="X",INDIRECT("'DATA - økonomi'!F"&amp;4+15*$A54+4*$A54+5),0)+IF(Analyse!$E$108="X",INDIRECT("'DATA - økonomi'!F"&amp;4+15*$A54+4*$A54+6),0)+IF(Analyse!$E$109="X",INDIRECT("'DATA - økonomi'!F"&amp;4+15*$A54+4*$A54+7),0)+IF(Analyse!$E$110="X",INDIRECT("'DATA - økonomi'!F"&amp;4+15*$A54+4*$A54+8),0)+IF(Analyse!$E$111="X",INDIRECT("'DATA - økonomi'!F"&amp;4+15*$A54+4*$A54+9),0)+IF(Analyse!$E$112="X",INDIRECT("'DATA - økonomi'!F"&amp;4+15*$A54+4*$A54+10),0)+IF(Analyse!$E$115="X",INDIRECT("'DATA - økonomi'!F"&amp;4+15*$A54+4*$A54+11),0)+IF(Analyse!$E$116="X",INDIRECT("'DATA - økonomi'!F"&amp;4+15*$A54+4*$A54+12),0)+IF(Analyse!$E$117="X",INDIRECT("'DATA - økonomi'!F"&amp;4+15*$A54+4*$A54+13),0)+IF(Analyse!$E$129="X",INDIRECT("'DATA - økonomi'!F"&amp;4+15*$A54+4*$A54+14),0)</f>
        <v>0</v>
      </c>
      <c r="G54" s="36">
        <f ca="1">IF(Analyse!$E$3="X",INDIRECT("'DATA - økonomi'!G"&amp;4+15*$A54+4*$A54+0),0)+IF(Analyse!$E$4="X",INDIRECT("'DATA - økonomi'!G"&amp;4+15*$A54+4*$A54+1),0)+IF(Analyse!$E$104="X",INDIRECT("'DATA - økonomi'!G"&amp;4+15*$A54+4*$A54+2),0)+IF(Analyse!$E$105="X",INDIRECT("'DATA - økonomi'!G"&amp;4+15*$A54+4*$A54+3),0)+IF(Analyse!$E$106="X",INDIRECT("'DATA - økonomi'!G"&amp;4+15*$A54+4*$A54+4),0)+IF(Analyse!$E$107="X",INDIRECT("'DATA - økonomi'!G"&amp;4+15*$A54+4*$A54+5),0)+IF(Analyse!$E$108="X",INDIRECT("'DATA - økonomi'!G"&amp;4+15*$A54+4*$A54+6),0)+IF(Analyse!$E$109="X",INDIRECT("'DATA - økonomi'!G"&amp;4+15*$A54+4*$A54+7),0)+IF(Analyse!$E$110="X",INDIRECT("'DATA - økonomi'!G"&amp;4+15*$A54+4*$A54+8),0)+IF(Analyse!$E$111="X",INDIRECT("'DATA - økonomi'!G"&amp;4+15*$A54+4*$A54+9),0)+IF(Analyse!$E$112="X",INDIRECT("'DATA - økonomi'!G"&amp;4+15*$A54+4*$A54+10),0)+IF(Analyse!$E$115="X",INDIRECT("'DATA - økonomi'!G"&amp;4+15*$A54+4*$A54+11),0)+IF(Analyse!$E$116="X",INDIRECT("'DATA - økonomi'!G"&amp;4+15*$A54+4*$A54+12),0)+IF(Analyse!$E$117="X",INDIRECT("'DATA - økonomi'!G"&amp;4+15*$A54+4*$A54+13),0)+IF(Analyse!$E$129="X",INDIRECT("'DATA - økonomi'!G"&amp;4+15*$A54+4*$A54+14),0)</f>
        <v>0</v>
      </c>
      <c r="H54" s="36">
        <f ca="1">IF(Analyse!$E$3="X",INDIRECT("'DATA - økonomi'!H"&amp;4+15*$A54+4*$A54+0),0)+IF(Analyse!$E$4="X",INDIRECT("'DATA - økonomi'!H"&amp;4+15*$A54+4*$A54+1),0)+IF(Analyse!$E$104="X",INDIRECT("'DATA - økonomi'!H"&amp;4+15*$A54+4*$A54+2),0)+IF(Analyse!$E$105="X",INDIRECT("'DATA - økonomi'!H"&amp;4+15*$A54+4*$A54+3),0)+IF(Analyse!$E$106="X",INDIRECT("'DATA - økonomi'!H"&amp;4+15*$A54+4*$A54+4),0)+IF(Analyse!$E$107="X",INDIRECT("'DATA - økonomi'!H"&amp;4+15*$A54+4*$A54+5),0)+IF(Analyse!$E$108="X",INDIRECT("'DATA - økonomi'!H"&amp;4+15*$A54+4*$A54+6),0)+IF(Analyse!$E$109="X",INDIRECT("'DATA - økonomi'!H"&amp;4+15*$A54+4*$A54+7),0)+IF(Analyse!$E$110="X",INDIRECT("'DATA - økonomi'!H"&amp;4+15*$A54+4*$A54+8),0)+IF(Analyse!$E$111="X",INDIRECT("'DATA - økonomi'!H"&amp;4+15*$A54+4*$A54+9),0)+IF(Analyse!$E$112="X",INDIRECT("'DATA - økonomi'!H"&amp;4+15*$A54+4*$A54+10),0)+IF(Analyse!$E$115="X",INDIRECT("'DATA - økonomi'!H"&amp;4+15*$A54+4*$A54+11),0)+IF(Analyse!$E$116="X",INDIRECT("'DATA - økonomi'!H"&amp;4+15*$A54+4*$A54+12),0)+IF(Analyse!$E$117="X",INDIRECT("'DATA - økonomi'!H"&amp;4+15*$A54+4*$A54+13),0)+IF(Analyse!$E$129="X",INDIRECT("'DATA - økonomi'!H"&amp;4+15*$A54+4*$A54+14),0)</f>
        <v>0</v>
      </c>
      <c r="I54" s="36">
        <f ca="1">IF(Analyse!$E$3="X",INDIRECT("'DATA - økonomi'!I"&amp;4+15*$A54+4*$A54+0),0)+IF(Analyse!$E$4="X",INDIRECT("'DATA - økonomi'!I"&amp;4+15*$A54+4*$A54+1),0)+IF(Analyse!$E$104="X",INDIRECT("'DATA - økonomi'!I"&amp;4+15*$A54+4*$A54+2),0)+IF(Analyse!$E$105="X",INDIRECT("'DATA - økonomi'!I"&amp;4+15*$A54+4*$A54+3),0)+IF(Analyse!$E$106="X",INDIRECT("'DATA - økonomi'!I"&amp;4+15*$A54+4*$A54+4),0)+IF(Analyse!$E$107="X",INDIRECT("'DATA - økonomi'!I"&amp;4+15*$A54+4*$A54+5),0)+IF(Analyse!$E$108="X",INDIRECT("'DATA - økonomi'!I"&amp;4+15*$A54+4*$A54+6),0)+IF(Analyse!$E$109="X",INDIRECT("'DATA - økonomi'!I"&amp;4+15*$A54+4*$A54+7),0)+IF(Analyse!$E$110="X",INDIRECT("'DATA - økonomi'!I"&amp;4+15*$A54+4*$A54+8),0)+IF(Analyse!$E$111="X",INDIRECT("'DATA - økonomi'!I"&amp;4+15*$A54+4*$A54+9),0)+IF(Analyse!$E$112="X",INDIRECT("'DATA - økonomi'!I"&amp;4+15*$A54+4*$A54+10),0)+IF(Analyse!$E$115="X",INDIRECT("'DATA - økonomi'!I"&amp;4+15*$A54+4*$A54+11),0)+IF(Analyse!$E$116="X",INDIRECT("'DATA - økonomi'!I"&amp;4+15*$A54+4*$A54+12),0)+IF(Analyse!$E$117="X",INDIRECT("'DATA - økonomi'!I"&amp;4+15*$A54+4*$A54+13),0)+IF(Analyse!$E$129="X",INDIRECT("'DATA - økonomi'!I"&amp;4+15*$A54+4*$A54+14),0)</f>
        <v>0</v>
      </c>
      <c r="J54" s="36">
        <f ca="1">IF(Analyse!$E$3="X",INDIRECT("'DATA - økonomi'!J"&amp;4+15*$A54+4*$A54+0),0)+IF(Analyse!$E$4="X",INDIRECT("'DATA - økonomi'!J"&amp;4+15*$A54+4*$A54+1),0)+IF(Analyse!$E$104="X",INDIRECT("'DATA - økonomi'!J"&amp;4+15*$A54+4*$A54+2),0)+IF(Analyse!$E$105="X",INDIRECT("'DATA - økonomi'!J"&amp;4+15*$A54+4*$A54+3),0)+IF(Analyse!$E$106="X",INDIRECT("'DATA - økonomi'!J"&amp;4+15*$A54+4*$A54+4),0)+IF(Analyse!$E$107="X",INDIRECT("'DATA - økonomi'!J"&amp;4+15*$A54+4*$A54+5),0)+IF(Analyse!$E$108="X",INDIRECT("'DATA - økonomi'!J"&amp;4+15*$A54+4*$A54+6),0)+IF(Analyse!$E$109="X",INDIRECT("'DATA - økonomi'!J"&amp;4+15*$A54+4*$A54+7),0)+IF(Analyse!$E$110="X",INDIRECT("'DATA - økonomi'!J"&amp;4+15*$A54+4*$A54+8),0)+IF(Analyse!$E$111="X",INDIRECT("'DATA - økonomi'!J"&amp;4+15*$A54+4*$A54+9),0)+IF(Analyse!$E$112="X",INDIRECT("'DATA - økonomi'!J"&amp;4+15*$A54+4*$A54+10),0)+IF(Analyse!$E$115="X",INDIRECT("'DATA - økonomi'!J"&amp;4+15*$A54+4*$A54+11),0)+IF(Analyse!$E$116="X",INDIRECT("'DATA - økonomi'!J"&amp;4+15*$A54+4*$A54+12),0)+IF(Analyse!$E$117="X",INDIRECT("'DATA - økonomi'!J"&amp;4+15*$A54+4*$A54+13),0)+IF(Analyse!$E$129="X",INDIRECT("'DATA - økonomi'!J"&amp;4+15*$A54+4*$A54+14),0)</f>
        <v>0</v>
      </c>
      <c r="K54" s="36">
        <f ca="1">IF(Analyse!$E$3="X",INDIRECT("'DATA - økonomi'!K"&amp;4+15*$A54+4*$A54+0),0)+IF(Analyse!$E$4="X",INDIRECT("'DATA - økonomi'!K"&amp;4+15*$A54+4*$A54+1),0)+IF(Analyse!$E$104="X",INDIRECT("'DATA - økonomi'!K"&amp;4+15*$A54+4*$A54+2),0)+IF(Analyse!$E$105="X",INDIRECT("'DATA - økonomi'!K"&amp;4+15*$A54+4*$A54+3),0)+IF(Analyse!$E$106="X",INDIRECT("'DATA - økonomi'!K"&amp;4+15*$A54+4*$A54+4),0)+IF(Analyse!$E$107="X",INDIRECT("'DATA - økonomi'!K"&amp;4+15*$A54+4*$A54+5),0)+IF(Analyse!$E$108="X",INDIRECT("'DATA - økonomi'!K"&amp;4+15*$A54+4*$A54+6),0)+IF(Analyse!$E$109="X",INDIRECT("'DATA - økonomi'!K"&amp;4+15*$A54+4*$A54+7),0)+IF(Analyse!$E$110="X",INDIRECT("'DATA - økonomi'!K"&amp;4+15*$A54+4*$A54+8),0)+IF(Analyse!$E$111="X",INDIRECT("'DATA - økonomi'!K"&amp;4+15*$A54+4*$A54+9),0)+IF(Analyse!$E$112="X",INDIRECT("'DATA - økonomi'!K"&amp;4+15*$A54+4*$A54+10),0)+IF(Analyse!$E$115="X",INDIRECT("'DATA - økonomi'!K"&amp;4+15*$A54+4*$A54+11),0)+IF(Analyse!$E$116="X",INDIRECT("'DATA - økonomi'!K"&amp;4+15*$A54+4*$A54+12),0)+IF(Analyse!$E$117="X",INDIRECT("'DATA - økonomi'!K"&amp;4+15*$A54+4*$A54+13),0)+IF(Analyse!$E$129="X",INDIRECT("'DATA - økonomi'!K"&amp;4+15*$A54+4*$A54+14),0)</f>
        <v>0</v>
      </c>
      <c r="L54" s="36">
        <f ca="1">IF(Analyse!$E$3="X",INDIRECT("'DATA - økonomi'!L"&amp;4+15*$A54+4*$A54+0),0)+IF(Analyse!$E$4="X",INDIRECT("'DATA - økonomi'!L"&amp;4+15*$A54+4*$A54+1),0)+IF(Analyse!$E$104="X",INDIRECT("'DATA - økonomi'!L"&amp;4+15*$A54+4*$A54+2),0)+IF(Analyse!$E$105="X",INDIRECT("'DATA - økonomi'!L"&amp;4+15*$A54+4*$A54+3),0)+IF(Analyse!$E$106="X",INDIRECT("'DATA - økonomi'!L"&amp;4+15*$A54+4*$A54+4),0)+IF(Analyse!$E$107="X",INDIRECT("'DATA - økonomi'!L"&amp;4+15*$A54+4*$A54+5),0)+IF(Analyse!$E$108="X",INDIRECT("'DATA - økonomi'!L"&amp;4+15*$A54+4*$A54+6),0)+IF(Analyse!$E$109="X",INDIRECT("'DATA - økonomi'!L"&amp;4+15*$A54+4*$A54+7),0)+IF(Analyse!$E$110="X",INDIRECT("'DATA - økonomi'!L"&amp;4+15*$A54+4*$A54+8),0)+IF(Analyse!$E$111="X",INDIRECT("'DATA - økonomi'!L"&amp;4+15*$A54+4*$A54+9),0)+IF(Analyse!$E$112="X",INDIRECT("'DATA - økonomi'!L"&amp;4+15*$A54+4*$A54+10),0)+IF(Analyse!$E$115="X",INDIRECT("'DATA - økonomi'!L"&amp;4+15*$A54+4*$A54+11),0)+IF(Analyse!$E$116="X",INDIRECT("'DATA - økonomi'!L"&amp;4+15*$A54+4*$A54+12),0)+IF(Analyse!$E$117="X",INDIRECT("'DATA - økonomi'!L"&amp;4+15*$A54+4*$A54+13),0)+IF(Analyse!$E$129="X",INDIRECT("'DATA - økonomi'!L"&amp;4+15*$A54+4*$A54+14),0)</f>
        <v>0</v>
      </c>
      <c r="M54" s="36">
        <f ca="1">IF(Analyse!$E$3="X",INDIRECT("'DATA - økonomi'!M"&amp;4+15*$A54+4*$A54+0),0)+IF(Analyse!$E$4="X",INDIRECT("'DATA - økonomi'!M"&amp;4+15*$A54+4*$A54+1),0)+IF(Analyse!$E$104="X",INDIRECT("'DATA - økonomi'!M"&amp;4+15*$A54+4*$A54+2),0)+IF(Analyse!$E$105="X",INDIRECT("'DATA - økonomi'!M"&amp;4+15*$A54+4*$A54+3),0)+IF(Analyse!$E$106="X",INDIRECT("'DATA - økonomi'!M"&amp;4+15*$A54+4*$A54+4),0)+IF(Analyse!$E$107="X",INDIRECT("'DATA - økonomi'!M"&amp;4+15*$A54+4*$A54+5),0)+IF(Analyse!$E$108="X",INDIRECT("'DATA - økonomi'!M"&amp;4+15*$A54+4*$A54+6),0)+IF(Analyse!$E$109="X",INDIRECT("'DATA - økonomi'!M"&amp;4+15*$A54+4*$A54+7),0)+IF(Analyse!$E$110="X",INDIRECT("'DATA - økonomi'!M"&amp;4+15*$A54+4*$A54+8),0)+IF(Analyse!$E$111="X",INDIRECT("'DATA - økonomi'!M"&amp;4+15*$A54+4*$A54+9),0)+IF(Analyse!$E$112="X",INDIRECT("'DATA - økonomi'!M"&amp;4+15*$A54+4*$A54+10),0)+IF(Analyse!$E$115="X",INDIRECT("'DATA - økonomi'!M"&amp;4+15*$A54+4*$A54+11),0)+IF(Analyse!$E$116="X",INDIRECT("'DATA - økonomi'!M"&amp;4+15*$A54+4*$A54+12),0)+IF(Analyse!$E$117="X",INDIRECT("'DATA - økonomi'!M"&amp;4+15*$A54+4*$A54+13),0)+IF(Analyse!$E$129="X",INDIRECT("'DATA - økonomi'!M"&amp;4+15*$A54+4*$A54+14),0)</f>
        <v>0</v>
      </c>
      <c r="N54" s="36">
        <f ca="1">IF(Analyse!$E$3="X",INDIRECT("'DATA - økonomi'!N"&amp;4+15*$A54+4*$A54+0),0)+IF(Analyse!$E$4="X",INDIRECT("'DATA - økonomi'!N"&amp;4+15*$A54+4*$A54+1),0)+IF(Analyse!$E$104="X",INDIRECT("'DATA - økonomi'!N"&amp;4+15*$A54+4*$A54+2),0)+IF(Analyse!$E$105="X",INDIRECT("'DATA - økonomi'!N"&amp;4+15*$A54+4*$A54+3),0)+IF(Analyse!$E$106="X",INDIRECT("'DATA - økonomi'!N"&amp;4+15*$A54+4*$A54+4),0)+IF(Analyse!$E$107="X",INDIRECT("'DATA - økonomi'!N"&amp;4+15*$A54+4*$A54+5),0)+IF(Analyse!$E$108="X",INDIRECT("'DATA - økonomi'!N"&amp;4+15*$A54+4*$A54+6),0)+IF(Analyse!$E$109="X",INDIRECT("'DATA - økonomi'!N"&amp;4+15*$A54+4*$A54+7),0)+IF(Analyse!$E$110="X",INDIRECT("'DATA - økonomi'!N"&amp;4+15*$A54+4*$A54+8),0)+IF(Analyse!$E$111="X",INDIRECT("'DATA - økonomi'!N"&amp;4+15*$A54+4*$A54+9),0)+IF(Analyse!$E$112="X",INDIRECT("'DATA - økonomi'!N"&amp;4+15*$A54+4*$A54+10),0)+IF(Analyse!$E$115="X",INDIRECT("'DATA - økonomi'!N"&amp;4+15*$A54+4*$A54+11),0)+IF(Analyse!$E$116="X",INDIRECT("'DATA - økonomi'!N"&amp;4+15*$A54+4*$A54+12),0)+IF(Analyse!$E$117="X",INDIRECT("'DATA - økonomi'!N"&amp;4+15*$A54+4*$A54+13),0)+IF(Analyse!$E$129="X",INDIRECT("'DATA - økonomi'!N"&amp;4+15*$A54+4*$A54+14),0)</f>
        <v>0</v>
      </c>
      <c r="O54" s="32"/>
      <c r="P54" s="35" t="s">
        <v>62</v>
      </c>
      <c r="Q54" s="36">
        <f ca="1">IF(Analyse!$E$3="X",INDIRECT("'DATA - økonomi'!Q"&amp;4+15*$A54+4*$A54+0),0)+IF(Analyse!$E$4="X",INDIRECT("'DATA - økonomi'!Q"&amp;4+15*$A54+4*$A54+1),0)+IF(Analyse!$E$104="X",INDIRECT("'DATA - økonomi'!Q"&amp;4+15*$A54+4*$A54+2),0)+IF(Analyse!$E$105="X",INDIRECT("'DATA - økonomi'!Q"&amp;4+15*$A54+4*$A54+3),0)+IF(Analyse!$E$106="X",INDIRECT("'DATA - økonomi'!Q"&amp;4+15*$A54+4*$A54+4),0)+IF(Analyse!$E$107="X",INDIRECT("'DATA - økonomi'!Q"&amp;4+15*$A54+4*$A54+5),0)+IF(Analyse!$E$108="X",INDIRECT("'DATA - økonomi'!Q"&amp;4+15*$A54+4*$A54+6),0)+IF(Analyse!$E$109="X",INDIRECT("'DATA - økonomi'!Q"&amp;4+15*$A54+4*$A54+7),0)+IF(Analyse!$E$110="X",INDIRECT("'DATA - økonomi'!Q"&amp;4+15*$A54+4*$A54+8),0)+IF(Analyse!$E$111="X",INDIRECT("'DATA - økonomi'!Q"&amp;4+15*$A54+4*$A54+9),0)+IF(Analyse!$E$112="X",INDIRECT("'DATA - økonomi'!Q"&amp;4+15*$A54+4*$A54+10),0)+IF(Analyse!$E$115="X",INDIRECT("'DATA - økonomi'!Q"&amp;4+15*$A54+4*$A54+11),0)+IF(Analyse!$E$116="X",INDIRECT("'DATA - økonomi'!Q"&amp;4+15*$A54+4*$A54+12),0)+IF(Analyse!$E$117="X",INDIRECT("'DATA - økonomi'!Q"&amp;4+15*$A54+4*$A54+13),0)+IF(Analyse!$E$129="X",INDIRECT("'DATA - økonomi'!Q"&amp;4+15*$A54+4*$A54+14),0)</f>
        <v>0</v>
      </c>
      <c r="R54" s="36">
        <f ca="1">IF(Analyse!$E$3="X",INDIRECT("'DATA - økonomi'!R"&amp;4+15*$A54+4*$A54+0),0)+IF(Analyse!$E$4="X",INDIRECT("'DATA - økonomi'!R"&amp;4+15*$A54+4*$A54+1),0)+IF(Analyse!$E$104="X",INDIRECT("'DATA - økonomi'!R"&amp;4+15*$A54+4*$A54+2),0)+IF(Analyse!$E$105="X",INDIRECT("'DATA - økonomi'!R"&amp;4+15*$A54+4*$A54+3),0)+IF(Analyse!$E$106="X",INDIRECT("'DATA - økonomi'!R"&amp;4+15*$A54+4*$A54+4),0)+IF(Analyse!$E$107="X",INDIRECT("'DATA - økonomi'!R"&amp;4+15*$A54+4*$A54+5),0)+IF(Analyse!$E$108="X",INDIRECT("'DATA - økonomi'!R"&amp;4+15*$A54+4*$A54+6),0)+IF(Analyse!$E$109="X",INDIRECT("'DATA - økonomi'!R"&amp;4+15*$A54+4*$A54+7),0)+IF(Analyse!$E$110="X",INDIRECT("'DATA - økonomi'!R"&amp;4+15*$A54+4*$A54+8),0)+IF(Analyse!$E$111="X",INDIRECT("'DATA - økonomi'!R"&amp;4+15*$A54+4*$A54+9),0)+IF(Analyse!$E$112="X",INDIRECT("'DATA - økonomi'!R"&amp;4+15*$A54+4*$A54+10),0)+IF(Analyse!$E$115="X",INDIRECT("'DATA - økonomi'!R"&amp;4+15*$A54+4*$A54+11),0)+IF(Analyse!$E$116="X",INDIRECT("'DATA - økonomi'!R"&amp;4+15*$A54+4*$A54+12),0)+IF(Analyse!$E$117="X",INDIRECT("'DATA - økonomi'!R"&amp;4+15*$A54+4*$A54+13),0)+IF(Analyse!$E$129="X",INDIRECT("'DATA - økonomi'!R"&amp;4+15*$A54+4*$A54+14),0)</f>
        <v>0</v>
      </c>
      <c r="S54" s="36">
        <f ca="1">IF(Analyse!$E$3="X",INDIRECT("'DATA - økonomi'!S"&amp;4+15*$A54+4*$A54+0),0)+IF(Analyse!$E$4="X",INDIRECT("'DATA - økonomi'!S"&amp;4+15*$A54+4*$A54+1),0)+IF(Analyse!$E$104="X",INDIRECT("'DATA - økonomi'!S"&amp;4+15*$A54+4*$A54+2),0)+IF(Analyse!$E$105="X",INDIRECT("'DATA - økonomi'!S"&amp;4+15*$A54+4*$A54+3),0)+IF(Analyse!$E$106="X",INDIRECT("'DATA - økonomi'!S"&amp;4+15*$A54+4*$A54+4),0)+IF(Analyse!$E$107="X",INDIRECT("'DATA - økonomi'!S"&amp;4+15*$A54+4*$A54+5),0)+IF(Analyse!$E$108="X",INDIRECT("'DATA - økonomi'!S"&amp;4+15*$A54+4*$A54+6),0)+IF(Analyse!$E$109="X",INDIRECT("'DATA - økonomi'!S"&amp;4+15*$A54+4*$A54+7),0)+IF(Analyse!$E$110="X",INDIRECT("'DATA - økonomi'!S"&amp;4+15*$A54+4*$A54+8),0)+IF(Analyse!$E$111="X",INDIRECT("'DATA - økonomi'!S"&amp;4+15*$A54+4*$A54+9),0)+IF(Analyse!$E$112="X",INDIRECT("'DATA - økonomi'!S"&amp;4+15*$A54+4*$A54+10),0)+IF(Analyse!$E$115="X",INDIRECT("'DATA - økonomi'!S"&amp;4+15*$A54+4*$A54+11),0)+IF(Analyse!$E$116="X",INDIRECT("'DATA - økonomi'!S"&amp;4+15*$A54+4*$A54+12),0)+IF(Analyse!$E$117="X",INDIRECT("'DATA - økonomi'!S"&amp;4+15*$A54+4*$A54+13),0)+IF(Analyse!$E$129="X",INDIRECT("'DATA - økonomi'!S"&amp;4+15*$A54+4*$A54+14),0)</f>
        <v>0</v>
      </c>
      <c r="T54" s="36">
        <f ca="1">IF(Analyse!$E$3="X",INDIRECT("'DATA - økonomi'!T"&amp;4+15*$A54+4*$A54+0),0)+IF(Analyse!$E$4="X",INDIRECT("'DATA - økonomi'!T"&amp;4+15*$A54+4*$A54+1),0)+IF(Analyse!$E$104="X",INDIRECT("'DATA - økonomi'!T"&amp;4+15*$A54+4*$A54+2),0)+IF(Analyse!$E$105="X",INDIRECT("'DATA - økonomi'!T"&amp;4+15*$A54+4*$A54+3),0)+IF(Analyse!$E$106="X",INDIRECT("'DATA - økonomi'!T"&amp;4+15*$A54+4*$A54+4),0)+IF(Analyse!$E$107="X",INDIRECT("'DATA - økonomi'!T"&amp;4+15*$A54+4*$A54+5),0)+IF(Analyse!$E$108="X",INDIRECT("'DATA - økonomi'!T"&amp;4+15*$A54+4*$A54+6),0)+IF(Analyse!$E$109="X",INDIRECT("'DATA - økonomi'!T"&amp;4+15*$A54+4*$A54+7),0)+IF(Analyse!$E$110="X",INDIRECT("'DATA - økonomi'!T"&amp;4+15*$A54+4*$A54+8),0)+IF(Analyse!$E$111="X",INDIRECT("'DATA - økonomi'!T"&amp;4+15*$A54+4*$A54+9),0)+IF(Analyse!$E$112="X",INDIRECT("'DATA - økonomi'!T"&amp;4+15*$A54+4*$A54+10),0)+IF(Analyse!$E$115="X",INDIRECT("'DATA - økonomi'!T"&amp;4+15*$A54+4*$A54+11),0)+IF(Analyse!$E$116="X",INDIRECT("'DATA - økonomi'!T"&amp;4+15*$A54+4*$A54+12),0)+IF(Analyse!$E$117="X",INDIRECT("'DATA - økonomi'!T"&amp;4+15*$A54+4*$A54+13),0)+IF(Analyse!$E$129="X",INDIRECT("'DATA - økonomi'!T"&amp;4+15*$A54+4*$A54+14),0)</f>
        <v>0</v>
      </c>
      <c r="U54" s="36">
        <f ca="1">IF(Analyse!$E$3="X",INDIRECT("'DATA - økonomi'!U"&amp;4+15*$A54+4*$A54+0),0)+IF(Analyse!$E$4="X",INDIRECT("'DATA - økonomi'!U"&amp;4+15*$A54+4*$A54+1),0)+IF(Analyse!$E$104="X",INDIRECT("'DATA - økonomi'!U"&amp;4+15*$A54+4*$A54+2),0)+IF(Analyse!$E$105="X",INDIRECT("'DATA - økonomi'!U"&amp;4+15*$A54+4*$A54+3),0)+IF(Analyse!$E$106="X",INDIRECT("'DATA - økonomi'!U"&amp;4+15*$A54+4*$A54+4),0)+IF(Analyse!$E$107="X",INDIRECT("'DATA - økonomi'!U"&amp;4+15*$A54+4*$A54+5),0)+IF(Analyse!$E$108="X",INDIRECT("'DATA - økonomi'!U"&amp;4+15*$A54+4*$A54+6),0)+IF(Analyse!$E$109="X",INDIRECT("'DATA - økonomi'!U"&amp;4+15*$A54+4*$A54+7),0)+IF(Analyse!$E$110="X",INDIRECT("'DATA - økonomi'!U"&amp;4+15*$A54+4*$A54+8),0)+IF(Analyse!$E$111="X",INDIRECT("'DATA - økonomi'!U"&amp;4+15*$A54+4*$A54+9),0)+IF(Analyse!$E$112="X",INDIRECT("'DATA - økonomi'!U"&amp;4+15*$A54+4*$A54+10),0)+IF(Analyse!$E$115="X",INDIRECT("'DATA - økonomi'!U"&amp;4+15*$A54+4*$A54+11),0)+IF(Analyse!$E$116="X",INDIRECT("'DATA - økonomi'!U"&amp;4+15*$A54+4*$A54+12),0)+IF(Analyse!$E$117="X",INDIRECT("'DATA - økonomi'!U"&amp;4+15*$A54+4*$A54+13),0)+IF(Analyse!$E$129="X",INDIRECT("'DATA - økonomi'!U"&amp;4+15*$A54+4*$A54+14),0)</f>
        <v>0</v>
      </c>
      <c r="V54" s="36">
        <f ca="1">IF(Analyse!$E$3="X",INDIRECT("'DATA - økonomi'!V"&amp;4+15*$A54+4*$A54+0),0)+IF(Analyse!$E$4="X",INDIRECT("'DATA - økonomi'!V"&amp;4+15*$A54+4*$A54+1),0)+IF(Analyse!$E$104="X",INDIRECT("'DATA - økonomi'!V"&amp;4+15*$A54+4*$A54+2),0)+IF(Analyse!$E$105="X",INDIRECT("'DATA - økonomi'!V"&amp;4+15*$A54+4*$A54+3),0)+IF(Analyse!$E$106="X",INDIRECT("'DATA - økonomi'!V"&amp;4+15*$A54+4*$A54+4),0)+IF(Analyse!$E$107="X",INDIRECT("'DATA - økonomi'!V"&amp;4+15*$A54+4*$A54+5),0)+IF(Analyse!$E$108="X",INDIRECT("'DATA - økonomi'!V"&amp;4+15*$A54+4*$A54+6),0)+IF(Analyse!$E$109="X",INDIRECT("'DATA - økonomi'!V"&amp;4+15*$A54+4*$A54+7),0)+IF(Analyse!$E$110="X",INDIRECT("'DATA - økonomi'!V"&amp;4+15*$A54+4*$A54+8),0)+IF(Analyse!$E$111="X",INDIRECT("'DATA - økonomi'!V"&amp;4+15*$A54+4*$A54+9),0)+IF(Analyse!$E$112="X",INDIRECT("'DATA - økonomi'!V"&amp;4+15*$A54+4*$A54+10),0)+IF(Analyse!$E$115="X",INDIRECT("'DATA - økonomi'!V"&amp;4+15*$A54+4*$A54+11),0)+IF(Analyse!$E$116="X",INDIRECT("'DATA - økonomi'!V"&amp;4+15*$A54+4*$A54+12),0)+IF(Analyse!$E$117="X",INDIRECT("'DATA - økonomi'!V"&amp;4+15*$A54+4*$A54+13),0)+IF(Analyse!$E$129="X",INDIRECT("'DATA - økonomi'!V"&amp;4+15*$A54+4*$A54+14),0)</f>
        <v>0</v>
      </c>
      <c r="W54" s="36">
        <f ca="1">IF(Analyse!$E$3="X",INDIRECT("'DATA - økonomi'!W"&amp;4+15*$A54+4*$A54+0),0)+IF(Analyse!$E$4="X",INDIRECT("'DATA - økonomi'!W"&amp;4+15*$A54+4*$A54+1),0)+IF(Analyse!$E$104="X",INDIRECT("'DATA - økonomi'!W"&amp;4+15*$A54+4*$A54+2),0)+IF(Analyse!$E$105="X",INDIRECT("'DATA - økonomi'!W"&amp;4+15*$A54+4*$A54+3),0)+IF(Analyse!$E$106="X",INDIRECT("'DATA - økonomi'!W"&amp;4+15*$A54+4*$A54+4),0)+IF(Analyse!$E$107="X",INDIRECT("'DATA - økonomi'!W"&amp;4+15*$A54+4*$A54+5),0)+IF(Analyse!$E$108="X",INDIRECT("'DATA - økonomi'!W"&amp;4+15*$A54+4*$A54+6),0)+IF(Analyse!$E$109="X",INDIRECT("'DATA - økonomi'!W"&amp;4+15*$A54+4*$A54+7),0)+IF(Analyse!$E$110="X",INDIRECT("'DATA - økonomi'!W"&amp;4+15*$A54+4*$A54+8),0)+IF(Analyse!$E$111="X",INDIRECT("'DATA - økonomi'!W"&amp;4+15*$A54+4*$A54+9),0)+IF(Analyse!$E$112="X",INDIRECT("'DATA - økonomi'!W"&amp;4+15*$A54+4*$A54+10),0)+IF(Analyse!$E$115="X",INDIRECT("'DATA - økonomi'!W"&amp;4+15*$A54+4*$A54+11),0)+IF(Analyse!$E$116="X",INDIRECT("'DATA - økonomi'!W"&amp;4+15*$A54+4*$A54+12),0)+IF(Analyse!$E$117="X",INDIRECT("'DATA - økonomi'!W"&amp;4+15*$A54+4*$A54+13),0)+IF(Analyse!$E$129="X",INDIRECT("'DATA - økonomi'!W"&amp;4+15*$A54+4*$A54+14),0)</f>
        <v>0</v>
      </c>
      <c r="X54" s="36">
        <f ca="1">IF(Analyse!$E$3="X",INDIRECT("'DATA - økonomi'!X"&amp;4+15*$A54+4*$A54+0),0)+IF(Analyse!$E$4="X",INDIRECT("'DATA - økonomi'!X"&amp;4+15*$A54+4*$A54+1),0)+IF(Analyse!$E$104="X",INDIRECT("'DATA - økonomi'!X"&amp;4+15*$A54+4*$A54+2),0)+IF(Analyse!$E$105="X",INDIRECT("'DATA - økonomi'!X"&amp;4+15*$A54+4*$A54+3),0)+IF(Analyse!$E$106="X",INDIRECT("'DATA - økonomi'!X"&amp;4+15*$A54+4*$A54+4),0)+IF(Analyse!$E$107="X",INDIRECT("'DATA - økonomi'!X"&amp;4+15*$A54+4*$A54+5),0)+IF(Analyse!$E$108="X",INDIRECT("'DATA - økonomi'!X"&amp;4+15*$A54+4*$A54+6),0)+IF(Analyse!$E$109="X",INDIRECT("'DATA - økonomi'!X"&amp;4+15*$A54+4*$A54+7),0)+IF(Analyse!$E$110="X",INDIRECT("'DATA - økonomi'!X"&amp;4+15*$A54+4*$A54+8),0)+IF(Analyse!$E$111="X",INDIRECT("'DATA - økonomi'!X"&amp;4+15*$A54+4*$A54+9),0)+IF(Analyse!$E$112="X",INDIRECT("'DATA - økonomi'!X"&amp;4+15*$A54+4*$A54+10),0)+IF(Analyse!$E$115="X",INDIRECT("'DATA - økonomi'!X"&amp;4+15*$A54+4*$A54+11),0)+IF(Analyse!$E$116="X",INDIRECT("'DATA - økonomi'!X"&amp;4+15*$A54+4*$A54+12),0)+IF(Analyse!$E$117="X",INDIRECT("'DATA - økonomi'!X"&amp;4+15*$A54+4*$A54+13),0)+IF(Analyse!$E$129="X",INDIRECT("'DATA - økonomi'!X"&amp;4+15*$A54+4*$A54+14),0)</f>
        <v>0</v>
      </c>
      <c r="Y54" s="36">
        <f ca="1">IF(Analyse!$E$3="X",INDIRECT("'DATA - økonomi'!Y"&amp;4+15*$A54+4*$A54+0),0)+IF(Analyse!$E$4="X",INDIRECT("'DATA - økonomi'!Y"&amp;4+15*$A54+4*$A54+1),0)+IF(Analyse!$E$104="X",INDIRECT("'DATA - økonomi'!Y"&amp;4+15*$A54+4*$A54+2),0)+IF(Analyse!$E$105="X",INDIRECT("'DATA - økonomi'!Y"&amp;4+15*$A54+4*$A54+3),0)+IF(Analyse!$E$106="X",INDIRECT("'DATA - økonomi'!Y"&amp;4+15*$A54+4*$A54+4),0)+IF(Analyse!$E$107="X",INDIRECT("'DATA - økonomi'!Y"&amp;4+15*$A54+4*$A54+5),0)+IF(Analyse!$E$108="X",INDIRECT("'DATA - økonomi'!Y"&amp;4+15*$A54+4*$A54+6),0)+IF(Analyse!$E$109="X",INDIRECT("'DATA - økonomi'!Y"&amp;4+15*$A54+4*$A54+7),0)+IF(Analyse!$E$110="X",INDIRECT("'DATA - økonomi'!Y"&amp;4+15*$A54+4*$A54+8),0)+IF(Analyse!$E$111="X",INDIRECT("'DATA - økonomi'!Y"&amp;4+15*$A54+4*$A54+9),0)+IF(Analyse!$E$112="X",INDIRECT("'DATA - økonomi'!Y"&amp;4+15*$A54+4*$A54+10),0)+IF(Analyse!$E$115="X",INDIRECT("'DATA - økonomi'!Y"&amp;4+15*$A54+4*$A54+11),0)+IF(Analyse!$E$116="X",INDIRECT("'DATA - økonomi'!Y"&amp;4+15*$A54+4*$A54+12),0)+IF(Analyse!$E$117="X",INDIRECT("'DATA - økonomi'!Y"&amp;4+15*$A54+4*$A54+13),0)+IF(Analyse!$E$129="X",INDIRECT("'DATA - økonomi'!Y"&amp;4+15*$A54+4*$A54+14),0)</f>
        <v>0</v>
      </c>
      <c r="Z54" s="36">
        <f ca="1">IF(Analyse!$E$3="X",INDIRECT("'DATA - økonomi'!Z"&amp;4+15*$A54+4*$A54+0),0)+IF(Analyse!$E$4="X",INDIRECT("'DATA - økonomi'!Z"&amp;4+15*$A54+4*$A54+1),0)+IF(Analyse!$E$104="X",INDIRECT("'DATA - økonomi'!Z"&amp;4+15*$A54+4*$A54+2),0)+IF(Analyse!$E$105="X",INDIRECT("'DATA - økonomi'!Z"&amp;4+15*$A54+4*$A54+3),0)+IF(Analyse!$E$106="X",INDIRECT("'DATA - økonomi'!Z"&amp;4+15*$A54+4*$A54+4),0)+IF(Analyse!$E$107="X",INDIRECT("'DATA - økonomi'!Z"&amp;4+15*$A54+4*$A54+5),0)+IF(Analyse!$E$108="X",INDIRECT("'DATA - økonomi'!Z"&amp;4+15*$A54+4*$A54+6),0)+IF(Analyse!$E$109="X",INDIRECT("'DATA - økonomi'!Z"&amp;4+15*$A54+4*$A54+7),0)+IF(Analyse!$E$110="X",INDIRECT("'DATA - økonomi'!Z"&amp;4+15*$A54+4*$A54+8),0)+IF(Analyse!$E$111="X",INDIRECT("'DATA - økonomi'!Z"&amp;4+15*$A54+4*$A54+9),0)+IF(Analyse!$E$112="X",INDIRECT("'DATA - økonomi'!Z"&amp;4+15*$A54+4*$A54+10),0)+IF(Analyse!$E$115="X",INDIRECT("'DATA - økonomi'!Z"&amp;4+15*$A54+4*$A54+11),0)+IF(Analyse!$E$116="X",INDIRECT("'DATA - økonomi'!Z"&amp;4+15*$A54+4*$A54+12),0)+IF(Analyse!$E$117="X",INDIRECT("'DATA - økonomi'!Z"&amp;4+15*$A54+4*$A54+13),0)+IF(Analyse!$E$129="X",INDIRECT("'DATA - økonomi'!Z"&amp;4+15*$A54+4*$A54+14),0)</f>
        <v>0</v>
      </c>
      <c r="AA54" s="36">
        <f ca="1">IF(Analyse!$E$3="X",INDIRECT("'DATA - økonomi'!Z"&amp;4+15*$A54+4*$A54+0),0)+IF(Analyse!$E$4="X",INDIRECT("'DATA - økonomi'!Z"&amp;4+15*$A54+4*$A54+1),0)+IF(Analyse!$E$104="X",INDIRECT("'DATA - økonomi'!Z"&amp;4+15*$A54+4*$A54+2),0)+IF(Analyse!$E$105="X",INDIRECT("'DATA - økonomi'!Z"&amp;4+15*$A54+4*$A54+3),0)+IF(Analyse!$E$106="X",INDIRECT("'DATA - økonomi'!Z"&amp;4+15*$A54+4*$A54+4),0)+IF(Analyse!$E$107="X",INDIRECT("'DATA - økonomi'!Z"&amp;4+15*$A54+4*$A54+5),0)+IF(Analyse!$E$108="X",INDIRECT("'DATA - økonomi'!Z"&amp;4+15*$A54+4*$A54+6),0)+IF(Analyse!$E$109="X",INDIRECT("'DATA - økonomi'!Z"&amp;4+15*$A54+4*$A54+7),0)+IF(Analyse!$E$110="X",INDIRECT("'DATA - økonomi'!Z"&amp;4+15*$A54+4*$A54+8),0)+IF(Analyse!$E$111="X",INDIRECT("'DATA - økonomi'!Z"&amp;4+15*$A54+4*$A54+9),0)+IF(Analyse!$E$112="X",INDIRECT("'DATA - økonomi'!Z"&amp;4+15*$A54+4*$A54+10),0)+IF(Analyse!$E$115="X",INDIRECT("'DATA - økonomi'!Z"&amp;4+15*$A54+4*$A54+11),0)+IF(Analyse!$E$116="X",INDIRECT("'DATA - økonomi'!Z"&amp;4+15*$A54+4*$A54+12),0)+IF(Analyse!$E$117="X",INDIRECT("'DATA - økonomi'!Z"&amp;4+15*$A54+4*$A54+13),0)+IF(Analyse!$E$129="X",INDIRECT("'DATA - økonomi'!Z"&amp;4+15*$A54+4*$A54+14),0)</f>
        <v>0</v>
      </c>
      <c r="AB54" s="36">
        <f ca="1">IF(Analyse!$E$3="X",INDIRECT("'DATA - økonomi'!Z"&amp;4+15*$A54+4*$A54+0),0)+IF(Analyse!$E$4="X",INDIRECT("'DATA - økonomi'!Z"&amp;4+15*$A54+4*$A54+1),0)+IF(Analyse!$E$104="X",INDIRECT("'DATA - økonomi'!Z"&amp;4+15*$A54+4*$A54+2),0)+IF(Analyse!$E$105="X",INDIRECT("'DATA - økonomi'!Z"&amp;4+15*$A54+4*$A54+3),0)+IF(Analyse!$E$106="X",INDIRECT("'DATA - økonomi'!Z"&amp;4+15*$A54+4*$A54+4),0)+IF(Analyse!$E$107="X",INDIRECT("'DATA - økonomi'!Z"&amp;4+15*$A54+4*$A54+5),0)+IF(Analyse!$E$108="X",INDIRECT("'DATA - økonomi'!Z"&amp;4+15*$A54+4*$A54+6),0)+IF(Analyse!$E$109="X",INDIRECT("'DATA - økonomi'!Z"&amp;4+15*$A54+4*$A54+7),0)+IF(Analyse!$E$110="X",INDIRECT("'DATA - økonomi'!Z"&amp;4+15*$A54+4*$A54+8),0)+IF(Analyse!$E$111="X",INDIRECT("'DATA - økonomi'!Z"&amp;4+15*$A54+4*$A54+9),0)+IF(Analyse!$E$112="X",INDIRECT("'DATA - økonomi'!Z"&amp;4+15*$A54+4*$A54+10),0)+IF(Analyse!$E$115="X",INDIRECT("'DATA - økonomi'!Z"&amp;4+15*$A54+4*$A54+11),0)+IF(Analyse!$E$116="X",INDIRECT("'DATA - økonomi'!Z"&amp;4+15*$A54+4*$A54+12),0)+IF(Analyse!$E$117="X",INDIRECT("'DATA - økonomi'!Z"&amp;4+15*$A54+4*$A54+13),0)+IF(Analyse!$E$129="X",INDIRECT("'DATA - økonomi'!Z"&amp;4+15*$A54+4*$A54+14),0)</f>
        <v>0</v>
      </c>
      <c r="AC54" s="30"/>
      <c r="AD54" s="35" t="s">
        <v>62</v>
      </c>
      <c r="AE54" s="36">
        <f ca="1">IF(Analyse!$E$3="X",INDIRECT("'DATA - økonomi'!AE"&amp;4+15*$A54+4*$A54+0),0)+IF(Analyse!$E$4="X",INDIRECT("'DATA - økonomi'!AE"&amp;4+15*$A54+4*$A54+1),0)+IF(Analyse!$E$104="X",INDIRECT("'DATA - økonomi'!AE"&amp;4+15*$A54+4*$A54+2),0)+IF(Analyse!$E$105="X",INDIRECT("'DATA - økonomi'!AE"&amp;4+15*$A54+4*$A54+3),0)+IF(Analyse!$E$106="X",INDIRECT("'DATA - økonomi'!AE"&amp;4+15*$A54+4*$A54+4),0)+IF(Analyse!$E$107="X",INDIRECT("'DATA - økonomi'!AE"&amp;4+15*$A54+4*$A54+5),0)+IF(Analyse!$E$108="X",INDIRECT("'DATA - økonomi'!AE"&amp;4+15*$A54+4*$A54+6),0)+IF(Analyse!$E$109="X",INDIRECT("'DATA - økonomi'!AE"&amp;4+15*$A54+4*$A54+7),0)+IF(Analyse!$E$110="X",INDIRECT("'DATA - økonomi'!AE"&amp;4+15*$A54+4*$A54+8),0)+IF(Analyse!$E$111="X",INDIRECT("'DATA - økonomi'!AE"&amp;4+15*$A54+4*$A54+9),0)+IF(Analyse!$E$112="X",INDIRECT("'DATA - økonomi'!AE"&amp;4+15*$A54+4*$A54+10),0)+IF(Analyse!$E$115="X",INDIRECT("'DATA - økonomi'!AE"&amp;4+15*$A54+4*$A54+11),0)+IF(Analyse!$E$116="X",INDIRECT("'DATA - økonomi'!AE"&amp;4+15*$A54+4*$A54+12),0)+IF(Analyse!$E$117="X",INDIRECT("'DATA - økonomi'!AE"&amp;4+15*$A54+4*$A54+13),0)+IF(Analyse!$E$129="X",INDIRECT("'DATA - økonomi'!AE"&amp;4+15*$A54+4*$A54+14),0)</f>
        <v>0</v>
      </c>
      <c r="AF54" s="36">
        <f ca="1">IF(Analyse!$E$3="X",INDIRECT("'DATA - økonomi'!AF"&amp;4+15*$A54+4*$A54+0),0)+IF(Analyse!$E$4="X",INDIRECT("'DATA - økonomi'!AF"&amp;4+15*$A54+4*$A54+1),0)+IF(Analyse!$E$104="X",INDIRECT("'DATA - økonomi'!AF"&amp;4+15*$A54+4*$A54+2),0)+IF(Analyse!$E$105="X",INDIRECT("'DATA - økonomi'!AF"&amp;4+15*$A54+4*$A54+3),0)+IF(Analyse!$E$106="X",INDIRECT("'DATA - økonomi'!AF"&amp;4+15*$A54+4*$A54+4),0)+IF(Analyse!$E$107="X",INDIRECT("'DATA - økonomi'!AF"&amp;4+15*$A54+4*$A54+5),0)+IF(Analyse!$E$108="X",INDIRECT("'DATA - økonomi'!AF"&amp;4+15*$A54+4*$A54+6),0)+IF(Analyse!$E$109="X",INDIRECT("'DATA - økonomi'!AF"&amp;4+15*$A54+4*$A54+7),0)+IF(Analyse!$E$110="X",INDIRECT("'DATA - økonomi'!AF"&amp;4+15*$A54+4*$A54+8),0)+IF(Analyse!$E$111="X",INDIRECT("'DATA - økonomi'!AF"&amp;4+15*$A54+4*$A54+9),0)+IF(Analyse!$E$112="X",INDIRECT("'DATA - økonomi'!AF"&amp;4+15*$A54+4*$A54+10),0)+IF(Analyse!$E$115="X",INDIRECT("'DATA - økonomi'!AF"&amp;4+15*$A54+4*$A54+11),0)+IF(Analyse!$E$116="X",INDIRECT("'DATA - økonomi'!AF"&amp;4+15*$A54+4*$A54+12),0)+IF(Analyse!$E$117="X",INDIRECT("'DATA - økonomi'!AF"&amp;4+15*$A54+4*$A54+13),0)+IF(Analyse!$E$129="X",INDIRECT("'DATA - økonomi'!AF"&amp;4+15*$A54+4*$A54+14),0)</f>
        <v>0</v>
      </c>
      <c r="AG54" s="36">
        <f ca="1">IF(Analyse!$E$3="X",INDIRECT("'DATA - økonomi'!AG"&amp;4+15*$A54+4*$A54+0),0)+IF(Analyse!$E$4="X",INDIRECT("'DATA - økonomi'!AG"&amp;4+15*$A54+4*$A54+1),0)+IF(Analyse!$E$104="X",INDIRECT("'DATA - økonomi'!AG"&amp;4+15*$A54+4*$A54+2),0)+IF(Analyse!$E$105="X",INDIRECT("'DATA - økonomi'!AG"&amp;4+15*$A54+4*$A54+3),0)+IF(Analyse!$E$106="X",INDIRECT("'DATA - økonomi'!AG"&amp;4+15*$A54+4*$A54+4),0)+IF(Analyse!$E$107="X",INDIRECT("'DATA - økonomi'!AG"&amp;4+15*$A54+4*$A54+5),0)+IF(Analyse!$E$108="X",INDIRECT("'DATA - økonomi'!AG"&amp;4+15*$A54+4*$A54+6),0)+IF(Analyse!$E$109="X",INDIRECT("'DATA - økonomi'!AG"&amp;4+15*$A54+4*$A54+7),0)+IF(Analyse!$E$110="X",INDIRECT("'DATA - økonomi'!AG"&amp;4+15*$A54+4*$A54+8),0)+IF(Analyse!$E$111="X",INDIRECT("'DATA - økonomi'!AG"&amp;4+15*$A54+4*$A54+9),0)+IF(Analyse!$E$112="X",INDIRECT("'DATA - økonomi'!AG"&amp;4+15*$A54+4*$A54+10),0)+IF(Analyse!$E$115="X",INDIRECT("'DATA - økonomi'!AG"&amp;4+15*$A54+4*$A54+11),0)+IF(Analyse!$E$116="X",INDIRECT("'DATA - økonomi'!AG"&amp;4+15*$A54+4*$A54+12),0)+IF(Analyse!$E$117="X",INDIRECT("'DATA - økonomi'!AG"&amp;4+15*$A54+4*$A54+13),0)+IF(Analyse!$E$129="X",INDIRECT("'DATA - økonomi'!AG"&amp;4+15*$A54+4*$A54+14),0)</f>
        <v>0</v>
      </c>
      <c r="AH54" s="36">
        <f ca="1">IF(Analyse!$E$3="X",INDIRECT("'DATA - økonomi'!AH"&amp;4+15*$A54+4*$A54+0),0)+IF(Analyse!$E$4="X",INDIRECT("'DATA - økonomi'!AH"&amp;4+15*$A54+4*$A54+1),0)+IF(Analyse!$E$104="X",INDIRECT("'DATA - økonomi'!AH"&amp;4+15*$A54+4*$A54+2),0)+IF(Analyse!$E$105="X",INDIRECT("'DATA - økonomi'!AH"&amp;4+15*$A54+4*$A54+3),0)+IF(Analyse!$E$106="X",INDIRECT("'DATA - økonomi'!AH"&amp;4+15*$A54+4*$A54+4),0)+IF(Analyse!$E$107="X",INDIRECT("'DATA - økonomi'!AH"&amp;4+15*$A54+4*$A54+5),0)+IF(Analyse!$E$108="X",INDIRECT("'DATA - økonomi'!AH"&amp;4+15*$A54+4*$A54+6),0)+IF(Analyse!$E$109="X",INDIRECT("'DATA - økonomi'!AH"&amp;4+15*$A54+4*$A54+7),0)+IF(Analyse!$E$110="X",INDIRECT("'DATA - økonomi'!AH"&amp;4+15*$A54+4*$A54+8),0)+IF(Analyse!$E$111="X",INDIRECT("'DATA - økonomi'!AH"&amp;4+15*$A54+4*$A54+9),0)+IF(Analyse!$E$112="X",INDIRECT("'DATA - økonomi'!AH"&amp;4+15*$A54+4*$A54+10),0)+IF(Analyse!$E$115="X",INDIRECT("'DATA - økonomi'!AH"&amp;4+15*$A54+4*$A54+11),0)+IF(Analyse!$E$116="X",INDIRECT("'DATA - økonomi'!AH"&amp;4+15*$A54+4*$A54+12),0)+IF(Analyse!$E$117="X",INDIRECT("'DATA - økonomi'!AH"&amp;4+15*$A54+4*$A54+13),0)+IF(Analyse!$E$129="X",INDIRECT("'DATA - økonomi'!AH"&amp;4+15*$A54+4*$A54+14),0)</f>
        <v>0</v>
      </c>
      <c r="AI54" s="36">
        <f ca="1">IF(Analyse!$E$3="X",INDIRECT("'DATA - økonomi'!AI"&amp;4+15*$A54+4*$A54+0),0)+IF(Analyse!$E$4="X",INDIRECT("'DATA - økonomi'!AI"&amp;4+15*$A54+4*$A54+1),0)+IF(Analyse!$E$104="X",INDIRECT("'DATA - økonomi'!AI"&amp;4+15*$A54+4*$A54+2),0)+IF(Analyse!$E$105="X",INDIRECT("'DATA - økonomi'!AI"&amp;4+15*$A54+4*$A54+3),0)+IF(Analyse!$E$106="X",INDIRECT("'DATA - økonomi'!AI"&amp;4+15*$A54+4*$A54+4),0)+IF(Analyse!$E$107="X",INDIRECT("'DATA - økonomi'!AI"&amp;4+15*$A54+4*$A54+5),0)+IF(Analyse!$E$108="X",INDIRECT("'DATA - økonomi'!AI"&amp;4+15*$A54+4*$A54+6),0)+IF(Analyse!$E$109="X",INDIRECT("'DATA - økonomi'!AI"&amp;4+15*$A54+4*$A54+7),0)+IF(Analyse!$E$110="X",INDIRECT("'DATA - økonomi'!AI"&amp;4+15*$A54+4*$A54+8),0)+IF(Analyse!$E$111="X",INDIRECT("'DATA - økonomi'!AI"&amp;4+15*$A54+4*$A54+9),0)+IF(Analyse!$E$112="X",INDIRECT("'DATA - økonomi'!AI"&amp;4+15*$A54+4*$A54+10),0)+IF(Analyse!$E$115="X",INDIRECT("'DATA - økonomi'!AI"&amp;4+15*$A54+4*$A54+11),0)+IF(Analyse!$E$116="X",INDIRECT("'DATA - økonomi'!AI"&amp;4+15*$A54+4*$A54+12),0)+IF(Analyse!$E$117="X",INDIRECT("'DATA - økonomi'!AI"&amp;4+15*$A54+4*$A54+13),0)+IF(Analyse!$E$129="X",INDIRECT("'DATA - økonomi'!AI"&amp;4+15*$A54+4*$A54+14),0)</f>
        <v>0</v>
      </c>
      <c r="AJ54" s="36">
        <f ca="1">IF(Analyse!$E$3="X",INDIRECT("'DATA - økonomi'!AJ"&amp;4+15*$A54+4*$A54+0),0)+IF(Analyse!$E$4="X",INDIRECT("'DATA - økonomi'!AJ"&amp;4+15*$A54+4*$A54+1),0)+IF(Analyse!$E$104="X",INDIRECT("'DATA - økonomi'!AJ"&amp;4+15*$A54+4*$A54+2),0)+IF(Analyse!$E$105="X",INDIRECT("'DATA - økonomi'!AJ"&amp;4+15*$A54+4*$A54+3),0)+IF(Analyse!$E$106="X",INDIRECT("'DATA - økonomi'!AJ"&amp;4+15*$A54+4*$A54+4),0)+IF(Analyse!$E$107="X",INDIRECT("'DATA - økonomi'!AJ"&amp;4+15*$A54+4*$A54+5),0)+IF(Analyse!$E$108="X",INDIRECT("'DATA - økonomi'!AJ"&amp;4+15*$A54+4*$A54+6),0)+IF(Analyse!$E$109="X",INDIRECT("'DATA - økonomi'!AJ"&amp;4+15*$A54+4*$A54+7),0)+IF(Analyse!$E$110="X",INDIRECT("'DATA - økonomi'!AJ"&amp;4+15*$A54+4*$A54+8),0)+IF(Analyse!$E$111="X",INDIRECT("'DATA - økonomi'!AJ"&amp;4+15*$A54+4*$A54+9),0)+IF(Analyse!$E$112="X",INDIRECT("'DATA - økonomi'!AJ"&amp;4+15*$A54+4*$A54+10),0)+IF(Analyse!$E$115="X",INDIRECT("'DATA - økonomi'!AJ"&amp;4+15*$A54+4*$A54+11),0)+IF(Analyse!$E$116="X",INDIRECT("'DATA - økonomi'!AJ"&amp;4+15*$A54+4*$A54+12),0)+IF(Analyse!$E$117="X",INDIRECT("'DATA - økonomi'!AJ"&amp;4+15*$A54+4*$A54+13),0)+IF(Analyse!$E$129="X",INDIRECT("'DATA - økonomi'!AJ"&amp;4+15*$A54+4*$A54+14),0)</f>
        <v>0</v>
      </c>
      <c r="AK54" s="36">
        <f ca="1">IF(Analyse!$E$3="X",INDIRECT("'DATA - økonomi'!AK"&amp;4+15*$A54+4*$A54+0),0)+IF(Analyse!$E$4="X",INDIRECT("'DATA - økonomi'!AK"&amp;4+15*$A54+4*$A54+1),0)+IF(Analyse!$E$104="X",INDIRECT("'DATA - økonomi'!AK"&amp;4+15*$A54+4*$A54+2),0)+IF(Analyse!$E$105="X",INDIRECT("'DATA - økonomi'!AK"&amp;4+15*$A54+4*$A54+3),0)+IF(Analyse!$E$106="X",INDIRECT("'DATA - økonomi'!AK"&amp;4+15*$A54+4*$A54+4),0)+IF(Analyse!$E$107="X",INDIRECT("'DATA - økonomi'!AK"&amp;4+15*$A54+4*$A54+5),0)+IF(Analyse!$E$108="X",INDIRECT("'DATA - økonomi'!AK"&amp;4+15*$A54+4*$A54+6),0)+IF(Analyse!$E$109="X",INDIRECT("'DATA - økonomi'!AK"&amp;4+15*$A54+4*$A54+7),0)+IF(Analyse!$E$110="X",INDIRECT("'DATA - økonomi'!AK"&amp;4+15*$A54+4*$A54+8),0)+IF(Analyse!$E$111="X",INDIRECT("'DATA - økonomi'!AK"&amp;4+15*$A54+4*$A54+9),0)+IF(Analyse!$E$112="X",INDIRECT("'DATA - økonomi'!AK"&amp;4+15*$A54+4*$A54+10),0)+IF(Analyse!$E$115="X",INDIRECT("'DATA - økonomi'!AK"&amp;4+15*$A54+4*$A54+11),0)+IF(Analyse!$E$116="X",INDIRECT("'DATA - økonomi'!AK"&amp;4+15*$A54+4*$A54+12),0)+IF(Analyse!$E$117="X",INDIRECT("'DATA - økonomi'!AK"&amp;4+15*$A54+4*$A54+13),0)+IF(Analyse!$E$129="X",INDIRECT("'DATA - økonomi'!AK"&amp;4+15*$A54+4*$A54+14),0)</f>
        <v>0</v>
      </c>
      <c r="AL54" s="36">
        <f ca="1">IF(Analyse!$E$3="X",INDIRECT("'DATA - økonomi'!AL"&amp;4+15*$A54+4*$A54+0),0)+IF(Analyse!$E$4="X",INDIRECT("'DATA - økonomi'!AL"&amp;4+15*$A54+4*$A54+1),0)+IF(Analyse!$E$104="X",INDIRECT("'DATA - økonomi'!AL"&amp;4+15*$A54+4*$A54+2),0)+IF(Analyse!$E$105="X",INDIRECT("'DATA - økonomi'!AL"&amp;4+15*$A54+4*$A54+3),0)+IF(Analyse!$E$106="X",INDIRECT("'DATA - økonomi'!AL"&amp;4+15*$A54+4*$A54+4),0)+IF(Analyse!$E$107="X",INDIRECT("'DATA - økonomi'!AL"&amp;4+15*$A54+4*$A54+5),0)+IF(Analyse!$E$108="X",INDIRECT("'DATA - økonomi'!AL"&amp;4+15*$A54+4*$A54+6),0)+IF(Analyse!$E$109="X",INDIRECT("'DATA - økonomi'!AL"&amp;4+15*$A54+4*$A54+7),0)+IF(Analyse!$E$110="X",INDIRECT("'DATA - økonomi'!AL"&amp;4+15*$A54+4*$A54+8),0)+IF(Analyse!$E$111="X",INDIRECT("'DATA - økonomi'!AL"&amp;4+15*$A54+4*$A54+9),0)+IF(Analyse!$E$112="X",INDIRECT("'DATA - økonomi'!AL"&amp;4+15*$A54+4*$A54+10),0)+IF(Analyse!$E$115="X",INDIRECT("'DATA - økonomi'!AL"&amp;4+15*$A54+4*$A54+11),0)+IF(Analyse!$E$116="X",INDIRECT("'DATA - økonomi'!AL"&amp;4+15*$A54+4*$A54+12),0)+IF(Analyse!$E$117="X",INDIRECT("'DATA - økonomi'!AL"&amp;4+15*$A54+4*$A54+13),0)+IF(Analyse!$E$129="X",INDIRECT("'DATA - økonomi'!AL"&amp;4+15*$A54+4*$A54+14),0)</f>
        <v>0</v>
      </c>
      <c r="AM54" s="36">
        <f ca="1">IF(Analyse!$E$3="X",INDIRECT("'DATA - økonomi'!AM"&amp;4+15*$A54+4*$A54+0),0)+IF(Analyse!$E$4="X",INDIRECT("'DATA - økonomi'!AM"&amp;4+15*$A54+4*$A54+1),0)+IF(Analyse!$E$104="X",INDIRECT("'DATA - økonomi'!AM"&amp;4+15*$A54+4*$A54+2),0)+IF(Analyse!$E$105="X",INDIRECT("'DATA - økonomi'!AM"&amp;4+15*$A54+4*$A54+3),0)+IF(Analyse!$E$106="X",INDIRECT("'DATA - økonomi'!AM"&amp;4+15*$A54+4*$A54+4),0)+IF(Analyse!$E$107="X",INDIRECT("'DATA - økonomi'!AM"&amp;4+15*$A54+4*$A54+5),0)+IF(Analyse!$E$108="X",INDIRECT("'DATA - økonomi'!AM"&amp;4+15*$A54+4*$A54+6),0)+IF(Analyse!$E$109="X",INDIRECT("'DATA - økonomi'!AM"&amp;4+15*$A54+4*$A54+7),0)+IF(Analyse!$E$110="X",INDIRECT("'DATA - økonomi'!AM"&amp;4+15*$A54+4*$A54+8),0)+IF(Analyse!$E$111="X",INDIRECT("'DATA - økonomi'!AM"&amp;4+15*$A54+4*$A54+9),0)+IF(Analyse!$E$112="X",INDIRECT("'DATA - økonomi'!AM"&amp;4+15*$A54+4*$A54+10),0)+IF(Analyse!$E$115="X",INDIRECT("'DATA - økonomi'!AM"&amp;4+15*$A54+4*$A54+11),0)+IF(Analyse!$E$116="X",INDIRECT("'DATA - økonomi'!AM"&amp;4+15*$A54+4*$A54+12),0)+IF(Analyse!$E$117="X",INDIRECT("'DATA - økonomi'!AM"&amp;4+15*$A54+4*$A54+13),0)+IF(Analyse!$E$129="X",INDIRECT("'DATA - økonomi'!AM"&amp;4+15*$A54+4*$A54+14),0)</f>
        <v>0</v>
      </c>
      <c r="AN54" s="36">
        <f ca="1">IF(Analyse!$E$3="X",INDIRECT("'DATA - økonomi'!AN"&amp;4+15*$A54+4*$A54+0),0)+IF(Analyse!$E$4="X",INDIRECT("'DATA - økonomi'!AN"&amp;4+15*$A54+4*$A54+1),0)+IF(Analyse!$E$104="X",INDIRECT("'DATA - økonomi'!AN"&amp;4+15*$A54+4*$A54+2),0)+IF(Analyse!$E$105="X",INDIRECT("'DATA - økonomi'!AN"&amp;4+15*$A54+4*$A54+3),0)+IF(Analyse!$E$106="X",INDIRECT("'DATA - økonomi'!AN"&amp;4+15*$A54+4*$A54+4),0)+IF(Analyse!$E$107="X",INDIRECT("'DATA - økonomi'!AN"&amp;4+15*$A54+4*$A54+5),0)+IF(Analyse!$E$108="X",INDIRECT("'DATA - økonomi'!AN"&amp;4+15*$A54+4*$A54+6),0)+IF(Analyse!$E$109="X",INDIRECT("'DATA - økonomi'!AN"&amp;4+15*$A54+4*$A54+7),0)+IF(Analyse!$E$110="X",INDIRECT("'DATA - økonomi'!AN"&amp;4+15*$A54+4*$A54+8),0)+IF(Analyse!$E$111="X",INDIRECT("'DATA - økonomi'!AN"&amp;4+15*$A54+4*$A54+9),0)+IF(Analyse!$E$112="X",INDIRECT("'DATA - økonomi'!AN"&amp;4+15*$A54+4*$A54+10),0)+IF(Analyse!$E$115="X",INDIRECT("'DATA - økonomi'!AN"&amp;4+15*$A54+4*$A54+11),0)+IF(Analyse!$E$116="X",INDIRECT("'DATA - økonomi'!AN"&amp;4+15*$A54+4*$A54+12),0)+IF(Analyse!$E$117="X",INDIRECT("'DATA - økonomi'!AN"&amp;4+15*$A54+4*$A54+13),0)+IF(Analyse!$E$129="X",INDIRECT("'DATA - økonomi'!AN"&amp;4+15*$A54+4*$A54+14),0)</f>
        <v>0</v>
      </c>
      <c r="AO54" s="36">
        <f ca="1">IF(Analyse!$E$3="X",INDIRECT("'DATA - økonomi'!AO"&amp;4+15*$A54+4*$A54+0),0)+IF(Analyse!$E$4="X",INDIRECT("'DATA - økonomi'!AO"&amp;4+15*$A54+4*$A54+1),0)+IF(Analyse!$E$104="X",INDIRECT("'DATA - økonomi'!AO"&amp;4+15*$A54+4*$A54+2),0)+IF(Analyse!$E$105="X",INDIRECT("'DATA - økonomi'!AO"&amp;4+15*$A54+4*$A54+3),0)+IF(Analyse!$E$106="X",INDIRECT("'DATA - økonomi'!AO"&amp;4+15*$A54+4*$A54+4),0)+IF(Analyse!$E$107="X",INDIRECT("'DATA - økonomi'!AO"&amp;4+15*$A54+4*$A54+5),0)+IF(Analyse!$E$108="X",INDIRECT("'DATA - økonomi'!AO"&amp;4+15*$A54+4*$A54+6),0)+IF(Analyse!$E$109="X",INDIRECT("'DATA - økonomi'!AO"&amp;4+15*$A54+4*$A54+7),0)+IF(Analyse!$E$110="X",INDIRECT("'DATA - økonomi'!AO"&amp;4+15*$A54+4*$A54+8),0)+IF(Analyse!$E$111="X",INDIRECT("'DATA - økonomi'!AO"&amp;4+15*$A54+4*$A54+9),0)+IF(Analyse!$E$112="X",INDIRECT("'DATA - økonomi'!AO"&amp;4+15*$A54+4*$A54+10),0)+IF(Analyse!$E$115="X",INDIRECT("'DATA - økonomi'!AO"&amp;4+15*$A54+4*$A54+11),0)+IF(Analyse!$E$116="X",INDIRECT("'DATA - økonomi'!AO"&amp;4+15*$A54+4*$A54+12),0)+IF(Analyse!$E$117="X",INDIRECT("'DATA - økonomi'!AO"&amp;4+15*$A54+4*$A54+13),0)+IF(Analyse!$E$129="X",INDIRECT("'DATA - økonomi'!AO"&amp;4+15*$A54+4*$A54+14),0)</f>
        <v>0</v>
      </c>
      <c r="AP54" s="30"/>
      <c r="AQ54" s="35" t="s">
        <v>62</v>
      </c>
      <c r="AR54" s="36">
        <f ca="1">INDIRECT("'DATA - økonomi'!AE"&amp;($A157+1)*19)</f>
        <v>7626.5729999999994</v>
      </c>
      <c r="AS54" s="36">
        <f ca="1">INDIRECT("'DATA - økonomi'!AF"&amp;($A157+1)*19)</f>
        <v>7413.88</v>
      </c>
      <c r="AT54" s="36">
        <f ca="1">INDIRECT("'DATA - økonomi'!AG"&amp;($A157+1)*19)</f>
        <v>7309.9659999999994</v>
      </c>
      <c r="AU54" s="36">
        <f ca="1">INDIRECT("'DATA - økonomi'!AH"&amp;($A157+1)*19)</f>
        <v>7164.3370000000004</v>
      </c>
      <c r="AV54" s="36">
        <f ca="1">INDIRECT("'DATA - økonomi'!AI"&amp;($A157+1)*19)</f>
        <v>7068.8360000000011</v>
      </c>
      <c r="AW54" s="36">
        <f ca="1">INDIRECT("'DATA - økonomi'!AJ"&amp;($A157+1)*19)</f>
        <v>7104.2420000000011</v>
      </c>
      <c r="AX54" s="36">
        <f ca="1">INDIRECT("'DATA - økonomi'!AK"&amp;($A157+1)*19)</f>
        <v>7058.72</v>
      </c>
      <c r="AY54" s="36">
        <f ca="1">INDIRECT("'DATA - økonomi'!AL"&amp;($A157+1)*19)</f>
        <v>6957.487000000001</v>
      </c>
      <c r="AZ54" s="36">
        <f ca="1">INDIRECT("'DATA - økonomi'!AM"&amp;($A157+1)*19)</f>
        <v>6764.7489999999998</v>
      </c>
      <c r="BA54" s="36">
        <f ca="1">INDIRECT("'DATA - økonomi'!AN"&amp;($A157+1)*19)</f>
        <v>6712.22</v>
      </c>
      <c r="BB54" s="36">
        <f ca="1">INDIRECT("'DATA - økonomi'!AO"&amp;($A157+1)*19)</f>
        <v>6687.36</v>
      </c>
      <c r="BC54" s="30"/>
    </row>
    <row r="55" spans="1:55" x14ac:dyDescent="0.25">
      <c r="A55" s="32">
        <v>51</v>
      </c>
      <c r="B55" s="35" t="s">
        <v>63</v>
      </c>
      <c r="C55" s="36">
        <f ca="1">IF(Analyse!$E$3="X",INDIRECT("'DATA - økonomi'!C"&amp;4+15*$A55+4*$A55+0),0)+IF(Analyse!$E$4="X",INDIRECT("'DATA - økonomi'!C"&amp;4+15*$A55+4*$A55+1),0)+IF(Analyse!$E$104="X",INDIRECT("'DATA - økonomi'!C"&amp;4+15*$A55+4*$A55+2),0)+IF(Analyse!$E$105="X",INDIRECT("'DATA - økonomi'!C"&amp;4+15*$A55+4*$A55+3),0)+IF(Analyse!$E$106="X",INDIRECT("'DATA - økonomi'!C"&amp;4+15*$A55+4*$A55+4),0)+IF(Analyse!$E$107="X",INDIRECT("'DATA - økonomi'!C"&amp;4+15*$A55+4*$A55+5),0)+IF(Analyse!$E$108="X",INDIRECT("'DATA - økonomi'!C"&amp;4+15*$A55+4*$A55+6),0)+IF(Analyse!$E$109="X",INDIRECT("'DATA - økonomi'!C"&amp;4+15*$A55+4*$A55+7),0)+IF(Analyse!$E$110="X",INDIRECT("'DATA - økonomi'!C"&amp;4+15*$A55+4*$A55+8),0)+IF(Analyse!$E$111="X",INDIRECT("'DATA - økonomi'!C"&amp;4+15*$A55+4*$A55+9),0)+IF(Analyse!$E$112="X",INDIRECT("'DATA - økonomi'!C"&amp;4+15*$A55+4*$A55+10),0)+IF(Analyse!$E$115="X",INDIRECT("'DATA - økonomi'!C"&amp;4+15*$A55+4*$A55+11),0)+IF(Analyse!$E$116="X",INDIRECT("'DATA - økonomi'!C"&amp;4+15*$A55+4*$A55+12),0)+IF(Analyse!$E$117="X",INDIRECT("'DATA - økonomi'!C"&amp;4+15*$A55+4*$A55+13),0)+IF(Analyse!$E$129="X",INDIRECT("'DATA - økonomi'!C"&amp;4+15*$A55+4*$A55+14),0)</f>
        <v>0</v>
      </c>
      <c r="D55" s="36">
        <f ca="1">IF(Analyse!$E$3="X",INDIRECT("'DATA - økonomi'!D"&amp;4+15*$A55+4*$A55+0),0)+IF(Analyse!$E$4="X",INDIRECT("'DATA - økonomi'!D"&amp;4+15*$A55+4*$A55+1),0)+IF(Analyse!$E$104="X",INDIRECT("'DATA - økonomi'!D"&amp;4+15*$A55+4*$A55+2),0)+IF(Analyse!$E$105="X",INDIRECT("'DATA - økonomi'!D"&amp;4+15*$A55+4*$A55+3),0)+IF(Analyse!$E$106="X",INDIRECT("'DATA - økonomi'!D"&amp;4+15*$A55+4*$A55+4),0)+IF(Analyse!$E$107="X",INDIRECT("'DATA - økonomi'!D"&amp;4+15*$A55+4*$A55+5),0)+IF(Analyse!$E$108="X",INDIRECT("'DATA - økonomi'!D"&amp;4+15*$A55+4*$A55+6),0)+IF(Analyse!$E$109="X",INDIRECT("'DATA - økonomi'!D"&amp;4+15*$A55+4*$A55+7),0)+IF(Analyse!$E$110="X",INDIRECT("'DATA - økonomi'!D"&amp;4+15*$A55+4*$A55+8),0)+IF(Analyse!$E$111="X",INDIRECT("'DATA - økonomi'!D"&amp;4+15*$A55+4*$A55+9),0)+IF(Analyse!$E$112="X",INDIRECT("'DATA - økonomi'!D"&amp;4+15*$A55+4*$A55+10),0)+IF(Analyse!$E$115="X",INDIRECT("'DATA - økonomi'!D"&amp;4+15*$A55+4*$A55+11),0)+IF(Analyse!$E$116="X",INDIRECT("'DATA - økonomi'!D"&amp;4+15*$A55+4*$A55+12),0)+IF(Analyse!$E$117="X",INDIRECT("'DATA - økonomi'!D"&amp;4+15*$A55+4*$A55+13),0)+IF(Analyse!$E$129="X",INDIRECT("'DATA - økonomi'!D"&amp;4+15*$A55+4*$A55+14),0)</f>
        <v>0</v>
      </c>
      <c r="E55" s="36">
        <f ca="1">IF(Analyse!$E$3="X",INDIRECT("'DATA - økonomi'!E"&amp;4+15*$A55+4*$A55+0),0)+IF(Analyse!$E$4="X",INDIRECT("'DATA - økonomi'!E"&amp;4+15*$A55+4*$A55+1),0)+IF(Analyse!$E$104="X",INDIRECT("'DATA - økonomi'!E"&amp;4+15*$A55+4*$A55+2),0)+IF(Analyse!$E$105="X",INDIRECT("'DATA - økonomi'!E"&amp;4+15*$A55+4*$A55+3),0)+IF(Analyse!$E$106="X",INDIRECT("'DATA - økonomi'!E"&amp;4+15*$A55+4*$A55+4),0)+IF(Analyse!$E$107="X",INDIRECT("'DATA - økonomi'!E"&amp;4+15*$A55+4*$A55+5),0)+IF(Analyse!$E$108="X",INDIRECT("'DATA - økonomi'!E"&amp;4+15*$A55+4*$A55+6),0)+IF(Analyse!$E$109="X",INDIRECT("'DATA - økonomi'!E"&amp;4+15*$A55+4*$A55+7),0)+IF(Analyse!$E$110="X",INDIRECT("'DATA - økonomi'!E"&amp;4+15*$A55+4*$A55+8),0)+IF(Analyse!$E$111="X",INDIRECT("'DATA - økonomi'!E"&amp;4+15*$A55+4*$A55+9),0)+IF(Analyse!$E$112="X",INDIRECT("'DATA - økonomi'!E"&amp;4+15*$A55+4*$A55+10),0)+IF(Analyse!$E$115="X",INDIRECT("'DATA - økonomi'!E"&amp;4+15*$A55+4*$A55+11),0)+IF(Analyse!$E$116="X",INDIRECT("'DATA - økonomi'!E"&amp;4+15*$A55+4*$A55+12),0)+IF(Analyse!$E$117="X",INDIRECT("'DATA - økonomi'!E"&amp;4+15*$A55+4*$A55+13),0)+IF(Analyse!$E$129="X",INDIRECT("'DATA - økonomi'!E"&amp;4+15*$A55+4*$A55+14),0)</f>
        <v>0</v>
      </c>
      <c r="F55" s="36">
        <f ca="1">IF(Analyse!$E$3="X",INDIRECT("'DATA - økonomi'!F"&amp;4+15*$A55+4*$A55+0),0)+IF(Analyse!$E$4="X",INDIRECT("'DATA - økonomi'!F"&amp;4+15*$A55+4*$A55+1),0)+IF(Analyse!$E$104="X",INDIRECT("'DATA - økonomi'!F"&amp;4+15*$A55+4*$A55+2),0)+IF(Analyse!$E$105="X",INDIRECT("'DATA - økonomi'!F"&amp;4+15*$A55+4*$A55+3),0)+IF(Analyse!$E$106="X",INDIRECT("'DATA - økonomi'!F"&amp;4+15*$A55+4*$A55+4),0)+IF(Analyse!$E$107="X",INDIRECT("'DATA - økonomi'!F"&amp;4+15*$A55+4*$A55+5),0)+IF(Analyse!$E$108="X",INDIRECT("'DATA - økonomi'!F"&amp;4+15*$A55+4*$A55+6),0)+IF(Analyse!$E$109="X",INDIRECT("'DATA - økonomi'!F"&amp;4+15*$A55+4*$A55+7),0)+IF(Analyse!$E$110="X",INDIRECT("'DATA - økonomi'!F"&amp;4+15*$A55+4*$A55+8),0)+IF(Analyse!$E$111="X",INDIRECT("'DATA - økonomi'!F"&amp;4+15*$A55+4*$A55+9),0)+IF(Analyse!$E$112="X",INDIRECT("'DATA - økonomi'!F"&amp;4+15*$A55+4*$A55+10),0)+IF(Analyse!$E$115="X",INDIRECT("'DATA - økonomi'!F"&amp;4+15*$A55+4*$A55+11),0)+IF(Analyse!$E$116="X",INDIRECT("'DATA - økonomi'!F"&amp;4+15*$A55+4*$A55+12),0)+IF(Analyse!$E$117="X",INDIRECT("'DATA - økonomi'!F"&amp;4+15*$A55+4*$A55+13),0)+IF(Analyse!$E$129="X",INDIRECT("'DATA - økonomi'!F"&amp;4+15*$A55+4*$A55+14),0)</f>
        <v>0</v>
      </c>
      <c r="G55" s="36">
        <f ca="1">IF(Analyse!$E$3="X",INDIRECT("'DATA - økonomi'!G"&amp;4+15*$A55+4*$A55+0),0)+IF(Analyse!$E$4="X",INDIRECT("'DATA - økonomi'!G"&amp;4+15*$A55+4*$A55+1),0)+IF(Analyse!$E$104="X",INDIRECT("'DATA - økonomi'!G"&amp;4+15*$A55+4*$A55+2),0)+IF(Analyse!$E$105="X",INDIRECT("'DATA - økonomi'!G"&amp;4+15*$A55+4*$A55+3),0)+IF(Analyse!$E$106="X",INDIRECT("'DATA - økonomi'!G"&amp;4+15*$A55+4*$A55+4),0)+IF(Analyse!$E$107="X",INDIRECT("'DATA - økonomi'!G"&amp;4+15*$A55+4*$A55+5),0)+IF(Analyse!$E$108="X",INDIRECT("'DATA - økonomi'!G"&amp;4+15*$A55+4*$A55+6),0)+IF(Analyse!$E$109="X",INDIRECT("'DATA - økonomi'!G"&amp;4+15*$A55+4*$A55+7),0)+IF(Analyse!$E$110="X",INDIRECT("'DATA - økonomi'!G"&amp;4+15*$A55+4*$A55+8),0)+IF(Analyse!$E$111="X",INDIRECT("'DATA - økonomi'!G"&amp;4+15*$A55+4*$A55+9),0)+IF(Analyse!$E$112="X",INDIRECT("'DATA - økonomi'!G"&amp;4+15*$A55+4*$A55+10),0)+IF(Analyse!$E$115="X",INDIRECT("'DATA - økonomi'!G"&amp;4+15*$A55+4*$A55+11),0)+IF(Analyse!$E$116="X",INDIRECT("'DATA - økonomi'!G"&amp;4+15*$A55+4*$A55+12),0)+IF(Analyse!$E$117="X",INDIRECT("'DATA - økonomi'!G"&amp;4+15*$A55+4*$A55+13),0)+IF(Analyse!$E$129="X",INDIRECT("'DATA - økonomi'!G"&amp;4+15*$A55+4*$A55+14),0)</f>
        <v>0</v>
      </c>
      <c r="H55" s="36">
        <f ca="1">IF(Analyse!$E$3="X",INDIRECT("'DATA - økonomi'!H"&amp;4+15*$A55+4*$A55+0),0)+IF(Analyse!$E$4="X",INDIRECT("'DATA - økonomi'!H"&amp;4+15*$A55+4*$A55+1),0)+IF(Analyse!$E$104="X",INDIRECT("'DATA - økonomi'!H"&amp;4+15*$A55+4*$A55+2),0)+IF(Analyse!$E$105="X",INDIRECT("'DATA - økonomi'!H"&amp;4+15*$A55+4*$A55+3),0)+IF(Analyse!$E$106="X",INDIRECT("'DATA - økonomi'!H"&amp;4+15*$A55+4*$A55+4),0)+IF(Analyse!$E$107="X",INDIRECT("'DATA - økonomi'!H"&amp;4+15*$A55+4*$A55+5),0)+IF(Analyse!$E$108="X",INDIRECT("'DATA - økonomi'!H"&amp;4+15*$A55+4*$A55+6),0)+IF(Analyse!$E$109="X",INDIRECT("'DATA - økonomi'!H"&amp;4+15*$A55+4*$A55+7),0)+IF(Analyse!$E$110="X",INDIRECT("'DATA - økonomi'!H"&amp;4+15*$A55+4*$A55+8),0)+IF(Analyse!$E$111="X",INDIRECT("'DATA - økonomi'!H"&amp;4+15*$A55+4*$A55+9),0)+IF(Analyse!$E$112="X",INDIRECT("'DATA - økonomi'!H"&amp;4+15*$A55+4*$A55+10),0)+IF(Analyse!$E$115="X",INDIRECT("'DATA - økonomi'!H"&amp;4+15*$A55+4*$A55+11),0)+IF(Analyse!$E$116="X",INDIRECT("'DATA - økonomi'!H"&amp;4+15*$A55+4*$A55+12),0)+IF(Analyse!$E$117="X",INDIRECT("'DATA - økonomi'!H"&amp;4+15*$A55+4*$A55+13),0)+IF(Analyse!$E$129="X",INDIRECT("'DATA - økonomi'!H"&amp;4+15*$A55+4*$A55+14),0)</f>
        <v>0</v>
      </c>
      <c r="I55" s="36">
        <f ca="1">IF(Analyse!$E$3="X",INDIRECT("'DATA - økonomi'!I"&amp;4+15*$A55+4*$A55+0),0)+IF(Analyse!$E$4="X",INDIRECT("'DATA - økonomi'!I"&amp;4+15*$A55+4*$A55+1),0)+IF(Analyse!$E$104="X",INDIRECT("'DATA - økonomi'!I"&amp;4+15*$A55+4*$A55+2),0)+IF(Analyse!$E$105="X",INDIRECT("'DATA - økonomi'!I"&amp;4+15*$A55+4*$A55+3),0)+IF(Analyse!$E$106="X",INDIRECT("'DATA - økonomi'!I"&amp;4+15*$A55+4*$A55+4),0)+IF(Analyse!$E$107="X",INDIRECT("'DATA - økonomi'!I"&amp;4+15*$A55+4*$A55+5),0)+IF(Analyse!$E$108="X",INDIRECT("'DATA - økonomi'!I"&amp;4+15*$A55+4*$A55+6),0)+IF(Analyse!$E$109="X",INDIRECT("'DATA - økonomi'!I"&amp;4+15*$A55+4*$A55+7),0)+IF(Analyse!$E$110="X",INDIRECT("'DATA - økonomi'!I"&amp;4+15*$A55+4*$A55+8),0)+IF(Analyse!$E$111="X",INDIRECT("'DATA - økonomi'!I"&amp;4+15*$A55+4*$A55+9),0)+IF(Analyse!$E$112="X",INDIRECT("'DATA - økonomi'!I"&amp;4+15*$A55+4*$A55+10),0)+IF(Analyse!$E$115="X",INDIRECT("'DATA - økonomi'!I"&amp;4+15*$A55+4*$A55+11),0)+IF(Analyse!$E$116="X",INDIRECT("'DATA - økonomi'!I"&amp;4+15*$A55+4*$A55+12),0)+IF(Analyse!$E$117="X",INDIRECT("'DATA - økonomi'!I"&amp;4+15*$A55+4*$A55+13),0)+IF(Analyse!$E$129="X",INDIRECT("'DATA - økonomi'!I"&amp;4+15*$A55+4*$A55+14),0)</f>
        <v>0</v>
      </c>
      <c r="J55" s="36">
        <f ca="1">IF(Analyse!$E$3="X",INDIRECT("'DATA - økonomi'!J"&amp;4+15*$A55+4*$A55+0),0)+IF(Analyse!$E$4="X",INDIRECT("'DATA - økonomi'!J"&amp;4+15*$A55+4*$A55+1),0)+IF(Analyse!$E$104="X",INDIRECT("'DATA - økonomi'!J"&amp;4+15*$A55+4*$A55+2),0)+IF(Analyse!$E$105="X",INDIRECT("'DATA - økonomi'!J"&amp;4+15*$A55+4*$A55+3),0)+IF(Analyse!$E$106="X",INDIRECT("'DATA - økonomi'!J"&amp;4+15*$A55+4*$A55+4),0)+IF(Analyse!$E$107="X",INDIRECT("'DATA - økonomi'!J"&amp;4+15*$A55+4*$A55+5),0)+IF(Analyse!$E$108="X",INDIRECT("'DATA - økonomi'!J"&amp;4+15*$A55+4*$A55+6),0)+IF(Analyse!$E$109="X",INDIRECT("'DATA - økonomi'!J"&amp;4+15*$A55+4*$A55+7),0)+IF(Analyse!$E$110="X",INDIRECT("'DATA - økonomi'!J"&amp;4+15*$A55+4*$A55+8),0)+IF(Analyse!$E$111="X",INDIRECT("'DATA - økonomi'!J"&amp;4+15*$A55+4*$A55+9),0)+IF(Analyse!$E$112="X",INDIRECT("'DATA - økonomi'!J"&amp;4+15*$A55+4*$A55+10),0)+IF(Analyse!$E$115="X",INDIRECT("'DATA - økonomi'!J"&amp;4+15*$A55+4*$A55+11),0)+IF(Analyse!$E$116="X",INDIRECT("'DATA - økonomi'!J"&amp;4+15*$A55+4*$A55+12),0)+IF(Analyse!$E$117="X",INDIRECT("'DATA - økonomi'!J"&amp;4+15*$A55+4*$A55+13),0)+IF(Analyse!$E$129="X",INDIRECT("'DATA - økonomi'!J"&amp;4+15*$A55+4*$A55+14),0)</f>
        <v>0</v>
      </c>
      <c r="K55" s="36">
        <f ca="1">IF(Analyse!$E$3="X",INDIRECT("'DATA - økonomi'!K"&amp;4+15*$A55+4*$A55+0),0)+IF(Analyse!$E$4="X",INDIRECT("'DATA - økonomi'!K"&amp;4+15*$A55+4*$A55+1),0)+IF(Analyse!$E$104="X",INDIRECT("'DATA - økonomi'!K"&amp;4+15*$A55+4*$A55+2),0)+IF(Analyse!$E$105="X",INDIRECT("'DATA - økonomi'!K"&amp;4+15*$A55+4*$A55+3),0)+IF(Analyse!$E$106="X",INDIRECT("'DATA - økonomi'!K"&amp;4+15*$A55+4*$A55+4),0)+IF(Analyse!$E$107="X",INDIRECT("'DATA - økonomi'!K"&amp;4+15*$A55+4*$A55+5),0)+IF(Analyse!$E$108="X",INDIRECT("'DATA - økonomi'!K"&amp;4+15*$A55+4*$A55+6),0)+IF(Analyse!$E$109="X",INDIRECT("'DATA - økonomi'!K"&amp;4+15*$A55+4*$A55+7),0)+IF(Analyse!$E$110="X",INDIRECT("'DATA - økonomi'!K"&amp;4+15*$A55+4*$A55+8),0)+IF(Analyse!$E$111="X",INDIRECT("'DATA - økonomi'!K"&amp;4+15*$A55+4*$A55+9),0)+IF(Analyse!$E$112="X",INDIRECT("'DATA - økonomi'!K"&amp;4+15*$A55+4*$A55+10),0)+IF(Analyse!$E$115="X",INDIRECT("'DATA - økonomi'!K"&amp;4+15*$A55+4*$A55+11),0)+IF(Analyse!$E$116="X",INDIRECT("'DATA - økonomi'!K"&amp;4+15*$A55+4*$A55+12),0)+IF(Analyse!$E$117="X",INDIRECT("'DATA - økonomi'!K"&amp;4+15*$A55+4*$A55+13),0)+IF(Analyse!$E$129="X",INDIRECT("'DATA - økonomi'!K"&amp;4+15*$A55+4*$A55+14),0)</f>
        <v>0</v>
      </c>
      <c r="L55" s="36">
        <f ca="1">IF(Analyse!$E$3="X",INDIRECT("'DATA - økonomi'!L"&amp;4+15*$A55+4*$A55+0),0)+IF(Analyse!$E$4="X",INDIRECT("'DATA - økonomi'!L"&amp;4+15*$A55+4*$A55+1),0)+IF(Analyse!$E$104="X",INDIRECT("'DATA - økonomi'!L"&amp;4+15*$A55+4*$A55+2),0)+IF(Analyse!$E$105="X",INDIRECT("'DATA - økonomi'!L"&amp;4+15*$A55+4*$A55+3),0)+IF(Analyse!$E$106="X",INDIRECT("'DATA - økonomi'!L"&amp;4+15*$A55+4*$A55+4),0)+IF(Analyse!$E$107="X",INDIRECT("'DATA - økonomi'!L"&amp;4+15*$A55+4*$A55+5),0)+IF(Analyse!$E$108="X",INDIRECT("'DATA - økonomi'!L"&amp;4+15*$A55+4*$A55+6),0)+IF(Analyse!$E$109="X",INDIRECT("'DATA - økonomi'!L"&amp;4+15*$A55+4*$A55+7),0)+IF(Analyse!$E$110="X",INDIRECT("'DATA - økonomi'!L"&amp;4+15*$A55+4*$A55+8),0)+IF(Analyse!$E$111="X",INDIRECT("'DATA - økonomi'!L"&amp;4+15*$A55+4*$A55+9),0)+IF(Analyse!$E$112="X",INDIRECT("'DATA - økonomi'!L"&amp;4+15*$A55+4*$A55+10),0)+IF(Analyse!$E$115="X",INDIRECT("'DATA - økonomi'!L"&amp;4+15*$A55+4*$A55+11),0)+IF(Analyse!$E$116="X",INDIRECT("'DATA - økonomi'!L"&amp;4+15*$A55+4*$A55+12),0)+IF(Analyse!$E$117="X",INDIRECT("'DATA - økonomi'!L"&amp;4+15*$A55+4*$A55+13),0)+IF(Analyse!$E$129="X",INDIRECT("'DATA - økonomi'!L"&amp;4+15*$A55+4*$A55+14),0)</f>
        <v>0</v>
      </c>
      <c r="M55" s="36">
        <f ca="1">IF(Analyse!$E$3="X",INDIRECT("'DATA - økonomi'!M"&amp;4+15*$A55+4*$A55+0),0)+IF(Analyse!$E$4="X",INDIRECT("'DATA - økonomi'!M"&amp;4+15*$A55+4*$A55+1),0)+IF(Analyse!$E$104="X",INDIRECT("'DATA - økonomi'!M"&amp;4+15*$A55+4*$A55+2),0)+IF(Analyse!$E$105="X",INDIRECT("'DATA - økonomi'!M"&amp;4+15*$A55+4*$A55+3),0)+IF(Analyse!$E$106="X",INDIRECT("'DATA - økonomi'!M"&amp;4+15*$A55+4*$A55+4),0)+IF(Analyse!$E$107="X",INDIRECT("'DATA - økonomi'!M"&amp;4+15*$A55+4*$A55+5),0)+IF(Analyse!$E$108="X",INDIRECT("'DATA - økonomi'!M"&amp;4+15*$A55+4*$A55+6),0)+IF(Analyse!$E$109="X",INDIRECT("'DATA - økonomi'!M"&amp;4+15*$A55+4*$A55+7),0)+IF(Analyse!$E$110="X",INDIRECT("'DATA - økonomi'!M"&amp;4+15*$A55+4*$A55+8),0)+IF(Analyse!$E$111="X",INDIRECT("'DATA - økonomi'!M"&amp;4+15*$A55+4*$A55+9),0)+IF(Analyse!$E$112="X",INDIRECT("'DATA - økonomi'!M"&amp;4+15*$A55+4*$A55+10),0)+IF(Analyse!$E$115="X",INDIRECT("'DATA - økonomi'!M"&amp;4+15*$A55+4*$A55+11),0)+IF(Analyse!$E$116="X",INDIRECT("'DATA - økonomi'!M"&amp;4+15*$A55+4*$A55+12),0)+IF(Analyse!$E$117="X",INDIRECT("'DATA - økonomi'!M"&amp;4+15*$A55+4*$A55+13),0)+IF(Analyse!$E$129="X",INDIRECT("'DATA - økonomi'!M"&amp;4+15*$A55+4*$A55+14),0)</f>
        <v>0</v>
      </c>
      <c r="N55" s="36">
        <f ca="1">IF(Analyse!$E$3="X",INDIRECT("'DATA - økonomi'!N"&amp;4+15*$A55+4*$A55+0),0)+IF(Analyse!$E$4="X",INDIRECT("'DATA - økonomi'!N"&amp;4+15*$A55+4*$A55+1),0)+IF(Analyse!$E$104="X",INDIRECT("'DATA - økonomi'!N"&amp;4+15*$A55+4*$A55+2),0)+IF(Analyse!$E$105="X",INDIRECT("'DATA - økonomi'!N"&amp;4+15*$A55+4*$A55+3),0)+IF(Analyse!$E$106="X",INDIRECT("'DATA - økonomi'!N"&amp;4+15*$A55+4*$A55+4),0)+IF(Analyse!$E$107="X",INDIRECT("'DATA - økonomi'!N"&amp;4+15*$A55+4*$A55+5),0)+IF(Analyse!$E$108="X",INDIRECT("'DATA - økonomi'!N"&amp;4+15*$A55+4*$A55+6),0)+IF(Analyse!$E$109="X",INDIRECT("'DATA - økonomi'!N"&amp;4+15*$A55+4*$A55+7),0)+IF(Analyse!$E$110="X",INDIRECT("'DATA - økonomi'!N"&amp;4+15*$A55+4*$A55+8),0)+IF(Analyse!$E$111="X",INDIRECT("'DATA - økonomi'!N"&amp;4+15*$A55+4*$A55+9),0)+IF(Analyse!$E$112="X",INDIRECT("'DATA - økonomi'!N"&amp;4+15*$A55+4*$A55+10),0)+IF(Analyse!$E$115="X",INDIRECT("'DATA - økonomi'!N"&amp;4+15*$A55+4*$A55+11),0)+IF(Analyse!$E$116="X",INDIRECT("'DATA - økonomi'!N"&amp;4+15*$A55+4*$A55+12),0)+IF(Analyse!$E$117="X",INDIRECT("'DATA - økonomi'!N"&amp;4+15*$A55+4*$A55+13),0)+IF(Analyse!$E$129="X",INDIRECT("'DATA - økonomi'!N"&amp;4+15*$A55+4*$A55+14),0)</f>
        <v>0</v>
      </c>
      <c r="O55" s="32"/>
      <c r="P55" s="35" t="s">
        <v>63</v>
      </c>
      <c r="Q55" s="36">
        <f ca="1">IF(Analyse!$E$3="X",INDIRECT("'DATA - økonomi'!Q"&amp;4+15*$A55+4*$A55+0),0)+IF(Analyse!$E$4="X",INDIRECT("'DATA - økonomi'!Q"&amp;4+15*$A55+4*$A55+1),0)+IF(Analyse!$E$104="X",INDIRECT("'DATA - økonomi'!Q"&amp;4+15*$A55+4*$A55+2),0)+IF(Analyse!$E$105="X",INDIRECT("'DATA - økonomi'!Q"&amp;4+15*$A55+4*$A55+3),0)+IF(Analyse!$E$106="X",INDIRECT("'DATA - økonomi'!Q"&amp;4+15*$A55+4*$A55+4),0)+IF(Analyse!$E$107="X",INDIRECT("'DATA - økonomi'!Q"&amp;4+15*$A55+4*$A55+5),0)+IF(Analyse!$E$108="X",INDIRECT("'DATA - økonomi'!Q"&amp;4+15*$A55+4*$A55+6),0)+IF(Analyse!$E$109="X",INDIRECT("'DATA - økonomi'!Q"&amp;4+15*$A55+4*$A55+7),0)+IF(Analyse!$E$110="X",INDIRECT("'DATA - økonomi'!Q"&amp;4+15*$A55+4*$A55+8),0)+IF(Analyse!$E$111="X",INDIRECT("'DATA - økonomi'!Q"&amp;4+15*$A55+4*$A55+9),0)+IF(Analyse!$E$112="X",INDIRECT("'DATA - økonomi'!Q"&amp;4+15*$A55+4*$A55+10),0)+IF(Analyse!$E$115="X",INDIRECT("'DATA - økonomi'!Q"&amp;4+15*$A55+4*$A55+11),0)+IF(Analyse!$E$116="X",INDIRECT("'DATA - økonomi'!Q"&amp;4+15*$A55+4*$A55+12),0)+IF(Analyse!$E$117="X",INDIRECT("'DATA - økonomi'!Q"&amp;4+15*$A55+4*$A55+13),0)+IF(Analyse!$E$129="X",INDIRECT("'DATA - økonomi'!Q"&amp;4+15*$A55+4*$A55+14),0)</f>
        <v>0</v>
      </c>
      <c r="R55" s="36">
        <f ca="1">IF(Analyse!$E$3="X",INDIRECT("'DATA - økonomi'!R"&amp;4+15*$A55+4*$A55+0),0)+IF(Analyse!$E$4="X",INDIRECT("'DATA - økonomi'!R"&amp;4+15*$A55+4*$A55+1),0)+IF(Analyse!$E$104="X",INDIRECT("'DATA - økonomi'!R"&amp;4+15*$A55+4*$A55+2),0)+IF(Analyse!$E$105="X",INDIRECT("'DATA - økonomi'!R"&amp;4+15*$A55+4*$A55+3),0)+IF(Analyse!$E$106="X",INDIRECT("'DATA - økonomi'!R"&amp;4+15*$A55+4*$A55+4),0)+IF(Analyse!$E$107="X",INDIRECT("'DATA - økonomi'!R"&amp;4+15*$A55+4*$A55+5),0)+IF(Analyse!$E$108="X",INDIRECT("'DATA - økonomi'!R"&amp;4+15*$A55+4*$A55+6),0)+IF(Analyse!$E$109="X",INDIRECT("'DATA - økonomi'!R"&amp;4+15*$A55+4*$A55+7),0)+IF(Analyse!$E$110="X",INDIRECT("'DATA - økonomi'!R"&amp;4+15*$A55+4*$A55+8),0)+IF(Analyse!$E$111="X",INDIRECT("'DATA - økonomi'!R"&amp;4+15*$A55+4*$A55+9),0)+IF(Analyse!$E$112="X",INDIRECT("'DATA - økonomi'!R"&amp;4+15*$A55+4*$A55+10),0)+IF(Analyse!$E$115="X",INDIRECT("'DATA - økonomi'!R"&amp;4+15*$A55+4*$A55+11),0)+IF(Analyse!$E$116="X",INDIRECT("'DATA - økonomi'!R"&amp;4+15*$A55+4*$A55+12),0)+IF(Analyse!$E$117="X",INDIRECT("'DATA - økonomi'!R"&amp;4+15*$A55+4*$A55+13),0)+IF(Analyse!$E$129="X",INDIRECT("'DATA - økonomi'!R"&amp;4+15*$A55+4*$A55+14),0)</f>
        <v>0</v>
      </c>
      <c r="S55" s="36">
        <f ca="1">IF(Analyse!$E$3="X",INDIRECT("'DATA - økonomi'!S"&amp;4+15*$A55+4*$A55+0),0)+IF(Analyse!$E$4="X",INDIRECT("'DATA - økonomi'!S"&amp;4+15*$A55+4*$A55+1),0)+IF(Analyse!$E$104="X",INDIRECT("'DATA - økonomi'!S"&amp;4+15*$A55+4*$A55+2),0)+IF(Analyse!$E$105="X",INDIRECT("'DATA - økonomi'!S"&amp;4+15*$A55+4*$A55+3),0)+IF(Analyse!$E$106="X",INDIRECT("'DATA - økonomi'!S"&amp;4+15*$A55+4*$A55+4),0)+IF(Analyse!$E$107="X",INDIRECT("'DATA - økonomi'!S"&amp;4+15*$A55+4*$A55+5),0)+IF(Analyse!$E$108="X",INDIRECT("'DATA - økonomi'!S"&amp;4+15*$A55+4*$A55+6),0)+IF(Analyse!$E$109="X",INDIRECT("'DATA - økonomi'!S"&amp;4+15*$A55+4*$A55+7),0)+IF(Analyse!$E$110="X",INDIRECT("'DATA - økonomi'!S"&amp;4+15*$A55+4*$A55+8),0)+IF(Analyse!$E$111="X",INDIRECT("'DATA - økonomi'!S"&amp;4+15*$A55+4*$A55+9),0)+IF(Analyse!$E$112="X",INDIRECT("'DATA - økonomi'!S"&amp;4+15*$A55+4*$A55+10),0)+IF(Analyse!$E$115="X",INDIRECT("'DATA - økonomi'!S"&amp;4+15*$A55+4*$A55+11),0)+IF(Analyse!$E$116="X",INDIRECT("'DATA - økonomi'!S"&amp;4+15*$A55+4*$A55+12),0)+IF(Analyse!$E$117="X",INDIRECT("'DATA - økonomi'!S"&amp;4+15*$A55+4*$A55+13),0)+IF(Analyse!$E$129="X",INDIRECT("'DATA - økonomi'!S"&amp;4+15*$A55+4*$A55+14),0)</f>
        <v>0</v>
      </c>
      <c r="T55" s="36">
        <f ca="1">IF(Analyse!$E$3="X",INDIRECT("'DATA - økonomi'!T"&amp;4+15*$A55+4*$A55+0),0)+IF(Analyse!$E$4="X",INDIRECT("'DATA - økonomi'!T"&amp;4+15*$A55+4*$A55+1),0)+IF(Analyse!$E$104="X",INDIRECT("'DATA - økonomi'!T"&amp;4+15*$A55+4*$A55+2),0)+IF(Analyse!$E$105="X",INDIRECT("'DATA - økonomi'!T"&amp;4+15*$A55+4*$A55+3),0)+IF(Analyse!$E$106="X",INDIRECT("'DATA - økonomi'!T"&amp;4+15*$A55+4*$A55+4),0)+IF(Analyse!$E$107="X",INDIRECT("'DATA - økonomi'!T"&amp;4+15*$A55+4*$A55+5),0)+IF(Analyse!$E$108="X",INDIRECT("'DATA - økonomi'!T"&amp;4+15*$A55+4*$A55+6),0)+IF(Analyse!$E$109="X",INDIRECT("'DATA - økonomi'!T"&amp;4+15*$A55+4*$A55+7),0)+IF(Analyse!$E$110="X",INDIRECT("'DATA - økonomi'!T"&amp;4+15*$A55+4*$A55+8),0)+IF(Analyse!$E$111="X",INDIRECT("'DATA - økonomi'!T"&amp;4+15*$A55+4*$A55+9),0)+IF(Analyse!$E$112="X",INDIRECT("'DATA - økonomi'!T"&amp;4+15*$A55+4*$A55+10),0)+IF(Analyse!$E$115="X",INDIRECT("'DATA - økonomi'!T"&amp;4+15*$A55+4*$A55+11),0)+IF(Analyse!$E$116="X",INDIRECT("'DATA - økonomi'!T"&amp;4+15*$A55+4*$A55+12),0)+IF(Analyse!$E$117="X",INDIRECT("'DATA - økonomi'!T"&amp;4+15*$A55+4*$A55+13),0)+IF(Analyse!$E$129="X",INDIRECT("'DATA - økonomi'!T"&amp;4+15*$A55+4*$A55+14),0)</f>
        <v>0</v>
      </c>
      <c r="U55" s="36">
        <f ca="1">IF(Analyse!$E$3="X",INDIRECT("'DATA - økonomi'!U"&amp;4+15*$A55+4*$A55+0),0)+IF(Analyse!$E$4="X",INDIRECT("'DATA - økonomi'!U"&amp;4+15*$A55+4*$A55+1),0)+IF(Analyse!$E$104="X",INDIRECT("'DATA - økonomi'!U"&amp;4+15*$A55+4*$A55+2),0)+IF(Analyse!$E$105="X",INDIRECT("'DATA - økonomi'!U"&amp;4+15*$A55+4*$A55+3),0)+IF(Analyse!$E$106="X",INDIRECT("'DATA - økonomi'!U"&amp;4+15*$A55+4*$A55+4),0)+IF(Analyse!$E$107="X",INDIRECT("'DATA - økonomi'!U"&amp;4+15*$A55+4*$A55+5),0)+IF(Analyse!$E$108="X",INDIRECT("'DATA - økonomi'!U"&amp;4+15*$A55+4*$A55+6),0)+IF(Analyse!$E$109="X",INDIRECT("'DATA - økonomi'!U"&amp;4+15*$A55+4*$A55+7),0)+IF(Analyse!$E$110="X",INDIRECT("'DATA - økonomi'!U"&amp;4+15*$A55+4*$A55+8),0)+IF(Analyse!$E$111="X",INDIRECT("'DATA - økonomi'!U"&amp;4+15*$A55+4*$A55+9),0)+IF(Analyse!$E$112="X",INDIRECT("'DATA - økonomi'!U"&amp;4+15*$A55+4*$A55+10),0)+IF(Analyse!$E$115="X",INDIRECT("'DATA - økonomi'!U"&amp;4+15*$A55+4*$A55+11),0)+IF(Analyse!$E$116="X",INDIRECT("'DATA - økonomi'!U"&amp;4+15*$A55+4*$A55+12),0)+IF(Analyse!$E$117="X",INDIRECT("'DATA - økonomi'!U"&amp;4+15*$A55+4*$A55+13),0)+IF(Analyse!$E$129="X",INDIRECT("'DATA - økonomi'!U"&amp;4+15*$A55+4*$A55+14),0)</f>
        <v>0</v>
      </c>
      <c r="V55" s="36">
        <f ca="1">IF(Analyse!$E$3="X",INDIRECT("'DATA - økonomi'!V"&amp;4+15*$A55+4*$A55+0),0)+IF(Analyse!$E$4="X",INDIRECT("'DATA - økonomi'!V"&amp;4+15*$A55+4*$A55+1),0)+IF(Analyse!$E$104="X",INDIRECT("'DATA - økonomi'!V"&amp;4+15*$A55+4*$A55+2),0)+IF(Analyse!$E$105="X",INDIRECT("'DATA - økonomi'!V"&amp;4+15*$A55+4*$A55+3),0)+IF(Analyse!$E$106="X",INDIRECT("'DATA - økonomi'!V"&amp;4+15*$A55+4*$A55+4),0)+IF(Analyse!$E$107="X",INDIRECT("'DATA - økonomi'!V"&amp;4+15*$A55+4*$A55+5),0)+IF(Analyse!$E$108="X",INDIRECT("'DATA - økonomi'!V"&amp;4+15*$A55+4*$A55+6),0)+IF(Analyse!$E$109="X",INDIRECT("'DATA - økonomi'!V"&amp;4+15*$A55+4*$A55+7),0)+IF(Analyse!$E$110="X",INDIRECT("'DATA - økonomi'!V"&amp;4+15*$A55+4*$A55+8),0)+IF(Analyse!$E$111="X",INDIRECT("'DATA - økonomi'!V"&amp;4+15*$A55+4*$A55+9),0)+IF(Analyse!$E$112="X",INDIRECT("'DATA - økonomi'!V"&amp;4+15*$A55+4*$A55+10),0)+IF(Analyse!$E$115="X",INDIRECT("'DATA - økonomi'!V"&amp;4+15*$A55+4*$A55+11),0)+IF(Analyse!$E$116="X",INDIRECT("'DATA - økonomi'!V"&amp;4+15*$A55+4*$A55+12),0)+IF(Analyse!$E$117="X",INDIRECT("'DATA - økonomi'!V"&amp;4+15*$A55+4*$A55+13),0)+IF(Analyse!$E$129="X",INDIRECT("'DATA - økonomi'!V"&amp;4+15*$A55+4*$A55+14),0)</f>
        <v>0</v>
      </c>
      <c r="W55" s="36">
        <f ca="1">IF(Analyse!$E$3="X",INDIRECT("'DATA - økonomi'!W"&amp;4+15*$A55+4*$A55+0),0)+IF(Analyse!$E$4="X",INDIRECT("'DATA - økonomi'!W"&amp;4+15*$A55+4*$A55+1),0)+IF(Analyse!$E$104="X",INDIRECT("'DATA - økonomi'!W"&amp;4+15*$A55+4*$A55+2),0)+IF(Analyse!$E$105="X",INDIRECT("'DATA - økonomi'!W"&amp;4+15*$A55+4*$A55+3),0)+IF(Analyse!$E$106="X",INDIRECT("'DATA - økonomi'!W"&amp;4+15*$A55+4*$A55+4),0)+IF(Analyse!$E$107="X",INDIRECT("'DATA - økonomi'!W"&amp;4+15*$A55+4*$A55+5),0)+IF(Analyse!$E$108="X",INDIRECT("'DATA - økonomi'!W"&amp;4+15*$A55+4*$A55+6),0)+IF(Analyse!$E$109="X",INDIRECT("'DATA - økonomi'!W"&amp;4+15*$A55+4*$A55+7),0)+IF(Analyse!$E$110="X",INDIRECT("'DATA - økonomi'!W"&amp;4+15*$A55+4*$A55+8),0)+IF(Analyse!$E$111="X",INDIRECT("'DATA - økonomi'!W"&amp;4+15*$A55+4*$A55+9),0)+IF(Analyse!$E$112="X",INDIRECT("'DATA - økonomi'!W"&amp;4+15*$A55+4*$A55+10),0)+IF(Analyse!$E$115="X",INDIRECT("'DATA - økonomi'!W"&amp;4+15*$A55+4*$A55+11),0)+IF(Analyse!$E$116="X",INDIRECT("'DATA - økonomi'!W"&amp;4+15*$A55+4*$A55+12),0)+IF(Analyse!$E$117="X",INDIRECT("'DATA - økonomi'!W"&amp;4+15*$A55+4*$A55+13),0)+IF(Analyse!$E$129="X",INDIRECT("'DATA - økonomi'!W"&amp;4+15*$A55+4*$A55+14),0)</f>
        <v>0</v>
      </c>
      <c r="X55" s="36">
        <f ca="1">IF(Analyse!$E$3="X",INDIRECT("'DATA - økonomi'!X"&amp;4+15*$A55+4*$A55+0),0)+IF(Analyse!$E$4="X",INDIRECT("'DATA - økonomi'!X"&amp;4+15*$A55+4*$A55+1),0)+IF(Analyse!$E$104="X",INDIRECT("'DATA - økonomi'!X"&amp;4+15*$A55+4*$A55+2),0)+IF(Analyse!$E$105="X",INDIRECT("'DATA - økonomi'!X"&amp;4+15*$A55+4*$A55+3),0)+IF(Analyse!$E$106="X",INDIRECT("'DATA - økonomi'!X"&amp;4+15*$A55+4*$A55+4),0)+IF(Analyse!$E$107="X",INDIRECT("'DATA - økonomi'!X"&amp;4+15*$A55+4*$A55+5),0)+IF(Analyse!$E$108="X",INDIRECT("'DATA - økonomi'!X"&amp;4+15*$A55+4*$A55+6),0)+IF(Analyse!$E$109="X",INDIRECT("'DATA - økonomi'!X"&amp;4+15*$A55+4*$A55+7),0)+IF(Analyse!$E$110="X",INDIRECT("'DATA - økonomi'!X"&amp;4+15*$A55+4*$A55+8),0)+IF(Analyse!$E$111="X",INDIRECT("'DATA - økonomi'!X"&amp;4+15*$A55+4*$A55+9),0)+IF(Analyse!$E$112="X",INDIRECT("'DATA - økonomi'!X"&amp;4+15*$A55+4*$A55+10),0)+IF(Analyse!$E$115="X",INDIRECT("'DATA - økonomi'!X"&amp;4+15*$A55+4*$A55+11),0)+IF(Analyse!$E$116="X",INDIRECT("'DATA - økonomi'!X"&amp;4+15*$A55+4*$A55+12),0)+IF(Analyse!$E$117="X",INDIRECT("'DATA - økonomi'!X"&amp;4+15*$A55+4*$A55+13),0)+IF(Analyse!$E$129="X",INDIRECT("'DATA - økonomi'!X"&amp;4+15*$A55+4*$A55+14),0)</f>
        <v>0</v>
      </c>
      <c r="Y55" s="36">
        <f ca="1">IF(Analyse!$E$3="X",INDIRECT("'DATA - økonomi'!Y"&amp;4+15*$A55+4*$A55+0),0)+IF(Analyse!$E$4="X",INDIRECT("'DATA - økonomi'!Y"&amp;4+15*$A55+4*$A55+1),0)+IF(Analyse!$E$104="X",INDIRECT("'DATA - økonomi'!Y"&amp;4+15*$A55+4*$A55+2),0)+IF(Analyse!$E$105="X",INDIRECT("'DATA - økonomi'!Y"&amp;4+15*$A55+4*$A55+3),0)+IF(Analyse!$E$106="X",INDIRECT("'DATA - økonomi'!Y"&amp;4+15*$A55+4*$A55+4),0)+IF(Analyse!$E$107="X",INDIRECT("'DATA - økonomi'!Y"&amp;4+15*$A55+4*$A55+5),0)+IF(Analyse!$E$108="X",INDIRECT("'DATA - økonomi'!Y"&amp;4+15*$A55+4*$A55+6),0)+IF(Analyse!$E$109="X",INDIRECT("'DATA - økonomi'!Y"&amp;4+15*$A55+4*$A55+7),0)+IF(Analyse!$E$110="X",INDIRECT("'DATA - økonomi'!Y"&amp;4+15*$A55+4*$A55+8),0)+IF(Analyse!$E$111="X",INDIRECT("'DATA - økonomi'!Y"&amp;4+15*$A55+4*$A55+9),0)+IF(Analyse!$E$112="X",INDIRECT("'DATA - økonomi'!Y"&amp;4+15*$A55+4*$A55+10),0)+IF(Analyse!$E$115="X",INDIRECT("'DATA - økonomi'!Y"&amp;4+15*$A55+4*$A55+11),0)+IF(Analyse!$E$116="X",INDIRECT("'DATA - økonomi'!Y"&amp;4+15*$A55+4*$A55+12),0)+IF(Analyse!$E$117="X",INDIRECT("'DATA - økonomi'!Y"&amp;4+15*$A55+4*$A55+13),0)+IF(Analyse!$E$129="X",INDIRECT("'DATA - økonomi'!Y"&amp;4+15*$A55+4*$A55+14),0)</f>
        <v>0</v>
      </c>
      <c r="Z55" s="36">
        <f ca="1">IF(Analyse!$E$3="X",INDIRECT("'DATA - økonomi'!Z"&amp;4+15*$A55+4*$A55+0),0)+IF(Analyse!$E$4="X",INDIRECT("'DATA - økonomi'!Z"&amp;4+15*$A55+4*$A55+1),0)+IF(Analyse!$E$104="X",INDIRECT("'DATA - økonomi'!Z"&amp;4+15*$A55+4*$A55+2),0)+IF(Analyse!$E$105="X",INDIRECT("'DATA - økonomi'!Z"&amp;4+15*$A55+4*$A55+3),0)+IF(Analyse!$E$106="X",INDIRECT("'DATA - økonomi'!Z"&amp;4+15*$A55+4*$A55+4),0)+IF(Analyse!$E$107="X",INDIRECT("'DATA - økonomi'!Z"&amp;4+15*$A55+4*$A55+5),0)+IF(Analyse!$E$108="X",INDIRECT("'DATA - økonomi'!Z"&amp;4+15*$A55+4*$A55+6),0)+IF(Analyse!$E$109="X",INDIRECT("'DATA - økonomi'!Z"&amp;4+15*$A55+4*$A55+7),0)+IF(Analyse!$E$110="X",INDIRECT("'DATA - økonomi'!Z"&amp;4+15*$A55+4*$A55+8),0)+IF(Analyse!$E$111="X",INDIRECT("'DATA - økonomi'!Z"&amp;4+15*$A55+4*$A55+9),0)+IF(Analyse!$E$112="X",INDIRECT("'DATA - økonomi'!Z"&amp;4+15*$A55+4*$A55+10),0)+IF(Analyse!$E$115="X",INDIRECT("'DATA - økonomi'!Z"&amp;4+15*$A55+4*$A55+11),0)+IF(Analyse!$E$116="X",INDIRECT("'DATA - økonomi'!Z"&amp;4+15*$A55+4*$A55+12),0)+IF(Analyse!$E$117="X",INDIRECT("'DATA - økonomi'!Z"&amp;4+15*$A55+4*$A55+13),0)+IF(Analyse!$E$129="X",INDIRECT("'DATA - økonomi'!Z"&amp;4+15*$A55+4*$A55+14),0)</f>
        <v>0</v>
      </c>
      <c r="AA55" s="36">
        <f ca="1">IF(Analyse!$E$3="X",INDIRECT("'DATA - økonomi'!Z"&amp;4+15*$A55+4*$A55+0),0)+IF(Analyse!$E$4="X",INDIRECT("'DATA - økonomi'!Z"&amp;4+15*$A55+4*$A55+1),0)+IF(Analyse!$E$104="X",INDIRECT("'DATA - økonomi'!Z"&amp;4+15*$A55+4*$A55+2),0)+IF(Analyse!$E$105="X",INDIRECT("'DATA - økonomi'!Z"&amp;4+15*$A55+4*$A55+3),0)+IF(Analyse!$E$106="X",INDIRECT("'DATA - økonomi'!Z"&amp;4+15*$A55+4*$A55+4),0)+IF(Analyse!$E$107="X",INDIRECT("'DATA - økonomi'!Z"&amp;4+15*$A55+4*$A55+5),0)+IF(Analyse!$E$108="X",INDIRECT("'DATA - økonomi'!Z"&amp;4+15*$A55+4*$A55+6),0)+IF(Analyse!$E$109="X",INDIRECT("'DATA - økonomi'!Z"&amp;4+15*$A55+4*$A55+7),0)+IF(Analyse!$E$110="X",INDIRECT("'DATA - økonomi'!Z"&amp;4+15*$A55+4*$A55+8),0)+IF(Analyse!$E$111="X",INDIRECT("'DATA - økonomi'!Z"&amp;4+15*$A55+4*$A55+9),0)+IF(Analyse!$E$112="X",INDIRECT("'DATA - økonomi'!Z"&amp;4+15*$A55+4*$A55+10),0)+IF(Analyse!$E$115="X",INDIRECT("'DATA - økonomi'!Z"&amp;4+15*$A55+4*$A55+11),0)+IF(Analyse!$E$116="X",INDIRECT("'DATA - økonomi'!Z"&amp;4+15*$A55+4*$A55+12),0)+IF(Analyse!$E$117="X",INDIRECT("'DATA - økonomi'!Z"&amp;4+15*$A55+4*$A55+13),0)+IF(Analyse!$E$129="X",INDIRECT("'DATA - økonomi'!Z"&amp;4+15*$A55+4*$A55+14),0)</f>
        <v>0</v>
      </c>
      <c r="AB55" s="36">
        <f ca="1">IF(Analyse!$E$3="X",INDIRECT("'DATA - økonomi'!Z"&amp;4+15*$A55+4*$A55+0),0)+IF(Analyse!$E$4="X",INDIRECT("'DATA - økonomi'!Z"&amp;4+15*$A55+4*$A55+1),0)+IF(Analyse!$E$104="X",INDIRECT("'DATA - økonomi'!Z"&amp;4+15*$A55+4*$A55+2),0)+IF(Analyse!$E$105="X",INDIRECT("'DATA - økonomi'!Z"&amp;4+15*$A55+4*$A55+3),0)+IF(Analyse!$E$106="X",INDIRECT("'DATA - økonomi'!Z"&amp;4+15*$A55+4*$A55+4),0)+IF(Analyse!$E$107="X",INDIRECT("'DATA - økonomi'!Z"&amp;4+15*$A55+4*$A55+5),0)+IF(Analyse!$E$108="X",INDIRECT("'DATA - økonomi'!Z"&amp;4+15*$A55+4*$A55+6),0)+IF(Analyse!$E$109="X",INDIRECT("'DATA - økonomi'!Z"&amp;4+15*$A55+4*$A55+7),0)+IF(Analyse!$E$110="X",INDIRECT("'DATA - økonomi'!Z"&amp;4+15*$A55+4*$A55+8),0)+IF(Analyse!$E$111="X",INDIRECT("'DATA - økonomi'!Z"&amp;4+15*$A55+4*$A55+9),0)+IF(Analyse!$E$112="X",INDIRECT("'DATA - økonomi'!Z"&amp;4+15*$A55+4*$A55+10),0)+IF(Analyse!$E$115="X",INDIRECT("'DATA - økonomi'!Z"&amp;4+15*$A55+4*$A55+11),0)+IF(Analyse!$E$116="X",INDIRECT("'DATA - økonomi'!Z"&amp;4+15*$A55+4*$A55+12),0)+IF(Analyse!$E$117="X",INDIRECT("'DATA - økonomi'!Z"&amp;4+15*$A55+4*$A55+13),0)+IF(Analyse!$E$129="X",INDIRECT("'DATA - økonomi'!Z"&amp;4+15*$A55+4*$A55+14),0)</f>
        <v>0</v>
      </c>
      <c r="AC55" s="30"/>
      <c r="AD55" s="35" t="s">
        <v>63</v>
      </c>
      <c r="AE55" s="36">
        <f ca="1">IF(Analyse!$E$3="X",INDIRECT("'DATA - økonomi'!AE"&amp;4+15*$A55+4*$A55+0),0)+IF(Analyse!$E$4="X",INDIRECT("'DATA - økonomi'!AE"&amp;4+15*$A55+4*$A55+1),0)+IF(Analyse!$E$104="X",INDIRECT("'DATA - økonomi'!AE"&amp;4+15*$A55+4*$A55+2),0)+IF(Analyse!$E$105="X",INDIRECT("'DATA - økonomi'!AE"&amp;4+15*$A55+4*$A55+3),0)+IF(Analyse!$E$106="X",INDIRECT("'DATA - økonomi'!AE"&amp;4+15*$A55+4*$A55+4),0)+IF(Analyse!$E$107="X",INDIRECT("'DATA - økonomi'!AE"&amp;4+15*$A55+4*$A55+5),0)+IF(Analyse!$E$108="X",INDIRECT("'DATA - økonomi'!AE"&amp;4+15*$A55+4*$A55+6),0)+IF(Analyse!$E$109="X",INDIRECT("'DATA - økonomi'!AE"&amp;4+15*$A55+4*$A55+7),0)+IF(Analyse!$E$110="X",INDIRECT("'DATA - økonomi'!AE"&amp;4+15*$A55+4*$A55+8),0)+IF(Analyse!$E$111="X",INDIRECT("'DATA - økonomi'!AE"&amp;4+15*$A55+4*$A55+9),0)+IF(Analyse!$E$112="X",INDIRECT("'DATA - økonomi'!AE"&amp;4+15*$A55+4*$A55+10),0)+IF(Analyse!$E$115="X",INDIRECT("'DATA - økonomi'!AE"&amp;4+15*$A55+4*$A55+11),0)+IF(Analyse!$E$116="X",INDIRECT("'DATA - økonomi'!AE"&amp;4+15*$A55+4*$A55+12),0)+IF(Analyse!$E$117="X",INDIRECT("'DATA - økonomi'!AE"&amp;4+15*$A55+4*$A55+13),0)+IF(Analyse!$E$129="X",INDIRECT("'DATA - økonomi'!AE"&amp;4+15*$A55+4*$A55+14),0)</f>
        <v>0</v>
      </c>
      <c r="AF55" s="36">
        <f ca="1">IF(Analyse!$E$3="X",INDIRECT("'DATA - økonomi'!AF"&amp;4+15*$A55+4*$A55+0),0)+IF(Analyse!$E$4="X",INDIRECT("'DATA - økonomi'!AF"&amp;4+15*$A55+4*$A55+1),0)+IF(Analyse!$E$104="X",INDIRECT("'DATA - økonomi'!AF"&amp;4+15*$A55+4*$A55+2),0)+IF(Analyse!$E$105="X",INDIRECT("'DATA - økonomi'!AF"&amp;4+15*$A55+4*$A55+3),0)+IF(Analyse!$E$106="X",INDIRECT("'DATA - økonomi'!AF"&amp;4+15*$A55+4*$A55+4),0)+IF(Analyse!$E$107="X",INDIRECT("'DATA - økonomi'!AF"&amp;4+15*$A55+4*$A55+5),0)+IF(Analyse!$E$108="X",INDIRECT("'DATA - økonomi'!AF"&amp;4+15*$A55+4*$A55+6),0)+IF(Analyse!$E$109="X",INDIRECT("'DATA - økonomi'!AF"&amp;4+15*$A55+4*$A55+7),0)+IF(Analyse!$E$110="X",INDIRECT("'DATA - økonomi'!AF"&amp;4+15*$A55+4*$A55+8),0)+IF(Analyse!$E$111="X",INDIRECT("'DATA - økonomi'!AF"&amp;4+15*$A55+4*$A55+9),0)+IF(Analyse!$E$112="X",INDIRECT("'DATA - økonomi'!AF"&amp;4+15*$A55+4*$A55+10),0)+IF(Analyse!$E$115="X",INDIRECT("'DATA - økonomi'!AF"&amp;4+15*$A55+4*$A55+11),0)+IF(Analyse!$E$116="X",INDIRECT("'DATA - økonomi'!AF"&amp;4+15*$A55+4*$A55+12),0)+IF(Analyse!$E$117="X",INDIRECT("'DATA - økonomi'!AF"&amp;4+15*$A55+4*$A55+13),0)+IF(Analyse!$E$129="X",INDIRECT("'DATA - økonomi'!AF"&amp;4+15*$A55+4*$A55+14),0)</f>
        <v>0</v>
      </c>
      <c r="AG55" s="36">
        <f ca="1">IF(Analyse!$E$3="X",INDIRECT("'DATA - økonomi'!AG"&amp;4+15*$A55+4*$A55+0),0)+IF(Analyse!$E$4="X",INDIRECT("'DATA - økonomi'!AG"&amp;4+15*$A55+4*$A55+1),0)+IF(Analyse!$E$104="X",INDIRECT("'DATA - økonomi'!AG"&amp;4+15*$A55+4*$A55+2),0)+IF(Analyse!$E$105="X",INDIRECT("'DATA - økonomi'!AG"&amp;4+15*$A55+4*$A55+3),0)+IF(Analyse!$E$106="X",INDIRECT("'DATA - økonomi'!AG"&amp;4+15*$A55+4*$A55+4),0)+IF(Analyse!$E$107="X",INDIRECT("'DATA - økonomi'!AG"&amp;4+15*$A55+4*$A55+5),0)+IF(Analyse!$E$108="X",INDIRECT("'DATA - økonomi'!AG"&amp;4+15*$A55+4*$A55+6),0)+IF(Analyse!$E$109="X",INDIRECT("'DATA - økonomi'!AG"&amp;4+15*$A55+4*$A55+7),0)+IF(Analyse!$E$110="X",INDIRECT("'DATA - økonomi'!AG"&amp;4+15*$A55+4*$A55+8),0)+IF(Analyse!$E$111="X",INDIRECT("'DATA - økonomi'!AG"&amp;4+15*$A55+4*$A55+9),0)+IF(Analyse!$E$112="X",INDIRECT("'DATA - økonomi'!AG"&amp;4+15*$A55+4*$A55+10),0)+IF(Analyse!$E$115="X",INDIRECT("'DATA - økonomi'!AG"&amp;4+15*$A55+4*$A55+11),0)+IF(Analyse!$E$116="X",INDIRECT("'DATA - økonomi'!AG"&amp;4+15*$A55+4*$A55+12),0)+IF(Analyse!$E$117="X",INDIRECT("'DATA - økonomi'!AG"&amp;4+15*$A55+4*$A55+13),0)+IF(Analyse!$E$129="X",INDIRECT("'DATA - økonomi'!AG"&amp;4+15*$A55+4*$A55+14),0)</f>
        <v>0</v>
      </c>
      <c r="AH55" s="36">
        <f ca="1">IF(Analyse!$E$3="X",INDIRECT("'DATA - økonomi'!AH"&amp;4+15*$A55+4*$A55+0),0)+IF(Analyse!$E$4="X",INDIRECT("'DATA - økonomi'!AH"&amp;4+15*$A55+4*$A55+1),0)+IF(Analyse!$E$104="X",INDIRECT("'DATA - økonomi'!AH"&amp;4+15*$A55+4*$A55+2),0)+IF(Analyse!$E$105="X",INDIRECT("'DATA - økonomi'!AH"&amp;4+15*$A55+4*$A55+3),0)+IF(Analyse!$E$106="X",INDIRECT("'DATA - økonomi'!AH"&amp;4+15*$A55+4*$A55+4),0)+IF(Analyse!$E$107="X",INDIRECT("'DATA - økonomi'!AH"&amp;4+15*$A55+4*$A55+5),0)+IF(Analyse!$E$108="X",INDIRECT("'DATA - økonomi'!AH"&amp;4+15*$A55+4*$A55+6),0)+IF(Analyse!$E$109="X",INDIRECT("'DATA - økonomi'!AH"&amp;4+15*$A55+4*$A55+7),0)+IF(Analyse!$E$110="X",INDIRECT("'DATA - økonomi'!AH"&amp;4+15*$A55+4*$A55+8),0)+IF(Analyse!$E$111="X",INDIRECT("'DATA - økonomi'!AH"&amp;4+15*$A55+4*$A55+9),0)+IF(Analyse!$E$112="X",INDIRECT("'DATA - økonomi'!AH"&amp;4+15*$A55+4*$A55+10),0)+IF(Analyse!$E$115="X",INDIRECT("'DATA - økonomi'!AH"&amp;4+15*$A55+4*$A55+11),0)+IF(Analyse!$E$116="X",INDIRECT("'DATA - økonomi'!AH"&amp;4+15*$A55+4*$A55+12),0)+IF(Analyse!$E$117="X",INDIRECT("'DATA - økonomi'!AH"&amp;4+15*$A55+4*$A55+13),0)+IF(Analyse!$E$129="X",INDIRECT("'DATA - økonomi'!AH"&amp;4+15*$A55+4*$A55+14),0)</f>
        <v>0</v>
      </c>
      <c r="AI55" s="36">
        <f ca="1">IF(Analyse!$E$3="X",INDIRECT("'DATA - økonomi'!AI"&amp;4+15*$A55+4*$A55+0),0)+IF(Analyse!$E$4="X",INDIRECT("'DATA - økonomi'!AI"&amp;4+15*$A55+4*$A55+1),0)+IF(Analyse!$E$104="X",INDIRECT("'DATA - økonomi'!AI"&amp;4+15*$A55+4*$A55+2),0)+IF(Analyse!$E$105="X",INDIRECT("'DATA - økonomi'!AI"&amp;4+15*$A55+4*$A55+3),0)+IF(Analyse!$E$106="X",INDIRECT("'DATA - økonomi'!AI"&amp;4+15*$A55+4*$A55+4),0)+IF(Analyse!$E$107="X",INDIRECT("'DATA - økonomi'!AI"&amp;4+15*$A55+4*$A55+5),0)+IF(Analyse!$E$108="X",INDIRECT("'DATA - økonomi'!AI"&amp;4+15*$A55+4*$A55+6),0)+IF(Analyse!$E$109="X",INDIRECT("'DATA - økonomi'!AI"&amp;4+15*$A55+4*$A55+7),0)+IF(Analyse!$E$110="X",INDIRECT("'DATA - økonomi'!AI"&amp;4+15*$A55+4*$A55+8),0)+IF(Analyse!$E$111="X",INDIRECT("'DATA - økonomi'!AI"&amp;4+15*$A55+4*$A55+9),0)+IF(Analyse!$E$112="X",INDIRECT("'DATA - økonomi'!AI"&amp;4+15*$A55+4*$A55+10),0)+IF(Analyse!$E$115="X",INDIRECT("'DATA - økonomi'!AI"&amp;4+15*$A55+4*$A55+11),0)+IF(Analyse!$E$116="X",INDIRECT("'DATA - økonomi'!AI"&amp;4+15*$A55+4*$A55+12),0)+IF(Analyse!$E$117="X",INDIRECT("'DATA - økonomi'!AI"&amp;4+15*$A55+4*$A55+13),0)+IF(Analyse!$E$129="X",INDIRECT("'DATA - økonomi'!AI"&amp;4+15*$A55+4*$A55+14),0)</f>
        <v>0</v>
      </c>
      <c r="AJ55" s="36">
        <f ca="1">IF(Analyse!$E$3="X",INDIRECT("'DATA - økonomi'!AJ"&amp;4+15*$A55+4*$A55+0),0)+IF(Analyse!$E$4="X",INDIRECT("'DATA - økonomi'!AJ"&amp;4+15*$A55+4*$A55+1),0)+IF(Analyse!$E$104="X",INDIRECT("'DATA - økonomi'!AJ"&amp;4+15*$A55+4*$A55+2),0)+IF(Analyse!$E$105="X",INDIRECT("'DATA - økonomi'!AJ"&amp;4+15*$A55+4*$A55+3),0)+IF(Analyse!$E$106="X",INDIRECT("'DATA - økonomi'!AJ"&amp;4+15*$A55+4*$A55+4),0)+IF(Analyse!$E$107="X",INDIRECT("'DATA - økonomi'!AJ"&amp;4+15*$A55+4*$A55+5),0)+IF(Analyse!$E$108="X",INDIRECT("'DATA - økonomi'!AJ"&amp;4+15*$A55+4*$A55+6),0)+IF(Analyse!$E$109="X",INDIRECT("'DATA - økonomi'!AJ"&amp;4+15*$A55+4*$A55+7),0)+IF(Analyse!$E$110="X",INDIRECT("'DATA - økonomi'!AJ"&amp;4+15*$A55+4*$A55+8),0)+IF(Analyse!$E$111="X",INDIRECT("'DATA - økonomi'!AJ"&amp;4+15*$A55+4*$A55+9),0)+IF(Analyse!$E$112="X",INDIRECT("'DATA - økonomi'!AJ"&amp;4+15*$A55+4*$A55+10),0)+IF(Analyse!$E$115="X",INDIRECT("'DATA - økonomi'!AJ"&amp;4+15*$A55+4*$A55+11),0)+IF(Analyse!$E$116="X",INDIRECT("'DATA - økonomi'!AJ"&amp;4+15*$A55+4*$A55+12),0)+IF(Analyse!$E$117="X",INDIRECT("'DATA - økonomi'!AJ"&amp;4+15*$A55+4*$A55+13),0)+IF(Analyse!$E$129="X",INDIRECT("'DATA - økonomi'!AJ"&amp;4+15*$A55+4*$A55+14),0)</f>
        <v>0</v>
      </c>
      <c r="AK55" s="36">
        <f ca="1">IF(Analyse!$E$3="X",INDIRECT("'DATA - økonomi'!AK"&amp;4+15*$A55+4*$A55+0),0)+IF(Analyse!$E$4="X",INDIRECT("'DATA - økonomi'!AK"&amp;4+15*$A55+4*$A55+1),0)+IF(Analyse!$E$104="X",INDIRECT("'DATA - økonomi'!AK"&amp;4+15*$A55+4*$A55+2),0)+IF(Analyse!$E$105="X",INDIRECT("'DATA - økonomi'!AK"&amp;4+15*$A55+4*$A55+3),0)+IF(Analyse!$E$106="X",INDIRECT("'DATA - økonomi'!AK"&amp;4+15*$A55+4*$A55+4),0)+IF(Analyse!$E$107="X",INDIRECT("'DATA - økonomi'!AK"&amp;4+15*$A55+4*$A55+5),0)+IF(Analyse!$E$108="X",INDIRECT("'DATA - økonomi'!AK"&amp;4+15*$A55+4*$A55+6),0)+IF(Analyse!$E$109="X",INDIRECT("'DATA - økonomi'!AK"&amp;4+15*$A55+4*$A55+7),0)+IF(Analyse!$E$110="X",INDIRECT("'DATA - økonomi'!AK"&amp;4+15*$A55+4*$A55+8),0)+IF(Analyse!$E$111="X",INDIRECT("'DATA - økonomi'!AK"&amp;4+15*$A55+4*$A55+9),0)+IF(Analyse!$E$112="X",INDIRECT("'DATA - økonomi'!AK"&amp;4+15*$A55+4*$A55+10),0)+IF(Analyse!$E$115="X",INDIRECT("'DATA - økonomi'!AK"&amp;4+15*$A55+4*$A55+11),0)+IF(Analyse!$E$116="X",INDIRECT("'DATA - økonomi'!AK"&amp;4+15*$A55+4*$A55+12),0)+IF(Analyse!$E$117="X",INDIRECT("'DATA - økonomi'!AK"&amp;4+15*$A55+4*$A55+13),0)+IF(Analyse!$E$129="X",INDIRECT("'DATA - økonomi'!AK"&amp;4+15*$A55+4*$A55+14),0)</f>
        <v>0</v>
      </c>
      <c r="AL55" s="36">
        <f ca="1">IF(Analyse!$E$3="X",INDIRECT("'DATA - økonomi'!AL"&amp;4+15*$A55+4*$A55+0),0)+IF(Analyse!$E$4="X",INDIRECT("'DATA - økonomi'!AL"&amp;4+15*$A55+4*$A55+1),0)+IF(Analyse!$E$104="X",INDIRECT("'DATA - økonomi'!AL"&amp;4+15*$A55+4*$A55+2),0)+IF(Analyse!$E$105="X",INDIRECT("'DATA - økonomi'!AL"&amp;4+15*$A55+4*$A55+3),0)+IF(Analyse!$E$106="X",INDIRECT("'DATA - økonomi'!AL"&amp;4+15*$A55+4*$A55+4),0)+IF(Analyse!$E$107="X",INDIRECT("'DATA - økonomi'!AL"&amp;4+15*$A55+4*$A55+5),0)+IF(Analyse!$E$108="X",INDIRECT("'DATA - økonomi'!AL"&amp;4+15*$A55+4*$A55+6),0)+IF(Analyse!$E$109="X",INDIRECT("'DATA - økonomi'!AL"&amp;4+15*$A55+4*$A55+7),0)+IF(Analyse!$E$110="X",INDIRECT("'DATA - økonomi'!AL"&amp;4+15*$A55+4*$A55+8),0)+IF(Analyse!$E$111="X",INDIRECT("'DATA - økonomi'!AL"&amp;4+15*$A55+4*$A55+9),0)+IF(Analyse!$E$112="X",INDIRECT("'DATA - økonomi'!AL"&amp;4+15*$A55+4*$A55+10),0)+IF(Analyse!$E$115="X",INDIRECT("'DATA - økonomi'!AL"&amp;4+15*$A55+4*$A55+11),0)+IF(Analyse!$E$116="X",INDIRECT("'DATA - økonomi'!AL"&amp;4+15*$A55+4*$A55+12),0)+IF(Analyse!$E$117="X",INDIRECT("'DATA - økonomi'!AL"&amp;4+15*$A55+4*$A55+13),0)+IF(Analyse!$E$129="X",INDIRECT("'DATA - økonomi'!AL"&amp;4+15*$A55+4*$A55+14),0)</f>
        <v>0</v>
      </c>
      <c r="AM55" s="36">
        <f ca="1">IF(Analyse!$E$3="X",INDIRECT("'DATA - økonomi'!AM"&amp;4+15*$A55+4*$A55+0),0)+IF(Analyse!$E$4="X",INDIRECT("'DATA - økonomi'!AM"&amp;4+15*$A55+4*$A55+1),0)+IF(Analyse!$E$104="X",INDIRECT("'DATA - økonomi'!AM"&amp;4+15*$A55+4*$A55+2),0)+IF(Analyse!$E$105="X",INDIRECT("'DATA - økonomi'!AM"&amp;4+15*$A55+4*$A55+3),0)+IF(Analyse!$E$106="X",INDIRECT("'DATA - økonomi'!AM"&amp;4+15*$A55+4*$A55+4),0)+IF(Analyse!$E$107="X",INDIRECT("'DATA - økonomi'!AM"&amp;4+15*$A55+4*$A55+5),0)+IF(Analyse!$E$108="X",INDIRECT("'DATA - økonomi'!AM"&amp;4+15*$A55+4*$A55+6),0)+IF(Analyse!$E$109="X",INDIRECT("'DATA - økonomi'!AM"&amp;4+15*$A55+4*$A55+7),0)+IF(Analyse!$E$110="X",INDIRECT("'DATA - økonomi'!AM"&amp;4+15*$A55+4*$A55+8),0)+IF(Analyse!$E$111="X",INDIRECT("'DATA - økonomi'!AM"&amp;4+15*$A55+4*$A55+9),0)+IF(Analyse!$E$112="X",INDIRECT("'DATA - økonomi'!AM"&amp;4+15*$A55+4*$A55+10),0)+IF(Analyse!$E$115="X",INDIRECT("'DATA - økonomi'!AM"&amp;4+15*$A55+4*$A55+11),0)+IF(Analyse!$E$116="X",INDIRECT("'DATA - økonomi'!AM"&amp;4+15*$A55+4*$A55+12),0)+IF(Analyse!$E$117="X",INDIRECT("'DATA - økonomi'!AM"&amp;4+15*$A55+4*$A55+13),0)+IF(Analyse!$E$129="X",INDIRECT("'DATA - økonomi'!AM"&amp;4+15*$A55+4*$A55+14),0)</f>
        <v>0</v>
      </c>
      <c r="AN55" s="36">
        <f ca="1">IF(Analyse!$E$3="X",INDIRECT("'DATA - økonomi'!AN"&amp;4+15*$A55+4*$A55+0),0)+IF(Analyse!$E$4="X",INDIRECT("'DATA - økonomi'!AN"&amp;4+15*$A55+4*$A55+1),0)+IF(Analyse!$E$104="X",INDIRECT("'DATA - økonomi'!AN"&amp;4+15*$A55+4*$A55+2),0)+IF(Analyse!$E$105="X",INDIRECT("'DATA - økonomi'!AN"&amp;4+15*$A55+4*$A55+3),0)+IF(Analyse!$E$106="X",INDIRECT("'DATA - økonomi'!AN"&amp;4+15*$A55+4*$A55+4),0)+IF(Analyse!$E$107="X",INDIRECT("'DATA - økonomi'!AN"&amp;4+15*$A55+4*$A55+5),0)+IF(Analyse!$E$108="X",INDIRECT("'DATA - økonomi'!AN"&amp;4+15*$A55+4*$A55+6),0)+IF(Analyse!$E$109="X",INDIRECT("'DATA - økonomi'!AN"&amp;4+15*$A55+4*$A55+7),0)+IF(Analyse!$E$110="X",INDIRECT("'DATA - økonomi'!AN"&amp;4+15*$A55+4*$A55+8),0)+IF(Analyse!$E$111="X",INDIRECT("'DATA - økonomi'!AN"&amp;4+15*$A55+4*$A55+9),0)+IF(Analyse!$E$112="X",INDIRECT("'DATA - økonomi'!AN"&amp;4+15*$A55+4*$A55+10),0)+IF(Analyse!$E$115="X",INDIRECT("'DATA - økonomi'!AN"&amp;4+15*$A55+4*$A55+11),0)+IF(Analyse!$E$116="X",INDIRECT("'DATA - økonomi'!AN"&amp;4+15*$A55+4*$A55+12),0)+IF(Analyse!$E$117="X",INDIRECT("'DATA - økonomi'!AN"&amp;4+15*$A55+4*$A55+13),0)+IF(Analyse!$E$129="X",INDIRECT("'DATA - økonomi'!AN"&amp;4+15*$A55+4*$A55+14),0)</f>
        <v>0</v>
      </c>
      <c r="AO55" s="36">
        <f ca="1">IF(Analyse!$E$3="X",INDIRECT("'DATA - økonomi'!AO"&amp;4+15*$A55+4*$A55+0),0)+IF(Analyse!$E$4="X",INDIRECT("'DATA - økonomi'!AO"&amp;4+15*$A55+4*$A55+1),0)+IF(Analyse!$E$104="X",INDIRECT("'DATA - økonomi'!AO"&amp;4+15*$A55+4*$A55+2),0)+IF(Analyse!$E$105="X",INDIRECT("'DATA - økonomi'!AO"&amp;4+15*$A55+4*$A55+3),0)+IF(Analyse!$E$106="X",INDIRECT("'DATA - økonomi'!AO"&amp;4+15*$A55+4*$A55+4),0)+IF(Analyse!$E$107="X",INDIRECT("'DATA - økonomi'!AO"&amp;4+15*$A55+4*$A55+5),0)+IF(Analyse!$E$108="X",INDIRECT("'DATA - økonomi'!AO"&amp;4+15*$A55+4*$A55+6),0)+IF(Analyse!$E$109="X",INDIRECT("'DATA - økonomi'!AO"&amp;4+15*$A55+4*$A55+7),0)+IF(Analyse!$E$110="X",INDIRECT("'DATA - økonomi'!AO"&amp;4+15*$A55+4*$A55+8),0)+IF(Analyse!$E$111="X",INDIRECT("'DATA - økonomi'!AO"&amp;4+15*$A55+4*$A55+9),0)+IF(Analyse!$E$112="X",INDIRECT("'DATA - økonomi'!AO"&amp;4+15*$A55+4*$A55+10),0)+IF(Analyse!$E$115="X",INDIRECT("'DATA - økonomi'!AO"&amp;4+15*$A55+4*$A55+11),0)+IF(Analyse!$E$116="X",INDIRECT("'DATA - økonomi'!AO"&amp;4+15*$A55+4*$A55+12),0)+IF(Analyse!$E$117="X",INDIRECT("'DATA - økonomi'!AO"&amp;4+15*$A55+4*$A55+13),0)+IF(Analyse!$E$129="X",INDIRECT("'DATA - økonomi'!AO"&amp;4+15*$A55+4*$A55+14),0)</f>
        <v>0</v>
      </c>
      <c r="AP55" s="30"/>
      <c r="AQ55" s="35" t="s">
        <v>63</v>
      </c>
      <c r="AR55" s="36">
        <f ca="1">INDIRECT("'DATA - økonomi'!AE"&amp;($A158+1)*19)</f>
        <v>16167.501</v>
      </c>
      <c r="AS55" s="36">
        <f ca="1">INDIRECT("'DATA - økonomi'!AF"&amp;($A158+1)*19)</f>
        <v>16085.444000000001</v>
      </c>
      <c r="AT55" s="36">
        <f ca="1">INDIRECT("'DATA - økonomi'!AG"&amp;($A158+1)*19)</f>
        <v>16140.168</v>
      </c>
      <c r="AU55" s="36">
        <f ca="1">INDIRECT("'DATA - økonomi'!AH"&amp;($A158+1)*19)</f>
        <v>16089.713</v>
      </c>
      <c r="AV55" s="36">
        <f ca="1">INDIRECT("'DATA - økonomi'!AI"&amp;($A158+1)*19)</f>
        <v>16112.375999999998</v>
      </c>
      <c r="AW55" s="36">
        <f ca="1">INDIRECT("'DATA - økonomi'!AJ"&amp;($A158+1)*19)</f>
        <v>16085.695999999998</v>
      </c>
      <c r="AX55" s="36">
        <f ca="1">INDIRECT("'DATA - økonomi'!AK"&amp;($A158+1)*19)</f>
        <v>16220.6</v>
      </c>
      <c r="AY55" s="36">
        <f ca="1">INDIRECT("'DATA - økonomi'!AL"&amp;($A158+1)*19)</f>
        <v>16349.663999999999</v>
      </c>
      <c r="AZ55" s="36">
        <f ca="1">INDIRECT("'DATA - økonomi'!AM"&amp;($A158+1)*19)</f>
        <v>16312.166999999999</v>
      </c>
      <c r="BA55" s="36">
        <f ca="1">INDIRECT("'DATA - økonomi'!AN"&amp;($A158+1)*19)</f>
        <v>16515.471000000001</v>
      </c>
      <c r="BB55" s="36">
        <f ca="1">INDIRECT("'DATA - økonomi'!AO"&amp;($A158+1)*19)</f>
        <v>16721.54</v>
      </c>
      <c r="BC55" s="30"/>
    </row>
    <row r="56" spans="1:55" x14ac:dyDescent="0.25">
      <c r="A56" s="32">
        <v>52</v>
      </c>
      <c r="B56" s="35" t="s">
        <v>64</v>
      </c>
      <c r="C56" s="36">
        <f ca="1">IF(Analyse!$E$3="X",INDIRECT("'DATA - økonomi'!C"&amp;4+15*$A56+4*$A56+0),0)+IF(Analyse!$E$4="X",INDIRECT("'DATA - økonomi'!C"&amp;4+15*$A56+4*$A56+1),0)+IF(Analyse!$E$104="X",INDIRECT("'DATA - økonomi'!C"&amp;4+15*$A56+4*$A56+2),0)+IF(Analyse!$E$105="X",INDIRECT("'DATA - økonomi'!C"&amp;4+15*$A56+4*$A56+3),0)+IF(Analyse!$E$106="X",INDIRECT("'DATA - økonomi'!C"&amp;4+15*$A56+4*$A56+4),0)+IF(Analyse!$E$107="X",INDIRECT("'DATA - økonomi'!C"&amp;4+15*$A56+4*$A56+5),0)+IF(Analyse!$E$108="X",INDIRECT("'DATA - økonomi'!C"&amp;4+15*$A56+4*$A56+6),0)+IF(Analyse!$E$109="X",INDIRECT("'DATA - økonomi'!C"&amp;4+15*$A56+4*$A56+7),0)+IF(Analyse!$E$110="X",INDIRECT("'DATA - økonomi'!C"&amp;4+15*$A56+4*$A56+8),0)+IF(Analyse!$E$111="X",INDIRECT("'DATA - økonomi'!C"&amp;4+15*$A56+4*$A56+9),0)+IF(Analyse!$E$112="X",INDIRECT("'DATA - økonomi'!C"&amp;4+15*$A56+4*$A56+10),0)+IF(Analyse!$E$115="X",INDIRECT("'DATA - økonomi'!C"&amp;4+15*$A56+4*$A56+11),0)+IF(Analyse!$E$116="X",INDIRECT("'DATA - økonomi'!C"&amp;4+15*$A56+4*$A56+12),0)+IF(Analyse!$E$117="X",INDIRECT("'DATA - økonomi'!C"&amp;4+15*$A56+4*$A56+13),0)+IF(Analyse!$E$129="X",INDIRECT("'DATA - økonomi'!C"&amp;4+15*$A56+4*$A56+14),0)</f>
        <v>0</v>
      </c>
      <c r="D56" s="36">
        <f ca="1">IF(Analyse!$E$3="X",INDIRECT("'DATA - økonomi'!D"&amp;4+15*$A56+4*$A56+0),0)+IF(Analyse!$E$4="X",INDIRECT("'DATA - økonomi'!D"&amp;4+15*$A56+4*$A56+1),0)+IF(Analyse!$E$104="X",INDIRECT("'DATA - økonomi'!D"&amp;4+15*$A56+4*$A56+2),0)+IF(Analyse!$E$105="X",INDIRECT("'DATA - økonomi'!D"&amp;4+15*$A56+4*$A56+3),0)+IF(Analyse!$E$106="X",INDIRECT("'DATA - økonomi'!D"&amp;4+15*$A56+4*$A56+4),0)+IF(Analyse!$E$107="X",INDIRECT("'DATA - økonomi'!D"&amp;4+15*$A56+4*$A56+5),0)+IF(Analyse!$E$108="X",INDIRECT("'DATA - økonomi'!D"&amp;4+15*$A56+4*$A56+6),0)+IF(Analyse!$E$109="X",INDIRECT("'DATA - økonomi'!D"&amp;4+15*$A56+4*$A56+7),0)+IF(Analyse!$E$110="X",INDIRECT("'DATA - økonomi'!D"&amp;4+15*$A56+4*$A56+8),0)+IF(Analyse!$E$111="X",INDIRECT("'DATA - økonomi'!D"&amp;4+15*$A56+4*$A56+9),0)+IF(Analyse!$E$112="X",INDIRECT("'DATA - økonomi'!D"&amp;4+15*$A56+4*$A56+10),0)+IF(Analyse!$E$115="X",INDIRECT("'DATA - økonomi'!D"&amp;4+15*$A56+4*$A56+11),0)+IF(Analyse!$E$116="X",INDIRECT("'DATA - økonomi'!D"&amp;4+15*$A56+4*$A56+12),0)+IF(Analyse!$E$117="X",INDIRECT("'DATA - økonomi'!D"&amp;4+15*$A56+4*$A56+13),0)+IF(Analyse!$E$129="X",INDIRECT("'DATA - økonomi'!D"&amp;4+15*$A56+4*$A56+14),0)</f>
        <v>0</v>
      </c>
      <c r="E56" s="36">
        <f ca="1">IF(Analyse!$E$3="X",INDIRECT("'DATA - økonomi'!E"&amp;4+15*$A56+4*$A56+0),0)+IF(Analyse!$E$4="X",INDIRECT("'DATA - økonomi'!E"&amp;4+15*$A56+4*$A56+1),0)+IF(Analyse!$E$104="X",INDIRECT("'DATA - økonomi'!E"&amp;4+15*$A56+4*$A56+2),0)+IF(Analyse!$E$105="X",INDIRECT("'DATA - økonomi'!E"&amp;4+15*$A56+4*$A56+3),0)+IF(Analyse!$E$106="X",INDIRECT("'DATA - økonomi'!E"&amp;4+15*$A56+4*$A56+4),0)+IF(Analyse!$E$107="X",INDIRECT("'DATA - økonomi'!E"&amp;4+15*$A56+4*$A56+5),0)+IF(Analyse!$E$108="X",INDIRECT("'DATA - økonomi'!E"&amp;4+15*$A56+4*$A56+6),0)+IF(Analyse!$E$109="X",INDIRECT("'DATA - økonomi'!E"&amp;4+15*$A56+4*$A56+7),0)+IF(Analyse!$E$110="X",INDIRECT("'DATA - økonomi'!E"&amp;4+15*$A56+4*$A56+8),0)+IF(Analyse!$E$111="X",INDIRECT("'DATA - økonomi'!E"&amp;4+15*$A56+4*$A56+9),0)+IF(Analyse!$E$112="X",INDIRECT("'DATA - økonomi'!E"&amp;4+15*$A56+4*$A56+10),0)+IF(Analyse!$E$115="X",INDIRECT("'DATA - økonomi'!E"&amp;4+15*$A56+4*$A56+11),0)+IF(Analyse!$E$116="X",INDIRECT("'DATA - økonomi'!E"&amp;4+15*$A56+4*$A56+12),0)+IF(Analyse!$E$117="X",INDIRECT("'DATA - økonomi'!E"&amp;4+15*$A56+4*$A56+13),0)+IF(Analyse!$E$129="X",INDIRECT("'DATA - økonomi'!E"&amp;4+15*$A56+4*$A56+14),0)</f>
        <v>0</v>
      </c>
      <c r="F56" s="36">
        <f ca="1">IF(Analyse!$E$3="X",INDIRECT("'DATA - økonomi'!F"&amp;4+15*$A56+4*$A56+0),0)+IF(Analyse!$E$4="X",INDIRECT("'DATA - økonomi'!F"&amp;4+15*$A56+4*$A56+1),0)+IF(Analyse!$E$104="X",INDIRECT("'DATA - økonomi'!F"&amp;4+15*$A56+4*$A56+2),0)+IF(Analyse!$E$105="X",INDIRECT("'DATA - økonomi'!F"&amp;4+15*$A56+4*$A56+3),0)+IF(Analyse!$E$106="X",INDIRECT("'DATA - økonomi'!F"&amp;4+15*$A56+4*$A56+4),0)+IF(Analyse!$E$107="X",INDIRECT("'DATA - økonomi'!F"&amp;4+15*$A56+4*$A56+5),0)+IF(Analyse!$E$108="X",INDIRECT("'DATA - økonomi'!F"&amp;4+15*$A56+4*$A56+6),0)+IF(Analyse!$E$109="X",INDIRECT("'DATA - økonomi'!F"&amp;4+15*$A56+4*$A56+7),0)+IF(Analyse!$E$110="X",INDIRECT("'DATA - økonomi'!F"&amp;4+15*$A56+4*$A56+8),0)+IF(Analyse!$E$111="X",INDIRECT("'DATA - økonomi'!F"&amp;4+15*$A56+4*$A56+9),0)+IF(Analyse!$E$112="X",INDIRECT("'DATA - økonomi'!F"&amp;4+15*$A56+4*$A56+10),0)+IF(Analyse!$E$115="X",INDIRECT("'DATA - økonomi'!F"&amp;4+15*$A56+4*$A56+11),0)+IF(Analyse!$E$116="X",INDIRECT("'DATA - økonomi'!F"&amp;4+15*$A56+4*$A56+12),0)+IF(Analyse!$E$117="X",INDIRECT("'DATA - økonomi'!F"&amp;4+15*$A56+4*$A56+13),0)+IF(Analyse!$E$129="X",INDIRECT("'DATA - økonomi'!F"&amp;4+15*$A56+4*$A56+14),0)</f>
        <v>0</v>
      </c>
      <c r="G56" s="36">
        <f ca="1">IF(Analyse!$E$3="X",INDIRECT("'DATA - økonomi'!G"&amp;4+15*$A56+4*$A56+0),0)+IF(Analyse!$E$4="X",INDIRECT("'DATA - økonomi'!G"&amp;4+15*$A56+4*$A56+1),0)+IF(Analyse!$E$104="X",INDIRECT("'DATA - økonomi'!G"&amp;4+15*$A56+4*$A56+2),0)+IF(Analyse!$E$105="X",INDIRECT("'DATA - økonomi'!G"&amp;4+15*$A56+4*$A56+3),0)+IF(Analyse!$E$106="X",INDIRECT("'DATA - økonomi'!G"&amp;4+15*$A56+4*$A56+4),0)+IF(Analyse!$E$107="X",INDIRECT("'DATA - økonomi'!G"&amp;4+15*$A56+4*$A56+5),0)+IF(Analyse!$E$108="X",INDIRECT("'DATA - økonomi'!G"&amp;4+15*$A56+4*$A56+6),0)+IF(Analyse!$E$109="X",INDIRECT("'DATA - økonomi'!G"&amp;4+15*$A56+4*$A56+7),0)+IF(Analyse!$E$110="X",INDIRECT("'DATA - økonomi'!G"&amp;4+15*$A56+4*$A56+8),0)+IF(Analyse!$E$111="X",INDIRECT("'DATA - økonomi'!G"&amp;4+15*$A56+4*$A56+9),0)+IF(Analyse!$E$112="X",INDIRECT("'DATA - økonomi'!G"&amp;4+15*$A56+4*$A56+10),0)+IF(Analyse!$E$115="X",INDIRECT("'DATA - økonomi'!G"&amp;4+15*$A56+4*$A56+11),0)+IF(Analyse!$E$116="X",INDIRECT("'DATA - økonomi'!G"&amp;4+15*$A56+4*$A56+12),0)+IF(Analyse!$E$117="X",INDIRECT("'DATA - økonomi'!G"&amp;4+15*$A56+4*$A56+13),0)+IF(Analyse!$E$129="X",INDIRECT("'DATA - økonomi'!G"&amp;4+15*$A56+4*$A56+14),0)</f>
        <v>0</v>
      </c>
      <c r="H56" s="36">
        <f ca="1">IF(Analyse!$E$3="X",INDIRECT("'DATA - økonomi'!H"&amp;4+15*$A56+4*$A56+0),0)+IF(Analyse!$E$4="X",INDIRECT("'DATA - økonomi'!H"&amp;4+15*$A56+4*$A56+1),0)+IF(Analyse!$E$104="X",INDIRECT("'DATA - økonomi'!H"&amp;4+15*$A56+4*$A56+2),0)+IF(Analyse!$E$105="X",INDIRECT("'DATA - økonomi'!H"&amp;4+15*$A56+4*$A56+3),0)+IF(Analyse!$E$106="X",INDIRECT("'DATA - økonomi'!H"&amp;4+15*$A56+4*$A56+4),0)+IF(Analyse!$E$107="X",INDIRECT("'DATA - økonomi'!H"&amp;4+15*$A56+4*$A56+5),0)+IF(Analyse!$E$108="X",INDIRECT("'DATA - økonomi'!H"&amp;4+15*$A56+4*$A56+6),0)+IF(Analyse!$E$109="X",INDIRECT("'DATA - økonomi'!H"&amp;4+15*$A56+4*$A56+7),0)+IF(Analyse!$E$110="X",INDIRECT("'DATA - økonomi'!H"&amp;4+15*$A56+4*$A56+8),0)+IF(Analyse!$E$111="X",INDIRECT("'DATA - økonomi'!H"&amp;4+15*$A56+4*$A56+9),0)+IF(Analyse!$E$112="X",INDIRECT("'DATA - økonomi'!H"&amp;4+15*$A56+4*$A56+10),0)+IF(Analyse!$E$115="X",INDIRECT("'DATA - økonomi'!H"&amp;4+15*$A56+4*$A56+11),0)+IF(Analyse!$E$116="X",INDIRECT("'DATA - økonomi'!H"&amp;4+15*$A56+4*$A56+12),0)+IF(Analyse!$E$117="X",INDIRECT("'DATA - økonomi'!H"&amp;4+15*$A56+4*$A56+13),0)+IF(Analyse!$E$129="X",INDIRECT("'DATA - økonomi'!H"&amp;4+15*$A56+4*$A56+14),0)</f>
        <v>0</v>
      </c>
      <c r="I56" s="36">
        <f ca="1">IF(Analyse!$E$3="X",INDIRECT("'DATA - økonomi'!I"&amp;4+15*$A56+4*$A56+0),0)+IF(Analyse!$E$4="X",INDIRECT("'DATA - økonomi'!I"&amp;4+15*$A56+4*$A56+1),0)+IF(Analyse!$E$104="X",INDIRECT("'DATA - økonomi'!I"&amp;4+15*$A56+4*$A56+2),0)+IF(Analyse!$E$105="X",INDIRECT("'DATA - økonomi'!I"&amp;4+15*$A56+4*$A56+3),0)+IF(Analyse!$E$106="X",INDIRECT("'DATA - økonomi'!I"&amp;4+15*$A56+4*$A56+4),0)+IF(Analyse!$E$107="X",INDIRECT("'DATA - økonomi'!I"&amp;4+15*$A56+4*$A56+5),0)+IF(Analyse!$E$108="X",INDIRECT("'DATA - økonomi'!I"&amp;4+15*$A56+4*$A56+6),0)+IF(Analyse!$E$109="X",INDIRECT("'DATA - økonomi'!I"&amp;4+15*$A56+4*$A56+7),0)+IF(Analyse!$E$110="X",INDIRECT("'DATA - økonomi'!I"&amp;4+15*$A56+4*$A56+8),0)+IF(Analyse!$E$111="X",INDIRECT("'DATA - økonomi'!I"&amp;4+15*$A56+4*$A56+9),0)+IF(Analyse!$E$112="X",INDIRECT("'DATA - økonomi'!I"&amp;4+15*$A56+4*$A56+10),0)+IF(Analyse!$E$115="X",INDIRECT("'DATA - økonomi'!I"&amp;4+15*$A56+4*$A56+11),0)+IF(Analyse!$E$116="X",INDIRECT("'DATA - økonomi'!I"&amp;4+15*$A56+4*$A56+12),0)+IF(Analyse!$E$117="X",INDIRECT("'DATA - økonomi'!I"&amp;4+15*$A56+4*$A56+13),0)+IF(Analyse!$E$129="X",INDIRECT("'DATA - økonomi'!I"&amp;4+15*$A56+4*$A56+14),0)</f>
        <v>0</v>
      </c>
      <c r="J56" s="36">
        <f ca="1">IF(Analyse!$E$3="X",INDIRECT("'DATA - økonomi'!J"&amp;4+15*$A56+4*$A56+0),0)+IF(Analyse!$E$4="X",INDIRECT("'DATA - økonomi'!J"&amp;4+15*$A56+4*$A56+1),0)+IF(Analyse!$E$104="X",INDIRECT("'DATA - økonomi'!J"&amp;4+15*$A56+4*$A56+2),0)+IF(Analyse!$E$105="X",INDIRECT("'DATA - økonomi'!J"&amp;4+15*$A56+4*$A56+3),0)+IF(Analyse!$E$106="X",INDIRECT("'DATA - økonomi'!J"&amp;4+15*$A56+4*$A56+4),0)+IF(Analyse!$E$107="X",INDIRECT("'DATA - økonomi'!J"&amp;4+15*$A56+4*$A56+5),0)+IF(Analyse!$E$108="X",INDIRECT("'DATA - økonomi'!J"&amp;4+15*$A56+4*$A56+6),0)+IF(Analyse!$E$109="X",INDIRECT("'DATA - økonomi'!J"&amp;4+15*$A56+4*$A56+7),0)+IF(Analyse!$E$110="X",INDIRECT("'DATA - økonomi'!J"&amp;4+15*$A56+4*$A56+8),0)+IF(Analyse!$E$111="X",INDIRECT("'DATA - økonomi'!J"&amp;4+15*$A56+4*$A56+9),0)+IF(Analyse!$E$112="X",INDIRECT("'DATA - økonomi'!J"&amp;4+15*$A56+4*$A56+10),0)+IF(Analyse!$E$115="X",INDIRECT("'DATA - økonomi'!J"&amp;4+15*$A56+4*$A56+11),0)+IF(Analyse!$E$116="X",INDIRECT("'DATA - økonomi'!J"&amp;4+15*$A56+4*$A56+12),0)+IF(Analyse!$E$117="X",INDIRECT("'DATA - økonomi'!J"&amp;4+15*$A56+4*$A56+13),0)+IF(Analyse!$E$129="X",INDIRECT("'DATA - økonomi'!J"&amp;4+15*$A56+4*$A56+14),0)</f>
        <v>0</v>
      </c>
      <c r="K56" s="36">
        <f ca="1">IF(Analyse!$E$3="X",INDIRECT("'DATA - økonomi'!K"&amp;4+15*$A56+4*$A56+0),0)+IF(Analyse!$E$4="X",INDIRECT("'DATA - økonomi'!K"&amp;4+15*$A56+4*$A56+1),0)+IF(Analyse!$E$104="X",INDIRECT("'DATA - økonomi'!K"&amp;4+15*$A56+4*$A56+2),0)+IF(Analyse!$E$105="X",INDIRECT("'DATA - økonomi'!K"&amp;4+15*$A56+4*$A56+3),0)+IF(Analyse!$E$106="X",INDIRECT("'DATA - økonomi'!K"&amp;4+15*$A56+4*$A56+4),0)+IF(Analyse!$E$107="X",INDIRECT("'DATA - økonomi'!K"&amp;4+15*$A56+4*$A56+5),0)+IF(Analyse!$E$108="X",INDIRECT("'DATA - økonomi'!K"&amp;4+15*$A56+4*$A56+6),0)+IF(Analyse!$E$109="X",INDIRECT("'DATA - økonomi'!K"&amp;4+15*$A56+4*$A56+7),0)+IF(Analyse!$E$110="X",INDIRECT("'DATA - økonomi'!K"&amp;4+15*$A56+4*$A56+8),0)+IF(Analyse!$E$111="X",INDIRECT("'DATA - økonomi'!K"&amp;4+15*$A56+4*$A56+9),0)+IF(Analyse!$E$112="X",INDIRECT("'DATA - økonomi'!K"&amp;4+15*$A56+4*$A56+10),0)+IF(Analyse!$E$115="X",INDIRECT("'DATA - økonomi'!K"&amp;4+15*$A56+4*$A56+11),0)+IF(Analyse!$E$116="X",INDIRECT("'DATA - økonomi'!K"&amp;4+15*$A56+4*$A56+12),0)+IF(Analyse!$E$117="X",INDIRECT("'DATA - økonomi'!K"&amp;4+15*$A56+4*$A56+13),0)+IF(Analyse!$E$129="X",INDIRECT("'DATA - økonomi'!K"&amp;4+15*$A56+4*$A56+14),0)</f>
        <v>0</v>
      </c>
      <c r="L56" s="36">
        <f ca="1">IF(Analyse!$E$3="X",INDIRECT("'DATA - økonomi'!L"&amp;4+15*$A56+4*$A56+0),0)+IF(Analyse!$E$4="X",INDIRECT("'DATA - økonomi'!L"&amp;4+15*$A56+4*$A56+1),0)+IF(Analyse!$E$104="X",INDIRECT("'DATA - økonomi'!L"&amp;4+15*$A56+4*$A56+2),0)+IF(Analyse!$E$105="X",INDIRECT("'DATA - økonomi'!L"&amp;4+15*$A56+4*$A56+3),0)+IF(Analyse!$E$106="X",INDIRECT("'DATA - økonomi'!L"&amp;4+15*$A56+4*$A56+4),0)+IF(Analyse!$E$107="X",INDIRECT("'DATA - økonomi'!L"&amp;4+15*$A56+4*$A56+5),0)+IF(Analyse!$E$108="X",INDIRECT("'DATA - økonomi'!L"&amp;4+15*$A56+4*$A56+6),0)+IF(Analyse!$E$109="X",INDIRECT("'DATA - økonomi'!L"&amp;4+15*$A56+4*$A56+7),0)+IF(Analyse!$E$110="X",INDIRECT("'DATA - økonomi'!L"&amp;4+15*$A56+4*$A56+8),0)+IF(Analyse!$E$111="X",INDIRECT("'DATA - økonomi'!L"&amp;4+15*$A56+4*$A56+9),0)+IF(Analyse!$E$112="X",INDIRECT("'DATA - økonomi'!L"&amp;4+15*$A56+4*$A56+10),0)+IF(Analyse!$E$115="X",INDIRECT("'DATA - økonomi'!L"&amp;4+15*$A56+4*$A56+11),0)+IF(Analyse!$E$116="X",INDIRECT("'DATA - økonomi'!L"&amp;4+15*$A56+4*$A56+12),0)+IF(Analyse!$E$117="X",INDIRECT("'DATA - økonomi'!L"&amp;4+15*$A56+4*$A56+13),0)+IF(Analyse!$E$129="X",INDIRECT("'DATA - økonomi'!L"&amp;4+15*$A56+4*$A56+14),0)</f>
        <v>0</v>
      </c>
      <c r="M56" s="36">
        <f ca="1">IF(Analyse!$E$3="X",INDIRECT("'DATA - økonomi'!M"&amp;4+15*$A56+4*$A56+0),0)+IF(Analyse!$E$4="X",INDIRECT("'DATA - økonomi'!M"&amp;4+15*$A56+4*$A56+1),0)+IF(Analyse!$E$104="X",INDIRECT("'DATA - økonomi'!M"&amp;4+15*$A56+4*$A56+2),0)+IF(Analyse!$E$105="X",INDIRECT("'DATA - økonomi'!M"&amp;4+15*$A56+4*$A56+3),0)+IF(Analyse!$E$106="X",INDIRECT("'DATA - økonomi'!M"&amp;4+15*$A56+4*$A56+4),0)+IF(Analyse!$E$107="X",INDIRECT("'DATA - økonomi'!M"&amp;4+15*$A56+4*$A56+5),0)+IF(Analyse!$E$108="X",INDIRECT("'DATA - økonomi'!M"&amp;4+15*$A56+4*$A56+6),0)+IF(Analyse!$E$109="X",INDIRECT("'DATA - økonomi'!M"&amp;4+15*$A56+4*$A56+7),0)+IF(Analyse!$E$110="X",INDIRECT("'DATA - økonomi'!M"&amp;4+15*$A56+4*$A56+8),0)+IF(Analyse!$E$111="X",INDIRECT("'DATA - økonomi'!M"&amp;4+15*$A56+4*$A56+9),0)+IF(Analyse!$E$112="X",INDIRECT("'DATA - økonomi'!M"&amp;4+15*$A56+4*$A56+10),0)+IF(Analyse!$E$115="X",INDIRECT("'DATA - økonomi'!M"&amp;4+15*$A56+4*$A56+11),0)+IF(Analyse!$E$116="X",INDIRECT("'DATA - økonomi'!M"&amp;4+15*$A56+4*$A56+12),0)+IF(Analyse!$E$117="X",INDIRECT("'DATA - økonomi'!M"&amp;4+15*$A56+4*$A56+13),0)+IF(Analyse!$E$129="X",INDIRECT("'DATA - økonomi'!M"&amp;4+15*$A56+4*$A56+14),0)</f>
        <v>0</v>
      </c>
      <c r="N56" s="36">
        <f ca="1">IF(Analyse!$E$3="X",INDIRECT("'DATA - økonomi'!N"&amp;4+15*$A56+4*$A56+0),0)+IF(Analyse!$E$4="X",INDIRECT("'DATA - økonomi'!N"&amp;4+15*$A56+4*$A56+1),0)+IF(Analyse!$E$104="X",INDIRECT("'DATA - økonomi'!N"&amp;4+15*$A56+4*$A56+2),0)+IF(Analyse!$E$105="X",INDIRECT("'DATA - økonomi'!N"&amp;4+15*$A56+4*$A56+3),0)+IF(Analyse!$E$106="X",INDIRECT("'DATA - økonomi'!N"&amp;4+15*$A56+4*$A56+4),0)+IF(Analyse!$E$107="X",INDIRECT("'DATA - økonomi'!N"&amp;4+15*$A56+4*$A56+5),0)+IF(Analyse!$E$108="X",INDIRECT("'DATA - økonomi'!N"&amp;4+15*$A56+4*$A56+6),0)+IF(Analyse!$E$109="X",INDIRECT("'DATA - økonomi'!N"&amp;4+15*$A56+4*$A56+7),0)+IF(Analyse!$E$110="X",INDIRECT("'DATA - økonomi'!N"&amp;4+15*$A56+4*$A56+8),0)+IF(Analyse!$E$111="X",INDIRECT("'DATA - økonomi'!N"&amp;4+15*$A56+4*$A56+9),0)+IF(Analyse!$E$112="X",INDIRECT("'DATA - økonomi'!N"&amp;4+15*$A56+4*$A56+10),0)+IF(Analyse!$E$115="X",INDIRECT("'DATA - økonomi'!N"&amp;4+15*$A56+4*$A56+11),0)+IF(Analyse!$E$116="X",INDIRECT("'DATA - økonomi'!N"&amp;4+15*$A56+4*$A56+12),0)+IF(Analyse!$E$117="X",INDIRECT("'DATA - økonomi'!N"&amp;4+15*$A56+4*$A56+13),0)+IF(Analyse!$E$129="X",INDIRECT("'DATA - økonomi'!N"&amp;4+15*$A56+4*$A56+14),0)</f>
        <v>0</v>
      </c>
      <c r="O56" s="32"/>
      <c r="P56" s="35" t="s">
        <v>64</v>
      </c>
      <c r="Q56" s="36">
        <f ca="1">IF(Analyse!$E$3="X",INDIRECT("'DATA - økonomi'!Q"&amp;4+15*$A56+4*$A56+0),0)+IF(Analyse!$E$4="X",INDIRECT("'DATA - økonomi'!Q"&amp;4+15*$A56+4*$A56+1),0)+IF(Analyse!$E$104="X",INDIRECT("'DATA - økonomi'!Q"&amp;4+15*$A56+4*$A56+2),0)+IF(Analyse!$E$105="X",INDIRECT("'DATA - økonomi'!Q"&amp;4+15*$A56+4*$A56+3),0)+IF(Analyse!$E$106="X",INDIRECT("'DATA - økonomi'!Q"&amp;4+15*$A56+4*$A56+4),0)+IF(Analyse!$E$107="X",INDIRECT("'DATA - økonomi'!Q"&amp;4+15*$A56+4*$A56+5),0)+IF(Analyse!$E$108="X",INDIRECT("'DATA - økonomi'!Q"&amp;4+15*$A56+4*$A56+6),0)+IF(Analyse!$E$109="X",INDIRECT("'DATA - økonomi'!Q"&amp;4+15*$A56+4*$A56+7),0)+IF(Analyse!$E$110="X",INDIRECT("'DATA - økonomi'!Q"&amp;4+15*$A56+4*$A56+8),0)+IF(Analyse!$E$111="X",INDIRECT("'DATA - økonomi'!Q"&amp;4+15*$A56+4*$A56+9),0)+IF(Analyse!$E$112="X",INDIRECT("'DATA - økonomi'!Q"&amp;4+15*$A56+4*$A56+10),0)+IF(Analyse!$E$115="X",INDIRECT("'DATA - økonomi'!Q"&amp;4+15*$A56+4*$A56+11),0)+IF(Analyse!$E$116="X",INDIRECT("'DATA - økonomi'!Q"&amp;4+15*$A56+4*$A56+12),0)+IF(Analyse!$E$117="X",INDIRECT("'DATA - økonomi'!Q"&amp;4+15*$A56+4*$A56+13),0)+IF(Analyse!$E$129="X",INDIRECT("'DATA - økonomi'!Q"&amp;4+15*$A56+4*$A56+14),0)</f>
        <v>0</v>
      </c>
      <c r="R56" s="36">
        <f ca="1">IF(Analyse!$E$3="X",INDIRECT("'DATA - økonomi'!R"&amp;4+15*$A56+4*$A56+0),0)+IF(Analyse!$E$4="X",INDIRECT("'DATA - økonomi'!R"&amp;4+15*$A56+4*$A56+1),0)+IF(Analyse!$E$104="X",INDIRECT("'DATA - økonomi'!R"&amp;4+15*$A56+4*$A56+2),0)+IF(Analyse!$E$105="X",INDIRECT("'DATA - økonomi'!R"&amp;4+15*$A56+4*$A56+3),0)+IF(Analyse!$E$106="X",INDIRECT("'DATA - økonomi'!R"&amp;4+15*$A56+4*$A56+4),0)+IF(Analyse!$E$107="X",INDIRECT("'DATA - økonomi'!R"&amp;4+15*$A56+4*$A56+5),0)+IF(Analyse!$E$108="X",INDIRECT("'DATA - økonomi'!R"&amp;4+15*$A56+4*$A56+6),0)+IF(Analyse!$E$109="X",INDIRECT("'DATA - økonomi'!R"&amp;4+15*$A56+4*$A56+7),0)+IF(Analyse!$E$110="X",INDIRECT("'DATA - økonomi'!R"&amp;4+15*$A56+4*$A56+8),0)+IF(Analyse!$E$111="X",INDIRECT("'DATA - økonomi'!R"&amp;4+15*$A56+4*$A56+9),0)+IF(Analyse!$E$112="X",INDIRECT("'DATA - økonomi'!R"&amp;4+15*$A56+4*$A56+10),0)+IF(Analyse!$E$115="X",INDIRECT("'DATA - økonomi'!R"&amp;4+15*$A56+4*$A56+11),0)+IF(Analyse!$E$116="X",INDIRECT("'DATA - økonomi'!R"&amp;4+15*$A56+4*$A56+12),0)+IF(Analyse!$E$117="X",INDIRECT("'DATA - økonomi'!R"&amp;4+15*$A56+4*$A56+13),0)+IF(Analyse!$E$129="X",INDIRECT("'DATA - økonomi'!R"&amp;4+15*$A56+4*$A56+14),0)</f>
        <v>0</v>
      </c>
      <c r="S56" s="36">
        <f ca="1">IF(Analyse!$E$3="X",INDIRECT("'DATA - økonomi'!S"&amp;4+15*$A56+4*$A56+0),0)+IF(Analyse!$E$4="X",INDIRECT("'DATA - økonomi'!S"&amp;4+15*$A56+4*$A56+1),0)+IF(Analyse!$E$104="X",INDIRECT("'DATA - økonomi'!S"&amp;4+15*$A56+4*$A56+2),0)+IF(Analyse!$E$105="X",INDIRECT("'DATA - økonomi'!S"&amp;4+15*$A56+4*$A56+3),0)+IF(Analyse!$E$106="X",INDIRECT("'DATA - økonomi'!S"&amp;4+15*$A56+4*$A56+4),0)+IF(Analyse!$E$107="X",INDIRECT("'DATA - økonomi'!S"&amp;4+15*$A56+4*$A56+5),0)+IF(Analyse!$E$108="X",INDIRECT("'DATA - økonomi'!S"&amp;4+15*$A56+4*$A56+6),0)+IF(Analyse!$E$109="X",INDIRECT("'DATA - økonomi'!S"&amp;4+15*$A56+4*$A56+7),0)+IF(Analyse!$E$110="X",INDIRECT("'DATA - økonomi'!S"&amp;4+15*$A56+4*$A56+8),0)+IF(Analyse!$E$111="X",INDIRECT("'DATA - økonomi'!S"&amp;4+15*$A56+4*$A56+9),0)+IF(Analyse!$E$112="X",INDIRECT("'DATA - økonomi'!S"&amp;4+15*$A56+4*$A56+10),0)+IF(Analyse!$E$115="X",INDIRECT("'DATA - økonomi'!S"&amp;4+15*$A56+4*$A56+11),0)+IF(Analyse!$E$116="X",INDIRECT("'DATA - økonomi'!S"&amp;4+15*$A56+4*$A56+12),0)+IF(Analyse!$E$117="X",INDIRECT("'DATA - økonomi'!S"&amp;4+15*$A56+4*$A56+13),0)+IF(Analyse!$E$129="X",INDIRECT("'DATA - økonomi'!S"&amp;4+15*$A56+4*$A56+14),0)</f>
        <v>0</v>
      </c>
      <c r="T56" s="36">
        <f ca="1">IF(Analyse!$E$3="X",INDIRECT("'DATA - økonomi'!T"&amp;4+15*$A56+4*$A56+0),0)+IF(Analyse!$E$4="X",INDIRECT("'DATA - økonomi'!T"&amp;4+15*$A56+4*$A56+1),0)+IF(Analyse!$E$104="X",INDIRECT("'DATA - økonomi'!T"&amp;4+15*$A56+4*$A56+2),0)+IF(Analyse!$E$105="X",INDIRECT("'DATA - økonomi'!T"&amp;4+15*$A56+4*$A56+3),0)+IF(Analyse!$E$106="X",INDIRECT("'DATA - økonomi'!T"&amp;4+15*$A56+4*$A56+4),0)+IF(Analyse!$E$107="X",INDIRECT("'DATA - økonomi'!T"&amp;4+15*$A56+4*$A56+5),0)+IF(Analyse!$E$108="X",INDIRECT("'DATA - økonomi'!T"&amp;4+15*$A56+4*$A56+6),0)+IF(Analyse!$E$109="X",INDIRECT("'DATA - økonomi'!T"&amp;4+15*$A56+4*$A56+7),0)+IF(Analyse!$E$110="X",INDIRECT("'DATA - økonomi'!T"&amp;4+15*$A56+4*$A56+8),0)+IF(Analyse!$E$111="X",INDIRECT("'DATA - økonomi'!T"&amp;4+15*$A56+4*$A56+9),0)+IF(Analyse!$E$112="X",INDIRECT("'DATA - økonomi'!T"&amp;4+15*$A56+4*$A56+10),0)+IF(Analyse!$E$115="X",INDIRECT("'DATA - økonomi'!T"&amp;4+15*$A56+4*$A56+11),0)+IF(Analyse!$E$116="X",INDIRECT("'DATA - økonomi'!T"&amp;4+15*$A56+4*$A56+12),0)+IF(Analyse!$E$117="X",INDIRECT("'DATA - økonomi'!T"&amp;4+15*$A56+4*$A56+13),0)+IF(Analyse!$E$129="X",INDIRECT("'DATA - økonomi'!T"&amp;4+15*$A56+4*$A56+14),0)</f>
        <v>0</v>
      </c>
      <c r="U56" s="36">
        <f ca="1">IF(Analyse!$E$3="X",INDIRECT("'DATA - økonomi'!U"&amp;4+15*$A56+4*$A56+0),0)+IF(Analyse!$E$4="X",INDIRECT("'DATA - økonomi'!U"&amp;4+15*$A56+4*$A56+1),0)+IF(Analyse!$E$104="X",INDIRECT("'DATA - økonomi'!U"&amp;4+15*$A56+4*$A56+2),0)+IF(Analyse!$E$105="X",INDIRECT("'DATA - økonomi'!U"&amp;4+15*$A56+4*$A56+3),0)+IF(Analyse!$E$106="X",INDIRECT("'DATA - økonomi'!U"&amp;4+15*$A56+4*$A56+4),0)+IF(Analyse!$E$107="X",INDIRECT("'DATA - økonomi'!U"&amp;4+15*$A56+4*$A56+5),0)+IF(Analyse!$E$108="X",INDIRECT("'DATA - økonomi'!U"&amp;4+15*$A56+4*$A56+6),0)+IF(Analyse!$E$109="X",INDIRECT("'DATA - økonomi'!U"&amp;4+15*$A56+4*$A56+7),0)+IF(Analyse!$E$110="X",INDIRECT("'DATA - økonomi'!U"&amp;4+15*$A56+4*$A56+8),0)+IF(Analyse!$E$111="X",INDIRECT("'DATA - økonomi'!U"&amp;4+15*$A56+4*$A56+9),0)+IF(Analyse!$E$112="X",INDIRECT("'DATA - økonomi'!U"&amp;4+15*$A56+4*$A56+10),0)+IF(Analyse!$E$115="X",INDIRECT("'DATA - økonomi'!U"&amp;4+15*$A56+4*$A56+11),0)+IF(Analyse!$E$116="X",INDIRECT("'DATA - økonomi'!U"&amp;4+15*$A56+4*$A56+12),0)+IF(Analyse!$E$117="X",INDIRECT("'DATA - økonomi'!U"&amp;4+15*$A56+4*$A56+13),0)+IF(Analyse!$E$129="X",INDIRECT("'DATA - økonomi'!U"&amp;4+15*$A56+4*$A56+14),0)</f>
        <v>0</v>
      </c>
      <c r="V56" s="36">
        <f ca="1">IF(Analyse!$E$3="X",INDIRECT("'DATA - økonomi'!V"&amp;4+15*$A56+4*$A56+0),0)+IF(Analyse!$E$4="X",INDIRECT("'DATA - økonomi'!V"&amp;4+15*$A56+4*$A56+1),0)+IF(Analyse!$E$104="X",INDIRECT("'DATA - økonomi'!V"&amp;4+15*$A56+4*$A56+2),0)+IF(Analyse!$E$105="X",INDIRECT("'DATA - økonomi'!V"&amp;4+15*$A56+4*$A56+3),0)+IF(Analyse!$E$106="X",INDIRECT("'DATA - økonomi'!V"&amp;4+15*$A56+4*$A56+4),0)+IF(Analyse!$E$107="X",INDIRECT("'DATA - økonomi'!V"&amp;4+15*$A56+4*$A56+5),0)+IF(Analyse!$E$108="X",INDIRECT("'DATA - økonomi'!V"&amp;4+15*$A56+4*$A56+6),0)+IF(Analyse!$E$109="X",INDIRECT("'DATA - økonomi'!V"&amp;4+15*$A56+4*$A56+7),0)+IF(Analyse!$E$110="X",INDIRECT("'DATA - økonomi'!V"&amp;4+15*$A56+4*$A56+8),0)+IF(Analyse!$E$111="X",INDIRECT("'DATA - økonomi'!V"&amp;4+15*$A56+4*$A56+9),0)+IF(Analyse!$E$112="X",INDIRECT("'DATA - økonomi'!V"&amp;4+15*$A56+4*$A56+10),0)+IF(Analyse!$E$115="X",INDIRECT("'DATA - økonomi'!V"&amp;4+15*$A56+4*$A56+11),0)+IF(Analyse!$E$116="X",INDIRECT("'DATA - økonomi'!V"&amp;4+15*$A56+4*$A56+12),0)+IF(Analyse!$E$117="X",INDIRECT("'DATA - økonomi'!V"&amp;4+15*$A56+4*$A56+13),0)+IF(Analyse!$E$129="X",INDIRECT("'DATA - økonomi'!V"&amp;4+15*$A56+4*$A56+14),0)</f>
        <v>0</v>
      </c>
      <c r="W56" s="36">
        <f ca="1">IF(Analyse!$E$3="X",INDIRECT("'DATA - økonomi'!W"&amp;4+15*$A56+4*$A56+0),0)+IF(Analyse!$E$4="X",INDIRECT("'DATA - økonomi'!W"&amp;4+15*$A56+4*$A56+1),0)+IF(Analyse!$E$104="X",INDIRECT("'DATA - økonomi'!W"&amp;4+15*$A56+4*$A56+2),0)+IF(Analyse!$E$105="X",INDIRECT("'DATA - økonomi'!W"&amp;4+15*$A56+4*$A56+3),0)+IF(Analyse!$E$106="X",INDIRECT("'DATA - økonomi'!W"&amp;4+15*$A56+4*$A56+4),0)+IF(Analyse!$E$107="X",INDIRECT("'DATA - økonomi'!W"&amp;4+15*$A56+4*$A56+5),0)+IF(Analyse!$E$108="X",INDIRECT("'DATA - økonomi'!W"&amp;4+15*$A56+4*$A56+6),0)+IF(Analyse!$E$109="X",INDIRECT("'DATA - økonomi'!W"&amp;4+15*$A56+4*$A56+7),0)+IF(Analyse!$E$110="X",INDIRECT("'DATA - økonomi'!W"&amp;4+15*$A56+4*$A56+8),0)+IF(Analyse!$E$111="X",INDIRECT("'DATA - økonomi'!W"&amp;4+15*$A56+4*$A56+9),0)+IF(Analyse!$E$112="X",INDIRECT("'DATA - økonomi'!W"&amp;4+15*$A56+4*$A56+10),0)+IF(Analyse!$E$115="X",INDIRECT("'DATA - økonomi'!W"&amp;4+15*$A56+4*$A56+11),0)+IF(Analyse!$E$116="X",INDIRECT("'DATA - økonomi'!W"&amp;4+15*$A56+4*$A56+12),0)+IF(Analyse!$E$117="X",INDIRECT("'DATA - økonomi'!W"&amp;4+15*$A56+4*$A56+13),0)+IF(Analyse!$E$129="X",INDIRECT("'DATA - økonomi'!W"&amp;4+15*$A56+4*$A56+14),0)</f>
        <v>0</v>
      </c>
      <c r="X56" s="36">
        <f ca="1">IF(Analyse!$E$3="X",INDIRECT("'DATA - økonomi'!X"&amp;4+15*$A56+4*$A56+0),0)+IF(Analyse!$E$4="X",INDIRECT("'DATA - økonomi'!X"&amp;4+15*$A56+4*$A56+1),0)+IF(Analyse!$E$104="X",INDIRECT("'DATA - økonomi'!X"&amp;4+15*$A56+4*$A56+2),0)+IF(Analyse!$E$105="X",INDIRECT("'DATA - økonomi'!X"&amp;4+15*$A56+4*$A56+3),0)+IF(Analyse!$E$106="X",INDIRECT("'DATA - økonomi'!X"&amp;4+15*$A56+4*$A56+4),0)+IF(Analyse!$E$107="X",INDIRECT("'DATA - økonomi'!X"&amp;4+15*$A56+4*$A56+5),0)+IF(Analyse!$E$108="X",INDIRECT("'DATA - økonomi'!X"&amp;4+15*$A56+4*$A56+6),0)+IF(Analyse!$E$109="X",INDIRECT("'DATA - økonomi'!X"&amp;4+15*$A56+4*$A56+7),0)+IF(Analyse!$E$110="X",INDIRECT("'DATA - økonomi'!X"&amp;4+15*$A56+4*$A56+8),0)+IF(Analyse!$E$111="X",INDIRECT("'DATA - økonomi'!X"&amp;4+15*$A56+4*$A56+9),0)+IF(Analyse!$E$112="X",INDIRECT("'DATA - økonomi'!X"&amp;4+15*$A56+4*$A56+10),0)+IF(Analyse!$E$115="X",INDIRECT("'DATA - økonomi'!X"&amp;4+15*$A56+4*$A56+11),0)+IF(Analyse!$E$116="X",INDIRECT("'DATA - økonomi'!X"&amp;4+15*$A56+4*$A56+12),0)+IF(Analyse!$E$117="X",INDIRECT("'DATA - økonomi'!X"&amp;4+15*$A56+4*$A56+13),0)+IF(Analyse!$E$129="X",INDIRECT("'DATA - økonomi'!X"&amp;4+15*$A56+4*$A56+14),0)</f>
        <v>0</v>
      </c>
      <c r="Y56" s="36">
        <f ca="1">IF(Analyse!$E$3="X",INDIRECT("'DATA - økonomi'!Y"&amp;4+15*$A56+4*$A56+0),0)+IF(Analyse!$E$4="X",INDIRECT("'DATA - økonomi'!Y"&amp;4+15*$A56+4*$A56+1),0)+IF(Analyse!$E$104="X",INDIRECT("'DATA - økonomi'!Y"&amp;4+15*$A56+4*$A56+2),0)+IF(Analyse!$E$105="X",INDIRECT("'DATA - økonomi'!Y"&amp;4+15*$A56+4*$A56+3),0)+IF(Analyse!$E$106="X",INDIRECT("'DATA - økonomi'!Y"&amp;4+15*$A56+4*$A56+4),0)+IF(Analyse!$E$107="X",INDIRECT("'DATA - økonomi'!Y"&amp;4+15*$A56+4*$A56+5),0)+IF(Analyse!$E$108="X",INDIRECT("'DATA - økonomi'!Y"&amp;4+15*$A56+4*$A56+6),0)+IF(Analyse!$E$109="X",INDIRECT("'DATA - økonomi'!Y"&amp;4+15*$A56+4*$A56+7),0)+IF(Analyse!$E$110="X",INDIRECT("'DATA - økonomi'!Y"&amp;4+15*$A56+4*$A56+8),0)+IF(Analyse!$E$111="X",INDIRECT("'DATA - økonomi'!Y"&amp;4+15*$A56+4*$A56+9),0)+IF(Analyse!$E$112="X",INDIRECT("'DATA - økonomi'!Y"&amp;4+15*$A56+4*$A56+10),0)+IF(Analyse!$E$115="X",INDIRECT("'DATA - økonomi'!Y"&amp;4+15*$A56+4*$A56+11),0)+IF(Analyse!$E$116="X",INDIRECT("'DATA - økonomi'!Y"&amp;4+15*$A56+4*$A56+12),0)+IF(Analyse!$E$117="X",INDIRECT("'DATA - økonomi'!Y"&amp;4+15*$A56+4*$A56+13),0)+IF(Analyse!$E$129="X",INDIRECT("'DATA - økonomi'!Y"&amp;4+15*$A56+4*$A56+14),0)</f>
        <v>0</v>
      </c>
      <c r="Z56" s="36">
        <f ca="1">IF(Analyse!$E$3="X",INDIRECT("'DATA - økonomi'!Z"&amp;4+15*$A56+4*$A56+0),0)+IF(Analyse!$E$4="X",INDIRECT("'DATA - økonomi'!Z"&amp;4+15*$A56+4*$A56+1),0)+IF(Analyse!$E$104="X",INDIRECT("'DATA - økonomi'!Z"&amp;4+15*$A56+4*$A56+2),0)+IF(Analyse!$E$105="X",INDIRECT("'DATA - økonomi'!Z"&amp;4+15*$A56+4*$A56+3),0)+IF(Analyse!$E$106="X",INDIRECT("'DATA - økonomi'!Z"&amp;4+15*$A56+4*$A56+4),0)+IF(Analyse!$E$107="X",INDIRECT("'DATA - økonomi'!Z"&amp;4+15*$A56+4*$A56+5),0)+IF(Analyse!$E$108="X",INDIRECT("'DATA - økonomi'!Z"&amp;4+15*$A56+4*$A56+6),0)+IF(Analyse!$E$109="X",INDIRECT("'DATA - økonomi'!Z"&amp;4+15*$A56+4*$A56+7),0)+IF(Analyse!$E$110="X",INDIRECT("'DATA - økonomi'!Z"&amp;4+15*$A56+4*$A56+8),0)+IF(Analyse!$E$111="X",INDIRECT("'DATA - økonomi'!Z"&amp;4+15*$A56+4*$A56+9),0)+IF(Analyse!$E$112="X",INDIRECT("'DATA - økonomi'!Z"&amp;4+15*$A56+4*$A56+10),0)+IF(Analyse!$E$115="X",INDIRECT("'DATA - økonomi'!Z"&amp;4+15*$A56+4*$A56+11),0)+IF(Analyse!$E$116="X",INDIRECT("'DATA - økonomi'!Z"&amp;4+15*$A56+4*$A56+12),0)+IF(Analyse!$E$117="X",INDIRECT("'DATA - økonomi'!Z"&amp;4+15*$A56+4*$A56+13),0)+IF(Analyse!$E$129="X",INDIRECT("'DATA - økonomi'!Z"&amp;4+15*$A56+4*$A56+14),0)</f>
        <v>0</v>
      </c>
      <c r="AA56" s="36">
        <f ca="1">IF(Analyse!$E$3="X",INDIRECT("'DATA - økonomi'!Z"&amp;4+15*$A56+4*$A56+0),0)+IF(Analyse!$E$4="X",INDIRECT("'DATA - økonomi'!Z"&amp;4+15*$A56+4*$A56+1),0)+IF(Analyse!$E$104="X",INDIRECT("'DATA - økonomi'!Z"&amp;4+15*$A56+4*$A56+2),0)+IF(Analyse!$E$105="X",INDIRECT("'DATA - økonomi'!Z"&amp;4+15*$A56+4*$A56+3),0)+IF(Analyse!$E$106="X",INDIRECT("'DATA - økonomi'!Z"&amp;4+15*$A56+4*$A56+4),0)+IF(Analyse!$E$107="X",INDIRECT("'DATA - økonomi'!Z"&amp;4+15*$A56+4*$A56+5),0)+IF(Analyse!$E$108="X",INDIRECT("'DATA - økonomi'!Z"&amp;4+15*$A56+4*$A56+6),0)+IF(Analyse!$E$109="X",INDIRECT("'DATA - økonomi'!Z"&amp;4+15*$A56+4*$A56+7),0)+IF(Analyse!$E$110="X",INDIRECT("'DATA - økonomi'!Z"&amp;4+15*$A56+4*$A56+8),0)+IF(Analyse!$E$111="X",INDIRECT("'DATA - økonomi'!Z"&amp;4+15*$A56+4*$A56+9),0)+IF(Analyse!$E$112="X",INDIRECT("'DATA - økonomi'!Z"&amp;4+15*$A56+4*$A56+10),0)+IF(Analyse!$E$115="X",INDIRECT("'DATA - økonomi'!Z"&amp;4+15*$A56+4*$A56+11),0)+IF(Analyse!$E$116="X",INDIRECT("'DATA - økonomi'!Z"&amp;4+15*$A56+4*$A56+12),0)+IF(Analyse!$E$117="X",INDIRECT("'DATA - økonomi'!Z"&amp;4+15*$A56+4*$A56+13),0)+IF(Analyse!$E$129="X",INDIRECT("'DATA - økonomi'!Z"&amp;4+15*$A56+4*$A56+14),0)</f>
        <v>0</v>
      </c>
      <c r="AB56" s="36">
        <f ca="1">IF(Analyse!$E$3="X",INDIRECT("'DATA - økonomi'!Z"&amp;4+15*$A56+4*$A56+0),0)+IF(Analyse!$E$4="X",INDIRECT("'DATA - økonomi'!Z"&amp;4+15*$A56+4*$A56+1),0)+IF(Analyse!$E$104="X",INDIRECT("'DATA - økonomi'!Z"&amp;4+15*$A56+4*$A56+2),0)+IF(Analyse!$E$105="X",INDIRECT("'DATA - økonomi'!Z"&amp;4+15*$A56+4*$A56+3),0)+IF(Analyse!$E$106="X",INDIRECT("'DATA - økonomi'!Z"&amp;4+15*$A56+4*$A56+4),0)+IF(Analyse!$E$107="X",INDIRECT("'DATA - økonomi'!Z"&amp;4+15*$A56+4*$A56+5),0)+IF(Analyse!$E$108="X",INDIRECT("'DATA - økonomi'!Z"&amp;4+15*$A56+4*$A56+6),0)+IF(Analyse!$E$109="X",INDIRECT("'DATA - økonomi'!Z"&amp;4+15*$A56+4*$A56+7),0)+IF(Analyse!$E$110="X",INDIRECT("'DATA - økonomi'!Z"&amp;4+15*$A56+4*$A56+8),0)+IF(Analyse!$E$111="X",INDIRECT("'DATA - økonomi'!Z"&amp;4+15*$A56+4*$A56+9),0)+IF(Analyse!$E$112="X",INDIRECT("'DATA - økonomi'!Z"&amp;4+15*$A56+4*$A56+10),0)+IF(Analyse!$E$115="X",INDIRECT("'DATA - økonomi'!Z"&amp;4+15*$A56+4*$A56+11),0)+IF(Analyse!$E$116="X",INDIRECT("'DATA - økonomi'!Z"&amp;4+15*$A56+4*$A56+12),0)+IF(Analyse!$E$117="X",INDIRECT("'DATA - økonomi'!Z"&amp;4+15*$A56+4*$A56+13),0)+IF(Analyse!$E$129="X",INDIRECT("'DATA - økonomi'!Z"&amp;4+15*$A56+4*$A56+14),0)</f>
        <v>0</v>
      </c>
      <c r="AC56" s="30"/>
      <c r="AD56" s="35" t="s">
        <v>64</v>
      </c>
      <c r="AE56" s="36">
        <f ca="1">IF(Analyse!$E$3="X",INDIRECT("'DATA - økonomi'!AE"&amp;4+15*$A56+4*$A56+0),0)+IF(Analyse!$E$4="X",INDIRECT("'DATA - økonomi'!AE"&amp;4+15*$A56+4*$A56+1),0)+IF(Analyse!$E$104="X",INDIRECT("'DATA - økonomi'!AE"&amp;4+15*$A56+4*$A56+2),0)+IF(Analyse!$E$105="X",INDIRECT("'DATA - økonomi'!AE"&amp;4+15*$A56+4*$A56+3),0)+IF(Analyse!$E$106="X",INDIRECT("'DATA - økonomi'!AE"&amp;4+15*$A56+4*$A56+4),0)+IF(Analyse!$E$107="X",INDIRECT("'DATA - økonomi'!AE"&amp;4+15*$A56+4*$A56+5),0)+IF(Analyse!$E$108="X",INDIRECT("'DATA - økonomi'!AE"&amp;4+15*$A56+4*$A56+6),0)+IF(Analyse!$E$109="X",INDIRECT("'DATA - økonomi'!AE"&amp;4+15*$A56+4*$A56+7),0)+IF(Analyse!$E$110="X",INDIRECT("'DATA - økonomi'!AE"&amp;4+15*$A56+4*$A56+8),0)+IF(Analyse!$E$111="X",INDIRECT("'DATA - økonomi'!AE"&amp;4+15*$A56+4*$A56+9),0)+IF(Analyse!$E$112="X",INDIRECT("'DATA - økonomi'!AE"&amp;4+15*$A56+4*$A56+10),0)+IF(Analyse!$E$115="X",INDIRECT("'DATA - økonomi'!AE"&amp;4+15*$A56+4*$A56+11),0)+IF(Analyse!$E$116="X",INDIRECT("'DATA - økonomi'!AE"&amp;4+15*$A56+4*$A56+12),0)+IF(Analyse!$E$117="X",INDIRECT("'DATA - økonomi'!AE"&amp;4+15*$A56+4*$A56+13),0)+IF(Analyse!$E$129="X",INDIRECT("'DATA - økonomi'!AE"&amp;4+15*$A56+4*$A56+14),0)</f>
        <v>0</v>
      </c>
      <c r="AF56" s="36">
        <f ca="1">IF(Analyse!$E$3="X",INDIRECT("'DATA - økonomi'!AF"&amp;4+15*$A56+4*$A56+0),0)+IF(Analyse!$E$4="X",INDIRECT("'DATA - økonomi'!AF"&amp;4+15*$A56+4*$A56+1),0)+IF(Analyse!$E$104="X",INDIRECT("'DATA - økonomi'!AF"&amp;4+15*$A56+4*$A56+2),0)+IF(Analyse!$E$105="X",INDIRECT("'DATA - økonomi'!AF"&amp;4+15*$A56+4*$A56+3),0)+IF(Analyse!$E$106="X",INDIRECT("'DATA - økonomi'!AF"&amp;4+15*$A56+4*$A56+4),0)+IF(Analyse!$E$107="X",INDIRECT("'DATA - økonomi'!AF"&amp;4+15*$A56+4*$A56+5),0)+IF(Analyse!$E$108="X",INDIRECT("'DATA - økonomi'!AF"&amp;4+15*$A56+4*$A56+6),0)+IF(Analyse!$E$109="X",INDIRECT("'DATA - økonomi'!AF"&amp;4+15*$A56+4*$A56+7),0)+IF(Analyse!$E$110="X",INDIRECT("'DATA - økonomi'!AF"&amp;4+15*$A56+4*$A56+8),0)+IF(Analyse!$E$111="X",INDIRECT("'DATA - økonomi'!AF"&amp;4+15*$A56+4*$A56+9),0)+IF(Analyse!$E$112="X",INDIRECT("'DATA - økonomi'!AF"&amp;4+15*$A56+4*$A56+10),0)+IF(Analyse!$E$115="X",INDIRECT("'DATA - økonomi'!AF"&amp;4+15*$A56+4*$A56+11),0)+IF(Analyse!$E$116="X",INDIRECT("'DATA - økonomi'!AF"&amp;4+15*$A56+4*$A56+12),0)+IF(Analyse!$E$117="X",INDIRECT("'DATA - økonomi'!AF"&amp;4+15*$A56+4*$A56+13),0)+IF(Analyse!$E$129="X",INDIRECT("'DATA - økonomi'!AF"&amp;4+15*$A56+4*$A56+14),0)</f>
        <v>0</v>
      </c>
      <c r="AG56" s="36">
        <f ca="1">IF(Analyse!$E$3="X",INDIRECT("'DATA - økonomi'!AG"&amp;4+15*$A56+4*$A56+0),0)+IF(Analyse!$E$4="X",INDIRECT("'DATA - økonomi'!AG"&amp;4+15*$A56+4*$A56+1),0)+IF(Analyse!$E$104="X",INDIRECT("'DATA - økonomi'!AG"&amp;4+15*$A56+4*$A56+2),0)+IF(Analyse!$E$105="X",INDIRECT("'DATA - økonomi'!AG"&amp;4+15*$A56+4*$A56+3),0)+IF(Analyse!$E$106="X",INDIRECT("'DATA - økonomi'!AG"&amp;4+15*$A56+4*$A56+4),0)+IF(Analyse!$E$107="X",INDIRECT("'DATA - økonomi'!AG"&amp;4+15*$A56+4*$A56+5),0)+IF(Analyse!$E$108="X",INDIRECT("'DATA - økonomi'!AG"&amp;4+15*$A56+4*$A56+6),0)+IF(Analyse!$E$109="X",INDIRECT("'DATA - økonomi'!AG"&amp;4+15*$A56+4*$A56+7),0)+IF(Analyse!$E$110="X",INDIRECT("'DATA - økonomi'!AG"&amp;4+15*$A56+4*$A56+8),0)+IF(Analyse!$E$111="X",INDIRECT("'DATA - økonomi'!AG"&amp;4+15*$A56+4*$A56+9),0)+IF(Analyse!$E$112="X",INDIRECT("'DATA - økonomi'!AG"&amp;4+15*$A56+4*$A56+10),0)+IF(Analyse!$E$115="X",INDIRECT("'DATA - økonomi'!AG"&amp;4+15*$A56+4*$A56+11),0)+IF(Analyse!$E$116="X",INDIRECT("'DATA - økonomi'!AG"&amp;4+15*$A56+4*$A56+12),0)+IF(Analyse!$E$117="X",INDIRECT("'DATA - økonomi'!AG"&amp;4+15*$A56+4*$A56+13),0)+IF(Analyse!$E$129="X",INDIRECT("'DATA - økonomi'!AG"&amp;4+15*$A56+4*$A56+14),0)</f>
        <v>0</v>
      </c>
      <c r="AH56" s="36">
        <f ca="1">IF(Analyse!$E$3="X",INDIRECT("'DATA - økonomi'!AH"&amp;4+15*$A56+4*$A56+0),0)+IF(Analyse!$E$4="X",INDIRECT("'DATA - økonomi'!AH"&amp;4+15*$A56+4*$A56+1),0)+IF(Analyse!$E$104="X",INDIRECT("'DATA - økonomi'!AH"&amp;4+15*$A56+4*$A56+2),0)+IF(Analyse!$E$105="X",INDIRECT("'DATA - økonomi'!AH"&amp;4+15*$A56+4*$A56+3),0)+IF(Analyse!$E$106="X",INDIRECT("'DATA - økonomi'!AH"&amp;4+15*$A56+4*$A56+4),0)+IF(Analyse!$E$107="X",INDIRECT("'DATA - økonomi'!AH"&amp;4+15*$A56+4*$A56+5),0)+IF(Analyse!$E$108="X",INDIRECT("'DATA - økonomi'!AH"&amp;4+15*$A56+4*$A56+6),0)+IF(Analyse!$E$109="X",INDIRECT("'DATA - økonomi'!AH"&amp;4+15*$A56+4*$A56+7),0)+IF(Analyse!$E$110="X",INDIRECT("'DATA - økonomi'!AH"&amp;4+15*$A56+4*$A56+8),0)+IF(Analyse!$E$111="X",INDIRECT("'DATA - økonomi'!AH"&amp;4+15*$A56+4*$A56+9),0)+IF(Analyse!$E$112="X",INDIRECT("'DATA - økonomi'!AH"&amp;4+15*$A56+4*$A56+10),0)+IF(Analyse!$E$115="X",INDIRECT("'DATA - økonomi'!AH"&amp;4+15*$A56+4*$A56+11),0)+IF(Analyse!$E$116="X",INDIRECT("'DATA - økonomi'!AH"&amp;4+15*$A56+4*$A56+12),0)+IF(Analyse!$E$117="X",INDIRECT("'DATA - økonomi'!AH"&amp;4+15*$A56+4*$A56+13),0)+IF(Analyse!$E$129="X",INDIRECT("'DATA - økonomi'!AH"&amp;4+15*$A56+4*$A56+14),0)</f>
        <v>0</v>
      </c>
      <c r="AI56" s="36">
        <f ca="1">IF(Analyse!$E$3="X",INDIRECT("'DATA - økonomi'!AI"&amp;4+15*$A56+4*$A56+0),0)+IF(Analyse!$E$4="X",INDIRECT("'DATA - økonomi'!AI"&amp;4+15*$A56+4*$A56+1),0)+IF(Analyse!$E$104="X",INDIRECT("'DATA - økonomi'!AI"&amp;4+15*$A56+4*$A56+2),0)+IF(Analyse!$E$105="X",INDIRECT("'DATA - økonomi'!AI"&amp;4+15*$A56+4*$A56+3),0)+IF(Analyse!$E$106="X",INDIRECT("'DATA - økonomi'!AI"&amp;4+15*$A56+4*$A56+4),0)+IF(Analyse!$E$107="X",INDIRECT("'DATA - økonomi'!AI"&amp;4+15*$A56+4*$A56+5),0)+IF(Analyse!$E$108="X",INDIRECT("'DATA - økonomi'!AI"&amp;4+15*$A56+4*$A56+6),0)+IF(Analyse!$E$109="X",INDIRECT("'DATA - økonomi'!AI"&amp;4+15*$A56+4*$A56+7),0)+IF(Analyse!$E$110="X",INDIRECT("'DATA - økonomi'!AI"&amp;4+15*$A56+4*$A56+8),0)+IF(Analyse!$E$111="X",INDIRECT("'DATA - økonomi'!AI"&amp;4+15*$A56+4*$A56+9),0)+IF(Analyse!$E$112="X",INDIRECT("'DATA - økonomi'!AI"&amp;4+15*$A56+4*$A56+10),0)+IF(Analyse!$E$115="X",INDIRECT("'DATA - økonomi'!AI"&amp;4+15*$A56+4*$A56+11),0)+IF(Analyse!$E$116="X",INDIRECT("'DATA - økonomi'!AI"&amp;4+15*$A56+4*$A56+12),0)+IF(Analyse!$E$117="X",INDIRECT("'DATA - økonomi'!AI"&amp;4+15*$A56+4*$A56+13),0)+IF(Analyse!$E$129="X",INDIRECT("'DATA - økonomi'!AI"&amp;4+15*$A56+4*$A56+14),0)</f>
        <v>0</v>
      </c>
      <c r="AJ56" s="36">
        <f ca="1">IF(Analyse!$E$3="X",INDIRECT("'DATA - økonomi'!AJ"&amp;4+15*$A56+4*$A56+0),0)+IF(Analyse!$E$4="X",INDIRECT("'DATA - økonomi'!AJ"&amp;4+15*$A56+4*$A56+1),0)+IF(Analyse!$E$104="X",INDIRECT("'DATA - økonomi'!AJ"&amp;4+15*$A56+4*$A56+2),0)+IF(Analyse!$E$105="X",INDIRECT("'DATA - økonomi'!AJ"&amp;4+15*$A56+4*$A56+3),0)+IF(Analyse!$E$106="X",INDIRECT("'DATA - økonomi'!AJ"&amp;4+15*$A56+4*$A56+4),0)+IF(Analyse!$E$107="X",INDIRECT("'DATA - økonomi'!AJ"&amp;4+15*$A56+4*$A56+5),0)+IF(Analyse!$E$108="X",INDIRECT("'DATA - økonomi'!AJ"&amp;4+15*$A56+4*$A56+6),0)+IF(Analyse!$E$109="X",INDIRECT("'DATA - økonomi'!AJ"&amp;4+15*$A56+4*$A56+7),0)+IF(Analyse!$E$110="X",INDIRECT("'DATA - økonomi'!AJ"&amp;4+15*$A56+4*$A56+8),0)+IF(Analyse!$E$111="X",INDIRECT("'DATA - økonomi'!AJ"&amp;4+15*$A56+4*$A56+9),0)+IF(Analyse!$E$112="X",INDIRECT("'DATA - økonomi'!AJ"&amp;4+15*$A56+4*$A56+10),0)+IF(Analyse!$E$115="X",INDIRECT("'DATA - økonomi'!AJ"&amp;4+15*$A56+4*$A56+11),0)+IF(Analyse!$E$116="X",INDIRECT("'DATA - økonomi'!AJ"&amp;4+15*$A56+4*$A56+12),0)+IF(Analyse!$E$117="X",INDIRECT("'DATA - økonomi'!AJ"&amp;4+15*$A56+4*$A56+13),0)+IF(Analyse!$E$129="X",INDIRECT("'DATA - økonomi'!AJ"&amp;4+15*$A56+4*$A56+14),0)</f>
        <v>0</v>
      </c>
      <c r="AK56" s="36">
        <f ca="1">IF(Analyse!$E$3="X",INDIRECT("'DATA - økonomi'!AK"&amp;4+15*$A56+4*$A56+0),0)+IF(Analyse!$E$4="X",INDIRECT("'DATA - økonomi'!AK"&amp;4+15*$A56+4*$A56+1),0)+IF(Analyse!$E$104="X",INDIRECT("'DATA - økonomi'!AK"&amp;4+15*$A56+4*$A56+2),0)+IF(Analyse!$E$105="X",INDIRECT("'DATA - økonomi'!AK"&amp;4+15*$A56+4*$A56+3),0)+IF(Analyse!$E$106="X",INDIRECT("'DATA - økonomi'!AK"&amp;4+15*$A56+4*$A56+4),0)+IF(Analyse!$E$107="X",INDIRECT("'DATA - økonomi'!AK"&amp;4+15*$A56+4*$A56+5),0)+IF(Analyse!$E$108="X",INDIRECT("'DATA - økonomi'!AK"&amp;4+15*$A56+4*$A56+6),0)+IF(Analyse!$E$109="X",INDIRECT("'DATA - økonomi'!AK"&amp;4+15*$A56+4*$A56+7),0)+IF(Analyse!$E$110="X",INDIRECT("'DATA - økonomi'!AK"&amp;4+15*$A56+4*$A56+8),0)+IF(Analyse!$E$111="X",INDIRECT("'DATA - økonomi'!AK"&amp;4+15*$A56+4*$A56+9),0)+IF(Analyse!$E$112="X",INDIRECT("'DATA - økonomi'!AK"&amp;4+15*$A56+4*$A56+10),0)+IF(Analyse!$E$115="X",INDIRECT("'DATA - økonomi'!AK"&amp;4+15*$A56+4*$A56+11),0)+IF(Analyse!$E$116="X",INDIRECT("'DATA - økonomi'!AK"&amp;4+15*$A56+4*$A56+12),0)+IF(Analyse!$E$117="X",INDIRECT("'DATA - økonomi'!AK"&amp;4+15*$A56+4*$A56+13),0)+IF(Analyse!$E$129="X",INDIRECT("'DATA - økonomi'!AK"&amp;4+15*$A56+4*$A56+14),0)</f>
        <v>0</v>
      </c>
      <c r="AL56" s="36">
        <f ca="1">IF(Analyse!$E$3="X",INDIRECT("'DATA - økonomi'!AL"&amp;4+15*$A56+4*$A56+0),0)+IF(Analyse!$E$4="X",INDIRECT("'DATA - økonomi'!AL"&amp;4+15*$A56+4*$A56+1),0)+IF(Analyse!$E$104="X",INDIRECT("'DATA - økonomi'!AL"&amp;4+15*$A56+4*$A56+2),0)+IF(Analyse!$E$105="X",INDIRECT("'DATA - økonomi'!AL"&amp;4+15*$A56+4*$A56+3),0)+IF(Analyse!$E$106="X",INDIRECT("'DATA - økonomi'!AL"&amp;4+15*$A56+4*$A56+4),0)+IF(Analyse!$E$107="X",INDIRECT("'DATA - økonomi'!AL"&amp;4+15*$A56+4*$A56+5),0)+IF(Analyse!$E$108="X",INDIRECT("'DATA - økonomi'!AL"&amp;4+15*$A56+4*$A56+6),0)+IF(Analyse!$E$109="X",INDIRECT("'DATA - økonomi'!AL"&amp;4+15*$A56+4*$A56+7),0)+IF(Analyse!$E$110="X",INDIRECT("'DATA - økonomi'!AL"&amp;4+15*$A56+4*$A56+8),0)+IF(Analyse!$E$111="X",INDIRECT("'DATA - økonomi'!AL"&amp;4+15*$A56+4*$A56+9),0)+IF(Analyse!$E$112="X",INDIRECT("'DATA - økonomi'!AL"&amp;4+15*$A56+4*$A56+10),0)+IF(Analyse!$E$115="X",INDIRECT("'DATA - økonomi'!AL"&amp;4+15*$A56+4*$A56+11),0)+IF(Analyse!$E$116="X",INDIRECT("'DATA - økonomi'!AL"&amp;4+15*$A56+4*$A56+12),0)+IF(Analyse!$E$117="X",INDIRECT("'DATA - økonomi'!AL"&amp;4+15*$A56+4*$A56+13),0)+IF(Analyse!$E$129="X",INDIRECT("'DATA - økonomi'!AL"&amp;4+15*$A56+4*$A56+14),0)</f>
        <v>0</v>
      </c>
      <c r="AM56" s="36">
        <f ca="1">IF(Analyse!$E$3="X",INDIRECT("'DATA - økonomi'!AM"&amp;4+15*$A56+4*$A56+0),0)+IF(Analyse!$E$4="X",INDIRECT("'DATA - økonomi'!AM"&amp;4+15*$A56+4*$A56+1),0)+IF(Analyse!$E$104="X",INDIRECT("'DATA - økonomi'!AM"&amp;4+15*$A56+4*$A56+2),0)+IF(Analyse!$E$105="X",INDIRECT("'DATA - økonomi'!AM"&amp;4+15*$A56+4*$A56+3),0)+IF(Analyse!$E$106="X",INDIRECT("'DATA - økonomi'!AM"&amp;4+15*$A56+4*$A56+4),0)+IF(Analyse!$E$107="X",INDIRECT("'DATA - økonomi'!AM"&amp;4+15*$A56+4*$A56+5),0)+IF(Analyse!$E$108="X",INDIRECT("'DATA - økonomi'!AM"&amp;4+15*$A56+4*$A56+6),0)+IF(Analyse!$E$109="X",INDIRECT("'DATA - økonomi'!AM"&amp;4+15*$A56+4*$A56+7),0)+IF(Analyse!$E$110="X",INDIRECT("'DATA - økonomi'!AM"&amp;4+15*$A56+4*$A56+8),0)+IF(Analyse!$E$111="X",INDIRECT("'DATA - økonomi'!AM"&amp;4+15*$A56+4*$A56+9),0)+IF(Analyse!$E$112="X",INDIRECT("'DATA - økonomi'!AM"&amp;4+15*$A56+4*$A56+10),0)+IF(Analyse!$E$115="X",INDIRECT("'DATA - økonomi'!AM"&amp;4+15*$A56+4*$A56+11),0)+IF(Analyse!$E$116="X",INDIRECT("'DATA - økonomi'!AM"&amp;4+15*$A56+4*$A56+12),0)+IF(Analyse!$E$117="X",INDIRECT("'DATA - økonomi'!AM"&amp;4+15*$A56+4*$A56+13),0)+IF(Analyse!$E$129="X",INDIRECT("'DATA - økonomi'!AM"&amp;4+15*$A56+4*$A56+14),0)</f>
        <v>0</v>
      </c>
      <c r="AN56" s="36">
        <f ca="1">IF(Analyse!$E$3="X",INDIRECT("'DATA - økonomi'!AN"&amp;4+15*$A56+4*$A56+0),0)+IF(Analyse!$E$4="X",INDIRECT("'DATA - økonomi'!AN"&amp;4+15*$A56+4*$A56+1),0)+IF(Analyse!$E$104="X",INDIRECT("'DATA - økonomi'!AN"&amp;4+15*$A56+4*$A56+2),0)+IF(Analyse!$E$105="X",INDIRECT("'DATA - økonomi'!AN"&amp;4+15*$A56+4*$A56+3),0)+IF(Analyse!$E$106="X",INDIRECT("'DATA - økonomi'!AN"&amp;4+15*$A56+4*$A56+4),0)+IF(Analyse!$E$107="X",INDIRECT("'DATA - økonomi'!AN"&amp;4+15*$A56+4*$A56+5),0)+IF(Analyse!$E$108="X",INDIRECT("'DATA - økonomi'!AN"&amp;4+15*$A56+4*$A56+6),0)+IF(Analyse!$E$109="X",INDIRECT("'DATA - økonomi'!AN"&amp;4+15*$A56+4*$A56+7),0)+IF(Analyse!$E$110="X",INDIRECT("'DATA - økonomi'!AN"&amp;4+15*$A56+4*$A56+8),0)+IF(Analyse!$E$111="X",INDIRECT("'DATA - økonomi'!AN"&amp;4+15*$A56+4*$A56+9),0)+IF(Analyse!$E$112="X",INDIRECT("'DATA - økonomi'!AN"&amp;4+15*$A56+4*$A56+10),0)+IF(Analyse!$E$115="X",INDIRECT("'DATA - økonomi'!AN"&amp;4+15*$A56+4*$A56+11),0)+IF(Analyse!$E$116="X",INDIRECT("'DATA - økonomi'!AN"&amp;4+15*$A56+4*$A56+12),0)+IF(Analyse!$E$117="X",INDIRECT("'DATA - økonomi'!AN"&amp;4+15*$A56+4*$A56+13),0)+IF(Analyse!$E$129="X",INDIRECT("'DATA - økonomi'!AN"&amp;4+15*$A56+4*$A56+14),0)</f>
        <v>0</v>
      </c>
      <c r="AO56" s="36">
        <f ca="1">IF(Analyse!$E$3="X",INDIRECT("'DATA - økonomi'!AO"&amp;4+15*$A56+4*$A56+0),0)+IF(Analyse!$E$4="X",INDIRECT("'DATA - økonomi'!AO"&amp;4+15*$A56+4*$A56+1),0)+IF(Analyse!$E$104="X",INDIRECT("'DATA - økonomi'!AO"&amp;4+15*$A56+4*$A56+2),0)+IF(Analyse!$E$105="X",INDIRECT("'DATA - økonomi'!AO"&amp;4+15*$A56+4*$A56+3),0)+IF(Analyse!$E$106="X",INDIRECT("'DATA - økonomi'!AO"&amp;4+15*$A56+4*$A56+4),0)+IF(Analyse!$E$107="X",INDIRECT("'DATA - økonomi'!AO"&amp;4+15*$A56+4*$A56+5),0)+IF(Analyse!$E$108="X",INDIRECT("'DATA - økonomi'!AO"&amp;4+15*$A56+4*$A56+6),0)+IF(Analyse!$E$109="X",INDIRECT("'DATA - økonomi'!AO"&amp;4+15*$A56+4*$A56+7),0)+IF(Analyse!$E$110="X",INDIRECT("'DATA - økonomi'!AO"&amp;4+15*$A56+4*$A56+8),0)+IF(Analyse!$E$111="X",INDIRECT("'DATA - økonomi'!AO"&amp;4+15*$A56+4*$A56+9),0)+IF(Analyse!$E$112="X",INDIRECT("'DATA - økonomi'!AO"&amp;4+15*$A56+4*$A56+10),0)+IF(Analyse!$E$115="X",INDIRECT("'DATA - økonomi'!AO"&amp;4+15*$A56+4*$A56+11),0)+IF(Analyse!$E$116="X",INDIRECT("'DATA - økonomi'!AO"&amp;4+15*$A56+4*$A56+12),0)+IF(Analyse!$E$117="X",INDIRECT("'DATA - økonomi'!AO"&amp;4+15*$A56+4*$A56+13),0)+IF(Analyse!$E$129="X",INDIRECT("'DATA - økonomi'!AO"&amp;4+15*$A56+4*$A56+14),0)</f>
        <v>0</v>
      </c>
      <c r="AP56" s="30"/>
      <c r="AQ56" s="35" t="s">
        <v>64</v>
      </c>
      <c r="AR56" s="36">
        <f ca="1">INDIRECT("'DATA - økonomi'!AE"&amp;($A159+1)*19)</f>
        <v>12797.468999999999</v>
      </c>
      <c r="AS56" s="36">
        <f ca="1">INDIRECT("'DATA - økonomi'!AF"&amp;($A159+1)*19)</f>
        <v>12538.867</v>
      </c>
      <c r="AT56" s="36">
        <f ca="1">INDIRECT("'DATA - økonomi'!AG"&amp;($A159+1)*19)</f>
        <v>12311.572</v>
      </c>
      <c r="AU56" s="36">
        <f ca="1">INDIRECT("'DATA - økonomi'!AH"&amp;($A159+1)*19)</f>
        <v>12137.405000000001</v>
      </c>
      <c r="AV56" s="36">
        <f ca="1">INDIRECT("'DATA - økonomi'!AI"&amp;($A159+1)*19)</f>
        <v>12052.853999999999</v>
      </c>
      <c r="AW56" s="36">
        <f ca="1">INDIRECT("'DATA - økonomi'!AJ"&amp;($A159+1)*19)</f>
        <v>11918.736000000001</v>
      </c>
      <c r="AX56" s="36">
        <f ca="1">INDIRECT("'DATA - økonomi'!AK"&amp;($A159+1)*19)</f>
        <v>11758.823999999999</v>
      </c>
      <c r="AY56" s="36">
        <f ca="1">INDIRECT("'DATA - økonomi'!AL"&amp;($A159+1)*19)</f>
        <v>11557.091999999999</v>
      </c>
      <c r="AZ56" s="36">
        <f ca="1">INDIRECT("'DATA - økonomi'!AM"&amp;($A159+1)*19)</f>
        <v>11411.274000000001</v>
      </c>
      <c r="BA56" s="36">
        <f ca="1">INDIRECT("'DATA - økonomi'!AN"&amp;($A159+1)*19)</f>
        <v>11250.84</v>
      </c>
      <c r="BB56" s="36">
        <f ca="1">INDIRECT("'DATA - økonomi'!AO"&amp;($A159+1)*19)</f>
        <v>11157.696000000002</v>
      </c>
      <c r="BC56" s="30"/>
    </row>
    <row r="57" spans="1:55" x14ac:dyDescent="0.25">
      <c r="A57" s="32">
        <v>53</v>
      </c>
      <c r="B57" s="35" t="s">
        <v>65</v>
      </c>
      <c r="C57" s="36">
        <f ca="1">IF(Analyse!$E$3="X",INDIRECT("'DATA - økonomi'!C"&amp;4+15*$A57+4*$A57+0),0)+IF(Analyse!$E$4="X",INDIRECT("'DATA - økonomi'!C"&amp;4+15*$A57+4*$A57+1),0)+IF(Analyse!$E$104="X",INDIRECT("'DATA - økonomi'!C"&amp;4+15*$A57+4*$A57+2),0)+IF(Analyse!$E$105="X",INDIRECT("'DATA - økonomi'!C"&amp;4+15*$A57+4*$A57+3),0)+IF(Analyse!$E$106="X",INDIRECT("'DATA - økonomi'!C"&amp;4+15*$A57+4*$A57+4),0)+IF(Analyse!$E$107="X",INDIRECT("'DATA - økonomi'!C"&amp;4+15*$A57+4*$A57+5),0)+IF(Analyse!$E$108="X",INDIRECT("'DATA - økonomi'!C"&amp;4+15*$A57+4*$A57+6),0)+IF(Analyse!$E$109="X",INDIRECT("'DATA - økonomi'!C"&amp;4+15*$A57+4*$A57+7),0)+IF(Analyse!$E$110="X",INDIRECT("'DATA - økonomi'!C"&amp;4+15*$A57+4*$A57+8),0)+IF(Analyse!$E$111="X",INDIRECT("'DATA - økonomi'!C"&amp;4+15*$A57+4*$A57+9),0)+IF(Analyse!$E$112="X",INDIRECT("'DATA - økonomi'!C"&amp;4+15*$A57+4*$A57+10),0)+IF(Analyse!$E$115="X",INDIRECT("'DATA - økonomi'!C"&amp;4+15*$A57+4*$A57+11),0)+IF(Analyse!$E$116="X",INDIRECT("'DATA - økonomi'!C"&amp;4+15*$A57+4*$A57+12),0)+IF(Analyse!$E$117="X",INDIRECT("'DATA - økonomi'!C"&amp;4+15*$A57+4*$A57+13),0)+IF(Analyse!$E$129="X",INDIRECT("'DATA - økonomi'!C"&amp;4+15*$A57+4*$A57+14),0)</f>
        <v>0</v>
      </c>
      <c r="D57" s="36">
        <f ca="1">IF(Analyse!$E$3="X",INDIRECT("'DATA - økonomi'!D"&amp;4+15*$A57+4*$A57+0),0)+IF(Analyse!$E$4="X",INDIRECT("'DATA - økonomi'!D"&amp;4+15*$A57+4*$A57+1),0)+IF(Analyse!$E$104="X",INDIRECT("'DATA - økonomi'!D"&amp;4+15*$A57+4*$A57+2),0)+IF(Analyse!$E$105="X",INDIRECT("'DATA - økonomi'!D"&amp;4+15*$A57+4*$A57+3),0)+IF(Analyse!$E$106="X",INDIRECT("'DATA - økonomi'!D"&amp;4+15*$A57+4*$A57+4),0)+IF(Analyse!$E$107="X",INDIRECT("'DATA - økonomi'!D"&amp;4+15*$A57+4*$A57+5),0)+IF(Analyse!$E$108="X",INDIRECT("'DATA - økonomi'!D"&amp;4+15*$A57+4*$A57+6),0)+IF(Analyse!$E$109="X",INDIRECT("'DATA - økonomi'!D"&amp;4+15*$A57+4*$A57+7),0)+IF(Analyse!$E$110="X",INDIRECT("'DATA - økonomi'!D"&amp;4+15*$A57+4*$A57+8),0)+IF(Analyse!$E$111="X",INDIRECT("'DATA - økonomi'!D"&amp;4+15*$A57+4*$A57+9),0)+IF(Analyse!$E$112="X",INDIRECT("'DATA - økonomi'!D"&amp;4+15*$A57+4*$A57+10),0)+IF(Analyse!$E$115="X",INDIRECT("'DATA - økonomi'!D"&amp;4+15*$A57+4*$A57+11),0)+IF(Analyse!$E$116="X",INDIRECT("'DATA - økonomi'!D"&amp;4+15*$A57+4*$A57+12),0)+IF(Analyse!$E$117="X",INDIRECT("'DATA - økonomi'!D"&amp;4+15*$A57+4*$A57+13),0)+IF(Analyse!$E$129="X",INDIRECT("'DATA - økonomi'!D"&amp;4+15*$A57+4*$A57+14),0)</f>
        <v>0</v>
      </c>
      <c r="E57" s="36">
        <f ca="1">IF(Analyse!$E$3="X",INDIRECT("'DATA - økonomi'!E"&amp;4+15*$A57+4*$A57+0),0)+IF(Analyse!$E$4="X",INDIRECT("'DATA - økonomi'!E"&amp;4+15*$A57+4*$A57+1),0)+IF(Analyse!$E$104="X",INDIRECT("'DATA - økonomi'!E"&amp;4+15*$A57+4*$A57+2),0)+IF(Analyse!$E$105="X",INDIRECT("'DATA - økonomi'!E"&amp;4+15*$A57+4*$A57+3),0)+IF(Analyse!$E$106="X",INDIRECT("'DATA - økonomi'!E"&amp;4+15*$A57+4*$A57+4),0)+IF(Analyse!$E$107="X",INDIRECT("'DATA - økonomi'!E"&amp;4+15*$A57+4*$A57+5),0)+IF(Analyse!$E$108="X",INDIRECT("'DATA - økonomi'!E"&amp;4+15*$A57+4*$A57+6),0)+IF(Analyse!$E$109="X",INDIRECT("'DATA - økonomi'!E"&amp;4+15*$A57+4*$A57+7),0)+IF(Analyse!$E$110="X",INDIRECT("'DATA - økonomi'!E"&amp;4+15*$A57+4*$A57+8),0)+IF(Analyse!$E$111="X",INDIRECT("'DATA - økonomi'!E"&amp;4+15*$A57+4*$A57+9),0)+IF(Analyse!$E$112="X",INDIRECT("'DATA - økonomi'!E"&amp;4+15*$A57+4*$A57+10),0)+IF(Analyse!$E$115="X",INDIRECT("'DATA - økonomi'!E"&amp;4+15*$A57+4*$A57+11),0)+IF(Analyse!$E$116="X",INDIRECT("'DATA - økonomi'!E"&amp;4+15*$A57+4*$A57+12),0)+IF(Analyse!$E$117="X",INDIRECT("'DATA - økonomi'!E"&amp;4+15*$A57+4*$A57+13),0)+IF(Analyse!$E$129="X",INDIRECT("'DATA - økonomi'!E"&amp;4+15*$A57+4*$A57+14),0)</f>
        <v>0</v>
      </c>
      <c r="F57" s="36">
        <f ca="1">IF(Analyse!$E$3="X",INDIRECT("'DATA - økonomi'!F"&amp;4+15*$A57+4*$A57+0),0)+IF(Analyse!$E$4="X",INDIRECT("'DATA - økonomi'!F"&amp;4+15*$A57+4*$A57+1),0)+IF(Analyse!$E$104="X",INDIRECT("'DATA - økonomi'!F"&amp;4+15*$A57+4*$A57+2),0)+IF(Analyse!$E$105="X",INDIRECT("'DATA - økonomi'!F"&amp;4+15*$A57+4*$A57+3),0)+IF(Analyse!$E$106="X",INDIRECT("'DATA - økonomi'!F"&amp;4+15*$A57+4*$A57+4),0)+IF(Analyse!$E$107="X",INDIRECT("'DATA - økonomi'!F"&amp;4+15*$A57+4*$A57+5),0)+IF(Analyse!$E$108="X",INDIRECT("'DATA - økonomi'!F"&amp;4+15*$A57+4*$A57+6),0)+IF(Analyse!$E$109="X",INDIRECT("'DATA - økonomi'!F"&amp;4+15*$A57+4*$A57+7),0)+IF(Analyse!$E$110="X",INDIRECT("'DATA - økonomi'!F"&amp;4+15*$A57+4*$A57+8),0)+IF(Analyse!$E$111="X",INDIRECT("'DATA - økonomi'!F"&amp;4+15*$A57+4*$A57+9),0)+IF(Analyse!$E$112="X",INDIRECT("'DATA - økonomi'!F"&amp;4+15*$A57+4*$A57+10),0)+IF(Analyse!$E$115="X",INDIRECT("'DATA - økonomi'!F"&amp;4+15*$A57+4*$A57+11),0)+IF(Analyse!$E$116="X",INDIRECT("'DATA - økonomi'!F"&amp;4+15*$A57+4*$A57+12),0)+IF(Analyse!$E$117="X",INDIRECT("'DATA - økonomi'!F"&amp;4+15*$A57+4*$A57+13),0)+IF(Analyse!$E$129="X",INDIRECT("'DATA - økonomi'!F"&amp;4+15*$A57+4*$A57+14),0)</f>
        <v>0</v>
      </c>
      <c r="G57" s="36">
        <f ca="1">IF(Analyse!$E$3="X",INDIRECT("'DATA - økonomi'!G"&amp;4+15*$A57+4*$A57+0),0)+IF(Analyse!$E$4="X",INDIRECT("'DATA - økonomi'!G"&amp;4+15*$A57+4*$A57+1),0)+IF(Analyse!$E$104="X",INDIRECT("'DATA - økonomi'!G"&amp;4+15*$A57+4*$A57+2),0)+IF(Analyse!$E$105="X",INDIRECT("'DATA - økonomi'!G"&amp;4+15*$A57+4*$A57+3),0)+IF(Analyse!$E$106="X",INDIRECT("'DATA - økonomi'!G"&amp;4+15*$A57+4*$A57+4),0)+IF(Analyse!$E$107="X",INDIRECT("'DATA - økonomi'!G"&amp;4+15*$A57+4*$A57+5),0)+IF(Analyse!$E$108="X",INDIRECT("'DATA - økonomi'!G"&amp;4+15*$A57+4*$A57+6),0)+IF(Analyse!$E$109="X",INDIRECT("'DATA - økonomi'!G"&amp;4+15*$A57+4*$A57+7),0)+IF(Analyse!$E$110="X",INDIRECT("'DATA - økonomi'!G"&amp;4+15*$A57+4*$A57+8),0)+IF(Analyse!$E$111="X",INDIRECT("'DATA - økonomi'!G"&amp;4+15*$A57+4*$A57+9),0)+IF(Analyse!$E$112="X",INDIRECT("'DATA - økonomi'!G"&amp;4+15*$A57+4*$A57+10),0)+IF(Analyse!$E$115="X",INDIRECT("'DATA - økonomi'!G"&amp;4+15*$A57+4*$A57+11),0)+IF(Analyse!$E$116="X",INDIRECT("'DATA - økonomi'!G"&amp;4+15*$A57+4*$A57+12),0)+IF(Analyse!$E$117="X",INDIRECT("'DATA - økonomi'!G"&amp;4+15*$A57+4*$A57+13),0)+IF(Analyse!$E$129="X",INDIRECT("'DATA - økonomi'!G"&amp;4+15*$A57+4*$A57+14),0)</f>
        <v>0</v>
      </c>
      <c r="H57" s="36">
        <f ca="1">IF(Analyse!$E$3="X",INDIRECT("'DATA - økonomi'!H"&amp;4+15*$A57+4*$A57+0),0)+IF(Analyse!$E$4="X",INDIRECT("'DATA - økonomi'!H"&amp;4+15*$A57+4*$A57+1),0)+IF(Analyse!$E$104="X",INDIRECT("'DATA - økonomi'!H"&amp;4+15*$A57+4*$A57+2),0)+IF(Analyse!$E$105="X",INDIRECT("'DATA - økonomi'!H"&amp;4+15*$A57+4*$A57+3),0)+IF(Analyse!$E$106="X",INDIRECT("'DATA - økonomi'!H"&amp;4+15*$A57+4*$A57+4),0)+IF(Analyse!$E$107="X",INDIRECT("'DATA - økonomi'!H"&amp;4+15*$A57+4*$A57+5),0)+IF(Analyse!$E$108="X",INDIRECT("'DATA - økonomi'!H"&amp;4+15*$A57+4*$A57+6),0)+IF(Analyse!$E$109="X",INDIRECT("'DATA - økonomi'!H"&amp;4+15*$A57+4*$A57+7),0)+IF(Analyse!$E$110="X",INDIRECT("'DATA - økonomi'!H"&amp;4+15*$A57+4*$A57+8),0)+IF(Analyse!$E$111="X",INDIRECT("'DATA - økonomi'!H"&amp;4+15*$A57+4*$A57+9),0)+IF(Analyse!$E$112="X",INDIRECT("'DATA - økonomi'!H"&amp;4+15*$A57+4*$A57+10),0)+IF(Analyse!$E$115="X",INDIRECT("'DATA - økonomi'!H"&amp;4+15*$A57+4*$A57+11),0)+IF(Analyse!$E$116="X",INDIRECT("'DATA - økonomi'!H"&amp;4+15*$A57+4*$A57+12),0)+IF(Analyse!$E$117="X",INDIRECT("'DATA - økonomi'!H"&amp;4+15*$A57+4*$A57+13),0)+IF(Analyse!$E$129="X",INDIRECT("'DATA - økonomi'!H"&amp;4+15*$A57+4*$A57+14),0)</f>
        <v>0</v>
      </c>
      <c r="I57" s="36">
        <f ca="1">IF(Analyse!$E$3="X",INDIRECT("'DATA - økonomi'!I"&amp;4+15*$A57+4*$A57+0),0)+IF(Analyse!$E$4="X",INDIRECT("'DATA - økonomi'!I"&amp;4+15*$A57+4*$A57+1),0)+IF(Analyse!$E$104="X",INDIRECT("'DATA - økonomi'!I"&amp;4+15*$A57+4*$A57+2),0)+IF(Analyse!$E$105="X",INDIRECT("'DATA - økonomi'!I"&amp;4+15*$A57+4*$A57+3),0)+IF(Analyse!$E$106="X",INDIRECT("'DATA - økonomi'!I"&amp;4+15*$A57+4*$A57+4),0)+IF(Analyse!$E$107="X",INDIRECT("'DATA - økonomi'!I"&amp;4+15*$A57+4*$A57+5),0)+IF(Analyse!$E$108="X",INDIRECT("'DATA - økonomi'!I"&amp;4+15*$A57+4*$A57+6),0)+IF(Analyse!$E$109="X",INDIRECT("'DATA - økonomi'!I"&amp;4+15*$A57+4*$A57+7),0)+IF(Analyse!$E$110="X",INDIRECT("'DATA - økonomi'!I"&amp;4+15*$A57+4*$A57+8),0)+IF(Analyse!$E$111="X",INDIRECT("'DATA - økonomi'!I"&amp;4+15*$A57+4*$A57+9),0)+IF(Analyse!$E$112="X",INDIRECT("'DATA - økonomi'!I"&amp;4+15*$A57+4*$A57+10),0)+IF(Analyse!$E$115="X",INDIRECT("'DATA - økonomi'!I"&amp;4+15*$A57+4*$A57+11),0)+IF(Analyse!$E$116="X",INDIRECT("'DATA - økonomi'!I"&amp;4+15*$A57+4*$A57+12),0)+IF(Analyse!$E$117="X",INDIRECT("'DATA - økonomi'!I"&amp;4+15*$A57+4*$A57+13),0)+IF(Analyse!$E$129="X",INDIRECT("'DATA - økonomi'!I"&amp;4+15*$A57+4*$A57+14),0)</f>
        <v>0</v>
      </c>
      <c r="J57" s="36">
        <f ca="1">IF(Analyse!$E$3="X",INDIRECT("'DATA - økonomi'!J"&amp;4+15*$A57+4*$A57+0),0)+IF(Analyse!$E$4="X",INDIRECT("'DATA - økonomi'!J"&amp;4+15*$A57+4*$A57+1),0)+IF(Analyse!$E$104="X",INDIRECT("'DATA - økonomi'!J"&amp;4+15*$A57+4*$A57+2),0)+IF(Analyse!$E$105="X",INDIRECT("'DATA - økonomi'!J"&amp;4+15*$A57+4*$A57+3),0)+IF(Analyse!$E$106="X",INDIRECT("'DATA - økonomi'!J"&amp;4+15*$A57+4*$A57+4),0)+IF(Analyse!$E$107="X",INDIRECT("'DATA - økonomi'!J"&amp;4+15*$A57+4*$A57+5),0)+IF(Analyse!$E$108="X",INDIRECT("'DATA - økonomi'!J"&amp;4+15*$A57+4*$A57+6),0)+IF(Analyse!$E$109="X",INDIRECT("'DATA - økonomi'!J"&amp;4+15*$A57+4*$A57+7),0)+IF(Analyse!$E$110="X",INDIRECT("'DATA - økonomi'!J"&amp;4+15*$A57+4*$A57+8),0)+IF(Analyse!$E$111="X",INDIRECT("'DATA - økonomi'!J"&amp;4+15*$A57+4*$A57+9),0)+IF(Analyse!$E$112="X",INDIRECT("'DATA - økonomi'!J"&amp;4+15*$A57+4*$A57+10),0)+IF(Analyse!$E$115="X",INDIRECT("'DATA - økonomi'!J"&amp;4+15*$A57+4*$A57+11),0)+IF(Analyse!$E$116="X",INDIRECT("'DATA - økonomi'!J"&amp;4+15*$A57+4*$A57+12),0)+IF(Analyse!$E$117="X",INDIRECT("'DATA - økonomi'!J"&amp;4+15*$A57+4*$A57+13),0)+IF(Analyse!$E$129="X",INDIRECT("'DATA - økonomi'!J"&amp;4+15*$A57+4*$A57+14),0)</f>
        <v>0</v>
      </c>
      <c r="K57" s="36">
        <f ca="1">IF(Analyse!$E$3="X",INDIRECT("'DATA - økonomi'!K"&amp;4+15*$A57+4*$A57+0),0)+IF(Analyse!$E$4="X",INDIRECT("'DATA - økonomi'!K"&amp;4+15*$A57+4*$A57+1),0)+IF(Analyse!$E$104="X",INDIRECT("'DATA - økonomi'!K"&amp;4+15*$A57+4*$A57+2),0)+IF(Analyse!$E$105="X",INDIRECT("'DATA - økonomi'!K"&amp;4+15*$A57+4*$A57+3),0)+IF(Analyse!$E$106="X",INDIRECT("'DATA - økonomi'!K"&amp;4+15*$A57+4*$A57+4),0)+IF(Analyse!$E$107="X",INDIRECT("'DATA - økonomi'!K"&amp;4+15*$A57+4*$A57+5),0)+IF(Analyse!$E$108="X",INDIRECT("'DATA - økonomi'!K"&amp;4+15*$A57+4*$A57+6),0)+IF(Analyse!$E$109="X",INDIRECT("'DATA - økonomi'!K"&amp;4+15*$A57+4*$A57+7),0)+IF(Analyse!$E$110="X",INDIRECT("'DATA - økonomi'!K"&amp;4+15*$A57+4*$A57+8),0)+IF(Analyse!$E$111="X",INDIRECT("'DATA - økonomi'!K"&amp;4+15*$A57+4*$A57+9),0)+IF(Analyse!$E$112="X",INDIRECT("'DATA - økonomi'!K"&amp;4+15*$A57+4*$A57+10),0)+IF(Analyse!$E$115="X",INDIRECT("'DATA - økonomi'!K"&amp;4+15*$A57+4*$A57+11),0)+IF(Analyse!$E$116="X",INDIRECT("'DATA - økonomi'!K"&amp;4+15*$A57+4*$A57+12),0)+IF(Analyse!$E$117="X",INDIRECT("'DATA - økonomi'!K"&amp;4+15*$A57+4*$A57+13),0)+IF(Analyse!$E$129="X",INDIRECT("'DATA - økonomi'!K"&amp;4+15*$A57+4*$A57+14),0)</f>
        <v>0</v>
      </c>
      <c r="L57" s="36">
        <f ca="1">IF(Analyse!$E$3="X",INDIRECT("'DATA - økonomi'!L"&amp;4+15*$A57+4*$A57+0),0)+IF(Analyse!$E$4="X",INDIRECT("'DATA - økonomi'!L"&amp;4+15*$A57+4*$A57+1),0)+IF(Analyse!$E$104="X",INDIRECT("'DATA - økonomi'!L"&amp;4+15*$A57+4*$A57+2),0)+IF(Analyse!$E$105="X",INDIRECT("'DATA - økonomi'!L"&amp;4+15*$A57+4*$A57+3),0)+IF(Analyse!$E$106="X",INDIRECT("'DATA - økonomi'!L"&amp;4+15*$A57+4*$A57+4),0)+IF(Analyse!$E$107="X",INDIRECT("'DATA - økonomi'!L"&amp;4+15*$A57+4*$A57+5),0)+IF(Analyse!$E$108="X",INDIRECT("'DATA - økonomi'!L"&amp;4+15*$A57+4*$A57+6),0)+IF(Analyse!$E$109="X",INDIRECT("'DATA - økonomi'!L"&amp;4+15*$A57+4*$A57+7),0)+IF(Analyse!$E$110="X",INDIRECT("'DATA - økonomi'!L"&amp;4+15*$A57+4*$A57+8),0)+IF(Analyse!$E$111="X",INDIRECT("'DATA - økonomi'!L"&amp;4+15*$A57+4*$A57+9),0)+IF(Analyse!$E$112="X",INDIRECT("'DATA - økonomi'!L"&amp;4+15*$A57+4*$A57+10),0)+IF(Analyse!$E$115="X",INDIRECT("'DATA - økonomi'!L"&amp;4+15*$A57+4*$A57+11),0)+IF(Analyse!$E$116="X",INDIRECT("'DATA - økonomi'!L"&amp;4+15*$A57+4*$A57+12),0)+IF(Analyse!$E$117="X",INDIRECT("'DATA - økonomi'!L"&amp;4+15*$A57+4*$A57+13),0)+IF(Analyse!$E$129="X",INDIRECT("'DATA - økonomi'!L"&amp;4+15*$A57+4*$A57+14),0)</f>
        <v>0</v>
      </c>
      <c r="M57" s="36">
        <f ca="1">IF(Analyse!$E$3="X",INDIRECT("'DATA - økonomi'!M"&amp;4+15*$A57+4*$A57+0),0)+IF(Analyse!$E$4="X",INDIRECT("'DATA - økonomi'!M"&amp;4+15*$A57+4*$A57+1),0)+IF(Analyse!$E$104="X",INDIRECT("'DATA - økonomi'!M"&amp;4+15*$A57+4*$A57+2),0)+IF(Analyse!$E$105="X",INDIRECT("'DATA - økonomi'!M"&amp;4+15*$A57+4*$A57+3),0)+IF(Analyse!$E$106="X",INDIRECT("'DATA - økonomi'!M"&amp;4+15*$A57+4*$A57+4),0)+IF(Analyse!$E$107="X",INDIRECT("'DATA - økonomi'!M"&amp;4+15*$A57+4*$A57+5),0)+IF(Analyse!$E$108="X",INDIRECT("'DATA - økonomi'!M"&amp;4+15*$A57+4*$A57+6),0)+IF(Analyse!$E$109="X",INDIRECT("'DATA - økonomi'!M"&amp;4+15*$A57+4*$A57+7),0)+IF(Analyse!$E$110="X",INDIRECT("'DATA - økonomi'!M"&amp;4+15*$A57+4*$A57+8),0)+IF(Analyse!$E$111="X",INDIRECT("'DATA - økonomi'!M"&amp;4+15*$A57+4*$A57+9),0)+IF(Analyse!$E$112="X",INDIRECT("'DATA - økonomi'!M"&amp;4+15*$A57+4*$A57+10),0)+IF(Analyse!$E$115="X",INDIRECT("'DATA - økonomi'!M"&amp;4+15*$A57+4*$A57+11),0)+IF(Analyse!$E$116="X",INDIRECT("'DATA - økonomi'!M"&amp;4+15*$A57+4*$A57+12),0)+IF(Analyse!$E$117="X",INDIRECT("'DATA - økonomi'!M"&amp;4+15*$A57+4*$A57+13),0)+IF(Analyse!$E$129="X",INDIRECT("'DATA - økonomi'!M"&amp;4+15*$A57+4*$A57+14),0)</f>
        <v>0</v>
      </c>
      <c r="N57" s="36">
        <f ca="1">IF(Analyse!$E$3="X",INDIRECT("'DATA - økonomi'!N"&amp;4+15*$A57+4*$A57+0),0)+IF(Analyse!$E$4="X",INDIRECT("'DATA - økonomi'!N"&amp;4+15*$A57+4*$A57+1),0)+IF(Analyse!$E$104="X",INDIRECT("'DATA - økonomi'!N"&amp;4+15*$A57+4*$A57+2),0)+IF(Analyse!$E$105="X",INDIRECT("'DATA - økonomi'!N"&amp;4+15*$A57+4*$A57+3),0)+IF(Analyse!$E$106="X",INDIRECT("'DATA - økonomi'!N"&amp;4+15*$A57+4*$A57+4),0)+IF(Analyse!$E$107="X",INDIRECT("'DATA - økonomi'!N"&amp;4+15*$A57+4*$A57+5),0)+IF(Analyse!$E$108="X",INDIRECT("'DATA - økonomi'!N"&amp;4+15*$A57+4*$A57+6),0)+IF(Analyse!$E$109="X",INDIRECT("'DATA - økonomi'!N"&amp;4+15*$A57+4*$A57+7),0)+IF(Analyse!$E$110="X",INDIRECT("'DATA - økonomi'!N"&amp;4+15*$A57+4*$A57+8),0)+IF(Analyse!$E$111="X",INDIRECT("'DATA - økonomi'!N"&amp;4+15*$A57+4*$A57+9),0)+IF(Analyse!$E$112="X",INDIRECT("'DATA - økonomi'!N"&amp;4+15*$A57+4*$A57+10),0)+IF(Analyse!$E$115="X",INDIRECT("'DATA - økonomi'!N"&amp;4+15*$A57+4*$A57+11),0)+IF(Analyse!$E$116="X",INDIRECT("'DATA - økonomi'!N"&amp;4+15*$A57+4*$A57+12),0)+IF(Analyse!$E$117="X",INDIRECT("'DATA - økonomi'!N"&amp;4+15*$A57+4*$A57+13),0)+IF(Analyse!$E$129="X",INDIRECT("'DATA - økonomi'!N"&amp;4+15*$A57+4*$A57+14),0)</f>
        <v>0</v>
      </c>
      <c r="O57" s="32"/>
      <c r="P57" s="35" t="s">
        <v>65</v>
      </c>
      <c r="Q57" s="36">
        <f ca="1">IF(Analyse!$E$3="X",INDIRECT("'DATA - økonomi'!Q"&amp;4+15*$A57+4*$A57+0),0)+IF(Analyse!$E$4="X",INDIRECT("'DATA - økonomi'!Q"&amp;4+15*$A57+4*$A57+1),0)+IF(Analyse!$E$104="X",INDIRECT("'DATA - økonomi'!Q"&amp;4+15*$A57+4*$A57+2),0)+IF(Analyse!$E$105="X",INDIRECT("'DATA - økonomi'!Q"&amp;4+15*$A57+4*$A57+3),0)+IF(Analyse!$E$106="X",INDIRECT("'DATA - økonomi'!Q"&amp;4+15*$A57+4*$A57+4),0)+IF(Analyse!$E$107="X",INDIRECT("'DATA - økonomi'!Q"&amp;4+15*$A57+4*$A57+5),0)+IF(Analyse!$E$108="X",INDIRECT("'DATA - økonomi'!Q"&amp;4+15*$A57+4*$A57+6),0)+IF(Analyse!$E$109="X",INDIRECT("'DATA - økonomi'!Q"&amp;4+15*$A57+4*$A57+7),0)+IF(Analyse!$E$110="X",INDIRECT("'DATA - økonomi'!Q"&amp;4+15*$A57+4*$A57+8),0)+IF(Analyse!$E$111="X",INDIRECT("'DATA - økonomi'!Q"&amp;4+15*$A57+4*$A57+9),0)+IF(Analyse!$E$112="X",INDIRECT("'DATA - økonomi'!Q"&amp;4+15*$A57+4*$A57+10),0)+IF(Analyse!$E$115="X",INDIRECT("'DATA - økonomi'!Q"&amp;4+15*$A57+4*$A57+11),0)+IF(Analyse!$E$116="X",INDIRECT("'DATA - økonomi'!Q"&amp;4+15*$A57+4*$A57+12),0)+IF(Analyse!$E$117="X",INDIRECT("'DATA - økonomi'!Q"&amp;4+15*$A57+4*$A57+13),0)+IF(Analyse!$E$129="X",INDIRECT("'DATA - økonomi'!Q"&amp;4+15*$A57+4*$A57+14),0)</f>
        <v>0</v>
      </c>
      <c r="R57" s="36">
        <f ca="1">IF(Analyse!$E$3="X",INDIRECT("'DATA - økonomi'!R"&amp;4+15*$A57+4*$A57+0),0)+IF(Analyse!$E$4="X",INDIRECT("'DATA - økonomi'!R"&amp;4+15*$A57+4*$A57+1),0)+IF(Analyse!$E$104="X",INDIRECT("'DATA - økonomi'!R"&amp;4+15*$A57+4*$A57+2),0)+IF(Analyse!$E$105="X",INDIRECT("'DATA - økonomi'!R"&amp;4+15*$A57+4*$A57+3),0)+IF(Analyse!$E$106="X",INDIRECT("'DATA - økonomi'!R"&amp;4+15*$A57+4*$A57+4),0)+IF(Analyse!$E$107="X",INDIRECT("'DATA - økonomi'!R"&amp;4+15*$A57+4*$A57+5),0)+IF(Analyse!$E$108="X",INDIRECT("'DATA - økonomi'!R"&amp;4+15*$A57+4*$A57+6),0)+IF(Analyse!$E$109="X",INDIRECT("'DATA - økonomi'!R"&amp;4+15*$A57+4*$A57+7),0)+IF(Analyse!$E$110="X",INDIRECT("'DATA - økonomi'!R"&amp;4+15*$A57+4*$A57+8),0)+IF(Analyse!$E$111="X",INDIRECT("'DATA - økonomi'!R"&amp;4+15*$A57+4*$A57+9),0)+IF(Analyse!$E$112="X",INDIRECT("'DATA - økonomi'!R"&amp;4+15*$A57+4*$A57+10),0)+IF(Analyse!$E$115="X",INDIRECT("'DATA - økonomi'!R"&amp;4+15*$A57+4*$A57+11),0)+IF(Analyse!$E$116="X",INDIRECT("'DATA - økonomi'!R"&amp;4+15*$A57+4*$A57+12),0)+IF(Analyse!$E$117="X",INDIRECT("'DATA - økonomi'!R"&amp;4+15*$A57+4*$A57+13),0)+IF(Analyse!$E$129="X",INDIRECT("'DATA - økonomi'!R"&amp;4+15*$A57+4*$A57+14),0)</f>
        <v>0</v>
      </c>
      <c r="S57" s="36">
        <f ca="1">IF(Analyse!$E$3="X",INDIRECT("'DATA - økonomi'!S"&amp;4+15*$A57+4*$A57+0),0)+IF(Analyse!$E$4="X",INDIRECT("'DATA - økonomi'!S"&amp;4+15*$A57+4*$A57+1),0)+IF(Analyse!$E$104="X",INDIRECT("'DATA - økonomi'!S"&amp;4+15*$A57+4*$A57+2),0)+IF(Analyse!$E$105="X",INDIRECT("'DATA - økonomi'!S"&amp;4+15*$A57+4*$A57+3),0)+IF(Analyse!$E$106="X",INDIRECT("'DATA - økonomi'!S"&amp;4+15*$A57+4*$A57+4),0)+IF(Analyse!$E$107="X",INDIRECT("'DATA - økonomi'!S"&amp;4+15*$A57+4*$A57+5),0)+IF(Analyse!$E$108="X",INDIRECT("'DATA - økonomi'!S"&amp;4+15*$A57+4*$A57+6),0)+IF(Analyse!$E$109="X",INDIRECT("'DATA - økonomi'!S"&amp;4+15*$A57+4*$A57+7),0)+IF(Analyse!$E$110="X",INDIRECT("'DATA - økonomi'!S"&amp;4+15*$A57+4*$A57+8),0)+IF(Analyse!$E$111="X",INDIRECT("'DATA - økonomi'!S"&amp;4+15*$A57+4*$A57+9),0)+IF(Analyse!$E$112="X",INDIRECT("'DATA - økonomi'!S"&amp;4+15*$A57+4*$A57+10),0)+IF(Analyse!$E$115="X",INDIRECT("'DATA - økonomi'!S"&amp;4+15*$A57+4*$A57+11),0)+IF(Analyse!$E$116="X",INDIRECT("'DATA - økonomi'!S"&amp;4+15*$A57+4*$A57+12),0)+IF(Analyse!$E$117="X",INDIRECT("'DATA - økonomi'!S"&amp;4+15*$A57+4*$A57+13),0)+IF(Analyse!$E$129="X",INDIRECT("'DATA - økonomi'!S"&amp;4+15*$A57+4*$A57+14),0)</f>
        <v>0</v>
      </c>
      <c r="T57" s="36">
        <f ca="1">IF(Analyse!$E$3="X",INDIRECT("'DATA - økonomi'!T"&amp;4+15*$A57+4*$A57+0),0)+IF(Analyse!$E$4="X",INDIRECT("'DATA - økonomi'!T"&amp;4+15*$A57+4*$A57+1),0)+IF(Analyse!$E$104="X",INDIRECT("'DATA - økonomi'!T"&amp;4+15*$A57+4*$A57+2),0)+IF(Analyse!$E$105="X",INDIRECT("'DATA - økonomi'!T"&amp;4+15*$A57+4*$A57+3),0)+IF(Analyse!$E$106="X",INDIRECT("'DATA - økonomi'!T"&amp;4+15*$A57+4*$A57+4),0)+IF(Analyse!$E$107="X",INDIRECT("'DATA - økonomi'!T"&amp;4+15*$A57+4*$A57+5),0)+IF(Analyse!$E$108="X",INDIRECT("'DATA - økonomi'!T"&amp;4+15*$A57+4*$A57+6),0)+IF(Analyse!$E$109="X",INDIRECT("'DATA - økonomi'!T"&amp;4+15*$A57+4*$A57+7),0)+IF(Analyse!$E$110="X",INDIRECT("'DATA - økonomi'!T"&amp;4+15*$A57+4*$A57+8),0)+IF(Analyse!$E$111="X",INDIRECT("'DATA - økonomi'!T"&amp;4+15*$A57+4*$A57+9),0)+IF(Analyse!$E$112="X",INDIRECT("'DATA - økonomi'!T"&amp;4+15*$A57+4*$A57+10),0)+IF(Analyse!$E$115="X",INDIRECT("'DATA - økonomi'!T"&amp;4+15*$A57+4*$A57+11),0)+IF(Analyse!$E$116="X",INDIRECT("'DATA - økonomi'!T"&amp;4+15*$A57+4*$A57+12),0)+IF(Analyse!$E$117="X",INDIRECT("'DATA - økonomi'!T"&amp;4+15*$A57+4*$A57+13),0)+IF(Analyse!$E$129="X",INDIRECT("'DATA - økonomi'!T"&amp;4+15*$A57+4*$A57+14),0)</f>
        <v>0</v>
      </c>
      <c r="U57" s="36">
        <f ca="1">IF(Analyse!$E$3="X",INDIRECT("'DATA - økonomi'!U"&amp;4+15*$A57+4*$A57+0),0)+IF(Analyse!$E$4="X",INDIRECT("'DATA - økonomi'!U"&amp;4+15*$A57+4*$A57+1),0)+IF(Analyse!$E$104="X",INDIRECT("'DATA - økonomi'!U"&amp;4+15*$A57+4*$A57+2),0)+IF(Analyse!$E$105="X",INDIRECT("'DATA - økonomi'!U"&amp;4+15*$A57+4*$A57+3),0)+IF(Analyse!$E$106="X",INDIRECT("'DATA - økonomi'!U"&amp;4+15*$A57+4*$A57+4),0)+IF(Analyse!$E$107="X",INDIRECT("'DATA - økonomi'!U"&amp;4+15*$A57+4*$A57+5),0)+IF(Analyse!$E$108="X",INDIRECT("'DATA - økonomi'!U"&amp;4+15*$A57+4*$A57+6),0)+IF(Analyse!$E$109="X",INDIRECT("'DATA - økonomi'!U"&amp;4+15*$A57+4*$A57+7),0)+IF(Analyse!$E$110="X",INDIRECT("'DATA - økonomi'!U"&amp;4+15*$A57+4*$A57+8),0)+IF(Analyse!$E$111="X",INDIRECT("'DATA - økonomi'!U"&amp;4+15*$A57+4*$A57+9),0)+IF(Analyse!$E$112="X",INDIRECT("'DATA - økonomi'!U"&amp;4+15*$A57+4*$A57+10),0)+IF(Analyse!$E$115="X",INDIRECT("'DATA - økonomi'!U"&amp;4+15*$A57+4*$A57+11),0)+IF(Analyse!$E$116="X",INDIRECT("'DATA - økonomi'!U"&amp;4+15*$A57+4*$A57+12),0)+IF(Analyse!$E$117="X",INDIRECT("'DATA - økonomi'!U"&amp;4+15*$A57+4*$A57+13),0)+IF(Analyse!$E$129="X",INDIRECT("'DATA - økonomi'!U"&amp;4+15*$A57+4*$A57+14),0)</f>
        <v>0</v>
      </c>
      <c r="V57" s="36">
        <f ca="1">IF(Analyse!$E$3="X",INDIRECT("'DATA - økonomi'!V"&amp;4+15*$A57+4*$A57+0),0)+IF(Analyse!$E$4="X",INDIRECT("'DATA - økonomi'!V"&amp;4+15*$A57+4*$A57+1),0)+IF(Analyse!$E$104="X",INDIRECT("'DATA - økonomi'!V"&amp;4+15*$A57+4*$A57+2),0)+IF(Analyse!$E$105="X",INDIRECT("'DATA - økonomi'!V"&amp;4+15*$A57+4*$A57+3),0)+IF(Analyse!$E$106="X",INDIRECT("'DATA - økonomi'!V"&amp;4+15*$A57+4*$A57+4),0)+IF(Analyse!$E$107="X",INDIRECT("'DATA - økonomi'!V"&amp;4+15*$A57+4*$A57+5),0)+IF(Analyse!$E$108="X",INDIRECT("'DATA - økonomi'!V"&amp;4+15*$A57+4*$A57+6),0)+IF(Analyse!$E$109="X",INDIRECT("'DATA - økonomi'!V"&amp;4+15*$A57+4*$A57+7),0)+IF(Analyse!$E$110="X",INDIRECT("'DATA - økonomi'!V"&amp;4+15*$A57+4*$A57+8),0)+IF(Analyse!$E$111="X",INDIRECT("'DATA - økonomi'!V"&amp;4+15*$A57+4*$A57+9),0)+IF(Analyse!$E$112="X",INDIRECT("'DATA - økonomi'!V"&amp;4+15*$A57+4*$A57+10),0)+IF(Analyse!$E$115="X",INDIRECT("'DATA - økonomi'!V"&amp;4+15*$A57+4*$A57+11),0)+IF(Analyse!$E$116="X",INDIRECT("'DATA - økonomi'!V"&amp;4+15*$A57+4*$A57+12),0)+IF(Analyse!$E$117="X",INDIRECT("'DATA - økonomi'!V"&amp;4+15*$A57+4*$A57+13),0)+IF(Analyse!$E$129="X",INDIRECT("'DATA - økonomi'!V"&amp;4+15*$A57+4*$A57+14),0)</f>
        <v>0</v>
      </c>
      <c r="W57" s="36">
        <f ca="1">IF(Analyse!$E$3="X",INDIRECT("'DATA - økonomi'!W"&amp;4+15*$A57+4*$A57+0),0)+IF(Analyse!$E$4="X",INDIRECT("'DATA - økonomi'!W"&amp;4+15*$A57+4*$A57+1),0)+IF(Analyse!$E$104="X",INDIRECT("'DATA - økonomi'!W"&amp;4+15*$A57+4*$A57+2),0)+IF(Analyse!$E$105="X",INDIRECT("'DATA - økonomi'!W"&amp;4+15*$A57+4*$A57+3),0)+IF(Analyse!$E$106="X",INDIRECT("'DATA - økonomi'!W"&amp;4+15*$A57+4*$A57+4),0)+IF(Analyse!$E$107="X",INDIRECT("'DATA - økonomi'!W"&amp;4+15*$A57+4*$A57+5),0)+IF(Analyse!$E$108="X",INDIRECT("'DATA - økonomi'!W"&amp;4+15*$A57+4*$A57+6),0)+IF(Analyse!$E$109="X",INDIRECT("'DATA - økonomi'!W"&amp;4+15*$A57+4*$A57+7),0)+IF(Analyse!$E$110="X",INDIRECT("'DATA - økonomi'!W"&amp;4+15*$A57+4*$A57+8),0)+IF(Analyse!$E$111="X",INDIRECT("'DATA - økonomi'!W"&amp;4+15*$A57+4*$A57+9),0)+IF(Analyse!$E$112="X",INDIRECT("'DATA - økonomi'!W"&amp;4+15*$A57+4*$A57+10),0)+IF(Analyse!$E$115="X",INDIRECT("'DATA - økonomi'!W"&amp;4+15*$A57+4*$A57+11),0)+IF(Analyse!$E$116="X",INDIRECT("'DATA - økonomi'!W"&amp;4+15*$A57+4*$A57+12),0)+IF(Analyse!$E$117="X",INDIRECT("'DATA - økonomi'!W"&amp;4+15*$A57+4*$A57+13),0)+IF(Analyse!$E$129="X",INDIRECT("'DATA - økonomi'!W"&amp;4+15*$A57+4*$A57+14),0)</f>
        <v>0</v>
      </c>
      <c r="X57" s="36">
        <f ca="1">IF(Analyse!$E$3="X",INDIRECT("'DATA - økonomi'!X"&amp;4+15*$A57+4*$A57+0),0)+IF(Analyse!$E$4="X",INDIRECT("'DATA - økonomi'!X"&amp;4+15*$A57+4*$A57+1),0)+IF(Analyse!$E$104="X",INDIRECT("'DATA - økonomi'!X"&amp;4+15*$A57+4*$A57+2),0)+IF(Analyse!$E$105="X",INDIRECT("'DATA - økonomi'!X"&amp;4+15*$A57+4*$A57+3),0)+IF(Analyse!$E$106="X",INDIRECT("'DATA - økonomi'!X"&amp;4+15*$A57+4*$A57+4),0)+IF(Analyse!$E$107="X",INDIRECT("'DATA - økonomi'!X"&amp;4+15*$A57+4*$A57+5),0)+IF(Analyse!$E$108="X",INDIRECT("'DATA - økonomi'!X"&amp;4+15*$A57+4*$A57+6),0)+IF(Analyse!$E$109="X",INDIRECT("'DATA - økonomi'!X"&amp;4+15*$A57+4*$A57+7),0)+IF(Analyse!$E$110="X",INDIRECT("'DATA - økonomi'!X"&amp;4+15*$A57+4*$A57+8),0)+IF(Analyse!$E$111="X",INDIRECT("'DATA - økonomi'!X"&amp;4+15*$A57+4*$A57+9),0)+IF(Analyse!$E$112="X",INDIRECT("'DATA - økonomi'!X"&amp;4+15*$A57+4*$A57+10),0)+IF(Analyse!$E$115="X",INDIRECT("'DATA - økonomi'!X"&amp;4+15*$A57+4*$A57+11),0)+IF(Analyse!$E$116="X",INDIRECT("'DATA - økonomi'!X"&amp;4+15*$A57+4*$A57+12),0)+IF(Analyse!$E$117="X",INDIRECT("'DATA - økonomi'!X"&amp;4+15*$A57+4*$A57+13),0)+IF(Analyse!$E$129="X",INDIRECT("'DATA - økonomi'!X"&amp;4+15*$A57+4*$A57+14),0)</f>
        <v>0</v>
      </c>
      <c r="Y57" s="36">
        <f ca="1">IF(Analyse!$E$3="X",INDIRECT("'DATA - økonomi'!Y"&amp;4+15*$A57+4*$A57+0),0)+IF(Analyse!$E$4="X",INDIRECT("'DATA - økonomi'!Y"&amp;4+15*$A57+4*$A57+1),0)+IF(Analyse!$E$104="X",INDIRECT("'DATA - økonomi'!Y"&amp;4+15*$A57+4*$A57+2),0)+IF(Analyse!$E$105="X",INDIRECT("'DATA - økonomi'!Y"&amp;4+15*$A57+4*$A57+3),0)+IF(Analyse!$E$106="X",INDIRECT("'DATA - økonomi'!Y"&amp;4+15*$A57+4*$A57+4),0)+IF(Analyse!$E$107="X",INDIRECT("'DATA - økonomi'!Y"&amp;4+15*$A57+4*$A57+5),0)+IF(Analyse!$E$108="X",INDIRECT("'DATA - økonomi'!Y"&amp;4+15*$A57+4*$A57+6),0)+IF(Analyse!$E$109="X",INDIRECT("'DATA - økonomi'!Y"&amp;4+15*$A57+4*$A57+7),0)+IF(Analyse!$E$110="X",INDIRECT("'DATA - økonomi'!Y"&amp;4+15*$A57+4*$A57+8),0)+IF(Analyse!$E$111="X",INDIRECT("'DATA - økonomi'!Y"&amp;4+15*$A57+4*$A57+9),0)+IF(Analyse!$E$112="X",INDIRECT("'DATA - økonomi'!Y"&amp;4+15*$A57+4*$A57+10),0)+IF(Analyse!$E$115="X",INDIRECT("'DATA - økonomi'!Y"&amp;4+15*$A57+4*$A57+11),0)+IF(Analyse!$E$116="X",INDIRECT("'DATA - økonomi'!Y"&amp;4+15*$A57+4*$A57+12),0)+IF(Analyse!$E$117="X",INDIRECT("'DATA - økonomi'!Y"&amp;4+15*$A57+4*$A57+13),0)+IF(Analyse!$E$129="X",INDIRECT("'DATA - økonomi'!Y"&amp;4+15*$A57+4*$A57+14),0)</f>
        <v>0</v>
      </c>
      <c r="Z57" s="36">
        <f ca="1">IF(Analyse!$E$3="X",INDIRECT("'DATA - økonomi'!Z"&amp;4+15*$A57+4*$A57+0),0)+IF(Analyse!$E$4="X",INDIRECT("'DATA - økonomi'!Z"&amp;4+15*$A57+4*$A57+1),0)+IF(Analyse!$E$104="X",INDIRECT("'DATA - økonomi'!Z"&amp;4+15*$A57+4*$A57+2),0)+IF(Analyse!$E$105="X",INDIRECT("'DATA - økonomi'!Z"&amp;4+15*$A57+4*$A57+3),0)+IF(Analyse!$E$106="X",INDIRECT("'DATA - økonomi'!Z"&amp;4+15*$A57+4*$A57+4),0)+IF(Analyse!$E$107="X",INDIRECT("'DATA - økonomi'!Z"&amp;4+15*$A57+4*$A57+5),0)+IF(Analyse!$E$108="X",INDIRECT("'DATA - økonomi'!Z"&amp;4+15*$A57+4*$A57+6),0)+IF(Analyse!$E$109="X",INDIRECT("'DATA - økonomi'!Z"&amp;4+15*$A57+4*$A57+7),0)+IF(Analyse!$E$110="X",INDIRECT("'DATA - økonomi'!Z"&amp;4+15*$A57+4*$A57+8),0)+IF(Analyse!$E$111="X",INDIRECT("'DATA - økonomi'!Z"&amp;4+15*$A57+4*$A57+9),0)+IF(Analyse!$E$112="X",INDIRECT("'DATA - økonomi'!Z"&amp;4+15*$A57+4*$A57+10),0)+IF(Analyse!$E$115="X",INDIRECT("'DATA - økonomi'!Z"&amp;4+15*$A57+4*$A57+11),0)+IF(Analyse!$E$116="X",INDIRECT("'DATA - økonomi'!Z"&amp;4+15*$A57+4*$A57+12),0)+IF(Analyse!$E$117="X",INDIRECT("'DATA - økonomi'!Z"&amp;4+15*$A57+4*$A57+13),0)+IF(Analyse!$E$129="X",INDIRECT("'DATA - økonomi'!Z"&amp;4+15*$A57+4*$A57+14),0)</f>
        <v>0</v>
      </c>
      <c r="AA57" s="36">
        <f ca="1">IF(Analyse!$E$3="X",INDIRECT("'DATA - økonomi'!Z"&amp;4+15*$A57+4*$A57+0),0)+IF(Analyse!$E$4="X",INDIRECT("'DATA - økonomi'!Z"&amp;4+15*$A57+4*$A57+1),0)+IF(Analyse!$E$104="X",INDIRECT("'DATA - økonomi'!Z"&amp;4+15*$A57+4*$A57+2),0)+IF(Analyse!$E$105="X",INDIRECT("'DATA - økonomi'!Z"&amp;4+15*$A57+4*$A57+3),0)+IF(Analyse!$E$106="X",INDIRECT("'DATA - økonomi'!Z"&amp;4+15*$A57+4*$A57+4),0)+IF(Analyse!$E$107="X",INDIRECT("'DATA - økonomi'!Z"&amp;4+15*$A57+4*$A57+5),0)+IF(Analyse!$E$108="X",INDIRECT("'DATA - økonomi'!Z"&amp;4+15*$A57+4*$A57+6),0)+IF(Analyse!$E$109="X",INDIRECT("'DATA - økonomi'!Z"&amp;4+15*$A57+4*$A57+7),0)+IF(Analyse!$E$110="X",INDIRECT("'DATA - økonomi'!Z"&amp;4+15*$A57+4*$A57+8),0)+IF(Analyse!$E$111="X",INDIRECT("'DATA - økonomi'!Z"&amp;4+15*$A57+4*$A57+9),0)+IF(Analyse!$E$112="X",INDIRECT("'DATA - økonomi'!Z"&amp;4+15*$A57+4*$A57+10),0)+IF(Analyse!$E$115="X",INDIRECT("'DATA - økonomi'!Z"&amp;4+15*$A57+4*$A57+11),0)+IF(Analyse!$E$116="X",INDIRECT("'DATA - økonomi'!Z"&amp;4+15*$A57+4*$A57+12),0)+IF(Analyse!$E$117="X",INDIRECT("'DATA - økonomi'!Z"&amp;4+15*$A57+4*$A57+13),0)+IF(Analyse!$E$129="X",INDIRECT("'DATA - økonomi'!Z"&amp;4+15*$A57+4*$A57+14),0)</f>
        <v>0</v>
      </c>
      <c r="AB57" s="36">
        <f ca="1">IF(Analyse!$E$3="X",INDIRECT("'DATA - økonomi'!Z"&amp;4+15*$A57+4*$A57+0),0)+IF(Analyse!$E$4="X",INDIRECT("'DATA - økonomi'!Z"&amp;4+15*$A57+4*$A57+1),0)+IF(Analyse!$E$104="X",INDIRECT("'DATA - økonomi'!Z"&amp;4+15*$A57+4*$A57+2),0)+IF(Analyse!$E$105="X",INDIRECT("'DATA - økonomi'!Z"&amp;4+15*$A57+4*$A57+3),0)+IF(Analyse!$E$106="X",INDIRECT("'DATA - økonomi'!Z"&amp;4+15*$A57+4*$A57+4),0)+IF(Analyse!$E$107="X",INDIRECT("'DATA - økonomi'!Z"&amp;4+15*$A57+4*$A57+5),0)+IF(Analyse!$E$108="X",INDIRECT("'DATA - økonomi'!Z"&amp;4+15*$A57+4*$A57+6),0)+IF(Analyse!$E$109="X",INDIRECT("'DATA - økonomi'!Z"&amp;4+15*$A57+4*$A57+7),0)+IF(Analyse!$E$110="X",INDIRECT("'DATA - økonomi'!Z"&amp;4+15*$A57+4*$A57+8),0)+IF(Analyse!$E$111="X",INDIRECT("'DATA - økonomi'!Z"&amp;4+15*$A57+4*$A57+9),0)+IF(Analyse!$E$112="X",INDIRECT("'DATA - økonomi'!Z"&amp;4+15*$A57+4*$A57+10),0)+IF(Analyse!$E$115="X",INDIRECT("'DATA - økonomi'!Z"&amp;4+15*$A57+4*$A57+11),0)+IF(Analyse!$E$116="X",INDIRECT("'DATA - økonomi'!Z"&amp;4+15*$A57+4*$A57+12),0)+IF(Analyse!$E$117="X",INDIRECT("'DATA - økonomi'!Z"&amp;4+15*$A57+4*$A57+13),0)+IF(Analyse!$E$129="X",INDIRECT("'DATA - økonomi'!Z"&amp;4+15*$A57+4*$A57+14),0)</f>
        <v>0</v>
      </c>
      <c r="AC57" s="30"/>
      <c r="AD57" s="35" t="s">
        <v>65</v>
      </c>
      <c r="AE57" s="36">
        <f ca="1">IF(Analyse!$E$3="X",INDIRECT("'DATA - økonomi'!AE"&amp;4+15*$A57+4*$A57+0),0)+IF(Analyse!$E$4="X",INDIRECT("'DATA - økonomi'!AE"&amp;4+15*$A57+4*$A57+1),0)+IF(Analyse!$E$104="X",INDIRECT("'DATA - økonomi'!AE"&amp;4+15*$A57+4*$A57+2),0)+IF(Analyse!$E$105="X",INDIRECT("'DATA - økonomi'!AE"&amp;4+15*$A57+4*$A57+3),0)+IF(Analyse!$E$106="X",INDIRECT("'DATA - økonomi'!AE"&amp;4+15*$A57+4*$A57+4),0)+IF(Analyse!$E$107="X",INDIRECT("'DATA - økonomi'!AE"&amp;4+15*$A57+4*$A57+5),0)+IF(Analyse!$E$108="X",INDIRECT("'DATA - økonomi'!AE"&amp;4+15*$A57+4*$A57+6),0)+IF(Analyse!$E$109="X",INDIRECT("'DATA - økonomi'!AE"&amp;4+15*$A57+4*$A57+7),0)+IF(Analyse!$E$110="X",INDIRECT("'DATA - økonomi'!AE"&amp;4+15*$A57+4*$A57+8),0)+IF(Analyse!$E$111="X",INDIRECT("'DATA - økonomi'!AE"&amp;4+15*$A57+4*$A57+9),0)+IF(Analyse!$E$112="X",INDIRECT("'DATA - økonomi'!AE"&amp;4+15*$A57+4*$A57+10),0)+IF(Analyse!$E$115="X",INDIRECT("'DATA - økonomi'!AE"&amp;4+15*$A57+4*$A57+11),0)+IF(Analyse!$E$116="X",INDIRECT("'DATA - økonomi'!AE"&amp;4+15*$A57+4*$A57+12),0)+IF(Analyse!$E$117="X",INDIRECT("'DATA - økonomi'!AE"&amp;4+15*$A57+4*$A57+13),0)+IF(Analyse!$E$129="X",INDIRECT("'DATA - økonomi'!AE"&amp;4+15*$A57+4*$A57+14),0)</f>
        <v>0</v>
      </c>
      <c r="AF57" s="36">
        <f ca="1">IF(Analyse!$E$3="X",INDIRECT("'DATA - økonomi'!AF"&amp;4+15*$A57+4*$A57+0),0)+IF(Analyse!$E$4="X",INDIRECT("'DATA - økonomi'!AF"&amp;4+15*$A57+4*$A57+1),0)+IF(Analyse!$E$104="X",INDIRECT("'DATA - økonomi'!AF"&amp;4+15*$A57+4*$A57+2),0)+IF(Analyse!$E$105="X",INDIRECT("'DATA - økonomi'!AF"&amp;4+15*$A57+4*$A57+3),0)+IF(Analyse!$E$106="X",INDIRECT("'DATA - økonomi'!AF"&amp;4+15*$A57+4*$A57+4),0)+IF(Analyse!$E$107="X",INDIRECT("'DATA - økonomi'!AF"&amp;4+15*$A57+4*$A57+5),0)+IF(Analyse!$E$108="X",INDIRECT("'DATA - økonomi'!AF"&amp;4+15*$A57+4*$A57+6),0)+IF(Analyse!$E$109="X",INDIRECT("'DATA - økonomi'!AF"&amp;4+15*$A57+4*$A57+7),0)+IF(Analyse!$E$110="X",INDIRECT("'DATA - økonomi'!AF"&amp;4+15*$A57+4*$A57+8),0)+IF(Analyse!$E$111="X",INDIRECT("'DATA - økonomi'!AF"&amp;4+15*$A57+4*$A57+9),0)+IF(Analyse!$E$112="X",INDIRECT("'DATA - økonomi'!AF"&amp;4+15*$A57+4*$A57+10),0)+IF(Analyse!$E$115="X",INDIRECT("'DATA - økonomi'!AF"&amp;4+15*$A57+4*$A57+11),0)+IF(Analyse!$E$116="X",INDIRECT("'DATA - økonomi'!AF"&amp;4+15*$A57+4*$A57+12),0)+IF(Analyse!$E$117="X",INDIRECT("'DATA - økonomi'!AF"&amp;4+15*$A57+4*$A57+13),0)+IF(Analyse!$E$129="X",INDIRECT("'DATA - økonomi'!AF"&amp;4+15*$A57+4*$A57+14),0)</f>
        <v>0</v>
      </c>
      <c r="AG57" s="36">
        <f ca="1">IF(Analyse!$E$3="X",INDIRECT("'DATA - økonomi'!AG"&amp;4+15*$A57+4*$A57+0),0)+IF(Analyse!$E$4="X",INDIRECT("'DATA - økonomi'!AG"&amp;4+15*$A57+4*$A57+1),0)+IF(Analyse!$E$104="X",INDIRECT("'DATA - økonomi'!AG"&amp;4+15*$A57+4*$A57+2),0)+IF(Analyse!$E$105="X",INDIRECT("'DATA - økonomi'!AG"&amp;4+15*$A57+4*$A57+3),0)+IF(Analyse!$E$106="X",INDIRECT("'DATA - økonomi'!AG"&amp;4+15*$A57+4*$A57+4),0)+IF(Analyse!$E$107="X",INDIRECT("'DATA - økonomi'!AG"&amp;4+15*$A57+4*$A57+5),0)+IF(Analyse!$E$108="X",INDIRECT("'DATA - økonomi'!AG"&amp;4+15*$A57+4*$A57+6),0)+IF(Analyse!$E$109="X",INDIRECT("'DATA - økonomi'!AG"&amp;4+15*$A57+4*$A57+7),0)+IF(Analyse!$E$110="X",INDIRECT("'DATA - økonomi'!AG"&amp;4+15*$A57+4*$A57+8),0)+IF(Analyse!$E$111="X",INDIRECT("'DATA - økonomi'!AG"&amp;4+15*$A57+4*$A57+9),0)+IF(Analyse!$E$112="X",INDIRECT("'DATA - økonomi'!AG"&amp;4+15*$A57+4*$A57+10),0)+IF(Analyse!$E$115="X",INDIRECT("'DATA - økonomi'!AG"&amp;4+15*$A57+4*$A57+11),0)+IF(Analyse!$E$116="X",INDIRECT("'DATA - økonomi'!AG"&amp;4+15*$A57+4*$A57+12),0)+IF(Analyse!$E$117="X",INDIRECT("'DATA - økonomi'!AG"&amp;4+15*$A57+4*$A57+13),0)+IF(Analyse!$E$129="X",INDIRECT("'DATA - økonomi'!AG"&amp;4+15*$A57+4*$A57+14),0)</f>
        <v>0</v>
      </c>
      <c r="AH57" s="36">
        <f ca="1">IF(Analyse!$E$3="X",INDIRECT("'DATA - økonomi'!AH"&amp;4+15*$A57+4*$A57+0),0)+IF(Analyse!$E$4="X",INDIRECT("'DATA - økonomi'!AH"&amp;4+15*$A57+4*$A57+1),0)+IF(Analyse!$E$104="X",INDIRECT("'DATA - økonomi'!AH"&amp;4+15*$A57+4*$A57+2),0)+IF(Analyse!$E$105="X",INDIRECT("'DATA - økonomi'!AH"&amp;4+15*$A57+4*$A57+3),0)+IF(Analyse!$E$106="X",INDIRECT("'DATA - økonomi'!AH"&amp;4+15*$A57+4*$A57+4),0)+IF(Analyse!$E$107="X",INDIRECT("'DATA - økonomi'!AH"&amp;4+15*$A57+4*$A57+5),0)+IF(Analyse!$E$108="X",INDIRECT("'DATA - økonomi'!AH"&amp;4+15*$A57+4*$A57+6),0)+IF(Analyse!$E$109="X",INDIRECT("'DATA - økonomi'!AH"&amp;4+15*$A57+4*$A57+7),0)+IF(Analyse!$E$110="X",INDIRECT("'DATA - økonomi'!AH"&amp;4+15*$A57+4*$A57+8),0)+IF(Analyse!$E$111="X",INDIRECT("'DATA - økonomi'!AH"&amp;4+15*$A57+4*$A57+9),0)+IF(Analyse!$E$112="X",INDIRECT("'DATA - økonomi'!AH"&amp;4+15*$A57+4*$A57+10),0)+IF(Analyse!$E$115="X",INDIRECT("'DATA - økonomi'!AH"&amp;4+15*$A57+4*$A57+11),0)+IF(Analyse!$E$116="X",INDIRECT("'DATA - økonomi'!AH"&amp;4+15*$A57+4*$A57+12),0)+IF(Analyse!$E$117="X",INDIRECT("'DATA - økonomi'!AH"&amp;4+15*$A57+4*$A57+13),0)+IF(Analyse!$E$129="X",INDIRECT("'DATA - økonomi'!AH"&amp;4+15*$A57+4*$A57+14),0)</f>
        <v>0</v>
      </c>
      <c r="AI57" s="36">
        <f ca="1">IF(Analyse!$E$3="X",INDIRECT("'DATA - økonomi'!AI"&amp;4+15*$A57+4*$A57+0),0)+IF(Analyse!$E$4="X",INDIRECT("'DATA - økonomi'!AI"&amp;4+15*$A57+4*$A57+1),0)+IF(Analyse!$E$104="X",INDIRECT("'DATA - økonomi'!AI"&amp;4+15*$A57+4*$A57+2),0)+IF(Analyse!$E$105="X",INDIRECT("'DATA - økonomi'!AI"&amp;4+15*$A57+4*$A57+3),0)+IF(Analyse!$E$106="X",INDIRECT("'DATA - økonomi'!AI"&amp;4+15*$A57+4*$A57+4),0)+IF(Analyse!$E$107="X",INDIRECT("'DATA - økonomi'!AI"&amp;4+15*$A57+4*$A57+5),0)+IF(Analyse!$E$108="X",INDIRECT("'DATA - økonomi'!AI"&amp;4+15*$A57+4*$A57+6),0)+IF(Analyse!$E$109="X",INDIRECT("'DATA - økonomi'!AI"&amp;4+15*$A57+4*$A57+7),0)+IF(Analyse!$E$110="X",INDIRECT("'DATA - økonomi'!AI"&amp;4+15*$A57+4*$A57+8),0)+IF(Analyse!$E$111="X",INDIRECT("'DATA - økonomi'!AI"&amp;4+15*$A57+4*$A57+9),0)+IF(Analyse!$E$112="X",INDIRECT("'DATA - økonomi'!AI"&amp;4+15*$A57+4*$A57+10),0)+IF(Analyse!$E$115="X",INDIRECT("'DATA - økonomi'!AI"&amp;4+15*$A57+4*$A57+11),0)+IF(Analyse!$E$116="X",INDIRECT("'DATA - økonomi'!AI"&amp;4+15*$A57+4*$A57+12),0)+IF(Analyse!$E$117="X",INDIRECT("'DATA - økonomi'!AI"&amp;4+15*$A57+4*$A57+13),0)+IF(Analyse!$E$129="X",INDIRECT("'DATA - økonomi'!AI"&amp;4+15*$A57+4*$A57+14),0)</f>
        <v>0</v>
      </c>
      <c r="AJ57" s="36">
        <f ca="1">IF(Analyse!$E$3="X",INDIRECT("'DATA - økonomi'!AJ"&amp;4+15*$A57+4*$A57+0),0)+IF(Analyse!$E$4="X",INDIRECT("'DATA - økonomi'!AJ"&amp;4+15*$A57+4*$A57+1),0)+IF(Analyse!$E$104="X",INDIRECT("'DATA - økonomi'!AJ"&amp;4+15*$A57+4*$A57+2),0)+IF(Analyse!$E$105="X",INDIRECT("'DATA - økonomi'!AJ"&amp;4+15*$A57+4*$A57+3),0)+IF(Analyse!$E$106="X",INDIRECT("'DATA - økonomi'!AJ"&amp;4+15*$A57+4*$A57+4),0)+IF(Analyse!$E$107="X",INDIRECT("'DATA - økonomi'!AJ"&amp;4+15*$A57+4*$A57+5),0)+IF(Analyse!$E$108="X",INDIRECT("'DATA - økonomi'!AJ"&amp;4+15*$A57+4*$A57+6),0)+IF(Analyse!$E$109="X",INDIRECT("'DATA - økonomi'!AJ"&amp;4+15*$A57+4*$A57+7),0)+IF(Analyse!$E$110="X",INDIRECT("'DATA - økonomi'!AJ"&amp;4+15*$A57+4*$A57+8),0)+IF(Analyse!$E$111="X",INDIRECT("'DATA - økonomi'!AJ"&amp;4+15*$A57+4*$A57+9),0)+IF(Analyse!$E$112="X",INDIRECT("'DATA - økonomi'!AJ"&amp;4+15*$A57+4*$A57+10),0)+IF(Analyse!$E$115="X",INDIRECT("'DATA - økonomi'!AJ"&amp;4+15*$A57+4*$A57+11),0)+IF(Analyse!$E$116="X",INDIRECT("'DATA - økonomi'!AJ"&amp;4+15*$A57+4*$A57+12),0)+IF(Analyse!$E$117="X",INDIRECT("'DATA - økonomi'!AJ"&amp;4+15*$A57+4*$A57+13),0)+IF(Analyse!$E$129="X",INDIRECT("'DATA - økonomi'!AJ"&amp;4+15*$A57+4*$A57+14),0)</f>
        <v>0</v>
      </c>
      <c r="AK57" s="36">
        <f ca="1">IF(Analyse!$E$3="X",INDIRECT("'DATA - økonomi'!AK"&amp;4+15*$A57+4*$A57+0),0)+IF(Analyse!$E$4="X",INDIRECT("'DATA - økonomi'!AK"&amp;4+15*$A57+4*$A57+1),0)+IF(Analyse!$E$104="X",INDIRECT("'DATA - økonomi'!AK"&amp;4+15*$A57+4*$A57+2),0)+IF(Analyse!$E$105="X",INDIRECT("'DATA - økonomi'!AK"&amp;4+15*$A57+4*$A57+3),0)+IF(Analyse!$E$106="X",INDIRECT("'DATA - økonomi'!AK"&amp;4+15*$A57+4*$A57+4),0)+IF(Analyse!$E$107="X",INDIRECT("'DATA - økonomi'!AK"&amp;4+15*$A57+4*$A57+5),0)+IF(Analyse!$E$108="X",INDIRECT("'DATA - økonomi'!AK"&amp;4+15*$A57+4*$A57+6),0)+IF(Analyse!$E$109="X",INDIRECT("'DATA - økonomi'!AK"&amp;4+15*$A57+4*$A57+7),0)+IF(Analyse!$E$110="X",INDIRECT("'DATA - økonomi'!AK"&amp;4+15*$A57+4*$A57+8),0)+IF(Analyse!$E$111="X",INDIRECT("'DATA - økonomi'!AK"&amp;4+15*$A57+4*$A57+9),0)+IF(Analyse!$E$112="X",INDIRECT("'DATA - økonomi'!AK"&amp;4+15*$A57+4*$A57+10),0)+IF(Analyse!$E$115="X",INDIRECT("'DATA - økonomi'!AK"&amp;4+15*$A57+4*$A57+11),0)+IF(Analyse!$E$116="X",INDIRECT("'DATA - økonomi'!AK"&amp;4+15*$A57+4*$A57+12),0)+IF(Analyse!$E$117="X",INDIRECT("'DATA - økonomi'!AK"&amp;4+15*$A57+4*$A57+13),0)+IF(Analyse!$E$129="X",INDIRECT("'DATA - økonomi'!AK"&amp;4+15*$A57+4*$A57+14),0)</f>
        <v>0</v>
      </c>
      <c r="AL57" s="36">
        <f ca="1">IF(Analyse!$E$3="X",INDIRECT("'DATA - økonomi'!AL"&amp;4+15*$A57+4*$A57+0),0)+IF(Analyse!$E$4="X",INDIRECT("'DATA - økonomi'!AL"&amp;4+15*$A57+4*$A57+1),0)+IF(Analyse!$E$104="X",INDIRECT("'DATA - økonomi'!AL"&amp;4+15*$A57+4*$A57+2),0)+IF(Analyse!$E$105="X",INDIRECT("'DATA - økonomi'!AL"&amp;4+15*$A57+4*$A57+3),0)+IF(Analyse!$E$106="X",INDIRECT("'DATA - økonomi'!AL"&amp;4+15*$A57+4*$A57+4),0)+IF(Analyse!$E$107="X",INDIRECT("'DATA - økonomi'!AL"&amp;4+15*$A57+4*$A57+5),0)+IF(Analyse!$E$108="X",INDIRECT("'DATA - økonomi'!AL"&amp;4+15*$A57+4*$A57+6),0)+IF(Analyse!$E$109="X",INDIRECT("'DATA - økonomi'!AL"&amp;4+15*$A57+4*$A57+7),0)+IF(Analyse!$E$110="X",INDIRECT("'DATA - økonomi'!AL"&amp;4+15*$A57+4*$A57+8),0)+IF(Analyse!$E$111="X",INDIRECT("'DATA - økonomi'!AL"&amp;4+15*$A57+4*$A57+9),0)+IF(Analyse!$E$112="X",INDIRECT("'DATA - økonomi'!AL"&amp;4+15*$A57+4*$A57+10),0)+IF(Analyse!$E$115="X",INDIRECT("'DATA - økonomi'!AL"&amp;4+15*$A57+4*$A57+11),0)+IF(Analyse!$E$116="X",INDIRECT("'DATA - økonomi'!AL"&amp;4+15*$A57+4*$A57+12),0)+IF(Analyse!$E$117="X",INDIRECT("'DATA - økonomi'!AL"&amp;4+15*$A57+4*$A57+13),0)+IF(Analyse!$E$129="X",INDIRECT("'DATA - økonomi'!AL"&amp;4+15*$A57+4*$A57+14),0)</f>
        <v>0</v>
      </c>
      <c r="AM57" s="36">
        <f ca="1">IF(Analyse!$E$3="X",INDIRECT("'DATA - økonomi'!AM"&amp;4+15*$A57+4*$A57+0),0)+IF(Analyse!$E$4="X",INDIRECT("'DATA - økonomi'!AM"&amp;4+15*$A57+4*$A57+1),0)+IF(Analyse!$E$104="X",INDIRECT("'DATA - økonomi'!AM"&amp;4+15*$A57+4*$A57+2),0)+IF(Analyse!$E$105="X",INDIRECT("'DATA - økonomi'!AM"&amp;4+15*$A57+4*$A57+3),0)+IF(Analyse!$E$106="X",INDIRECT("'DATA - økonomi'!AM"&amp;4+15*$A57+4*$A57+4),0)+IF(Analyse!$E$107="X",INDIRECT("'DATA - økonomi'!AM"&amp;4+15*$A57+4*$A57+5),0)+IF(Analyse!$E$108="X",INDIRECT("'DATA - økonomi'!AM"&amp;4+15*$A57+4*$A57+6),0)+IF(Analyse!$E$109="X",INDIRECT("'DATA - økonomi'!AM"&amp;4+15*$A57+4*$A57+7),0)+IF(Analyse!$E$110="X",INDIRECT("'DATA - økonomi'!AM"&amp;4+15*$A57+4*$A57+8),0)+IF(Analyse!$E$111="X",INDIRECT("'DATA - økonomi'!AM"&amp;4+15*$A57+4*$A57+9),0)+IF(Analyse!$E$112="X",INDIRECT("'DATA - økonomi'!AM"&amp;4+15*$A57+4*$A57+10),0)+IF(Analyse!$E$115="X",INDIRECT("'DATA - økonomi'!AM"&amp;4+15*$A57+4*$A57+11),0)+IF(Analyse!$E$116="X",INDIRECT("'DATA - økonomi'!AM"&amp;4+15*$A57+4*$A57+12),0)+IF(Analyse!$E$117="X",INDIRECT("'DATA - økonomi'!AM"&amp;4+15*$A57+4*$A57+13),0)+IF(Analyse!$E$129="X",INDIRECT("'DATA - økonomi'!AM"&amp;4+15*$A57+4*$A57+14),0)</f>
        <v>0</v>
      </c>
      <c r="AN57" s="36">
        <f ca="1">IF(Analyse!$E$3="X",INDIRECT("'DATA - økonomi'!AN"&amp;4+15*$A57+4*$A57+0),0)+IF(Analyse!$E$4="X",INDIRECT("'DATA - økonomi'!AN"&amp;4+15*$A57+4*$A57+1),0)+IF(Analyse!$E$104="X",INDIRECT("'DATA - økonomi'!AN"&amp;4+15*$A57+4*$A57+2),0)+IF(Analyse!$E$105="X",INDIRECT("'DATA - økonomi'!AN"&amp;4+15*$A57+4*$A57+3),0)+IF(Analyse!$E$106="X",INDIRECT("'DATA - økonomi'!AN"&amp;4+15*$A57+4*$A57+4),0)+IF(Analyse!$E$107="X",INDIRECT("'DATA - økonomi'!AN"&amp;4+15*$A57+4*$A57+5),0)+IF(Analyse!$E$108="X",INDIRECT("'DATA - økonomi'!AN"&amp;4+15*$A57+4*$A57+6),0)+IF(Analyse!$E$109="X",INDIRECT("'DATA - økonomi'!AN"&amp;4+15*$A57+4*$A57+7),0)+IF(Analyse!$E$110="X",INDIRECT("'DATA - økonomi'!AN"&amp;4+15*$A57+4*$A57+8),0)+IF(Analyse!$E$111="X",INDIRECT("'DATA - økonomi'!AN"&amp;4+15*$A57+4*$A57+9),0)+IF(Analyse!$E$112="X",INDIRECT("'DATA - økonomi'!AN"&amp;4+15*$A57+4*$A57+10),0)+IF(Analyse!$E$115="X",INDIRECT("'DATA - økonomi'!AN"&amp;4+15*$A57+4*$A57+11),0)+IF(Analyse!$E$116="X",INDIRECT("'DATA - økonomi'!AN"&amp;4+15*$A57+4*$A57+12),0)+IF(Analyse!$E$117="X",INDIRECT("'DATA - økonomi'!AN"&amp;4+15*$A57+4*$A57+13),0)+IF(Analyse!$E$129="X",INDIRECT("'DATA - økonomi'!AN"&amp;4+15*$A57+4*$A57+14),0)</f>
        <v>0</v>
      </c>
      <c r="AO57" s="36">
        <f ca="1">IF(Analyse!$E$3="X",INDIRECT("'DATA - økonomi'!AO"&amp;4+15*$A57+4*$A57+0),0)+IF(Analyse!$E$4="X",INDIRECT("'DATA - økonomi'!AO"&amp;4+15*$A57+4*$A57+1),0)+IF(Analyse!$E$104="X",INDIRECT("'DATA - økonomi'!AO"&amp;4+15*$A57+4*$A57+2),0)+IF(Analyse!$E$105="X",INDIRECT("'DATA - økonomi'!AO"&amp;4+15*$A57+4*$A57+3),0)+IF(Analyse!$E$106="X",INDIRECT("'DATA - økonomi'!AO"&amp;4+15*$A57+4*$A57+4),0)+IF(Analyse!$E$107="X",INDIRECT("'DATA - økonomi'!AO"&amp;4+15*$A57+4*$A57+5),0)+IF(Analyse!$E$108="X",INDIRECT("'DATA - økonomi'!AO"&amp;4+15*$A57+4*$A57+6),0)+IF(Analyse!$E$109="X",INDIRECT("'DATA - økonomi'!AO"&amp;4+15*$A57+4*$A57+7),0)+IF(Analyse!$E$110="X",INDIRECT("'DATA - økonomi'!AO"&amp;4+15*$A57+4*$A57+8),0)+IF(Analyse!$E$111="X",INDIRECT("'DATA - økonomi'!AO"&amp;4+15*$A57+4*$A57+9),0)+IF(Analyse!$E$112="X",INDIRECT("'DATA - økonomi'!AO"&amp;4+15*$A57+4*$A57+10),0)+IF(Analyse!$E$115="X",INDIRECT("'DATA - økonomi'!AO"&amp;4+15*$A57+4*$A57+11),0)+IF(Analyse!$E$116="X",INDIRECT("'DATA - økonomi'!AO"&amp;4+15*$A57+4*$A57+12),0)+IF(Analyse!$E$117="X",INDIRECT("'DATA - økonomi'!AO"&amp;4+15*$A57+4*$A57+13),0)+IF(Analyse!$E$129="X",INDIRECT("'DATA - økonomi'!AO"&amp;4+15*$A57+4*$A57+14),0)</f>
        <v>0</v>
      </c>
      <c r="AP57" s="30"/>
      <c r="AQ57" s="35" t="s">
        <v>65</v>
      </c>
      <c r="AR57" s="36">
        <f ca="1">INDIRECT("'DATA - økonomi'!AE"&amp;($A160+1)*19)</f>
        <v>26794.907999999999</v>
      </c>
      <c r="AS57" s="36">
        <f ca="1">INDIRECT("'DATA - økonomi'!AF"&amp;($A160+1)*19)</f>
        <v>26116.799999999999</v>
      </c>
      <c r="AT57" s="36">
        <f ca="1">INDIRECT("'DATA - økonomi'!AG"&amp;($A160+1)*19)</f>
        <v>25642.304</v>
      </c>
      <c r="AU57" s="36">
        <f ca="1">INDIRECT("'DATA - økonomi'!AH"&amp;($A160+1)*19)</f>
        <v>25113.781999999996</v>
      </c>
      <c r="AV57" s="36">
        <f ca="1">INDIRECT("'DATA - økonomi'!AI"&amp;($A160+1)*19)</f>
        <v>24821.294999999998</v>
      </c>
      <c r="AW57" s="36">
        <f ca="1">INDIRECT("'DATA - økonomi'!AJ"&amp;($A160+1)*19)</f>
        <v>24475.506000000001</v>
      </c>
      <c r="AX57" s="36">
        <f ca="1">INDIRECT("'DATA - økonomi'!AK"&amp;($A160+1)*19)</f>
        <v>24178.314999999999</v>
      </c>
      <c r="AY57" s="36">
        <f ca="1">INDIRECT("'DATA - økonomi'!AL"&amp;($A160+1)*19)</f>
        <v>23676.48</v>
      </c>
      <c r="AZ57" s="36">
        <f ca="1">INDIRECT("'DATA - økonomi'!AM"&amp;($A160+1)*19)</f>
        <v>23269.386000000002</v>
      </c>
      <c r="BA57" s="36">
        <f ca="1">INDIRECT("'DATA - økonomi'!AN"&amp;($A160+1)*19)</f>
        <v>22901.097000000002</v>
      </c>
      <c r="BB57" s="36">
        <f ca="1">INDIRECT("'DATA - økonomi'!AO"&amp;($A160+1)*19)</f>
        <v>22754.97</v>
      </c>
      <c r="BC57" s="30"/>
    </row>
    <row r="58" spans="1:55" x14ac:dyDescent="0.25">
      <c r="A58" s="32">
        <v>54</v>
      </c>
      <c r="B58" s="35" t="s">
        <v>66</v>
      </c>
      <c r="C58" s="36">
        <f ca="1">IF(Analyse!$E$3="X",INDIRECT("'DATA - økonomi'!C"&amp;4+15*$A58+4*$A58+0),0)+IF(Analyse!$E$4="X",INDIRECT("'DATA - økonomi'!C"&amp;4+15*$A58+4*$A58+1),0)+IF(Analyse!$E$104="X",INDIRECT("'DATA - økonomi'!C"&amp;4+15*$A58+4*$A58+2),0)+IF(Analyse!$E$105="X",INDIRECT("'DATA - økonomi'!C"&amp;4+15*$A58+4*$A58+3),0)+IF(Analyse!$E$106="X",INDIRECT("'DATA - økonomi'!C"&amp;4+15*$A58+4*$A58+4),0)+IF(Analyse!$E$107="X",INDIRECT("'DATA - økonomi'!C"&amp;4+15*$A58+4*$A58+5),0)+IF(Analyse!$E$108="X",INDIRECT("'DATA - økonomi'!C"&amp;4+15*$A58+4*$A58+6),0)+IF(Analyse!$E$109="X",INDIRECT("'DATA - økonomi'!C"&amp;4+15*$A58+4*$A58+7),0)+IF(Analyse!$E$110="X",INDIRECT("'DATA - økonomi'!C"&amp;4+15*$A58+4*$A58+8),0)+IF(Analyse!$E$111="X",INDIRECT("'DATA - økonomi'!C"&amp;4+15*$A58+4*$A58+9),0)+IF(Analyse!$E$112="X",INDIRECT("'DATA - økonomi'!C"&amp;4+15*$A58+4*$A58+10),0)+IF(Analyse!$E$115="X",INDIRECT("'DATA - økonomi'!C"&amp;4+15*$A58+4*$A58+11),0)+IF(Analyse!$E$116="X",INDIRECT("'DATA - økonomi'!C"&amp;4+15*$A58+4*$A58+12),0)+IF(Analyse!$E$117="X",INDIRECT("'DATA - økonomi'!C"&amp;4+15*$A58+4*$A58+13),0)+IF(Analyse!$E$129="X",INDIRECT("'DATA - økonomi'!C"&amp;4+15*$A58+4*$A58+14),0)</f>
        <v>0</v>
      </c>
      <c r="D58" s="36">
        <f ca="1">IF(Analyse!$E$3="X",INDIRECT("'DATA - økonomi'!D"&amp;4+15*$A58+4*$A58+0),0)+IF(Analyse!$E$4="X",INDIRECT("'DATA - økonomi'!D"&amp;4+15*$A58+4*$A58+1),0)+IF(Analyse!$E$104="X",INDIRECT("'DATA - økonomi'!D"&amp;4+15*$A58+4*$A58+2),0)+IF(Analyse!$E$105="X",INDIRECT("'DATA - økonomi'!D"&amp;4+15*$A58+4*$A58+3),0)+IF(Analyse!$E$106="X",INDIRECT("'DATA - økonomi'!D"&amp;4+15*$A58+4*$A58+4),0)+IF(Analyse!$E$107="X",INDIRECT("'DATA - økonomi'!D"&amp;4+15*$A58+4*$A58+5),0)+IF(Analyse!$E$108="X",INDIRECT("'DATA - økonomi'!D"&amp;4+15*$A58+4*$A58+6),0)+IF(Analyse!$E$109="X",INDIRECT("'DATA - økonomi'!D"&amp;4+15*$A58+4*$A58+7),0)+IF(Analyse!$E$110="X",INDIRECT("'DATA - økonomi'!D"&amp;4+15*$A58+4*$A58+8),0)+IF(Analyse!$E$111="X",INDIRECT("'DATA - økonomi'!D"&amp;4+15*$A58+4*$A58+9),0)+IF(Analyse!$E$112="X",INDIRECT("'DATA - økonomi'!D"&amp;4+15*$A58+4*$A58+10),0)+IF(Analyse!$E$115="X",INDIRECT("'DATA - økonomi'!D"&amp;4+15*$A58+4*$A58+11),0)+IF(Analyse!$E$116="X",INDIRECT("'DATA - økonomi'!D"&amp;4+15*$A58+4*$A58+12),0)+IF(Analyse!$E$117="X",INDIRECT("'DATA - økonomi'!D"&amp;4+15*$A58+4*$A58+13),0)+IF(Analyse!$E$129="X",INDIRECT("'DATA - økonomi'!D"&amp;4+15*$A58+4*$A58+14),0)</f>
        <v>0</v>
      </c>
      <c r="E58" s="36">
        <f ca="1">IF(Analyse!$E$3="X",INDIRECT("'DATA - økonomi'!E"&amp;4+15*$A58+4*$A58+0),0)+IF(Analyse!$E$4="X",INDIRECT("'DATA - økonomi'!E"&amp;4+15*$A58+4*$A58+1),0)+IF(Analyse!$E$104="X",INDIRECT("'DATA - økonomi'!E"&amp;4+15*$A58+4*$A58+2),0)+IF(Analyse!$E$105="X",INDIRECT("'DATA - økonomi'!E"&amp;4+15*$A58+4*$A58+3),0)+IF(Analyse!$E$106="X",INDIRECT("'DATA - økonomi'!E"&amp;4+15*$A58+4*$A58+4),0)+IF(Analyse!$E$107="X",INDIRECT("'DATA - økonomi'!E"&amp;4+15*$A58+4*$A58+5),0)+IF(Analyse!$E$108="X",INDIRECT("'DATA - økonomi'!E"&amp;4+15*$A58+4*$A58+6),0)+IF(Analyse!$E$109="X",INDIRECT("'DATA - økonomi'!E"&amp;4+15*$A58+4*$A58+7),0)+IF(Analyse!$E$110="X",INDIRECT("'DATA - økonomi'!E"&amp;4+15*$A58+4*$A58+8),0)+IF(Analyse!$E$111="X",INDIRECT("'DATA - økonomi'!E"&amp;4+15*$A58+4*$A58+9),0)+IF(Analyse!$E$112="X",INDIRECT("'DATA - økonomi'!E"&amp;4+15*$A58+4*$A58+10),0)+IF(Analyse!$E$115="X",INDIRECT("'DATA - økonomi'!E"&amp;4+15*$A58+4*$A58+11),0)+IF(Analyse!$E$116="X",INDIRECT("'DATA - økonomi'!E"&amp;4+15*$A58+4*$A58+12),0)+IF(Analyse!$E$117="X",INDIRECT("'DATA - økonomi'!E"&amp;4+15*$A58+4*$A58+13),0)+IF(Analyse!$E$129="X",INDIRECT("'DATA - økonomi'!E"&amp;4+15*$A58+4*$A58+14),0)</f>
        <v>0</v>
      </c>
      <c r="F58" s="36">
        <f ca="1">IF(Analyse!$E$3="X",INDIRECT("'DATA - økonomi'!F"&amp;4+15*$A58+4*$A58+0),0)+IF(Analyse!$E$4="X",INDIRECT("'DATA - økonomi'!F"&amp;4+15*$A58+4*$A58+1),0)+IF(Analyse!$E$104="X",INDIRECT("'DATA - økonomi'!F"&amp;4+15*$A58+4*$A58+2),0)+IF(Analyse!$E$105="X",INDIRECT("'DATA - økonomi'!F"&amp;4+15*$A58+4*$A58+3),0)+IF(Analyse!$E$106="X",INDIRECT("'DATA - økonomi'!F"&amp;4+15*$A58+4*$A58+4),0)+IF(Analyse!$E$107="X",INDIRECT("'DATA - økonomi'!F"&amp;4+15*$A58+4*$A58+5),0)+IF(Analyse!$E$108="X",INDIRECT("'DATA - økonomi'!F"&amp;4+15*$A58+4*$A58+6),0)+IF(Analyse!$E$109="X",INDIRECT("'DATA - økonomi'!F"&amp;4+15*$A58+4*$A58+7),0)+IF(Analyse!$E$110="X",INDIRECT("'DATA - økonomi'!F"&amp;4+15*$A58+4*$A58+8),0)+IF(Analyse!$E$111="X",INDIRECT("'DATA - økonomi'!F"&amp;4+15*$A58+4*$A58+9),0)+IF(Analyse!$E$112="X",INDIRECT("'DATA - økonomi'!F"&amp;4+15*$A58+4*$A58+10),0)+IF(Analyse!$E$115="X",INDIRECT("'DATA - økonomi'!F"&amp;4+15*$A58+4*$A58+11),0)+IF(Analyse!$E$116="X",INDIRECT("'DATA - økonomi'!F"&amp;4+15*$A58+4*$A58+12),0)+IF(Analyse!$E$117="X",INDIRECT("'DATA - økonomi'!F"&amp;4+15*$A58+4*$A58+13),0)+IF(Analyse!$E$129="X",INDIRECT("'DATA - økonomi'!F"&amp;4+15*$A58+4*$A58+14),0)</f>
        <v>0</v>
      </c>
      <c r="G58" s="36">
        <f ca="1">IF(Analyse!$E$3="X",INDIRECT("'DATA - økonomi'!G"&amp;4+15*$A58+4*$A58+0),0)+IF(Analyse!$E$4="X",INDIRECT("'DATA - økonomi'!G"&amp;4+15*$A58+4*$A58+1),0)+IF(Analyse!$E$104="X",INDIRECT("'DATA - økonomi'!G"&amp;4+15*$A58+4*$A58+2),0)+IF(Analyse!$E$105="X",INDIRECT("'DATA - økonomi'!G"&amp;4+15*$A58+4*$A58+3),0)+IF(Analyse!$E$106="X",INDIRECT("'DATA - økonomi'!G"&amp;4+15*$A58+4*$A58+4),0)+IF(Analyse!$E$107="X",INDIRECT("'DATA - økonomi'!G"&amp;4+15*$A58+4*$A58+5),0)+IF(Analyse!$E$108="X",INDIRECT("'DATA - økonomi'!G"&amp;4+15*$A58+4*$A58+6),0)+IF(Analyse!$E$109="X",INDIRECT("'DATA - økonomi'!G"&amp;4+15*$A58+4*$A58+7),0)+IF(Analyse!$E$110="X",INDIRECT("'DATA - økonomi'!G"&amp;4+15*$A58+4*$A58+8),0)+IF(Analyse!$E$111="X",INDIRECT("'DATA - økonomi'!G"&amp;4+15*$A58+4*$A58+9),0)+IF(Analyse!$E$112="X",INDIRECT("'DATA - økonomi'!G"&amp;4+15*$A58+4*$A58+10),0)+IF(Analyse!$E$115="X",INDIRECT("'DATA - økonomi'!G"&amp;4+15*$A58+4*$A58+11),0)+IF(Analyse!$E$116="X",INDIRECT("'DATA - økonomi'!G"&amp;4+15*$A58+4*$A58+12),0)+IF(Analyse!$E$117="X",INDIRECT("'DATA - økonomi'!G"&amp;4+15*$A58+4*$A58+13),0)+IF(Analyse!$E$129="X",INDIRECT("'DATA - økonomi'!G"&amp;4+15*$A58+4*$A58+14),0)</f>
        <v>0</v>
      </c>
      <c r="H58" s="36">
        <f ca="1">IF(Analyse!$E$3="X",INDIRECT("'DATA - økonomi'!H"&amp;4+15*$A58+4*$A58+0),0)+IF(Analyse!$E$4="X",INDIRECT("'DATA - økonomi'!H"&amp;4+15*$A58+4*$A58+1),0)+IF(Analyse!$E$104="X",INDIRECT("'DATA - økonomi'!H"&amp;4+15*$A58+4*$A58+2),0)+IF(Analyse!$E$105="X",INDIRECT("'DATA - økonomi'!H"&amp;4+15*$A58+4*$A58+3),0)+IF(Analyse!$E$106="X",INDIRECT("'DATA - økonomi'!H"&amp;4+15*$A58+4*$A58+4),0)+IF(Analyse!$E$107="X",INDIRECT("'DATA - økonomi'!H"&amp;4+15*$A58+4*$A58+5),0)+IF(Analyse!$E$108="X",INDIRECT("'DATA - økonomi'!H"&amp;4+15*$A58+4*$A58+6),0)+IF(Analyse!$E$109="X",INDIRECT("'DATA - økonomi'!H"&amp;4+15*$A58+4*$A58+7),0)+IF(Analyse!$E$110="X",INDIRECT("'DATA - økonomi'!H"&amp;4+15*$A58+4*$A58+8),0)+IF(Analyse!$E$111="X",INDIRECT("'DATA - økonomi'!H"&amp;4+15*$A58+4*$A58+9),0)+IF(Analyse!$E$112="X",INDIRECT("'DATA - økonomi'!H"&amp;4+15*$A58+4*$A58+10),0)+IF(Analyse!$E$115="X",INDIRECT("'DATA - økonomi'!H"&amp;4+15*$A58+4*$A58+11),0)+IF(Analyse!$E$116="X",INDIRECT("'DATA - økonomi'!H"&amp;4+15*$A58+4*$A58+12),0)+IF(Analyse!$E$117="X",INDIRECT("'DATA - økonomi'!H"&amp;4+15*$A58+4*$A58+13),0)+IF(Analyse!$E$129="X",INDIRECT("'DATA - økonomi'!H"&amp;4+15*$A58+4*$A58+14),0)</f>
        <v>0</v>
      </c>
      <c r="I58" s="36">
        <f ca="1">IF(Analyse!$E$3="X",INDIRECT("'DATA - økonomi'!I"&amp;4+15*$A58+4*$A58+0),0)+IF(Analyse!$E$4="X",INDIRECT("'DATA - økonomi'!I"&amp;4+15*$A58+4*$A58+1),0)+IF(Analyse!$E$104="X",INDIRECT("'DATA - økonomi'!I"&amp;4+15*$A58+4*$A58+2),0)+IF(Analyse!$E$105="X",INDIRECT("'DATA - økonomi'!I"&amp;4+15*$A58+4*$A58+3),0)+IF(Analyse!$E$106="X",INDIRECT("'DATA - økonomi'!I"&amp;4+15*$A58+4*$A58+4),0)+IF(Analyse!$E$107="X",INDIRECT("'DATA - økonomi'!I"&amp;4+15*$A58+4*$A58+5),0)+IF(Analyse!$E$108="X",INDIRECT("'DATA - økonomi'!I"&amp;4+15*$A58+4*$A58+6),0)+IF(Analyse!$E$109="X",INDIRECT("'DATA - økonomi'!I"&amp;4+15*$A58+4*$A58+7),0)+IF(Analyse!$E$110="X",INDIRECT("'DATA - økonomi'!I"&amp;4+15*$A58+4*$A58+8),0)+IF(Analyse!$E$111="X",INDIRECT("'DATA - økonomi'!I"&amp;4+15*$A58+4*$A58+9),0)+IF(Analyse!$E$112="X",INDIRECT("'DATA - økonomi'!I"&amp;4+15*$A58+4*$A58+10),0)+IF(Analyse!$E$115="X",INDIRECT("'DATA - økonomi'!I"&amp;4+15*$A58+4*$A58+11),0)+IF(Analyse!$E$116="X",INDIRECT("'DATA - økonomi'!I"&amp;4+15*$A58+4*$A58+12),0)+IF(Analyse!$E$117="X",INDIRECT("'DATA - økonomi'!I"&amp;4+15*$A58+4*$A58+13),0)+IF(Analyse!$E$129="X",INDIRECT("'DATA - økonomi'!I"&amp;4+15*$A58+4*$A58+14),0)</f>
        <v>0</v>
      </c>
      <c r="J58" s="36">
        <f ca="1">IF(Analyse!$E$3="X",INDIRECT("'DATA - økonomi'!J"&amp;4+15*$A58+4*$A58+0),0)+IF(Analyse!$E$4="X",INDIRECT("'DATA - økonomi'!J"&amp;4+15*$A58+4*$A58+1),0)+IF(Analyse!$E$104="X",INDIRECT("'DATA - økonomi'!J"&amp;4+15*$A58+4*$A58+2),0)+IF(Analyse!$E$105="X",INDIRECT("'DATA - økonomi'!J"&amp;4+15*$A58+4*$A58+3),0)+IF(Analyse!$E$106="X",INDIRECT("'DATA - økonomi'!J"&amp;4+15*$A58+4*$A58+4),0)+IF(Analyse!$E$107="X",INDIRECT("'DATA - økonomi'!J"&amp;4+15*$A58+4*$A58+5),0)+IF(Analyse!$E$108="X",INDIRECT("'DATA - økonomi'!J"&amp;4+15*$A58+4*$A58+6),0)+IF(Analyse!$E$109="X",INDIRECT("'DATA - økonomi'!J"&amp;4+15*$A58+4*$A58+7),0)+IF(Analyse!$E$110="X",INDIRECT("'DATA - økonomi'!J"&amp;4+15*$A58+4*$A58+8),0)+IF(Analyse!$E$111="X",INDIRECT("'DATA - økonomi'!J"&amp;4+15*$A58+4*$A58+9),0)+IF(Analyse!$E$112="X",INDIRECT("'DATA - økonomi'!J"&amp;4+15*$A58+4*$A58+10),0)+IF(Analyse!$E$115="X",INDIRECT("'DATA - økonomi'!J"&amp;4+15*$A58+4*$A58+11),0)+IF(Analyse!$E$116="X",INDIRECT("'DATA - økonomi'!J"&amp;4+15*$A58+4*$A58+12),0)+IF(Analyse!$E$117="X",INDIRECT("'DATA - økonomi'!J"&amp;4+15*$A58+4*$A58+13),0)+IF(Analyse!$E$129="X",INDIRECT("'DATA - økonomi'!J"&amp;4+15*$A58+4*$A58+14),0)</f>
        <v>0</v>
      </c>
      <c r="K58" s="36">
        <f ca="1">IF(Analyse!$E$3="X",INDIRECT("'DATA - økonomi'!K"&amp;4+15*$A58+4*$A58+0),0)+IF(Analyse!$E$4="X",INDIRECT("'DATA - økonomi'!K"&amp;4+15*$A58+4*$A58+1),0)+IF(Analyse!$E$104="X",INDIRECT("'DATA - økonomi'!K"&amp;4+15*$A58+4*$A58+2),0)+IF(Analyse!$E$105="X",INDIRECT("'DATA - økonomi'!K"&amp;4+15*$A58+4*$A58+3),0)+IF(Analyse!$E$106="X",INDIRECT("'DATA - økonomi'!K"&amp;4+15*$A58+4*$A58+4),0)+IF(Analyse!$E$107="X",INDIRECT("'DATA - økonomi'!K"&amp;4+15*$A58+4*$A58+5),0)+IF(Analyse!$E$108="X",INDIRECT("'DATA - økonomi'!K"&amp;4+15*$A58+4*$A58+6),0)+IF(Analyse!$E$109="X",INDIRECT("'DATA - økonomi'!K"&amp;4+15*$A58+4*$A58+7),0)+IF(Analyse!$E$110="X",INDIRECT("'DATA - økonomi'!K"&amp;4+15*$A58+4*$A58+8),0)+IF(Analyse!$E$111="X",INDIRECT("'DATA - økonomi'!K"&amp;4+15*$A58+4*$A58+9),0)+IF(Analyse!$E$112="X",INDIRECT("'DATA - økonomi'!K"&amp;4+15*$A58+4*$A58+10),0)+IF(Analyse!$E$115="X",INDIRECT("'DATA - økonomi'!K"&amp;4+15*$A58+4*$A58+11),0)+IF(Analyse!$E$116="X",INDIRECT("'DATA - økonomi'!K"&amp;4+15*$A58+4*$A58+12),0)+IF(Analyse!$E$117="X",INDIRECT("'DATA - økonomi'!K"&amp;4+15*$A58+4*$A58+13),0)+IF(Analyse!$E$129="X",INDIRECT("'DATA - økonomi'!K"&amp;4+15*$A58+4*$A58+14),0)</f>
        <v>0</v>
      </c>
      <c r="L58" s="36">
        <f ca="1">IF(Analyse!$E$3="X",INDIRECT("'DATA - økonomi'!L"&amp;4+15*$A58+4*$A58+0),0)+IF(Analyse!$E$4="X",INDIRECT("'DATA - økonomi'!L"&amp;4+15*$A58+4*$A58+1),0)+IF(Analyse!$E$104="X",INDIRECT("'DATA - økonomi'!L"&amp;4+15*$A58+4*$A58+2),0)+IF(Analyse!$E$105="X",INDIRECT("'DATA - økonomi'!L"&amp;4+15*$A58+4*$A58+3),0)+IF(Analyse!$E$106="X",INDIRECT("'DATA - økonomi'!L"&amp;4+15*$A58+4*$A58+4),0)+IF(Analyse!$E$107="X",INDIRECT("'DATA - økonomi'!L"&amp;4+15*$A58+4*$A58+5),0)+IF(Analyse!$E$108="X",INDIRECT("'DATA - økonomi'!L"&amp;4+15*$A58+4*$A58+6),0)+IF(Analyse!$E$109="X",INDIRECT("'DATA - økonomi'!L"&amp;4+15*$A58+4*$A58+7),0)+IF(Analyse!$E$110="X",INDIRECT("'DATA - økonomi'!L"&amp;4+15*$A58+4*$A58+8),0)+IF(Analyse!$E$111="X",INDIRECT("'DATA - økonomi'!L"&amp;4+15*$A58+4*$A58+9),0)+IF(Analyse!$E$112="X",INDIRECT("'DATA - økonomi'!L"&amp;4+15*$A58+4*$A58+10),0)+IF(Analyse!$E$115="X",INDIRECT("'DATA - økonomi'!L"&amp;4+15*$A58+4*$A58+11),0)+IF(Analyse!$E$116="X",INDIRECT("'DATA - økonomi'!L"&amp;4+15*$A58+4*$A58+12),0)+IF(Analyse!$E$117="X",INDIRECT("'DATA - økonomi'!L"&amp;4+15*$A58+4*$A58+13),0)+IF(Analyse!$E$129="X",INDIRECT("'DATA - økonomi'!L"&amp;4+15*$A58+4*$A58+14),0)</f>
        <v>0</v>
      </c>
      <c r="M58" s="36">
        <f ca="1">IF(Analyse!$E$3="X",INDIRECT("'DATA - økonomi'!M"&amp;4+15*$A58+4*$A58+0),0)+IF(Analyse!$E$4="X",INDIRECT("'DATA - økonomi'!M"&amp;4+15*$A58+4*$A58+1),0)+IF(Analyse!$E$104="X",INDIRECT("'DATA - økonomi'!M"&amp;4+15*$A58+4*$A58+2),0)+IF(Analyse!$E$105="X",INDIRECT("'DATA - økonomi'!M"&amp;4+15*$A58+4*$A58+3),0)+IF(Analyse!$E$106="X",INDIRECT("'DATA - økonomi'!M"&amp;4+15*$A58+4*$A58+4),0)+IF(Analyse!$E$107="X",INDIRECT("'DATA - økonomi'!M"&amp;4+15*$A58+4*$A58+5),0)+IF(Analyse!$E$108="X",INDIRECT("'DATA - økonomi'!M"&amp;4+15*$A58+4*$A58+6),0)+IF(Analyse!$E$109="X",INDIRECT("'DATA - økonomi'!M"&amp;4+15*$A58+4*$A58+7),0)+IF(Analyse!$E$110="X",INDIRECT("'DATA - økonomi'!M"&amp;4+15*$A58+4*$A58+8),0)+IF(Analyse!$E$111="X",INDIRECT("'DATA - økonomi'!M"&amp;4+15*$A58+4*$A58+9),0)+IF(Analyse!$E$112="X",INDIRECT("'DATA - økonomi'!M"&amp;4+15*$A58+4*$A58+10),0)+IF(Analyse!$E$115="X",INDIRECT("'DATA - økonomi'!M"&amp;4+15*$A58+4*$A58+11),0)+IF(Analyse!$E$116="X",INDIRECT("'DATA - økonomi'!M"&amp;4+15*$A58+4*$A58+12),0)+IF(Analyse!$E$117="X",INDIRECT("'DATA - økonomi'!M"&amp;4+15*$A58+4*$A58+13),0)+IF(Analyse!$E$129="X",INDIRECT("'DATA - økonomi'!M"&amp;4+15*$A58+4*$A58+14),0)</f>
        <v>0</v>
      </c>
      <c r="N58" s="36">
        <f ca="1">IF(Analyse!$E$3="X",INDIRECT("'DATA - økonomi'!N"&amp;4+15*$A58+4*$A58+0),0)+IF(Analyse!$E$4="X",INDIRECT("'DATA - økonomi'!N"&amp;4+15*$A58+4*$A58+1),0)+IF(Analyse!$E$104="X",INDIRECT("'DATA - økonomi'!N"&amp;4+15*$A58+4*$A58+2),0)+IF(Analyse!$E$105="X",INDIRECT("'DATA - økonomi'!N"&amp;4+15*$A58+4*$A58+3),0)+IF(Analyse!$E$106="X",INDIRECT("'DATA - økonomi'!N"&amp;4+15*$A58+4*$A58+4),0)+IF(Analyse!$E$107="X",INDIRECT("'DATA - økonomi'!N"&amp;4+15*$A58+4*$A58+5),0)+IF(Analyse!$E$108="X",INDIRECT("'DATA - økonomi'!N"&amp;4+15*$A58+4*$A58+6),0)+IF(Analyse!$E$109="X",INDIRECT("'DATA - økonomi'!N"&amp;4+15*$A58+4*$A58+7),0)+IF(Analyse!$E$110="X",INDIRECT("'DATA - økonomi'!N"&amp;4+15*$A58+4*$A58+8),0)+IF(Analyse!$E$111="X",INDIRECT("'DATA - økonomi'!N"&amp;4+15*$A58+4*$A58+9),0)+IF(Analyse!$E$112="X",INDIRECT("'DATA - økonomi'!N"&amp;4+15*$A58+4*$A58+10),0)+IF(Analyse!$E$115="X",INDIRECT("'DATA - økonomi'!N"&amp;4+15*$A58+4*$A58+11),0)+IF(Analyse!$E$116="X",INDIRECT("'DATA - økonomi'!N"&amp;4+15*$A58+4*$A58+12),0)+IF(Analyse!$E$117="X",INDIRECT("'DATA - økonomi'!N"&amp;4+15*$A58+4*$A58+13),0)+IF(Analyse!$E$129="X",INDIRECT("'DATA - økonomi'!N"&amp;4+15*$A58+4*$A58+14),0)</f>
        <v>0</v>
      </c>
      <c r="O58" s="32"/>
      <c r="P58" s="35" t="s">
        <v>66</v>
      </c>
      <c r="Q58" s="36">
        <f ca="1">IF(Analyse!$E$3="X",INDIRECT("'DATA - økonomi'!Q"&amp;4+15*$A58+4*$A58+0),0)+IF(Analyse!$E$4="X",INDIRECT("'DATA - økonomi'!Q"&amp;4+15*$A58+4*$A58+1),0)+IF(Analyse!$E$104="X",INDIRECT("'DATA - økonomi'!Q"&amp;4+15*$A58+4*$A58+2),0)+IF(Analyse!$E$105="X",INDIRECT("'DATA - økonomi'!Q"&amp;4+15*$A58+4*$A58+3),0)+IF(Analyse!$E$106="X",INDIRECT("'DATA - økonomi'!Q"&amp;4+15*$A58+4*$A58+4),0)+IF(Analyse!$E$107="X",INDIRECT("'DATA - økonomi'!Q"&amp;4+15*$A58+4*$A58+5),0)+IF(Analyse!$E$108="X",INDIRECT("'DATA - økonomi'!Q"&amp;4+15*$A58+4*$A58+6),0)+IF(Analyse!$E$109="X",INDIRECT("'DATA - økonomi'!Q"&amp;4+15*$A58+4*$A58+7),0)+IF(Analyse!$E$110="X",INDIRECT("'DATA - økonomi'!Q"&amp;4+15*$A58+4*$A58+8),0)+IF(Analyse!$E$111="X",INDIRECT("'DATA - økonomi'!Q"&amp;4+15*$A58+4*$A58+9),0)+IF(Analyse!$E$112="X",INDIRECT("'DATA - økonomi'!Q"&amp;4+15*$A58+4*$A58+10),0)+IF(Analyse!$E$115="X",INDIRECT("'DATA - økonomi'!Q"&amp;4+15*$A58+4*$A58+11),0)+IF(Analyse!$E$116="X",INDIRECT("'DATA - økonomi'!Q"&amp;4+15*$A58+4*$A58+12),0)+IF(Analyse!$E$117="X",INDIRECT("'DATA - økonomi'!Q"&amp;4+15*$A58+4*$A58+13),0)+IF(Analyse!$E$129="X",INDIRECT("'DATA - økonomi'!Q"&amp;4+15*$A58+4*$A58+14),0)</f>
        <v>0</v>
      </c>
      <c r="R58" s="36">
        <f ca="1">IF(Analyse!$E$3="X",INDIRECT("'DATA - økonomi'!R"&amp;4+15*$A58+4*$A58+0),0)+IF(Analyse!$E$4="X",INDIRECT("'DATA - økonomi'!R"&amp;4+15*$A58+4*$A58+1),0)+IF(Analyse!$E$104="X",INDIRECT("'DATA - økonomi'!R"&amp;4+15*$A58+4*$A58+2),0)+IF(Analyse!$E$105="X",INDIRECT("'DATA - økonomi'!R"&amp;4+15*$A58+4*$A58+3),0)+IF(Analyse!$E$106="X",INDIRECT("'DATA - økonomi'!R"&amp;4+15*$A58+4*$A58+4),0)+IF(Analyse!$E$107="X",INDIRECT("'DATA - økonomi'!R"&amp;4+15*$A58+4*$A58+5),0)+IF(Analyse!$E$108="X",INDIRECT("'DATA - økonomi'!R"&amp;4+15*$A58+4*$A58+6),0)+IF(Analyse!$E$109="X",INDIRECT("'DATA - økonomi'!R"&amp;4+15*$A58+4*$A58+7),0)+IF(Analyse!$E$110="X",INDIRECT("'DATA - økonomi'!R"&amp;4+15*$A58+4*$A58+8),0)+IF(Analyse!$E$111="X",INDIRECT("'DATA - økonomi'!R"&amp;4+15*$A58+4*$A58+9),0)+IF(Analyse!$E$112="X",INDIRECT("'DATA - økonomi'!R"&amp;4+15*$A58+4*$A58+10),0)+IF(Analyse!$E$115="X",INDIRECT("'DATA - økonomi'!R"&amp;4+15*$A58+4*$A58+11),0)+IF(Analyse!$E$116="X",INDIRECT("'DATA - økonomi'!R"&amp;4+15*$A58+4*$A58+12),0)+IF(Analyse!$E$117="X",INDIRECT("'DATA - økonomi'!R"&amp;4+15*$A58+4*$A58+13),0)+IF(Analyse!$E$129="X",INDIRECT("'DATA - økonomi'!R"&amp;4+15*$A58+4*$A58+14),0)</f>
        <v>0</v>
      </c>
      <c r="S58" s="36">
        <f ca="1">IF(Analyse!$E$3="X",INDIRECT("'DATA - økonomi'!S"&amp;4+15*$A58+4*$A58+0),0)+IF(Analyse!$E$4="X",INDIRECT("'DATA - økonomi'!S"&amp;4+15*$A58+4*$A58+1),0)+IF(Analyse!$E$104="X",INDIRECT("'DATA - økonomi'!S"&amp;4+15*$A58+4*$A58+2),0)+IF(Analyse!$E$105="X",INDIRECT("'DATA - økonomi'!S"&amp;4+15*$A58+4*$A58+3),0)+IF(Analyse!$E$106="X",INDIRECT("'DATA - økonomi'!S"&amp;4+15*$A58+4*$A58+4),0)+IF(Analyse!$E$107="X",INDIRECT("'DATA - økonomi'!S"&amp;4+15*$A58+4*$A58+5),0)+IF(Analyse!$E$108="X",INDIRECT("'DATA - økonomi'!S"&amp;4+15*$A58+4*$A58+6),0)+IF(Analyse!$E$109="X",INDIRECT("'DATA - økonomi'!S"&amp;4+15*$A58+4*$A58+7),0)+IF(Analyse!$E$110="X",INDIRECT("'DATA - økonomi'!S"&amp;4+15*$A58+4*$A58+8),0)+IF(Analyse!$E$111="X",INDIRECT("'DATA - økonomi'!S"&amp;4+15*$A58+4*$A58+9),0)+IF(Analyse!$E$112="X",INDIRECT("'DATA - økonomi'!S"&amp;4+15*$A58+4*$A58+10),0)+IF(Analyse!$E$115="X",INDIRECT("'DATA - økonomi'!S"&amp;4+15*$A58+4*$A58+11),0)+IF(Analyse!$E$116="X",INDIRECT("'DATA - økonomi'!S"&amp;4+15*$A58+4*$A58+12),0)+IF(Analyse!$E$117="X",INDIRECT("'DATA - økonomi'!S"&amp;4+15*$A58+4*$A58+13),0)+IF(Analyse!$E$129="X",INDIRECT("'DATA - økonomi'!S"&amp;4+15*$A58+4*$A58+14),0)</f>
        <v>0</v>
      </c>
      <c r="T58" s="36">
        <f ca="1">IF(Analyse!$E$3="X",INDIRECT("'DATA - økonomi'!T"&amp;4+15*$A58+4*$A58+0),0)+IF(Analyse!$E$4="X",INDIRECT("'DATA - økonomi'!T"&amp;4+15*$A58+4*$A58+1),0)+IF(Analyse!$E$104="X",INDIRECT("'DATA - økonomi'!T"&amp;4+15*$A58+4*$A58+2),0)+IF(Analyse!$E$105="X",INDIRECT("'DATA - økonomi'!T"&amp;4+15*$A58+4*$A58+3),0)+IF(Analyse!$E$106="X",INDIRECT("'DATA - økonomi'!T"&amp;4+15*$A58+4*$A58+4),0)+IF(Analyse!$E$107="X",INDIRECT("'DATA - økonomi'!T"&amp;4+15*$A58+4*$A58+5),0)+IF(Analyse!$E$108="X",INDIRECT("'DATA - økonomi'!T"&amp;4+15*$A58+4*$A58+6),0)+IF(Analyse!$E$109="X",INDIRECT("'DATA - økonomi'!T"&amp;4+15*$A58+4*$A58+7),0)+IF(Analyse!$E$110="X",INDIRECT("'DATA - økonomi'!T"&amp;4+15*$A58+4*$A58+8),0)+IF(Analyse!$E$111="X",INDIRECT("'DATA - økonomi'!T"&amp;4+15*$A58+4*$A58+9),0)+IF(Analyse!$E$112="X",INDIRECT("'DATA - økonomi'!T"&amp;4+15*$A58+4*$A58+10),0)+IF(Analyse!$E$115="X",INDIRECT("'DATA - økonomi'!T"&amp;4+15*$A58+4*$A58+11),0)+IF(Analyse!$E$116="X",INDIRECT("'DATA - økonomi'!T"&amp;4+15*$A58+4*$A58+12),0)+IF(Analyse!$E$117="X",INDIRECT("'DATA - økonomi'!T"&amp;4+15*$A58+4*$A58+13),0)+IF(Analyse!$E$129="X",INDIRECT("'DATA - økonomi'!T"&amp;4+15*$A58+4*$A58+14),0)</f>
        <v>0</v>
      </c>
      <c r="U58" s="36">
        <f ca="1">IF(Analyse!$E$3="X",INDIRECT("'DATA - økonomi'!U"&amp;4+15*$A58+4*$A58+0),0)+IF(Analyse!$E$4="X",INDIRECT("'DATA - økonomi'!U"&amp;4+15*$A58+4*$A58+1),0)+IF(Analyse!$E$104="X",INDIRECT("'DATA - økonomi'!U"&amp;4+15*$A58+4*$A58+2),0)+IF(Analyse!$E$105="X",INDIRECT("'DATA - økonomi'!U"&amp;4+15*$A58+4*$A58+3),0)+IF(Analyse!$E$106="X",INDIRECT("'DATA - økonomi'!U"&amp;4+15*$A58+4*$A58+4),0)+IF(Analyse!$E$107="X",INDIRECT("'DATA - økonomi'!U"&amp;4+15*$A58+4*$A58+5),0)+IF(Analyse!$E$108="X",INDIRECT("'DATA - økonomi'!U"&amp;4+15*$A58+4*$A58+6),0)+IF(Analyse!$E$109="X",INDIRECT("'DATA - økonomi'!U"&amp;4+15*$A58+4*$A58+7),0)+IF(Analyse!$E$110="X",INDIRECT("'DATA - økonomi'!U"&amp;4+15*$A58+4*$A58+8),0)+IF(Analyse!$E$111="X",INDIRECT("'DATA - økonomi'!U"&amp;4+15*$A58+4*$A58+9),0)+IF(Analyse!$E$112="X",INDIRECT("'DATA - økonomi'!U"&amp;4+15*$A58+4*$A58+10),0)+IF(Analyse!$E$115="X",INDIRECT("'DATA - økonomi'!U"&amp;4+15*$A58+4*$A58+11),0)+IF(Analyse!$E$116="X",INDIRECT("'DATA - økonomi'!U"&amp;4+15*$A58+4*$A58+12),0)+IF(Analyse!$E$117="X",INDIRECT("'DATA - økonomi'!U"&amp;4+15*$A58+4*$A58+13),0)+IF(Analyse!$E$129="X",INDIRECT("'DATA - økonomi'!U"&amp;4+15*$A58+4*$A58+14),0)</f>
        <v>0</v>
      </c>
      <c r="V58" s="36">
        <f ca="1">IF(Analyse!$E$3="X",INDIRECT("'DATA - økonomi'!V"&amp;4+15*$A58+4*$A58+0),0)+IF(Analyse!$E$4="X",INDIRECT("'DATA - økonomi'!V"&amp;4+15*$A58+4*$A58+1),0)+IF(Analyse!$E$104="X",INDIRECT("'DATA - økonomi'!V"&amp;4+15*$A58+4*$A58+2),0)+IF(Analyse!$E$105="X",INDIRECT("'DATA - økonomi'!V"&amp;4+15*$A58+4*$A58+3),0)+IF(Analyse!$E$106="X",INDIRECT("'DATA - økonomi'!V"&amp;4+15*$A58+4*$A58+4),0)+IF(Analyse!$E$107="X",INDIRECT("'DATA - økonomi'!V"&amp;4+15*$A58+4*$A58+5),0)+IF(Analyse!$E$108="X",INDIRECT("'DATA - økonomi'!V"&amp;4+15*$A58+4*$A58+6),0)+IF(Analyse!$E$109="X",INDIRECT("'DATA - økonomi'!V"&amp;4+15*$A58+4*$A58+7),0)+IF(Analyse!$E$110="X",INDIRECT("'DATA - økonomi'!V"&amp;4+15*$A58+4*$A58+8),0)+IF(Analyse!$E$111="X",INDIRECT("'DATA - økonomi'!V"&amp;4+15*$A58+4*$A58+9),0)+IF(Analyse!$E$112="X",INDIRECT("'DATA - økonomi'!V"&amp;4+15*$A58+4*$A58+10),0)+IF(Analyse!$E$115="X",INDIRECT("'DATA - økonomi'!V"&amp;4+15*$A58+4*$A58+11),0)+IF(Analyse!$E$116="X",INDIRECT("'DATA - økonomi'!V"&amp;4+15*$A58+4*$A58+12),0)+IF(Analyse!$E$117="X",INDIRECT("'DATA - økonomi'!V"&amp;4+15*$A58+4*$A58+13),0)+IF(Analyse!$E$129="X",INDIRECT("'DATA - økonomi'!V"&amp;4+15*$A58+4*$A58+14),0)</f>
        <v>0</v>
      </c>
      <c r="W58" s="36">
        <f ca="1">IF(Analyse!$E$3="X",INDIRECT("'DATA - økonomi'!W"&amp;4+15*$A58+4*$A58+0),0)+IF(Analyse!$E$4="X",INDIRECT("'DATA - økonomi'!W"&amp;4+15*$A58+4*$A58+1),0)+IF(Analyse!$E$104="X",INDIRECT("'DATA - økonomi'!W"&amp;4+15*$A58+4*$A58+2),0)+IF(Analyse!$E$105="X",INDIRECT("'DATA - økonomi'!W"&amp;4+15*$A58+4*$A58+3),0)+IF(Analyse!$E$106="X",INDIRECT("'DATA - økonomi'!W"&amp;4+15*$A58+4*$A58+4),0)+IF(Analyse!$E$107="X",INDIRECT("'DATA - økonomi'!W"&amp;4+15*$A58+4*$A58+5),0)+IF(Analyse!$E$108="X",INDIRECT("'DATA - økonomi'!W"&amp;4+15*$A58+4*$A58+6),0)+IF(Analyse!$E$109="X",INDIRECT("'DATA - økonomi'!W"&amp;4+15*$A58+4*$A58+7),0)+IF(Analyse!$E$110="X",INDIRECT("'DATA - økonomi'!W"&amp;4+15*$A58+4*$A58+8),0)+IF(Analyse!$E$111="X",INDIRECT("'DATA - økonomi'!W"&amp;4+15*$A58+4*$A58+9),0)+IF(Analyse!$E$112="X",INDIRECT("'DATA - økonomi'!W"&amp;4+15*$A58+4*$A58+10),0)+IF(Analyse!$E$115="X",INDIRECT("'DATA - økonomi'!W"&amp;4+15*$A58+4*$A58+11),0)+IF(Analyse!$E$116="X",INDIRECT("'DATA - økonomi'!W"&amp;4+15*$A58+4*$A58+12),0)+IF(Analyse!$E$117="X",INDIRECT("'DATA - økonomi'!W"&amp;4+15*$A58+4*$A58+13),0)+IF(Analyse!$E$129="X",INDIRECT("'DATA - økonomi'!W"&amp;4+15*$A58+4*$A58+14),0)</f>
        <v>0</v>
      </c>
      <c r="X58" s="36">
        <f ca="1">IF(Analyse!$E$3="X",INDIRECT("'DATA - økonomi'!X"&amp;4+15*$A58+4*$A58+0),0)+IF(Analyse!$E$4="X",INDIRECT("'DATA - økonomi'!X"&amp;4+15*$A58+4*$A58+1),0)+IF(Analyse!$E$104="X",INDIRECT("'DATA - økonomi'!X"&amp;4+15*$A58+4*$A58+2),0)+IF(Analyse!$E$105="X",INDIRECT("'DATA - økonomi'!X"&amp;4+15*$A58+4*$A58+3),0)+IF(Analyse!$E$106="X",INDIRECT("'DATA - økonomi'!X"&amp;4+15*$A58+4*$A58+4),0)+IF(Analyse!$E$107="X",INDIRECT("'DATA - økonomi'!X"&amp;4+15*$A58+4*$A58+5),0)+IF(Analyse!$E$108="X",INDIRECT("'DATA - økonomi'!X"&amp;4+15*$A58+4*$A58+6),0)+IF(Analyse!$E$109="X",INDIRECT("'DATA - økonomi'!X"&amp;4+15*$A58+4*$A58+7),0)+IF(Analyse!$E$110="X",INDIRECT("'DATA - økonomi'!X"&amp;4+15*$A58+4*$A58+8),0)+IF(Analyse!$E$111="X",INDIRECT("'DATA - økonomi'!X"&amp;4+15*$A58+4*$A58+9),0)+IF(Analyse!$E$112="X",INDIRECT("'DATA - økonomi'!X"&amp;4+15*$A58+4*$A58+10),0)+IF(Analyse!$E$115="X",INDIRECT("'DATA - økonomi'!X"&amp;4+15*$A58+4*$A58+11),0)+IF(Analyse!$E$116="X",INDIRECT("'DATA - økonomi'!X"&amp;4+15*$A58+4*$A58+12),0)+IF(Analyse!$E$117="X",INDIRECT("'DATA - økonomi'!X"&amp;4+15*$A58+4*$A58+13),0)+IF(Analyse!$E$129="X",INDIRECT("'DATA - økonomi'!X"&amp;4+15*$A58+4*$A58+14),0)</f>
        <v>0</v>
      </c>
      <c r="Y58" s="36">
        <f ca="1">IF(Analyse!$E$3="X",INDIRECT("'DATA - økonomi'!Y"&amp;4+15*$A58+4*$A58+0),0)+IF(Analyse!$E$4="X",INDIRECT("'DATA - økonomi'!Y"&amp;4+15*$A58+4*$A58+1),0)+IF(Analyse!$E$104="X",INDIRECT("'DATA - økonomi'!Y"&amp;4+15*$A58+4*$A58+2),0)+IF(Analyse!$E$105="X",INDIRECT("'DATA - økonomi'!Y"&amp;4+15*$A58+4*$A58+3),0)+IF(Analyse!$E$106="X",INDIRECT("'DATA - økonomi'!Y"&amp;4+15*$A58+4*$A58+4),0)+IF(Analyse!$E$107="X",INDIRECT("'DATA - økonomi'!Y"&amp;4+15*$A58+4*$A58+5),0)+IF(Analyse!$E$108="X",INDIRECT("'DATA - økonomi'!Y"&amp;4+15*$A58+4*$A58+6),0)+IF(Analyse!$E$109="X",INDIRECT("'DATA - økonomi'!Y"&amp;4+15*$A58+4*$A58+7),0)+IF(Analyse!$E$110="X",INDIRECT("'DATA - økonomi'!Y"&amp;4+15*$A58+4*$A58+8),0)+IF(Analyse!$E$111="X",INDIRECT("'DATA - økonomi'!Y"&amp;4+15*$A58+4*$A58+9),0)+IF(Analyse!$E$112="X",INDIRECT("'DATA - økonomi'!Y"&amp;4+15*$A58+4*$A58+10),0)+IF(Analyse!$E$115="X",INDIRECT("'DATA - økonomi'!Y"&amp;4+15*$A58+4*$A58+11),0)+IF(Analyse!$E$116="X",INDIRECT("'DATA - økonomi'!Y"&amp;4+15*$A58+4*$A58+12),0)+IF(Analyse!$E$117="X",INDIRECT("'DATA - økonomi'!Y"&amp;4+15*$A58+4*$A58+13),0)+IF(Analyse!$E$129="X",INDIRECT("'DATA - økonomi'!Y"&amp;4+15*$A58+4*$A58+14),0)</f>
        <v>0</v>
      </c>
      <c r="Z58" s="36">
        <f ca="1">IF(Analyse!$E$3="X",INDIRECT("'DATA - økonomi'!Z"&amp;4+15*$A58+4*$A58+0),0)+IF(Analyse!$E$4="X",INDIRECT("'DATA - økonomi'!Z"&amp;4+15*$A58+4*$A58+1),0)+IF(Analyse!$E$104="X",INDIRECT("'DATA - økonomi'!Z"&amp;4+15*$A58+4*$A58+2),0)+IF(Analyse!$E$105="X",INDIRECT("'DATA - økonomi'!Z"&amp;4+15*$A58+4*$A58+3),0)+IF(Analyse!$E$106="X",INDIRECT("'DATA - økonomi'!Z"&amp;4+15*$A58+4*$A58+4),0)+IF(Analyse!$E$107="X",INDIRECT("'DATA - økonomi'!Z"&amp;4+15*$A58+4*$A58+5),0)+IF(Analyse!$E$108="X",INDIRECT("'DATA - økonomi'!Z"&amp;4+15*$A58+4*$A58+6),0)+IF(Analyse!$E$109="X",INDIRECT("'DATA - økonomi'!Z"&amp;4+15*$A58+4*$A58+7),0)+IF(Analyse!$E$110="X",INDIRECT("'DATA - økonomi'!Z"&amp;4+15*$A58+4*$A58+8),0)+IF(Analyse!$E$111="X",INDIRECT("'DATA - økonomi'!Z"&amp;4+15*$A58+4*$A58+9),0)+IF(Analyse!$E$112="X",INDIRECT("'DATA - økonomi'!Z"&amp;4+15*$A58+4*$A58+10),0)+IF(Analyse!$E$115="X",INDIRECT("'DATA - økonomi'!Z"&amp;4+15*$A58+4*$A58+11),0)+IF(Analyse!$E$116="X",INDIRECT("'DATA - økonomi'!Z"&amp;4+15*$A58+4*$A58+12),0)+IF(Analyse!$E$117="X",INDIRECT("'DATA - økonomi'!Z"&amp;4+15*$A58+4*$A58+13),0)+IF(Analyse!$E$129="X",INDIRECT("'DATA - økonomi'!Z"&amp;4+15*$A58+4*$A58+14),0)</f>
        <v>0</v>
      </c>
      <c r="AA58" s="36">
        <f ca="1">IF(Analyse!$E$3="X",INDIRECT("'DATA - økonomi'!Z"&amp;4+15*$A58+4*$A58+0),0)+IF(Analyse!$E$4="X",INDIRECT("'DATA - økonomi'!Z"&amp;4+15*$A58+4*$A58+1),0)+IF(Analyse!$E$104="X",INDIRECT("'DATA - økonomi'!Z"&amp;4+15*$A58+4*$A58+2),0)+IF(Analyse!$E$105="X",INDIRECT("'DATA - økonomi'!Z"&amp;4+15*$A58+4*$A58+3),0)+IF(Analyse!$E$106="X",INDIRECT("'DATA - økonomi'!Z"&amp;4+15*$A58+4*$A58+4),0)+IF(Analyse!$E$107="X",INDIRECT("'DATA - økonomi'!Z"&amp;4+15*$A58+4*$A58+5),0)+IF(Analyse!$E$108="X",INDIRECT("'DATA - økonomi'!Z"&amp;4+15*$A58+4*$A58+6),0)+IF(Analyse!$E$109="X",INDIRECT("'DATA - økonomi'!Z"&amp;4+15*$A58+4*$A58+7),0)+IF(Analyse!$E$110="X",INDIRECT("'DATA - økonomi'!Z"&amp;4+15*$A58+4*$A58+8),0)+IF(Analyse!$E$111="X",INDIRECT("'DATA - økonomi'!Z"&amp;4+15*$A58+4*$A58+9),0)+IF(Analyse!$E$112="X",INDIRECT("'DATA - økonomi'!Z"&amp;4+15*$A58+4*$A58+10),0)+IF(Analyse!$E$115="X",INDIRECT("'DATA - økonomi'!Z"&amp;4+15*$A58+4*$A58+11),0)+IF(Analyse!$E$116="X",INDIRECT("'DATA - økonomi'!Z"&amp;4+15*$A58+4*$A58+12),0)+IF(Analyse!$E$117="X",INDIRECT("'DATA - økonomi'!Z"&amp;4+15*$A58+4*$A58+13),0)+IF(Analyse!$E$129="X",INDIRECT("'DATA - økonomi'!Z"&amp;4+15*$A58+4*$A58+14),0)</f>
        <v>0</v>
      </c>
      <c r="AB58" s="36">
        <f ca="1">IF(Analyse!$E$3="X",INDIRECT("'DATA - økonomi'!Z"&amp;4+15*$A58+4*$A58+0),0)+IF(Analyse!$E$4="X",INDIRECT("'DATA - økonomi'!Z"&amp;4+15*$A58+4*$A58+1),0)+IF(Analyse!$E$104="X",INDIRECT("'DATA - økonomi'!Z"&amp;4+15*$A58+4*$A58+2),0)+IF(Analyse!$E$105="X",INDIRECT("'DATA - økonomi'!Z"&amp;4+15*$A58+4*$A58+3),0)+IF(Analyse!$E$106="X",INDIRECT("'DATA - økonomi'!Z"&amp;4+15*$A58+4*$A58+4),0)+IF(Analyse!$E$107="X",INDIRECT("'DATA - økonomi'!Z"&amp;4+15*$A58+4*$A58+5),0)+IF(Analyse!$E$108="X",INDIRECT("'DATA - økonomi'!Z"&amp;4+15*$A58+4*$A58+6),0)+IF(Analyse!$E$109="X",INDIRECT("'DATA - økonomi'!Z"&amp;4+15*$A58+4*$A58+7),0)+IF(Analyse!$E$110="X",INDIRECT("'DATA - økonomi'!Z"&amp;4+15*$A58+4*$A58+8),0)+IF(Analyse!$E$111="X",INDIRECT("'DATA - økonomi'!Z"&amp;4+15*$A58+4*$A58+9),0)+IF(Analyse!$E$112="X",INDIRECT("'DATA - økonomi'!Z"&amp;4+15*$A58+4*$A58+10),0)+IF(Analyse!$E$115="X",INDIRECT("'DATA - økonomi'!Z"&amp;4+15*$A58+4*$A58+11),0)+IF(Analyse!$E$116="X",INDIRECT("'DATA - økonomi'!Z"&amp;4+15*$A58+4*$A58+12),0)+IF(Analyse!$E$117="X",INDIRECT("'DATA - økonomi'!Z"&amp;4+15*$A58+4*$A58+13),0)+IF(Analyse!$E$129="X",INDIRECT("'DATA - økonomi'!Z"&amp;4+15*$A58+4*$A58+14),0)</f>
        <v>0</v>
      </c>
      <c r="AC58" s="30"/>
      <c r="AD58" s="35" t="s">
        <v>66</v>
      </c>
      <c r="AE58" s="36">
        <f ca="1">IF(Analyse!$E$3="X",INDIRECT("'DATA - økonomi'!AE"&amp;4+15*$A58+4*$A58+0),0)+IF(Analyse!$E$4="X",INDIRECT("'DATA - økonomi'!AE"&amp;4+15*$A58+4*$A58+1),0)+IF(Analyse!$E$104="X",INDIRECT("'DATA - økonomi'!AE"&amp;4+15*$A58+4*$A58+2),0)+IF(Analyse!$E$105="X",INDIRECT("'DATA - økonomi'!AE"&amp;4+15*$A58+4*$A58+3),0)+IF(Analyse!$E$106="X",INDIRECT("'DATA - økonomi'!AE"&amp;4+15*$A58+4*$A58+4),0)+IF(Analyse!$E$107="X",INDIRECT("'DATA - økonomi'!AE"&amp;4+15*$A58+4*$A58+5),0)+IF(Analyse!$E$108="X",INDIRECT("'DATA - økonomi'!AE"&amp;4+15*$A58+4*$A58+6),0)+IF(Analyse!$E$109="X",INDIRECT("'DATA - økonomi'!AE"&amp;4+15*$A58+4*$A58+7),0)+IF(Analyse!$E$110="X",INDIRECT("'DATA - økonomi'!AE"&amp;4+15*$A58+4*$A58+8),0)+IF(Analyse!$E$111="X",INDIRECT("'DATA - økonomi'!AE"&amp;4+15*$A58+4*$A58+9),0)+IF(Analyse!$E$112="X",INDIRECT("'DATA - økonomi'!AE"&amp;4+15*$A58+4*$A58+10),0)+IF(Analyse!$E$115="X",INDIRECT("'DATA - økonomi'!AE"&amp;4+15*$A58+4*$A58+11),0)+IF(Analyse!$E$116="X",INDIRECT("'DATA - økonomi'!AE"&amp;4+15*$A58+4*$A58+12),0)+IF(Analyse!$E$117="X",INDIRECT("'DATA - økonomi'!AE"&amp;4+15*$A58+4*$A58+13),0)+IF(Analyse!$E$129="X",INDIRECT("'DATA - økonomi'!AE"&amp;4+15*$A58+4*$A58+14),0)</f>
        <v>0</v>
      </c>
      <c r="AF58" s="36">
        <f ca="1">IF(Analyse!$E$3="X",INDIRECT("'DATA - økonomi'!AF"&amp;4+15*$A58+4*$A58+0),0)+IF(Analyse!$E$4="X",INDIRECT("'DATA - økonomi'!AF"&amp;4+15*$A58+4*$A58+1),0)+IF(Analyse!$E$104="X",INDIRECT("'DATA - økonomi'!AF"&amp;4+15*$A58+4*$A58+2),0)+IF(Analyse!$E$105="X",INDIRECT("'DATA - økonomi'!AF"&amp;4+15*$A58+4*$A58+3),0)+IF(Analyse!$E$106="X",INDIRECT("'DATA - økonomi'!AF"&amp;4+15*$A58+4*$A58+4),0)+IF(Analyse!$E$107="X",INDIRECT("'DATA - økonomi'!AF"&amp;4+15*$A58+4*$A58+5),0)+IF(Analyse!$E$108="X",INDIRECT("'DATA - økonomi'!AF"&amp;4+15*$A58+4*$A58+6),0)+IF(Analyse!$E$109="X",INDIRECT("'DATA - økonomi'!AF"&amp;4+15*$A58+4*$A58+7),0)+IF(Analyse!$E$110="X",INDIRECT("'DATA - økonomi'!AF"&amp;4+15*$A58+4*$A58+8),0)+IF(Analyse!$E$111="X",INDIRECT("'DATA - økonomi'!AF"&amp;4+15*$A58+4*$A58+9),0)+IF(Analyse!$E$112="X",INDIRECT("'DATA - økonomi'!AF"&amp;4+15*$A58+4*$A58+10),0)+IF(Analyse!$E$115="X",INDIRECT("'DATA - økonomi'!AF"&amp;4+15*$A58+4*$A58+11),0)+IF(Analyse!$E$116="X",INDIRECT("'DATA - økonomi'!AF"&amp;4+15*$A58+4*$A58+12),0)+IF(Analyse!$E$117="X",INDIRECT("'DATA - økonomi'!AF"&amp;4+15*$A58+4*$A58+13),0)+IF(Analyse!$E$129="X",INDIRECT("'DATA - økonomi'!AF"&amp;4+15*$A58+4*$A58+14),0)</f>
        <v>0</v>
      </c>
      <c r="AG58" s="36">
        <f ca="1">IF(Analyse!$E$3="X",INDIRECT("'DATA - økonomi'!AG"&amp;4+15*$A58+4*$A58+0),0)+IF(Analyse!$E$4="X",INDIRECT("'DATA - økonomi'!AG"&amp;4+15*$A58+4*$A58+1),0)+IF(Analyse!$E$104="X",INDIRECT("'DATA - økonomi'!AG"&amp;4+15*$A58+4*$A58+2),0)+IF(Analyse!$E$105="X",INDIRECT("'DATA - økonomi'!AG"&amp;4+15*$A58+4*$A58+3),0)+IF(Analyse!$E$106="X",INDIRECT("'DATA - økonomi'!AG"&amp;4+15*$A58+4*$A58+4),0)+IF(Analyse!$E$107="X",INDIRECT("'DATA - økonomi'!AG"&amp;4+15*$A58+4*$A58+5),0)+IF(Analyse!$E$108="X",INDIRECT("'DATA - økonomi'!AG"&amp;4+15*$A58+4*$A58+6),0)+IF(Analyse!$E$109="X",INDIRECT("'DATA - økonomi'!AG"&amp;4+15*$A58+4*$A58+7),0)+IF(Analyse!$E$110="X",INDIRECT("'DATA - økonomi'!AG"&amp;4+15*$A58+4*$A58+8),0)+IF(Analyse!$E$111="X",INDIRECT("'DATA - økonomi'!AG"&amp;4+15*$A58+4*$A58+9),0)+IF(Analyse!$E$112="X",INDIRECT("'DATA - økonomi'!AG"&amp;4+15*$A58+4*$A58+10),0)+IF(Analyse!$E$115="X",INDIRECT("'DATA - økonomi'!AG"&amp;4+15*$A58+4*$A58+11),0)+IF(Analyse!$E$116="X",INDIRECT("'DATA - økonomi'!AG"&amp;4+15*$A58+4*$A58+12),0)+IF(Analyse!$E$117="X",INDIRECT("'DATA - økonomi'!AG"&amp;4+15*$A58+4*$A58+13),0)+IF(Analyse!$E$129="X",INDIRECT("'DATA - økonomi'!AG"&amp;4+15*$A58+4*$A58+14),0)</f>
        <v>0</v>
      </c>
      <c r="AH58" s="36">
        <f ca="1">IF(Analyse!$E$3="X",INDIRECT("'DATA - økonomi'!AH"&amp;4+15*$A58+4*$A58+0),0)+IF(Analyse!$E$4="X",INDIRECT("'DATA - økonomi'!AH"&amp;4+15*$A58+4*$A58+1),0)+IF(Analyse!$E$104="X",INDIRECT("'DATA - økonomi'!AH"&amp;4+15*$A58+4*$A58+2),0)+IF(Analyse!$E$105="X",INDIRECT("'DATA - økonomi'!AH"&amp;4+15*$A58+4*$A58+3),0)+IF(Analyse!$E$106="X",INDIRECT("'DATA - økonomi'!AH"&amp;4+15*$A58+4*$A58+4),0)+IF(Analyse!$E$107="X",INDIRECT("'DATA - økonomi'!AH"&amp;4+15*$A58+4*$A58+5),0)+IF(Analyse!$E$108="X",INDIRECT("'DATA - økonomi'!AH"&amp;4+15*$A58+4*$A58+6),0)+IF(Analyse!$E$109="X",INDIRECT("'DATA - økonomi'!AH"&amp;4+15*$A58+4*$A58+7),0)+IF(Analyse!$E$110="X",INDIRECT("'DATA - økonomi'!AH"&amp;4+15*$A58+4*$A58+8),0)+IF(Analyse!$E$111="X",INDIRECT("'DATA - økonomi'!AH"&amp;4+15*$A58+4*$A58+9),0)+IF(Analyse!$E$112="X",INDIRECT("'DATA - økonomi'!AH"&amp;4+15*$A58+4*$A58+10),0)+IF(Analyse!$E$115="X",INDIRECT("'DATA - økonomi'!AH"&amp;4+15*$A58+4*$A58+11),0)+IF(Analyse!$E$116="X",INDIRECT("'DATA - økonomi'!AH"&amp;4+15*$A58+4*$A58+12),0)+IF(Analyse!$E$117="X",INDIRECT("'DATA - økonomi'!AH"&amp;4+15*$A58+4*$A58+13),0)+IF(Analyse!$E$129="X",INDIRECT("'DATA - økonomi'!AH"&amp;4+15*$A58+4*$A58+14),0)</f>
        <v>0</v>
      </c>
      <c r="AI58" s="36">
        <f ca="1">IF(Analyse!$E$3="X",INDIRECT("'DATA - økonomi'!AI"&amp;4+15*$A58+4*$A58+0),0)+IF(Analyse!$E$4="X",INDIRECT("'DATA - økonomi'!AI"&amp;4+15*$A58+4*$A58+1),0)+IF(Analyse!$E$104="X",INDIRECT("'DATA - økonomi'!AI"&amp;4+15*$A58+4*$A58+2),0)+IF(Analyse!$E$105="X",INDIRECT("'DATA - økonomi'!AI"&amp;4+15*$A58+4*$A58+3),0)+IF(Analyse!$E$106="X",INDIRECT("'DATA - økonomi'!AI"&amp;4+15*$A58+4*$A58+4),0)+IF(Analyse!$E$107="X",INDIRECT("'DATA - økonomi'!AI"&amp;4+15*$A58+4*$A58+5),0)+IF(Analyse!$E$108="X",INDIRECT("'DATA - økonomi'!AI"&amp;4+15*$A58+4*$A58+6),0)+IF(Analyse!$E$109="X",INDIRECT("'DATA - økonomi'!AI"&amp;4+15*$A58+4*$A58+7),0)+IF(Analyse!$E$110="X",INDIRECT("'DATA - økonomi'!AI"&amp;4+15*$A58+4*$A58+8),0)+IF(Analyse!$E$111="X",INDIRECT("'DATA - økonomi'!AI"&amp;4+15*$A58+4*$A58+9),0)+IF(Analyse!$E$112="X",INDIRECT("'DATA - økonomi'!AI"&amp;4+15*$A58+4*$A58+10),0)+IF(Analyse!$E$115="X",INDIRECT("'DATA - økonomi'!AI"&amp;4+15*$A58+4*$A58+11),0)+IF(Analyse!$E$116="X",INDIRECT("'DATA - økonomi'!AI"&amp;4+15*$A58+4*$A58+12),0)+IF(Analyse!$E$117="X",INDIRECT("'DATA - økonomi'!AI"&amp;4+15*$A58+4*$A58+13),0)+IF(Analyse!$E$129="X",INDIRECT("'DATA - økonomi'!AI"&amp;4+15*$A58+4*$A58+14),0)</f>
        <v>0</v>
      </c>
      <c r="AJ58" s="36">
        <f ca="1">IF(Analyse!$E$3="X",INDIRECT("'DATA - økonomi'!AJ"&amp;4+15*$A58+4*$A58+0),0)+IF(Analyse!$E$4="X",INDIRECT("'DATA - økonomi'!AJ"&amp;4+15*$A58+4*$A58+1),0)+IF(Analyse!$E$104="X",INDIRECT("'DATA - økonomi'!AJ"&amp;4+15*$A58+4*$A58+2),0)+IF(Analyse!$E$105="X",INDIRECT("'DATA - økonomi'!AJ"&amp;4+15*$A58+4*$A58+3),0)+IF(Analyse!$E$106="X",INDIRECT("'DATA - økonomi'!AJ"&amp;4+15*$A58+4*$A58+4),0)+IF(Analyse!$E$107="X",INDIRECT("'DATA - økonomi'!AJ"&amp;4+15*$A58+4*$A58+5),0)+IF(Analyse!$E$108="X",INDIRECT("'DATA - økonomi'!AJ"&amp;4+15*$A58+4*$A58+6),0)+IF(Analyse!$E$109="X",INDIRECT("'DATA - økonomi'!AJ"&amp;4+15*$A58+4*$A58+7),0)+IF(Analyse!$E$110="X",INDIRECT("'DATA - økonomi'!AJ"&amp;4+15*$A58+4*$A58+8),0)+IF(Analyse!$E$111="X",INDIRECT("'DATA - økonomi'!AJ"&amp;4+15*$A58+4*$A58+9),0)+IF(Analyse!$E$112="X",INDIRECT("'DATA - økonomi'!AJ"&amp;4+15*$A58+4*$A58+10),0)+IF(Analyse!$E$115="X",INDIRECT("'DATA - økonomi'!AJ"&amp;4+15*$A58+4*$A58+11),0)+IF(Analyse!$E$116="X",INDIRECT("'DATA - økonomi'!AJ"&amp;4+15*$A58+4*$A58+12),0)+IF(Analyse!$E$117="X",INDIRECT("'DATA - økonomi'!AJ"&amp;4+15*$A58+4*$A58+13),0)+IF(Analyse!$E$129="X",INDIRECT("'DATA - økonomi'!AJ"&amp;4+15*$A58+4*$A58+14),0)</f>
        <v>0</v>
      </c>
      <c r="AK58" s="36">
        <f ca="1">IF(Analyse!$E$3="X",INDIRECT("'DATA - økonomi'!AK"&amp;4+15*$A58+4*$A58+0),0)+IF(Analyse!$E$4="X",INDIRECT("'DATA - økonomi'!AK"&amp;4+15*$A58+4*$A58+1),0)+IF(Analyse!$E$104="X",INDIRECT("'DATA - økonomi'!AK"&amp;4+15*$A58+4*$A58+2),0)+IF(Analyse!$E$105="X",INDIRECT("'DATA - økonomi'!AK"&amp;4+15*$A58+4*$A58+3),0)+IF(Analyse!$E$106="X",INDIRECT("'DATA - økonomi'!AK"&amp;4+15*$A58+4*$A58+4),0)+IF(Analyse!$E$107="X",INDIRECT("'DATA - økonomi'!AK"&amp;4+15*$A58+4*$A58+5),0)+IF(Analyse!$E$108="X",INDIRECT("'DATA - økonomi'!AK"&amp;4+15*$A58+4*$A58+6),0)+IF(Analyse!$E$109="X",INDIRECT("'DATA - økonomi'!AK"&amp;4+15*$A58+4*$A58+7),0)+IF(Analyse!$E$110="X",INDIRECT("'DATA - økonomi'!AK"&amp;4+15*$A58+4*$A58+8),0)+IF(Analyse!$E$111="X",INDIRECT("'DATA - økonomi'!AK"&amp;4+15*$A58+4*$A58+9),0)+IF(Analyse!$E$112="X",INDIRECT("'DATA - økonomi'!AK"&amp;4+15*$A58+4*$A58+10),0)+IF(Analyse!$E$115="X",INDIRECT("'DATA - økonomi'!AK"&amp;4+15*$A58+4*$A58+11),0)+IF(Analyse!$E$116="X",INDIRECT("'DATA - økonomi'!AK"&amp;4+15*$A58+4*$A58+12),0)+IF(Analyse!$E$117="X",INDIRECT("'DATA - økonomi'!AK"&amp;4+15*$A58+4*$A58+13),0)+IF(Analyse!$E$129="X",INDIRECT("'DATA - økonomi'!AK"&amp;4+15*$A58+4*$A58+14),0)</f>
        <v>0</v>
      </c>
      <c r="AL58" s="36">
        <f ca="1">IF(Analyse!$E$3="X",INDIRECT("'DATA - økonomi'!AL"&amp;4+15*$A58+4*$A58+0),0)+IF(Analyse!$E$4="X",INDIRECT("'DATA - økonomi'!AL"&amp;4+15*$A58+4*$A58+1),0)+IF(Analyse!$E$104="X",INDIRECT("'DATA - økonomi'!AL"&amp;4+15*$A58+4*$A58+2),0)+IF(Analyse!$E$105="X",INDIRECT("'DATA - økonomi'!AL"&amp;4+15*$A58+4*$A58+3),0)+IF(Analyse!$E$106="X",INDIRECT("'DATA - økonomi'!AL"&amp;4+15*$A58+4*$A58+4),0)+IF(Analyse!$E$107="X",INDIRECT("'DATA - økonomi'!AL"&amp;4+15*$A58+4*$A58+5),0)+IF(Analyse!$E$108="X",INDIRECT("'DATA - økonomi'!AL"&amp;4+15*$A58+4*$A58+6),0)+IF(Analyse!$E$109="X",INDIRECT("'DATA - økonomi'!AL"&amp;4+15*$A58+4*$A58+7),0)+IF(Analyse!$E$110="X",INDIRECT("'DATA - økonomi'!AL"&amp;4+15*$A58+4*$A58+8),0)+IF(Analyse!$E$111="X",INDIRECT("'DATA - økonomi'!AL"&amp;4+15*$A58+4*$A58+9),0)+IF(Analyse!$E$112="X",INDIRECT("'DATA - økonomi'!AL"&amp;4+15*$A58+4*$A58+10),0)+IF(Analyse!$E$115="X",INDIRECT("'DATA - økonomi'!AL"&amp;4+15*$A58+4*$A58+11),0)+IF(Analyse!$E$116="X",INDIRECT("'DATA - økonomi'!AL"&amp;4+15*$A58+4*$A58+12),0)+IF(Analyse!$E$117="X",INDIRECT("'DATA - økonomi'!AL"&amp;4+15*$A58+4*$A58+13),0)+IF(Analyse!$E$129="X",INDIRECT("'DATA - økonomi'!AL"&amp;4+15*$A58+4*$A58+14),0)</f>
        <v>0</v>
      </c>
      <c r="AM58" s="36">
        <f ca="1">IF(Analyse!$E$3="X",INDIRECT("'DATA - økonomi'!AM"&amp;4+15*$A58+4*$A58+0),0)+IF(Analyse!$E$4="X",INDIRECT("'DATA - økonomi'!AM"&amp;4+15*$A58+4*$A58+1),0)+IF(Analyse!$E$104="X",INDIRECT("'DATA - økonomi'!AM"&amp;4+15*$A58+4*$A58+2),0)+IF(Analyse!$E$105="X",INDIRECT("'DATA - økonomi'!AM"&amp;4+15*$A58+4*$A58+3),0)+IF(Analyse!$E$106="X",INDIRECT("'DATA - økonomi'!AM"&amp;4+15*$A58+4*$A58+4),0)+IF(Analyse!$E$107="X",INDIRECT("'DATA - økonomi'!AM"&amp;4+15*$A58+4*$A58+5),0)+IF(Analyse!$E$108="X",INDIRECT("'DATA - økonomi'!AM"&amp;4+15*$A58+4*$A58+6),0)+IF(Analyse!$E$109="X",INDIRECT("'DATA - økonomi'!AM"&amp;4+15*$A58+4*$A58+7),0)+IF(Analyse!$E$110="X",INDIRECT("'DATA - økonomi'!AM"&amp;4+15*$A58+4*$A58+8),0)+IF(Analyse!$E$111="X",INDIRECT("'DATA - økonomi'!AM"&amp;4+15*$A58+4*$A58+9),0)+IF(Analyse!$E$112="X",INDIRECT("'DATA - økonomi'!AM"&amp;4+15*$A58+4*$A58+10),0)+IF(Analyse!$E$115="X",INDIRECT("'DATA - økonomi'!AM"&amp;4+15*$A58+4*$A58+11),0)+IF(Analyse!$E$116="X",INDIRECT("'DATA - økonomi'!AM"&amp;4+15*$A58+4*$A58+12),0)+IF(Analyse!$E$117="X",INDIRECT("'DATA - økonomi'!AM"&amp;4+15*$A58+4*$A58+13),0)+IF(Analyse!$E$129="X",INDIRECT("'DATA - økonomi'!AM"&amp;4+15*$A58+4*$A58+14),0)</f>
        <v>0</v>
      </c>
      <c r="AN58" s="36">
        <f ca="1">IF(Analyse!$E$3="X",INDIRECT("'DATA - økonomi'!AN"&amp;4+15*$A58+4*$A58+0),0)+IF(Analyse!$E$4="X",INDIRECT("'DATA - økonomi'!AN"&amp;4+15*$A58+4*$A58+1),0)+IF(Analyse!$E$104="X",INDIRECT("'DATA - økonomi'!AN"&amp;4+15*$A58+4*$A58+2),0)+IF(Analyse!$E$105="X",INDIRECT("'DATA - økonomi'!AN"&amp;4+15*$A58+4*$A58+3),0)+IF(Analyse!$E$106="X",INDIRECT("'DATA - økonomi'!AN"&amp;4+15*$A58+4*$A58+4),0)+IF(Analyse!$E$107="X",INDIRECT("'DATA - økonomi'!AN"&amp;4+15*$A58+4*$A58+5),0)+IF(Analyse!$E$108="X",INDIRECT("'DATA - økonomi'!AN"&amp;4+15*$A58+4*$A58+6),0)+IF(Analyse!$E$109="X",INDIRECT("'DATA - økonomi'!AN"&amp;4+15*$A58+4*$A58+7),0)+IF(Analyse!$E$110="X",INDIRECT("'DATA - økonomi'!AN"&amp;4+15*$A58+4*$A58+8),0)+IF(Analyse!$E$111="X",INDIRECT("'DATA - økonomi'!AN"&amp;4+15*$A58+4*$A58+9),0)+IF(Analyse!$E$112="X",INDIRECT("'DATA - økonomi'!AN"&amp;4+15*$A58+4*$A58+10),0)+IF(Analyse!$E$115="X",INDIRECT("'DATA - økonomi'!AN"&amp;4+15*$A58+4*$A58+11),0)+IF(Analyse!$E$116="X",INDIRECT("'DATA - økonomi'!AN"&amp;4+15*$A58+4*$A58+12),0)+IF(Analyse!$E$117="X",INDIRECT("'DATA - økonomi'!AN"&amp;4+15*$A58+4*$A58+13),0)+IF(Analyse!$E$129="X",INDIRECT("'DATA - økonomi'!AN"&amp;4+15*$A58+4*$A58+14),0)</f>
        <v>0</v>
      </c>
      <c r="AO58" s="36">
        <f ca="1">IF(Analyse!$E$3="X",INDIRECT("'DATA - økonomi'!AO"&amp;4+15*$A58+4*$A58+0),0)+IF(Analyse!$E$4="X",INDIRECT("'DATA - økonomi'!AO"&amp;4+15*$A58+4*$A58+1),0)+IF(Analyse!$E$104="X",INDIRECT("'DATA - økonomi'!AO"&amp;4+15*$A58+4*$A58+2),0)+IF(Analyse!$E$105="X",INDIRECT("'DATA - økonomi'!AO"&amp;4+15*$A58+4*$A58+3),0)+IF(Analyse!$E$106="X",INDIRECT("'DATA - økonomi'!AO"&amp;4+15*$A58+4*$A58+4),0)+IF(Analyse!$E$107="X",INDIRECT("'DATA - økonomi'!AO"&amp;4+15*$A58+4*$A58+5),0)+IF(Analyse!$E$108="X",INDIRECT("'DATA - økonomi'!AO"&amp;4+15*$A58+4*$A58+6),0)+IF(Analyse!$E$109="X",INDIRECT("'DATA - økonomi'!AO"&amp;4+15*$A58+4*$A58+7),0)+IF(Analyse!$E$110="X",INDIRECT("'DATA - økonomi'!AO"&amp;4+15*$A58+4*$A58+8),0)+IF(Analyse!$E$111="X",INDIRECT("'DATA - økonomi'!AO"&amp;4+15*$A58+4*$A58+9),0)+IF(Analyse!$E$112="X",INDIRECT("'DATA - økonomi'!AO"&amp;4+15*$A58+4*$A58+10),0)+IF(Analyse!$E$115="X",INDIRECT("'DATA - økonomi'!AO"&amp;4+15*$A58+4*$A58+11),0)+IF(Analyse!$E$116="X",INDIRECT("'DATA - økonomi'!AO"&amp;4+15*$A58+4*$A58+12),0)+IF(Analyse!$E$117="X",INDIRECT("'DATA - økonomi'!AO"&amp;4+15*$A58+4*$A58+13),0)+IF(Analyse!$E$129="X",INDIRECT("'DATA - økonomi'!AO"&amp;4+15*$A58+4*$A58+14),0)</f>
        <v>0</v>
      </c>
      <c r="AP58" s="30"/>
      <c r="AQ58" s="35" t="s">
        <v>66</v>
      </c>
      <c r="AR58" s="36">
        <f ca="1">INDIRECT("'DATA - økonomi'!AE"&amp;($A161+1)*19)</f>
        <v>33219.279999999999</v>
      </c>
      <c r="AS58" s="36">
        <f ca="1">INDIRECT("'DATA - økonomi'!AF"&amp;($A161+1)*19)</f>
        <v>33247.280999999995</v>
      </c>
      <c r="AT58" s="36">
        <f ca="1">INDIRECT("'DATA - økonomi'!AG"&amp;($A161+1)*19)</f>
        <v>33469.358</v>
      </c>
      <c r="AU58" s="36">
        <f ca="1">INDIRECT("'DATA - økonomi'!AH"&amp;($A161+1)*19)</f>
        <v>33664.267</v>
      </c>
      <c r="AV58" s="36">
        <f ca="1">INDIRECT("'DATA - økonomi'!AI"&amp;($A161+1)*19)</f>
        <v>33751.64</v>
      </c>
      <c r="AW58" s="36">
        <f ca="1">INDIRECT("'DATA - økonomi'!AJ"&amp;($A161+1)*19)</f>
        <v>33893.392</v>
      </c>
      <c r="AX58" s="36">
        <f ca="1">INDIRECT("'DATA - økonomi'!AK"&amp;($A161+1)*19)</f>
        <v>34087.69</v>
      </c>
      <c r="AY58" s="36">
        <f ca="1">INDIRECT("'DATA - økonomi'!AL"&amp;($A161+1)*19)</f>
        <v>34346.754000000001</v>
      </c>
      <c r="AZ58" s="36">
        <f ca="1">INDIRECT("'DATA - økonomi'!AM"&amp;($A161+1)*19)</f>
        <v>34591.154000000002</v>
      </c>
      <c r="BA58" s="36">
        <f ca="1">INDIRECT("'DATA - økonomi'!AN"&amp;($A161+1)*19)</f>
        <v>35736.468000000001</v>
      </c>
      <c r="BB58" s="36">
        <f ca="1">INDIRECT("'DATA - økonomi'!AO"&amp;($A161+1)*19)</f>
        <v>36112.212</v>
      </c>
      <c r="BC58" s="30"/>
    </row>
    <row r="59" spans="1:55" x14ac:dyDescent="0.25">
      <c r="A59" s="32">
        <v>55</v>
      </c>
      <c r="B59" s="35" t="s">
        <v>67</v>
      </c>
      <c r="C59" s="36">
        <f ca="1">IF(Analyse!$E$3="X",INDIRECT("'DATA - økonomi'!C"&amp;4+15*$A59+4*$A59+0),0)+IF(Analyse!$E$4="X",INDIRECT("'DATA - økonomi'!C"&amp;4+15*$A59+4*$A59+1),0)+IF(Analyse!$E$104="X",INDIRECT("'DATA - økonomi'!C"&amp;4+15*$A59+4*$A59+2),0)+IF(Analyse!$E$105="X",INDIRECT("'DATA - økonomi'!C"&amp;4+15*$A59+4*$A59+3),0)+IF(Analyse!$E$106="X",INDIRECT("'DATA - økonomi'!C"&amp;4+15*$A59+4*$A59+4),0)+IF(Analyse!$E$107="X",INDIRECT("'DATA - økonomi'!C"&amp;4+15*$A59+4*$A59+5),0)+IF(Analyse!$E$108="X",INDIRECT("'DATA - økonomi'!C"&amp;4+15*$A59+4*$A59+6),0)+IF(Analyse!$E$109="X",INDIRECT("'DATA - økonomi'!C"&amp;4+15*$A59+4*$A59+7),0)+IF(Analyse!$E$110="X",INDIRECT("'DATA - økonomi'!C"&amp;4+15*$A59+4*$A59+8),0)+IF(Analyse!$E$111="X",INDIRECT("'DATA - økonomi'!C"&amp;4+15*$A59+4*$A59+9),0)+IF(Analyse!$E$112="X",INDIRECT("'DATA - økonomi'!C"&amp;4+15*$A59+4*$A59+10),0)+IF(Analyse!$E$115="X",INDIRECT("'DATA - økonomi'!C"&amp;4+15*$A59+4*$A59+11),0)+IF(Analyse!$E$116="X",INDIRECT("'DATA - økonomi'!C"&amp;4+15*$A59+4*$A59+12),0)+IF(Analyse!$E$117="X",INDIRECT("'DATA - økonomi'!C"&amp;4+15*$A59+4*$A59+13),0)+IF(Analyse!$E$129="X",INDIRECT("'DATA - økonomi'!C"&amp;4+15*$A59+4*$A59+14),0)</f>
        <v>0</v>
      </c>
      <c r="D59" s="36">
        <f ca="1">IF(Analyse!$E$3="X",INDIRECT("'DATA - økonomi'!D"&amp;4+15*$A59+4*$A59+0),0)+IF(Analyse!$E$4="X",INDIRECT("'DATA - økonomi'!D"&amp;4+15*$A59+4*$A59+1),0)+IF(Analyse!$E$104="X",INDIRECT("'DATA - økonomi'!D"&amp;4+15*$A59+4*$A59+2),0)+IF(Analyse!$E$105="X",INDIRECT("'DATA - økonomi'!D"&amp;4+15*$A59+4*$A59+3),0)+IF(Analyse!$E$106="X",INDIRECT("'DATA - økonomi'!D"&amp;4+15*$A59+4*$A59+4),0)+IF(Analyse!$E$107="X",INDIRECT("'DATA - økonomi'!D"&amp;4+15*$A59+4*$A59+5),0)+IF(Analyse!$E$108="X",INDIRECT("'DATA - økonomi'!D"&amp;4+15*$A59+4*$A59+6),0)+IF(Analyse!$E$109="X",INDIRECT("'DATA - økonomi'!D"&amp;4+15*$A59+4*$A59+7),0)+IF(Analyse!$E$110="X",INDIRECT("'DATA - økonomi'!D"&amp;4+15*$A59+4*$A59+8),0)+IF(Analyse!$E$111="X",INDIRECT("'DATA - økonomi'!D"&amp;4+15*$A59+4*$A59+9),0)+IF(Analyse!$E$112="X",INDIRECT("'DATA - økonomi'!D"&amp;4+15*$A59+4*$A59+10),0)+IF(Analyse!$E$115="X",INDIRECT("'DATA - økonomi'!D"&amp;4+15*$A59+4*$A59+11),0)+IF(Analyse!$E$116="X",INDIRECT("'DATA - økonomi'!D"&amp;4+15*$A59+4*$A59+12),0)+IF(Analyse!$E$117="X",INDIRECT("'DATA - økonomi'!D"&amp;4+15*$A59+4*$A59+13),0)+IF(Analyse!$E$129="X",INDIRECT("'DATA - økonomi'!D"&amp;4+15*$A59+4*$A59+14),0)</f>
        <v>0</v>
      </c>
      <c r="E59" s="36">
        <f ca="1">IF(Analyse!$E$3="X",INDIRECT("'DATA - økonomi'!E"&amp;4+15*$A59+4*$A59+0),0)+IF(Analyse!$E$4="X",INDIRECT("'DATA - økonomi'!E"&amp;4+15*$A59+4*$A59+1),0)+IF(Analyse!$E$104="X",INDIRECT("'DATA - økonomi'!E"&amp;4+15*$A59+4*$A59+2),0)+IF(Analyse!$E$105="X",INDIRECT("'DATA - økonomi'!E"&amp;4+15*$A59+4*$A59+3),0)+IF(Analyse!$E$106="X",INDIRECT("'DATA - økonomi'!E"&amp;4+15*$A59+4*$A59+4),0)+IF(Analyse!$E$107="X",INDIRECT("'DATA - økonomi'!E"&amp;4+15*$A59+4*$A59+5),0)+IF(Analyse!$E$108="X",INDIRECT("'DATA - økonomi'!E"&amp;4+15*$A59+4*$A59+6),0)+IF(Analyse!$E$109="X",INDIRECT("'DATA - økonomi'!E"&amp;4+15*$A59+4*$A59+7),0)+IF(Analyse!$E$110="X",INDIRECT("'DATA - økonomi'!E"&amp;4+15*$A59+4*$A59+8),0)+IF(Analyse!$E$111="X",INDIRECT("'DATA - økonomi'!E"&amp;4+15*$A59+4*$A59+9),0)+IF(Analyse!$E$112="X",INDIRECT("'DATA - økonomi'!E"&amp;4+15*$A59+4*$A59+10),0)+IF(Analyse!$E$115="X",INDIRECT("'DATA - økonomi'!E"&amp;4+15*$A59+4*$A59+11),0)+IF(Analyse!$E$116="X",INDIRECT("'DATA - økonomi'!E"&amp;4+15*$A59+4*$A59+12),0)+IF(Analyse!$E$117="X",INDIRECT("'DATA - økonomi'!E"&amp;4+15*$A59+4*$A59+13),0)+IF(Analyse!$E$129="X",INDIRECT("'DATA - økonomi'!E"&amp;4+15*$A59+4*$A59+14),0)</f>
        <v>0</v>
      </c>
      <c r="F59" s="36">
        <f ca="1">IF(Analyse!$E$3="X",INDIRECT("'DATA - økonomi'!F"&amp;4+15*$A59+4*$A59+0),0)+IF(Analyse!$E$4="X",INDIRECT("'DATA - økonomi'!F"&amp;4+15*$A59+4*$A59+1),0)+IF(Analyse!$E$104="X",INDIRECT("'DATA - økonomi'!F"&amp;4+15*$A59+4*$A59+2),0)+IF(Analyse!$E$105="X",INDIRECT("'DATA - økonomi'!F"&amp;4+15*$A59+4*$A59+3),0)+IF(Analyse!$E$106="X",INDIRECT("'DATA - økonomi'!F"&amp;4+15*$A59+4*$A59+4),0)+IF(Analyse!$E$107="X",INDIRECT("'DATA - økonomi'!F"&amp;4+15*$A59+4*$A59+5),0)+IF(Analyse!$E$108="X",INDIRECT("'DATA - økonomi'!F"&amp;4+15*$A59+4*$A59+6),0)+IF(Analyse!$E$109="X",INDIRECT("'DATA - økonomi'!F"&amp;4+15*$A59+4*$A59+7),0)+IF(Analyse!$E$110="X",INDIRECT("'DATA - økonomi'!F"&amp;4+15*$A59+4*$A59+8),0)+IF(Analyse!$E$111="X",INDIRECT("'DATA - økonomi'!F"&amp;4+15*$A59+4*$A59+9),0)+IF(Analyse!$E$112="X",INDIRECT("'DATA - økonomi'!F"&amp;4+15*$A59+4*$A59+10),0)+IF(Analyse!$E$115="X",INDIRECT("'DATA - økonomi'!F"&amp;4+15*$A59+4*$A59+11),0)+IF(Analyse!$E$116="X",INDIRECT("'DATA - økonomi'!F"&amp;4+15*$A59+4*$A59+12),0)+IF(Analyse!$E$117="X",INDIRECT("'DATA - økonomi'!F"&amp;4+15*$A59+4*$A59+13),0)+IF(Analyse!$E$129="X",INDIRECT("'DATA - økonomi'!F"&amp;4+15*$A59+4*$A59+14),0)</f>
        <v>0</v>
      </c>
      <c r="G59" s="36">
        <f ca="1">IF(Analyse!$E$3="X",INDIRECT("'DATA - økonomi'!G"&amp;4+15*$A59+4*$A59+0),0)+IF(Analyse!$E$4="X",INDIRECT("'DATA - økonomi'!G"&amp;4+15*$A59+4*$A59+1),0)+IF(Analyse!$E$104="X",INDIRECT("'DATA - økonomi'!G"&amp;4+15*$A59+4*$A59+2),0)+IF(Analyse!$E$105="X",INDIRECT("'DATA - økonomi'!G"&amp;4+15*$A59+4*$A59+3),0)+IF(Analyse!$E$106="X",INDIRECT("'DATA - økonomi'!G"&amp;4+15*$A59+4*$A59+4),0)+IF(Analyse!$E$107="X",INDIRECT("'DATA - økonomi'!G"&amp;4+15*$A59+4*$A59+5),0)+IF(Analyse!$E$108="X",INDIRECT("'DATA - økonomi'!G"&amp;4+15*$A59+4*$A59+6),0)+IF(Analyse!$E$109="X",INDIRECT("'DATA - økonomi'!G"&amp;4+15*$A59+4*$A59+7),0)+IF(Analyse!$E$110="X",INDIRECT("'DATA - økonomi'!G"&amp;4+15*$A59+4*$A59+8),0)+IF(Analyse!$E$111="X",INDIRECT("'DATA - økonomi'!G"&amp;4+15*$A59+4*$A59+9),0)+IF(Analyse!$E$112="X",INDIRECT("'DATA - økonomi'!G"&amp;4+15*$A59+4*$A59+10),0)+IF(Analyse!$E$115="X",INDIRECT("'DATA - økonomi'!G"&amp;4+15*$A59+4*$A59+11),0)+IF(Analyse!$E$116="X",INDIRECT("'DATA - økonomi'!G"&amp;4+15*$A59+4*$A59+12),0)+IF(Analyse!$E$117="X",INDIRECT("'DATA - økonomi'!G"&amp;4+15*$A59+4*$A59+13),0)+IF(Analyse!$E$129="X",INDIRECT("'DATA - økonomi'!G"&amp;4+15*$A59+4*$A59+14),0)</f>
        <v>0</v>
      </c>
      <c r="H59" s="36">
        <f ca="1">IF(Analyse!$E$3="X",INDIRECT("'DATA - økonomi'!H"&amp;4+15*$A59+4*$A59+0),0)+IF(Analyse!$E$4="X",INDIRECT("'DATA - økonomi'!H"&amp;4+15*$A59+4*$A59+1),0)+IF(Analyse!$E$104="X",INDIRECT("'DATA - økonomi'!H"&amp;4+15*$A59+4*$A59+2),0)+IF(Analyse!$E$105="X",INDIRECT("'DATA - økonomi'!H"&amp;4+15*$A59+4*$A59+3),0)+IF(Analyse!$E$106="X",INDIRECT("'DATA - økonomi'!H"&amp;4+15*$A59+4*$A59+4),0)+IF(Analyse!$E$107="X",INDIRECT("'DATA - økonomi'!H"&amp;4+15*$A59+4*$A59+5),0)+IF(Analyse!$E$108="X",INDIRECT("'DATA - økonomi'!H"&amp;4+15*$A59+4*$A59+6),0)+IF(Analyse!$E$109="X",INDIRECT("'DATA - økonomi'!H"&amp;4+15*$A59+4*$A59+7),0)+IF(Analyse!$E$110="X",INDIRECT("'DATA - økonomi'!H"&amp;4+15*$A59+4*$A59+8),0)+IF(Analyse!$E$111="X",INDIRECT("'DATA - økonomi'!H"&amp;4+15*$A59+4*$A59+9),0)+IF(Analyse!$E$112="X",INDIRECT("'DATA - økonomi'!H"&amp;4+15*$A59+4*$A59+10),0)+IF(Analyse!$E$115="X",INDIRECT("'DATA - økonomi'!H"&amp;4+15*$A59+4*$A59+11),0)+IF(Analyse!$E$116="X",INDIRECT("'DATA - økonomi'!H"&amp;4+15*$A59+4*$A59+12),0)+IF(Analyse!$E$117="X",INDIRECT("'DATA - økonomi'!H"&amp;4+15*$A59+4*$A59+13),0)+IF(Analyse!$E$129="X",INDIRECT("'DATA - økonomi'!H"&amp;4+15*$A59+4*$A59+14),0)</f>
        <v>0</v>
      </c>
      <c r="I59" s="36">
        <f ca="1">IF(Analyse!$E$3="X",INDIRECT("'DATA - økonomi'!I"&amp;4+15*$A59+4*$A59+0),0)+IF(Analyse!$E$4="X",INDIRECT("'DATA - økonomi'!I"&amp;4+15*$A59+4*$A59+1),0)+IF(Analyse!$E$104="X",INDIRECT("'DATA - økonomi'!I"&amp;4+15*$A59+4*$A59+2),0)+IF(Analyse!$E$105="X",INDIRECT("'DATA - økonomi'!I"&amp;4+15*$A59+4*$A59+3),0)+IF(Analyse!$E$106="X",INDIRECT("'DATA - økonomi'!I"&amp;4+15*$A59+4*$A59+4),0)+IF(Analyse!$E$107="X",INDIRECT("'DATA - økonomi'!I"&amp;4+15*$A59+4*$A59+5),0)+IF(Analyse!$E$108="X",INDIRECT("'DATA - økonomi'!I"&amp;4+15*$A59+4*$A59+6),0)+IF(Analyse!$E$109="X",INDIRECT("'DATA - økonomi'!I"&amp;4+15*$A59+4*$A59+7),0)+IF(Analyse!$E$110="X",INDIRECT("'DATA - økonomi'!I"&amp;4+15*$A59+4*$A59+8),0)+IF(Analyse!$E$111="X",INDIRECT("'DATA - økonomi'!I"&amp;4+15*$A59+4*$A59+9),0)+IF(Analyse!$E$112="X",INDIRECT("'DATA - økonomi'!I"&amp;4+15*$A59+4*$A59+10),0)+IF(Analyse!$E$115="X",INDIRECT("'DATA - økonomi'!I"&amp;4+15*$A59+4*$A59+11),0)+IF(Analyse!$E$116="X",INDIRECT("'DATA - økonomi'!I"&amp;4+15*$A59+4*$A59+12),0)+IF(Analyse!$E$117="X",INDIRECT("'DATA - økonomi'!I"&amp;4+15*$A59+4*$A59+13),0)+IF(Analyse!$E$129="X",INDIRECT("'DATA - økonomi'!I"&amp;4+15*$A59+4*$A59+14),0)</f>
        <v>0</v>
      </c>
      <c r="J59" s="36">
        <f ca="1">IF(Analyse!$E$3="X",INDIRECT("'DATA - økonomi'!J"&amp;4+15*$A59+4*$A59+0),0)+IF(Analyse!$E$4="X",INDIRECT("'DATA - økonomi'!J"&amp;4+15*$A59+4*$A59+1),0)+IF(Analyse!$E$104="X",INDIRECT("'DATA - økonomi'!J"&amp;4+15*$A59+4*$A59+2),0)+IF(Analyse!$E$105="X",INDIRECT("'DATA - økonomi'!J"&amp;4+15*$A59+4*$A59+3),0)+IF(Analyse!$E$106="X",INDIRECT("'DATA - økonomi'!J"&amp;4+15*$A59+4*$A59+4),0)+IF(Analyse!$E$107="X",INDIRECT("'DATA - økonomi'!J"&amp;4+15*$A59+4*$A59+5),0)+IF(Analyse!$E$108="X",INDIRECT("'DATA - økonomi'!J"&amp;4+15*$A59+4*$A59+6),0)+IF(Analyse!$E$109="X",INDIRECT("'DATA - økonomi'!J"&amp;4+15*$A59+4*$A59+7),0)+IF(Analyse!$E$110="X",INDIRECT("'DATA - økonomi'!J"&amp;4+15*$A59+4*$A59+8),0)+IF(Analyse!$E$111="X",INDIRECT("'DATA - økonomi'!J"&amp;4+15*$A59+4*$A59+9),0)+IF(Analyse!$E$112="X",INDIRECT("'DATA - økonomi'!J"&amp;4+15*$A59+4*$A59+10),0)+IF(Analyse!$E$115="X",INDIRECT("'DATA - økonomi'!J"&amp;4+15*$A59+4*$A59+11),0)+IF(Analyse!$E$116="X",INDIRECT("'DATA - økonomi'!J"&amp;4+15*$A59+4*$A59+12),0)+IF(Analyse!$E$117="X",INDIRECT("'DATA - økonomi'!J"&amp;4+15*$A59+4*$A59+13),0)+IF(Analyse!$E$129="X",INDIRECT("'DATA - økonomi'!J"&amp;4+15*$A59+4*$A59+14),0)</f>
        <v>0</v>
      </c>
      <c r="K59" s="36">
        <f ca="1">IF(Analyse!$E$3="X",INDIRECT("'DATA - økonomi'!K"&amp;4+15*$A59+4*$A59+0),0)+IF(Analyse!$E$4="X",INDIRECT("'DATA - økonomi'!K"&amp;4+15*$A59+4*$A59+1),0)+IF(Analyse!$E$104="X",INDIRECT("'DATA - økonomi'!K"&amp;4+15*$A59+4*$A59+2),0)+IF(Analyse!$E$105="X",INDIRECT("'DATA - økonomi'!K"&amp;4+15*$A59+4*$A59+3),0)+IF(Analyse!$E$106="X",INDIRECT("'DATA - økonomi'!K"&amp;4+15*$A59+4*$A59+4),0)+IF(Analyse!$E$107="X",INDIRECT("'DATA - økonomi'!K"&amp;4+15*$A59+4*$A59+5),0)+IF(Analyse!$E$108="X",INDIRECT("'DATA - økonomi'!K"&amp;4+15*$A59+4*$A59+6),0)+IF(Analyse!$E$109="X",INDIRECT("'DATA - økonomi'!K"&amp;4+15*$A59+4*$A59+7),0)+IF(Analyse!$E$110="X",INDIRECT("'DATA - økonomi'!K"&amp;4+15*$A59+4*$A59+8),0)+IF(Analyse!$E$111="X",INDIRECT("'DATA - økonomi'!K"&amp;4+15*$A59+4*$A59+9),0)+IF(Analyse!$E$112="X",INDIRECT("'DATA - økonomi'!K"&amp;4+15*$A59+4*$A59+10),0)+IF(Analyse!$E$115="X",INDIRECT("'DATA - økonomi'!K"&amp;4+15*$A59+4*$A59+11),0)+IF(Analyse!$E$116="X",INDIRECT("'DATA - økonomi'!K"&amp;4+15*$A59+4*$A59+12),0)+IF(Analyse!$E$117="X",INDIRECT("'DATA - økonomi'!K"&amp;4+15*$A59+4*$A59+13),0)+IF(Analyse!$E$129="X",INDIRECT("'DATA - økonomi'!K"&amp;4+15*$A59+4*$A59+14),0)</f>
        <v>0</v>
      </c>
      <c r="L59" s="36">
        <f ca="1">IF(Analyse!$E$3="X",INDIRECT("'DATA - økonomi'!L"&amp;4+15*$A59+4*$A59+0),0)+IF(Analyse!$E$4="X",INDIRECT("'DATA - økonomi'!L"&amp;4+15*$A59+4*$A59+1),0)+IF(Analyse!$E$104="X",INDIRECT("'DATA - økonomi'!L"&amp;4+15*$A59+4*$A59+2),0)+IF(Analyse!$E$105="X",INDIRECT("'DATA - økonomi'!L"&amp;4+15*$A59+4*$A59+3),0)+IF(Analyse!$E$106="X",INDIRECT("'DATA - økonomi'!L"&amp;4+15*$A59+4*$A59+4),0)+IF(Analyse!$E$107="X",INDIRECT("'DATA - økonomi'!L"&amp;4+15*$A59+4*$A59+5),0)+IF(Analyse!$E$108="X",INDIRECT("'DATA - økonomi'!L"&amp;4+15*$A59+4*$A59+6),0)+IF(Analyse!$E$109="X",INDIRECT("'DATA - økonomi'!L"&amp;4+15*$A59+4*$A59+7),0)+IF(Analyse!$E$110="X",INDIRECT("'DATA - økonomi'!L"&amp;4+15*$A59+4*$A59+8),0)+IF(Analyse!$E$111="X",INDIRECT("'DATA - økonomi'!L"&amp;4+15*$A59+4*$A59+9),0)+IF(Analyse!$E$112="X",INDIRECT("'DATA - økonomi'!L"&amp;4+15*$A59+4*$A59+10),0)+IF(Analyse!$E$115="X",INDIRECT("'DATA - økonomi'!L"&amp;4+15*$A59+4*$A59+11),0)+IF(Analyse!$E$116="X",INDIRECT("'DATA - økonomi'!L"&amp;4+15*$A59+4*$A59+12),0)+IF(Analyse!$E$117="X",INDIRECT("'DATA - økonomi'!L"&amp;4+15*$A59+4*$A59+13),0)+IF(Analyse!$E$129="X",INDIRECT("'DATA - økonomi'!L"&amp;4+15*$A59+4*$A59+14),0)</f>
        <v>0</v>
      </c>
      <c r="M59" s="36">
        <f ca="1">IF(Analyse!$E$3="X",INDIRECT("'DATA - økonomi'!M"&amp;4+15*$A59+4*$A59+0),0)+IF(Analyse!$E$4="X",INDIRECT("'DATA - økonomi'!M"&amp;4+15*$A59+4*$A59+1),0)+IF(Analyse!$E$104="X",INDIRECT("'DATA - økonomi'!M"&amp;4+15*$A59+4*$A59+2),0)+IF(Analyse!$E$105="X",INDIRECT("'DATA - økonomi'!M"&amp;4+15*$A59+4*$A59+3),0)+IF(Analyse!$E$106="X",INDIRECT("'DATA - økonomi'!M"&amp;4+15*$A59+4*$A59+4),0)+IF(Analyse!$E$107="X",INDIRECT("'DATA - økonomi'!M"&amp;4+15*$A59+4*$A59+5),0)+IF(Analyse!$E$108="X",INDIRECT("'DATA - økonomi'!M"&amp;4+15*$A59+4*$A59+6),0)+IF(Analyse!$E$109="X",INDIRECT("'DATA - økonomi'!M"&amp;4+15*$A59+4*$A59+7),0)+IF(Analyse!$E$110="X",INDIRECT("'DATA - økonomi'!M"&amp;4+15*$A59+4*$A59+8),0)+IF(Analyse!$E$111="X",INDIRECT("'DATA - økonomi'!M"&amp;4+15*$A59+4*$A59+9),0)+IF(Analyse!$E$112="X",INDIRECT("'DATA - økonomi'!M"&amp;4+15*$A59+4*$A59+10),0)+IF(Analyse!$E$115="X",INDIRECT("'DATA - økonomi'!M"&amp;4+15*$A59+4*$A59+11),0)+IF(Analyse!$E$116="X",INDIRECT("'DATA - økonomi'!M"&amp;4+15*$A59+4*$A59+12),0)+IF(Analyse!$E$117="X",INDIRECT("'DATA - økonomi'!M"&amp;4+15*$A59+4*$A59+13),0)+IF(Analyse!$E$129="X",INDIRECT("'DATA - økonomi'!M"&amp;4+15*$A59+4*$A59+14),0)</f>
        <v>0</v>
      </c>
      <c r="N59" s="36">
        <f ca="1">IF(Analyse!$E$3="X",INDIRECT("'DATA - økonomi'!N"&amp;4+15*$A59+4*$A59+0),0)+IF(Analyse!$E$4="X",INDIRECT("'DATA - økonomi'!N"&amp;4+15*$A59+4*$A59+1),0)+IF(Analyse!$E$104="X",INDIRECT("'DATA - økonomi'!N"&amp;4+15*$A59+4*$A59+2),0)+IF(Analyse!$E$105="X",INDIRECT("'DATA - økonomi'!N"&amp;4+15*$A59+4*$A59+3),0)+IF(Analyse!$E$106="X",INDIRECT("'DATA - økonomi'!N"&amp;4+15*$A59+4*$A59+4),0)+IF(Analyse!$E$107="X",INDIRECT("'DATA - økonomi'!N"&amp;4+15*$A59+4*$A59+5),0)+IF(Analyse!$E$108="X",INDIRECT("'DATA - økonomi'!N"&amp;4+15*$A59+4*$A59+6),0)+IF(Analyse!$E$109="X",INDIRECT("'DATA - økonomi'!N"&amp;4+15*$A59+4*$A59+7),0)+IF(Analyse!$E$110="X",INDIRECT("'DATA - økonomi'!N"&amp;4+15*$A59+4*$A59+8),0)+IF(Analyse!$E$111="X",INDIRECT("'DATA - økonomi'!N"&amp;4+15*$A59+4*$A59+9),0)+IF(Analyse!$E$112="X",INDIRECT("'DATA - økonomi'!N"&amp;4+15*$A59+4*$A59+10),0)+IF(Analyse!$E$115="X",INDIRECT("'DATA - økonomi'!N"&amp;4+15*$A59+4*$A59+11),0)+IF(Analyse!$E$116="X",INDIRECT("'DATA - økonomi'!N"&amp;4+15*$A59+4*$A59+12),0)+IF(Analyse!$E$117="X",INDIRECT("'DATA - økonomi'!N"&amp;4+15*$A59+4*$A59+13),0)+IF(Analyse!$E$129="X",INDIRECT("'DATA - økonomi'!N"&amp;4+15*$A59+4*$A59+14),0)</f>
        <v>0</v>
      </c>
      <c r="O59" s="32"/>
      <c r="P59" s="35" t="s">
        <v>67</v>
      </c>
      <c r="Q59" s="36">
        <f ca="1">IF(Analyse!$E$3="X",INDIRECT("'DATA - økonomi'!Q"&amp;4+15*$A59+4*$A59+0),0)+IF(Analyse!$E$4="X",INDIRECT("'DATA - økonomi'!Q"&amp;4+15*$A59+4*$A59+1),0)+IF(Analyse!$E$104="X",INDIRECT("'DATA - økonomi'!Q"&amp;4+15*$A59+4*$A59+2),0)+IF(Analyse!$E$105="X",INDIRECT("'DATA - økonomi'!Q"&amp;4+15*$A59+4*$A59+3),0)+IF(Analyse!$E$106="X",INDIRECT("'DATA - økonomi'!Q"&amp;4+15*$A59+4*$A59+4),0)+IF(Analyse!$E$107="X",INDIRECT("'DATA - økonomi'!Q"&amp;4+15*$A59+4*$A59+5),0)+IF(Analyse!$E$108="X",INDIRECT("'DATA - økonomi'!Q"&amp;4+15*$A59+4*$A59+6),0)+IF(Analyse!$E$109="X",INDIRECT("'DATA - økonomi'!Q"&amp;4+15*$A59+4*$A59+7),0)+IF(Analyse!$E$110="X",INDIRECT("'DATA - økonomi'!Q"&amp;4+15*$A59+4*$A59+8),0)+IF(Analyse!$E$111="X",INDIRECT("'DATA - økonomi'!Q"&amp;4+15*$A59+4*$A59+9),0)+IF(Analyse!$E$112="X",INDIRECT("'DATA - økonomi'!Q"&amp;4+15*$A59+4*$A59+10),0)+IF(Analyse!$E$115="X",INDIRECT("'DATA - økonomi'!Q"&amp;4+15*$A59+4*$A59+11),0)+IF(Analyse!$E$116="X",INDIRECT("'DATA - økonomi'!Q"&amp;4+15*$A59+4*$A59+12),0)+IF(Analyse!$E$117="X",INDIRECT("'DATA - økonomi'!Q"&amp;4+15*$A59+4*$A59+13),0)+IF(Analyse!$E$129="X",INDIRECT("'DATA - økonomi'!Q"&amp;4+15*$A59+4*$A59+14),0)</f>
        <v>0</v>
      </c>
      <c r="R59" s="36">
        <f ca="1">IF(Analyse!$E$3="X",INDIRECT("'DATA - økonomi'!R"&amp;4+15*$A59+4*$A59+0),0)+IF(Analyse!$E$4="X",INDIRECT("'DATA - økonomi'!R"&amp;4+15*$A59+4*$A59+1),0)+IF(Analyse!$E$104="X",INDIRECT("'DATA - økonomi'!R"&amp;4+15*$A59+4*$A59+2),0)+IF(Analyse!$E$105="X",INDIRECT("'DATA - økonomi'!R"&amp;4+15*$A59+4*$A59+3),0)+IF(Analyse!$E$106="X",INDIRECT("'DATA - økonomi'!R"&amp;4+15*$A59+4*$A59+4),0)+IF(Analyse!$E$107="X",INDIRECT("'DATA - økonomi'!R"&amp;4+15*$A59+4*$A59+5),0)+IF(Analyse!$E$108="X",INDIRECT("'DATA - økonomi'!R"&amp;4+15*$A59+4*$A59+6),0)+IF(Analyse!$E$109="X",INDIRECT("'DATA - økonomi'!R"&amp;4+15*$A59+4*$A59+7),0)+IF(Analyse!$E$110="X",INDIRECT("'DATA - økonomi'!R"&amp;4+15*$A59+4*$A59+8),0)+IF(Analyse!$E$111="X",INDIRECT("'DATA - økonomi'!R"&amp;4+15*$A59+4*$A59+9),0)+IF(Analyse!$E$112="X",INDIRECT("'DATA - økonomi'!R"&amp;4+15*$A59+4*$A59+10),0)+IF(Analyse!$E$115="X",INDIRECT("'DATA - økonomi'!R"&amp;4+15*$A59+4*$A59+11),0)+IF(Analyse!$E$116="X",INDIRECT("'DATA - økonomi'!R"&amp;4+15*$A59+4*$A59+12),0)+IF(Analyse!$E$117="X",INDIRECT("'DATA - økonomi'!R"&amp;4+15*$A59+4*$A59+13),0)+IF(Analyse!$E$129="X",INDIRECT("'DATA - økonomi'!R"&amp;4+15*$A59+4*$A59+14),0)</f>
        <v>0</v>
      </c>
      <c r="S59" s="36">
        <f ca="1">IF(Analyse!$E$3="X",INDIRECT("'DATA - økonomi'!S"&amp;4+15*$A59+4*$A59+0),0)+IF(Analyse!$E$4="X",INDIRECT("'DATA - økonomi'!S"&amp;4+15*$A59+4*$A59+1),0)+IF(Analyse!$E$104="X",INDIRECT("'DATA - økonomi'!S"&amp;4+15*$A59+4*$A59+2),0)+IF(Analyse!$E$105="X",INDIRECT("'DATA - økonomi'!S"&amp;4+15*$A59+4*$A59+3),0)+IF(Analyse!$E$106="X",INDIRECT("'DATA - økonomi'!S"&amp;4+15*$A59+4*$A59+4),0)+IF(Analyse!$E$107="X",INDIRECT("'DATA - økonomi'!S"&amp;4+15*$A59+4*$A59+5),0)+IF(Analyse!$E$108="X",INDIRECT("'DATA - økonomi'!S"&amp;4+15*$A59+4*$A59+6),0)+IF(Analyse!$E$109="X",INDIRECT("'DATA - økonomi'!S"&amp;4+15*$A59+4*$A59+7),0)+IF(Analyse!$E$110="X",INDIRECT("'DATA - økonomi'!S"&amp;4+15*$A59+4*$A59+8),0)+IF(Analyse!$E$111="X",INDIRECT("'DATA - økonomi'!S"&amp;4+15*$A59+4*$A59+9),0)+IF(Analyse!$E$112="X",INDIRECT("'DATA - økonomi'!S"&amp;4+15*$A59+4*$A59+10),0)+IF(Analyse!$E$115="X",INDIRECT("'DATA - økonomi'!S"&amp;4+15*$A59+4*$A59+11),0)+IF(Analyse!$E$116="X",INDIRECT("'DATA - økonomi'!S"&amp;4+15*$A59+4*$A59+12),0)+IF(Analyse!$E$117="X",INDIRECT("'DATA - økonomi'!S"&amp;4+15*$A59+4*$A59+13),0)+IF(Analyse!$E$129="X",INDIRECT("'DATA - økonomi'!S"&amp;4+15*$A59+4*$A59+14),0)</f>
        <v>0</v>
      </c>
      <c r="T59" s="36">
        <f ca="1">IF(Analyse!$E$3="X",INDIRECT("'DATA - økonomi'!T"&amp;4+15*$A59+4*$A59+0),0)+IF(Analyse!$E$4="X",INDIRECT("'DATA - økonomi'!T"&amp;4+15*$A59+4*$A59+1),0)+IF(Analyse!$E$104="X",INDIRECT("'DATA - økonomi'!T"&amp;4+15*$A59+4*$A59+2),0)+IF(Analyse!$E$105="X",INDIRECT("'DATA - økonomi'!T"&amp;4+15*$A59+4*$A59+3),0)+IF(Analyse!$E$106="X",INDIRECT("'DATA - økonomi'!T"&amp;4+15*$A59+4*$A59+4),0)+IF(Analyse!$E$107="X",INDIRECT("'DATA - økonomi'!T"&amp;4+15*$A59+4*$A59+5),0)+IF(Analyse!$E$108="X",INDIRECT("'DATA - økonomi'!T"&amp;4+15*$A59+4*$A59+6),0)+IF(Analyse!$E$109="X",INDIRECT("'DATA - økonomi'!T"&amp;4+15*$A59+4*$A59+7),0)+IF(Analyse!$E$110="X",INDIRECT("'DATA - økonomi'!T"&amp;4+15*$A59+4*$A59+8),0)+IF(Analyse!$E$111="X",INDIRECT("'DATA - økonomi'!T"&amp;4+15*$A59+4*$A59+9),0)+IF(Analyse!$E$112="X",INDIRECT("'DATA - økonomi'!T"&amp;4+15*$A59+4*$A59+10),0)+IF(Analyse!$E$115="X",INDIRECT("'DATA - økonomi'!T"&amp;4+15*$A59+4*$A59+11),0)+IF(Analyse!$E$116="X",INDIRECT("'DATA - økonomi'!T"&amp;4+15*$A59+4*$A59+12),0)+IF(Analyse!$E$117="X",INDIRECT("'DATA - økonomi'!T"&amp;4+15*$A59+4*$A59+13),0)+IF(Analyse!$E$129="X",INDIRECT("'DATA - økonomi'!T"&amp;4+15*$A59+4*$A59+14),0)</f>
        <v>0</v>
      </c>
      <c r="U59" s="36">
        <f ca="1">IF(Analyse!$E$3="X",INDIRECT("'DATA - økonomi'!U"&amp;4+15*$A59+4*$A59+0),0)+IF(Analyse!$E$4="X",INDIRECT("'DATA - økonomi'!U"&amp;4+15*$A59+4*$A59+1),0)+IF(Analyse!$E$104="X",INDIRECT("'DATA - økonomi'!U"&amp;4+15*$A59+4*$A59+2),0)+IF(Analyse!$E$105="X",INDIRECT("'DATA - økonomi'!U"&amp;4+15*$A59+4*$A59+3),0)+IF(Analyse!$E$106="X",INDIRECT("'DATA - økonomi'!U"&amp;4+15*$A59+4*$A59+4),0)+IF(Analyse!$E$107="X",INDIRECT("'DATA - økonomi'!U"&amp;4+15*$A59+4*$A59+5),0)+IF(Analyse!$E$108="X",INDIRECT("'DATA - økonomi'!U"&amp;4+15*$A59+4*$A59+6),0)+IF(Analyse!$E$109="X",INDIRECT("'DATA - økonomi'!U"&amp;4+15*$A59+4*$A59+7),0)+IF(Analyse!$E$110="X",INDIRECT("'DATA - økonomi'!U"&amp;4+15*$A59+4*$A59+8),0)+IF(Analyse!$E$111="X",INDIRECT("'DATA - økonomi'!U"&amp;4+15*$A59+4*$A59+9),0)+IF(Analyse!$E$112="X",INDIRECT("'DATA - økonomi'!U"&amp;4+15*$A59+4*$A59+10),0)+IF(Analyse!$E$115="X",INDIRECT("'DATA - økonomi'!U"&amp;4+15*$A59+4*$A59+11),0)+IF(Analyse!$E$116="X",INDIRECT("'DATA - økonomi'!U"&amp;4+15*$A59+4*$A59+12),0)+IF(Analyse!$E$117="X",INDIRECT("'DATA - økonomi'!U"&amp;4+15*$A59+4*$A59+13),0)+IF(Analyse!$E$129="X",INDIRECT("'DATA - økonomi'!U"&amp;4+15*$A59+4*$A59+14),0)</f>
        <v>0</v>
      </c>
      <c r="V59" s="36">
        <f ca="1">IF(Analyse!$E$3="X",INDIRECT("'DATA - økonomi'!V"&amp;4+15*$A59+4*$A59+0),0)+IF(Analyse!$E$4="X",INDIRECT("'DATA - økonomi'!V"&amp;4+15*$A59+4*$A59+1),0)+IF(Analyse!$E$104="X",INDIRECT("'DATA - økonomi'!V"&amp;4+15*$A59+4*$A59+2),0)+IF(Analyse!$E$105="X",INDIRECT("'DATA - økonomi'!V"&amp;4+15*$A59+4*$A59+3),0)+IF(Analyse!$E$106="X",INDIRECT("'DATA - økonomi'!V"&amp;4+15*$A59+4*$A59+4),0)+IF(Analyse!$E$107="X",INDIRECT("'DATA - økonomi'!V"&amp;4+15*$A59+4*$A59+5),0)+IF(Analyse!$E$108="X",INDIRECT("'DATA - økonomi'!V"&amp;4+15*$A59+4*$A59+6),0)+IF(Analyse!$E$109="X",INDIRECT("'DATA - økonomi'!V"&amp;4+15*$A59+4*$A59+7),0)+IF(Analyse!$E$110="X",INDIRECT("'DATA - økonomi'!V"&amp;4+15*$A59+4*$A59+8),0)+IF(Analyse!$E$111="X",INDIRECT("'DATA - økonomi'!V"&amp;4+15*$A59+4*$A59+9),0)+IF(Analyse!$E$112="X",INDIRECT("'DATA - økonomi'!V"&amp;4+15*$A59+4*$A59+10),0)+IF(Analyse!$E$115="X",INDIRECT("'DATA - økonomi'!V"&amp;4+15*$A59+4*$A59+11),0)+IF(Analyse!$E$116="X",INDIRECT("'DATA - økonomi'!V"&amp;4+15*$A59+4*$A59+12),0)+IF(Analyse!$E$117="X",INDIRECT("'DATA - økonomi'!V"&amp;4+15*$A59+4*$A59+13),0)+IF(Analyse!$E$129="X",INDIRECT("'DATA - økonomi'!V"&amp;4+15*$A59+4*$A59+14),0)</f>
        <v>0</v>
      </c>
      <c r="W59" s="36">
        <f ca="1">IF(Analyse!$E$3="X",INDIRECT("'DATA - økonomi'!W"&amp;4+15*$A59+4*$A59+0),0)+IF(Analyse!$E$4="X",INDIRECT("'DATA - økonomi'!W"&amp;4+15*$A59+4*$A59+1),0)+IF(Analyse!$E$104="X",INDIRECT("'DATA - økonomi'!W"&amp;4+15*$A59+4*$A59+2),0)+IF(Analyse!$E$105="X",INDIRECT("'DATA - økonomi'!W"&amp;4+15*$A59+4*$A59+3),0)+IF(Analyse!$E$106="X",INDIRECT("'DATA - økonomi'!W"&amp;4+15*$A59+4*$A59+4),0)+IF(Analyse!$E$107="X",INDIRECT("'DATA - økonomi'!W"&amp;4+15*$A59+4*$A59+5),0)+IF(Analyse!$E$108="X",INDIRECT("'DATA - økonomi'!W"&amp;4+15*$A59+4*$A59+6),0)+IF(Analyse!$E$109="X",INDIRECT("'DATA - økonomi'!W"&amp;4+15*$A59+4*$A59+7),0)+IF(Analyse!$E$110="X",INDIRECT("'DATA - økonomi'!W"&amp;4+15*$A59+4*$A59+8),0)+IF(Analyse!$E$111="X",INDIRECT("'DATA - økonomi'!W"&amp;4+15*$A59+4*$A59+9),0)+IF(Analyse!$E$112="X",INDIRECT("'DATA - økonomi'!W"&amp;4+15*$A59+4*$A59+10),0)+IF(Analyse!$E$115="X",INDIRECT("'DATA - økonomi'!W"&amp;4+15*$A59+4*$A59+11),0)+IF(Analyse!$E$116="X",INDIRECT("'DATA - økonomi'!W"&amp;4+15*$A59+4*$A59+12),0)+IF(Analyse!$E$117="X",INDIRECT("'DATA - økonomi'!W"&amp;4+15*$A59+4*$A59+13),0)+IF(Analyse!$E$129="X",INDIRECT("'DATA - økonomi'!W"&amp;4+15*$A59+4*$A59+14),0)</f>
        <v>0</v>
      </c>
      <c r="X59" s="36">
        <f ca="1">IF(Analyse!$E$3="X",INDIRECT("'DATA - økonomi'!X"&amp;4+15*$A59+4*$A59+0),0)+IF(Analyse!$E$4="X",INDIRECT("'DATA - økonomi'!X"&amp;4+15*$A59+4*$A59+1),0)+IF(Analyse!$E$104="X",INDIRECT("'DATA - økonomi'!X"&amp;4+15*$A59+4*$A59+2),0)+IF(Analyse!$E$105="X",INDIRECT("'DATA - økonomi'!X"&amp;4+15*$A59+4*$A59+3),0)+IF(Analyse!$E$106="X",INDIRECT("'DATA - økonomi'!X"&amp;4+15*$A59+4*$A59+4),0)+IF(Analyse!$E$107="X",INDIRECT("'DATA - økonomi'!X"&amp;4+15*$A59+4*$A59+5),0)+IF(Analyse!$E$108="X",INDIRECT("'DATA - økonomi'!X"&amp;4+15*$A59+4*$A59+6),0)+IF(Analyse!$E$109="X",INDIRECT("'DATA - økonomi'!X"&amp;4+15*$A59+4*$A59+7),0)+IF(Analyse!$E$110="X",INDIRECT("'DATA - økonomi'!X"&amp;4+15*$A59+4*$A59+8),0)+IF(Analyse!$E$111="X",INDIRECT("'DATA - økonomi'!X"&amp;4+15*$A59+4*$A59+9),0)+IF(Analyse!$E$112="X",INDIRECT("'DATA - økonomi'!X"&amp;4+15*$A59+4*$A59+10),0)+IF(Analyse!$E$115="X",INDIRECT("'DATA - økonomi'!X"&amp;4+15*$A59+4*$A59+11),0)+IF(Analyse!$E$116="X",INDIRECT("'DATA - økonomi'!X"&amp;4+15*$A59+4*$A59+12),0)+IF(Analyse!$E$117="X",INDIRECT("'DATA - økonomi'!X"&amp;4+15*$A59+4*$A59+13),0)+IF(Analyse!$E$129="X",INDIRECT("'DATA - økonomi'!X"&amp;4+15*$A59+4*$A59+14),0)</f>
        <v>0</v>
      </c>
      <c r="Y59" s="36">
        <f ca="1">IF(Analyse!$E$3="X",INDIRECT("'DATA - økonomi'!Y"&amp;4+15*$A59+4*$A59+0),0)+IF(Analyse!$E$4="X",INDIRECT("'DATA - økonomi'!Y"&amp;4+15*$A59+4*$A59+1),0)+IF(Analyse!$E$104="X",INDIRECT("'DATA - økonomi'!Y"&amp;4+15*$A59+4*$A59+2),0)+IF(Analyse!$E$105="X",INDIRECT("'DATA - økonomi'!Y"&amp;4+15*$A59+4*$A59+3),0)+IF(Analyse!$E$106="X",INDIRECT("'DATA - økonomi'!Y"&amp;4+15*$A59+4*$A59+4),0)+IF(Analyse!$E$107="X",INDIRECT("'DATA - økonomi'!Y"&amp;4+15*$A59+4*$A59+5),0)+IF(Analyse!$E$108="X",INDIRECT("'DATA - økonomi'!Y"&amp;4+15*$A59+4*$A59+6),0)+IF(Analyse!$E$109="X",INDIRECT("'DATA - økonomi'!Y"&amp;4+15*$A59+4*$A59+7),0)+IF(Analyse!$E$110="X",INDIRECT("'DATA - økonomi'!Y"&amp;4+15*$A59+4*$A59+8),0)+IF(Analyse!$E$111="X",INDIRECT("'DATA - økonomi'!Y"&amp;4+15*$A59+4*$A59+9),0)+IF(Analyse!$E$112="X",INDIRECT("'DATA - økonomi'!Y"&amp;4+15*$A59+4*$A59+10),0)+IF(Analyse!$E$115="X",INDIRECT("'DATA - økonomi'!Y"&amp;4+15*$A59+4*$A59+11),0)+IF(Analyse!$E$116="X",INDIRECT("'DATA - økonomi'!Y"&amp;4+15*$A59+4*$A59+12),0)+IF(Analyse!$E$117="X",INDIRECT("'DATA - økonomi'!Y"&amp;4+15*$A59+4*$A59+13),0)+IF(Analyse!$E$129="X",INDIRECT("'DATA - økonomi'!Y"&amp;4+15*$A59+4*$A59+14),0)</f>
        <v>0</v>
      </c>
      <c r="Z59" s="36">
        <f ca="1">IF(Analyse!$E$3="X",INDIRECT("'DATA - økonomi'!Z"&amp;4+15*$A59+4*$A59+0),0)+IF(Analyse!$E$4="X",INDIRECT("'DATA - økonomi'!Z"&amp;4+15*$A59+4*$A59+1),0)+IF(Analyse!$E$104="X",INDIRECT("'DATA - økonomi'!Z"&amp;4+15*$A59+4*$A59+2),0)+IF(Analyse!$E$105="X",INDIRECT("'DATA - økonomi'!Z"&amp;4+15*$A59+4*$A59+3),0)+IF(Analyse!$E$106="X",INDIRECT("'DATA - økonomi'!Z"&amp;4+15*$A59+4*$A59+4),0)+IF(Analyse!$E$107="X",INDIRECT("'DATA - økonomi'!Z"&amp;4+15*$A59+4*$A59+5),0)+IF(Analyse!$E$108="X",INDIRECT("'DATA - økonomi'!Z"&amp;4+15*$A59+4*$A59+6),0)+IF(Analyse!$E$109="X",INDIRECT("'DATA - økonomi'!Z"&amp;4+15*$A59+4*$A59+7),0)+IF(Analyse!$E$110="X",INDIRECT("'DATA - økonomi'!Z"&amp;4+15*$A59+4*$A59+8),0)+IF(Analyse!$E$111="X",INDIRECT("'DATA - økonomi'!Z"&amp;4+15*$A59+4*$A59+9),0)+IF(Analyse!$E$112="X",INDIRECT("'DATA - økonomi'!Z"&amp;4+15*$A59+4*$A59+10),0)+IF(Analyse!$E$115="X",INDIRECT("'DATA - økonomi'!Z"&amp;4+15*$A59+4*$A59+11),0)+IF(Analyse!$E$116="X",INDIRECT("'DATA - økonomi'!Z"&amp;4+15*$A59+4*$A59+12),0)+IF(Analyse!$E$117="X",INDIRECT("'DATA - økonomi'!Z"&amp;4+15*$A59+4*$A59+13),0)+IF(Analyse!$E$129="X",INDIRECT("'DATA - økonomi'!Z"&amp;4+15*$A59+4*$A59+14),0)</f>
        <v>0</v>
      </c>
      <c r="AA59" s="36">
        <f ca="1">IF(Analyse!$E$3="X",INDIRECT("'DATA - økonomi'!Z"&amp;4+15*$A59+4*$A59+0),0)+IF(Analyse!$E$4="X",INDIRECT("'DATA - økonomi'!Z"&amp;4+15*$A59+4*$A59+1),0)+IF(Analyse!$E$104="X",INDIRECT("'DATA - økonomi'!Z"&amp;4+15*$A59+4*$A59+2),0)+IF(Analyse!$E$105="X",INDIRECT("'DATA - økonomi'!Z"&amp;4+15*$A59+4*$A59+3),0)+IF(Analyse!$E$106="X",INDIRECT("'DATA - økonomi'!Z"&amp;4+15*$A59+4*$A59+4),0)+IF(Analyse!$E$107="X",INDIRECT("'DATA - økonomi'!Z"&amp;4+15*$A59+4*$A59+5),0)+IF(Analyse!$E$108="X",INDIRECT("'DATA - økonomi'!Z"&amp;4+15*$A59+4*$A59+6),0)+IF(Analyse!$E$109="X",INDIRECT("'DATA - økonomi'!Z"&amp;4+15*$A59+4*$A59+7),0)+IF(Analyse!$E$110="X",INDIRECT("'DATA - økonomi'!Z"&amp;4+15*$A59+4*$A59+8),0)+IF(Analyse!$E$111="X",INDIRECT("'DATA - økonomi'!Z"&amp;4+15*$A59+4*$A59+9),0)+IF(Analyse!$E$112="X",INDIRECT("'DATA - økonomi'!Z"&amp;4+15*$A59+4*$A59+10),0)+IF(Analyse!$E$115="X",INDIRECT("'DATA - økonomi'!Z"&amp;4+15*$A59+4*$A59+11),0)+IF(Analyse!$E$116="X",INDIRECT("'DATA - økonomi'!Z"&amp;4+15*$A59+4*$A59+12),0)+IF(Analyse!$E$117="X",INDIRECT("'DATA - økonomi'!Z"&amp;4+15*$A59+4*$A59+13),0)+IF(Analyse!$E$129="X",INDIRECT("'DATA - økonomi'!Z"&amp;4+15*$A59+4*$A59+14),0)</f>
        <v>0</v>
      </c>
      <c r="AB59" s="36">
        <f ca="1">IF(Analyse!$E$3="X",INDIRECT("'DATA - økonomi'!Z"&amp;4+15*$A59+4*$A59+0),0)+IF(Analyse!$E$4="X",INDIRECT("'DATA - økonomi'!Z"&amp;4+15*$A59+4*$A59+1),0)+IF(Analyse!$E$104="X",INDIRECT("'DATA - økonomi'!Z"&amp;4+15*$A59+4*$A59+2),0)+IF(Analyse!$E$105="X",INDIRECT("'DATA - økonomi'!Z"&amp;4+15*$A59+4*$A59+3),0)+IF(Analyse!$E$106="X",INDIRECT("'DATA - økonomi'!Z"&amp;4+15*$A59+4*$A59+4),0)+IF(Analyse!$E$107="X",INDIRECT("'DATA - økonomi'!Z"&amp;4+15*$A59+4*$A59+5),0)+IF(Analyse!$E$108="X",INDIRECT("'DATA - økonomi'!Z"&amp;4+15*$A59+4*$A59+6),0)+IF(Analyse!$E$109="X",INDIRECT("'DATA - økonomi'!Z"&amp;4+15*$A59+4*$A59+7),0)+IF(Analyse!$E$110="X",INDIRECT("'DATA - økonomi'!Z"&amp;4+15*$A59+4*$A59+8),0)+IF(Analyse!$E$111="X",INDIRECT("'DATA - økonomi'!Z"&amp;4+15*$A59+4*$A59+9),0)+IF(Analyse!$E$112="X",INDIRECT("'DATA - økonomi'!Z"&amp;4+15*$A59+4*$A59+10),0)+IF(Analyse!$E$115="X",INDIRECT("'DATA - økonomi'!Z"&amp;4+15*$A59+4*$A59+11),0)+IF(Analyse!$E$116="X",INDIRECT("'DATA - økonomi'!Z"&amp;4+15*$A59+4*$A59+12),0)+IF(Analyse!$E$117="X",INDIRECT("'DATA - økonomi'!Z"&amp;4+15*$A59+4*$A59+13),0)+IF(Analyse!$E$129="X",INDIRECT("'DATA - økonomi'!Z"&amp;4+15*$A59+4*$A59+14),0)</f>
        <v>0</v>
      </c>
      <c r="AC59" s="30"/>
      <c r="AD59" s="35" t="s">
        <v>67</v>
      </c>
      <c r="AE59" s="36">
        <f ca="1">IF(Analyse!$E$3="X",INDIRECT("'DATA - økonomi'!AE"&amp;4+15*$A59+4*$A59+0),0)+IF(Analyse!$E$4="X",INDIRECT("'DATA - økonomi'!AE"&amp;4+15*$A59+4*$A59+1),0)+IF(Analyse!$E$104="X",INDIRECT("'DATA - økonomi'!AE"&amp;4+15*$A59+4*$A59+2),0)+IF(Analyse!$E$105="X",INDIRECT("'DATA - økonomi'!AE"&amp;4+15*$A59+4*$A59+3),0)+IF(Analyse!$E$106="X",INDIRECT("'DATA - økonomi'!AE"&amp;4+15*$A59+4*$A59+4),0)+IF(Analyse!$E$107="X",INDIRECT("'DATA - økonomi'!AE"&amp;4+15*$A59+4*$A59+5),0)+IF(Analyse!$E$108="X",INDIRECT("'DATA - økonomi'!AE"&amp;4+15*$A59+4*$A59+6),0)+IF(Analyse!$E$109="X",INDIRECT("'DATA - økonomi'!AE"&amp;4+15*$A59+4*$A59+7),0)+IF(Analyse!$E$110="X",INDIRECT("'DATA - økonomi'!AE"&amp;4+15*$A59+4*$A59+8),0)+IF(Analyse!$E$111="X",INDIRECT("'DATA - økonomi'!AE"&amp;4+15*$A59+4*$A59+9),0)+IF(Analyse!$E$112="X",INDIRECT("'DATA - økonomi'!AE"&amp;4+15*$A59+4*$A59+10),0)+IF(Analyse!$E$115="X",INDIRECT("'DATA - økonomi'!AE"&amp;4+15*$A59+4*$A59+11),0)+IF(Analyse!$E$116="X",INDIRECT("'DATA - økonomi'!AE"&amp;4+15*$A59+4*$A59+12),0)+IF(Analyse!$E$117="X",INDIRECT("'DATA - økonomi'!AE"&amp;4+15*$A59+4*$A59+13),0)+IF(Analyse!$E$129="X",INDIRECT("'DATA - økonomi'!AE"&amp;4+15*$A59+4*$A59+14),0)</f>
        <v>0</v>
      </c>
      <c r="AF59" s="36">
        <f ca="1">IF(Analyse!$E$3="X",INDIRECT("'DATA - økonomi'!AF"&amp;4+15*$A59+4*$A59+0),0)+IF(Analyse!$E$4="X",INDIRECT("'DATA - økonomi'!AF"&amp;4+15*$A59+4*$A59+1),0)+IF(Analyse!$E$104="X",INDIRECT("'DATA - økonomi'!AF"&amp;4+15*$A59+4*$A59+2),0)+IF(Analyse!$E$105="X",INDIRECT("'DATA - økonomi'!AF"&amp;4+15*$A59+4*$A59+3),0)+IF(Analyse!$E$106="X",INDIRECT("'DATA - økonomi'!AF"&amp;4+15*$A59+4*$A59+4),0)+IF(Analyse!$E$107="X",INDIRECT("'DATA - økonomi'!AF"&amp;4+15*$A59+4*$A59+5),0)+IF(Analyse!$E$108="X",INDIRECT("'DATA - økonomi'!AF"&amp;4+15*$A59+4*$A59+6),0)+IF(Analyse!$E$109="X",INDIRECT("'DATA - økonomi'!AF"&amp;4+15*$A59+4*$A59+7),0)+IF(Analyse!$E$110="X",INDIRECT("'DATA - økonomi'!AF"&amp;4+15*$A59+4*$A59+8),0)+IF(Analyse!$E$111="X",INDIRECT("'DATA - økonomi'!AF"&amp;4+15*$A59+4*$A59+9),0)+IF(Analyse!$E$112="X",INDIRECT("'DATA - økonomi'!AF"&amp;4+15*$A59+4*$A59+10),0)+IF(Analyse!$E$115="X",INDIRECT("'DATA - økonomi'!AF"&amp;4+15*$A59+4*$A59+11),0)+IF(Analyse!$E$116="X",INDIRECT("'DATA - økonomi'!AF"&amp;4+15*$A59+4*$A59+12),0)+IF(Analyse!$E$117="X",INDIRECT("'DATA - økonomi'!AF"&amp;4+15*$A59+4*$A59+13),0)+IF(Analyse!$E$129="X",INDIRECT("'DATA - økonomi'!AF"&amp;4+15*$A59+4*$A59+14),0)</f>
        <v>0</v>
      </c>
      <c r="AG59" s="36">
        <f ca="1">IF(Analyse!$E$3="X",INDIRECT("'DATA - økonomi'!AG"&amp;4+15*$A59+4*$A59+0),0)+IF(Analyse!$E$4="X",INDIRECT("'DATA - økonomi'!AG"&amp;4+15*$A59+4*$A59+1),0)+IF(Analyse!$E$104="X",INDIRECT("'DATA - økonomi'!AG"&amp;4+15*$A59+4*$A59+2),0)+IF(Analyse!$E$105="X",INDIRECT("'DATA - økonomi'!AG"&amp;4+15*$A59+4*$A59+3),0)+IF(Analyse!$E$106="X",INDIRECT("'DATA - økonomi'!AG"&amp;4+15*$A59+4*$A59+4),0)+IF(Analyse!$E$107="X",INDIRECT("'DATA - økonomi'!AG"&amp;4+15*$A59+4*$A59+5),0)+IF(Analyse!$E$108="X",INDIRECT("'DATA - økonomi'!AG"&amp;4+15*$A59+4*$A59+6),0)+IF(Analyse!$E$109="X",INDIRECT("'DATA - økonomi'!AG"&amp;4+15*$A59+4*$A59+7),0)+IF(Analyse!$E$110="X",INDIRECT("'DATA - økonomi'!AG"&amp;4+15*$A59+4*$A59+8),0)+IF(Analyse!$E$111="X",INDIRECT("'DATA - økonomi'!AG"&amp;4+15*$A59+4*$A59+9),0)+IF(Analyse!$E$112="X",INDIRECT("'DATA - økonomi'!AG"&amp;4+15*$A59+4*$A59+10),0)+IF(Analyse!$E$115="X",INDIRECT("'DATA - økonomi'!AG"&amp;4+15*$A59+4*$A59+11),0)+IF(Analyse!$E$116="X",INDIRECT("'DATA - økonomi'!AG"&amp;4+15*$A59+4*$A59+12),0)+IF(Analyse!$E$117="X",INDIRECT("'DATA - økonomi'!AG"&amp;4+15*$A59+4*$A59+13),0)+IF(Analyse!$E$129="X",INDIRECT("'DATA - økonomi'!AG"&amp;4+15*$A59+4*$A59+14),0)</f>
        <v>0</v>
      </c>
      <c r="AH59" s="36">
        <f ca="1">IF(Analyse!$E$3="X",INDIRECT("'DATA - økonomi'!AH"&amp;4+15*$A59+4*$A59+0),0)+IF(Analyse!$E$4="X",INDIRECT("'DATA - økonomi'!AH"&amp;4+15*$A59+4*$A59+1),0)+IF(Analyse!$E$104="X",INDIRECT("'DATA - økonomi'!AH"&amp;4+15*$A59+4*$A59+2),0)+IF(Analyse!$E$105="X",INDIRECT("'DATA - økonomi'!AH"&amp;4+15*$A59+4*$A59+3),0)+IF(Analyse!$E$106="X",INDIRECT("'DATA - økonomi'!AH"&amp;4+15*$A59+4*$A59+4),0)+IF(Analyse!$E$107="X",INDIRECT("'DATA - økonomi'!AH"&amp;4+15*$A59+4*$A59+5),0)+IF(Analyse!$E$108="X",INDIRECT("'DATA - økonomi'!AH"&amp;4+15*$A59+4*$A59+6),0)+IF(Analyse!$E$109="X",INDIRECT("'DATA - økonomi'!AH"&amp;4+15*$A59+4*$A59+7),0)+IF(Analyse!$E$110="X",INDIRECT("'DATA - økonomi'!AH"&amp;4+15*$A59+4*$A59+8),0)+IF(Analyse!$E$111="X",INDIRECT("'DATA - økonomi'!AH"&amp;4+15*$A59+4*$A59+9),0)+IF(Analyse!$E$112="X",INDIRECT("'DATA - økonomi'!AH"&amp;4+15*$A59+4*$A59+10),0)+IF(Analyse!$E$115="X",INDIRECT("'DATA - økonomi'!AH"&amp;4+15*$A59+4*$A59+11),0)+IF(Analyse!$E$116="X",INDIRECT("'DATA - økonomi'!AH"&amp;4+15*$A59+4*$A59+12),0)+IF(Analyse!$E$117="X",INDIRECT("'DATA - økonomi'!AH"&amp;4+15*$A59+4*$A59+13),0)+IF(Analyse!$E$129="X",INDIRECT("'DATA - økonomi'!AH"&amp;4+15*$A59+4*$A59+14),0)</f>
        <v>0</v>
      </c>
      <c r="AI59" s="36">
        <f ca="1">IF(Analyse!$E$3="X",INDIRECT("'DATA - økonomi'!AI"&amp;4+15*$A59+4*$A59+0),0)+IF(Analyse!$E$4="X",INDIRECT("'DATA - økonomi'!AI"&amp;4+15*$A59+4*$A59+1),0)+IF(Analyse!$E$104="X",INDIRECT("'DATA - økonomi'!AI"&amp;4+15*$A59+4*$A59+2),0)+IF(Analyse!$E$105="X",INDIRECT("'DATA - økonomi'!AI"&amp;4+15*$A59+4*$A59+3),0)+IF(Analyse!$E$106="X",INDIRECT("'DATA - økonomi'!AI"&amp;4+15*$A59+4*$A59+4),0)+IF(Analyse!$E$107="X",INDIRECT("'DATA - økonomi'!AI"&amp;4+15*$A59+4*$A59+5),0)+IF(Analyse!$E$108="X",INDIRECT("'DATA - økonomi'!AI"&amp;4+15*$A59+4*$A59+6),0)+IF(Analyse!$E$109="X",INDIRECT("'DATA - økonomi'!AI"&amp;4+15*$A59+4*$A59+7),0)+IF(Analyse!$E$110="X",INDIRECT("'DATA - økonomi'!AI"&amp;4+15*$A59+4*$A59+8),0)+IF(Analyse!$E$111="X",INDIRECT("'DATA - økonomi'!AI"&amp;4+15*$A59+4*$A59+9),0)+IF(Analyse!$E$112="X",INDIRECT("'DATA - økonomi'!AI"&amp;4+15*$A59+4*$A59+10),0)+IF(Analyse!$E$115="X",INDIRECT("'DATA - økonomi'!AI"&amp;4+15*$A59+4*$A59+11),0)+IF(Analyse!$E$116="X",INDIRECT("'DATA - økonomi'!AI"&amp;4+15*$A59+4*$A59+12),0)+IF(Analyse!$E$117="X",INDIRECT("'DATA - økonomi'!AI"&amp;4+15*$A59+4*$A59+13),0)+IF(Analyse!$E$129="X",INDIRECT("'DATA - økonomi'!AI"&amp;4+15*$A59+4*$A59+14),0)</f>
        <v>0</v>
      </c>
      <c r="AJ59" s="36">
        <f ca="1">IF(Analyse!$E$3="X",INDIRECT("'DATA - økonomi'!AJ"&amp;4+15*$A59+4*$A59+0),0)+IF(Analyse!$E$4="X",INDIRECT("'DATA - økonomi'!AJ"&amp;4+15*$A59+4*$A59+1),0)+IF(Analyse!$E$104="X",INDIRECT("'DATA - økonomi'!AJ"&amp;4+15*$A59+4*$A59+2),0)+IF(Analyse!$E$105="X",INDIRECT("'DATA - økonomi'!AJ"&amp;4+15*$A59+4*$A59+3),0)+IF(Analyse!$E$106="X",INDIRECT("'DATA - økonomi'!AJ"&amp;4+15*$A59+4*$A59+4),0)+IF(Analyse!$E$107="X",INDIRECT("'DATA - økonomi'!AJ"&amp;4+15*$A59+4*$A59+5),0)+IF(Analyse!$E$108="X",INDIRECT("'DATA - økonomi'!AJ"&amp;4+15*$A59+4*$A59+6),0)+IF(Analyse!$E$109="X",INDIRECT("'DATA - økonomi'!AJ"&amp;4+15*$A59+4*$A59+7),0)+IF(Analyse!$E$110="X",INDIRECT("'DATA - økonomi'!AJ"&amp;4+15*$A59+4*$A59+8),0)+IF(Analyse!$E$111="X",INDIRECT("'DATA - økonomi'!AJ"&amp;4+15*$A59+4*$A59+9),0)+IF(Analyse!$E$112="X",INDIRECT("'DATA - økonomi'!AJ"&amp;4+15*$A59+4*$A59+10),0)+IF(Analyse!$E$115="X",INDIRECT("'DATA - økonomi'!AJ"&amp;4+15*$A59+4*$A59+11),0)+IF(Analyse!$E$116="X",INDIRECT("'DATA - økonomi'!AJ"&amp;4+15*$A59+4*$A59+12),0)+IF(Analyse!$E$117="X",INDIRECT("'DATA - økonomi'!AJ"&amp;4+15*$A59+4*$A59+13),0)+IF(Analyse!$E$129="X",INDIRECT("'DATA - økonomi'!AJ"&amp;4+15*$A59+4*$A59+14),0)</f>
        <v>0</v>
      </c>
      <c r="AK59" s="36">
        <f ca="1">IF(Analyse!$E$3="X",INDIRECT("'DATA - økonomi'!AK"&amp;4+15*$A59+4*$A59+0),0)+IF(Analyse!$E$4="X",INDIRECT("'DATA - økonomi'!AK"&amp;4+15*$A59+4*$A59+1),0)+IF(Analyse!$E$104="X",INDIRECT("'DATA - økonomi'!AK"&amp;4+15*$A59+4*$A59+2),0)+IF(Analyse!$E$105="X",INDIRECT("'DATA - økonomi'!AK"&amp;4+15*$A59+4*$A59+3),0)+IF(Analyse!$E$106="X",INDIRECT("'DATA - økonomi'!AK"&amp;4+15*$A59+4*$A59+4),0)+IF(Analyse!$E$107="X",INDIRECT("'DATA - økonomi'!AK"&amp;4+15*$A59+4*$A59+5),0)+IF(Analyse!$E$108="X",INDIRECT("'DATA - økonomi'!AK"&amp;4+15*$A59+4*$A59+6),0)+IF(Analyse!$E$109="X",INDIRECT("'DATA - økonomi'!AK"&amp;4+15*$A59+4*$A59+7),0)+IF(Analyse!$E$110="X",INDIRECT("'DATA - økonomi'!AK"&amp;4+15*$A59+4*$A59+8),0)+IF(Analyse!$E$111="X",INDIRECT("'DATA - økonomi'!AK"&amp;4+15*$A59+4*$A59+9),0)+IF(Analyse!$E$112="X",INDIRECT("'DATA - økonomi'!AK"&amp;4+15*$A59+4*$A59+10),0)+IF(Analyse!$E$115="X",INDIRECT("'DATA - økonomi'!AK"&amp;4+15*$A59+4*$A59+11),0)+IF(Analyse!$E$116="X",INDIRECT("'DATA - økonomi'!AK"&amp;4+15*$A59+4*$A59+12),0)+IF(Analyse!$E$117="X",INDIRECT("'DATA - økonomi'!AK"&amp;4+15*$A59+4*$A59+13),0)+IF(Analyse!$E$129="X",INDIRECT("'DATA - økonomi'!AK"&amp;4+15*$A59+4*$A59+14),0)</f>
        <v>0</v>
      </c>
      <c r="AL59" s="36">
        <f ca="1">IF(Analyse!$E$3="X",INDIRECT("'DATA - økonomi'!AL"&amp;4+15*$A59+4*$A59+0),0)+IF(Analyse!$E$4="X",INDIRECT("'DATA - økonomi'!AL"&amp;4+15*$A59+4*$A59+1),0)+IF(Analyse!$E$104="X",INDIRECT("'DATA - økonomi'!AL"&amp;4+15*$A59+4*$A59+2),0)+IF(Analyse!$E$105="X",INDIRECT("'DATA - økonomi'!AL"&amp;4+15*$A59+4*$A59+3),0)+IF(Analyse!$E$106="X",INDIRECT("'DATA - økonomi'!AL"&amp;4+15*$A59+4*$A59+4),0)+IF(Analyse!$E$107="X",INDIRECT("'DATA - økonomi'!AL"&amp;4+15*$A59+4*$A59+5),0)+IF(Analyse!$E$108="X",INDIRECT("'DATA - økonomi'!AL"&amp;4+15*$A59+4*$A59+6),0)+IF(Analyse!$E$109="X",INDIRECT("'DATA - økonomi'!AL"&amp;4+15*$A59+4*$A59+7),0)+IF(Analyse!$E$110="X",INDIRECT("'DATA - økonomi'!AL"&amp;4+15*$A59+4*$A59+8),0)+IF(Analyse!$E$111="X",INDIRECT("'DATA - økonomi'!AL"&amp;4+15*$A59+4*$A59+9),0)+IF(Analyse!$E$112="X",INDIRECT("'DATA - økonomi'!AL"&amp;4+15*$A59+4*$A59+10),0)+IF(Analyse!$E$115="X",INDIRECT("'DATA - økonomi'!AL"&amp;4+15*$A59+4*$A59+11),0)+IF(Analyse!$E$116="X",INDIRECT("'DATA - økonomi'!AL"&amp;4+15*$A59+4*$A59+12),0)+IF(Analyse!$E$117="X",INDIRECT("'DATA - økonomi'!AL"&amp;4+15*$A59+4*$A59+13),0)+IF(Analyse!$E$129="X",INDIRECT("'DATA - økonomi'!AL"&amp;4+15*$A59+4*$A59+14),0)</f>
        <v>0</v>
      </c>
      <c r="AM59" s="36">
        <f ca="1">IF(Analyse!$E$3="X",INDIRECT("'DATA - økonomi'!AM"&amp;4+15*$A59+4*$A59+0),0)+IF(Analyse!$E$4="X",INDIRECT("'DATA - økonomi'!AM"&amp;4+15*$A59+4*$A59+1),0)+IF(Analyse!$E$104="X",INDIRECT("'DATA - økonomi'!AM"&amp;4+15*$A59+4*$A59+2),0)+IF(Analyse!$E$105="X",INDIRECT("'DATA - økonomi'!AM"&amp;4+15*$A59+4*$A59+3),0)+IF(Analyse!$E$106="X",INDIRECT("'DATA - økonomi'!AM"&amp;4+15*$A59+4*$A59+4),0)+IF(Analyse!$E$107="X",INDIRECT("'DATA - økonomi'!AM"&amp;4+15*$A59+4*$A59+5),0)+IF(Analyse!$E$108="X",INDIRECT("'DATA - økonomi'!AM"&amp;4+15*$A59+4*$A59+6),0)+IF(Analyse!$E$109="X",INDIRECT("'DATA - økonomi'!AM"&amp;4+15*$A59+4*$A59+7),0)+IF(Analyse!$E$110="X",INDIRECT("'DATA - økonomi'!AM"&amp;4+15*$A59+4*$A59+8),0)+IF(Analyse!$E$111="X",INDIRECT("'DATA - økonomi'!AM"&amp;4+15*$A59+4*$A59+9),0)+IF(Analyse!$E$112="X",INDIRECT("'DATA - økonomi'!AM"&amp;4+15*$A59+4*$A59+10),0)+IF(Analyse!$E$115="X",INDIRECT("'DATA - økonomi'!AM"&amp;4+15*$A59+4*$A59+11),0)+IF(Analyse!$E$116="X",INDIRECT("'DATA - økonomi'!AM"&amp;4+15*$A59+4*$A59+12),0)+IF(Analyse!$E$117="X",INDIRECT("'DATA - økonomi'!AM"&amp;4+15*$A59+4*$A59+13),0)+IF(Analyse!$E$129="X",INDIRECT("'DATA - økonomi'!AM"&amp;4+15*$A59+4*$A59+14),0)</f>
        <v>0</v>
      </c>
      <c r="AN59" s="36">
        <f ca="1">IF(Analyse!$E$3="X",INDIRECT("'DATA - økonomi'!AN"&amp;4+15*$A59+4*$A59+0),0)+IF(Analyse!$E$4="X",INDIRECT("'DATA - økonomi'!AN"&amp;4+15*$A59+4*$A59+1),0)+IF(Analyse!$E$104="X",INDIRECT("'DATA - økonomi'!AN"&amp;4+15*$A59+4*$A59+2),0)+IF(Analyse!$E$105="X",INDIRECT("'DATA - økonomi'!AN"&amp;4+15*$A59+4*$A59+3),0)+IF(Analyse!$E$106="X",INDIRECT("'DATA - økonomi'!AN"&amp;4+15*$A59+4*$A59+4),0)+IF(Analyse!$E$107="X",INDIRECT("'DATA - økonomi'!AN"&amp;4+15*$A59+4*$A59+5),0)+IF(Analyse!$E$108="X",INDIRECT("'DATA - økonomi'!AN"&amp;4+15*$A59+4*$A59+6),0)+IF(Analyse!$E$109="X",INDIRECT("'DATA - økonomi'!AN"&amp;4+15*$A59+4*$A59+7),0)+IF(Analyse!$E$110="X",INDIRECT("'DATA - økonomi'!AN"&amp;4+15*$A59+4*$A59+8),0)+IF(Analyse!$E$111="X",INDIRECT("'DATA - økonomi'!AN"&amp;4+15*$A59+4*$A59+9),0)+IF(Analyse!$E$112="X",INDIRECT("'DATA - økonomi'!AN"&amp;4+15*$A59+4*$A59+10),0)+IF(Analyse!$E$115="X",INDIRECT("'DATA - økonomi'!AN"&amp;4+15*$A59+4*$A59+11),0)+IF(Analyse!$E$116="X",INDIRECT("'DATA - økonomi'!AN"&amp;4+15*$A59+4*$A59+12),0)+IF(Analyse!$E$117="X",INDIRECT("'DATA - økonomi'!AN"&amp;4+15*$A59+4*$A59+13),0)+IF(Analyse!$E$129="X",INDIRECT("'DATA - økonomi'!AN"&amp;4+15*$A59+4*$A59+14),0)</f>
        <v>0</v>
      </c>
      <c r="AO59" s="36">
        <f ca="1">IF(Analyse!$E$3="X",INDIRECT("'DATA - økonomi'!AO"&amp;4+15*$A59+4*$A59+0),0)+IF(Analyse!$E$4="X",INDIRECT("'DATA - økonomi'!AO"&amp;4+15*$A59+4*$A59+1),0)+IF(Analyse!$E$104="X",INDIRECT("'DATA - økonomi'!AO"&amp;4+15*$A59+4*$A59+2),0)+IF(Analyse!$E$105="X",INDIRECT("'DATA - økonomi'!AO"&amp;4+15*$A59+4*$A59+3),0)+IF(Analyse!$E$106="X",INDIRECT("'DATA - økonomi'!AO"&amp;4+15*$A59+4*$A59+4),0)+IF(Analyse!$E$107="X",INDIRECT("'DATA - økonomi'!AO"&amp;4+15*$A59+4*$A59+5),0)+IF(Analyse!$E$108="X",INDIRECT("'DATA - økonomi'!AO"&amp;4+15*$A59+4*$A59+6),0)+IF(Analyse!$E$109="X",INDIRECT("'DATA - økonomi'!AO"&amp;4+15*$A59+4*$A59+7),0)+IF(Analyse!$E$110="X",INDIRECT("'DATA - økonomi'!AO"&amp;4+15*$A59+4*$A59+8),0)+IF(Analyse!$E$111="X",INDIRECT("'DATA - økonomi'!AO"&amp;4+15*$A59+4*$A59+9),0)+IF(Analyse!$E$112="X",INDIRECT("'DATA - økonomi'!AO"&amp;4+15*$A59+4*$A59+10),0)+IF(Analyse!$E$115="X",INDIRECT("'DATA - økonomi'!AO"&amp;4+15*$A59+4*$A59+11),0)+IF(Analyse!$E$116="X",INDIRECT("'DATA - økonomi'!AO"&amp;4+15*$A59+4*$A59+12),0)+IF(Analyse!$E$117="X",INDIRECT("'DATA - økonomi'!AO"&amp;4+15*$A59+4*$A59+13),0)+IF(Analyse!$E$129="X",INDIRECT("'DATA - økonomi'!AO"&amp;4+15*$A59+4*$A59+14),0)</f>
        <v>0</v>
      </c>
      <c r="AP59" s="30"/>
      <c r="AQ59" s="35" t="s">
        <v>67</v>
      </c>
      <c r="AR59" s="36">
        <f ca="1">INDIRECT("'DATA - økonomi'!AE"&amp;($A162+1)*19)</f>
        <v>1059.2640000000001</v>
      </c>
      <c r="AS59" s="36">
        <f ca="1">INDIRECT("'DATA - økonomi'!AF"&amp;($A162+1)*19)</f>
        <v>1026.944</v>
      </c>
      <c r="AT59" s="36">
        <f ca="1">INDIRECT("'DATA - økonomi'!AG"&amp;($A162+1)*19)</f>
        <v>1008.79</v>
      </c>
      <c r="AU59" s="36">
        <f ca="1">INDIRECT("'DATA - økonomi'!AH"&amp;($A162+1)*19)</f>
        <v>1006.6180000000001</v>
      </c>
      <c r="AV59" s="36">
        <f ca="1">INDIRECT("'DATA - økonomi'!AI"&amp;($A162+1)*19)</f>
        <v>968.22</v>
      </c>
      <c r="AW59" s="36">
        <f ca="1">INDIRECT("'DATA - økonomi'!AJ"&amp;($A162+1)*19)</f>
        <v>959.51699999999994</v>
      </c>
      <c r="AX59" s="36">
        <f ca="1">INDIRECT("'DATA - økonomi'!AK"&amp;($A162+1)*19)</f>
        <v>946.34399999999994</v>
      </c>
      <c r="AY59" s="36">
        <f ca="1">INDIRECT("'DATA - økonomi'!AL"&amp;($A162+1)*19)</f>
        <v>928.72</v>
      </c>
      <c r="AZ59" s="36">
        <f ca="1">INDIRECT("'DATA - økonomi'!AM"&amp;($A162+1)*19)</f>
        <v>892.58400000000006</v>
      </c>
      <c r="BA59" s="36">
        <f ca="1">INDIRECT("'DATA - økonomi'!AN"&amp;($A162+1)*19)</f>
        <v>880.96199999999999</v>
      </c>
      <c r="BB59" s="36">
        <f ca="1">INDIRECT("'DATA - økonomi'!AO"&amp;($A162+1)*19)</f>
        <v>905.23400000000004</v>
      </c>
      <c r="BC59" s="30"/>
    </row>
    <row r="60" spans="1:55" x14ac:dyDescent="0.25">
      <c r="A60" s="32">
        <v>56</v>
      </c>
      <c r="B60" s="35" t="s">
        <v>68</v>
      </c>
      <c r="C60" s="36">
        <f ca="1">IF(Analyse!$E$3="X",INDIRECT("'DATA - økonomi'!C"&amp;4+15*$A60+4*$A60+0),0)+IF(Analyse!$E$4="X",INDIRECT("'DATA - økonomi'!C"&amp;4+15*$A60+4*$A60+1),0)+IF(Analyse!$E$104="X",INDIRECT("'DATA - økonomi'!C"&amp;4+15*$A60+4*$A60+2),0)+IF(Analyse!$E$105="X",INDIRECT("'DATA - økonomi'!C"&amp;4+15*$A60+4*$A60+3),0)+IF(Analyse!$E$106="X",INDIRECT("'DATA - økonomi'!C"&amp;4+15*$A60+4*$A60+4),0)+IF(Analyse!$E$107="X",INDIRECT("'DATA - økonomi'!C"&amp;4+15*$A60+4*$A60+5),0)+IF(Analyse!$E$108="X",INDIRECT("'DATA - økonomi'!C"&amp;4+15*$A60+4*$A60+6),0)+IF(Analyse!$E$109="X",INDIRECT("'DATA - økonomi'!C"&amp;4+15*$A60+4*$A60+7),0)+IF(Analyse!$E$110="X",INDIRECT("'DATA - økonomi'!C"&amp;4+15*$A60+4*$A60+8),0)+IF(Analyse!$E$111="X",INDIRECT("'DATA - økonomi'!C"&amp;4+15*$A60+4*$A60+9),0)+IF(Analyse!$E$112="X",INDIRECT("'DATA - økonomi'!C"&amp;4+15*$A60+4*$A60+10),0)+IF(Analyse!$E$115="X",INDIRECT("'DATA - økonomi'!C"&amp;4+15*$A60+4*$A60+11),0)+IF(Analyse!$E$116="X",INDIRECT("'DATA - økonomi'!C"&amp;4+15*$A60+4*$A60+12),0)+IF(Analyse!$E$117="X",INDIRECT("'DATA - økonomi'!C"&amp;4+15*$A60+4*$A60+13),0)+IF(Analyse!$E$129="X",INDIRECT("'DATA - økonomi'!C"&amp;4+15*$A60+4*$A60+14),0)</f>
        <v>0</v>
      </c>
      <c r="D60" s="36">
        <f ca="1">IF(Analyse!$E$3="X",INDIRECT("'DATA - økonomi'!D"&amp;4+15*$A60+4*$A60+0),0)+IF(Analyse!$E$4="X",INDIRECT("'DATA - økonomi'!D"&amp;4+15*$A60+4*$A60+1),0)+IF(Analyse!$E$104="X",INDIRECT("'DATA - økonomi'!D"&amp;4+15*$A60+4*$A60+2),0)+IF(Analyse!$E$105="X",INDIRECT("'DATA - økonomi'!D"&amp;4+15*$A60+4*$A60+3),0)+IF(Analyse!$E$106="X",INDIRECT("'DATA - økonomi'!D"&amp;4+15*$A60+4*$A60+4),0)+IF(Analyse!$E$107="X",INDIRECT("'DATA - økonomi'!D"&amp;4+15*$A60+4*$A60+5),0)+IF(Analyse!$E$108="X",INDIRECT("'DATA - økonomi'!D"&amp;4+15*$A60+4*$A60+6),0)+IF(Analyse!$E$109="X",INDIRECT("'DATA - økonomi'!D"&amp;4+15*$A60+4*$A60+7),0)+IF(Analyse!$E$110="X",INDIRECT("'DATA - økonomi'!D"&amp;4+15*$A60+4*$A60+8),0)+IF(Analyse!$E$111="X",INDIRECT("'DATA - økonomi'!D"&amp;4+15*$A60+4*$A60+9),0)+IF(Analyse!$E$112="X",INDIRECT("'DATA - økonomi'!D"&amp;4+15*$A60+4*$A60+10),0)+IF(Analyse!$E$115="X",INDIRECT("'DATA - økonomi'!D"&amp;4+15*$A60+4*$A60+11),0)+IF(Analyse!$E$116="X",INDIRECT("'DATA - økonomi'!D"&amp;4+15*$A60+4*$A60+12),0)+IF(Analyse!$E$117="X",INDIRECT("'DATA - økonomi'!D"&amp;4+15*$A60+4*$A60+13),0)+IF(Analyse!$E$129="X",INDIRECT("'DATA - økonomi'!D"&amp;4+15*$A60+4*$A60+14),0)</f>
        <v>0</v>
      </c>
      <c r="E60" s="36">
        <f ca="1">IF(Analyse!$E$3="X",INDIRECT("'DATA - økonomi'!E"&amp;4+15*$A60+4*$A60+0),0)+IF(Analyse!$E$4="X",INDIRECT("'DATA - økonomi'!E"&amp;4+15*$A60+4*$A60+1),0)+IF(Analyse!$E$104="X",INDIRECT("'DATA - økonomi'!E"&amp;4+15*$A60+4*$A60+2),0)+IF(Analyse!$E$105="X",INDIRECT("'DATA - økonomi'!E"&amp;4+15*$A60+4*$A60+3),0)+IF(Analyse!$E$106="X",INDIRECT("'DATA - økonomi'!E"&amp;4+15*$A60+4*$A60+4),0)+IF(Analyse!$E$107="X",INDIRECT("'DATA - økonomi'!E"&amp;4+15*$A60+4*$A60+5),0)+IF(Analyse!$E$108="X",INDIRECT("'DATA - økonomi'!E"&amp;4+15*$A60+4*$A60+6),0)+IF(Analyse!$E$109="X",INDIRECT("'DATA - økonomi'!E"&amp;4+15*$A60+4*$A60+7),0)+IF(Analyse!$E$110="X",INDIRECT("'DATA - økonomi'!E"&amp;4+15*$A60+4*$A60+8),0)+IF(Analyse!$E$111="X",INDIRECT("'DATA - økonomi'!E"&amp;4+15*$A60+4*$A60+9),0)+IF(Analyse!$E$112="X",INDIRECT("'DATA - økonomi'!E"&amp;4+15*$A60+4*$A60+10),0)+IF(Analyse!$E$115="X",INDIRECT("'DATA - økonomi'!E"&amp;4+15*$A60+4*$A60+11),0)+IF(Analyse!$E$116="X",INDIRECT("'DATA - økonomi'!E"&amp;4+15*$A60+4*$A60+12),0)+IF(Analyse!$E$117="X",INDIRECT("'DATA - økonomi'!E"&amp;4+15*$A60+4*$A60+13),0)+IF(Analyse!$E$129="X",INDIRECT("'DATA - økonomi'!E"&amp;4+15*$A60+4*$A60+14),0)</f>
        <v>0</v>
      </c>
      <c r="F60" s="36">
        <f ca="1">IF(Analyse!$E$3="X",INDIRECT("'DATA - økonomi'!F"&amp;4+15*$A60+4*$A60+0),0)+IF(Analyse!$E$4="X",INDIRECT("'DATA - økonomi'!F"&amp;4+15*$A60+4*$A60+1),0)+IF(Analyse!$E$104="X",INDIRECT("'DATA - økonomi'!F"&amp;4+15*$A60+4*$A60+2),0)+IF(Analyse!$E$105="X",INDIRECT("'DATA - økonomi'!F"&amp;4+15*$A60+4*$A60+3),0)+IF(Analyse!$E$106="X",INDIRECT("'DATA - økonomi'!F"&amp;4+15*$A60+4*$A60+4),0)+IF(Analyse!$E$107="X",INDIRECT("'DATA - økonomi'!F"&amp;4+15*$A60+4*$A60+5),0)+IF(Analyse!$E$108="X",INDIRECT("'DATA - økonomi'!F"&amp;4+15*$A60+4*$A60+6),0)+IF(Analyse!$E$109="X",INDIRECT("'DATA - økonomi'!F"&amp;4+15*$A60+4*$A60+7),0)+IF(Analyse!$E$110="X",INDIRECT("'DATA - økonomi'!F"&amp;4+15*$A60+4*$A60+8),0)+IF(Analyse!$E$111="X",INDIRECT("'DATA - økonomi'!F"&amp;4+15*$A60+4*$A60+9),0)+IF(Analyse!$E$112="X",INDIRECT("'DATA - økonomi'!F"&amp;4+15*$A60+4*$A60+10),0)+IF(Analyse!$E$115="X",INDIRECT("'DATA - økonomi'!F"&amp;4+15*$A60+4*$A60+11),0)+IF(Analyse!$E$116="X",INDIRECT("'DATA - økonomi'!F"&amp;4+15*$A60+4*$A60+12),0)+IF(Analyse!$E$117="X",INDIRECT("'DATA - økonomi'!F"&amp;4+15*$A60+4*$A60+13),0)+IF(Analyse!$E$129="X",INDIRECT("'DATA - økonomi'!F"&amp;4+15*$A60+4*$A60+14),0)</f>
        <v>0</v>
      </c>
      <c r="G60" s="36">
        <f ca="1">IF(Analyse!$E$3="X",INDIRECT("'DATA - økonomi'!G"&amp;4+15*$A60+4*$A60+0),0)+IF(Analyse!$E$4="X",INDIRECT("'DATA - økonomi'!G"&amp;4+15*$A60+4*$A60+1),0)+IF(Analyse!$E$104="X",INDIRECT("'DATA - økonomi'!G"&amp;4+15*$A60+4*$A60+2),0)+IF(Analyse!$E$105="X",INDIRECT("'DATA - økonomi'!G"&amp;4+15*$A60+4*$A60+3),0)+IF(Analyse!$E$106="X",INDIRECT("'DATA - økonomi'!G"&amp;4+15*$A60+4*$A60+4),0)+IF(Analyse!$E$107="X",INDIRECT("'DATA - økonomi'!G"&amp;4+15*$A60+4*$A60+5),0)+IF(Analyse!$E$108="X",INDIRECT("'DATA - økonomi'!G"&amp;4+15*$A60+4*$A60+6),0)+IF(Analyse!$E$109="X",INDIRECT("'DATA - økonomi'!G"&amp;4+15*$A60+4*$A60+7),0)+IF(Analyse!$E$110="X",INDIRECT("'DATA - økonomi'!G"&amp;4+15*$A60+4*$A60+8),0)+IF(Analyse!$E$111="X",INDIRECT("'DATA - økonomi'!G"&amp;4+15*$A60+4*$A60+9),0)+IF(Analyse!$E$112="X",INDIRECT("'DATA - økonomi'!G"&amp;4+15*$A60+4*$A60+10),0)+IF(Analyse!$E$115="X",INDIRECT("'DATA - økonomi'!G"&amp;4+15*$A60+4*$A60+11),0)+IF(Analyse!$E$116="X",INDIRECT("'DATA - økonomi'!G"&amp;4+15*$A60+4*$A60+12),0)+IF(Analyse!$E$117="X",INDIRECT("'DATA - økonomi'!G"&amp;4+15*$A60+4*$A60+13),0)+IF(Analyse!$E$129="X",INDIRECT("'DATA - økonomi'!G"&amp;4+15*$A60+4*$A60+14),0)</f>
        <v>0</v>
      </c>
      <c r="H60" s="36">
        <f ca="1">IF(Analyse!$E$3="X",INDIRECT("'DATA - økonomi'!H"&amp;4+15*$A60+4*$A60+0),0)+IF(Analyse!$E$4="X",INDIRECT("'DATA - økonomi'!H"&amp;4+15*$A60+4*$A60+1),0)+IF(Analyse!$E$104="X",INDIRECT("'DATA - økonomi'!H"&amp;4+15*$A60+4*$A60+2),0)+IF(Analyse!$E$105="X",INDIRECT("'DATA - økonomi'!H"&amp;4+15*$A60+4*$A60+3),0)+IF(Analyse!$E$106="X",INDIRECT("'DATA - økonomi'!H"&amp;4+15*$A60+4*$A60+4),0)+IF(Analyse!$E$107="X",INDIRECT("'DATA - økonomi'!H"&amp;4+15*$A60+4*$A60+5),0)+IF(Analyse!$E$108="X",INDIRECT("'DATA - økonomi'!H"&amp;4+15*$A60+4*$A60+6),0)+IF(Analyse!$E$109="X",INDIRECT("'DATA - økonomi'!H"&amp;4+15*$A60+4*$A60+7),0)+IF(Analyse!$E$110="X",INDIRECT("'DATA - økonomi'!H"&amp;4+15*$A60+4*$A60+8),0)+IF(Analyse!$E$111="X",INDIRECT("'DATA - økonomi'!H"&amp;4+15*$A60+4*$A60+9),0)+IF(Analyse!$E$112="X",INDIRECT("'DATA - økonomi'!H"&amp;4+15*$A60+4*$A60+10),0)+IF(Analyse!$E$115="X",INDIRECT("'DATA - økonomi'!H"&amp;4+15*$A60+4*$A60+11),0)+IF(Analyse!$E$116="X",INDIRECT("'DATA - økonomi'!H"&amp;4+15*$A60+4*$A60+12),0)+IF(Analyse!$E$117="X",INDIRECT("'DATA - økonomi'!H"&amp;4+15*$A60+4*$A60+13),0)+IF(Analyse!$E$129="X",INDIRECT("'DATA - økonomi'!H"&amp;4+15*$A60+4*$A60+14),0)</f>
        <v>0</v>
      </c>
      <c r="I60" s="36">
        <f ca="1">IF(Analyse!$E$3="X",INDIRECT("'DATA - økonomi'!I"&amp;4+15*$A60+4*$A60+0),0)+IF(Analyse!$E$4="X",INDIRECT("'DATA - økonomi'!I"&amp;4+15*$A60+4*$A60+1),0)+IF(Analyse!$E$104="X",INDIRECT("'DATA - økonomi'!I"&amp;4+15*$A60+4*$A60+2),0)+IF(Analyse!$E$105="X",INDIRECT("'DATA - økonomi'!I"&amp;4+15*$A60+4*$A60+3),0)+IF(Analyse!$E$106="X",INDIRECT("'DATA - økonomi'!I"&amp;4+15*$A60+4*$A60+4),0)+IF(Analyse!$E$107="X",INDIRECT("'DATA - økonomi'!I"&amp;4+15*$A60+4*$A60+5),0)+IF(Analyse!$E$108="X",INDIRECT("'DATA - økonomi'!I"&amp;4+15*$A60+4*$A60+6),0)+IF(Analyse!$E$109="X",INDIRECT("'DATA - økonomi'!I"&amp;4+15*$A60+4*$A60+7),0)+IF(Analyse!$E$110="X",INDIRECT("'DATA - økonomi'!I"&amp;4+15*$A60+4*$A60+8),0)+IF(Analyse!$E$111="X",INDIRECT("'DATA - økonomi'!I"&amp;4+15*$A60+4*$A60+9),0)+IF(Analyse!$E$112="X",INDIRECT("'DATA - økonomi'!I"&amp;4+15*$A60+4*$A60+10),0)+IF(Analyse!$E$115="X",INDIRECT("'DATA - økonomi'!I"&amp;4+15*$A60+4*$A60+11),0)+IF(Analyse!$E$116="X",INDIRECT("'DATA - økonomi'!I"&amp;4+15*$A60+4*$A60+12),0)+IF(Analyse!$E$117="X",INDIRECT("'DATA - økonomi'!I"&amp;4+15*$A60+4*$A60+13),0)+IF(Analyse!$E$129="X",INDIRECT("'DATA - økonomi'!I"&amp;4+15*$A60+4*$A60+14),0)</f>
        <v>0</v>
      </c>
      <c r="J60" s="36">
        <f ca="1">IF(Analyse!$E$3="X",INDIRECT("'DATA - økonomi'!J"&amp;4+15*$A60+4*$A60+0),0)+IF(Analyse!$E$4="X",INDIRECT("'DATA - økonomi'!J"&amp;4+15*$A60+4*$A60+1),0)+IF(Analyse!$E$104="X",INDIRECT("'DATA - økonomi'!J"&amp;4+15*$A60+4*$A60+2),0)+IF(Analyse!$E$105="X",INDIRECT("'DATA - økonomi'!J"&amp;4+15*$A60+4*$A60+3),0)+IF(Analyse!$E$106="X",INDIRECT("'DATA - økonomi'!J"&amp;4+15*$A60+4*$A60+4),0)+IF(Analyse!$E$107="X",INDIRECT("'DATA - økonomi'!J"&amp;4+15*$A60+4*$A60+5),0)+IF(Analyse!$E$108="X",INDIRECT("'DATA - økonomi'!J"&amp;4+15*$A60+4*$A60+6),0)+IF(Analyse!$E$109="X",INDIRECT("'DATA - økonomi'!J"&amp;4+15*$A60+4*$A60+7),0)+IF(Analyse!$E$110="X",INDIRECT("'DATA - økonomi'!J"&amp;4+15*$A60+4*$A60+8),0)+IF(Analyse!$E$111="X",INDIRECT("'DATA - økonomi'!J"&amp;4+15*$A60+4*$A60+9),0)+IF(Analyse!$E$112="X",INDIRECT("'DATA - økonomi'!J"&amp;4+15*$A60+4*$A60+10),0)+IF(Analyse!$E$115="X",INDIRECT("'DATA - økonomi'!J"&amp;4+15*$A60+4*$A60+11),0)+IF(Analyse!$E$116="X",INDIRECT("'DATA - økonomi'!J"&amp;4+15*$A60+4*$A60+12),0)+IF(Analyse!$E$117="X",INDIRECT("'DATA - økonomi'!J"&amp;4+15*$A60+4*$A60+13),0)+IF(Analyse!$E$129="X",INDIRECT("'DATA - økonomi'!J"&amp;4+15*$A60+4*$A60+14),0)</f>
        <v>0</v>
      </c>
      <c r="K60" s="36">
        <f ca="1">IF(Analyse!$E$3="X",INDIRECT("'DATA - økonomi'!K"&amp;4+15*$A60+4*$A60+0),0)+IF(Analyse!$E$4="X",INDIRECT("'DATA - økonomi'!K"&amp;4+15*$A60+4*$A60+1),0)+IF(Analyse!$E$104="X",INDIRECT("'DATA - økonomi'!K"&amp;4+15*$A60+4*$A60+2),0)+IF(Analyse!$E$105="X",INDIRECT("'DATA - økonomi'!K"&amp;4+15*$A60+4*$A60+3),0)+IF(Analyse!$E$106="X",INDIRECT("'DATA - økonomi'!K"&amp;4+15*$A60+4*$A60+4),0)+IF(Analyse!$E$107="X",INDIRECT("'DATA - økonomi'!K"&amp;4+15*$A60+4*$A60+5),0)+IF(Analyse!$E$108="X",INDIRECT("'DATA - økonomi'!K"&amp;4+15*$A60+4*$A60+6),0)+IF(Analyse!$E$109="X",INDIRECT("'DATA - økonomi'!K"&amp;4+15*$A60+4*$A60+7),0)+IF(Analyse!$E$110="X",INDIRECT("'DATA - økonomi'!K"&amp;4+15*$A60+4*$A60+8),0)+IF(Analyse!$E$111="X",INDIRECT("'DATA - økonomi'!K"&amp;4+15*$A60+4*$A60+9),0)+IF(Analyse!$E$112="X",INDIRECT("'DATA - økonomi'!K"&amp;4+15*$A60+4*$A60+10),0)+IF(Analyse!$E$115="X",INDIRECT("'DATA - økonomi'!K"&amp;4+15*$A60+4*$A60+11),0)+IF(Analyse!$E$116="X",INDIRECT("'DATA - økonomi'!K"&amp;4+15*$A60+4*$A60+12),0)+IF(Analyse!$E$117="X",INDIRECT("'DATA - økonomi'!K"&amp;4+15*$A60+4*$A60+13),0)+IF(Analyse!$E$129="X",INDIRECT("'DATA - økonomi'!K"&amp;4+15*$A60+4*$A60+14),0)</f>
        <v>0</v>
      </c>
      <c r="L60" s="36">
        <f ca="1">IF(Analyse!$E$3="X",INDIRECT("'DATA - økonomi'!L"&amp;4+15*$A60+4*$A60+0),0)+IF(Analyse!$E$4="X",INDIRECT("'DATA - økonomi'!L"&amp;4+15*$A60+4*$A60+1),0)+IF(Analyse!$E$104="X",INDIRECT("'DATA - økonomi'!L"&amp;4+15*$A60+4*$A60+2),0)+IF(Analyse!$E$105="X",INDIRECT("'DATA - økonomi'!L"&amp;4+15*$A60+4*$A60+3),0)+IF(Analyse!$E$106="X",INDIRECT("'DATA - økonomi'!L"&amp;4+15*$A60+4*$A60+4),0)+IF(Analyse!$E$107="X",INDIRECT("'DATA - økonomi'!L"&amp;4+15*$A60+4*$A60+5),0)+IF(Analyse!$E$108="X",INDIRECT("'DATA - økonomi'!L"&amp;4+15*$A60+4*$A60+6),0)+IF(Analyse!$E$109="X",INDIRECT("'DATA - økonomi'!L"&amp;4+15*$A60+4*$A60+7),0)+IF(Analyse!$E$110="X",INDIRECT("'DATA - økonomi'!L"&amp;4+15*$A60+4*$A60+8),0)+IF(Analyse!$E$111="X",INDIRECT("'DATA - økonomi'!L"&amp;4+15*$A60+4*$A60+9),0)+IF(Analyse!$E$112="X",INDIRECT("'DATA - økonomi'!L"&amp;4+15*$A60+4*$A60+10),0)+IF(Analyse!$E$115="X",INDIRECT("'DATA - økonomi'!L"&amp;4+15*$A60+4*$A60+11),0)+IF(Analyse!$E$116="X",INDIRECT("'DATA - økonomi'!L"&amp;4+15*$A60+4*$A60+12),0)+IF(Analyse!$E$117="X",INDIRECT("'DATA - økonomi'!L"&amp;4+15*$A60+4*$A60+13),0)+IF(Analyse!$E$129="X",INDIRECT("'DATA - økonomi'!L"&amp;4+15*$A60+4*$A60+14),0)</f>
        <v>0</v>
      </c>
      <c r="M60" s="36">
        <f ca="1">IF(Analyse!$E$3="X",INDIRECT("'DATA - økonomi'!M"&amp;4+15*$A60+4*$A60+0),0)+IF(Analyse!$E$4="X",INDIRECT("'DATA - økonomi'!M"&amp;4+15*$A60+4*$A60+1),0)+IF(Analyse!$E$104="X",INDIRECT("'DATA - økonomi'!M"&amp;4+15*$A60+4*$A60+2),0)+IF(Analyse!$E$105="X",INDIRECT("'DATA - økonomi'!M"&amp;4+15*$A60+4*$A60+3),0)+IF(Analyse!$E$106="X",INDIRECT("'DATA - økonomi'!M"&amp;4+15*$A60+4*$A60+4),0)+IF(Analyse!$E$107="X",INDIRECT("'DATA - økonomi'!M"&amp;4+15*$A60+4*$A60+5),0)+IF(Analyse!$E$108="X",INDIRECT("'DATA - økonomi'!M"&amp;4+15*$A60+4*$A60+6),0)+IF(Analyse!$E$109="X",INDIRECT("'DATA - økonomi'!M"&amp;4+15*$A60+4*$A60+7),0)+IF(Analyse!$E$110="X",INDIRECT("'DATA - økonomi'!M"&amp;4+15*$A60+4*$A60+8),0)+IF(Analyse!$E$111="X",INDIRECT("'DATA - økonomi'!M"&amp;4+15*$A60+4*$A60+9),0)+IF(Analyse!$E$112="X",INDIRECT("'DATA - økonomi'!M"&amp;4+15*$A60+4*$A60+10),0)+IF(Analyse!$E$115="X",INDIRECT("'DATA - økonomi'!M"&amp;4+15*$A60+4*$A60+11),0)+IF(Analyse!$E$116="X",INDIRECT("'DATA - økonomi'!M"&amp;4+15*$A60+4*$A60+12),0)+IF(Analyse!$E$117="X",INDIRECT("'DATA - økonomi'!M"&amp;4+15*$A60+4*$A60+13),0)+IF(Analyse!$E$129="X",INDIRECT("'DATA - økonomi'!M"&amp;4+15*$A60+4*$A60+14),0)</f>
        <v>0</v>
      </c>
      <c r="N60" s="36">
        <f ca="1">IF(Analyse!$E$3="X",INDIRECT("'DATA - økonomi'!N"&amp;4+15*$A60+4*$A60+0),0)+IF(Analyse!$E$4="X",INDIRECT("'DATA - økonomi'!N"&amp;4+15*$A60+4*$A60+1),0)+IF(Analyse!$E$104="X",INDIRECT("'DATA - økonomi'!N"&amp;4+15*$A60+4*$A60+2),0)+IF(Analyse!$E$105="X",INDIRECT("'DATA - økonomi'!N"&amp;4+15*$A60+4*$A60+3),0)+IF(Analyse!$E$106="X",INDIRECT("'DATA - økonomi'!N"&amp;4+15*$A60+4*$A60+4),0)+IF(Analyse!$E$107="X",INDIRECT("'DATA - økonomi'!N"&amp;4+15*$A60+4*$A60+5),0)+IF(Analyse!$E$108="X",INDIRECT("'DATA - økonomi'!N"&amp;4+15*$A60+4*$A60+6),0)+IF(Analyse!$E$109="X",INDIRECT("'DATA - økonomi'!N"&amp;4+15*$A60+4*$A60+7),0)+IF(Analyse!$E$110="X",INDIRECT("'DATA - økonomi'!N"&amp;4+15*$A60+4*$A60+8),0)+IF(Analyse!$E$111="X",INDIRECT("'DATA - økonomi'!N"&amp;4+15*$A60+4*$A60+9),0)+IF(Analyse!$E$112="X",INDIRECT("'DATA - økonomi'!N"&amp;4+15*$A60+4*$A60+10),0)+IF(Analyse!$E$115="X",INDIRECT("'DATA - økonomi'!N"&amp;4+15*$A60+4*$A60+11),0)+IF(Analyse!$E$116="X",INDIRECT("'DATA - økonomi'!N"&amp;4+15*$A60+4*$A60+12),0)+IF(Analyse!$E$117="X",INDIRECT("'DATA - økonomi'!N"&amp;4+15*$A60+4*$A60+13),0)+IF(Analyse!$E$129="X",INDIRECT("'DATA - økonomi'!N"&amp;4+15*$A60+4*$A60+14),0)</f>
        <v>0</v>
      </c>
      <c r="O60" s="32"/>
      <c r="P60" s="35" t="s">
        <v>68</v>
      </c>
      <c r="Q60" s="36">
        <f ca="1">IF(Analyse!$E$3="X",INDIRECT("'DATA - økonomi'!Q"&amp;4+15*$A60+4*$A60+0),0)+IF(Analyse!$E$4="X",INDIRECT("'DATA - økonomi'!Q"&amp;4+15*$A60+4*$A60+1),0)+IF(Analyse!$E$104="X",INDIRECT("'DATA - økonomi'!Q"&amp;4+15*$A60+4*$A60+2),0)+IF(Analyse!$E$105="X",INDIRECT("'DATA - økonomi'!Q"&amp;4+15*$A60+4*$A60+3),0)+IF(Analyse!$E$106="X",INDIRECT("'DATA - økonomi'!Q"&amp;4+15*$A60+4*$A60+4),0)+IF(Analyse!$E$107="X",INDIRECT("'DATA - økonomi'!Q"&amp;4+15*$A60+4*$A60+5),0)+IF(Analyse!$E$108="X",INDIRECT("'DATA - økonomi'!Q"&amp;4+15*$A60+4*$A60+6),0)+IF(Analyse!$E$109="X",INDIRECT("'DATA - økonomi'!Q"&amp;4+15*$A60+4*$A60+7),0)+IF(Analyse!$E$110="X",INDIRECT("'DATA - økonomi'!Q"&amp;4+15*$A60+4*$A60+8),0)+IF(Analyse!$E$111="X",INDIRECT("'DATA - økonomi'!Q"&amp;4+15*$A60+4*$A60+9),0)+IF(Analyse!$E$112="X",INDIRECT("'DATA - økonomi'!Q"&amp;4+15*$A60+4*$A60+10),0)+IF(Analyse!$E$115="X",INDIRECT("'DATA - økonomi'!Q"&amp;4+15*$A60+4*$A60+11),0)+IF(Analyse!$E$116="X",INDIRECT("'DATA - økonomi'!Q"&amp;4+15*$A60+4*$A60+12),0)+IF(Analyse!$E$117="X",INDIRECT("'DATA - økonomi'!Q"&amp;4+15*$A60+4*$A60+13),0)+IF(Analyse!$E$129="X",INDIRECT("'DATA - økonomi'!Q"&amp;4+15*$A60+4*$A60+14),0)</f>
        <v>0</v>
      </c>
      <c r="R60" s="36">
        <f ca="1">IF(Analyse!$E$3="X",INDIRECT("'DATA - økonomi'!R"&amp;4+15*$A60+4*$A60+0),0)+IF(Analyse!$E$4="X",INDIRECT("'DATA - økonomi'!R"&amp;4+15*$A60+4*$A60+1),0)+IF(Analyse!$E$104="X",INDIRECT("'DATA - økonomi'!R"&amp;4+15*$A60+4*$A60+2),0)+IF(Analyse!$E$105="X",INDIRECT("'DATA - økonomi'!R"&amp;4+15*$A60+4*$A60+3),0)+IF(Analyse!$E$106="X",INDIRECT("'DATA - økonomi'!R"&amp;4+15*$A60+4*$A60+4),0)+IF(Analyse!$E$107="X",INDIRECT("'DATA - økonomi'!R"&amp;4+15*$A60+4*$A60+5),0)+IF(Analyse!$E$108="X",INDIRECT("'DATA - økonomi'!R"&amp;4+15*$A60+4*$A60+6),0)+IF(Analyse!$E$109="X",INDIRECT("'DATA - økonomi'!R"&amp;4+15*$A60+4*$A60+7),0)+IF(Analyse!$E$110="X",INDIRECT("'DATA - økonomi'!R"&amp;4+15*$A60+4*$A60+8),0)+IF(Analyse!$E$111="X",INDIRECT("'DATA - økonomi'!R"&amp;4+15*$A60+4*$A60+9),0)+IF(Analyse!$E$112="X",INDIRECT("'DATA - økonomi'!R"&amp;4+15*$A60+4*$A60+10),0)+IF(Analyse!$E$115="X",INDIRECT("'DATA - økonomi'!R"&amp;4+15*$A60+4*$A60+11),0)+IF(Analyse!$E$116="X",INDIRECT("'DATA - økonomi'!R"&amp;4+15*$A60+4*$A60+12),0)+IF(Analyse!$E$117="X",INDIRECT("'DATA - økonomi'!R"&amp;4+15*$A60+4*$A60+13),0)+IF(Analyse!$E$129="X",INDIRECT("'DATA - økonomi'!R"&amp;4+15*$A60+4*$A60+14),0)</f>
        <v>0</v>
      </c>
      <c r="S60" s="36">
        <f ca="1">IF(Analyse!$E$3="X",INDIRECT("'DATA - økonomi'!S"&amp;4+15*$A60+4*$A60+0),0)+IF(Analyse!$E$4="X",INDIRECT("'DATA - økonomi'!S"&amp;4+15*$A60+4*$A60+1),0)+IF(Analyse!$E$104="X",INDIRECT("'DATA - økonomi'!S"&amp;4+15*$A60+4*$A60+2),0)+IF(Analyse!$E$105="X",INDIRECT("'DATA - økonomi'!S"&amp;4+15*$A60+4*$A60+3),0)+IF(Analyse!$E$106="X",INDIRECT("'DATA - økonomi'!S"&amp;4+15*$A60+4*$A60+4),0)+IF(Analyse!$E$107="X",INDIRECT("'DATA - økonomi'!S"&amp;4+15*$A60+4*$A60+5),0)+IF(Analyse!$E$108="X",INDIRECT("'DATA - økonomi'!S"&amp;4+15*$A60+4*$A60+6),0)+IF(Analyse!$E$109="X",INDIRECT("'DATA - økonomi'!S"&amp;4+15*$A60+4*$A60+7),0)+IF(Analyse!$E$110="X",INDIRECT("'DATA - økonomi'!S"&amp;4+15*$A60+4*$A60+8),0)+IF(Analyse!$E$111="X",INDIRECT("'DATA - økonomi'!S"&amp;4+15*$A60+4*$A60+9),0)+IF(Analyse!$E$112="X",INDIRECT("'DATA - økonomi'!S"&amp;4+15*$A60+4*$A60+10),0)+IF(Analyse!$E$115="X",INDIRECT("'DATA - økonomi'!S"&amp;4+15*$A60+4*$A60+11),0)+IF(Analyse!$E$116="X",INDIRECT("'DATA - økonomi'!S"&amp;4+15*$A60+4*$A60+12),0)+IF(Analyse!$E$117="X",INDIRECT("'DATA - økonomi'!S"&amp;4+15*$A60+4*$A60+13),0)+IF(Analyse!$E$129="X",INDIRECT("'DATA - økonomi'!S"&amp;4+15*$A60+4*$A60+14),0)</f>
        <v>0</v>
      </c>
      <c r="T60" s="36">
        <f ca="1">IF(Analyse!$E$3="X",INDIRECT("'DATA - økonomi'!T"&amp;4+15*$A60+4*$A60+0),0)+IF(Analyse!$E$4="X",INDIRECT("'DATA - økonomi'!T"&amp;4+15*$A60+4*$A60+1),0)+IF(Analyse!$E$104="X",INDIRECT("'DATA - økonomi'!T"&amp;4+15*$A60+4*$A60+2),0)+IF(Analyse!$E$105="X",INDIRECT("'DATA - økonomi'!T"&amp;4+15*$A60+4*$A60+3),0)+IF(Analyse!$E$106="X",INDIRECT("'DATA - økonomi'!T"&amp;4+15*$A60+4*$A60+4),0)+IF(Analyse!$E$107="X",INDIRECT("'DATA - økonomi'!T"&amp;4+15*$A60+4*$A60+5),0)+IF(Analyse!$E$108="X",INDIRECT("'DATA - økonomi'!T"&amp;4+15*$A60+4*$A60+6),0)+IF(Analyse!$E$109="X",INDIRECT("'DATA - økonomi'!T"&amp;4+15*$A60+4*$A60+7),0)+IF(Analyse!$E$110="X",INDIRECT("'DATA - økonomi'!T"&amp;4+15*$A60+4*$A60+8),0)+IF(Analyse!$E$111="X",INDIRECT("'DATA - økonomi'!T"&amp;4+15*$A60+4*$A60+9),0)+IF(Analyse!$E$112="X",INDIRECT("'DATA - økonomi'!T"&amp;4+15*$A60+4*$A60+10),0)+IF(Analyse!$E$115="X",INDIRECT("'DATA - økonomi'!T"&amp;4+15*$A60+4*$A60+11),0)+IF(Analyse!$E$116="X",INDIRECT("'DATA - økonomi'!T"&amp;4+15*$A60+4*$A60+12),0)+IF(Analyse!$E$117="X",INDIRECT("'DATA - økonomi'!T"&amp;4+15*$A60+4*$A60+13),0)+IF(Analyse!$E$129="X",INDIRECT("'DATA - økonomi'!T"&amp;4+15*$A60+4*$A60+14),0)</f>
        <v>0</v>
      </c>
      <c r="U60" s="36">
        <f ca="1">IF(Analyse!$E$3="X",INDIRECT("'DATA - økonomi'!U"&amp;4+15*$A60+4*$A60+0),0)+IF(Analyse!$E$4="X",INDIRECT("'DATA - økonomi'!U"&amp;4+15*$A60+4*$A60+1),0)+IF(Analyse!$E$104="X",INDIRECT("'DATA - økonomi'!U"&amp;4+15*$A60+4*$A60+2),0)+IF(Analyse!$E$105="X",INDIRECT("'DATA - økonomi'!U"&amp;4+15*$A60+4*$A60+3),0)+IF(Analyse!$E$106="X",INDIRECT("'DATA - økonomi'!U"&amp;4+15*$A60+4*$A60+4),0)+IF(Analyse!$E$107="X",INDIRECT("'DATA - økonomi'!U"&amp;4+15*$A60+4*$A60+5),0)+IF(Analyse!$E$108="X",INDIRECT("'DATA - økonomi'!U"&amp;4+15*$A60+4*$A60+6),0)+IF(Analyse!$E$109="X",INDIRECT("'DATA - økonomi'!U"&amp;4+15*$A60+4*$A60+7),0)+IF(Analyse!$E$110="X",INDIRECT("'DATA - økonomi'!U"&amp;4+15*$A60+4*$A60+8),0)+IF(Analyse!$E$111="X",INDIRECT("'DATA - økonomi'!U"&amp;4+15*$A60+4*$A60+9),0)+IF(Analyse!$E$112="X",INDIRECT("'DATA - økonomi'!U"&amp;4+15*$A60+4*$A60+10),0)+IF(Analyse!$E$115="X",INDIRECT("'DATA - økonomi'!U"&amp;4+15*$A60+4*$A60+11),0)+IF(Analyse!$E$116="X",INDIRECT("'DATA - økonomi'!U"&amp;4+15*$A60+4*$A60+12),0)+IF(Analyse!$E$117="X",INDIRECT("'DATA - økonomi'!U"&amp;4+15*$A60+4*$A60+13),0)+IF(Analyse!$E$129="X",INDIRECT("'DATA - økonomi'!U"&amp;4+15*$A60+4*$A60+14),0)</f>
        <v>0</v>
      </c>
      <c r="V60" s="36">
        <f ca="1">IF(Analyse!$E$3="X",INDIRECT("'DATA - økonomi'!V"&amp;4+15*$A60+4*$A60+0),0)+IF(Analyse!$E$4="X",INDIRECT("'DATA - økonomi'!V"&amp;4+15*$A60+4*$A60+1),0)+IF(Analyse!$E$104="X",INDIRECT("'DATA - økonomi'!V"&amp;4+15*$A60+4*$A60+2),0)+IF(Analyse!$E$105="X",INDIRECT("'DATA - økonomi'!V"&amp;4+15*$A60+4*$A60+3),0)+IF(Analyse!$E$106="X",INDIRECT("'DATA - økonomi'!V"&amp;4+15*$A60+4*$A60+4),0)+IF(Analyse!$E$107="X",INDIRECT("'DATA - økonomi'!V"&amp;4+15*$A60+4*$A60+5),0)+IF(Analyse!$E$108="X",INDIRECT("'DATA - økonomi'!V"&amp;4+15*$A60+4*$A60+6),0)+IF(Analyse!$E$109="X",INDIRECT("'DATA - økonomi'!V"&amp;4+15*$A60+4*$A60+7),0)+IF(Analyse!$E$110="X",INDIRECT("'DATA - økonomi'!V"&amp;4+15*$A60+4*$A60+8),0)+IF(Analyse!$E$111="X",INDIRECT("'DATA - økonomi'!V"&amp;4+15*$A60+4*$A60+9),0)+IF(Analyse!$E$112="X",INDIRECT("'DATA - økonomi'!V"&amp;4+15*$A60+4*$A60+10),0)+IF(Analyse!$E$115="X",INDIRECT("'DATA - økonomi'!V"&amp;4+15*$A60+4*$A60+11),0)+IF(Analyse!$E$116="X",INDIRECT("'DATA - økonomi'!V"&amp;4+15*$A60+4*$A60+12),0)+IF(Analyse!$E$117="X",INDIRECT("'DATA - økonomi'!V"&amp;4+15*$A60+4*$A60+13),0)+IF(Analyse!$E$129="X",INDIRECT("'DATA - økonomi'!V"&amp;4+15*$A60+4*$A60+14),0)</f>
        <v>0</v>
      </c>
      <c r="W60" s="36">
        <f ca="1">IF(Analyse!$E$3="X",INDIRECT("'DATA - økonomi'!W"&amp;4+15*$A60+4*$A60+0),0)+IF(Analyse!$E$4="X",INDIRECT("'DATA - økonomi'!W"&amp;4+15*$A60+4*$A60+1),0)+IF(Analyse!$E$104="X",INDIRECT("'DATA - økonomi'!W"&amp;4+15*$A60+4*$A60+2),0)+IF(Analyse!$E$105="X",INDIRECT("'DATA - økonomi'!W"&amp;4+15*$A60+4*$A60+3),0)+IF(Analyse!$E$106="X",INDIRECT("'DATA - økonomi'!W"&amp;4+15*$A60+4*$A60+4),0)+IF(Analyse!$E$107="X",INDIRECT("'DATA - økonomi'!W"&amp;4+15*$A60+4*$A60+5),0)+IF(Analyse!$E$108="X",INDIRECT("'DATA - økonomi'!W"&amp;4+15*$A60+4*$A60+6),0)+IF(Analyse!$E$109="X",INDIRECT("'DATA - økonomi'!W"&amp;4+15*$A60+4*$A60+7),0)+IF(Analyse!$E$110="X",INDIRECT("'DATA - økonomi'!W"&amp;4+15*$A60+4*$A60+8),0)+IF(Analyse!$E$111="X",INDIRECT("'DATA - økonomi'!W"&amp;4+15*$A60+4*$A60+9),0)+IF(Analyse!$E$112="X",INDIRECT("'DATA - økonomi'!W"&amp;4+15*$A60+4*$A60+10),0)+IF(Analyse!$E$115="X",INDIRECT("'DATA - økonomi'!W"&amp;4+15*$A60+4*$A60+11),0)+IF(Analyse!$E$116="X",INDIRECT("'DATA - økonomi'!W"&amp;4+15*$A60+4*$A60+12),0)+IF(Analyse!$E$117="X",INDIRECT("'DATA - økonomi'!W"&amp;4+15*$A60+4*$A60+13),0)+IF(Analyse!$E$129="X",INDIRECT("'DATA - økonomi'!W"&amp;4+15*$A60+4*$A60+14),0)</f>
        <v>0</v>
      </c>
      <c r="X60" s="36">
        <f ca="1">IF(Analyse!$E$3="X",INDIRECT("'DATA - økonomi'!X"&amp;4+15*$A60+4*$A60+0),0)+IF(Analyse!$E$4="X",INDIRECT("'DATA - økonomi'!X"&amp;4+15*$A60+4*$A60+1),0)+IF(Analyse!$E$104="X",INDIRECT("'DATA - økonomi'!X"&amp;4+15*$A60+4*$A60+2),0)+IF(Analyse!$E$105="X",INDIRECT("'DATA - økonomi'!X"&amp;4+15*$A60+4*$A60+3),0)+IF(Analyse!$E$106="X",INDIRECT("'DATA - økonomi'!X"&amp;4+15*$A60+4*$A60+4),0)+IF(Analyse!$E$107="X",INDIRECT("'DATA - økonomi'!X"&amp;4+15*$A60+4*$A60+5),0)+IF(Analyse!$E$108="X",INDIRECT("'DATA - økonomi'!X"&amp;4+15*$A60+4*$A60+6),0)+IF(Analyse!$E$109="X",INDIRECT("'DATA - økonomi'!X"&amp;4+15*$A60+4*$A60+7),0)+IF(Analyse!$E$110="X",INDIRECT("'DATA - økonomi'!X"&amp;4+15*$A60+4*$A60+8),0)+IF(Analyse!$E$111="X",INDIRECT("'DATA - økonomi'!X"&amp;4+15*$A60+4*$A60+9),0)+IF(Analyse!$E$112="X",INDIRECT("'DATA - økonomi'!X"&amp;4+15*$A60+4*$A60+10),0)+IF(Analyse!$E$115="X",INDIRECT("'DATA - økonomi'!X"&amp;4+15*$A60+4*$A60+11),0)+IF(Analyse!$E$116="X",INDIRECT("'DATA - økonomi'!X"&amp;4+15*$A60+4*$A60+12),0)+IF(Analyse!$E$117="X",INDIRECT("'DATA - økonomi'!X"&amp;4+15*$A60+4*$A60+13),0)+IF(Analyse!$E$129="X",INDIRECT("'DATA - økonomi'!X"&amp;4+15*$A60+4*$A60+14),0)</f>
        <v>0</v>
      </c>
      <c r="Y60" s="36">
        <f ca="1">IF(Analyse!$E$3="X",INDIRECT("'DATA - økonomi'!Y"&amp;4+15*$A60+4*$A60+0),0)+IF(Analyse!$E$4="X",INDIRECT("'DATA - økonomi'!Y"&amp;4+15*$A60+4*$A60+1),0)+IF(Analyse!$E$104="X",INDIRECT("'DATA - økonomi'!Y"&amp;4+15*$A60+4*$A60+2),0)+IF(Analyse!$E$105="X",INDIRECT("'DATA - økonomi'!Y"&amp;4+15*$A60+4*$A60+3),0)+IF(Analyse!$E$106="X",INDIRECT("'DATA - økonomi'!Y"&amp;4+15*$A60+4*$A60+4),0)+IF(Analyse!$E$107="X",INDIRECT("'DATA - økonomi'!Y"&amp;4+15*$A60+4*$A60+5),0)+IF(Analyse!$E$108="X",INDIRECT("'DATA - økonomi'!Y"&amp;4+15*$A60+4*$A60+6),0)+IF(Analyse!$E$109="X",INDIRECT("'DATA - økonomi'!Y"&amp;4+15*$A60+4*$A60+7),0)+IF(Analyse!$E$110="X",INDIRECT("'DATA - økonomi'!Y"&amp;4+15*$A60+4*$A60+8),0)+IF(Analyse!$E$111="X",INDIRECT("'DATA - økonomi'!Y"&amp;4+15*$A60+4*$A60+9),0)+IF(Analyse!$E$112="X",INDIRECT("'DATA - økonomi'!Y"&amp;4+15*$A60+4*$A60+10),0)+IF(Analyse!$E$115="X",INDIRECT("'DATA - økonomi'!Y"&amp;4+15*$A60+4*$A60+11),0)+IF(Analyse!$E$116="X",INDIRECT("'DATA - økonomi'!Y"&amp;4+15*$A60+4*$A60+12),0)+IF(Analyse!$E$117="X",INDIRECT("'DATA - økonomi'!Y"&amp;4+15*$A60+4*$A60+13),0)+IF(Analyse!$E$129="X",INDIRECT("'DATA - økonomi'!Y"&amp;4+15*$A60+4*$A60+14),0)</f>
        <v>0</v>
      </c>
      <c r="Z60" s="36">
        <f ca="1">IF(Analyse!$E$3="X",INDIRECT("'DATA - økonomi'!Z"&amp;4+15*$A60+4*$A60+0),0)+IF(Analyse!$E$4="X",INDIRECT("'DATA - økonomi'!Z"&amp;4+15*$A60+4*$A60+1),0)+IF(Analyse!$E$104="X",INDIRECT("'DATA - økonomi'!Z"&amp;4+15*$A60+4*$A60+2),0)+IF(Analyse!$E$105="X",INDIRECT("'DATA - økonomi'!Z"&amp;4+15*$A60+4*$A60+3),0)+IF(Analyse!$E$106="X",INDIRECT("'DATA - økonomi'!Z"&amp;4+15*$A60+4*$A60+4),0)+IF(Analyse!$E$107="X",INDIRECT("'DATA - økonomi'!Z"&amp;4+15*$A60+4*$A60+5),0)+IF(Analyse!$E$108="X",INDIRECT("'DATA - økonomi'!Z"&amp;4+15*$A60+4*$A60+6),0)+IF(Analyse!$E$109="X",INDIRECT("'DATA - økonomi'!Z"&amp;4+15*$A60+4*$A60+7),0)+IF(Analyse!$E$110="X",INDIRECT("'DATA - økonomi'!Z"&amp;4+15*$A60+4*$A60+8),0)+IF(Analyse!$E$111="X",INDIRECT("'DATA - økonomi'!Z"&amp;4+15*$A60+4*$A60+9),0)+IF(Analyse!$E$112="X",INDIRECT("'DATA - økonomi'!Z"&amp;4+15*$A60+4*$A60+10),0)+IF(Analyse!$E$115="X",INDIRECT("'DATA - økonomi'!Z"&amp;4+15*$A60+4*$A60+11),0)+IF(Analyse!$E$116="X",INDIRECT("'DATA - økonomi'!Z"&amp;4+15*$A60+4*$A60+12),0)+IF(Analyse!$E$117="X",INDIRECT("'DATA - økonomi'!Z"&amp;4+15*$A60+4*$A60+13),0)+IF(Analyse!$E$129="X",INDIRECT("'DATA - økonomi'!Z"&amp;4+15*$A60+4*$A60+14),0)</f>
        <v>0</v>
      </c>
      <c r="AA60" s="36">
        <f ca="1">IF(Analyse!$E$3="X",INDIRECT("'DATA - økonomi'!Z"&amp;4+15*$A60+4*$A60+0),0)+IF(Analyse!$E$4="X",INDIRECT("'DATA - økonomi'!Z"&amp;4+15*$A60+4*$A60+1),0)+IF(Analyse!$E$104="X",INDIRECT("'DATA - økonomi'!Z"&amp;4+15*$A60+4*$A60+2),0)+IF(Analyse!$E$105="X",INDIRECT("'DATA - økonomi'!Z"&amp;4+15*$A60+4*$A60+3),0)+IF(Analyse!$E$106="X",INDIRECT("'DATA - økonomi'!Z"&amp;4+15*$A60+4*$A60+4),0)+IF(Analyse!$E$107="X",INDIRECT("'DATA - økonomi'!Z"&amp;4+15*$A60+4*$A60+5),0)+IF(Analyse!$E$108="X",INDIRECT("'DATA - økonomi'!Z"&amp;4+15*$A60+4*$A60+6),0)+IF(Analyse!$E$109="X",INDIRECT("'DATA - økonomi'!Z"&amp;4+15*$A60+4*$A60+7),0)+IF(Analyse!$E$110="X",INDIRECT("'DATA - økonomi'!Z"&amp;4+15*$A60+4*$A60+8),0)+IF(Analyse!$E$111="X",INDIRECT("'DATA - økonomi'!Z"&amp;4+15*$A60+4*$A60+9),0)+IF(Analyse!$E$112="X",INDIRECT("'DATA - økonomi'!Z"&amp;4+15*$A60+4*$A60+10),0)+IF(Analyse!$E$115="X",INDIRECT("'DATA - økonomi'!Z"&amp;4+15*$A60+4*$A60+11),0)+IF(Analyse!$E$116="X",INDIRECT("'DATA - økonomi'!Z"&amp;4+15*$A60+4*$A60+12),0)+IF(Analyse!$E$117="X",INDIRECT("'DATA - økonomi'!Z"&amp;4+15*$A60+4*$A60+13),0)+IF(Analyse!$E$129="X",INDIRECT("'DATA - økonomi'!Z"&amp;4+15*$A60+4*$A60+14),0)</f>
        <v>0</v>
      </c>
      <c r="AB60" s="36">
        <f ca="1">IF(Analyse!$E$3="X",INDIRECT("'DATA - økonomi'!Z"&amp;4+15*$A60+4*$A60+0),0)+IF(Analyse!$E$4="X",INDIRECT("'DATA - økonomi'!Z"&amp;4+15*$A60+4*$A60+1),0)+IF(Analyse!$E$104="X",INDIRECT("'DATA - økonomi'!Z"&amp;4+15*$A60+4*$A60+2),0)+IF(Analyse!$E$105="X",INDIRECT("'DATA - økonomi'!Z"&amp;4+15*$A60+4*$A60+3),0)+IF(Analyse!$E$106="X",INDIRECT("'DATA - økonomi'!Z"&amp;4+15*$A60+4*$A60+4),0)+IF(Analyse!$E$107="X",INDIRECT("'DATA - økonomi'!Z"&amp;4+15*$A60+4*$A60+5),0)+IF(Analyse!$E$108="X",INDIRECT("'DATA - økonomi'!Z"&amp;4+15*$A60+4*$A60+6),0)+IF(Analyse!$E$109="X",INDIRECT("'DATA - økonomi'!Z"&amp;4+15*$A60+4*$A60+7),0)+IF(Analyse!$E$110="X",INDIRECT("'DATA - økonomi'!Z"&amp;4+15*$A60+4*$A60+8),0)+IF(Analyse!$E$111="X",INDIRECT("'DATA - økonomi'!Z"&amp;4+15*$A60+4*$A60+9),0)+IF(Analyse!$E$112="X",INDIRECT("'DATA - økonomi'!Z"&amp;4+15*$A60+4*$A60+10),0)+IF(Analyse!$E$115="X",INDIRECT("'DATA - økonomi'!Z"&amp;4+15*$A60+4*$A60+11),0)+IF(Analyse!$E$116="X",INDIRECT("'DATA - økonomi'!Z"&amp;4+15*$A60+4*$A60+12),0)+IF(Analyse!$E$117="X",INDIRECT("'DATA - økonomi'!Z"&amp;4+15*$A60+4*$A60+13),0)+IF(Analyse!$E$129="X",INDIRECT("'DATA - økonomi'!Z"&amp;4+15*$A60+4*$A60+14),0)</f>
        <v>0</v>
      </c>
      <c r="AC60" s="30"/>
      <c r="AD60" s="35" t="s">
        <v>68</v>
      </c>
      <c r="AE60" s="36">
        <f ca="1">IF(Analyse!$E$3="X",INDIRECT("'DATA - økonomi'!AE"&amp;4+15*$A60+4*$A60+0),0)+IF(Analyse!$E$4="X",INDIRECT("'DATA - økonomi'!AE"&amp;4+15*$A60+4*$A60+1),0)+IF(Analyse!$E$104="X",INDIRECT("'DATA - økonomi'!AE"&amp;4+15*$A60+4*$A60+2),0)+IF(Analyse!$E$105="X",INDIRECT("'DATA - økonomi'!AE"&amp;4+15*$A60+4*$A60+3),0)+IF(Analyse!$E$106="X",INDIRECT("'DATA - økonomi'!AE"&amp;4+15*$A60+4*$A60+4),0)+IF(Analyse!$E$107="X",INDIRECT("'DATA - økonomi'!AE"&amp;4+15*$A60+4*$A60+5),0)+IF(Analyse!$E$108="X",INDIRECT("'DATA - økonomi'!AE"&amp;4+15*$A60+4*$A60+6),0)+IF(Analyse!$E$109="X",INDIRECT("'DATA - økonomi'!AE"&amp;4+15*$A60+4*$A60+7),0)+IF(Analyse!$E$110="X",INDIRECT("'DATA - økonomi'!AE"&amp;4+15*$A60+4*$A60+8),0)+IF(Analyse!$E$111="X",INDIRECT("'DATA - økonomi'!AE"&amp;4+15*$A60+4*$A60+9),0)+IF(Analyse!$E$112="X",INDIRECT("'DATA - økonomi'!AE"&amp;4+15*$A60+4*$A60+10),0)+IF(Analyse!$E$115="X",INDIRECT("'DATA - økonomi'!AE"&amp;4+15*$A60+4*$A60+11),0)+IF(Analyse!$E$116="X",INDIRECT("'DATA - økonomi'!AE"&amp;4+15*$A60+4*$A60+12),0)+IF(Analyse!$E$117="X",INDIRECT("'DATA - økonomi'!AE"&amp;4+15*$A60+4*$A60+13),0)+IF(Analyse!$E$129="X",INDIRECT("'DATA - økonomi'!AE"&amp;4+15*$A60+4*$A60+14),0)</f>
        <v>0</v>
      </c>
      <c r="AF60" s="36">
        <f ca="1">IF(Analyse!$E$3="X",INDIRECT("'DATA - økonomi'!AF"&amp;4+15*$A60+4*$A60+0),0)+IF(Analyse!$E$4="X",INDIRECT("'DATA - økonomi'!AF"&amp;4+15*$A60+4*$A60+1),0)+IF(Analyse!$E$104="X",INDIRECT("'DATA - økonomi'!AF"&amp;4+15*$A60+4*$A60+2),0)+IF(Analyse!$E$105="X",INDIRECT("'DATA - økonomi'!AF"&amp;4+15*$A60+4*$A60+3),0)+IF(Analyse!$E$106="X",INDIRECT("'DATA - økonomi'!AF"&amp;4+15*$A60+4*$A60+4),0)+IF(Analyse!$E$107="X",INDIRECT("'DATA - økonomi'!AF"&amp;4+15*$A60+4*$A60+5),0)+IF(Analyse!$E$108="X",INDIRECT("'DATA - økonomi'!AF"&amp;4+15*$A60+4*$A60+6),0)+IF(Analyse!$E$109="X",INDIRECT("'DATA - økonomi'!AF"&amp;4+15*$A60+4*$A60+7),0)+IF(Analyse!$E$110="X",INDIRECT("'DATA - økonomi'!AF"&amp;4+15*$A60+4*$A60+8),0)+IF(Analyse!$E$111="X",INDIRECT("'DATA - økonomi'!AF"&amp;4+15*$A60+4*$A60+9),0)+IF(Analyse!$E$112="X",INDIRECT("'DATA - økonomi'!AF"&amp;4+15*$A60+4*$A60+10),0)+IF(Analyse!$E$115="X",INDIRECT("'DATA - økonomi'!AF"&amp;4+15*$A60+4*$A60+11),0)+IF(Analyse!$E$116="X",INDIRECT("'DATA - økonomi'!AF"&amp;4+15*$A60+4*$A60+12),0)+IF(Analyse!$E$117="X",INDIRECT("'DATA - økonomi'!AF"&amp;4+15*$A60+4*$A60+13),0)+IF(Analyse!$E$129="X",INDIRECT("'DATA - økonomi'!AF"&amp;4+15*$A60+4*$A60+14),0)</f>
        <v>0</v>
      </c>
      <c r="AG60" s="36">
        <f ca="1">IF(Analyse!$E$3="X",INDIRECT("'DATA - økonomi'!AG"&amp;4+15*$A60+4*$A60+0),0)+IF(Analyse!$E$4="X",INDIRECT("'DATA - økonomi'!AG"&amp;4+15*$A60+4*$A60+1),0)+IF(Analyse!$E$104="X",INDIRECT("'DATA - økonomi'!AG"&amp;4+15*$A60+4*$A60+2),0)+IF(Analyse!$E$105="X",INDIRECT("'DATA - økonomi'!AG"&amp;4+15*$A60+4*$A60+3),0)+IF(Analyse!$E$106="X",INDIRECT("'DATA - økonomi'!AG"&amp;4+15*$A60+4*$A60+4),0)+IF(Analyse!$E$107="X",INDIRECT("'DATA - økonomi'!AG"&amp;4+15*$A60+4*$A60+5),0)+IF(Analyse!$E$108="X",INDIRECT("'DATA - økonomi'!AG"&amp;4+15*$A60+4*$A60+6),0)+IF(Analyse!$E$109="X",INDIRECT("'DATA - økonomi'!AG"&amp;4+15*$A60+4*$A60+7),0)+IF(Analyse!$E$110="X",INDIRECT("'DATA - økonomi'!AG"&amp;4+15*$A60+4*$A60+8),0)+IF(Analyse!$E$111="X",INDIRECT("'DATA - økonomi'!AG"&amp;4+15*$A60+4*$A60+9),0)+IF(Analyse!$E$112="X",INDIRECT("'DATA - økonomi'!AG"&amp;4+15*$A60+4*$A60+10),0)+IF(Analyse!$E$115="X",INDIRECT("'DATA - økonomi'!AG"&amp;4+15*$A60+4*$A60+11),0)+IF(Analyse!$E$116="X",INDIRECT("'DATA - økonomi'!AG"&amp;4+15*$A60+4*$A60+12),0)+IF(Analyse!$E$117="X",INDIRECT("'DATA - økonomi'!AG"&amp;4+15*$A60+4*$A60+13),0)+IF(Analyse!$E$129="X",INDIRECT("'DATA - økonomi'!AG"&amp;4+15*$A60+4*$A60+14),0)</f>
        <v>0</v>
      </c>
      <c r="AH60" s="36">
        <f ca="1">IF(Analyse!$E$3="X",INDIRECT("'DATA - økonomi'!AH"&amp;4+15*$A60+4*$A60+0),0)+IF(Analyse!$E$4="X",INDIRECT("'DATA - økonomi'!AH"&amp;4+15*$A60+4*$A60+1),0)+IF(Analyse!$E$104="X",INDIRECT("'DATA - økonomi'!AH"&amp;4+15*$A60+4*$A60+2),0)+IF(Analyse!$E$105="X",INDIRECT("'DATA - økonomi'!AH"&amp;4+15*$A60+4*$A60+3),0)+IF(Analyse!$E$106="X",INDIRECT("'DATA - økonomi'!AH"&amp;4+15*$A60+4*$A60+4),0)+IF(Analyse!$E$107="X",INDIRECT("'DATA - økonomi'!AH"&amp;4+15*$A60+4*$A60+5),0)+IF(Analyse!$E$108="X",INDIRECT("'DATA - økonomi'!AH"&amp;4+15*$A60+4*$A60+6),0)+IF(Analyse!$E$109="X",INDIRECT("'DATA - økonomi'!AH"&amp;4+15*$A60+4*$A60+7),0)+IF(Analyse!$E$110="X",INDIRECT("'DATA - økonomi'!AH"&amp;4+15*$A60+4*$A60+8),0)+IF(Analyse!$E$111="X",INDIRECT("'DATA - økonomi'!AH"&amp;4+15*$A60+4*$A60+9),0)+IF(Analyse!$E$112="X",INDIRECT("'DATA - økonomi'!AH"&amp;4+15*$A60+4*$A60+10),0)+IF(Analyse!$E$115="X",INDIRECT("'DATA - økonomi'!AH"&amp;4+15*$A60+4*$A60+11),0)+IF(Analyse!$E$116="X",INDIRECT("'DATA - økonomi'!AH"&amp;4+15*$A60+4*$A60+12),0)+IF(Analyse!$E$117="X",INDIRECT("'DATA - økonomi'!AH"&amp;4+15*$A60+4*$A60+13),0)+IF(Analyse!$E$129="X",INDIRECT("'DATA - økonomi'!AH"&amp;4+15*$A60+4*$A60+14),0)</f>
        <v>0</v>
      </c>
      <c r="AI60" s="36">
        <f ca="1">IF(Analyse!$E$3="X",INDIRECT("'DATA - økonomi'!AI"&amp;4+15*$A60+4*$A60+0),0)+IF(Analyse!$E$4="X",INDIRECT("'DATA - økonomi'!AI"&amp;4+15*$A60+4*$A60+1),0)+IF(Analyse!$E$104="X",INDIRECT("'DATA - økonomi'!AI"&amp;4+15*$A60+4*$A60+2),0)+IF(Analyse!$E$105="X",INDIRECT("'DATA - økonomi'!AI"&amp;4+15*$A60+4*$A60+3),0)+IF(Analyse!$E$106="X",INDIRECT("'DATA - økonomi'!AI"&amp;4+15*$A60+4*$A60+4),0)+IF(Analyse!$E$107="X",INDIRECT("'DATA - økonomi'!AI"&amp;4+15*$A60+4*$A60+5),0)+IF(Analyse!$E$108="X",INDIRECT("'DATA - økonomi'!AI"&amp;4+15*$A60+4*$A60+6),0)+IF(Analyse!$E$109="X",INDIRECT("'DATA - økonomi'!AI"&amp;4+15*$A60+4*$A60+7),0)+IF(Analyse!$E$110="X",INDIRECT("'DATA - økonomi'!AI"&amp;4+15*$A60+4*$A60+8),0)+IF(Analyse!$E$111="X",INDIRECT("'DATA - økonomi'!AI"&amp;4+15*$A60+4*$A60+9),0)+IF(Analyse!$E$112="X",INDIRECT("'DATA - økonomi'!AI"&amp;4+15*$A60+4*$A60+10),0)+IF(Analyse!$E$115="X",INDIRECT("'DATA - økonomi'!AI"&amp;4+15*$A60+4*$A60+11),0)+IF(Analyse!$E$116="X",INDIRECT("'DATA - økonomi'!AI"&amp;4+15*$A60+4*$A60+12),0)+IF(Analyse!$E$117="X",INDIRECT("'DATA - økonomi'!AI"&amp;4+15*$A60+4*$A60+13),0)+IF(Analyse!$E$129="X",INDIRECT("'DATA - økonomi'!AI"&amp;4+15*$A60+4*$A60+14),0)</f>
        <v>0</v>
      </c>
      <c r="AJ60" s="36">
        <f ca="1">IF(Analyse!$E$3="X",INDIRECT("'DATA - økonomi'!AJ"&amp;4+15*$A60+4*$A60+0),0)+IF(Analyse!$E$4="X",INDIRECT("'DATA - økonomi'!AJ"&amp;4+15*$A60+4*$A60+1),0)+IF(Analyse!$E$104="X",INDIRECT("'DATA - økonomi'!AJ"&amp;4+15*$A60+4*$A60+2),0)+IF(Analyse!$E$105="X",INDIRECT("'DATA - økonomi'!AJ"&amp;4+15*$A60+4*$A60+3),0)+IF(Analyse!$E$106="X",INDIRECT("'DATA - økonomi'!AJ"&amp;4+15*$A60+4*$A60+4),0)+IF(Analyse!$E$107="X",INDIRECT("'DATA - økonomi'!AJ"&amp;4+15*$A60+4*$A60+5),0)+IF(Analyse!$E$108="X",INDIRECT("'DATA - økonomi'!AJ"&amp;4+15*$A60+4*$A60+6),0)+IF(Analyse!$E$109="X",INDIRECT("'DATA - økonomi'!AJ"&amp;4+15*$A60+4*$A60+7),0)+IF(Analyse!$E$110="X",INDIRECT("'DATA - økonomi'!AJ"&amp;4+15*$A60+4*$A60+8),0)+IF(Analyse!$E$111="X",INDIRECT("'DATA - økonomi'!AJ"&amp;4+15*$A60+4*$A60+9),0)+IF(Analyse!$E$112="X",INDIRECT("'DATA - økonomi'!AJ"&amp;4+15*$A60+4*$A60+10),0)+IF(Analyse!$E$115="X",INDIRECT("'DATA - økonomi'!AJ"&amp;4+15*$A60+4*$A60+11),0)+IF(Analyse!$E$116="X",INDIRECT("'DATA - økonomi'!AJ"&amp;4+15*$A60+4*$A60+12),0)+IF(Analyse!$E$117="X",INDIRECT("'DATA - økonomi'!AJ"&amp;4+15*$A60+4*$A60+13),0)+IF(Analyse!$E$129="X",INDIRECT("'DATA - økonomi'!AJ"&amp;4+15*$A60+4*$A60+14),0)</f>
        <v>0</v>
      </c>
      <c r="AK60" s="36">
        <f ca="1">IF(Analyse!$E$3="X",INDIRECT("'DATA - økonomi'!AK"&amp;4+15*$A60+4*$A60+0),0)+IF(Analyse!$E$4="X",INDIRECT("'DATA - økonomi'!AK"&amp;4+15*$A60+4*$A60+1),0)+IF(Analyse!$E$104="X",INDIRECT("'DATA - økonomi'!AK"&amp;4+15*$A60+4*$A60+2),0)+IF(Analyse!$E$105="X",INDIRECT("'DATA - økonomi'!AK"&amp;4+15*$A60+4*$A60+3),0)+IF(Analyse!$E$106="X",INDIRECT("'DATA - økonomi'!AK"&amp;4+15*$A60+4*$A60+4),0)+IF(Analyse!$E$107="X",INDIRECT("'DATA - økonomi'!AK"&amp;4+15*$A60+4*$A60+5),0)+IF(Analyse!$E$108="X",INDIRECT("'DATA - økonomi'!AK"&amp;4+15*$A60+4*$A60+6),0)+IF(Analyse!$E$109="X",INDIRECT("'DATA - økonomi'!AK"&amp;4+15*$A60+4*$A60+7),0)+IF(Analyse!$E$110="X",INDIRECT("'DATA - økonomi'!AK"&amp;4+15*$A60+4*$A60+8),0)+IF(Analyse!$E$111="X",INDIRECT("'DATA - økonomi'!AK"&amp;4+15*$A60+4*$A60+9),0)+IF(Analyse!$E$112="X",INDIRECT("'DATA - økonomi'!AK"&amp;4+15*$A60+4*$A60+10),0)+IF(Analyse!$E$115="X",INDIRECT("'DATA - økonomi'!AK"&amp;4+15*$A60+4*$A60+11),0)+IF(Analyse!$E$116="X",INDIRECT("'DATA - økonomi'!AK"&amp;4+15*$A60+4*$A60+12),0)+IF(Analyse!$E$117="X",INDIRECT("'DATA - økonomi'!AK"&amp;4+15*$A60+4*$A60+13),0)+IF(Analyse!$E$129="X",INDIRECT("'DATA - økonomi'!AK"&amp;4+15*$A60+4*$A60+14),0)</f>
        <v>0</v>
      </c>
      <c r="AL60" s="36">
        <f ca="1">IF(Analyse!$E$3="X",INDIRECT("'DATA - økonomi'!AL"&amp;4+15*$A60+4*$A60+0),0)+IF(Analyse!$E$4="X",INDIRECT("'DATA - økonomi'!AL"&amp;4+15*$A60+4*$A60+1),0)+IF(Analyse!$E$104="X",INDIRECT("'DATA - økonomi'!AL"&amp;4+15*$A60+4*$A60+2),0)+IF(Analyse!$E$105="X",INDIRECT("'DATA - økonomi'!AL"&amp;4+15*$A60+4*$A60+3),0)+IF(Analyse!$E$106="X",INDIRECT("'DATA - økonomi'!AL"&amp;4+15*$A60+4*$A60+4),0)+IF(Analyse!$E$107="X",INDIRECT("'DATA - økonomi'!AL"&amp;4+15*$A60+4*$A60+5),0)+IF(Analyse!$E$108="X",INDIRECT("'DATA - økonomi'!AL"&amp;4+15*$A60+4*$A60+6),0)+IF(Analyse!$E$109="X",INDIRECT("'DATA - økonomi'!AL"&amp;4+15*$A60+4*$A60+7),0)+IF(Analyse!$E$110="X",INDIRECT("'DATA - økonomi'!AL"&amp;4+15*$A60+4*$A60+8),0)+IF(Analyse!$E$111="X",INDIRECT("'DATA - økonomi'!AL"&amp;4+15*$A60+4*$A60+9),0)+IF(Analyse!$E$112="X",INDIRECT("'DATA - økonomi'!AL"&amp;4+15*$A60+4*$A60+10),0)+IF(Analyse!$E$115="X",INDIRECT("'DATA - økonomi'!AL"&amp;4+15*$A60+4*$A60+11),0)+IF(Analyse!$E$116="X",INDIRECT("'DATA - økonomi'!AL"&amp;4+15*$A60+4*$A60+12),0)+IF(Analyse!$E$117="X",INDIRECT("'DATA - økonomi'!AL"&amp;4+15*$A60+4*$A60+13),0)+IF(Analyse!$E$129="X",INDIRECT("'DATA - økonomi'!AL"&amp;4+15*$A60+4*$A60+14),0)</f>
        <v>0</v>
      </c>
      <c r="AM60" s="36">
        <f ca="1">IF(Analyse!$E$3="X",INDIRECT("'DATA - økonomi'!AM"&amp;4+15*$A60+4*$A60+0),0)+IF(Analyse!$E$4="X",INDIRECT("'DATA - økonomi'!AM"&amp;4+15*$A60+4*$A60+1),0)+IF(Analyse!$E$104="X",INDIRECT("'DATA - økonomi'!AM"&amp;4+15*$A60+4*$A60+2),0)+IF(Analyse!$E$105="X",INDIRECT("'DATA - økonomi'!AM"&amp;4+15*$A60+4*$A60+3),0)+IF(Analyse!$E$106="X",INDIRECT("'DATA - økonomi'!AM"&amp;4+15*$A60+4*$A60+4),0)+IF(Analyse!$E$107="X",INDIRECT("'DATA - økonomi'!AM"&amp;4+15*$A60+4*$A60+5),0)+IF(Analyse!$E$108="X",INDIRECT("'DATA - økonomi'!AM"&amp;4+15*$A60+4*$A60+6),0)+IF(Analyse!$E$109="X",INDIRECT("'DATA - økonomi'!AM"&amp;4+15*$A60+4*$A60+7),0)+IF(Analyse!$E$110="X",INDIRECT("'DATA - økonomi'!AM"&amp;4+15*$A60+4*$A60+8),0)+IF(Analyse!$E$111="X",INDIRECT("'DATA - økonomi'!AM"&amp;4+15*$A60+4*$A60+9),0)+IF(Analyse!$E$112="X",INDIRECT("'DATA - økonomi'!AM"&amp;4+15*$A60+4*$A60+10),0)+IF(Analyse!$E$115="X",INDIRECT("'DATA - økonomi'!AM"&amp;4+15*$A60+4*$A60+11),0)+IF(Analyse!$E$116="X",INDIRECT("'DATA - økonomi'!AM"&amp;4+15*$A60+4*$A60+12),0)+IF(Analyse!$E$117="X",INDIRECT("'DATA - økonomi'!AM"&amp;4+15*$A60+4*$A60+13),0)+IF(Analyse!$E$129="X",INDIRECT("'DATA - økonomi'!AM"&amp;4+15*$A60+4*$A60+14),0)</f>
        <v>0</v>
      </c>
      <c r="AN60" s="36">
        <f ca="1">IF(Analyse!$E$3="X",INDIRECT("'DATA - økonomi'!AN"&amp;4+15*$A60+4*$A60+0),0)+IF(Analyse!$E$4="X",INDIRECT("'DATA - økonomi'!AN"&amp;4+15*$A60+4*$A60+1),0)+IF(Analyse!$E$104="X",INDIRECT("'DATA - økonomi'!AN"&amp;4+15*$A60+4*$A60+2),0)+IF(Analyse!$E$105="X",INDIRECT("'DATA - økonomi'!AN"&amp;4+15*$A60+4*$A60+3),0)+IF(Analyse!$E$106="X",INDIRECT("'DATA - økonomi'!AN"&amp;4+15*$A60+4*$A60+4),0)+IF(Analyse!$E$107="X",INDIRECT("'DATA - økonomi'!AN"&amp;4+15*$A60+4*$A60+5),0)+IF(Analyse!$E$108="X",INDIRECT("'DATA - økonomi'!AN"&amp;4+15*$A60+4*$A60+6),0)+IF(Analyse!$E$109="X",INDIRECT("'DATA - økonomi'!AN"&amp;4+15*$A60+4*$A60+7),0)+IF(Analyse!$E$110="X",INDIRECT("'DATA - økonomi'!AN"&amp;4+15*$A60+4*$A60+8),0)+IF(Analyse!$E$111="X",INDIRECT("'DATA - økonomi'!AN"&amp;4+15*$A60+4*$A60+9),0)+IF(Analyse!$E$112="X",INDIRECT("'DATA - økonomi'!AN"&amp;4+15*$A60+4*$A60+10),0)+IF(Analyse!$E$115="X",INDIRECT("'DATA - økonomi'!AN"&amp;4+15*$A60+4*$A60+11),0)+IF(Analyse!$E$116="X",INDIRECT("'DATA - økonomi'!AN"&amp;4+15*$A60+4*$A60+12),0)+IF(Analyse!$E$117="X",INDIRECT("'DATA - økonomi'!AN"&amp;4+15*$A60+4*$A60+13),0)+IF(Analyse!$E$129="X",INDIRECT("'DATA - økonomi'!AN"&amp;4+15*$A60+4*$A60+14),0)</f>
        <v>0</v>
      </c>
      <c r="AO60" s="36">
        <f ca="1">IF(Analyse!$E$3="X",INDIRECT("'DATA - økonomi'!AO"&amp;4+15*$A60+4*$A60+0),0)+IF(Analyse!$E$4="X",INDIRECT("'DATA - økonomi'!AO"&amp;4+15*$A60+4*$A60+1),0)+IF(Analyse!$E$104="X",INDIRECT("'DATA - økonomi'!AO"&amp;4+15*$A60+4*$A60+2),0)+IF(Analyse!$E$105="X",INDIRECT("'DATA - økonomi'!AO"&amp;4+15*$A60+4*$A60+3),0)+IF(Analyse!$E$106="X",INDIRECT("'DATA - økonomi'!AO"&amp;4+15*$A60+4*$A60+4),0)+IF(Analyse!$E$107="X",INDIRECT("'DATA - økonomi'!AO"&amp;4+15*$A60+4*$A60+5),0)+IF(Analyse!$E$108="X",INDIRECT("'DATA - økonomi'!AO"&amp;4+15*$A60+4*$A60+6),0)+IF(Analyse!$E$109="X",INDIRECT("'DATA - økonomi'!AO"&amp;4+15*$A60+4*$A60+7),0)+IF(Analyse!$E$110="X",INDIRECT("'DATA - økonomi'!AO"&amp;4+15*$A60+4*$A60+8),0)+IF(Analyse!$E$111="X",INDIRECT("'DATA - økonomi'!AO"&amp;4+15*$A60+4*$A60+9),0)+IF(Analyse!$E$112="X",INDIRECT("'DATA - økonomi'!AO"&amp;4+15*$A60+4*$A60+10),0)+IF(Analyse!$E$115="X",INDIRECT("'DATA - økonomi'!AO"&amp;4+15*$A60+4*$A60+11),0)+IF(Analyse!$E$116="X",INDIRECT("'DATA - økonomi'!AO"&amp;4+15*$A60+4*$A60+12),0)+IF(Analyse!$E$117="X",INDIRECT("'DATA - økonomi'!AO"&amp;4+15*$A60+4*$A60+13),0)+IF(Analyse!$E$129="X",INDIRECT("'DATA - økonomi'!AO"&amp;4+15*$A60+4*$A60+14),0)</f>
        <v>0</v>
      </c>
      <c r="AP60" s="30"/>
      <c r="AQ60" s="35" t="s">
        <v>68</v>
      </c>
      <c r="AR60" s="36">
        <f ca="1">INDIRECT("'DATA - økonomi'!AE"&amp;($A163+1)*19)</f>
        <v>25982.487000000001</v>
      </c>
      <c r="AS60" s="36">
        <f ca="1">INDIRECT("'DATA - økonomi'!AF"&amp;($A163+1)*19)</f>
        <v>25929.288000000004</v>
      </c>
      <c r="AT60" s="36">
        <f ca="1">INDIRECT("'DATA - økonomi'!AG"&amp;($A163+1)*19)</f>
        <v>25828.141999999996</v>
      </c>
      <c r="AU60" s="36">
        <f ca="1">INDIRECT("'DATA - økonomi'!AH"&amp;($A163+1)*19)</f>
        <v>25826.303</v>
      </c>
      <c r="AV60" s="36">
        <f ca="1">INDIRECT("'DATA - økonomi'!AI"&amp;($A163+1)*19)</f>
        <v>25702.326000000001</v>
      </c>
      <c r="AW60" s="36">
        <f ca="1">INDIRECT("'DATA - økonomi'!AJ"&amp;($A163+1)*19)</f>
        <v>25654.125</v>
      </c>
      <c r="AX60" s="36">
        <f ca="1">INDIRECT("'DATA - økonomi'!AK"&amp;($A163+1)*19)</f>
        <v>25401.22</v>
      </c>
      <c r="AY60" s="36">
        <f ca="1">INDIRECT("'DATA - økonomi'!AL"&amp;($A163+1)*19)</f>
        <v>25163.599999999999</v>
      </c>
      <c r="AZ60" s="36">
        <f ca="1">INDIRECT("'DATA - økonomi'!AM"&amp;($A163+1)*19)</f>
        <v>24838.527999999998</v>
      </c>
      <c r="BA60" s="36">
        <f ca="1">INDIRECT("'DATA - økonomi'!AN"&amp;($A163+1)*19)</f>
        <v>24830.552000000003</v>
      </c>
      <c r="BB60" s="36">
        <f ca="1">INDIRECT("'DATA - økonomi'!AO"&amp;($A163+1)*19)</f>
        <v>24864.245999999999</v>
      </c>
      <c r="BC60" s="30"/>
    </row>
    <row r="61" spans="1:55" x14ac:dyDescent="0.25">
      <c r="A61" s="32">
        <v>57</v>
      </c>
      <c r="B61" s="35" t="s">
        <v>69</v>
      </c>
      <c r="C61" s="36">
        <f ca="1">IF(Analyse!$E$3="X",INDIRECT("'DATA - økonomi'!C"&amp;4+15*$A61+4*$A61+0),0)+IF(Analyse!$E$4="X",INDIRECT("'DATA - økonomi'!C"&amp;4+15*$A61+4*$A61+1),0)+IF(Analyse!$E$104="X",INDIRECT("'DATA - økonomi'!C"&amp;4+15*$A61+4*$A61+2),0)+IF(Analyse!$E$105="X",INDIRECT("'DATA - økonomi'!C"&amp;4+15*$A61+4*$A61+3),0)+IF(Analyse!$E$106="X",INDIRECT("'DATA - økonomi'!C"&amp;4+15*$A61+4*$A61+4),0)+IF(Analyse!$E$107="X",INDIRECT("'DATA - økonomi'!C"&amp;4+15*$A61+4*$A61+5),0)+IF(Analyse!$E$108="X",INDIRECT("'DATA - økonomi'!C"&amp;4+15*$A61+4*$A61+6),0)+IF(Analyse!$E$109="X",INDIRECT("'DATA - økonomi'!C"&amp;4+15*$A61+4*$A61+7),0)+IF(Analyse!$E$110="X",INDIRECT("'DATA - økonomi'!C"&amp;4+15*$A61+4*$A61+8),0)+IF(Analyse!$E$111="X",INDIRECT("'DATA - økonomi'!C"&amp;4+15*$A61+4*$A61+9),0)+IF(Analyse!$E$112="X",INDIRECT("'DATA - økonomi'!C"&amp;4+15*$A61+4*$A61+10),0)+IF(Analyse!$E$115="X",INDIRECT("'DATA - økonomi'!C"&amp;4+15*$A61+4*$A61+11),0)+IF(Analyse!$E$116="X",INDIRECT("'DATA - økonomi'!C"&amp;4+15*$A61+4*$A61+12),0)+IF(Analyse!$E$117="X",INDIRECT("'DATA - økonomi'!C"&amp;4+15*$A61+4*$A61+13),0)+IF(Analyse!$E$129="X",INDIRECT("'DATA - økonomi'!C"&amp;4+15*$A61+4*$A61+14),0)</f>
        <v>0</v>
      </c>
      <c r="D61" s="36">
        <f ca="1">IF(Analyse!$E$3="X",INDIRECT("'DATA - økonomi'!D"&amp;4+15*$A61+4*$A61+0),0)+IF(Analyse!$E$4="X",INDIRECT("'DATA - økonomi'!D"&amp;4+15*$A61+4*$A61+1),0)+IF(Analyse!$E$104="X",INDIRECT("'DATA - økonomi'!D"&amp;4+15*$A61+4*$A61+2),0)+IF(Analyse!$E$105="X",INDIRECT("'DATA - økonomi'!D"&amp;4+15*$A61+4*$A61+3),0)+IF(Analyse!$E$106="X",INDIRECT("'DATA - økonomi'!D"&amp;4+15*$A61+4*$A61+4),0)+IF(Analyse!$E$107="X",INDIRECT("'DATA - økonomi'!D"&amp;4+15*$A61+4*$A61+5),0)+IF(Analyse!$E$108="X",INDIRECT("'DATA - økonomi'!D"&amp;4+15*$A61+4*$A61+6),0)+IF(Analyse!$E$109="X",INDIRECT("'DATA - økonomi'!D"&amp;4+15*$A61+4*$A61+7),0)+IF(Analyse!$E$110="X",INDIRECT("'DATA - økonomi'!D"&amp;4+15*$A61+4*$A61+8),0)+IF(Analyse!$E$111="X",INDIRECT("'DATA - økonomi'!D"&amp;4+15*$A61+4*$A61+9),0)+IF(Analyse!$E$112="X",INDIRECT("'DATA - økonomi'!D"&amp;4+15*$A61+4*$A61+10),0)+IF(Analyse!$E$115="X",INDIRECT("'DATA - økonomi'!D"&amp;4+15*$A61+4*$A61+11),0)+IF(Analyse!$E$116="X",INDIRECT("'DATA - økonomi'!D"&amp;4+15*$A61+4*$A61+12),0)+IF(Analyse!$E$117="X",INDIRECT("'DATA - økonomi'!D"&amp;4+15*$A61+4*$A61+13),0)+IF(Analyse!$E$129="X",INDIRECT("'DATA - økonomi'!D"&amp;4+15*$A61+4*$A61+14),0)</f>
        <v>0</v>
      </c>
      <c r="E61" s="36">
        <f ca="1">IF(Analyse!$E$3="X",INDIRECT("'DATA - økonomi'!E"&amp;4+15*$A61+4*$A61+0),0)+IF(Analyse!$E$4="X",INDIRECT("'DATA - økonomi'!E"&amp;4+15*$A61+4*$A61+1),0)+IF(Analyse!$E$104="X",INDIRECT("'DATA - økonomi'!E"&amp;4+15*$A61+4*$A61+2),0)+IF(Analyse!$E$105="X",INDIRECT("'DATA - økonomi'!E"&amp;4+15*$A61+4*$A61+3),0)+IF(Analyse!$E$106="X",INDIRECT("'DATA - økonomi'!E"&amp;4+15*$A61+4*$A61+4),0)+IF(Analyse!$E$107="X",INDIRECT("'DATA - økonomi'!E"&amp;4+15*$A61+4*$A61+5),0)+IF(Analyse!$E$108="X",INDIRECT("'DATA - økonomi'!E"&amp;4+15*$A61+4*$A61+6),0)+IF(Analyse!$E$109="X",INDIRECT("'DATA - økonomi'!E"&amp;4+15*$A61+4*$A61+7),0)+IF(Analyse!$E$110="X",INDIRECT("'DATA - økonomi'!E"&amp;4+15*$A61+4*$A61+8),0)+IF(Analyse!$E$111="X",INDIRECT("'DATA - økonomi'!E"&amp;4+15*$A61+4*$A61+9),0)+IF(Analyse!$E$112="X",INDIRECT("'DATA - økonomi'!E"&amp;4+15*$A61+4*$A61+10),0)+IF(Analyse!$E$115="X",INDIRECT("'DATA - økonomi'!E"&amp;4+15*$A61+4*$A61+11),0)+IF(Analyse!$E$116="X",INDIRECT("'DATA - økonomi'!E"&amp;4+15*$A61+4*$A61+12),0)+IF(Analyse!$E$117="X",INDIRECT("'DATA - økonomi'!E"&amp;4+15*$A61+4*$A61+13),0)+IF(Analyse!$E$129="X",INDIRECT("'DATA - økonomi'!E"&amp;4+15*$A61+4*$A61+14),0)</f>
        <v>0</v>
      </c>
      <c r="F61" s="36">
        <f ca="1">IF(Analyse!$E$3="X",INDIRECT("'DATA - økonomi'!F"&amp;4+15*$A61+4*$A61+0),0)+IF(Analyse!$E$4="X",INDIRECT("'DATA - økonomi'!F"&amp;4+15*$A61+4*$A61+1),0)+IF(Analyse!$E$104="X",INDIRECT("'DATA - økonomi'!F"&amp;4+15*$A61+4*$A61+2),0)+IF(Analyse!$E$105="X",INDIRECT("'DATA - økonomi'!F"&amp;4+15*$A61+4*$A61+3),0)+IF(Analyse!$E$106="X",INDIRECT("'DATA - økonomi'!F"&amp;4+15*$A61+4*$A61+4),0)+IF(Analyse!$E$107="X",INDIRECT("'DATA - økonomi'!F"&amp;4+15*$A61+4*$A61+5),0)+IF(Analyse!$E$108="X",INDIRECT("'DATA - økonomi'!F"&amp;4+15*$A61+4*$A61+6),0)+IF(Analyse!$E$109="X",INDIRECT("'DATA - økonomi'!F"&amp;4+15*$A61+4*$A61+7),0)+IF(Analyse!$E$110="X",INDIRECT("'DATA - økonomi'!F"&amp;4+15*$A61+4*$A61+8),0)+IF(Analyse!$E$111="X",INDIRECT("'DATA - økonomi'!F"&amp;4+15*$A61+4*$A61+9),0)+IF(Analyse!$E$112="X",INDIRECT("'DATA - økonomi'!F"&amp;4+15*$A61+4*$A61+10),0)+IF(Analyse!$E$115="X",INDIRECT("'DATA - økonomi'!F"&amp;4+15*$A61+4*$A61+11),0)+IF(Analyse!$E$116="X",INDIRECT("'DATA - økonomi'!F"&amp;4+15*$A61+4*$A61+12),0)+IF(Analyse!$E$117="X",INDIRECT("'DATA - økonomi'!F"&amp;4+15*$A61+4*$A61+13),0)+IF(Analyse!$E$129="X",INDIRECT("'DATA - økonomi'!F"&amp;4+15*$A61+4*$A61+14),0)</f>
        <v>0</v>
      </c>
      <c r="G61" s="36">
        <f ca="1">IF(Analyse!$E$3="X",INDIRECT("'DATA - økonomi'!G"&amp;4+15*$A61+4*$A61+0),0)+IF(Analyse!$E$4="X",INDIRECT("'DATA - økonomi'!G"&amp;4+15*$A61+4*$A61+1),0)+IF(Analyse!$E$104="X",INDIRECT("'DATA - økonomi'!G"&amp;4+15*$A61+4*$A61+2),0)+IF(Analyse!$E$105="X",INDIRECT("'DATA - økonomi'!G"&amp;4+15*$A61+4*$A61+3),0)+IF(Analyse!$E$106="X",INDIRECT("'DATA - økonomi'!G"&amp;4+15*$A61+4*$A61+4),0)+IF(Analyse!$E$107="X",INDIRECT("'DATA - økonomi'!G"&amp;4+15*$A61+4*$A61+5),0)+IF(Analyse!$E$108="X",INDIRECT("'DATA - økonomi'!G"&amp;4+15*$A61+4*$A61+6),0)+IF(Analyse!$E$109="X",INDIRECT("'DATA - økonomi'!G"&amp;4+15*$A61+4*$A61+7),0)+IF(Analyse!$E$110="X",INDIRECT("'DATA - økonomi'!G"&amp;4+15*$A61+4*$A61+8),0)+IF(Analyse!$E$111="X",INDIRECT("'DATA - økonomi'!G"&amp;4+15*$A61+4*$A61+9),0)+IF(Analyse!$E$112="X",INDIRECT("'DATA - økonomi'!G"&amp;4+15*$A61+4*$A61+10),0)+IF(Analyse!$E$115="X",INDIRECT("'DATA - økonomi'!G"&amp;4+15*$A61+4*$A61+11),0)+IF(Analyse!$E$116="X",INDIRECT("'DATA - økonomi'!G"&amp;4+15*$A61+4*$A61+12),0)+IF(Analyse!$E$117="X",INDIRECT("'DATA - økonomi'!G"&amp;4+15*$A61+4*$A61+13),0)+IF(Analyse!$E$129="X",INDIRECT("'DATA - økonomi'!G"&amp;4+15*$A61+4*$A61+14),0)</f>
        <v>0</v>
      </c>
      <c r="H61" s="36">
        <f ca="1">IF(Analyse!$E$3="X",INDIRECT("'DATA - økonomi'!H"&amp;4+15*$A61+4*$A61+0),0)+IF(Analyse!$E$4="X",INDIRECT("'DATA - økonomi'!H"&amp;4+15*$A61+4*$A61+1),0)+IF(Analyse!$E$104="X",INDIRECT("'DATA - økonomi'!H"&amp;4+15*$A61+4*$A61+2),0)+IF(Analyse!$E$105="X",INDIRECT("'DATA - økonomi'!H"&amp;4+15*$A61+4*$A61+3),0)+IF(Analyse!$E$106="X",INDIRECT("'DATA - økonomi'!H"&amp;4+15*$A61+4*$A61+4),0)+IF(Analyse!$E$107="X",INDIRECT("'DATA - økonomi'!H"&amp;4+15*$A61+4*$A61+5),0)+IF(Analyse!$E$108="X",INDIRECT("'DATA - økonomi'!H"&amp;4+15*$A61+4*$A61+6),0)+IF(Analyse!$E$109="X",INDIRECT("'DATA - økonomi'!H"&amp;4+15*$A61+4*$A61+7),0)+IF(Analyse!$E$110="X",INDIRECT("'DATA - økonomi'!H"&amp;4+15*$A61+4*$A61+8),0)+IF(Analyse!$E$111="X",INDIRECT("'DATA - økonomi'!H"&amp;4+15*$A61+4*$A61+9),0)+IF(Analyse!$E$112="X",INDIRECT("'DATA - økonomi'!H"&amp;4+15*$A61+4*$A61+10),0)+IF(Analyse!$E$115="X",INDIRECT("'DATA - økonomi'!H"&amp;4+15*$A61+4*$A61+11),0)+IF(Analyse!$E$116="X",INDIRECT("'DATA - økonomi'!H"&amp;4+15*$A61+4*$A61+12),0)+IF(Analyse!$E$117="X",INDIRECT("'DATA - økonomi'!H"&amp;4+15*$A61+4*$A61+13),0)+IF(Analyse!$E$129="X",INDIRECT("'DATA - økonomi'!H"&amp;4+15*$A61+4*$A61+14),0)</f>
        <v>0</v>
      </c>
      <c r="I61" s="36">
        <f ca="1">IF(Analyse!$E$3="X",INDIRECT("'DATA - økonomi'!I"&amp;4+15*$A61+4*$A61+0),0)+IF(Analyse!$E$4="X",INDIRECT("'DATA - økonomi'!I"&amp;4+15*$A61+4*$A61+1),0)+IF(Analyse!$E$104="X",INDIRECT("'DATA - økonomi'!I"&amp;4+15*$A61+4*$A61+2),0)+IF(Analyse!$E$105="X",INDIRECT("'DATA - økonomi'!I"&amp;4+15*$A61+4*$A61+3),0)+IF(Analyse!$E$106="X",INDIRECT("'DATA - økonomi'!I"&amp;4+15*$A61+4*$A61+4),0)+IF(Analyse!$E$107="X",INDIRECT("'DATA - økonomi'!I"&amp;4+15*$A61+4*$A61+5),0)+IF(Analyse!$E$108="X",INDIRECT("'DATA - økonomi'!I"&amp;4+15*$A61+4*$A61+6),0)+IF(Analyse!$E$109="X",INDIRECT("'DATA - økonomi'!I"&amp;4+15*$A61+4*$A61+7),0)+IF(Analyse!$E$110="X",INDIRECT("'DATA - økonomi'!I"&amp;4+15*$A61+4*$A61+8),0)+IF(Analyse!$E$111="X",INDIRECT("'DATA - økonomi'!I"&amp;4+15*$A61+4*$A61+9),0)+IF(Analyse!$E$112="X",INDIRECT("'DATA - økonomi'!I"&amp;4+15*$A61+4*$A61+10),0)+IF(Analyse!$E$115="X",INDIRECT("'DATA - økonomi'!I"&amp;4+15*$A61+4*$A61+11),0)+IF(Analyse!$E$116="X",INDIRECT("'DATA - økonomi'!I"&amp;4+15*$A61+4*$A61+12),0)+IF(Analyse!$E$117="X",INDIRECT("'DATA - økonomi'!I"&amp;4+15*$A61+4*$A61+13),0)+IF(Analyse!$E$129="X",INDIRECT("'DATA - økonomi'!I"&amp;4+15*$A61+4*$A61+14),0)</f>
        <v>0</v>
      </c>
      <c r="J61" s="36">
        <f ca="1">IF(Analyse!$E$3="X",INDIRECT("'DATA - økonomi'!J"&amp;4+15*$A61+4*$A61+0),0)+IF(Analyse!$E$4="X",INDIRECT("'DATA - økonomi'!J"&amp;4+15*$A61+4*$A61+1),0)+IF(Analyse!$E$104="X",INDIRECT("'DATA - økonomi'!J"&amp;4+15*$A61+4*$A61+2),0)+IF(Analyse!$E$105="X",INDIRECT("'DATA - økonomi'!J"&amp;4+15*$A61+4*$A61+3),0)+IF(Analyse!$E$106="X",INDIRECT("'DATA - økonomi'!J"&amp;4+15*$A61+4*$A61+4),0)+IF(Analyse!$E$107="X",INDIRECT("'DATA - økonomi'!J"&amp;4+15*$A61+4*$A61+5),0)+IF(Analyse!$E$108="X",INDIRECT("'DATA - økonomi'!J"&amp;4+15*$A61+4*$A61+6),0)+IF(Analyse!$E$109="X",INDIRECT("'DATA - økonomi'!J"&amp;4+15*$A61+4*$A61+7),0)+IF(Analyse!$E$110="X",INDIRECT("'DATA - økonomi'!J"&amp;4+15*$A61+4*$A61+8),0)+IF(Analyse!$E$111="X",INDIRECT("'DATA - økonomi'!J"&amp;4+15*$A61+4*$A61+9),0)+IF(Analyse!$E$112="X",INDIRECT("'DATA - økonomi'!J"&amp;4+15*$A61+4*$A61+10),0)+IF(Analyse!$E$115="X",INDIRECT("'DATA - økonomi'!J"&amp;4+15*$A61+4*$A61+11),0)+IF(Analyse!$E$116="X",INDIRECT("'DATA - økonomi'!J"&amp;4+15*$A61+4*$A61+12),0)+IF(Analyse!$E$117="X",INDIRECT("'DATA - økonomi'!J"&amp;4+15*$A61+4*$A61+13),0)+IF(Analyse!$E$129="X",INDIRECT("'DATA - økonomi'!J"&amp;4+15*$A61+4*$A61+14),0)</f>
        <v>0</v>
      </c>
      <c r="K61" s="36">
        <f ca="1">IF(Analyse!$E$3="X",INDIRECT("'DATA - økonomi'!K"&amp;4+15*$A61+4*$A61+0),0)+IF(Analyse!$E$4="X",INDIRECT("'DATA - økonomi'!K"&amp;4+15*$A61+4*$A61+1),0)+IF(Analyse!$E$104="X",INDIRECT("'DATA - økonomi'!K"&amp;4+15*$A61+4*$A61+2),0)+IF(Analyse!$E$105="X",INDIRECT("'DATA - økonomi'!K"&amp;4+15*$A61+4*$A61+3),0)+IF(Analyse!$E$106="X",INDIRECT("'DATA - økonomi'!K"&amp;4+15*$A61+4*$A61+4),0)+IF(Analyse!$E$107="X",INDIRECT("'DATA - økonomi'!K"&amp;4+15*$A61+4*$A61+5),0)+IF(Analyse!$E$108="X",INDIRECT("'DATA - økonomi'!K"&amp;4+15*$A61+4*$A61+6),0)+IF(Analyse!$E$109="X",INDIRECT("'DATA - økonomi'!K"&amp;4+15*$A61+4*$A61+7),0)+IF(Analyse!$E$110="X",INDIRECT("'DATA - økonomi'!K"&amp;4+15*$A61+4*$A61+8),0)+IF(Analyse!$E$111="X",INDIRECT("'DATA - økonomi'!K"&amp;4+15*$A61+4*$A61+9),0)+IF(Analyse!$E$112="X",INDIRECT("'DATA - økonomi'!K"&amp;4+15*$A61+4*$A61+10),0)+IF(Analyse!$E$115="X",INDIRECT("'DATA - økonomi'!K"&amp;4+15*$A61+4*$A61+11),0)+IF(Analyse!$E$116="X",INDIRECT("'DATA - økonomi'!K"&amp;4+15*$A61+4*$A61+12),0)+IF(Analyse!$E$117="X",INDIRECT("'DATA - økonomi'!K"&amp;4+15*$A61+4*$A61+13),0)+IF(Analyse!$E$129="X",INDIRECT("'DATA - økonomi'!K"&amp;4+15*$A61+4*$A61+14),0)</f>
        <v>0</v>
      </c>
      <c r="L61" s="36">
        <f ca="1">IF(Analyse!$E$3="X",INDIRECT("'DATA - økonomi'!L"&amp;4+15*$A61+4*$A61+0),0)+IF(Analyse!$E$4="X",INDIRECT("'DATA - økonomi'!L"&amp;4+15*$A61+4*$A61+1),0)+IF(Analyse!$E$104="X",INDIRECT("'DATA - økonomi'!L"&amp;4+15*$A61+4*$A61+2),0)+IF(Analyse!$E$105="X",INDIRECT("'DATA - økonomi'!L"&amp;4+15*$A61+4*$A61+3),0)+IF(Analyse!$E$106="X",INDIRECT("'DATA - økonomi'!L"&amp;4+15*$A61+4*$A61+4),0)+IF(Analyse!$E$107="X",INDIRECT("'DATA - økonomi'!L"&amp;4+15*$A61+4*$A61+5),0)+IF(Analyse!$E$108="X",INDIRECT("'DATA - økonomi'!L"&amp;4+15*$A61+4*$A61+6),0)+IF(Analyse!$E$109="X",INDIRECT("'DATA - økonomi'!L"&amp;4+15*$A61+4*$A61+7),0)+IF(Analyse!$E$110="X",INDIRECT("'DATA - økonomi'!L"&amp;4+15*$A61+4*$A61+8),0)+IF(Analyse!$E$111="X",INDIRECT("'DATA - økonomi'!L"&amp;4+15*$A61+4*$A61+9),0)+IF(Analyse!$E$112="X",INDIRECT("'DATA - økonomi'!L"&amp;4+15*$A61+4*$A61+10),0)+IF(Analyse!$E$115="X",INDIRECT("'DATA - økonomi'!L"&amp;4+15*$A61+4*$A61+11),0)+IF(Analyse!$E$116="X",INDIRECT("'DATA - økonomi'!L"&amp;4+15*$A61+4*$A61+12),0)+IF(Analyse!$E$117="X",INDIRECT("'DATA - økonomi'!L"&amp;4+15*$A61+4*$A61+13),0)+IF(Analyse!$E$129="X",INDIRECT("'DATA - økonomi'!L"&amp;4+15*$A61+4*$A61+14),0)</f>
        <v>0</v>
      </c>
      <c r="M61" s="36">
        <f ca="1">IF(Analyse!$E$3="X",INDIRECT("'DATA - økonomi'!M"&amp;4+15*$A61+4*$A61+0),0)+IF(Analyse!$E$4="X",INDIRECT("'DATA - økonomi'!M"&amp;4+15*$A61+4*$A61+1),0)+IF(Analyse!$E$104="X",INDIRECT("'DATA - økonomi'!M"&amp;4+15*$A61+4*$A61+2),0)+IF(Analyse!$E$105="X",INDIRECT("'DATA - økonomi'!M"&amp;4+15*$A61+4*$A61+3),0)+IF(Analyse!$E$106="X",INDIRECT("'DATA - økonomi'!M"&amp;4+15*$A61+4*$A61+4),0)+IF(Analyse!$E$107="X",INDIRECT("'DATA - økonomi'!M"&amp;4+15*$A61+4*$A61+5),0)+IF(Analyse!$E$108="X",INDIRECT("'DATA - økonomi'!M"&amp;4+15*$A61+4*$A61+6),0)+IF(Analyse!$E$109="X",INDIRECT("'DATA - økonomi'!M"&amp;4+15*$A61+4*$A61+7),0)+IF(Analyse!$E$110="X",INDIRECT("'DATA - økonomi'!M"&amp;4+15*$A61+4*$A61+8),0)+IF(Analyse!$E$111="X",INDIRECT("'DATA - økonomi'!M"&amp;4+15*$A61+4*$A61+9),0)+IF(Analyse!$E$112="X",INDIRECT("'DATA - økonomi'!M"&amp;4+15*$A61+4*$A61+10),0)+IF(Analyse!$E$115="X",INDIRECT("'DATA - økonomi'!M"&amp;4+15*$A61+4*$A61+11),0)+IF(Analyse!$E$116="X",INDIRECT("'DATA - økonomi'!M"&amp;4+15*$A61+4*$A61+12),0)+IF(Analyse!$E$117="X",INDIRECT("'DATA - økonomi'!M"&amp;4+15*$A61+4*$A61+13),0)+IF(Analyse!$E$129="X",INDIRECT("'DATA - økonomi'!M"&amp;4+15*$A61+4*$A61+14),0)</f>
        <v>0</v>
      </c>
      <c r="N61" s="36">
        <f ca="1">IF(Analyse!$E$3="X",INDIRECT("'DATA - økonomi'!N"&amp;4+15*$A61+4*$A61+0),0)+IF(Analyse!$E$4="X",INDIRECT("'DATA - økonomi'!N"&amp;4+15*$A61+4*$A61+1),0)+IF(Analyse!$E$104="X",INDIRECT("'DATA - økonomi'!N"&amp;4+15*$A61+4*$A61+2),0)+IF(Analyse!$E$105="X",INDIRECT("'DATA - økonomi'!N"&amp;4+15*$A61+4*$A61+3),0)+IF(Analyse!$E$106="X",INDIRECT("'DATA - økonomi'!N"&amp;4+15*$A61+4*$A61+4),0)+IF(Analyse!$E$107="X",INDIRECT("'DATA - økonomi'!N"&amp;4+15*$A61+4*$A61+5),0)+IF(Analyse!$E$108="X",INDIRECT("'DATA - økonomi'!N"&amp;4+15*$A61+4*$A61+6),0)+IF(Analyse!$E$109="X",INDIRECT("'DATA - økonomi'!N"&amp;4+15*$A61+4*$A61+7),0)+IF(Analyse!$E$110="X",INDIRECT("'DATA - økonomi'!N"&amp;4+15*$A61+4*$A61+8),0)+IF(Analyse!$E$111="X",INDIRECT("'DATA - økonomi'!N"&amp;4+15*$A61+4*$A61+9),0)+IF(Analyse!$E$112="X",INDIRECT("'DATA - økonomi'!N"&amp;4+15*$A61+4*$A61+10),0)+IF(Analyse!$E$115="X",INDIRECT("'DATA - økonomi'!N"&amp;4+15*$A61+4*$A61+11),0)+IF(Analyse!$E$116="X",INDIRECT("'DATA - økonomi'!N"&amp;4+15*$A61+4*$A61+12),0)+IF(Analyse!$E$117="X",INDIRECT("'DATA - økonomi'!N"&amp;4+15*$A61+4*$A61+13),0)+IF(Analyse!$E$129="X",INDIRECT("'DATA - økonomi'!N"&amp;4+15*$A61+4*$A61+14),0)</f>
        <v>0</v>
      </c>
      <c r="O61" s="32"/>
      <c r="P61" s="35" t="s">
        <v>69</v>
      </c>
      <c r="Q61" s="36">
        <f ca="1">IF(Analyse!$E$3="X",INDIRECT("'DATA - økonomi'!Q"&amp;4+15*$A61+4*$A61+0),0)+IF(Analyse!$E$4="X",INDIRECT("'DATA - økonomi'!Q"&amp;4+15*$A61+4*$A61+1),0)+IF(Analyse!$E$104="X",INDIRECT("'DATA - økonomi'!Q"&amp;4+15*$A61+4*$A61+2),0)+IF(Analyse!$E$105="X",INDIRECT("'DATA - økonomi'!Q"&amp;4+15*$A61+4*$A61+3),0)+IF(Analyse!$E$106="X",INDIRECT("'DATA - økonomi'!Q"&amp;4+15*$A61+4*$A61+4),0)+IF(Analyse!$E$107="X",INDIRECT("'DATA - økonomi'!Q"&amp;4+15*$A61+4*$A61+5),0)+IF(Analyse!$E$108="X",INDIRECT("'DATA - økonomi'!Q"&amp;4+15*$A61+4*$A61+6),0)+IF(Analyse!$E$109="X",INDIRECT("'DATA - økonomi'!Q"&amp;4+15*$A61+4*$A61+7),0)+IF(Analyse!$E$110="X",INDIRECT("'DATA - økonomi'!Q"&amp;4+15*$A61+4*$A61+8),0)+IF(Analyse!$E$111="X",INDIRECT("'DATA - økonomi'!Q"&amp;4+15*$A61+4*$A61+9),0)+IF(Analyse!$E$112="X",INDIRECT("'DATA - økonomi'!Q"&amp;4+15*$A61+4*$A61+10),0)+IF(Analyse!$E$115="X",INDIRECT("'DATA - økonomi'!Q"&amp;4+15*$A61+4*$A61+11),0)+IF(Analyse!$E$116="X",INDIRECT("'DATA - økonomi'!Q"&amp;4+15*$A61+4*$A61+12),0)+IF(Analyse!$E$117="X",INDIRECT("'DATA - økonomi'!Q"&amp;4+15*$A61+4*$A61+13),0)+IF(Analyse!$E$129="X",INDIRECT("'DATA - økonomi'!Q"&amp;4+15*$A61+4*$A61+14),0)</f>
        <v>0</v>
      </c>
      <c r="R61" s="36">
        <f ca="1">IF(Analyse!$E$3="X",INDIRECT("'DATA - økonomi'!R"&amp;4+15*$A61+4*$A61+0),0)+IF(Analyse!$E$4="X",INDIRECT("'DATA - økonomi'!R"&amp;4+15*$A61+4*$A61+1),0)+IF(Analyse!$E$104="X",INDIRECT("'DATA - økonomi'!R"&amp;4+15*$A61+4*$A61+2),0)+IF(Analyse!$E$105="X",INDIRECT("'DATA - økonomi'!R"&amp;4+15*$A61+4*$A61+3),0)+IF(Analyse!$E$106="X",INDIRECT("'DATA - økonomi'!R"&amp;4+15*$A61+4*$A61+4),0)+IF(Analyse!$E$107="X",INDIRECT("'DATA - økonomi'!R"&amp;4+15*$A61+4*$A61+5),0)+IF(Analyse!$E$108="X",INDIRECT("'DATA - økonomi'!R"&amp;4+15*$A61+4*$A61+6),0)+IF(Analyse!$E$109="X",INDIRECT("'DATA - økonomi'!R"&amp;4+15*$A61+4*$A61+7),0)+IF(Analyse!$E$110="X",INDIRECT("'DATA - økonomi'!R"&amp;4+15*$A61+4*$A61+8),0)+IF(Analyse!$E$111="X",INDIRECT("'DATA - økonomi'!R"&amp;4+15*$A61+4*$A61+9),0)+IF(Analyse!$E$112="X",INDIRECT("'DATA - økonomi'!R"&amp;4+15*$A61+4*$A61+10),0)+IF(Analyse!$E$115="X",INDIRECT("'DATA - økonomi'!R"&amp;4+15*$A61+4*$A61+11),0)+IF(Analyse!$E$116="X",INDIRECT("'DATA - økonomi'!R"&amp;4+15*$A61+4*$A61+12),0)+IF(Analyse!$E$117="X",INDIRECT("'DATA - økonomi'!R"&amp;4+15*$A61+4*$A61+13),0)+IF(Analyse!$E$129="X",INDIRECT("'DATA - økonomi'!R"&amp;4+15*$A61+4*$A61+14),0)</f>
        <v>0</v>
      </c>
      <c r="S61" s="36">
        <f ca="1">IF(Analyse!$E$3="X",INDIRECT("'DATA - økonomi'!S"&amp;4+15*$A61+4*$A61+0),0)+IF(Analyse!$E$4="X",INDIRECT("'DATA - økonomi'!S"&amp;4+15*$A61+4*$A61+1),0)+IF(Analyse!$E$104="X",INDIRECT("'DATA - økonomi'!S"&amp;4+15*$A61+4*$A61+2),0)+IF(Analyse!$E$105="X",INDIRECT("'DATA - økonomi'!S"&amp;4+15*$A61+4*$A61+3),0)+IF(Analyse!$E$106="X",INDIRECT("'DATA - økonomi'!S"&amp;4+15*$A61+4*$A61+4),0)+IF(Analyse!$E$107="X",INDIRECT("'DATA - økonomi'!S"&amp;4+15*$A61+4*$A61+5),0)+IF(Analyse!$E$108="X",INDIRECT("'DATA - økonomi'!S"&amp;4+15*$A61+4*$A61+6),0)+IF(Analyse!$E$109="X",INDIRECT("'DATA - økonomi'!S"&amp;4+15*$A61+4*$A61+7),0)+IF(Analyse!$E$110="X",INDIRECT("'DATA - økonomi'!S"&amp;4+15*$A61+4*$A61+8),0)+IF(Analyse!$E$111="X",INDIRECT("'DATA - økonomi'!S"&amp;4+15*$A61+4*$A61+9),0)+IF(Analyse!$E$112="X",INDIRECT("'DATA - økonomi'!S"&amp;4+15*$A61+4*$A61+10),0)+IF(Analyse!$E$115="X",INDIRECT("'DATA - økonomi'!S"&amp;4+15*$A61+4*$A61+11),0)+IF(Analyse!$E$116="X",INDIRECT("'DATA - økonomi'!S"&amp;4+15*$A61+4*$A61+12),0)+IF(Analyse!$E$117="X",INDIRECT("'DATA - økonomi'!S"&amp;4+15*$A61+4*$A61+13),0)+IF(Analyse!$E$129="X",INDIRECT("'DATA - økonomi'!S"&amp;4+15*$A61+4*$A61+14),0)</f>
        <v>0</v>
      </c>
      <c r="T61" s="36">
        <f ca="1">IF(Analyse!$E$3="X",INDIRECT("'DATA - økonomi'!T"&amp;4+15*$A61+4*$A61+0),0)+IF(Analyse!$E$4="X",INDIRECT("'DATA - økonomi'!T"&amp;4+15*$A61+4*$A61+1),0)+IF(Analyse!$E$104="X",INDIRECT("'DATA - økonomi'!T"&amp;4+15*$A61+4*$A61+2),0)+IF(Analyse!$E$105="X",INDIRECT("'DATA - økonomi'!T"&amp;4+15*$A61+4*$A61+3),0)+IF(Analyse!$E$106="X",INDIRECT("'DATA - økonomi'!T"&amp;4+15*$A61+4*$A61+4),0)+IF(Analyse!$E$107="X",INDIRECT("'DATA - økonomi'!T"&amp;4+15*$A61+4*$A61+5),0)+IF(Analyse!$E$108="X",INDIRECT("'DATA - økonomi'!T"&amp;4+15*$A61+4*$A61+6),0)+IF(Analyse!$E$109="X",INDIRECT("'DATA - økonomi'!T"&amp;4+15*$A61+4*$A61+7),0)+IF(Analyse!$E$110="X",INDIRECT("'DATA - økonomi'!T"&amp;4+15*$A61+4*$A61+8),0)+IF(Analyse!$E$111="X",INDIRECT("'DATA - økonomi'!T"&amp;4+15*$A61+4*$A61+9),0)+IF(Analyse!$E$112="X",INDIRECT("'DATA - økonomi'!T"&amp;4+15*$A61+4*$A61+10),0)+IF(Analyse!$E$115="X",INDIRECT("'DATA - økonomi'!T"&amp;4+15*$A61+4*$A61+11),0)+IF(Analyse!$E$116="X",INDIRECT("'DATA - økonomi'!T"&amp;4+15*$A61+4*$A61+12),0)+IF(Analyse!$E$117="X",INDIRECT("'DATA - økonomi'!T"&amp;4+15*$A61+4*$A61+13),0)+IF(Analyse!$E$129="X",INDIRECT("'DATA - økonomi'!T"&amp;4+15*$A61+4*$A61+14),0)</f>
        <v>0</v>
      </c>
      <c r="U61" s="36">
        <f ca="1">IF(Analyse!$E$3="X",INDIRECT("'DATA - økonomi'!U"&amp;4+15*$A61+4*$A61+0),0)+IF(Analyse!$E$4="X",INDIRECT("'DATA - økonomi'!U"&amp;4+15*$A61+4*$A61+1),0)+IF(Analyse!$E$104="X",INDIRECT("'DATA - økonomi'!U"&amp;4+15*$A61+4*$A61+2),0)+IF(Analyse!$E$105="X",INDIRECT("'DATA - økonomi'!U"&amp;4+15*$A61+4*$A61+3),0)+IF(Analyse!$E$106="X",INDIRECT("'DATA - økonomi'!U"&amp;4+15*$A61+4*$A61+4),0)+IF(Analyse!$E$107="X",INDIRECT("'DATA - økonomi'!U"&amp;4+15*$A61+4*$A61+5),0)+IF(Analyse!$E$108="X",INDIRECT("'DATA - økonomi'!U"&amp;4+15*$A61+4*$A61+6),0)+IF(Analyse!$E$109="X",INDIRECT("'DATA - økonomi'!U"&amp;4+15*$A61+4*$A61+7),0)+IF(Analyse!$E$110="X",INDIRECT("'DATA - økonomi'!U"&amp;4+15*$A61+4*$A61+8),0)+IF(Analyse!$E$111="X",INDIRECT("'DATA - økonomi'!U"&amp;4+15*$A61+4*$A61+9),0)+IF(Analyse!$E$112="X",INDIRECT("'DATA - økonomi'!U"&amp;4+15*$A61+4*$A61+10),0)+IF(Analyse!$E$115="X",INDIRECT("'DATA - økonomi'!U"&amp;4+15*$A61+4*$A61+11),0)+IF(Analyse!$E$116="X",INDIRECT("'DATA - økonomi'!U"&amp;4+15*$A61+4*$A61+12),0)+IF(Analyse!$E$117="X",INDIRECT("'DATA - økonomi'!U"&amp;4+15*$A61+4*$A61+13),0)+IF(Analyse!$E$129="X",INDIRECT("'DATA - økonomi'!U"&amp;4+15*$A61+4*$A61+14),0)</f>
        <v>0</v>
      </c>
      <c r="V61" s="36">
        <f ca="1">IF(Analyse!$E$3="X",INDIRECT("'DATA - økonomi'!V"&amp;4+15*$A61+4*$A61+0),0)+IF(Analyse!$E$4="X",INDIRECT("'DATA - økonomi'!V"&amp;4+15*$A61+4*$A61+1),0)+IF(Analyse!$E$104="X",INDIRECT("'DATA - økonomi'!V"&amp;4+15*$A61+4*$A61+2),0)+IF(Analyse!$E$105="X",INDIRECT("'DATA - økonomi'!V"&amp;4+15*$A61+4*$A61+3),0)+IF(Analyse!$E$106="X",INDIRECT("'DATA - økonomi'!V"&amp;4+15*$A61+4*$A61+4),0)+IF(Analyse!$E$107="X",INDIRECT("'DATA - økonomi'!V"&amp;4+15*$A61+4*$A61+5),0)+IF(Analyse!$E$108="X",INDIRECT("'DATA - økonomi'!V"&amp;4+15*$A61+4*$A61+6),0)+IF(Analyse!$E$109="X",INDIRECT("'DATA - økonomi'!V"&amp;4+15*$A61+4*$A61+7),0)+IF(Analyse!$E$110="X",INDIRECT("'DATA - økonomi'!V"&amp;4+15*$A61+4*$A61+8),0)+IF(Analyse!$E$111="X",INDIRECT("'DATA - økonomi'!V"&amp;4+15*$A61+4*$A61+9),0)+IF(Analyse!$E$112="X",INDIRECT("'DATA - økonomi'!V"&amp;4+15*$A61+4*$A61+10),0)+IF(Analyse!$E$115="X",INDIRECT("'DATA - økonomi'!V"&amp;4+15*$A61+4*$A61+11),0)+IF(Analyse!$E$116="X",INDIRECT("'DATA - økonomi'!V"&amp;4+15*$A61+4*$A61+12),0)+IF(Analyse!$E$117="X",INDIRECT("'DATA - økonomi'!V"&amp;4+15*$A61+4*$A61+13),0)+IF(Analyse!$E$129="X",INDIRECT("'DATA - økonomi'!V"&amp;4+15*$A61+4*$A61+14),0)</f>
        <v>0</v>
      </c>
      <c r="W61" s="36">
        <f ca="1">IF(Analyse!$E$3="X",INDIRECT("'DATA - økonomi'!W"&amp;4+15*$A61+4*$A61+0),0)+IF(Analyse!$E$4="X",INDIRECT("'DATA - økonomi'!W"&amp;4+15*$A61+4*$A61+1),0)+IF(Analyse!$E$104="X",INDIRECT("'DATA - økonomi'!W"&amp;4+15*$A61+4*$A61+2),0)+IF(Analyse!$E$105="X",INDIRECT("'DATA - økonomi'!W"&amp;4+15*$A61+4*$A61+3),0)+IF(Analyse!$E$106="X",INDIRECT("'DATA - økonomi'!W"&amp;4+15*$A61+4*$A61+4),0)+IF(Analyse!$E$107="X",INDIRECT("'DATA - økonomi'!W"&amp;4+15*$A61+4*$A61+5),0)+IF(Analyse!$E$108="X",INDIRECT("'DATA - økonomi'!W"&amp;4+15*$A61+4*$A61+6),0)+IF(Analyse!$E$109="X",INDIRECT("'DATA - økonomi'!W"&amp;4+15*$A61+4*$A61+7),0)+IF(Analyse!$E$110="X",INDIRECT("'DATA - økonomi'!W"&amp;4+15*$A61+4*$A61+8),0)+IF(Analyse!$E$111="X",INDIRECT("'DATA - økonomi'!W"&amp;4+15*$A61+4*$A61+9),0)+IF(Analyse!$E$112="X",INDIRECT("'DATA - økonomi'!W"&amp;4+15*$A61+4*$A61+10),0)+IF(Analyse!$E$115="X",INDIRECT("'DATA - økonomi'!W"&amp;4+15*$A61+4*$A61+11),0)+IF(Analyse!$E$116="X",INDIRECT("'DATA - økonomi'!W"&amp;4+15*$A61+4*$A61+12),0)+IF(Analyse!$E$117="X",INDIRECT("'DATA - økonomi'!W"&amp;4+15*$A61+4*$A61+13),0)+IF(Analyse!$E$129="X",INDIRECT("'DATA - økonomi'!W"&amp;4+15*$A61+4*$A61+14),0)</f>
        <v>0</v>
      </c>
      <c r="X61" s="36">
        <f ca="1">IF(Analyse!$E$3="X",INDIRECT("'DATA - økonomi'!X"&amp;4+15*$A61+4*$A61+0),0)+IF(Analyse!$E$4="X",INDIRECT("'DATA - økonomi'!X"&amp;4+15*$A61+4*$A61+1),0)+IF(Analyse!$E$104="X",INDIRECT("'DATA - økonomi'!X"&amp;4+15*$A61+4*$A61+2),0)+IF(Analyse!$E$105="X",INDIRECT("'DATA - økonomi'!X"&amp;4+15*$A61+4*$A61+3),0)+IF(Analyse!$E$106="X",INDIRECT("'DATA - økonomi'!X"&amp;4+15*$A61+4*$A61+4),0)+IF(Analyse!$E$107="X",INDIRECT("'DATA - økonomi'!X"&amp;4+15*$A61+4*$A61+5),0)+IF(Analyse!$E$108="X",INDIRECT("'DATA - økonomi'!X"&amp;4+15*$A61+4*$A61+6),0)+IF(Analyse!$E$109="X",INDIRECT("'DATA - økonomi'!X"&amp;4+15*$A61+4*$A61+7),0)+IF(Analyse!$E$110="X",INDIRECT("'DATA - økonomi'!X"&amp;4+15*$A61+4*$A61+8),0)+IF(Analyse!$E$111="X",INDIRECT("'DATA - økonomi'!X"&amp;4+15*$A61+4*$A61+9),0)+IF(Analyse!$E$112="X",INDIRECT("'DATA - økonomi'!X"&amp;4+15*$A61+4*$A61+10),0)+IF(Analyse!$E$115="X",INDIRECT("'DATA - økonomi'!X"&amp;4+15*$A61+4*$A61+11),0)+IF(Analyse!$E$116="X",INDIRECT("'DATA - økonomi'!X"&amp;4+15*$A61+4*$A61+12),0)+IF(Analyse!$E$117="X",INDIRECT("'DATA - økonomi'!X"&amp;4+15*$A61+4*$A61+13),0)+IF(Analyse!$E$129="X",INDIRECT("'DATA - økonomi'!X"&amp;4+15*$A61+4*$A61+14),0)</f>
        <v>0</v>
      </c>
      <c r="Y61" s="36">
        <f ca="1">IF(Analyse!$E$3="X",INDIRECT("'DATA - økonomi'!Y"&amp;4+15*$A61+4*$A61+0),0)+IF(Analyse!$E$4="X",INDIRECT("'DATA - økonomi'!Y"&amp;4+15*$A61+4*$A61+1),0)+IF(Analyse!$E$104="X",INDIRECT("'DATA - økonomi'!Y"&amp;4+15*$A61+4*$A61+2),0)+IF(Analyse!$E$105="X",INDIRECT("'DATA - økonomi'!Y"&amp;4+15*$A61+4*$A61+3),0)+IF(Analyse!$E$106="X",INDIRECT("'DATA - økonomi'!Y"&amp;4+15*$A61+4*$A61+4),0)+IF(Analyse!$E$107="X",INDIRECT("'DATA - økonomi'!Y"&amp;4+15*$A61+4*$A61+5),0)+IF(Analyse!$E$108="X",INDIRECT("'DATA - økonomi'!Y"&amp;4+15*$A61+4*$A61+6),0)+IF(Analyse!$E$109="X",INDIRECT("'DATA - økonomi'!Y"&amp;4+15*$A61+4*$A61+7),0)+IF(Analyse!$E$110="X",INDIRECT("'DATA - økonomi'!Y"&amp;4+15*$A61+4*$A61+8),0)+IF(Analyse!$E$111="X",INDIRECT("'DATA - økonomi'!Y"&amp;4+15*$A61+4*$A61+9),0)+IF(Analyse!$E$112="X",INDIRECT("'DATA - økonomi'!Y"&amp;4+15*$A61+4*$A61+10),0)+IF(Analyse!$E$115="X",INDIRECT("'DATA - økonomi'!Y"&amp;4+15*$A61+4*$A61+11),0)+IF(Analyse!$E$116="X",INDIRECT("'DATA - økonomi'!Y"&amp;4+15*$A61+4*$A61+12),0)+IF(Analyse!$E$117="X",INDIRECT("'DATA - økonomi'!Y"&amp;4+15*$A61+4*$A61+13),0)+IF(Analyse!$E$129="X",INDIRECT("'DATA - økonomi'!Y"&amp;4+15*$A61+4*$A61+14),0)</f>
        <v>0</v>
      </c>
      <c r="Z61" s="36">
        <f ca="1">IF(Analyse!$E$3="X",INDIRECT("'DATA - økonomi'!Z"&amp;4+15*$A61+4*$A61+0),0)+IF(Analyse!$E$4="X",INDIRECT("'DATA - økonomi'!Z"&amp;4+15*$A61+4*$A61+1),0)+IF(Analyse!$E$104="X",INDIRECT("'DATA - økonomi'!Z"&amp;4+15*$A61+4*$A61+2),0)+IF(Analyse!$E$105="X",INDIRECT("'DATA - økonomi'!Z"&amp;4+15*$A61+4*$A61+3),0)+IF(Analyse!$E$106="X",INDIRECT("'DATA - økonomi'!Z"&amp;4+15*$A61+4*$A61+4),0)+IF(Analyse!$E$107="X",INDIRECT("'DATA - økonomi'!Z"&amp;4+15*$A61+4*$A61+5),0)+IF(Analyse!$E$108="X",INDIRECT("'DATA - økonomi'!Z"&amp;4+15*$A61+4*$A61+6),0)+IF(Analyse!$E$109="X",INDIRECT("'DATA - økonomi'!Z"&amp;4+15*$A61+4*$A61+7),0)+IF(Analyse!$E$110="X",INDIRECT("'DATA - økonomi'!Z"&amp;4+15*$A61+4*$A61+8),0)+IF(Analyse!$E$111="X",INDIRECT("'DATA - økonomi'!Z"&amp;4+15*$A61+4*$A61+9),0)+IF(Analyse!$E$112="X",INDIRECT("'DATA - økonomi'!Z"&amp;4+15*$A61+4*$A61+10),0)+IF(Analyse!$E$115="X",INDIRECT("'DATA - økonomi'!Z"&amp;4+15*$A61+4*$A61+11),0)+IF(Analyse!$E$116="X",INDIRECT("'DATA - økonomi'!Z"&amp;4+15*$A61+4*$A61+12),0)+IF(Analyse!$E$117="X",INDIRECT("'DATA - økonomi'!Z"&amp;4+15*$A61+4*$A61+13),0)+IF(Analyse!$E$129="X",INDIRECT("'DATA - økonomi'!Z"&amp;4+15*$A61+4*$A61+14),0)</f>
        <v>0</v>
      </c>
      <c r="AA61" s="36">
        <f ca="1">IF(Analyse!$E$3="X",INDIRECT("'DATA - økonomi'!Z"&amp;4+15*$A61+4*$A61+0),0)+IF(Analyse!$E$4="X",INDIRECT("'DATA - økonomi'!Z"&amp;4+15*$A61+4*$A61+1),0)+IF(Analyse!$E$104="X",INDIRECT("'DATA - økonomi'!Z"&amp;4+15*$A61+4*$A61+2),0)+IF(Analyse!$E$105="X",INDIRECT("'DATA - økonomi'!Z"&amp;4+15*$A61+4*$A61+3),0)+IF(Analyse!$E$106="X",INDIRECT("'DATA - økonomi'!Z"&amp;4+15*$A61+4*$A61+4),0)+IF(Analyse!$E$107="X",INDIRECT("'DATA - økonomi'!Z"&amp;4+15*$A61+4*$A61+5),0)+IF(Analyse!$E$108="X",INDIRECT("'DATA - økonomi'!Z"&amp;4+15*$A61+4*$A61+6),0)+IF(Analyse!$E$109="X",INDIRECT("'DATA - økonomi'!Z"&amp;4+15*$A61+4*$A61+7),0)+IF(Analyse!$E$110="X",INDIRECT("'DATA - økonomi'!Z"&amp;4+15*$A61+4*$A61+8),0)+IF(Analyse!$E$111="X",INDIRECT("'DATA - økonomi'!Z"&amp;4+15*$A61+4*$A61+9),0)+IF(Analyse!$E$112="X",INDIRECT("'DATA - økonomi'!Z"&amp;4+15*$A61+4*$A61+10),0)+IF(Analyse!$E$115="X",INDIRECT("'DATA - økonomi'!Z"&amp;4+15*$A61+4*$A61+11),0)+IF(Analyse!$E$116="X",INDIRECT("'DATA - økonomi'!Z"&amp;4+15*$A61+4*$A61+12),0)+IF(Analyse!$E$117="X",INDIRECT("'DATA - økonomi'!Z"&amp;4+15*$A61+4*$A61+13),0)+IF(Analyse!$E$129="X",INDIRECT("'DATA - økonomi'!Z"&amp;4+15*$A61+4*$A61+14),0)</f>
        <v>0</v>
      </c>
      <c r="AB61" s="36">
        <f ca="1">IF(Analyse!$E$3="X",INDIRECT("'DATA - økonomi'!Z"&amp;4+15*$A61+4*$A61+0),0)+IF(Analyse!$E$4="X",INDIRECT("'DATA - økonomi'!Z"&amp;4+15*$A61+4*$A61+1),0)+IF(Analyse!$E$104="X",INDIRECT("'DATA - økonomi'!Z"&amp;4+15*$A61+4*$A61+2),0)+IF(Analyse!$E$105="X",INDIRECT("'DATA - økonomi'!Z"&amp;4+15*$A61+4*$A61+3),0)+IF(Analyse!$E$106="X",INDIRECT("'DATA - økonomi'!Z"&amp;4+15*$A61+4*$A61+4),0)+IF(Analyse!$E$107="X",INDIRECT("'DATA - økonomi'!Z"&amp;4+15*$A61+4*$A61+5),0)+IF(Analyse!$E$108="X",INDIRECT("'DATA - økonomi'!Z"&amp;4+15*$A61+4*$A61+6),0)+IF(Analyse!$E$109="X",INDIRECT("'DATA - økonomi'!Z"&amp;4+15*$A61+4*$A61+7),0)+IF(Analyse!$E$110="X",INDIRECT("'DATA - økonomi'!Z"&amp;4+15*$A61+4*$A61+8),0)+IF(Analyse!$E$111="X",INDIRECT("'DATA - økonomi'!Z"&amp;4+15*$A61+4*$A61+9),0)+IF(Analyse!$E$112="X",INDIRECT("'DATA - økonomi'!Z"&amp;4+15*$A61+4*$A61+10),0)+IF(Analyse!$E$115="X",INDIRECT("'DATA - økonomi'!Z"&amp;4+15*$A61+4*$A61+11),0)+IF(Analyse!$E$116="X",INDIRECT("'DATA - økonomi'!Z"&amp;4+15*$A61+4*$A61+12),0)+IF(Analyse!$E$117="X",INDIRECT("'DATA - økonomi'!Z"&amp;4+15*$A61+4*$A61+13),0)+IF(Analyse!$E$129="X",INDIRECT("'DATA - økonomi'!Z"&amp;4+15*$A61+4*$A61+14),0)</f>
        <v>0</v>
      </c>
      <c r="AC61" s="30"/>
      <c r="AD61" s="35" t="s">
        <v>69</v>
      </c>
      <c r="AE61" s="36">
        <f ca="1">IF(Analyse!$E$3="X",INDIRECT("'DATA - økonomi'!AE"&amp;4+15*$A61+4*$A61+0),0)+IF(Analyse!$E$4="X",INDIRECT("'DATA - økonomi'!AE"&amp;4+15*$A61+4*$A61+1),0)+IF(Analyse!$E$104="X",INDIRECT("'DATA - økonomi'!AE"&amp;4+15*$A61+4*$A61+2),0)+IF(Analyse!$E$105="X",INDIRECT("'DATA - økonomi'!AE"&amp;4+15*$A61+4*$A61+3),0)+IF(Analyse!$E$106="X",INDIRECT("'DATA - økonomi'!AE"&amp;4+15*$A61+4*$A61+4),0)+IF(Analyse!$E$107="X",INDIRECT("'DATA - økonomi'!AE"&amp;4+15*$A61+4*$A61+5),0)+IF(Analyse!$E$108="X",INDIRECT("'DATA - økonomi'!AE"&amp;4+15*$A61+4*$A61+6),0)+IF(Analyse!$E$109="X",INDIRECT("'DATA - økonomi'!AE"&amp;4+15*$A61+4*$A61+7),0)+IF(Analyse!$E$110="X",INDIRECT("'DATA - økonomi'!AE"&amp;4+15*$A61+4*$A61+8),0)+IF(Analyse!$E$111="X",INDIRECT("'DATA - økonomi'!AE"&amp;4+15*$A61+4*$A61+9),0)+IF(Analyse!$E$112="X",INDIRECT("'DATA - økonomi'!AE"&amp;4+15*$A61+4*$A61+10),0)+IF(Analyse!$E$115="X",INDIRECT("'DATA - økonomi'!AE"&amp;4+15*$A61+4*$A61+11),0)+IF(Analyse!$E$116="X",INDIRECT("'DATA - økonomi'!AE"&amp;4+15*$A61+4*$A61+12),0)+IF(Analyse!$E$117="X",INDIRECT("'DATA - økonomi'!AE"&amp;4+15*$A61+4*$A61+13),0)+IF(Analyse!$E$129="X",INDIRECT("'DATA - økonomi'!AE"&amp;4+15*$A61+4*$A61+14),0)</f>
        <v>0</v>
      </c>
      <c r="AF61" s="36">
        <f ca="1">IF(Analyse!$E$3="X",INDIRECT("'DATA - økonomi'!AF"&amp;4+15*$A61+4*$A61+0),0)+IF(Analyse!$E$4="X",INDIRECT("'DATA - økonomi'!AF"&amp;4+15*$A61+4*$A61+1),0)+IF(Analyse!$E$104="X",INDIRECT("'DATA - økonomi'!AF"&amp;4+15*$A61+4*$A61+2),0)+IF(Analyse!$E$105="X",INDIRECT("'DATA - økonomi'!AF"&amp;4+15*$A61+4*$A61+3),0)+IF(Analyse!$E$106="X",INDIRECT("'DATA - økonomi'!AF"&amp;4+15*$A61+4*$A61+4),0)+IF(Analyse!$E$107="X",INDIRECT("'DATA - økonomi'!AF"&amp;4+15*$A61+4*$A61+5),0)+IF(Analyse!$E$108="X",INDIRECT("'DATA - økonomi'!AF"&amp;4+15*$A61+4*$A61+6),0)+IF(Analyse!$E$109="X",INDIRECT("'DATA - økonomi'!AF"&amp;4+15*$A61+4*$A61+7),0)+IF(Analyse!$E$110="X",INDIRECT("'DATA - økonomi'!AF"&amp;4+15*$A61+4*$A61+8),0)+IF(Analyse!$E$111="X",INDIRECT("'DATA - økonomi'!AF"&amp;4+15*$A61+4*$A61+9),0)+IF(Analyse!$E$112="X",INDIRECT("'DATA - økonomi'!AF"&amp;4+15*$A61+4*$A61+10),0)+IF(Analyse!$E$115="X",INDIRECT("'DATA - økonomi'!AF"&amp;4+15*$A61+4*$A61+11),0)+IF(Analyse!$E$116="X",INDIRECT("'DATA - økonomi'!AF"&amp;4+15*$A61+4*$A61+12),0)+IF(Analyse!$E$117="X",INDIRECT("'DATA - økonomi'!AF"&amp;4+15*$A61+4*$A61+13),0)+IF(Analyse!$E$129="X",INDIRECT("'DATA - økonomi'!AF"&amp;4+15*$A61+4*$A61+14),0)</f>
        <v>0</v>
      </c>
      <c r="AG61" s="36">
        <f ca="1">IF(Analyse!$E$3="X",INDIRECT("'DATA - økonomi'!AG"&amp;4+15*$A61+4*$A61+0),0)+IF(Analyse!$E$4="X",INDIRECT("'DATA - økonomi'!AG"&amp;4+15*$A61+4*$A61+1),0)+IF(Analyse!$E$104="X",INDIRECT("'DATA - økonomi'!AG"&amp;4+15*$A61+4*$A61+2),0)+IF(Analyse!$E$105="X",INDIRECT("'DATA - økonomi'!AG"&amp;4+15*$A61+4*$A61+3),0)+IF(Analyse!$E$106="X",INDIRECT("'DATA - økonomi'!AG"&amp;4+15*$A61+4*$A61+4),0)+IF(Analyse!$E$107="X",INDIRECT("'DATA - økonomi'!AG"&amp;4+15*$A61+4*$A61+5),0)+IF(Analyse!$E$108="X",INDIRECT("'DATA - økonomi'!AG"&amp;4+15*$A61+4*$A61+6),0)+IF(Analyse!$E$109="X",INDIRECT("'DATA - økonomi'!AG"&amp;4+15*$A61+4*$A61+7),0)+IF(Analyse!$E$110="X",INDIRECT("'DATA - økonomi'!AG"&amp;4+15*$A61+4*$A61+8),0)+IF(Analyse!$E$111="X",INDIRECT("'DATA - økonomi'!AG"&amp;4+15*$A61+4*$A61+9),0)+IF(Analyse!$E$112="X",INDIRECT("'DATA - økonomi'!AG"&amp;4+15*$A61+4*$A61+10),0)+IF(Analyse!$E$115="X",INDIRECT("'DATA - økonomi'!AG"&amp;4+15*$A61+4*$A61+11),0)+IF(Analyse!$E$116="X",INDIRECT("'DATA - økonomi'!AG"&amp;4+15*$A61+4*$A61+12),0)+IF(Analyse!$E$117="X",INDIRECT("'DATA - økonomi'!AG"&amp;4+15*$A61+4*$A61+13),0)+IF(Analyse!$E$129="X",INDIRECT("'DATA - økonomi'!AG"&amp;4+15*$A61+4*$A61+14),0)</f>
        <v>0</v>
      </c>
      <c r="AH61" s="36">
        <f ca="1">IF(Analyse!$E$3="X",INDIRECT("'DATA - økonomi'!AH"&amp;4+15*$A61+4*$A61+0),0)+IF(Analyse!$E$4="X",INDIRECT("'DATA - økonomi'!AH"&amp;4+15*$A61+4*$A61+1),0)+IF(Analyse!$E$104="X",INDIRECT("'DATA - økonomi'!AH"&amp;4+15*$A61+4*$A61+2),0)+IF(Analyse!$E$105="X",INDIRECT("'DATA - økonomi'!AH"&amp;4+15*$A61+4*$A61+3),0)+IF(Analyse!$E$106="X",INDIRECT("'DATA - økonomi'!AH"&amp;4+15*$A61+4*$A61+4),0)+IF(Analyse!$E$107="X",INDIRECT("'DATA - økonomi'!AH"&amp;4+15*$A61+4*$A61+5),0)+IF(Analyse!$E$108="X",INDIRECT("'DATA - økonomi'!AH"&amp;4+15*$A61+4*$A61+6),0)+IF(Analyse!$E$109="X",INDIRECT("'DATA - økonomi'!AH"&amp;4+15*$A61+4*$A61+7),0)+IF(Analyse!$E$110="X",INDIRECT("'DATA - økonomi'!AH"&amp;4+15*$A61+4*$A61+8),0)+IF(Analyse!$E$111="X",INDIRECT("'DATA - økonomi'!AH"&amp;4+15*$A61+4*$A61+9),0)+IF(Analyse!$E$112="X",INDIRECT("'DATA - økonomi'!AH"&amp;4+15*$A61+4*$A61+10),0)+IF(Analyse!$E$115="X",INDIRECT("'DATA - økonomi'!AH"&amp;4+15*$A61+4*$A61+11),0)+IF(Analyse!$E$116="X",INDIRECT("'DATA - økonomi'!AH"&amp;4+15*$A61+4*$A61+12),0)+IF(Analyse!$E$117="X",INDIRECT("'DATA - økonomi'!AH"&amp;4+15*$A61+4*$A61+13),0)+IF(Analyse!$E$129="X",INDIRECT("'DATA - økonomi'!AH"&amp;4+15*$A61+4*$A61+14),0)</f>
        <v>0</v>
      </c>
      <c r="AI61" s="36">
        <f ca="1">IF(Analyse!$E$3="X",INDIRECT("'DATA - økonomi'!AI"&amp;4+15*$A61+4*$A61+0),0)+IF(Analyse!$E$4="X",INDIRECT("'DATA - økonomi'!AI"&amp;4+15*$A61+4*$A61+1),0)+IF(Analyse!$E$104="X",INDIRECT("'DATA - økonomi'!AI"&amp;4+15*$A61+4*$A61+2),0)+IF(Analyse!$E$105="X",INDIRECT("'DATA - økonomi'!AI"&amp;4+15*$A61+4*$A61+3),0)+IF(Analyse!$E$106="X",INDIRECT("'DATA - økonomi'!AI"&amp;4+15*$A61+4*$A61+4),0)+IF(Analyse!$E$107="X",INDIRECT("'DATA - økonomi'!AI"&amp;4+15*$A61+4*$A61+5),0)+IF(Analyse!$E$108="X",INDIRECT("'DATA - økonomi'!AI"&amp;4+15*$A61+4*$A61+6),0)+IF(Analyse!$E$109="X",INDIRECT("'DATA - økonomi'!AI"&amp;4+15*$A61+4*$A61+7),0)+IF(Analyse!$E$110="X",INDIRECT("'DATA - økonomi'!AI"&amp;4+15*$A61+4*$A61+8),0)+IF(Analyse!$E$111="X",INDIRECT("'DATA - økonomi'!AI"&amp;4+15*$A61+4*$A61+9),0)+IF(Analyse!$E$112="X",INDIRECT("'DATA - økonomi'!AI"&amp;4+15*$A61+4*$A61+10),0)+IF(Analyse!$E$115="X",INDIRECT("'DATA - økonomi'!AI"&amp;4+15*$A61+4*$A61+11),0)+IF(Analyse!$E$116="X",INDIRECT("'DATA - økonomi'!AI"&amp;4+15*$A61+4*$A61+12),0)+IF(Analyse!$E$117="X",INDIRECT("'DATA - økonomi'!AI"&amp;4+15*$A61+4*$A61+13),0)+IF(Analyse!$E$129="X",INDIRECT("'DATA - økonomi'!AI"&amp;4+15*$A61+4*$A61+14),0)</f>
        <v>0</v>
      </c>
      <c r="AJ61" s="36">
        <f ca="1">IF(Analyse!$E$3="X",INDIRECT("'DATA - økonomi'!AJ"&amp;4+15*$A61+4*$A61+0),0)+IF(Analyse!$E$4="X",INDIRECT("'DATA - økonomi'!AJ"&amp;4+15*$A61+4*$A61+1),0)+IF(Analyse!$E$104="X",INDIRECT("'DATA - økonomi'!AJ"&amp;4+15*$A61+4*$A61+2),0)+IF(Analyse!$E$105="X",INDIRECT("'DATA - økonomi'!AJ"&amp;4+15*$A61+4*$A61+3),0)+IF(Analyse!$E$106="X",INDIRECT("'DATA - økonomi'!AJ"&amp;4+15*$A61+4*$A61+4),0)+IF(Analyse!$E$107="X",INDIRECT("'DATA - økonomi'!AJ"&amp;4+15*$A61+4*$A61+5),0)+IF(Analyse!$E$108="X",INDIRECT("'DATA - økonomi'!AJ"&amp;4+15*$A61+4*$A61+6),0)+IF(Analyse!$E$109="X",INDIRECT("'DATA - økonomi'!AJ"&amp;4+15*$A61+4*$A61+7),0)+IF(Analyse!$E$110="X",INDIRECT("'DATA - økonomi'!AJ"&amp;4+15*$A61+4*$A61+8),0)+IF(Analyse!$E$111="X",INDIRECT("'DATA - økonomi'!AJ"&amp;4+15*$A61+4*$A61+9),0)+IF(Analyse!$E$112="X",INDIRECT("'DATA - økonomi'!AJ"&amp;4+15*$A61+4*$A61+10),0)+IF(Analyse!$E$115="X",INDIRECT("'DATA - økonomi'!AJ"&amp;4+15*$A61+4*$A61+11),0)+IF(Analyse!$E$116="X",INDIRECT("'DATA - økonomi'!AJ"&amp;4+15*$A61+4*$A61+12),0)+IF(Analyse!$E$117="X",INDIRECT("'DATA - økonomi'!AJ"&amp;4+15*$A61+4*$A61+13),0)+IF(Analyse!$E$129="X",INDIRECT("'DATA - økonomi'!AJ"&amp;4+15*$A61+4*$A61+14),0)</f>
        <v>0</v>
      </c>
      <c r="AK61" s="36">
        <f ca="1">IF(Analyse!$E$3="X",INDIRECT("'DATA - økonomi'!AK"&amp;4+15*$A61+4*$A61+0),0)+IF(Analyse!$E$4="X",INDIRECT("'DATA - økonomi'!AK"&amp;4+15*$A61+4*$A61+1),0)+IF(Analyse!$E$104="X",INDIRECT("'DATA - økonomi'!AK"&amp;4+15*$A61+4*$A61+2),0)+IF(Analyse!$E$105="X",INDIRECT("'DATA - økonomi'!AK"&amp;4+15*$A61+4*$A61+3),0)+IF(Analyse!$E$106="X",INDIRECT("'DATA - økonomi'!AK"&amp;4+15*$A61+4*$A61+4),0)+IF(Analyse!$E$107="X",INDIRECT("'DATA - økonomi'!AK"&amp;4+15*$A61+4*$A61+5),0)+IF(Analyse!$E$108="X",INDIRECT("'DATA - økonomi'!AK"&amp;4+15*$A61+4*$A61+6),0)+IF(Analyse!$E$109="X",INDIRECT("'DATA - økonomi'!AK"&amp;4+15*$A61+4*$A61+7),0)+IF(Analyse!$E$110="X",INDIRECT("'DATA - økonomi'!AK"&amp;4+15*$A61+4*$A61+8),0)+IF(Analyse!$E$111="X",INDIRECT("'DATA - økonomi'!AK"&amp;4+15*$A61+4*$A61+9),0)+IF(Analyse!$E$112="X",INDIRECT("'DATA - økonomi'!AK"&amp;4+15*$A61+4*$A61+10),0)+IF(Analyse!$E$115="X",INDIRECT("'DATA - økonomi'!AK"&amp;4+15*$A61+4*$A61+11),0)+IF(Analyse!$E$116="X",INDIRECT("'DATA - økonomi'!AK"&amp;4+15*$A61+4*$A61+12),0)+IF(Analyse!$E$117="X",INDIRECT("'DATA - økonomi'!AK"&amp;4+15*$A61+4*$A61+13),0)+IF(Analyse!$E$129="X",INDIRECT("'DATA - økonomi'!AK"&amp;4+15*$A61+4*$A61+14),0)</f>
        <v>0</v>
      </c>
      <c r="AL61" s="36">
        <f ca="1">IF(Analyse!$E$3="X",INDIRECT("'DATA - økonomi'!AL"&amp;4+15*$A61+4*$A61+0),0)+IF(Analyse!$E$4="X",INDIRECT("'DATA - økonomi'!AL"&amp;4+15*$A61+4*$A61+1),0)+IF(Analyse!$E$104="X",INDIRECT("'DATA - økonomi'!AL"&amp;4+15*$A61+4*$A61+2),0)+IF(Analyse!$E$105="X",INDIRECT("'DATA - økonomi'!AL"&amp;4+15*$A61+4*$A61+3),0)+IF(Analyse!$E$106="X",INDIRECT("'DATA - økonomi'!AL"&amp;4+15*$A61+4*$A61+4),0)+IF(Analyse!$E$107="X",INDIRECT("'DATA - økonomi'!AL"&amp;4+15*$A61+4*$A61+5),0)+IF(Analyse!$E$108="X",INDIRECT("'DATA - økonomi'!AL"&amp;4+15*$A61+4*$A61+6),0)+IF(Analyse!$E$109="X",INDIRECT("'DATA - økonomi'!AL"&amp;4+15*$A61+4*$A61+7),0)+IF(Analyse!$E$110="X",INDIRECT("'DATA - økonomi'!AL"&amp;4+15*$A61+4*$A61+8),0)+IF(Analyse!$E$111="X",INDIRECT("'DATA - økonomi'!AL"&amp;4+15*$A61+4*$A61+9),0)+IF(Analyse!$E$112="X",INDIRECT("'DATA - økonomi'!AL"&amp;4+15*$A61+4*$A61+10),0)+IF(Analyse!$E$115="X",INDIRECT("'DATA - økonomi'!AL"&amp;4+15*$A61+4*$A61+11),0)+IF(Analyse!$E$116="X",INDIRECT("'DATA - økonomi'!AL"&amp;4+15*$A61+4*$A61+12),0)+IF(Analyse!$E$117="X",INDIRECT("'DATA - økonomi'!AL"&amp;4+15*$A61+4*$A61+13),0)+IF(Analyse!$E$129="X",INDIRECT("'DATA - økonomi'!AL"&amp;4+15*$A61+4*$A61+14),0)</f>
        <v>0</v>
      </c>
      <c r="AM61" s="36">
        <f ca="1">IF(Analyse!$E$3="X",INDIRECT("'DATA - økonomi'!AM"&amp;4+15*$A61+4*$A61+0),0)+IF(Analyse!$E$4="X",INDIRECT("'DATA - økonomi'!AM"&amp;4+15*$A61+4*$A61+1),0)+IF(Analyse!$E$104="X",INDIRECT("'DATA - økonomi'!AM"&amp;4+15*$A61+4*$A61+2),0)+IF(Analyse!$E$105="X",INDIRECT("'DATA - økonomi'!AM"&amp;4+15*$A61+4*$A61+3),0)+IF(Analyse!$E$106="X",INDIRECT("'DATA - økonomi'!AM"&amp;4+15*$A61+4*$A61+4),0)+IF(Analyse!$E$107="X",INDIRECT("'DATA - økonomi'!AM"&amp;4+15*$A61+4*$A61+5),0)+IF(Analyse!$E$108="X",INDIRECT("'DATA - økonomi'!AM"&amp;4+15*$A61+4*$A61+6),0)+IF(Analyse!$E$109="X",INDIRECT("'DATA - økonomi'!AM"&amp;4+15*$A61+4*$A61+7),0)+IF(Analyse!$E$110="X",INDIRECT("'DATA - økonomi'!AM"&amp;4+15*$A61+4*$A61+8),0)+IF(Analyse!$E$111="X",INDIRECT("'DATA - økonomi'!AM"&amp;4+15*$A61+4*$A61+9),0)+IF(Analyse!$E$112="X",INDIRECT("'DATA - økonomi'!AM"&amp;4+15*$A61+4*$A61+10),0)+IF(Analyse!$E$115="X",INDIRECT("'DATA - økonomi'!AM"&amp;4+15*$A61+4*$A61+11),0)+IF(Analyse!$E$116="X",INDIRECT("'DATA - økonomi'!AM"&amp;4+15*$A61+4*$A61+12),0)+IF(Analyse!$E$117="X",INDIRECT("'DATA - økonomi'!AM"&amp;4+15*$A61+4*$A61+13),0)+IF(Analyse!$E$129="X",INDIRECT("'DATA - økonomi'!AM"&amp;4+15*$A61+4*$A61+14),0)</f>
        <v>0</v>
      </c>
      <c r="AN61" s="36">
        <f ca="1">IF(Analyse!$E$3="X",INDIRECT("'DATA - økonomi'!AN"&amp;4+15*$A61+4*$A61+0),0)+IF(Analyse!$E$4="X",INDIRECT("'DATA - økonomi'!AN"&amp;4+15*$A61+4*$A61+1),0)+IF(Analyse!$E$104="X",INDIRECT("'DATA - økonomi'!AN"&amp;4+15*$A61+4*$A61+2),0)+IF(Analyse!$E$105="X",INDIRECT("'DATA - økonomi'!AN"&amp;4+15*$A61+4*$A61+3),0)+IF(Analyse!$E$106="X",INDIRECT("'DATA - økonomi'!AN"&amp;4+15*$A61+4*$A61+4),0)+IF(Analyse!$E$107="X",INDIRECT("'DATA - økonomi'!AN"&amp;4+15*$A61+4*$A61+5),0)+IF(Analyse!$E$108="X",INDIRECT("'DATA - økonomi'!AN"&amp;4+15*$A61+4*$A61+6),0)+IF(Analyse!$E$109="X",INDIRECT("'DATA - økonomi'!AN"&amp;4+15*$A61+4*$A61+7),0)+IF(Analyse!$E$110="X",INDIRECT("'DATA - økonomi'!AN"&amp;4+15*$A61+4*$A61+8),0)+IF(Analyse!$E$111="X",INDIRECT("'DATA - økonomi'!AN"&amp;4+15*$A61+4*$A61+9),0)+IF(Analyse!$E$112="X",INDIRECT("'DATA - økonomi'!AN"&amp;4+15*$A61+4*$A61+10),0)+IF(Analyse!$E$115="X",INDIRECT("'DATA - økonomi'!AN"&amp;4+15*$A61+4*$A61+11),0)+IF(Analyse!$E$116="X",INDIRECT("'DATA - økonomi'!AN"&amp;4+15*$A61+4*$A61+12),0)+IF(Analyse!$E$117="X",INDIRECT("'DATA - økonomi'!AN"&amp;4+15*$A61+4*$A61+13),0)+IF(Analyse!$E$129="X",INDIRECT("'DATA - økonomi'!AN"&amp;4+15*$A61+4*$A61+14),0)</f>
        <v>0</v>
      </c>
      <c r="AO61" s="36">
        <f ca="1">IF(Analyse!$E$3="X",INDIRECT("'DATA - økonomi'!AO"&amp;4+15*$A61+4*$A61+0),0)+IF(Analyse!$E$4="X",INDIRECT("'DATA - økonomi'!AO"&amp;4+15*$A61+4*$A61+1),0)+IF(Analyse!$E$104="X",INDIRECT("'DATA - økonomi'!AO"&amp;4+15*$A61+4*$A61+2),0)+IF(Analyse!$E$105="X",INDIRECT("'DATA - økonomi'!AO"&amp;4+15*$A61+4*$A61+3),0)+IF(Analyse!$E$106="X",INDIRECT("'DATA - økonomi'!AO"&amp;4+15*$A61+4*$A61+4),0)+IF(Analyse!$E$107="X",INDIRECT("'DATA - økonomi'!AO"&amp;4+15*$A61+4*$A61+5),0)+IF(Analyse!$E$108="X",INDIRECT("'DATA - økonomi'!AO"&amp;4+15*$A61+4*$A61+6),0)+IF(Analyse!$E$109="X",INDIRECT("'DATA - økonomi'!AO"&amp;4+15*$A61+4*$A61+7),0)+IF(Analyse!$E$110="X",INDIRECT("'DATA - økonomi'!AO"&amp;4+15*$A61+4*$A61+8),0)+IF(Analyse!$E$111="X",INDIRECT("'DATA - økonomi'!AO"&amp;4+15*$A61+4*$A61+9),0)+IF(Analyse!$E$112="X",INDIRECT("'DATA - økonomi'!AO"&amp;4+15*$A61+4*$A61+10),0)+IF(Analyse!$E$115="X",INDIRECT("'DATA - økonomi'!AO"&amp;4+15*$A61+4*$A61+11),0)+IF(Analyse!$E$116="X",INDIRECT("'DATA - økonomi'!AO"&amp;4+15*$A61+4*$A61+12),0)+IF(Analyse!$E$117="X",INDIRECT("'DATA - økonomi'!AO"&amp;4+15*$A61+4*$A61+13),0)+IF(Analyse!$E$129="X",INDIRECT("'DATA - økonomi'!AO"&amp;4+15*$A61+4*$A61+14),0)</f>
        <v>0</v>
      </c>
      <c r="AP61" s="30"/>
      <c r="AQ61" s="35" t="s">
        <v>69</v>
      </c>
      <c r="AR61" s="36">
        <f ca="1">INDIRECT("'DATA - økonomi'!AE"&amp;($A164+1)*19)</f>
        <v>22701.415000000001</v>
      </c>
      <c r="AS61" s="36">
        <f ca="1">INDIRECT("'DATA - økonomi'!AF"&amp;($A164+1)*19)</f>
        <v>22724.055</v>
      </c>
      <c r="AT61" s="36">
        <f ca="1">INDIRECT("'DATA - økonomi'!AG"&amp;($A164+1)*19)</f>
        <v>22714.2</v>
      </c>
      <c r="AU61" s="36">
        <f ca="1">INDIRECT("'DATA - økonomi'!AH"&amp;($A164+1)*19)</f>
        <v>22634.061000000002</v>
      </c>
      <c r="AV61" s="36">
        <f ca="1">INDIRECT("'DATA - økonomi'!AI"&amp;($A164+1)*19)</f>
        <v>22665.334999999999</v>
      </c>
      <c r="AW61" s="36">
        <f ca="1">INDIRECT("'DATA - økonomi'!AJ"&amp;($A164+1)*19)</f>
        <v>22658.53</v>
      </c>
      <c r="AX61" s="36">
        <f ca="1">INDIRECT("'DATA - økonomi'!AK"&amp;($A164+1)*19)</f>
        <v>22861.929</v>
      </c>
      <c r="AY61" s="36">
        <f ca="1">INDIRECT("'DATA - økonomi'!AL"&amp;($A164+1)*19)</f>
        <v>23000.976000000002</v>
      </c>
      <c r="AZ61" s="36">
        <f ca="1">INDIRECT("'DATA - økonomi'!AM"&amp;($A164+1)*19)</f>
        <v>23000.207999999999</v>
      </c>
      <c r="BA61" s="36">
        <f ca="1">INDIRECT("'DATA - økonomi'!AN"&amp;($A164+1)*19)</f>
        <v>23286.563999999998</v>
      </c>
      <c r="BB61" s="36">
        <f ca="1">INDIRECT("'DATA - økonomi'!AO"&amp;($A164+1)*19)</f>
        <v>23417.146000000001</v>
      </c>
      <c r="BC61" s="30"/>
    </row>
    <row r="62" spans="1:55" x14ac:dyDescent="0.25">
      <c r="A62" s="32">
        <v>58</v>
      </c>
      <c r="B62" s="35" t="s">
        <v>70</v>
      </c>
      <c r="C62" s="36">
        <f ca="1">IF(Analyse!$E$3="X",INDIRECT("'DATA - økonomi'!C"&amp;4+15*$A62+4*$A62+0),0)+IF(Analyse!$E$4="X",INDIRECT("'DATA - økonomi'!C"&amp;4+15*$A62+4*$A62+1),0)+IF(Analyse!$E$104="X",INDIRECT("'DATA - økonomi'!C"&amp;4+15*$A62+4*$A62+2),0)+IF(Analyse!$E$105="X",INDIRECT("'DATA - økonomi'!C"&amp;4+15*$A62+4*$A62+3),0)+IF(Analyse!$E$106="X",INDIRECT("'DATA - økonomi'!C"&amp;4+15*$A62+4*$A62+4),0)+IF(Analyse!$E$107="X",INDIRECT("'DATA - økonomi'!C"&amp;4+15*$A62+4*$A62+5),0)+IF(Analyse!$E$108="X",INDIRECT("'DATA - økonomi'!C"&amp;4+15*$A62+4*$A62+6),0)+IF(Analyse!$E$109="X",INDIRECT("'DATA - økonomi'!C"&amp;4+15*$A62+4*$A62+7),0)+IF(Analyse!$E$110="X",INDIRECT("'DATA - økonomi'!C"&amp;4+15*$A62+4*$A62+8),0)+IF(Analyse!$E$111="X",INDIRECT("'DATA - økonomi'!C"&amp;4+15*$A62+4*$A62+9),0)+IF(Analyse!$E$112="X",INDIRECT("'DATA - økonomi'!C"&amp;4+15*$A62+4*$A62+10),0)+IF(Analyse!$E$115="X",INDIRECT("'DATA - økonomi'!C"&amp;4+15*$A62+4*$A62+11),0)+IF(Analyse!$E$116="X",INDIRECT("'DATA - økonomi'!C"&amp;4+15*$A62+4*$A62+12),0)+IF(Analyse!$E$117="X",INDIRECT("'DATA - økonomi'!C"&amp;4+15*$A62+4*$A62+13),0)+IF(Analyse!$E$129="X",INDIRECT("'DATA - økonomi'!C"&amp;4+15*$A62+4*$A62+14),0)</f>
        <v>0</v>
      </c>
      <c r="D62" s="36">
        <f ca="1">IF(Analyse!$E$3="X",INDIRECT("'DATA - økonomi'!D"&amp;4+15*$A62+4*$A62+0),0)+IF(Analyse!$E$4="X",INDIRECT("'DATA - økonomi'!D"&amp;4+15*$A62+4*$A62+1),0)+IF(Analyse!$E$104="X",INDIRECT("'DATA - økonomi'!D"&amp;4+15*$A62+4*$A62+2),0)+IF(Analyse!$E$105="X",INDIRECT("'DATA - økonomi'!D"&amp;4+15*$A62+4*$A62+3),0)+IF(Analyse!$E$106="X",INDIRECT("'DATA - økonomi'!D"&amp;4+15*$A62+4*$A62+4),0)+IF(Analyse!$E$107="X",INDIRECT("'DATA - økonomi'!D"&amp;4+15*$A62+4*$A62+5),0)+IF(Analyse!$E$108="X",INDIRECT("'DATA - økonomi'!D"&amp;4+15*$A62+4*$A62+6),0)+IF(Analyse!$E$109="X",INDIRECT("'DATA - økonomi'!D"&amp;4+15*$A62+4*$A62+7),0)+IF(Analyse!$E$110="X",INDIRECT("'DATA - økonomi'!D"&amp;4+15*$A62+4*$A62+8),0)+IF(Analyse!$E$111="X",INDIRECT("'DATA - økonomi'!D"&amp;4+15*$A62+4*$A62+9),0)+IF(Analyse!$E$112="X",INDIRECT("'DATA - økonomi'!D"&amp;4+15*$A62+4*$A62+10),0)+IF(Analyse!$E$115="X",INDIRECT("'DATA - økonomi'!D"&amp;4+15*$A62+4*$A62+11),0)+IF(Analyse!$E$116="X",INDIRECT("'DATA - økonomi'!D"&amp;4+15*$A62+4*$A62+12),0)+IF(Analyse!$E$117="X",INDIRECT("'DATA - økonomi'!D"&amp;4+15*$A62+4*$A62+13),0)+IF(Analyse!$E$129="X",INDIRECT("'DATA - økonomi'!D"&amp;4+15*$A62+4*$A62+14),0)</f>
        <v>0</v>
      </c>
      <c r="E62" s="36">
        <f ca="1">IF(Analyse!$E$3="X",INDIRECT("'DATA - økonomi'!E"&amp;4+15*$A62+4*$A62+0),0)+IF(Analyse!$E$4="X",INDIRECT("'DATA - økonomi'!E"&amp;4+15*$A62+4*$A62+1),0)+IF(Analyse!$E$104="X",INDIRECT("'DATA - økonomi'!E"&amp;4+15*$A62+4*$A62+2),0)+IF(Analyse!$E$105="X",INDIRECT("'DATA - økonomi'!E"&amp;4+15*$A62+4*$A62+3),0)+IF(Analyse!$E$106="X",INDIRECT("'DATA - økonomi'!E"&amp;4+15*$A62+4*$A62+4),0)+IF(Analyse!$E$107="X",INDIRECT("'DATA - økonomi'!E"&amp;4+15*$A62+4*$A62+5),0)+IF(Analyse!$E$108="X",INDIRECT("'DATA - økonomi'!E"&amp;4+15*$A62+4*$A62+6),0)+IF(Analyse!$E$109="X",INDIRECT("'DATA - økonomi'!E"&amp;4+15*$A62+4*$A62+7),0)+IF(Analyse!$E$110="X",INDIRECT("'DATA - økonomi'!E"&amp;4+15*$A62+4*$A62+8),0)+IF(Analyse!$E$111="X",INDIRECT("'DATA - økonomi'!E"&amp;4+15*$A62+4*$A62+9),0)+IF(Analyse!$E$112="X",INDIRECT("'DATA - økonomi'!E"&amp;4+15*$A62+4*$A62+10),0)+IF(Analyse!$E$115="X",INDIRECT("'DATA - økonomi'!E"&amp;4+15*$A62+4*$A62+11),0)+IF(Analyse!$E$116="X",INDIRECT("'DATA - økonomi'!E"&amp;4+15*$A62+4*$A62+12),0)+IF(Analyse!$E$117="X",INDIRECT("'DATA - økonomi'!E"&amp;4+15*$A62+4*$A62+13),0)+IF(Analyse!$E$129="X",INDIRECT("'DATA - økonomi'!E"&amp;4+15*$A62+4*$A62+14),0)</f>
        <v>0</v>
      </c>
      <c r="F62" s="36">
        <f ca="1">IF(Analyse!$E$3="X",INDIRECT("'DATA - økonomi'!F"&amp;4+15*$A62+4*$A62+0),0)+IF(Analyse!$E$4="X",INDIRECT("'DATA - økonomi'!F"&amp;4+15*$A62+4*$A62+1),0)+IF(Analyse!$E$104="X",INDIRECT("'DATA - økonomi'!F"&amp;4+15*$A62+4*$A62+2),0)+IF(Analyse!$E$105="X",INDIRECT("'DATA - økonomi'!F"&amp;4+15*$A62+4*$A62+3),0)+IF(Analyse!$E$106="X",INDIRECT("'DATA - økonomi'!F"&amp;4+15*$A62+4*$A62+4),0)+IF(Analyse!$E$107="X",INDIRECT("'DATA - økonomi'!F"&amp;4+15*$A62+4*$A62+5),0)+IF(Analyse!$E$108="X",INDIRECT("'DATA - økonomi'!F"&amp;4+15*$A62+4*$A62+6),0)+IF(Analyse!$E$109="X",INDIRECT("'DATA - økonomi'!F"&amp;4+15*$A62+4*$A62+7),0)+IF(Analyse!$E$110="X",INDIRECT("'DATA - økonomi'!F"&amp;4+15*$A62+4*$A62+8),0)+IF(Analyse!$E$111="X",INDIRECT("'DATA - økonomi'!F"&amp;4+15*$A62+4*$A62+9),0)+IF(Analyse!$E$112="X",INDIRECT("'DATA - økonomi'!F"&amp;4+15*$A62+4*$A62+10),0)+IF(Analyse!$E$115="X",INDIRECT("'DATA - økonomi'!F"&amp;4+15*$A62+4*$A62+11),0)+IF(Analyse!$E$116="X",INDIRECT("'DATA - økonomi'!F"&amp;4+15*$A62+4*$A62+12),0)+IF(Analyse!$E$117="X",INDIRECT("'DATA - økonomi'!F"&amp;4+15*$A62+4*$A62+13),0)+IF(Analyse!$E$129="X",INDIRECT("'DATA - økonomi'!F"&amp;4+15*$A62+4*$A62+14),0)</f>
        <v>0</v>
      </c>
      <c r="G62" s="36">
        <f ca="1">IF(Analyse!$E$3="X",INDIRECT("'DATA - økonomi'!G"&amp;4+15*$A62+4*$A62+0),0)+IF(Analyse!$E$4="X",INDIRECT("'DATA - økonomi'!G"&amp;4+15*$A62+4*$A62+1),0)+IF(Analyse!$E$104="X",INDIRECT("'DATA - økonomi'!G"&amp;4+15*$A62+4*$A62+2),0)+IF(Analyse!$E$105="X",INDIRECT("'DATA - økonomi'!G"&amp;4+15*$A62+4*$A62+3),0)+IF(Analyse!$E$106="X",INDIRECT("'DATA - økonomi'!G"&amp;4+15*$A62+4*$A62+4),0)+IF(Analyse!$E$107="X",INDIRECT("'DATA - økonomi'!G"&amp;4+15*$A62+4*$A62+5),0)+IF(Analyse!$E$108="X",INDIRECT("'DATA - økonomi'!G"&amp;4+15*$A62+4*$A62+6),0)+IF(Analyse!$E$109="X",INDIRECT("'DATA - økonomi'!G"&amp;4+15*$A62+4*$A62+7),0)+IF(Analyse!$E$110="X",INDIRECT("'DATA - økonomi'!G"&amp;4+15*$A62+4*$A62+8),0)+IF(Analyse!$E$111="X",INDIRECT("'DATA - økonomi'!G"&amp;4+15*$A62+4*$A62+9),0)+IF(Analyse!$E$112="X",INDIRECT("'DATA - økonomi'!G"&amp;4+15*$A62+4*$A62+10),0)+IF(Analyse!$E$115="X",INDIRECT("'DATA - økonomi'!G"&amp;4+15*$A62+4*$A62+11),0)+IF(Analyse!$E$116="X",INDIRECT("'DATA - økonomi'!G"&amp;4+15*$A62+4*$A62+12),0)+IF(Analyse!$E$117="X",INDIRECT("'DATA - økonomi'!G"&amp;4+15*$A62+4*$A62+13),0)+IF(Analyse!$E$129="X",INDIRECT("'DATA - økonomi'!G"&amp;4+15*$A62+4*$A62+14),0)</f>
        <v>0</v>
      </c>
      <c r="H62" s="36">
        <f ca="1">IF(Analyse!$E$3="X",INDIRECT("'DATA - økonomi'!H"&amp;4+15*$A62+4*$A62+0),0)+IF(Analyse!$E$4="X",INDIRECT("'DATA - økonomi'!H"&amp;4+15*$A62+4*$A62+1),0)+IF(Analyse!$E$104="X",INDIRECT("'DATA - økonomi'!H"&amp;4+15*$A62+4*$A62+2),0)+IF(Analyse!$E$105="X",INDIRECT("'DATA - økonomi'!H"&amp;4+15*$A62+4*$A62+3),0)+IF(Analyse!$E$106="X",INDIRECT("'DATA - økonomi'!H"&amp;4+15*$A62+4*$A62+4),0)+IF(Analyse!$E$107="X",INDIRECT("'DATA - økonomi'!H"&amp;4+15*$A62+4*$A62+5),0)+IF(Analyse!$E$108="X",INDIRECT("'DATA - økonomi'!H"&amp;4+15*$A62+4*$A62+6),0)+IF(Analyse!$E$109="X",INDIRECT("'DATA - økonomi'!H"&amp;4+15*$A62+4*$A62+7),0)+IF(Analyse!$E$110="X",INDIRECT("'DATA - økonomi'!H"&amp;4+15*$A62+4*$A62+8),0)+IF(Analyse!$E$111="X",INDIRECT("'DATA - økonomi'!H"&amp;4+15*$A62+4*$A62+9),0)+IF(Analyse!$E$112="X",INDIRECT("'DATA - økonomi'!H"&amp;4+15*$A62+4*$A62+10),0)+IF(Analyse!$E$115="X",INDIRECT("'DATA - økonomi'!H"&amp;4+15*$A62+4*$A62+11),0)+IF(Analyse!$E$116="X",INDIRECT("'DATA - økonomi'!H"&amp;4+15*$A62+4*$A62+12),0)+IF(Analyse!$E$117="X",INDIRECT("'DATA - økonomi'!H"&amp;4+15*$A62+4*$A62+13),0)+IF(Analyse!$E$129="X",INDIRECT("'DATA - økonomi'!H"&amp;4+15*$A62+4*$A62+14),0)</f>
        <v>0</v>
      </c>
      <c r="I62" s="36">
        <f ca="1">IF(Analyse!$E$3="X",INDIRECT("'DATA - økonomi'!I"&amp;4+15*$A62+4*$A62+0),0)+IF(Analyse!$E$4="X",INDIRECT("'DATA - økonomi'!I"&amp;4+15*$A62+4*$A62+1),0)+IF(Analyse!$E$104="X",INDIRECT("'DATA - økonomi'!I"&amp;4+15*$A62+4*$A62+2),0)+IF(Analyse!$E$105="X",INDIRECT("'DATA - økonomi'!I"&amp;4+15*$A62+4*$A62+3),0)+IF(Analyse!$E$106="X",INDIRECT("'DATA - økonomi'!I"&amp;4+15*$A62+4*$A62+4),0)+IF(Analyse!$E$107="X",INDIRECT("'DATA - økonomi'!I"&amp;4+15*$A62+4*$A62+5),0)+IF(Analyse!$E$108="X",INDIRECT("'DATA - økonomi'!I"&amp;4+15*$A62+4*$A62+6),0)+IF(Analyse!$E$109="X",INDIRECT("'DATA - økonomi'!I"&amp;4+15*$A62+4*$A62+7),0)+IF(Analyse!$E$110="X",INDIRECT("'DATA - økonomi'!I"&amp;4+15*$A62+4*$A62+8),0)+IF(Analyse!$E$111="X",INDIRECT("'DATA - økonomi'!I"&amp;4+15*$A62+4*$A62+9),0)+IF(Analyse!$E$112="X",INDIRECT("'DATA - økonomi'!I"&amp;4+15*$A62+4*$A62+10),0)+IF(Analyse!$E$115="X",INDIRECT("'DATA - økonomi'!I"&amp;4+15*$A62+4*$A62+11),0)+IF(Analyse!$E$116="X",INDIRECT("'DATA - økonomi'!I"&amp;4+15*$A62+4*$A62+12),0)+IF(Analyse!$E$117="X",INDIRECT("'DATA - økonomi'!I"&amp;4+15*$A62+4*$A62+13),0)+IF(Analyse!$E$129="X",INDIRECT("'DATA - økonomi'!I"&amp;4+15*$A62+4*$A62+14),0)</f>
        <v>0</v>
      </c>
      <c r="J62" s="36">
        <f ca="1">IF(Analyse!$E$3="X",INDIRECT("'DATA - økonomi'!J"&amp;4+15*$A62+4*$A62+0),0)+IF(Analyse!$E$4="X",INDIRECT("'DATA - økonomi'!J"&amp;4+15*$A62+4*$A62+1),0)+IF(Analyse!$E$104="X",INDIRECT("'DATA - økonomi'!J"&amp;4+15*$A62+4*$A62+2),0)+IF(Analyse!$E$105="X",INDIRECT("'DATA - økonomi'!J"&amp;4+15*$A62+4*$A62+3),0)+IF(Analyse!$E$106="X",INDIRECT("'DATA - økonomi'!J"&amp;4+15*$A62+4*$A62+4),0)+IF(Analyse!$E$107="X",INDIRECT("'DATA - økonomi'!J"&amp;4+15*$A62+4*$A62+5),0)+IF(Analyse!$E$108="X",INDIRECT("'DATA - økonomi'!J"&amp;4+15*$A62+4*$A62+6),0)+IF(Analyse!$E$109="X",INDIRECT("'DATA - økonomi'!J"&amp;4+15*$A62+4*$A62+7),0)+IF(Analyse!$E$110="X",INDIRECT("'DATA - økonomi'!J"&amp;4+15*$A62+4*$A62+8),0)+IF(Analyse!$E$111="X",INDIRECT("'DATA - økonomi'!J"&amp;4+15*$A62+4*$A62+9),0)+IF(Analyse!$E$112="X",INDIRECT("'DATA - økonomi'!J"&amp;4+15*$A62+4*$A62+10),0)+IF(Analyse!$E$115="X",INDIRECT("'DATA - økonomi'!J"&amp;4+15*$A62+4*$A62+11),0)+IF(Analyse!$E$116="X",INDIRECT("'DATA - økonomi'!J"&amp;4+15*$A62+4*$A62+12),0)+IF(Analyse!$E$117="X",INDIRECT("'DATA - økonomi'!J"&amp;4+15*$A62+4*$A62+13),0)+IF(Analyse!$E$129="X",INDIRECT("'DATA - økonomi'!J"&amp;4+15*$A62+4*$A62+14),0)</f>
        <v>0</v>
      </c>
      <c r="K62" s="36">
        <f ca="1">IF(Analyse!$E$3="X",INDIRECT("'DATA - økonomi'!K"&amp;4+15*$A62+4*$A62+0),0)+IF(Analyse!$E$4="X",INDIRECT("'DATA - økonomi'!K"&amp;4+15*$A62+4*$A62+1),0)+IF(Analyse!$E$104="X",INDIRECT("'DATA - økonomi'!K"&amp;4+15*$A62+4*$A62+2),0)+IF(Analyse!$E$105="X",INDIRECT("'DATA - økonomi'!K"&amp;4+15*$A62+4*$A62+3),0)+IF(Analyse!$E$106="X",INDIRECT("'DATA - økonomi'!K"&amp;4+15*$A62+4*$A62+4),0)+IF(Analyse!$E$107="X",INDIRECT("'DATA - økonomi'!K"&amp;4+15*$A62+4*$A62+5),0)+IF(Analyse!$E$108="X",INDIRECT("'DATA - økonomi'!K"&amp;4+15*$A62+4*$A62+6),0)+IF(Analyse!$E$109="X",INDIRECT("'DATA - økonomi'!K"&amp;4+15*$A62+4*$A62+7),0)+IF(Analyse!$E$110="X",INDIRECT("'DATA - økonomi'!K"&amp;4+15*$A62+4*$A62+8),0)+IF(Analyse!$E$111="X",INDIRECT("'DATA - økonomi'!K"&amp;4+15*$A62+4*$A62+9),0)+IF(Analyse!$E$112="X",INDIRECT("'DATA - økonomi'!K"&amp;4+15*$A62+4*$A62+10),0)+IF(Analyse!$E$115="X",INDIRECT("'DATA - økonomi'!K"&amp;4+15*$A62+4*$A62+11),0)+IF(Analyse!$E$116="X",INDIRECT("'DATA - økonomi'!K"&amp;4+15*$A62+4*$A62+12),0)+IF(Analyse!$E$117="X",INDIRECT("'DATA - økonomi'!K"&amp;4+15*$A62+4*$A62+13),0)+IF(Analyse!$E$129="X",INDIRECT("'DATA - økonomi'!K"&amp;4+15*$A62+4*$A62+14),0)</f>
        <v>0</v>
      </c>
      <c r="L62" s="36">
        <f ca="1">IF(Analyse!$E$3="X",INDIRECT("'DATA - økonomi'!L"&amp;4+15*$A62+4*$A62+0),0)+IF(Analyse!$E$4="X",INDIRECT("'DATA - økonomi'!L"&amp;4+15*$A62+4*$A62+1),0)+IF(Analyse!$E$104="X",INDIRECT("'DATA - økonomi'!L"&amp;4+15*$A62+4*$A62+2),0)+IF(Analyse!$E$105="X",INDIRECT("'DATA - økonomi'!L"&amp;4+15*$A62+4*$A62+3),0)+IF(Analyse!$E$106="X",INDIRECT("'DATA - økonomi'!L"&amp;4+15*$A62+4*$A62+4),0)+IF(Analyse!$E$107="X",INDIRECT("'DATA - økonomi'!L"&amp;4+15*$A62+4*$A62+5),0)+IF(Analyse!$E$108="X",INDIRECT("'DATA - økonomi'!L"&amp;4+15*$A62+4*$A62+6),0)+IF(Analyse!$E$109="X",INDIRECT("'DATA - økonomi'!L"&amp;4+15*$A62+4*$A62+7),0)+IF(Analyse!$E$110="X",INDIRECT("'DATA - økonomi'!L"&amp;4+15*$A62+4*$A62+8),0)+IF(Analyse!$E$111="X",INDIRECT("'DATA - økonomi'!L"&amp;4+15*$A62+4*$A62+9),0)+IF(Analyse!$E$112="X",INDIRECT("'DATA - økonomi'!L"&amp;4+15*$A62+4*$A62+10),0)+IF(Analyse!$E$115="X",INDIRECT("'DATA - økonomi'!L"&amp;4+15*$A62+4*$A62+11),0)+IF(Analyse!$E$116="X",INDIRECT("'DATA - økonomi'!L"&amp;4+15*$A62+4*$A62+12),0)+IF(Analyse!$E$117="X",INDIRECT("'DATA - økonomi'!L"&amp;4+15*$A62+4*$A62+13),0)+IF(Analyse!$E$129="X",INDIRECT("'DATA - økonomi'!L"&amp;4+15*$A62+4*$A62+14),0)</f>
        <v>0</v>
      </c>
      <c r="M62" s="36">
        <f ca="1">IF(Analyse!$E$3="X",INDIRECT("'DATA - økonomi'!M"&amp;4+15*$A62+4*$A62+0),0)+IF(Analyse!$E$4="X",INDIRECT("'DATA - økonomi'!M"&amp;4+15*$A62+4*$A62+1),0)+IF(Analyse!$E$104="X",INDIRECT("'DATA - økonomi'!M"&amp;4+15*$A62+4*$A62+2),0)+IF(Analyse!$E$105="X",INDIRECT("'DATA - økonomi'!M"&amp;4+15*$A62+4*$A62+3),0)+IF(Analyse!$E$106="X",INDIRECT("'DATA - økonomi'!M"&amp;4+15*$A62+4*$A62+4),0)+IF(Analyse!$E$107="X",INDIRECT("'DATA - økonomi'!M"&amp;4+15*$A62+4*$A62+5),0)+IF(Analyse!$E$108="X",INDIRECT("'DATA - økonomi'!M"&amp;4+15*$A62+4*$A62+6),0)+IF(Analyse!$E$109="X",INDIRECT("'DATA - økonomi'!M"&amp;4+15*$A62+4*$A62+7),0)+IF(Analyse!$E$110="X",INDIRECT("'DATA - økonomi'!M"&amp;4+15*$A62+4*$A62+8),0)+IF(Analyse!$E$111="X",INDIRECT("'DATA - økonomi'!M"&amp;4+15*$A62+4*$A62+9),0)+IF(Analyse!$E$112="X",INDIRECT("'DATA - økonomi'!M"&amp;4+15*$A62+4*$A62+10),0)+IF(Analyse!$E$115="X",INDIRECT("'DATA - økonomi'!M"&amp;4+15*$A62+4*$A62+11),0)+IF(Analyse!$E$116="X",INDIRECT("'DATA - økonomi'!M"&amp;4+15*$A62+4*$A62+12),0)+IF(Analyse!$E$117="X",INDIRECT("'DATA - økonomi'!M"&amp;4+15*$A62+4*$A62+13),0)+IF(Analyse!$E$129="X",INDIRECT("'DATA - økonomi'!M"&amp;4+15*$A62+4*$A62+14),0)</f>
        <v>0</v>
      </c>
      <c r="N62" s="36">
        <f ca="1">IF(Analyse!$E$3="X",INDIRECT("'DATA - økonomi'!N"&amp;4+15*$A62+4*$A62+0),0)+IF(Analyse!$E$4="X",INDIRECT("'DATA - økonomi'!N"&amp;4+15*$A62+4*$A62+1),0)+IF(Analyse!$E$104="X",INDIRECT("'DATA - økonomi'!N"&amp;4+15*$A62+4*$A62+2),0)+IF(Analyse!$E$105="X",INDIRECT("'DATA - økonomi'!N"&amp;4+15*$A62+4*$A62+3),0)+IF(Analyse!$E$106="X",INDIRECT("'DATA - økonomi'!N"&amp;4+15*$A62+4*$A62+4),0)+IF(Analyse!$E$107="X",INDIRECT("'DATA - økonomi'!N"&amp;4+15*$A62+4*$A62+5),0)+IF(Analyse!$E$108="X",INDIRECT("'DATA - økonomi'!N"&amp;4+15*$A62+4*$A62+6),0)+IF(Analyse!$E$109="X",INDIRECT("'DATA - økonomi'!N"&amp;4+15*$A62+4*$A62+7),0)+IF(Analyse!$E$110="X",INDIRECT("'DATA - økonomi'!N"&amp;4+15*$A62+4*$A62+8),0)+IF(Analyse!$E$111="X",INDIRECT("'DATA - økonomi'!N"&amp;4+15*$A62+4*$A62+9),0)+IF(Analyse!$E$112="X",INDIRECT("'DATA - økonomi'!N"&amp;4+15*$A62+4*$A62+10),0)+IF(Analyse!$E$115="X",INDIRECT("'DATA - økonomi'!N"&amp;4+15*$A62+4*$A62+11),0)+IF(Analyse!$E$116="X",INDIRECT("'DATA - økonomi'!N"&amp;4+15*$A62+4*$A62+12),0)+IF(Analyse!$E$117="X",INDIRECT("'DATA - økonomi'!N"&amp;4+15*$A62+4*$A62+13),0)+IF(Analyse!$E$129="X",INDIRECT("'DATA - økonomi'!N"&amp;4+15*$A62+4*$A62+14),0)</f>
        <v>0</v>
      </c>
      <c r="O62" s="32"/>
      <c r="P62" s="35" t="s">
        <v>70</v>
      </c>
      <c r="Q62" s="36">
        <f ca="1">IF(Analyse!$E$3="X",INDIRECT("'DATA - økonomi'!Q"&amp;4+15*$A62+4*$A62+0),0)+IF(Analyse!$E$4="X",INDIRECT("'DATA - økonomi'!Q"&amp;4+15*$A62+4*$A62+1),0)+IF(Analyse!$E$104="X",INDIRECT("'DATA - økonomi'!Q"&amp;4+15*$A62+4*$A62+2),0)+IF(Analyse!$E$105="X",INDIRECT("'DATA - økonomi'!Q"&amp;4+15*$A62+4*$A62+3),0)+IF(Analyse!$E$106="X",INDIRECT("'DATA - økonomi'!Q"&amp;4+15*$A62+4*$A62+4),0)+IF(Analyse!$E$107="X",INDIRECT("'DATA - økonomi'!Q"&amp;4+15*$A62+4*$A62+5),0)+IF(Analyse!$E$108="X",INDIRECT("'DATA - økonomi'!Q"&amp;4+15*$A62+4*$A62+6),0)+IF(Analyse!$E$109="X",INDIRECT("'DATA - økonomi'!Q"&amp;4+15*$A62+4*$A62+7),0)+IF(Analyse!$E$110="X",INDIRECT("'DATA - økonomi'!Q"&amp;4+15*$A62+4*$A62+8),0)+IF(Analyse!$E$111="X",INDIRECT("'DATA - økonomi'!Q"&amp;4+15*$A62+4*$A62+9),0)+IF(Analyse!$E$112="X",INDIRECT("'DATA - økonomi'!Q"&amp;4+15*$A62+4*$A62+10),0)+IF(Analyse!$E$115="X",INDIRECT("'DATA - økonomi'!Q"&amp;4+15*$A62+4*$A62+11),0)+IF(Analyse!$E$116="X",INDIRECT("'DATA - økonomi'!Q"&amp;4+15*$A62+4*$A62+12),0)+IF(Analyse!$E$117="X",INDIRECT("'DATA - økonomi'!Q"&amp;4+15*$A62+4*$A62+13),0)+IF(Analyse!$E$129="X",INDIRECT("'DATA - økonomi'!Q"&amp;4+15*$A62+4*$A62+14),0)</f>
        <v>0</v>
      </c>
      <c r="R62" s="36">
        <f ca="1">IF(Analyse!$E$3="X",INDIRECT("'DATA - økonomi'!R"&amp;4+15*$A62+4*$A62+0),0)+IF(Analyse!$E$4="X",INDIRECT("'DATA - økonomi'!R"&amp;4+15*$A62+4*$A62+1),0)+IF(Analyse!$E$104="X",INDIRECT("'DATA - økonomi'!R"&amp;4+15*$A62+4*$A62+2),0)+IF(Analyse!$E$105="X",INDIRECT("'DATA - økonomi'!R"&amp;4+15*$A62+4*$A62+3),0)+IF(Analyse!$E$106="X",INDIRECT("'DATA - økonomi'!R"&amp;4+15*$A62+4*$A62+4),0)+IF(Analyse!$E$107="X",INDIRECT("'DATA - økonomi'!R"&amp;4+15*$A62+4*$A62+5),0)+IF(Analyse!$E$108="X",INDIRECT("'DATA - økonomi'!R"&amp;4+15*$A62+4*$A62+6),0)+IF(Analyse!$E$109="X",INDIRECT("'DATA - økonomi'!R"&amp;4+15*$A62+4*$A62+7),0)+IF(Analyse!$E$110="X",INDIRECT("'DATA - økonomi'!R"&amp;4+15*$A62+4*$A62+8),0)+IF(Analyse!$E$111="X",INDIRECT("'DATA - økonomi'!R"&amp;4+15*$A62+4*$A62+9),0)+IF(Analyse!$E$112="X",INDIRECT("'DATA - økonomi'!R"&amp;4+15*$A62+4*$A62+10),0)+IF(Analyse!$E$115="X",INDIRECT("'DATA - økonomi'!R"&amp;4+15*$A62+4*$A62+11),0)+IF(Analyse!$E$116="X",INDIRECT("'DATA - økonomi'!R"&amp;4+15*$A62+4*$A62+12),0)+IF(Analyse!$E$117="X",INDIRECT("'DATA - økonomi'!R"&amp;4+15*$A62+4*$A62+13),0)+IF(Analyse!$E$129="X",INDIRECT("'DATA - økonomi'!R"&amp;4+15*$A62+4*$A62+14),0)</f>
        <v>0</v>
      </c>
      <c r="S62" s="36">
        <f ca="1">IF(Analyse!$E$3="X",INDIRECT("'DATA - økonomi'!S"&amp;4+15*$A62+4*$A62+0),0)+IF(Analyse!$E$4="X",INDIRECT("'DATA - økonomi'!S"&amp;4+15*$A62+4*$A62+1),0)+IF(Analyse!$E$104="X",INDIRECT("'DATA - økonomi'!S"&amp;4+15*$A62+4*$A62+2),0)+IF(Analyse!$E$105="X",INDIRECT("'DATA - økonomi'!S"&amp;4+15*$A62+4*$A62+3),0)+IF(Analyse!$E$106="X",INDIRECT("'DATA - økonomi'!S"&amp;4+15*$A62+4*$A62+4),0)+IF(Analyse!$E$107="X",INDIRECT("'DATA - økonomi'!S"&amp;4+15*$A62+4*$A62+5),0)+IF(Analyse!$E$108="X",INDIRECT("'DATA - økonomi'!S"&amp;4+15*$A62+4*$A62+6),0)+IF(Analyse!$E$109="X",INDIRECT("'DATA - økonomi'!S"&amp;4+15*$A62+4*$A62+7),0)+IF(Analyse!$E$110="X",INDIRECT("'DATA - økonomi'!S"&amp;4+15*$A62+4*$A62+8),0)+IF(Analyse!$E$111="X",INDIRECT("'DATA - økonomi'!S"&amp;4+15*$A62+4*$A62+9),0)+IF(Analyse!$E$112="X",INDIRECT("'DATA - økonomi'!S"&amp;4+15*$A62+4*$A62+10),0)+IF(Analyse!$E$115="X",INDIRECT("'DATA - økonomi'!S"&amp;4+15*$A62+4*$A62+11),0)+IF(Analyse!$E$116="X",INDIRECT("'DATA - økonomi'!S"&amp;4+15*$A62+4*$A62+12),0)+IF(Analyse!$E$117="X",INDIRECT("'DATA - økonomi'!S"&amp;4+15*$A62+4*$A62+13),0)+IF(Analyse!$E$129="X",INDIRECT("'DATA - økonomi'!S"&amp;4+15*$A62+4*$A62+14),0)</f>
        <v>0</v>
      </c>
      <c r="T62" s="36">
        <f ca="1">IF(Analyse!$E$3="X",INDIRECT("'DATA - økonomi'!T"&amp;4+15*$A62+4*$A62+0),0)+IF(Analyse!$E$4="X",INDIRECT("'DATA - økonomi'!T"&amp;4+15*$A62+4*$A62+1),0)+IF(Analyse!$E$104="X",INDIRECT("'DATA - økonomi'!T"&amp;4+15*$A62+4*$A62+2),0)+IF(Analyse!$E$105="X",INDIRECT("'DATA - økonomi'!T"&amp;4+15*$A62+4*$A62+3),0)+IF(Analyse!$E$106="X",INDIRECT("'DATA - økonomi'!T"&amp;4+15*$A62+4*$A62+4),0)+IF(Analyse!$E$107="X",INDIRECT("'DATA - økonomi'!T"&amp;4+15*$A62+4*$A62+5),0)+IF(Analyse!$E$108="X",INDIRECT("'DATA - økonomi'!T"&amp;4+15*$A62+4*$A62+6),0)+IF(Analyse!$E$109="X",INDIRECT("'DATA - økonomi'!T"&amp;4+15*$A62+4*$A62+7),0)+IF(Analyse!$E$110="X",INDIRECT("'DATA - økonomi'!T"&amp;4+15*$A62+4*$A62+8),0)+IF(Analyse!$E$111="X",INDIRECT("'DATA - økonomi'!T"&amp;4+15*$A62+4*$A62+9),0)+IF(Analyse!$E$112="X",INDIRECT("'DATA - økonomi'!T"&amp;4+15*$A62+4*$A62+10),0)+IF(Analyse!$E$115="X",INDIRECT("'DATA - økonomi'!T"&amp;4+15*$A62+4*$A62+11),0)+IF(Analyse!$E$116="X",INDIRECT("'DATA - økonomi'!T"&amp;4+15*$A62+4*$A62+12),0)+IF(Analyse!$E$117="X",INDIRECT("'DATA - økonomi'!T"&amp;4+15*$A62+4*$A62+13),0)+IF(Analyse!$E$129="X",INDIRECT("'DATA - økonomi'!T"&amp;4+15*$A62+4*$A62+14),0)</f>
        <v>0</v>
      </c>
      <c r="U62" s="36">
        <f ca="1">IF(Analyse!$E$3="X",INDIRECT("'DATA - økonomi'!U"&amp;4+15*$A62+4*$A62+0),0)+IF(Analyse!$E$4="X",INDIRECT("'DATA - økonomi'!U"&amp;4+15*$A62+4*$A62+1),0)+IF(Analyse!$E$104="X",INDIRECT("'DATA - økonomi'!U"&amp;4+15*$A62+4*$A62+2),0)+IF(Analyse!$E$105="X",INDIRECT("'DATA - økonomi'!U"&amp;4+15*$A62+4*$A62+3),0)+IF(Analyse!$E$106="X",INDIRECT("'DATA - økonomi'!U"&amp;4+15*$A62+4*$A62+4),0)+IF(Analyse!$E$107="X",INDIRECT("'DATA - økonomi'!U"&amp;4+15*$A62+4*$A62+5),0)+IF(Analyse!$E$108="X",INDIRECT("'DATA - økonomi'!U"&amp;4+15*$A62+4*$A62+6),0)+IF(Analyse!$E$109="X",INDIRECT("'DATA - økonomi'!U"&amp;4+15*$A62+4*$A62+7),0)+IF(Analyse!$E$110="X",INDIRECT("'DATA - økonomi'!U"&amp;4+15*$A62+4*$A62+8),0)+IF(Analyse!$E$111="X",INDIRECT("'DATA - økonomi'!U"&amp;4+15*$A62+4*$A62+9),0)+IF(Analyse!$E$112="X",INDIRECT("'DATA - økonomi'!U"&amp;4+15*$A62+4*$A62+10),0)+IF(Analyse!$E$115="X",INDIRECT("'DATA - økonomi'!U"&amp;4+15*$A62+4*$A62+11),0)+IF(Analyse!$E$116="X",INDIRECT("'DATA - økonomi'!U"&amp;4+15*$A62+4*$A62+12),0)+IF(Analyse!$E$117="X",INDIRECT("'DATA - økonomi'!U"&amp;4+15*$A62+4*$A62+13),0)+IF(Analyse!$E$129="X",INDIRECT("'DATA - økonomi'!U"&amp;4+15*$A62+4*$A62+14),0)</f>
        <v>0</v>
      </c>
      <c r="V62" s="36">
        <f ca="1">IF(Analyse!$E$3="X",INDIRECT("'DATA - økonomi'!V"&amp;4+15*$A62+4*$A62+0),0)+IF(Analyse!$E$4="X",INDIRECT("'DATA - økonomi'!V"&amp;4+15*$A62+4*$A62+1),0)+IF(Analyse!$E$104="X",INDIRECT("'DATA - økonomi'!V"&amp;4+15*$A62+4*$A62+2),0)+IF(Analyse!$E$105="X",INDIRECT("'DATA - økonomi'!V"&amp;4+15*$A62+4*$A62+3),0)+IF(Analyse!$E$106="X",INDIRECT("'DATA - økonomi'!V"&amp;4+15*$A62+4*$A62+4),0)+IF(Analyse!$E$107="X",INDIRECT("'DATA - økonomi'!V"&amp;4+15*$A62+4*$A62+5),0)+IF(Analyse!$E$108="X",INDIRECT("'DATA - økonomi'!V"&amp;4+15*$A62+4*$A62+6),0)+IF(Analyse!$E$109="X",INDIRECT("'DATA - økonomi'!V"&amp;4+15*$A62+4*$A62+7),0)+IF(Analyse!$E$110="X",INDIRECT("'DATA - økonomi'!V"&amp;4+15*$A62+4*$A62+8),0)+IF(Analyse!$E$111="X",INDIRECT("'DATA - økonomi'!V"&amp;4+15*$A62+4*$A62+9),0)+IF(Analyse!$E$112="X",INDIRECT("'DATA - økonomi'!V"&amp;4+15*$A62+4*$A62+10),0)+IF(Analyse!$E$115="X",INDIRECT("'DATA - økonomi'!V"&amp;4+15*$A62+4*$A62+11),0)+IF(Analyse!$E$116="X",INDIRECT("'DATA - økonomi'!V"&amp;4+15*$A62+4*$A62+12),0)+IF(Analyse!$E$117="X",INDIRECT("'DATA - økonomi'!V"&amp;4+15*$A62+4*$A62+13),0)+IF(Analyse!$E$129="X",INDIRECT("'DATA - økonomi'!V"&amp;4+15*$A62+4*$A62+14),0)</f>
        <v>0</v>
      </c>
      <c r="W62" s="36">
        <f ca="1">IF(Analyse!$E$3="X",INDIRECT("'DATA - økonomi'!W"&amp;4+15*$A62+4*$A62+0),0)+IF(Analyse!$E$4="X",INDIRECT("'DATA - økonomi'!W"&amp;4+15*$A62+4*$A62+1),0)+IF(Analyse!$E$104="X",INDIRECT("'DATA - økonomi'!W"&amp;4+15*$A62+4*$A62+2),0)+IF(Analyse!$E$105="X",INDIRECT("'DATA - økonomi'!W"&amp;4+15*$A62+4*$A62+3),0)+IF(Analyse!$E$106="X",INDIRECT("'DATA - økonomi'!W"&amp;4+15*$A62+4*$A62+4),0)+IF(Analyse!$E$107="X",INDIRECT("'DATA - økonomi'!W"&amp;4+15*$A62+4*$A62+5),0)+IF(Analyse!$E$108="X",INDIRECT("'DATA - økonomi'!W"&amp;4+15*$A62+4*$A62+6),0)+IF(Analyse!$E$109="X",INDIRECT("'DATA - økonomi'!W"&amp;4+15*$A62+4*$A62+7),0)+IF(Analyse!$E$110="X",INDIRECT("'DATA - økonomi'!W"&amp;4+15*$A62+4*$A62+8),0)+IF(Analyse!$E$111="X",INDIRECT("'DATA - økonomi'!W"&amp;4+15*$A62+4*$A62+9),0)+IF(Analyse!$E$112="X",INDIRECT("'DATA - økonomi'!W"&amp;4+15*$A62+4*$A62+10),0)+IF(Analyse!$E$115="X",INDIRECT("'DATA - økonomi'!W"&amp;4+15*$A62+4*$A62+11),0)+IF(Analyse!$E$116="X",INDIRECT("'DATA - økonomi'!W"&amp;4+15*$A62+4*$A62+12),0)+IF(Analyse!$E$117="X",INDIRECT("'DATA - økonomi'!W"&amp;4+15*$A62+4*$A62+13),0)+IF(Analyse!$E$129="X",INDIRECT("'DATA - økonomi'!W"&amp;4+15*$A62+4*$A62+14),0)</f>
        <v>0</v>
      </c>
      <c r="X62" s="36">
        <f ca="1">IF(Analyse!$E$3="X",INDIRECT("'DATA - økonomi'!X"&amp;4+15*$A62+4*$A62+0),0)+IF(Analyse!$E$4="X",INDIRECT("'DATA - økonomi'!X"&amp;4+15*$A62+4*$A62+1),0)+IF(Analyse!$E$104="X",INDIRECT("'DATA - økonomi'!X"&amp;4+15*$A62+4*$A62+2),0)+IF(Analyse!$E$105="X",INDIRECT("'DATA - økonomi'!X"&amp;4+15*$A62+4*$A62+3),0)+IF(Analyse!$E$106="X",INDIRECT("'DATA - økonomi'!X"&amp;4+15*$A62+4*$A62+4),0)+IF(Analyse!$E$107="X",INDIRECT("'DATA - økonomi'!X"&amp;4+15*$A62+4*$A62+5),0)+IF(Analyse!$E$108="X",INDIRECT("'DATA - økonomi'!X"&amp;4+15*$A62+4*$A62+6),0)+IF(Analyse!$E$109="X",INDIRECT("'DATA - økonomi'!X"&amp;4+15*$A62+4*$A62+7),0)+IF(Analyse!$E$110="X",INDIRECT("'DATA - økonomi'!X"&amp;4+15*$A62+4*$A62+8),0)+IF(Analyse!$E$111="X",INDIRECT("'DATA - økonomi'!X"&amp;4+15*$A62+4*$A62+9),0)+IF(Analyse!$E$112="X",INDIRECT("'DATA - økonomi'!X"&amp;4+15*$A62+4*$A62+10),0)+IF(Analyse!$E$115="X",INDIRECT("'DATA - økonomi'!X"&amp;4+15*$A62+4*$A62+11),0)+IF(Analyse!$E$116="X",INDIRECT("'DATA - økonomi'!X"&amp;4+15*$A62+4*$A62+12),0)+IF(Analyse!$E$117="X",INDIRECT("'DATA - økonomi'!X"&amp;4+15*$A62+4*$A62+13),0)+IF(Analyse!$E$129="X",INDIRECT("'DATA - økonomi'!X"&amp;4+15*$A62+4*$A62+14),0)</f>
        <v>0</v>
      </c>
      <c r="Y62" s="36">
        <f ca="1">IF(Analyse!$E$3="X",INDIRECT("'DATA - økonomi'!Y"&amp;4+15*$A62+4*$A62+0),0)+IF(Analyse!$E$4="X",INDIRECT("'DATA - økonomi'!Y"&amp;4+15*$A62+4*$A62+1),0)+IF(Analyse!$E$104="X",INDIRECT("'DATA - økonomi'!Y"&amp;4+15*$A62+4*$A62+2),0)+IF(Analyse!$E$105="X",INDIRECT("'DATA - økonomi'!Y"&amp;4+15*$A62+4*$A62+3),0)+IF(Analyse!$E$106="X",INDIRECT("'DATA - økonomi'!Y"&amp;4+15*$A62+4*$A62+4),0)+IF(Analyse!$E$107="X",INDIRECT("'DATA - økonomi'!Y"&amp;4+15*$A62+4*$A62+5),0)+IF(Analyse!$E$108="X",INDIRECT("'DATA - økonomi'!Y"&amp;4+15*$A62+4*$A62+6),0)+IF(Analyse!$E$109="X",INDIRECT("'DATA - økonomi'!Y"&amp;4+15*$A62+4*$A62+7),0)+IF(Analyse!$E$110="X",INDIRECT("'DATA - økonomi'!Y"&amp;4+15*$A62+4*$A62+8),0)+IF(Analyse!$E$111="X",INDIRECT("'DATA - økonomi'!Y"&amp;4+15*$A62+4*$A62+9),0)+IF(Analyse!$E$112="X",INDIRECT("'DATA - økonomi'!Y"&amp;4+15*$A62+4*$A62+10),0)+IF(Analyse!$E$115="X",INDIRECT("'DATA - økonomi'!Y"&amp;4+15*$A62+4*$A62+11),0)+IF(Analyse!$E$116="X",INDIRECT("'DATA - økonomi'!Y"&amp;4+15*$A62+4*$A62+12),0)+IF(Analyse!$E$117="X",INDIRECT("'DATA - økonomi'!Y"&amp;4+15*$A62+4*$A62+13),0)+IF(Analyse!$E$129="X",INDIRECT("'DATA - økonomi'!Y"&amp;4+15*$A62+4*$A62+14),0)</f>
        <v>0</v>
      </c>
      <c r="Z62" s="36">
        <f ca="1">IF(Analyse!$E$3="X",INDIRECT("'DATA - økonomi'!Z"&amp;4+15*$A62+4*$A62+0),0)+IF(Analyse!$E$4="X",INDIRECT("'DATA - økonomi'!Z"&amp;4+15*$A62+4*$A62+1),0)+IF(Analyse!$E$104="X",INDIRECT("'DATA - økonomi'!Z"&amp;4+15*$A62+4*$A62+2),0)+IF(Analyse!$E$105="X",INDIRECT("'DATA - økonomi'!Z"&amp;4+15*$A62+4*$A62+3),0)+IF(Analyse!$E$106="X",INDIRECT("'DATA - økonomi'!Z"&amp;4+15*$A62+4*$A62+4),0)+IF(Analyse!$E$107="X",INDIRECT("'DATA - økonomi'!Z"&amp;4+15*$A62+4*$A62+5),0)+IF(Analyse!$E$108="X",INDIRECT("'DATA - økonomi'!Z"&amp;4+15*$A62+4*$A62+6),0)+IF(Analyse!$E$109="X",INDIRECT("'DATA - økonomi'!Z"&amp;4+15*$A62+4*$A62+7),0)+IF(Analyse!$E$110="X",INDIRECT("'DATA - økonomi'!Z"&amp;4+15*$A62+4*$A62+8),0)+IF(Analyse!$E$111="X",INDIRECT("'DATA - økonomi'!Z"&amp;4+15*$A62+4*$A62+9),0)+IF(Analyse!$E$112="X",INDIRECT("'DATA - økonomi'!Z"&amp;4+15*$A62+4*$A62+10),0)+IF(Analyse!$E$115="X",INDIRECT("'DATA - økonomi'!Z"&amp;4+15*$A62+4*$A62+11),0)+IF(Analyse!$E$116="X",INDIRECT("'DATA - økonomi'!Z"&amp;4+15*$A62+4*$A62+12),0)+IF(Analyse!$E$117="X",INDIRECT("'DATA - økonomi'!Z"&amp;4+15*$A62+4*$A62+13),0)+IF(Analyse!$E$129="X",INDIRECT("'DATA - økonomi'!Z"&amp;4+15*$A62+4*$A62+14),0)</f>
        <v>0</v>
      </c>
      <c r="AA62" s="36">
        <f ca="1">IF(Analyse!$E$3="X",INDIRECT("'DATA - økonomi'!Z"&amp;4+15*$A62+4*$A62+0),0)+IF(Analyse!$E$4="X",INDIRECT("'DATA - økonomi'!Z"&amp;4+15*$A62+4*$A62+1),0)+IF(Analyse!$E$104="X",INDIRECT("'DATA - økonomi'!Z"&amp;4+15*$A62+4*$A62+2),0)+IF(Analyse!$E$105="X",INDIRECT("'DATA - økonomi'!Z"&amp;4+15*$A62+4*$A62+3),0)+IF(Analyse!$E$106="X",INDIRECT("'DATA - økonomi'!Z"&amp;4+15*$A62+4*$A62+4),0)+IF(Analyse!$E$107="X",INDIRECT("'DATA - økonomi'!Z"&amp;4+15*$A62+4*$A62+5),0)+IF(Analyse!$E$108="X",INDIRECT("'DATA - økonomi'!Z"&amp;4+15*$A62+4*$A62+6),0)+IF(Analyse!$E$109="X",INDIRECT("'DATA - økonomi'!Z"&amp;4+15*$A62+4*$A62+7),0)+IF(Analyse!$E$110="X",INDIRECT("'DATA - økonomi'!Z"&amp;4+15*$A62+4*$A62+8),0)+IF(Analyse!$E$111="X",INDIRECT("'DATA - økonomi'!Z"&amp;4+15*$A62+4*$A62+9),0)+IF(Analyse!$E$112="X",INDIRECT("'DATA - økonomi'!Z"&amp;4+15*$A62+4*$A62+10),0)+IF(Analyse!$E$115="X",INDIRECT("'DATA - økonomi'!Z"&amp;4+15*$A62+4*$A62+11),0)+IF(Analyse!$E$116="X",INDIRECT("'DATA - økonomi'!Z"&amp;4+15*$A62+4*$A62+12),0)+IF(Analyse!$E$117="X",INDIRECT("'DATA - økonomi'!Z"&amp;4+15*$A62+4*$A62+13),0)+IF(Analyse!$E$129="X",INDIRECT("'DATA - økonomi'!Z"&amp;4+15*$A62+4*$A62+14),0)</f>
        <v>0</v>
      </c>
      <c r="AB62" s="36">
        <f ca="1">IF(Analyse!$E$3="X",INDIRECT("'DATA - økonomi'!Z"&amp;4+15*$A62+4*$A62+0),0)+IF(Analyse!$E$4="X",INDIRECT("'DATA - økonomi'!Z"&amp;4+15*$A62+4*$A62+1),0)+IF(Analyse!$E$104="X",INDIRECT("'DATA - økonomi'!Z"&amp;4+15*$A62+4*$A62+2),0)+IF(Analyse!$E$105="X",INDIRECT("'DATA - økonomi'!Z"&amp;4+15*$A62+4*$A62+3),0)+IF(Analyse!$E$106="X",INDIRECT("'DATA - økonomi'!Z"&amp;4+15*$A62+4*$A62+4),0)+IF(Analyse!$E$107="X",INDIRECT("'DATA - økonomi'!Z"&amp;4+15*$A62+4*$A62+5),0)+IF(Analyse!$E$108="X",INDIRECT("'DATA - økonomi'!Z"&amp;4+15*$A62+4*$A62+6),0)+IF(Analyse!$E$109="X",INDIRECT("'DATA - økonomi'!Z"&amp;4+15*$A62+4*$A62+7),0)+IF(Analyse!$E$110="X",INDIRECT("'DATA - økonomi'!Z"&amp;4+15*$A62+4*$A62+8),0)+IF(Analyse!$E$111="X",INDIRECT("'DATA - økonomi'!Z"&amp;4+15*$A62+4*$A62+9),0)+IF(Analyse!$E$112="X",INDIRECT("'DATA - økonomi'!Z"&amp;4+15*$A62+4*$A62+10),0)+IF(Analyse!$E$115="X",INDIRECT("'DATA - økonomi'!Z"&amp;4+15*$A62+4*$A62+11),0)+IF(Analyse!$E$116="X",INDIRECT("'DATA - økonomi'!Z"&amp;4+15*$A62+4*$A62+12),0)+IF(Analyse!$E$117="X",INDIRECT("'DATA - økonomi'!Z"&amp;4+15*$A62+4*$A62+13),0)+IF(Analyse!$E$129="X",INDIRECT("'DATA - økonomi'!Z"&amp;4+15*$A62+4*$A62+14),0)</f>
        <v>0</v>
      </c>
      <c r="AC62" s="30"/>
      <c r="AD62" s="35" t="s">
        <v>70</v>
      </c>
      <c r="AE62" s="36">
        <f ca="1">IF(Analyse!$E$3="X",INDIRECT("'DATA - økonomi'!AE"&amp;4+15*$A62+4*$A62+0),0)+IF(Analyse!$E$4="X",INDIRECT("'DATA - økonomi'!AE"&amp;4+15*$A62+4*$A62+1),0)+IF(Analyse!$E$104="X",INDIRECT("'DATA - økonomi'!AE"&amp;4+15*$A62+4*$A62+2),0)+IF(Analyse!$E$105="X",INDIRECT("'DATA - økonomi'!AE"&amp;4+15*$A62+4*$A62+3),0)+IF(Analyse!$E$106="X",INDIRECT("'DATA - økonomi'!AE"&amp;4+15*$A62+4*$A62+4),0)+IF(Analyse!$E$107="X",INDIRECT("'DATA - økonomi'!AE"&amp;4+15*$A62+4*$A62+5),0)+IF(Analyse!$E$108="X",INDIRECT("'DATA - økonomi'!AE"&amp;4+15*$A62+4*$A62+6),0)+IF(Analyse!$E$109="X",INDIRECT("'DATA - økonomi'!AE"&amp;4+15*$A62+4*$A62+7),0)+IF(Analyse!$E$110="X",INDIRECT("'DATA - økonomi'!AE"&amp;4+15*$A62+4*$A62+8),0)+IF(Analyse!$E$111="X",INDIRECT("'DATA - økonomi'!AE"&amp;4+15*$A62+4*$A62+9),0)+IF(Analyse!$E$112="X",INDIRECT("'DATA - økonomi'!AE"&amp;4+15*$A62+4*$A62+10),0)+IF(Analyse!$E$115="X",INDIRECT("'DATA - økonomi'!AE"&amp;4+15*$A62+4*$A62+11),0)+IF(Analyse!$E$116="X",INDIRECT("'DATA - økonomi'!AE"&amp;4+15*$A62+4*$A62+12),0)+IF(Analyse!$E$117="X",INDIRECT("'DATA - økonomi'!AE"&amp;4+15*$A62+4*$A62+13),0)+IF(Analyse!$E$129="X",INDIRECT("'DATA - økonomi'!AE"&amp;4+15*$A62+4*$A62+14),0)</f>
        <v>0</v>
      </c>
      <c r="AF62" s="36">
        <f ca="1">IF(Analyse!$E$3="X",INDIRECT("'DATA - økonomi'!AF"&amp;4+15*$A62+4*$A62+0),0)+IF(Analyse!$E$4="X",INDIRECT("'DATA - økonomi'!AF"&amp;4+15*$A62+4*$A62+1),0)+IF(Analyse!$E$104="X",INDIRECT("'DATA - økonomi'!AF"&amp;4+15*$A62+4*$A62+2),0)+IF(Analyse!$E$105="X",INDIRECT("'DATA - økonomi'!AF"&amp;4+15*$A62+4*$A62+3),0)+IF(Analyse!$E$106="X",INDIRECT("'DATA - økonomi'!AF"&amp;4+15*$A62+4*$A62+4),0)+IF(Analyse!$E$107="X",INDIRECT("'DATA - økonomi'!AF"&amp;4+15*$A62+4*$A62+5),0)+IF(Analyse!$E$108="X",INDIRECT("'DATA - økonomi'!AF"&amp;4+15*$A62+4*$A62+6),0)+IF(Analyse!$E$109="X",INDIRECT("'DATA - økonomi'!AF"&amp;4+15*$A62+4*$A62+7),0)+IF(Analyse!$E$110="X",INDIRECT("'DATA - økonomi'!AF"&amp;4+15*$A62+4*$A62+8),0)+IF(Analyse!$E$111="X",INDIRECT("'DATA - økonomi'!AF"&amp;4+15*$A62+4*$A62+9),0)+IF(Analyse!$E$112="X",INDIRECT("'DATA - økonomi'!AF"&amp;4+15*$A62+4*$A62+10),0)+IF(Analyse!$E$115="X",INDIRECT("'DATA - økonomi'!AF"&amp;4+15*$A62+4*$A62+11),0)+IF(Analyse!$E$116="X",INDIRECT("'DATA - økonomi'!AF"&amp;4+15*$A62+4*$A62+12),0)+IF(Analyse!$E$117="X",INDIRECT("'DATA - økonomi'!AF"&amp;4+15*$A62+4*$A62+13),0)+IF(Analyse!$E$129="X",INDIRECT("'DATA - økonomi'!AF"&amp;4+15*$A62+4*$A62+14),0)</f>
        <v>0</v>
      </c>
      <c r="AG62" s="36">
        <f ca="1">IF(Analyse!$E$3="X",INDIRECT("'DATA - økonomi'!AG"&amp;4+15*$A62+4*$A62+0),0)+IF(Analyse!$E$4="X",INDIRECT("'DATA - økonomi'!AG"&amp;4+15*$A62+4*$A62+1),0)+IF(Analyse!$E$104="X",INDIRECT("'DATA - økonomi'!AG"&amp;4+15*$A62+4*$A62+2),0)+IF(Analyse!$E$105="X",INDIRECT("'DATA - økonomi'!AG"&amp;4+15*$A62+4*$A62+3),0)+IF(Analyse!$E$106="X",INDIRECT("'DATA - økonomi'!AG"&amp;4+15*$A62+4*$A62+4),0)+IF(Analyse!$E$107="X",INDIRECT("'DATA - økonomi'!AG"&amp;4+15*$A62+4*$A62+5),0)+IF(Analyse!$E$108="X",INDIRECT("'DATA - økonomi'!AG"&amp;4+15*$A62+4*$A62+6),0)+IF(Analyse!$E$109="X",INDIRECT("'DATA - økonomi'!AG"&amp;4+15*$A62+4*$A62+7),0)+IF(Analyse!$E$110="X",INDIRECT("'DATA - økonomi'!AG"&amp;4+15*$A62+4*$A62+8),0)+IF(Analyse!$E$111="X",INDIRECT("'DATA - økonomi'!AG"&amp;4+15*$A62+4*$A62+9),0)+IF(Analyse!$E$112="X",INDIRECT("'DATA - økonomi'!AG"&amp;4+15*$A62+4*$A62+10),0)+IF(Analyse!$E$115="X",INDIRECT("'DATA - økonomi'!AG"&amp;4+15*$A62+4*$A62+11),0)+IF(Analyse!$E$116="X",INDIRECT("'DATA - økonomi'!AG"&amp;4+15*$A62+4*$A62+12),0)+IF(Analyse!$E$117="X",INDIRECT("'DATA - økonomi'!AG"&amp;4+15*$A62+4*$A62+13),0)+IF(Analyse!$E$129="X",INDIRECT("'DATA - økonomi'!AG"&amp;4+15*$A62+4*$A62+14),0)</f>
        <v>0</v>
      </c>
      <c r="AH62" s="36">
        <f ca="1">IF(Analyse!$E$3="X",INDIRECT("'DATA - økonomi'!AH"&amp;4+15*$A62+4*$A62+0),0)+IF(Analyse!$E$4="X",INDIRECT("'DATA - økonomi'!AH"&amp;4+15*$A62+4*$A62+1),0)+IF(Analyse!$E$104="X",INDIRECT("'DATA - økonomi'!AH"&amp;4+15*$A62+4*$A62+2),0)+IF(Analyse!$E$105="X",INDIRECT("'DATA - økonomi'!AH"&amp;4+15*$A62+4*$A62+3),0)+IF(Analyse!$E$106="X",INDIRECT("'DATA - økonomi'!AH"&amp;4+15*$A62+4*$A62+4),0)+IF(Analyse!$E$107="X",INDIRECT("'DATA - økonomi'!AH"&amp;4+15*$A62+4*$A62+5),0)+IF(Analyse!$E$108="X",INDIRECT("'DATA - økonomi'!AH"&amp;4+15*$A62+4*$A62+6),0)+IF(Analyse!$E$109="X",INDIRECT("'DATA - økonomi'!AH"&amp;4+15*$A62+4*$A62+7),0)+IF(Analyse!$E$110="X",INDIRECT("'DATA - økonomi'!AH"&amp;4+15*$A62+4*$A62+8),0)+IF(Analyse!$E$111="X",INDIRECT("'DATA - økonomi'!AH"&amp;4+15*$A62+4*$A62+9),0)+IF(Analyse!$E$112="X",INDIRECT("'DATA - økonomi'!AH"&amp;4+15*$A62+4*$A62+10),0)+IF(Analyse!$E$115="X",INDIRECT("'DATA - økonomi'!AH"&amp;4+15*$A62+4*$A62+11),0)+IF(Analyse!$E$116="X",INDIRECT("'DATA - økonomi'!AH"&amp;4+15*$A62+4*$A62+12),0)+IF(Analyse!$E$117="X",INDIRECT("'DATA - økonomi'!AH"&amp;4+15*$A62+4*$A62+13),0)+IF(Analyse!$E$129="X",INDIRECT("'DATA - økonomi'!AH"&amp;4+15*$A62+4*$A62+14),0)</f>
        <v>0</v>
      </c>
      <c r="AI62" s="36">
        <f ca="1">IF(Analyse!$E$3="X",INDIRECT("'DATA - økonomi'!AI"&amp;4+15*$A62+4*$A62+0),0)+IF(Analyse!$E$4="X",INDIRECT("'DATA - økonomi'!AI"&amp;4+15*$A62+4*$A62+1),0)+IF(Analyse!$E$104="X",INDIRECT("'DATA - økonomi'!AI"&amp;4+15*$A62+4*$A62+2),0)+IF(Analyse!$E$105="X",INDIRECT("'DATA - økonomi'!AI"&amp;4+15*$A62+4*$A62+3),0)+IF(Analyse!$E$106="X",INDIRECT("'DATA - økonomi'!AI"&amp;4+15*$A62+4*$A62+4),0)+IF(Analyse!$E$107="X",INDIRECT("'DATA - økonomi'!AI"&amp;4+15*$A62+4*$A62+5),0)+IF(Analyse!$E$108="X",INDIRECT("'DATA - økonomi'!AI"&amp;4+15*$A62+4*$A62+6),0)+IF(Analyse!$E$109="X",INDIRECT("'DATA - økonomi'!AI"&amp;4+15*$A62+4*$A62+7),0)+IF(Analyse!$E$110="X",INDIRECT("'DATA - økonomi'!AI"&amp;4+15*$A62+4*$A62+8),0)+IF(Analyse!$E$111="X",INDIRECT("'DATA - økonomi'!AI"&amp;4+15*$A62+4*$A62+9),0)+IF(Analyse!$E$112="X",INDIRECT("'DATA - økonomi'!AI"&amp;4+15*$A62+4*$A62+10),0)+IF(Analyse!$E$115="X",INDIRECT("'DATA - økonomi'!AI"&amp;4+15*$A62+4*$A62+11),0)+IF(Analyse!$E$116="X",INDIRECT("'DATA - økonomi'!AI"&amp;4+15*$A62+4*$A62+12),0)+IF(Analyse!$E$117="X",INDIRECT("'DATA - økonomi'!AI"&amp;4+15*$A62+4*$A62+13),0)+IF(Analyse!$E$129="X",INDIRECT("'DATA - økonomi'!AI"&amp;4+15*$A62+4*$A62+14),0)</f>
        <v>0</v>
      </c>
      <c r="AJ62" s="36">
        <f ca="1">IF(Analyse!$E$3="X",INDIRECT("'DATA - økonomi'!AJ"&amp;4+15*$A62+4*$A62+0),0)+IF(Analyse!$E$4="X",INDIRECT("'DATA - økonomi'!AJ"&amp;4+15*$A62+4*$A62+1),0)+IF(Analyse!$E$104="X",INDIRECT("'DATA - økonomi'!AJ"&amp;4+15*$A62+4*$A62+2),0)+IF(Analyse!$E$105="X",INDIRECT("'DATA - økonomi'!AJ"&amp;4+15*$A62+4*$A62+3),0)+IF(Analyse!$E$106="X",INDIRECT("'DATA - økonomi'!AJ"&amp;4+15*$A62+4*$A62+4),0)+IF(Analyse!$E$107="X",INDIRECT("'DATA - økonomi'!AJ"&amp;4+15*$A62+4*$A62+5),0)+IF(Analyse!$E$108="X",INDIRECT("'DATA - økonomi'!AJ"&amp;4+15*$A62+4*$A62+6),0)+IF(Analyse!$E$109="X",INDIRECT("'DATA - økonomi'!AJ"&amp;4+15*$A62+4*$A62+7),0)+IF(Analyse!$E$110="X",INDIRECT("'DATA - økonomi'!AJ"&amp;4+15*$A62+4*$A62+8),0)+IF(Analyse!$E$111="X",INDIRECT("'DATA - økonomi'!AJ"&amp;4+15*$A62+4*$A62+9),0)+IF(Analyse!$E$112="X",INDIRECT("'DATA - økonomi'!AJ"&amp;4+15*$A62+4*$A62+10),0)+IF(Analyse!$E$115="X",INDIRECT("'DATA - økonomi'!AJ"&amp;4+15*$A62+4*$A62+11),0)+IF(Analyse!$E$116="X",INDIRECT("'DATA - økonomi'!AJ"&amp;4+15*$A62+4*$A62+12),0)+IF(Analyse!$E$117="X",INDIRECT("'DATA - økonomi'!AJ"&amp;4+15*$A62+4*$A62+13),0)+IF(Analyse!$E$129="X",INDIRECT("'DATA - økonomi'!AJ"&amp;4+15*$A62+4*$A62+14),0)</f>
        <v>0</v>
      </c>
      <c r="AK62" s="36">
        <f ca="1">IF(Analyse!$E$3="X",INDIRECT("'DATA - økonomi'!AK"&amp;4+15*$A62+4*$A62+0),0)+IF(Analyse!$E$4="X",INDIRECT("'DATA - økonomi'!AK"&amp;4+15*$A62+4*$A62+1),0)+IF(Analyse!$E$104="X",INDIRECT("'DATA - økonomi'!AK"&amp;4+15*$A62+4*$A62+2),0)+IF(Analyse!$E$105="X",INDIRECT("'DATA - økonomi'!AK"&amp;4+15*$A62+4*$A62+3),0)+IF(Analyse!$E$106="X",INDIRECT("'DATA - økonomi'!AK"&amp;4+15*$A62+4*$A62+4),0)+IF(Analyse!$E$107="X",INDIRECT("'DATA - økonomi'!AK"&amp;4+15*$A62+4*$A62+5),0)+IF(Analyse!$E$108="X",INDIRECT("'DATA - økonomi'!AK"&amp;4+15*$A62+4*$A62+6),0)+IF(Analyse!$E$109="X",INDIRECT("'DATA - økonomi'!AK"&amp;4+15*$A62+4*$A62+7),0)+IF(Analyse!$E$110="X",INDIRECT("'DATA - økonomi'!AK"&amp;4+15*$A62+4*$A62+8),0)+IF(Analyse!$E$111="X",INDIRECT("'DATA - økonomi'!AK"&amp;4+15*$A62+4*$A62+9),0)+IF(Analyse!$E$112="X",INDIRECT("'DATA - økonomi'!AK"&amp;4+15*$A62+4*$A62+10),0)+IF(Analyse!$E$115="X",INDIRECT("'DATA - økonomi'!AK"&amp;4+15*$A62+4*$A62+11),0)+IF(Analyse!$E$116="X",INDIRECT("'DATA - økonomi'!AK"&amp;4+15*$A62+4*$A62+12),0)+IF(Analyse!$E$117="X",INDIRECT("'DATA - økonomi'!AK"&amp;4+15*$A62+4*$A62+13),0)+IF(Analyse!$E$129="X",INDIRECT("'DATA - økonomi'!AK"&amp;4+15*$A62+4*$A62+14),0)</f>
        <v>0</v>
      </c>
      <c r="AL62" s="36">
        <f ca="1">IF(Analyse!$E$3="X",INDIRECT("'DATA - økonomi'!AL"&amp;4+15*$A62+4*$A62+0),0)+IF(Analyse!$E$4="X",INDIRECT("'DATA - økonomi'!AL"&amp;4+15*$A62+4*$A62+1),0)+IF(Analyse!$E$104="X",INDIRECT("'DATA - økonomi'!AL"&amp;4+15*$A62+4*$A62+2),0)+IF(Analyse!$E$105="X",INDIRECT("'DATA - økonomi'!AL"&amp;4+15*$A62+4*$A62+3),0)+IF(Analyse!$E$106="X",INDIRECT("'DATA - økonomi'!AL"&amp;4+15*$A62+4*$A62+4),0)+IF(Analyse!$E$107="X",INDIRECT("'DATA - økonomi'!AL"&amp;4+15*$A62+4*$A62+5),0)+IF(Analyse!$E$108="X",INDIRECT("'DATA - økonomi'!AL"&amp;4+15*$A62+4*$A62+6),0)+IF(Analyse!$E$109="X",INDIRECT("'DATA - økonomi'!AL"&amp;4+15*$A62+4*$A62+7),0)+IF(Analyse!$E$110="X",INDIRECT("'DATA - økonomi'!AL"&amp;4+15*$A62+4*$A62+8),0)+IF(Analyse!$E$111="X",INDIRECT("'DATA - økonomi'!AL"&amp;4+15*$A62+4*$A62+9),0)+IF(Analyse!$E$112="X",INDIRECT("'DATA - økonomi'!AL"&amp;4+15*$A62+4*$A62+10),0)+IF(Analyse!$E$115="X",INDIRECT("'DATA - økonomi'!AL"&amp;4+15*$A62+4*$A62+11),0)+IF(Analyse!$E$116="X",INDIRECT("'DATA - økonomi'!AL"&amp;4+15*$A62+4*$A62+12),0)+IF(Analyse!$E$117="X",INDIRECT("'DATA - økonomi'!AL"&amp;4+15*$A62+4*$A62+13),0)+IF(Analyse!$E$129="X",INDIRECT("'DATA - økonomi'!AL"&amp;4+15*$A62+4*$A62+14),0)</f>
        <v>0</v>
      </c>
      <c r="AM62" s="36">
        <f ca="1">IF(Analyse!$E$3="X",INDIRECT("'DATA - økonomi'!AM"&amp;4+15*$A62+4*$A62+0),0)+IF(Analyse!$E$4="X",INDIRECT("'DATA - økonomi'!AM"&amp;4+15*$A62+4*$A62+1),0)+IF(Analyse!$E$104="X",INDIRECT("'DATA - økonomi'!AM"&amp;4+15*$A62+4*$A62+2),0)+IF(Analyse!$E$105="X",INDIRECT("'DATA - økonomi'!AM"&amp;4+15*$A62+4*$A62+3),0)+IF(Analyse!$E$106="X",INDIRECT("'DATA - økonomi'!AM"&amp;4+15*$A62+4*$A62+4),0)+IF(Analyse!$E$107="X",INDIRECT("'DATA - økonomi'!AM"&amp;4+15*$A62+4*$A62+5),0)+IF(Analyse!$E$108="X",INDIRECT("'DATA - økonomi'!AM"&amp;4+15*$A62+4*$A62+6),0)+IF(Analyse!$E$109="X",INDIRECT("'DATA - økonomi'!AM"&amp;4+15*$A62+4*$A62+7),0)+IF(Analyse!$E$110="X",INDIRECT("'DATA - økonomi'!AM"&amp;4+15*$A62+4*$A62+8),0)+IF(Analyse!$E$111="X",INDIRECT("'DATA - økonomi'!AM"&amp;4+15*$A62+4*$A62+9),0)+IF(Analyse!$E$112="X",INDIRECT("'DATA - økonomi'!AM"&amp;4+15*$A62+4*$A62+10),0)+IF(Analyse!$E$115="X",INDIRECT("'DATA - økonomi'!AM"&amp;4+15*$A62+4*$A62+11),0)+IF(Analyse!$E$116="X",INDIRECT("'DATA - økonomi'!AM"&amp;4+15*$A62+4*$A62+12),0)+IF(Analyse!$E$117="X",INDIRECT("'DATA - økonomi'!AM"&amp;4+15*$A62+4*$A62+13),0)+IF(Analyse!$E$129="X",INDIRECT("'DATA - økonomi'!AM"&amp;4+15*$A62+4*$A62+14),0)</f>
        <v>0</v>
      </c>
      <c r="AN62" s="36">
        <f ca="1">IF(Analyse!$E$3="X",INDIRECT("'DATA - økonomi'!AN"&amp;4+15*$A62+4*$A62+0),0)+IF(Analyse!$E$4="X",INDIRECT("'DATA - økonomi'!AN"&amp;4+15*$A62+4*$A62+1),0)+IF(Analyse!$E$104="X",INDIRECT("'DATA - økonomi'!AN"&amp;4+15*$A62+4*$A62+2),0)+IF(Analyse!$E$105="X",INDIRECT("'DATA - økonomi'!AN"&amp;4+15*$A62+4*$A62+3),0)+IF(Analyse!$E$106="X",INDIRECT("'DATA - økonomi'!AN"&amp;4+15*$A62+4*$A62+4),0)+IF(Analyse!$E$107="X",INDIRECT("'DATA - økonomi'!AN"&amp;4+15*$A62+4*$A62+5),0)+IF(Analyse!$E$108="X",INDIRECT("'DATA - økonomi'!AN"&amp;4+15*$A62+4*$A62+6),0)+IF(Analyse!$E$109="X",INDIRECT("'DATA - økonomi'!AN"&amp;4+15*$A62+4*$A62+7),0)+IF(Analyse!$E$110="X",INDIRECT("'DATA - økonomi'!AN"&amp;4+15*$A62+4*$A62+8),0)+IF(Analyse!$E$111="X",INDIRECT("'DATA - økonomi'!AN"&amp;4+15*$A62+4*$A62+9),0)+IF(Analyse!$E$112="X",INDIRECT("'DATA - økonomi'!AN"&amp;4+15*$A62+4*$A62+10),0)+IF(Analyse!$E$115="X",INDIRECT("'DATA - økonomi'!AN"&amp;4+15*$A62+4*$A62+11),0)+IF(Analyse!$E$116="X",INDIRECT("'DATA - økonomi'!AN"&amp;4+15*$A62+4*$A62+12),0)+IF(Analyse!$E$117="X",INDIRECT("'DATA - økonomi'!AN"&amp;4+15*$A62+4*$A62+13),0)+IF(Analyse!$E$129="X",INDIRECT("'DATA - økonomi'!AN"&amp;4+15*$A62+4*$A62+14),0)</f>
        <v>0</v>
      </c>
      <c r="AO62" s="36">
        <f ca="1">IF(Analyse!$E$3="X",INDIRECT("'DATA - økonomi'!AO"&amp;4+15*$A62+4*$A62+0),0)+IF(Analyse!$E$4="X",INDIRECT("'DATA - økonomi'!AO"&amp;4+15*$A62+4*$A62+1),0)+IF(Analyse!$E$104="X",INDIRECT("'DATA - økonomi'!AO"&amp;4+15*$A62+4*$A62+2),0)+IF(Analyse!$E$105="X",INDIRECT("'DATA - økonomi'!AO"&amp;4+15*$A62+4*$A62+3),0)+IF(Analyse!$E$106="X",INDIRECT("'DATA - økonomi'!AO"&amp;4+15*$A62+4*$A62+4),0)+IF(Analyse!$E$107="X",INDIRECT("'DATA - økonomi'!AO"&amp;4+15*$A62+4*$A62+5),0)+IF(Analyse!$E$108="X",INDIRECT("'DATA - økonomi'!AO"&amp;4+15*$A62+4*$A62+6),0)+IF(Analyse!$E$109="X",INDIRECT("'DATA - økonomi'!AO"&amp;4+15*$A62+4*$A62+7),0)+IF(Analyse!$E$110="X",INDIRECT("'DATA - økonomi'!AO"&amp;4+15*$A62+4*$A62+8),0)+IF(Analyse!$E$111="X",INDIRECT("'DATA - økonomi'!AO"&amp;4+15*$A62+4*$A62+9),0)+IF(Analyse!$E$112="X",INDIRECT("'DATA - økonomi'!AO"&amp;4+15*$A62+4*$A62+10),0)+IF(Analyse!$E$115="X",INDIRECT("'DATA - økonomi'!AO"&amp;4+15*$A62+4*$A62+11),0)+IF(Analyse!$E$116="X",INDIRECT("'DATA - økonomi'!AO"&amp;4+15*$A62+4*$A62+12),0)+IF(Analyse!$E$117="X",INDIRECT("'DATA - økonomi'!AO"&amp;4+15*$A62+4*$A62+13),0)+IF(Analyse!$E$129="X",INDIRECT("'DATA - økonomi'!AO"&amp;4+15*$A62+4*$A62+14),0)</f>
        <v>0</v>
      </c>
      <c r="AP62" s="30"/>
      <c r="AQ62" s="35" t="s">
        <v>70</v>
      </c>
      <c r="AR62" s="36">
        <f ca="1">INDIRECT("'DATA - økonomi'!AE"&amp;($A165+1)*19)</f>
        <v>12819.344999999999</v>
      </c>
      <c r="AS62" s="36">
        <f ca="1">INDIRECT("'DATA - økonomi'!AF"&amp;($A165+1)*19)</f>
        <v>12622.803</v>
      </c>
      <c r="AT62" s="36">
        <f ca="1">INDIRECT("'DATA - økonomi'!AG"&amp;($A165+1)*19)</f>
        <v>12427.152</v>
      </c>
      <c r="AU62" s="36">
        <f ca="1">INDIRECT("'DATA - økonomi'!AH"&amp;($A165+1)*19)</f>
        <v>12212.368</v>
      </c>
      <c r="AV62" s="36">
        <f ca="1">INDIRECT("'DATA - økonomi'!AI"&amp;($A165+1)*19)</f>
        <v>12130.355</v>
      </c>
      <c r="AW62" s="36">
        <f ca="1">INDIRECT("'DATA - økonomi'!AJ"&amp;($A165+1)*19)</f>
        <v>12000.69</v>
      </c>
      <c r="AX62" s="36">
        <f ca="1">INDIRECT("'DATA - økonomi'!AK"&amp;($A165+1)*19)</f>
        <v>11854.143</v>
      </c>
      <c r="AY62" s="36">
        <f ca="1">INDIRECT("'DATA - økonomi'!AL"&amp;($A165+1)*19)</f>
        <v>11723.013000000001</v>
      </c>
      <c r="AZ62" s="36">
        <f ca="1">INDIRECT("'DATA - økonomi'!AM"&amp;($A165+1)*19)</f>
        <v>11578.082</v>
      </c>
      <c r="BA62" s="36">
        <f ca="1">INDIRECT("'DATA - økonomi'!AN"&amp;($A165+1)*19)</f>
        <v>11519.031999999999</v>
      </c>
      <c r="BB62" s="36">
        <f ca="1">INDIRECT("'DATA - økonomi'!AO"&amp;($A165+1)*19)</f>
        <v>11418.170999999998</v>
      </c>
      <c r="BC62" s="30"/>
    </row>
    <row r="63" spans="1:55" x14ac:dyDescent="0.25">
      <c r="A63" s="32">
        <v>59</v>
      </c>
      <c r="B63" s="35" t="s">
        <v>71</v>
      </c>
      <c r="C63" s="36">
        <f ca="1">IF(Analyse!$E$3="X",INDIRECT("'DATA - økonomi'!C"&amp;4+15*$A63+4*$A63+0),0)+IF(Analyse!$E$4="X",INDIRECT("'DATA - økonomi'!C"&amp;4+15*$A63+4*$A63+1),0)+IF(Analyse!$E$104="X",INDIRECT("'DATA - økonomi'!C"&amp;4+15*$A63+4*$A63+2),0)+IF(Analyse!$E$105="X",INDIRECT("'DATA - økonomi'!C"&amp;4+15*$A63+4*$A63+3),0)+IF(Analyse!$E$106="X",INDIRECT("'DATA - økonomi'!C"&amp;4+15*$A63+4*$A63+4),0)+IF(Analyse!$E$107="X",INDIRECT("'DATA - økonomi'!C"&amp;4+15*$A63+4*$A63+5),0)+IF(Analyse!$E$108="X",INDIRECT("'DATA - økonomi'!C"&amp;4+15*$A63+4*$A63+6),0)+IF(Analyse!$E$109="X",INDIRECT("'DATA - økonomi'!C"&amp;4+15*$A63+4*$A63+7),0)+IF(Analyse!$E$110="X",INDIRECT("'DATA - økonomi'!C"&amp;4+15*$A63+4*$A63+8),0)+IF(Analyse!$E$111="X",INDIRECT("'DATA - økonomi'!C"&amp;4+15*$A63+4*$A63+9),0)+IF(Analyse!$E$112="X",INDIRECT("'DATA - økonomi'!C"&amp;4+15*$A63+4*$A63+10),0)+IF(Analyse!$E$115="X",INDIRECT("'DATA - økonomi'!C"&amp;4+15*$A63+4*$A63+11),0)+IF(Analyse!$E$116="X",INDIRECT("'DATA - økonomi'!C"&amp;4+15*$A63+4*$A63+12),0)+IF(Analyse!$E$117="X",INDIRECT("'DATA - økonomi'!C"&amp;4+15*$A63+4*$A63+13),0)+IF(Analyse!$E$129="X",INDIRECT("'DATA - økonomi'!C"&amp;4+15*$A63+4*$A63+14),0)</f>
        <v>0</v>
      </c>
      <c r="D63" s="36">
        <f ca="1">IF(Analyse!$E$3="X",INDIRECT("'DATA - økonomi'!D"&amp;4+15*$A63+4*$A63+0),0)+IF(Analyse!$E$4="X",INDIRECT("'DATA - økonomi'!D"&amp;4+15*$A63+4*$A63+1),0)+IF(Analyse!$E$104="X",INDIRECT("'DATA - økonomi'!D"&amp;4+15*$A63+4*$A63+2),0)+IF(Analyse!$E$105="X",INDIRECT("'DATA - økonomi'!D"&amp;4+15*$A63+4*$A63+3),0)+IF(Analyse!$E$106="X",INDIRECT("'DATA - økonomi'!D"&amp;4+15*$A63+4*$A63+4),0)+IF(Analyse!$E$107="X",INDIRECT("'DATA - økonomi'!D"&amp;4+15*$A63+4*$A63+5),0)+IF(Analyse!$E$108="X",INDIRECT("'DATA - økonomi'!D"&amp;4+15*$A63+4*$A63+6),0)+IF(Analyse!$E$109="X",INDIRECT("'DATA - økonomi'!D"&amp;4+15*$A63+4*$A63+7),0)+IF(Analyse!$E$110="X",INDIRECT("'DATA - økonomi'!D"&amp;4+15*$A63+4*$A63+8),0)+IF(Analyse!$E$111="X",INDIRECT("'DATA - økonomi'!D"&amp;4+15*$A63+4*$A63+9),0)+IF(Analyse!$E$112="X",INDIRECT("'DATA - økonomi'!D"&amp;4+15*$A63+4*$A63+10),0)+IF(Analyse!$E$115="X",INDIRECT("'DATA - økonomi'!D"&amp;4+15*$A63+4*$A63+11),0)+IF(Analyse!$E$116="X",INDIRECT("'DATA - økonomi'!D"&amp;4+15*$A63+4*$A63+12),0)+IF(Analyse!$E$117="X",INDIRECT("'DATA - økonomi'!D"&amp;4+15*$A63+4*$A63+13),0)+IF(Analyse!$E$129="X",INDIRECT("'DATA - økonomi'!D"&amp;4+15*$A63+4*$A63+14),0)</f>
        <v>0</v>
      </c>
      <c r="E63" s="36">
        <f ca="1">IF(Analyse!$E$3="X",INDIRECT("'DATA - økonomi'!E"&amp;4+15*$A63+4*$A63+0),0)+IF(Analyse!$E$4="X",INDIRECT("'DATA - økonomi'!E"&amp;4+15*$A63+4*$A63+1),0)+IF(Analyse!$E$104="X",INDIRECT("'DATA - økonomi'!E"&amp;4+15*$A63+4*$A63+2),0)+IF(Analyse!$E$105="X",INDIRECT("'DATA - økonomi'!E"&amp;4+15*$A63+4*$A63+3),0)+IF(Analyse!$E$106="X",INDIRECT("'DATA - økonomi'!E"&amp;4+15*$A63+4*$A63+4),0)+IF(Analyse!$E$107="X",INDIRECT("'DATA - økonomi'!E"&amp;4+15*$A63+4*$A63+5),0)+IF(Analyse!$E$108="X",INDIRECT("'DATA - økonomi'!E"&amp;4+15*$A63+4*$A63+6),0)+IF(Analyse!$E$109="X",INDIRECT("'DATA - økonomi'!E"&amp;4+15*$A63+4*$A63+7),0)+IF(Analyse!$E$110="X",INDIRECT("'DATA - økonomi'!E"&amp;4+15*$A63+4*$A63+8),0)+IF(Analyse!$E$111="X",INDIRECT("'DATA - økonomi'!E"&amp;4+15*$A63+4*$A63+9),0)+IF(Analyse!$E$112="X",INDIRECT("'DATA - økonomi'!E"&amp;4+15*$A63+4*$A63+10),0)+IF(Analyse!$E$115="X",INDIRECT("'DATA - økonomi'!E"&amp;4+15*$A63+4*$A63+11),0)+IF(Analyse!$E$116="X",INDIRECT("'DATA - økonomi'!E"&amp;4+15*$A63+4*$A63+12),0)+IF(Analyse!$E$117="X",INDIRECT("'DATA - økonomi'!E"&amp;4+15*$A63+4*$A63+13),0)+IF(Analyse!$E$129="X",INDIRECT("'DATA - økonomi'!E"&amp;4+15*$A63+4*$A63+14),0)</f>
        <v>0</v>
      </c>
      <c r="F63" s="36">
        <f ca="1">IF(Analyse!$E$3="X",INDIRECT("'DATA - økonomi'!F"&amp;4+15*$A63+4*$A63+0),0)+IF(Analyse!$E$4="X",INDIRECT("'DATA - økonomi'!F"&amp;4+15*$A63+4*$A63+1),0)+IF(Analyse!$E$104="X",INDIRECT("'DATA - økonomi'!F"&amp;4+15*$A63+4*$A63+2),0)+IF(Analyse!$E$105="X",INDIRECT("'DATA - økonomi'!F"&amp;4+15*$A63+4*$A63+3),0)+IF(Analyse!$E$106="X",INDIRECT("'DATA - økonomi'!F"&amp;4+15*$A63+4*$A63+4),0)+IF(Analyse!$E$107="X",INDIRECT("'DATA - økonomi'!F"&amp;4+15*$A63+4*$A63+5),0)+IF(Analyse!$E$108="X",INDIRECT("'DATA - økonomi'!F"&amp;4+15*$A63+4*$A63+6),0)+IF(Analyse!$E$109="X",INDIRECT("'DATA - økonomi'!F"&amp;4+15*$A63+4*$A63+7),0)+IF(Analyse!$E$110="X",INDIRECT("'DATA - økonomi'!F"&amp;4+15*$A63+4*$A63+8),0)+IF(Analyse!$E$111="X",INDIRECT("'DATA - økonomi'!F"&amp;4+15*$A63+4*$A63+9),0)+IF(Analyse!$E$112="X",INDIRECT("'DATA - økonomi'!F"&amp;4+15*$A63+4*$A63+10),0)+IF(Analyse!$E$115="X",INDIRECT("'DATA - økonomi'!F"&amp;4+15*$A63+4*$A63+11),0)+IF(Analyse!$E$116="X",INDIRECT("'DATA - økonomi'!F"&amp;4+15*$A63+4*$A63+12),0)+IF(Analyse!$E$117="X",INDIRECT("'DATA - økonomi'!F"&amp;4+15*$A63+4*$A63+13),0)+IF(Analyse!$E$129="X",INDIRECT("'DATA - økonomi'!F"&amp;4+15*$A63+4*$A63+14),0)</f>
        <v>0</v>
      </c>
      <c r="G63" s="36">
        <f ca="1">IF(Analyse!$E$3="X",INDIRECT("'DATA - økonomi'!G"&amp;4+15*$A63+4*$A63+0),0)+IF(Analyse!$E$4="X",INDIRECT("'DATA - økonomi'!G"&amp;4+15*$A63+4*$A63+1),0)+IF(Analyse!$E$104="X",INDIRECT("'DATA - økonomi'!G"&amp;4+15*$A63+4*$A63+2),0)+IF(Analyse!$E$105="X",INDIRECT("'DATA - økonomi'!G"&amp;4+15*$A63+4*$A63+3),0)+IF(Analyse!$E$106="X",INDIRECT("'DATA - økonomi'!G"&amp;4+15*$A63+4*$A63+4),0)+IF(Analyse!$E$107="X",INDIRECT("'DATA - økonomi'!G"&amp;4+15*$A63+4*$A63+5),0)+IF(Analyse!$E$108="X",INDIRECT("'DATA - økonomi'!G"&amp;4+15*$A63+4*$A63+6),0)+IF(Analyse!$E$109="X",INDIRECT("'DATA - økonomi'!G"&amp;4+15*$A63+4*$A63+7),0)+IF(Analyse!$E$110="X",INDIRECT("'DATA - økonomi'!G"&amp;4+15*$A63+4*$A63+8),0)+IF(Analyse!$E$111="X",INDIRECT("'DATA - økonomi'!G"&amp;4+15*$A63+4*$A63+9),0)+IF(Analyse!$E$112="X",INDIRECT("'DATA - økonomi'!G"&amp;4+15*$A63+4*$A63+10),0)+IF(Analyse!$E$115="X",INDIRECT("'DATA - økonomi'!G"&amp;4+15*$A63+4*$A63+11),0)+IF(Analyse!$E$116="X",INDIRECT("'DATA - økonomi'!G"&amp;4+15*$A63+4*$A63+12),0)+IF(Analyse!$E$117="X",INDIRECT("'DATA - økonomi'!G"&amp;4+15*$A63+4*$A63+13),0)+IF(Analyse!$E$129="X",INDIRECT("'DATA - økonomi'!G"&amp;4+15*$A63+4*$A63+14),0)</f>
        <v>0</v>
      </c>
      <c r="H63" s="36">
        <f ca="1">IF(Analyse!$E$3="X",INDIRECT("'DATA - økonomi'!H"&amp;4+15*$A63+4*$A63+0),0)+IF(Analyse!$E$4="X",INDIRECT("'DATA - økonomi'!H"&amp;4+15*$A63+4*$A63+1),0)+IF(Analyse!$E$104="X",INDIRECT("'DATA - økonomi'!H"&amp;4+15*$A63+4*$A63+2),0)+IF(Analyse!$E$105="X",INDIRECT("'DATA - økonomi'!H"&amp;4+15*$A63+4*$A63+3),0)+IF(Analyse!$E$106="X",INDIRECT("'DATA - økonomi'!H"&amp;4+15*$A63+4*$A63+4),0)+IF(Analyse!$E$107="X",INDIRECT("'DATA - økonomi'!H"&amp;4+15*$A63+4*$A63+5),0)+IF(Analyse!$E$108="X",INDIRECT("'DATA - økonomi'!H"&amp;4+15*$A63+4*$A63+6),0)+IF(Analyse!$E$109="X",INDIRECT("'DATA - økonomi'!H"&amp;4+15*$A63+4*$A63+7),0)+IF(Analyse!$E$110="X",INDIRECT("'DATA - økonomi'!H"&amp;4+15*$A63+4*$A63+8),0)+IF(Analyse!$E$111="X",INDIRECT("'DATA - økonomi'!H"&amp;4+15*$A63+4*$A63+9),0)+IF(Analyse!$E$112="X",INDIRECT("'DATA - økonomi'!H"&amp;4+15*$A63+4*$A63+10),0)+IF(Analyse!$E$115="X",INDIRECT("'DATA - økonomi'!H"&amp;4+15*$A63+4*$A63+11),0)+IF(Analyse!$E$116="X",INDIRECT("'DATA - økonomi'!H"&amp;4+15*$A63+4*$A63+12),0)+IF(Analyse!$E$117="X",INDIRECT("'DATA - økonomi'!H"&amp;4+15*$A63+4*$A63+13),0)+IF(Analyse!$E$129="X",INDIRECT("'DATA - økonomi'!H"&amp;4+15*$A63+4*$A63+14),0)</f>
        <v>0</v>
      </c>
      <c r="I63" s="36">
        <f ca="1">IF(Analyse!$E$3="X",INDIRECT("'DATA - økonomi'!I"&amp;4+15*$A63+4*$A63+0),0)+IF(Analyse!$E$4="X",INDIRECT("'DATA - økonomi'!I"&amp;4+15*$A63+4*$A63+1),0)+IF(Analyse!$E$104="X",INDIRECT("'DATA - økonomi'!I"&amp;4+15*$A63+4*$A63+2),0)+IF(Analyse!$E$105="X",INDIRECT("'DATA - økonomi'!I"&amp;4+15*$A63+4*$A63+3),0)+IF(Analyse!$E$106="X",INDIRECT("'DATA - økonomi'!I"&amp;4+15*$A63+4*$A63+4),0)+IF(Analyse!$E$107="X",INDIRECT("'DATA - økonomi'!I"&amp;4+15*$A63+4*$A63+5),0)+IF(Analyse!$E$108="X",INDIRECT("'DATA - økonomi'!I"&amp;4+15*$A63+4*$A63+6),0)+IF(Analyse!$E$109="X",INDIRECT("'DATA - økonomi'!I"&amp;4+15*$A63+4*$A63+7),0)+IF(Analyse!$E$110="X",INDIRECT("'DATA - økonomi'!I"&amp;4+15*$A63+4*$A63+8),0)+IF(Analyse!$E$111="X",INDIRECT("'DATA - økonomi'!I"&amp;4+15*$A63+4*$A63+9),0)+IF(Analyse!$E$112="X",INDIRECT("'DATA - økonomi'!I"&amp;4+15*$A63+4*$A63+10),0)+IF(Analyse!$E$115="X",INDIRECT("'DATA - økonomi'!I"&amp;4+15*$A63+4*$A63+11),0)+IF(Analyse!$E$116="X",INDIRECT("'DATA - økonomi'!I"&amp;4+15*$A63+4*$A63+12),0)+IF(Analyse!$E$117="X",INDIRECT("'DATA - økonomi'!I"&amp;4+15*$A63+4*$A63+13),0)+IF(Analyse!$E$129="X",INDIRECT("'DATA - økonomi'!I"&amp;4+15*$A63+4*$A63+14),0)</f>
        <v>0</v>
      </c>
      <c r="J63" s="36">
        <f ca="1">IF(Analyse!$E$3="X",INDIRECT("'DATA - økonomi'!J"&amp;4+15*$A63+4*$A63+0),0)+IF(Analyse!$E$4="X",INDIRECT("'DATA - økonomi'!J"&amp;4+15*$A63+4*$A63+1),0)+IF(Analyse!$E$104="X",INDIRECT("'DATA - økonomi'!J"&amp;4+15*$A63+4*$A63+2),0)+IF(Analyse!$E$105="X",INDIRECT("'DATA - økonomi'!J"&amp;4+15*$A63+4*$A63+3),0)+IF(Analyse!$E$106="X",INDIRECT("'DATA - økonomi'!J"&amp;4+15*$A63+4*$A63+4),0)+IF(Analyse!$E$107="X",INDIRECT("'DATA - økonomi'!J"&amp;4+15*$A63+4*$A63+5),0)+IF(Analyse!$E$108="X",INDIRECT("'DATA - økonomi'!J"&amp;4+15*$A63+4*$A63+6),0)+IF(Analyse!$E$109="X",INDIRECT("'DATA - økonomi'!J"&amp;4+15*$A63+4*$A63+7),0)+IF(Analyse!$E$110="X",INDIRECT("'DATA - økonomi'!J"&amp;4+15*$A63+4*$A63+8),0)+IF(Analyse!$E$111="X",INDIRECT("'DATA - økonomi'!J"&amp;4+15*$A63+4*$A63+9),0)+IF(Analyse!$E$112="X",INDIRECT("'DATA - økonomi'!J"&amp;4+15*$A63+4*$A63+10),0)+IF(Analyse!$E$115="X",INDIRECT("'DATA - økonomi'!J"&amp;4+15*$A63+4*$A63+11),0)+IF(Analyse!$E$116="X",INDIRECT("'DATA - økonomi'!J"&amp;4+15*$A63+4*$A63+12),0)+IF(Analyse!$E$117="X",INDIRECT("'DATA - økonomi'!J"&amp;4+15*$A63+4*$A63+13),0)+IF(Analyse!$E$129="X",INDIRECT("'DATA - økonomi'!J"&amp;4+15*$A63+4*$A63+14),0)</f>
        <v>0</v>
      </c>
      <c r="K63" s="36">
        <f ca="1">IF(Analyse!$E$3="X",INDIRECT("'DATA - økonomi'!K"&amp;4+15*$A63+4*$A63+0),0)+IF(Analyse!$E$4="X",INDIRECT("'DATA - økonomi'!K"&amp;4+15*$A63+4*$A63+1),0)+IF(Analyse!$E$104="X",INDIRECT("'DATA - økonomi'!K"&amp;4+15*$A63+4*$A63+2),0)+IF(Analyse!$E$105="X",INDIRECT("'DATA - økonomi'!K"&amp;4+15*$A63+4*$A63+3),0)+IF(Analyse!$E$106="X",INDIRECT("'DATA - økonomi'!K"&amp;4+15*$A63+4*$A63+4),0)+IF(Analyse!$E$107="X",INDIRECT("'DATA - økonomi'!K"&amp;4+15*$A63+4*$A63+5),0)+IF(Analyse!$E$108="X",INDIRECT("'DATA - økonomi'!K"&amp;4+15*$A63+4*$A63+6),0)+IF(Analyse!$E$109="X",INDIRECT("'DATA - økonomi'!K"&amp;4+15*$A63+4*$A63+7),0)+IF(Analyse!$E$110="X",INDIRECT("'DATA - økonomi'!K"&amp;4+15*$A63+4*$A63+8),0)+IF(Analyse!$E$111="X",INDIRECT("'DATA - økonomi'!K"&amp;4+15*$A63+4*$A63+9),0)+IF(Analyse!$E$112="X",INDIRECT("'DATA - økonomi'!K"&amp;4+15*$A63+4*$A63+10),0)+IF(Analyse!$E$115="X",INDIRECT("'DATA - økonomi'!K"&amp;4+15*$A63+4*$A63+11),0)+IF(Analyse!$E$116="X",INDIRECT("'DATA - økonomi'!K"&amp;4+15*$A63+4*$A63+12),0)+IF(Analyse!$E$117="X",INDIRECT("'DATA - økonomi'!K"&amp;4+15*$A63+4*$A63+13),0)+IF(Analyse!$E$129="X",INDIRECT("'DATA - økonomi'!K"&amp;4+15*$A63+4*$A63+14),0)</f>
        <v>0</v>
      </c>
      <c r="L63" s="36">
        <f ca="1">IF(Analyse!$E$3="X",INDIRECT("'DATA - økonomi'!L"&amp;4+15*$A63+4*$A63+0),0)+IF(Analyse!$E$4="X",INDIRECT("'DATA - økonomi'!L"&amp;4+15*$A63+4*$A63+1),0)+IF(Analyse!$E$104="X",INDIRECT("'DATA - økonomi'!L"&amp;4+15*$A63+4*$A63+2),0)+IF(Analyse!$E$105="X",INDIRECT("'DATA - økonomi'!L"&amp;4+15*$A63+4*$A63+3),0)+IF(Analyse!$E$106="X",INDIRECT("'DATA - økonomi'!L"&amp;4+15*$A63+4*$A63+4),0)+IF(Analyse!$E$107="X",INDIRECT("'DATA - økonomi'!L"&amp;4+15*$A63+4*$A63+5),0)+IF(Analyse!$E$108="X",INDIRECT("'DATA - økonomi'!L"&amp;4+15*$A63+4*$A63+6),0)+IF(Analyse!$E$109="X",INDIRECT("'DATA - økonomi'!L"&amp;4+15*$A63+4*$A63+7),0)+IF(Analyse!$E$110="X",INDIRECT("'DATA - økonomi'!L"&amp;4+15*$A63+4*$A63+8),0)+IF(Analyse!$E$111="X",INDIRECT("'DATA - økonomi'!L"&amp;4+15*$A63+4*$A63+9),0)+IF(Analyse!$E$112="X",INDIRECT("'DATA - økonomi'!L"&amp;4+15*$A63+4*$A63+10),0)+IF(Analyse!$E$115="X",INDIRECT("'DATA - økonomi'!L"&amp;4+15*$A63+4*$A63+11),0)+IF(Analyse!$E$116="X",INDIRECT("'DATA - økonomi'!L"&amp;4+15*$A63+4*$A63+12),0)+IF(Analyse!$E$117="X",INDIRECT("'DATA - økonomi'!L"&amp;4+15*$A63+4*$A63+13),0)+IF(Analyse!$E$129="X",INDIRECT("'DATA - økonomi'!L"&amp;4+15*$A63+4*$A63+14),0)</f>
        <v>0</v>
      </c>
      <c r="M63" s="36">
        <f ca="1">IF(Analyse!$E$3="X",INDIRECT("'DATA - økonomi'!M"&amp;4+15*$A63+4*$A63+0),0)+IF(Analyse!$E$4="X",INDIRECT("'DATA - økonomi'!M"&amp;4+15*$A63+4*$A63+1),0)+IF(Analyse!$E$104="X",INDIRECT("'DATA - økonomi'!M"&amp;4+15*$A63+4*$A63+2),0)+IF(Analyse!$E$105="X",INDIRECT("'DATA - økonomi'!M"&amp;4+15*$A63+4*$A63+3),0)+IF(Analyse!$E$106="X",INDIRECT("'DATA - økonomi'!M"&amp;4+15*$A63+4*$A63+4),0)+IF(Analyse!$E$107="X",INDIRECT("'DATA - økonomi'!M"&amp;4+15*$A63+4*$A63+5),0)+IF(Analyse!$E$108="X",INDIRECT("'DATA - økonomi'!M"&amp;4+15*$A63+4*$A63+6),0)+IF(Analyse!$E$109="X",INDIRECT("'DATA - økonomi'!M"&amp;4+15*$A63+4*$A63+7),0)+IF(Analyse!$E$110="X",INDIRECT("'DATA - økonomi'!M"&amp;4+15*$A63+4*$A63+8),0)+IF(Analyse!$E$111="X",INDIRECT("'DATA - økonomi'!M"&amp;4+15*$A63+4*$A63+9),0)+IF(Analyse!$E$112="X",INDIRECT("'DATA - økonomi'!M"&amp;4+15*$A63+4*$A63+10),0)+IF(Analyse!$E$115="X",INDIRECT("'DATA - økonomi'!M"&amp;4+15*$A63+4*$A63+11),0)+IF(Analyse!$E$116="X",INDIRECT("'DATA - økonomi'!M"&amp;4+15*$A63+4*$A63+12),0)+IF(Analyse!$E$117="X",INDIRECT("'DATA - økonomi'!M"&amp;4+15*$A63+4*$A63+13),0)+IF(Analyse!$E$129="X",INDIRECT("'DATA - økonomi'!M"&amp;4+15*$A63+4*$A63+14),0)</f>
        <v>0</v>
      </c>
      <c r="N63" s="36">
        <f ca="1">IF(Analyse!$E$3="X",INDIRECT("'DATA - økonomi'!N"&amp;4+15*$A63+4*$A63+0),0)+IF(Analyse!$E$4="X",INDIRECT("'DATA - økonomi'!N"&amp;4+15*$A63+4*$A63+1),0)+IF(Analyse!$E$104="X",INDIRECT("'DATA - økonomi'!N"&amp;4+15*$A63+4*$A63+2),0)+IF(Analyse!$E$105="X",INDIRECT("'DATA - økonomi'!N"&amp;4+15*$A63+4*$A63+3),0)+IF(Analyse!$E$106="X",INDIRECT("'DATA - økonomi'!N"&amp;4+15*$A63+4*$A63+4),0)+IF(Analyse!$E$107="X",INDIRECT("'DATA - økonomi'!N"&amp;4+15*$A63+4*$A63+5),0)+IF(Analyse!$E$108="X",INDIRECT("'DATA - økonomi'!N"&amp;4+15*$A63+4*$A63+6),0)+IF(Analyse!$E$109="X",INDIRECT("'DATA - økonomi'!N"&amp;4+15*$A63+4*$A63+7),0)+IF(Analyse!$E$110="X",INDIRECT("'DATA - økonomi'!N"&amp;4+15*$A63+4*$A63+8),0)+IF(Analyse!$E$111="X",INDIRECT("'DATA - økonomi'!N"&amp;4+15*$A63+4*$A63+9),0)+IF(Analyse!$E$112="X",INDIRECT("'DATA - økonomi'!N"&amp;4+15*$A63+4*$A63+10),0)+IF(Analyse!$E$115="X",INDIRECT("'DATA - økonomi'!N"&amp;4+15*$A63+4*$A63+11),0)+IF(Analyse!$E$116="X",INDIRECT("'DATA - økonomi'!N"&amp;4+15*$A63+4*$A63+12),0)+IF(Analyse!$E$117="X",INDIRECT("'DATA - økonomi'!N"&amp;4+15*$A63+4*$A63+13),0)+IF(Analyse!$E$129="X",INDIRECT("'DATA - økonomi'!N"&amp;4+15*$A63+4*$A63+14),0)</f>
        <v>0</v>
      </c>
      <c r="O63" s="32"/>
      <c r="P63" s="35" t="s">
        <v>71</v>
      </c>
      <c r="Q63" s="36">
        <f ca="1">IF(Analyse!$E$3="X",INDIRECT("'DATA - økonomi'!Q"&amp;4+15*$A63+4*$A63+0),0)+IF(Analyse!$E$4="X",INDIRECT("'DATA - økonomi'!Q"&amp;4+15*$A63+4*$A63+1),0)+IF(Analyse!$E$104="X",INDIRECT("'DATA - økonomi'!Q"&amp;4+15*$A63+4*$A63+2),0)+IF(Analyse!$E$105="X",INDIRECT("'DATA - økonomi'!Q"&amp;4+15*$A63+4*$A63+3),0)+IF(Analyse!$E$106="X",INDIRECT("'DATA - økonomi'!Q"&amp;4+15*$A63+4*$A63+4),0)+IF(Analyse!$E$107="X",INDIRECT("'DATA - økonomi'!Q"&amp;4+15*$A63+4*$A63+5),0)+IF(Analyse!$E$108="X",INDIRECT("'DATA - økonomi'!Q"&amp;4+15*$A63+4*$A63+6),0)+IF(Analyse!$E$109="X",INDIRECT("'DATA - økonomi'!Q"&amp;4+15*$A63+4*$A63+7),0)+IF(Analyse!$E$110="X",INDIRECT("'DATA - økonomi'!Q"&amp;4+15*$A63+4*$A63+8),0)+IF(Analyse!$E$111="X",INDIRECT("'DATA - økonomi'!Q"&amp;4+15*$A63+4*$A63+9),0)+IF(Analyse!$E$112="X",INDIRECT("'DATA - økonomi'!Q"&amp;4+15*$A63+4*$A63+10),0)+IF(Analyse!$E$115="X",INDIRECT("'DATA - økonomi'!Q"&amp;4+15*$A63+4*$A63+11),0)+IF(Analyse!$E$116="X",INDIRECT("'DATA - økonomi'!Q"&amp;4+15*$A63+4*$A63+12),0)+IF(Analyse!$E$117="X",INDIRECT("'DATA - økonomi'!Q"&amp;4+15*$A63+4*$A63+13),0)+IF(Analyse!$E$129="X",INDIRECT("'DATA - økonomi'!Q"&amp;4+15*$A63+4*$A63+14),0)</f>
        <v>0</v>
      </c>
      <c r="R63" s="36">
        <f ca="1">IF(Analyse!$E$3="X",INDIRECT("'DATA - økonomi'!R"&amp;4+15*$A63+4*$A63+0),0)+IF(Analyse!$E$4="X",INDIRECT("'DATA - økonomi'!R"&amp;4+15*$A63+4*$A63+1),0)+IF(Analyse!$E$104="X",INDIRECT("'DATA - økonomi'!R"&amp;4+15*$A63+4*$A63+2),0)+IF(Analyse!$E$105="X",INDIRECT("'DATA - økonomi'!R"&amp;4+15*$A63+4*$A63+3),0)+IF(Analyse!$E$106="X",INDIRECT("'DATA - økonomi'!R"&amp;4+15*$A63+4*$A63+4),0)+IF(Analyse!$E$107="X",INDIRECT("'DATA - økonomi'!R"&amp;4+15*$A63+4*$A63+5),0)+IF(Analyse!$E$108="X",INDIRECT("'DATA - økonomi'!R"&amp;4+15*$A63+4*$A63+6),0)+IF(Analyse!$E$109="X",INDIRECT("'DATA - økonomi'!R"&amp;4+15*$A63+4*$A63+7),0)+IF(Analyse!$E$110="X",INDIRECT("'DATA - økonomi'!R"&amp;4+15*$A63+4*$A63+8),0)+IF(Analyse!$E$111="X",INDIRECT("'DATA - økonomi'!R"&amp;4+15*$A63+4*$A63+9),0)+IF(Analyse!$E$112="X",INDIRECT("'DATA - økonomi'!R"&amp;4+15*$A63+4*$A63+10),0)+IF(Analyse!$E$115="X",INDIRECT("'DATA - økonomi'!R"&amp;4+15*$A63+4*$A63+11),0)+IF(Analyse!$E$116="X",INDIRECT("'DATA - økonomi'!R"&amp;4+15*$A63+4*$A63+12),0)+IF(Analyse!$E$117="X",INDIRECT("'DATA - økonomi'!R"&amp;4+15*$A63+4*$A63+13),0)+IF(Analyse!$E$129="X",INDIRECT("'DATA - økonomi'!R"&amp;4+15*$A63+4*$A63+14),0)</f>
        <v>0</v>
      </c>
      <c r="S63" s="36">
        <f ca="1">IF(Analyse!$E$3="X",INDIRECT("'DATA - økonomi'!S"&amp;4+15*$A63+4*$A63+0),0)+IF(Analyse!$E$4="X",INDIRECT("'DATA - økonomi'!S"&amp;4+15*$A63+4*$A63+1),0)+IF(Analyse!$E$104="X",INDIRECT("'DATA - økonomi'!S"&amp;4+15*$A63+4*$A63+2),0)+IF(Analyse!$E$105="X",INDIRECT("'DATA - økonomi'!S"&amp;4+15*$A63+4*$A63+3),0)+IF(Analyse!$E$106="X",INDIRECT("'DATA - økonomi'!S"&amp;4+15*$A63+4*$A63+4),0)+IF(Analyse!$E$107="X",INDIRECT("'DATA - økonomi'!S"&amp;4+15*$A63+4*$A63+5),0)+IF(Analyse!$E$108="X",INDIRECT("'DATA - økonomi'!S"&amp;4+15*$A63+4*$A63+6),0)+IF(Analyse!$E$109="X",INDIRECT("'DATA - økonomi'!S"&amp;4+15*$A63+4*$A63+7),0)+IF(Analyse!$E$110="X",INDIRECT("'DATA - økonomi'!S"&amp;4+15*$A63+4*$A63+8),0)+IF(Analyse!$E$111="X",INDIRECT("'DATA - økonomi'!S"&amp;4+15*$A63+4*$A63+9),0)+IF(Analyse!$E$112="X",INDIRECT("'DATA - økonomi'!S"&amp;4+15*$A63+4*$A63+10),0)+IF(Analyse!$E$115="X",INDIRECT("'DATA - økonomi'!S"&amp;4+15*$A63+4*$A63+11),0)+IF(Analyse!$E$116="X",INDIRECT("'DATA - økonomi'!S"&amp;4+15*$A63+4*$A63+12),0)+IF(Analyse!$E$117="X",INDIRECT("'DATA - økonomi'!S"&amp;4+15*$A63+4*$A63+13),0)+IF(Analyse!$E$129="X",INDIRECT("'DATA - økonomi'!S"&amp;4+15*$A63+4*$A63+14),0)</f>
        <v>0</v>
      </c>
      <c r="T63" s="36">
        <f ca="1">IF(Analyse!$E$3="X",INDIRECT("'DATA - økonomi'!T"&amp;4+15*$A63+4*$A63+0),0)+IF(Analyse!$E$4="X",INDIRECT("'DATA - økonomi'!T"&amp;4+15*$A63+4*$A63+1),0)+IF(Analyse!$E$104="X",INDIRECT("'DATA - økonomi'!T"&amp;4+15*$A63+4*$A63+2),0)+IF(Analyse!$E$105="X",INDIRECT("'DATA - økonomi'!T"&amp;4+15*$A63+4*$A63+3),0)+IF(Analyse!$E$106="X",INDIRECT("'DATA - økonomi'!T"&amp;4+15*$A63+4*$A63+4),0)+IF(Analyse!$E$107="X",INDIRECT("'DATA - økonomi'!T"&amp;4+15*$A63+4*$A63+5),0)+IF(Analyse!$E$108="X",INDIRECT("'DATA - økonomi'!T"&amp;4+15*$A63+4*$A63+6),0)+IF(Analyse!$E$109="X",INDIRECT("'DATA - økonomi'!T"&amp;4+15*$A63+4*$A63+7),0)+IF(Analyse!$E$110="X",INDIRECT("'DATA - økonomi'!T"&amp;4+15*$A63+4*$A63+8),0)+IF(Analyse!$E$111="X",INDIRECT("'DATA - økonomi'!T"&amp;4+15*$A63+4*$A63+9),0)+IF(Analyse!$E$112="X",INDIRECT("'DATA - økonomi'!T"&amp;4+15*$A63+4*$A63+10),0)+IF(Analyse!$E$115="X",INDIRECT("'DATA - økonomi'!T"&amp;4+15*$A63+4*$A63+11),0)+IF(Analyse!$E$116="X",INDIRECT("'DATA - økonomi'!T"&amp;4+15*$A63+4*$A63+12),0)+IF(Analyse!$E$117="X",INDIRECT("'DATA - økonomi'!T"&amp;4+15*$A63+4*$A63+13),0)+IF(Analyse!$E$129="X",INDIRECT("'DATA - økonomi'!T"&amp;4+15*$A63+4*$A63+14),0)</f>
        <v>0</v>
      </c>
      <c r="U63" s="36">
        <f ca="1">IF(Analyse!$E$3="X",INDIRECT("'DATA - økonomi'!U"&amp;4+15*$A63+4*$A63+0),0)+IF(Analyse!$E$4="X",INDIRECT("'DATA - økonomi'!U"&amp;4+15*$A63+4*$A63+1),0)+IF(Analyse!$E$104="X",INDIRECT("'DATA - økonomi'!U"&amp;4+15*$A63+4*$A63+2),0)+IF(Analyse!$E$105="X",INDIRECT("'DATA - økonomi'!U"&amp;4+15*$A63+4*$A63+3),0)+IF(Analyse!$E$106="X",INDIRECT("'DATA - økonomi'!U"&amp;4+15*$A63+4*$A63+4),0)+IF(Analyse!$E$107="X",INDIRECT("'DATA - økonomi'!U"&amp;4+15*$A63+4*$A63+5),0)+IF(Analyse!$E$108="X",INDIRECT("'DATA - økonomi'!U"&amp;4+15*$A63+4*$A63+6),0)+IF(Analyse!$E$109="X",INDIRECT("'DATA - økonomi'!U"&amp;4+15*$A63+4*$A63+7),0)+IF(Analyse!$E$110="X",INDIRECT("'DATA - økonomi'!U"&amp;4+15*$A63+4*$A63+8),0)+IF(Analyse!$E$111="X",INDIRECT("'DATA - økonomi'!U"&amp;4+15*$A63+4*$A63+9),0)+IF(Analyse!$E$112="X",INDIRECT("'DATA - økonomi'!U"&amp;4+15*$A63+4*$A63+10),0)+IF(Analyse!$E$115="X",INDIRECT("'DATA - økonomi'!U"&amp;4+15*$A63+4*$A63+11),0)+IF(Analyse!$E$116="X",INDIRECT("'DATA - økonomi'!U"&amp;4+15*$A63+4*$A63+12),0)+IF(Analyse!$E$117="X",INDIRECT("'DATA - økonomi'!U"&amp;4+15*$A63+4*$A63+13),0)+IF(Analyse!$E$129="X",INDIRECT("'DATA - økonomi'!U"&amp;4+15*$A63+4*$A63+14),0)</f>
        <v>0</v>
      </c>
      <c r="V63" s="36">
        <f ca="1">IF(Analyse!$E$3="X",INDIRECT("'DATA - økonomi'!V"&amp;4+15*$A63+4*$A63+0),0)+IF(Analyse!$E$4="X",INDIRECT("'DATA - økonomi'!V"&amp;4+15*$A63+4*$A63+1),0)+IF(Analyse!$E$104="X",INDIRECT("'DATA - økonomi'!V"&amp;4+15*$A63+4*$A63+2),0)+IF(Analyse!$E$105="X",INDIRECT("'DATA - økonomi'!V"&amp;4+15*$A63+4*$A63+3),0)+IF(Analyse!$E$106="X",INDIRECT("'DATA - økonomi'!V"&amp;4+15*$A63+4*$A63+4),0)+IF(Analyse!$E$107="X",INDIRECT("'DATA - økonomi'!V"&amp;4+15*$A63+4*$A63+5),0)+IF(Analyse!$E$108="X",INDIRECT("'DATA - økonomi'!V"&amp;4+15*$A63+4*$A63+6),0)+IF(Analyse!$E$109="X",INDIRECT("'DATA - økonomi'!V"&amp;4+15*$A63+4*$A63+7),0)+IF(Analyse!$E$110="X",INDIRECT("'DATA - økonomi'!V"&amp;4+15*$A63+4*$A63+8),0)+IF(Analyse!$E$111="X",INDIRECT("'DATA - økonomi'!V"&amp;4+15*$A63+4*$A63+9),0)+IF(Analyse!$E$112="X",INDIRECT("'DATA - økonomi'!V"&amp;4+15*$A63+4*$A63+10),0)+IF(Analyse!$E$115="X",INDIRECT("'DATA - økonomi'!V"&amp;4+15*$A63+4*$A63+11),0)+IF(Analyse!$E$116="X",INDIRECT("'DATA - økonomi'!V"&amp;4+15*$A63+4*$A63+12),0)+IF(Analyse!$E$117="X",INDIRECT("'DATA - økonomi'!V"&amp;4+15*$A63+4*$A63+13),0)+IF(Analyse!$E$129="X",INDIRECT("'DATA - økonomi'!V"&amp;4+15*$A63+4*$A63+14),0)</f>
        <v>0</v>
      </c>
      <c r="W63" s="36">
        <f ca="1">IF(Analyse!$E$3="X",INDIRECT("'DATA - økonomi'!W"&amp;4+15*$A63+4*$A63+0),0)+IF(Analyse!$E$4="X",INDIRECT("'DATA - økonomi'!W"&amp;4+15*$A63+4*$A63+1),0)+IF(Analyse!$E$104="X",INDIRECT("'DATA - økonomi'!W"&amp;4+15*$A63+4*$A63+2),0)+IF(Analyse!$E$105="X",INDIRECT("'DATA - økonomi'!W"&amp;4+15*$A63+4*$A63+3),0)+IF(Analyse!$E$106="X",INDIRECT("'DATA - økonomi'!W"&amp;4+15*$A63+4*$A63+4),0)+IF(Analyse!$E$107="X",INDIRECT("'DATA - økonomi'!W"&amp;4+15*$A63+4*$A63+5),0)+IF(Analyse!$E$108="X",INDIRECT("'DATA - økonomi'!W"&amp;4+15*$A63+4*$A63+6),0)+IF(Analyse!$E$109="X",INDIRECT("'DATA - økonomi'!W"&amp;4+15*$A63+4*$A63+7),0)+IF(Analyse!$E$110="X",INDIRECT("'DATA - økonomi'!W"&amp;4+15*$A63+4*$A63+8),0)+IF(Analyse!$E$111="X",INDIRECT("'DATA - økonomi'!W"&amp;4+15*$A63+4*$A63+9),0)+IF(Analyse!$E$112="X",INDIRECT("'DATA - økonomi'!W"&amp;4+15*$A63+4*$A63+10),0)+IF(Analyse!$E$115="X",INDIRECT("'DATA - økonomi'!W"&amp;4+15*$A63+4*$A63+11),0)+IF(Analyse!$E$116="X",INDIRECT("'DATA - økonomi'!W"&amp;4+15*$A63+4*$A63+12),0)+IF(Analyse!$E$117="X",INDIRECT("'DATA - økonomi'!W"&amp;4+15*$A63+4*$A63+13),0)+IF(Analyse!$E$129="X",INDIRECT("'DATA - økonomi'!W"&amp;4+15*$A63+4*$A63+14),0)</f>
        <v>0</v>
      </c>
      <c r="X63" s="36">
        <f ca="1">IF(Analyse!$E$3="X",INDIRECT("'DATA - økonomi'!X"&amp;4+15*$A63+4*$A63+0),0)+IF(Analyse!$E$4="X",INDIRECT("'DATA - økonomi'!X"&amp;4+15*$A63+4*$A63+1),0)+IF(Analyse!$E$104="X",INDIRECT("'DATA - økonomi'!X"&amp;4+15*$A63+4*$A63+2),0)+IF(Analyse!$E$105="X",INDIRECT("'DATA - økonomi'!X"&amp;4+15*$A63+4*$A63+3),0)+IF(Analyse!$E$106="X",INDIRECT("'DATA - økonomi'!X"&amp;4+15*$A63+4*$A63+4),0)+IF(Analyse!$E$107="X",INDIRECT("'DATA - økonomi'!X"&amp;4+15*$A63+4*$A63+5),0)+IF(Analyse!$E$108="X",INDIRECT("'DATA - økonomi'!X"&amp;4+15*$A63+4*$A63+6),0)+IF(Analyse!$E$109="X",INDIRECT("'DATA - økonomi'!X"&amp;4+15*$A63+4*$A63+7),0)+IF(Analyse!$E$110="X",INDIRECT("'DATA - økonomi'!X"&amp;4+15*$A63+4*$A63+8),0)+IF(Analyse!$E$111="X",INDIRECT("'DATA - økonomi'!X"&amp;4+15*$A63+4*$A63+9),0)+IF(Analyse!$E$112="X",INDIRECT("'DATA - økonomi'!X"&amp;4+15*$A63+4*$A63+10),0)+IF(Analyse!$E$115="X",INDIRECT("'DATA - økonomi'!X"&amp;4+15*$A63+4*$A63+11),0)+IF(Analyse!$E$116="X",INDIRECT("'DATA - økonomi'!X"&amp;4+15*$A63+4*$A63+12),0)+IF(Analyse!$E$117="X",INDIRECT("'DATA - økonomi'!X"&amp;4+15*$A63+4*$A63+13),0)+IF(Analyse!$E$129="X",INDIRECT("'DATA - økonomi'!X"&amp;4+15*$A63+4*$A63+14),0)</f>
        <v>0</v>
      </c>
      <c r="Y63" s="36">
        <f ca="1">IF(Analyse!$E$3="X",INDIRECT("'DATA - økonomi'!Y"&amp;4+15*$A63+4*$A63+0),0)+IF(Analyse!$E$4="X",INDIRECT("'DATA - økonomi'!Y"&amp;4+15*$A63+4*$A63+1),0)+IF(Analyse!$E$104="X",INDIRECT("'DATA - økonomi'!Y"&amp;4+15*$A63+4*$A63+2),0)+IF(Analyse!$E$105="X",INDIRECT("'DATA - økonomi'!Y"&amp;4+15*$A63+4*$A63+3),0)+IF(Analyse!$E$106="X",INDIRECT("'DATA - økonomi'!Y"&amp;4+15*$A63+4*$A63+4),0)+IF(Analyse!$E$107="X",INDIRECT("'DATA - økonomi'!Y"&amp;4+15*$A63+4*$A63+5),0)+IF(Analyse!$E$108="X",INDIRECT("'DATA - økonomi'!Y"&amp;4+15*$A63+4*$A63+6),0)+IF(Analyse!$E$109="X",INDIRECT("'DATA - økonomi'!Y"&amp;4+15*$A63+4*$A63+7),0)+IF(Analyse!$E$110="X",INDIRECT("'DATA - økonomi'!Y"&amp;4+15*$A63+4*$A63+8),0)+IF(Analyse!$E$111="X",INDIRECT("'DATA - økonomi'!Y"&amp;4+15*$A63+4*$A63+9),0)+IF(Analyse!$E$112="X",INDIRECT("'DATA - økonomi'!Y"&amp;4+15*$A63+4*$A63+10),0)+IF(Analyse!$E$115="X",INDIRECT("'DATA - økonomi'!Y"&amp;4+15*$A63+4*$A63+11),0)+IF(Analyse!$E$116="X",INDIRECT("'DATA - økonomi'!Y"&amp;4+15*$A63+4*$A63+12),0)+IF(Analyse!$E$117="X",INDIRECT("'DATA - økonomi'!Y"&amp;4+15*$A63+4*$A63+13),0)+IF(Analyse!$E$129="X",INDIRECT("'DATA - økonomi'!Y"&amp;4+15*$A63+4*$A63+14),0)</f>
        <v>0</v>
      </c>
      <c r="Z63" s="36">
        <f ca="1">IF(Analyse!$E$3="X",INDIRECT("'DATA - økonomi'!Z"&amp;4+15*$A63+4*$A63+0),0)+IF(Analyse!$E$4="X",INDIRECT("'DATA - økonomi'!Z"&amp;4+15*$A63+4*$A63+1),0)+IF(Analyse!$E$104="X",INDIRECT("'DATA - økonomi'!Z"&amp;4+15*$A63+4*$A63+2),0)+IF(Analyse!$E$105="X",INDIRECT("'DATA - økonomi'!Z"&amp;4+15*$A63+4*$A63+3),0)+IF(Analyse!$E$106="X",INDIRECT("'DATA - økonomi'!Z"&amp;4+15*$A63+4*$A63+4),0)+IF(Analyse!$E$107="X",INDIRECT("'DATA - økonomi'!Z"&amp;4+15*$A63+4*$A63+5),0)+IF(Analyse!$E$108="X",INDIRECT("'DATA - økonomi'!Z"&amp;4+15*$A63+4*$A63+6),0)+IF(Analyse!$E$109="X",INDIRECT("'DATA - økonomi'!Z"&amp;4+15*$A63+4*$A63+7),0)+IF(Analyse!$E$110="X",INDIRECT("'DATA - økonomi'!Z"&amp;4+15*$A63+4*$A63+8),0)+IF(Analyse!$E$111="X",INDIRECT("'DATA - økonomi'!Z"&amp;4+15*$A63+4*$A63+9),0)+IF(Analyse!$E$112="X",INDIRECT("'DATA - økonomi'!Z"&amp;4+15*$A63+4*$A63+10),0)+IF(Analyse!$E$115="X",INDIRECT("'DATA - økonomi'!Z"&amp;4+15*$A63+4*$A63+11),0)+IF(Analyse!$E$116="X",INDIRECT("'DATA - økonomi'!Z"&amp;4+15*$A63+4*$A63+12),0)+IF(Analyse!$E$117="X",INDIRECT("'DATA - økonomi'!Z"&amp;4+15*$A63+4*$A63+13),0)+IF(Analyse!$E$129="X",INDIRECT("'DATA - økonomi'!Z"&amp;4+15*$A63+4*$A63+14),0)</f>
        <v>0</v>
      </c>
      <c r="AA63" s="36">
        <f ca="1">IF(Analyse!$E$3="X",INDIRECT("'DATA - økonomi'!Z"&amp;4+15*$A63+4*$A63+0),0)+IF(Analyse!$E$4="X",INDIRECT("'DATA - økonomi'!Z"&amp;4+15*$A63+4*$A63+1),0)+IF(Analyse!$E$104="X",INDIRECT("'DATA - økonomi'!Z"&amp;4+15*$A63+4*$A63+2),0)+IF(Analyse!$E$105="X",INDIRECT("'DATA - økonomi'!Z"&amp;4+15*$A63+4*$A63+3),0)+IF(Analyse!$E$106="X",INDIRECT("'DATA - økonomi'!Z"&amp;4+15*$A63+4*$A63+4),0)+IF(Analyse!$E$107="X",INDIRECT("'DATA - økonomi'!Z"&amp;4+15*$A63+4*$A63+5),0)+IF(Analyse!$E$108="X",INDIRECT("'DATA - økonomi'!Z"&amp;4+15*$A63+4*$A63+6),0)+IF(Analyse!$E$109="X",INDIRECT("'DATA - økonomi'!Z"&amp;4+15*$A63+4*$A63+7),0)+IF(Analyse!$E$110="X",INDIRECT("'DATA - økonomi'!Z"&amp;4+15*$A63+4*$A63+8),0)+IF(Analyse!$E$111="X",INDIRECT("'DATA - økonomi'!Z"&amp;4+15*$A63+4*$A63+9),0)+IF(Analyse!$E$112="X",INDIRECT("'DATA - økonomi'!Z"&amp;4+15*$A63+4*$A63+10),0)+IF(Analyse!$E$115="X",INDIRECT("'DATA - økonomi'!Z"&amp;4+15*$A63+4*$A63+11),0)+IF(Analyse!$E$116="X",INDIRECT("'DATA - økonomi'!Z"&amp;4+15*$A63+4*$A63+12),0)+IF(Analyse!$E$117="X",INDIRECT("'DATA - økonomi'!Z"&amp;4+15*$A63+4*$A63+13),0)+IF(Analyse!$E$129="X",INDIRECT("'DATA - økonomi'!Z"&amp;4+15*$A63+4*$A63+14),0)</f>
        <v>0</v>
      </c>
      <c r="AB63" s="36">
        <f ca="1">IF(Analyse!$E$3="X",INDIRECT("'DATA - økonomi'!Z"&amp;4+15*$A63+4*$A63+0),0)+IF(Analyse!$E$4="X",INDIRECT("'DATA - økonomi'!Z"&amp;4+15*$A63+4*$A63+1),0)+IF(Analyse!$E$104="X",INDIRECT("'DATA - økonomi'!Z"&amp;4+15*$A63+4*$A63+2),0)+IF(Analyse!$E$105="X",INDIRECT("'DATA - økonomi'!Z"&amp;4+15*$A63+4*$A63+3),0)+IF(Analyse!$E$106="X",INDIRECT("'DATA - økonomi'!Z"&amp;4+15*$A63+4*$A63+4),0)+IF(Analyse!$E$107="X",INDIRECT("'DATA - økonomi'!Z"&amp;4+15*$A63+4*$A63+5),0)+IF(Analyse!$E$108="X",INDIRECT("'DATA - økonomi'!Z"&amp;4+15*$A63+4*$A63+6),0)+IF(Analyse!$E$109="X",INDIRECT("'DATA - økonomi'!Z"&amp;4+15*$A63+4*$A63+7),0)+IF(Analyse!$E$110="X",INDIRECT("'DATA - økonomi'!Z"&amp;4+15*$A63+4*$A63+8),0)+IF(Analyse!$E$111="X",INDIRECT("'DATA - økonomi'!Z"&amp;4+15*$A63+4*$A63+9),0)+IF(Analyse!$E$112="X",INDIRECT("'DATA - økonomi'!Z"&amp;4+15*$A63+4*$A63+10),0)+IF(Analyse!$E$115="X",INDIRECT("'DATA - økonomi'!Z"&amp;4+15*$A63+4*$A63+11),0)+IF(Analyse!$E$116="X",INDIRECT("'DATA - økonomi'!Z"&amp;4+15*$A63+4*$A63+12),0)+IF(Analyse!$E$117="X",INDIRECT("'DATA - økonomi'!Z"&amp;4+15*$A63+4*$A63+13),0)+IF(Analyse!$E$129="X",INDIRECT("'DATA - økonomi'!Z"&amp;4+15*$A63+4*$A63+14),0)</f>
        <v>0</v>
      </c>
      <c r="AC63" s="30"/>
      <c r="AD63" s="35" t="s">
        <v>71</v>
      </c>
      <c r="AE63" s="36">
        <f ca="1">IF(Analyse!$E$3="X",INDIRECT("'DATA - økonomi'!AE"&amp;4+15*$A63+4*$A63+0),0)+IF(Analyse!$E$4="X",INDIRECT("'DATA - økonomi'!AE"&amp;4+15*$A63+4*$A63+1),0)+IF(Analyse!$E$104="X",INDIRECT("'DATA - økonomi'!AE"&amp;4+15*$A63+4*$A63+2),0)+IF(Analyse!$E$105="X",INDIRECT("'DATA - økonomi'!AE"&amp;4+15*$A63+4*$A63+3),0)+IF(Analyse!$E$106="X",INDIRECT("'DATA - økonomi'!AE"&amp;4+15*$A63+4*$A63+4),0)+IF(Analyse!$E$107="X",INDIRECT("'DATA - økonomi'!AE"&amp;4+15*$A63+4*$A63+5),0)+IF(Analyse!$E$108="X",INDIRECT("'DATA - økonomi'!AE"&amp;4+15*$A63+4*$A63+6),0)+IF(Analyse!$E$109="X",INDIRECT("'DATA - økonomi'!AE"&amp;4+15*$A63+4*$A63+7),0)+IF(Analyse!$E$110="X",INDIRECT("'DATA - økonomi'!AE"&amp;4+15*$A63+4*$A63+8),0)+IF(Analyse!$E$111="X",INDIRECT("'DATA - økonomi'!AE"&amp;4+15*$A63+4*$A63+9),0)+IF(Analyse!$E$112="X",INDIRECT("'DATA - økonomi'!AE"&amp;4+15*$A63+4*$A63+10),0)+IF(Analyse!$E$115="X",INDIRECT("'DATA - økonomi'!AE"&amp;4+15*$A63+4*$A63+11),0)+IF(Analyse!$E$116="X",INDIRECT("'DATA - økonomi'!AE"&amp;4+15*$A63+4*$A63+12),0)+IF(Analyse!$E$117="X",INDIRECT("'DATA - økonomi'!AE"&amp;4+15*$A63+4*$A63+13),0)+IF(Analyse!$E$129="X",INDIRECT("'DATA - økonomi'!AE"&amp;4+15*$A63+4*$A63+14),0)</f>
        <v>0</v>
      </c>
      <c r="AF63" s="36">
        <f ca="1">IF(Analyse!$E$3="X",INDIRECT("'DATA - økonomi'!AF"&amp;4+15*$A63+4*$A63+0),0)+IF(Analyse!$E$4="X",INDIRECT("'DATA - økonomi'!AF"&amp;4+15*$A63+4*$A63+1),0)+IF(Analyse!$E$104="X",INDIRECT("'DATA - økonomi'!AF"&amp;4+15*$A63+4*$A63+2),0)+IF(Analyse!$E$105="X",INDIRECT("'DATA - økonomi'!AF"&amp;4+15*$A63+4*$A63+3),0)+IF(Analyse!$E$106="X",INDIRECT("'DATA - økonomi'!AF"&amp;4+15*$A63+4*$A63+4),0)+IF(Analyse!$E$107="X",INDIRECT("'DATA - økonomi'!AF"&amp;4+15*$A63+4*$A63+5),0)+IF(Analyse!$E$108="X",INDIRECT("'DATA - økonomi'!AF"&amp;4+15*$A63+4*$A63+6),0)+IF(Analyse!$E$109="X",INDIRECT("'DATA - økonomi'!AF"&amp;4+15*$A63+4*$A63+7),0)+IF(Analyse!$E$110="X",INDIRECT("'DATA - økonomi'!AF"&amp;4+15*$A63+4*$A63+8),0)+IF(Analyse!$E$111="X",INDIRECT("'DATA - økonomi'!AF"&amp;4+15*$A63+4*$A63+9),0)+IF(Analyse!$E$112="X",INDIRECT("'DATA - økonomi'!AF"&amp;4+15*$A63+4*$A63+10),0)+IF(Analyse!$E$115="X",INDIRECT("'DATA - økonomi'!AF"&amp;4+15*$A63+4*$A63+11),0)+IF(Analyse!$E$116="X",INDIRECT("'DATA - økonomi'!AF"&amp;4+15*$A63+4*$A63+12),0)+IF(Analyse!$E$117="X",INDIRECT("'DATA - økonomi'!AF"&amp;4+15*$A63+4*$A63+13),0)+IF(Analyse!$E$129="X",INDIRECT("'DATA - økonomi'!AF"&amp;4+15*$A63+4*$A63+14),0)</f>
        <v>0</v>
      </c>
      <c r="AG63" s="36">
        <f ca="1">IF(Analyse!$E$3="X",INDIRECT("'DATA - økonomi'!AG"&amp;4+15*$A63+4*$A63+0),0)+IF(Analyse!$E$4="X",INDIRECT("'DATA - økonomi'!AG"&amp;4+15*$A63+4*$A63+1),0)+IF(Analyse!$E$104="X",INDIRECT("'DATA - økonomi'!AG"&amp;4+15*$A63+4*$A63+2),0)+IF(Analyse!$E$105="X",INDIRECT("'DATA - økonomi'!AG"&amp;4+15*$A63+4*$A63+3),0)+IF(Analyse!$E$106="X",INDIRECT("'DATA - økonomi'!AG"&amp;4+15*$A63+4*$A63+4),0)+IF(Analyse!$E$107="X",INDIRECT("'DATA - økonomi'!AG"&amp;4+15*$A63+4*$A63+5),0)+IF(Analyse!$E$108="X",INDIRECT("'DATA - økonomi'!AG"&amp;4+15*$A63+4*$A63+6),0)+IF(Analyse!$E$109="X",INDIRECT("'DATA - økonomi'!AG"&amp;4+15*$A63+4*$A63+7),0)+IF(Analyse!$E$110="X",INDIRECT("'DATA - økonomi'!AG"&amp;4+15*$A63+4*$A63+8),0)+IF(Analyse!$E$111="X",INDIRECT("'DATA - økonomi'!AG"&amp;4+15*$A63+4*$A63+9),0)+IF(Analyse!$E$112="X",INDIRECT("'DATA - økonomi'!AG"&amp;4+15*$A63+4*$A63+10),0)+IF(Analyse!$E$115="X",INDIRECT("'DATA - økonomi'!AG"&amp;4+15*$A63+4*$A63+11),0)+IF(Analyse!$E$116="X",INDIRECT("'DATA - økonomi'!AG"&amp;4+15*$A63+4*$A63+12),0)+IF(Analyse!$E$117="X",INDIRECT("'DATA - økonomi'!AG"&amp;4+15*$A63+4*$A63+13),0)+IF(Analyse!$E$129="X",INDIRECT("'DATA - økonomi'!AG"&amp;4+15*$A63+4*$A63+14),0)</f>
        <v>0</v>
      </c>
      <c r="AH63" s="36">
        <f ca="1">IF(Analyse!$E$3="X",INDIRECT("'DATA - økonomi'!AH"&amp;4+15*$A63+4*$A63+0),0)+IF(Analyse!$E$4="X",INDIRECT("'DATA - økonomi'!AH"&amp;4+15*$A63+4*$A63+1),0)+IF(Analyse!$E$104="X",INDIRECT("'DATA - økonomi'!AH"&amp;4+15*$A63+4*$A63+2),0)+IF(Analyse!$E$105="X",INDIRECT("'DATA - økonomi'!AH"&amp;4+15*$A63+4*$A63+3),0)+IF(Analyse!$E$106="X",INDIRECT("'DATA - økonomi'!AH"&amp;4+15*$A63+4*$A63+4),0)+IF(Analyse!$E$107="X",INDIRECT("'DATA - økonomi'!AH"&amp;4+15*$A63+4*$A63+5),0)+IF(Analyse!$E$108="X",INDIRECT("'DATA - økonomi'!AH"&amp;4+15*$A63+4*$A63+6),0)+IF(Analyse!$E$109="X",INDIRECT("'DATA - økonomi'!AH"&amp;4+15*$A63+4*$A63+7),0)+IF(Analyse!$E$110="X",INDIRECT("'DATA - økonomi'!AH"&amp;4+15*$A63+4*$A63+8),0)+IF(Analyse!$E$111="X",INDIRECT("'DATA - økonomi'!AH"&amp;4+15*$A63+4*$A63+9),0)+IF(Analyse!$E$112="X",INDIRECT("'DATA - økonomi'!AH"&amp;4+15*$A63+4*$A63+10),0)+IF(Analyse!$E$115="X",INDIRECT("'DATA - økonomi'!AH"&amp;4+15*$A63+4*$A63+11),0)+IF(Analyse!$E$116="X",INDIRECT("'DATA - økonomi'!AH"&amp;4+15*$A63+4*$A63+12),0)+IF(Analyse!$E$117="X",INDIRECT("'DATA - økonomi'!AH"&amp;4+15*$A63+4*$A63+13),0)+IF(Analyse!$E$129="X",INDIRECT("'DATA - økonomi'!AH"&amp;4+15*$A63+4*$A63+14),0)</f>
        <v>0</v>
      </c>
      <c r="AI63" s="36">
        <f ca="1">IF(Analyse!$E$3="X",INDIRECT("'DATA - økonomi'!AI"&amp;4+15*$A63+4*$A63+0),0)+IF(Analyse!$E$4="X",INDIRECT("'DATA - økonomi'!AI"&amp;4+15*$A63+4*$A63+1),0)+IF(Analyse!$E$104="X",INDIRECT("'DATA - økonomi'!AI"&amp;4+15*$A63+4*$A63+2),0)+IF(Analyse!$E$105="X",INDIRECT("'DATA - økonomi'!AI"&amp;4+15*$A63+4*$A63+3),0)+IF(Analyse!$E$106="X",INDIRECT("'DATA - økonomi'!AI"&amp;4+15*$A63+4*$A63+4),0)+IF(Analyse!$E$107="X",INDIRECT("'DATA - økonomi'!AI"&amp;4+15*$A63+4*$A63+5),0)+IF(Analyse!$E$108="X",INDIRECT("'DATA - økonomi'!AI"&amp;4+15*$A63+4*$A63+6),0)+IF(Analyse!$E$109="X",INDIRECT("'DATA - økonomi'!AI"&amp;4+15*$A63+4*$A63+7),0)+IF(Analyse!$E$110="X",INDIRECT("'DATA - økonomi'!AI"&amp;4+15*$A63+4*$A63+8),0)+IF(Analyse!$E$111="X",INDIRECT("'DATA - økonomi'!AI"&amp;4+15*$A63+4*$A63+9),0)+IF(Analyse!$E$112="X",INDIRECT("'DATA - økonomi'!AI"&amp;4+15*$A63+4*$A63+10),0)+IF(Analyse!$E$115="X",INDIRECT("'DATA - økonomi'!AI"&amp;4+15*$A63+4*$A63+11),0)+IF(Analyse!$E$116="X",INDIRECT("'DATA - økonomi'!AI"&amp;4+15*$A63+4*$A63+12),0)+IF(Analyse!$E$117="X",INDIRECT("'DATA - økonomi'!AI"&amp;4+15*$A63+4*$A63+13),0)+IF(Analyse!$E$129="X",INDIRECT("'DATA - økonomi'!AI"&amp;4+15*$A63+4*$A63+14),0)</f>
        <v>0</v>
      </c>
      <c r="AJ63" s="36">
        <f ca="1">IF(Analyse!$E$3="X",INDIRECT("'DATA - økonomi'!AJ"&amp;4+15*$A63+4*$A63+0),0)+IF(Analyse!$E$4="X",INDIRECT("'DATA - økonomi'!AJ"&amp;4+15*$A63+4*$A63+1),0)+IF(Analyse!$E$104="X",INDIRECT("'DATA - økonomi'!AJ"&amp;4+15*$A63+4*$A63+2),0)+IF(Analyse!$E$105="X",INDIRECT("'DATA - økonomi'!AJ"&amp;4+15*$A63+4*$A63+3),0)+IF(Analyse!$E$106="X",INDIRECT("'DATA - økonomi'!AJ"&amp;4+15*$A63+4*$A63+4),0)+IF(Analyse!$E$107="X",INDIRECT("'DATA - økonomi'!AJ"&amp;4+15*$A63+4*$A63+5),0)+IF(Analyse!$E$108="X",INDIRECT("'DATA - økonomi'!AJ"&amp;4+15*$A63+4*$A63+6),0)+IF(Analyse!$E$109="X",INDIRECT("'DATA - økonomi'!AJ"&amp;4+15*$A63+4*$A63+7),0)+IF(Analyse!$E$110="X",INDIRECT("'DATA - økonomi'!AJ"&amp;4+15*$A63+4*$A63+8),0)+IF(Analyse!$E$111="X",INDIRECT("'DATA - økonomi'!AJ"&amp;4+15*$A63+4*$A63+9),0)+IF(Analyse!$E$112="X",INDIRECT("'DATA - økonomi'!AJ"&amp;4+15*$A63+4*$A63+10),0)+IF(Analyse!$E$115="X",INDIRECT("'DATA - økonomi'!AJ"&amp;4+15*$A63+4*$A63+11),0)+IF(Analyse!$E$116="X",INDIRECT("'DATA - økonomi'!AJ"&amp;4+15*$A63+4*$A63+12),0)+IF(Analyse!$E$117="X",INDIRECT("'DATA - økonomi'!AJ"&amp;4+15*$A63+4*$A63+13),0)+IF(Analyse!$E$129="X",INDIRECT("'DATA - økonomi'!AJ"&amp;4+15*$A63+4*$A63+14),0)</f>
        <v>0</v>
      </c>
      <c r="AK63" s="36">
        <f ca="1">IF(Analyse!$E$3="X",INDIRECT("'DATA - økonomi'!AK"&amp;4+15*$A63+4*$A63+0),0)+IF(Analyse!$E$4="X",INDIRECT("'DATA - økonomi'!AK"&amp;4+15*$A63+4*$A63+1),0)+IF(Analyse!$E$104="X",INDIRECT("'DATA - økonomi'!AK"&amp;4+15*$A63+4*$A63+2),0)+IF(Analyse!$E$105="X",INDIRECT("'DATA - økonomi'!AK"&amp;4+15*$A63+4*$A63+3),0)+IF(Analyse!$E$106="X",INDIRECT("'DATA - økonomi'!AK"&amp;4+15*$A63+4*$A63+4),0)+IF(Analyse!$E$107="X",INDIRECT("'DATA - økonomi'!AK"&amp;4+15*$A63+4*$A63+5),0)+IF(Analyse!$E$108="X",INDIRECT("'DATA - økonomi'!AK"&amp;4+15*$A63+4*$A63+6),0)+IF(Analyse!$E$109="X",INDIRECT("'DATA - økonomi'!AK"&amp;4+15*$A63+4*$A63+7),0)+IF(Analyse!$E$110="X",INDIRECT("'DATA - økonomi'!AK"&amp;4+15*$A63+4*$A63+8),0)+IF(Analyse!$E$111="X",INDIRECT("'DATA - økonomi'!AK"&amp;4+15*$A63+4*$A63+9),0)+IF(Analyse!$E$112="X",INDIRECT("'DATA - økonomi'!AK"&amp;4+15*$A63+4*$A63+10),0)+IF(Analyse!$E$115="X",INDIRECT("'DATA - økonomi'!AK"&amp;4+15*$A63+4*$A63+11),0)+IF(Analyse!$E$116="X",INDIRECT("'DATA - økonomi'!AK"&amp;4+15*$A63+4*$A63+12),0)+IF(Analyse!$E$117="X",INDIRECT("'DATA - økonomi'!AK"&amp;4+15*$A63+4*$A63+13),0)+IF(Analyse!$E$129="X",INDIRECT("'DATA - økonomi'!AK"&amp;4+15*$A63+4*$A63+14),0)</f>
        <v>0</v>
      </c>
      <c r="AL63" s="36">
        <f ca="1">IF(Analyse!$E$3="X",INDIRECT("'DATA - økonomi'!AL"&amp;4+15*$A63+4*$A63+0),0)+IF(Analyse!$E$4="X",INDIRECT("'DATA - økonomi'!AL"&amp;4+15*$A63+4*$A63+1),0)+IF(Analyse!$E$104="X",INDIRECT("'DATA - økonomi'!AL"&amp;4+15*$A63+4*$A63+2),0)+IF(Analyse!$E$105="X",INDIRECT("'DATA - økonomi'!AL"&amp;4+15*$A63+4*$A63+3),0)+IF(Analyse!$E$106="X",INDIRECT("'DATA - økonomi'!AL"&amp;4+15*$A63+4*$A63+4),0)+IF(Analyse!$E$107="X",INDIRECT("'DATA - økonomi'!AL"&amp;4+15*$A63+4*$A63+5),0)+IF(Analyse!$E$108="X",INDIRECT("'DATA - økonomi'!AL"&amp;4+15*$A63+4*$A63+6),0)+IF(Analyse!$E$109="X",INDIRECT("'DATA - økonomi'!AL"&amp;4+15*$A63+4*$A63+7),0)+IF(Analyse!$E$110="X",INDIRECT("'DATA - økonomi'!AL"&amp;4+15*$A63+4*$A63+8),0)+IF(Analyse!$E$111="X",INDIRECT("'DATA - økonomi'!AL"&amp;4+15*$A63+4*$A63+9),0)+IF(Analyse!$E$112="X",INDIRECT("'DATA - økonomi'!AL"&amp;4+15*$A63+4*$A63+10),0)+IF(Analyse!$E$115="X",INDIRECT("'DATA - økonomi'!AL"&amp;4+15*$A63+4*$A63+11),0)+IF(Analyse!$E$116="X",INDIRECT("'DATA - økonomi'!AL"&amp;4+15*$A63+4*$A63+12),0)+IF(Analyse!$E$117="X",INDIRECT("'DATA - økonomi'!AL"&amp;4+15*$A63+4*$A63+13),0)+IF(Analyse!$E$129="X",INDIRECT("'DATA - økonomi'!AL"&amp;4+15*$A63+4*$A63+14),0)</f>
        <v>0</v>
      </c>
      <c r="AM63" s="36">
        <f ca="1">IF(Analyse!$E$3="X",INDIRECT("'DATA - økonomi'!AM"&amp;4+15*$A63+4*$A63+0),0)+IF(Analyse!$E$4="X",INDIRECT("'DATA - økonomi'!AM"&amp;4+15*$A63+4*$A63+1),0)+IF(Analyse!$E$104="X",INDIRECT("'DATA - økonomi'!AM"&amp;4+15*$A63+4*$A63+2),0)+IF(Analyse!$E$105="X",INDIRECT("'DATA - økonomi'!AM"&amp;4+15*$A63+4*$A63+3),0)+IF(Analyse!$E$106="X",INDIRECT("'DATA - økonomi'!AM"&amp;4+15*$A63+4*$A63+4),0)+IF(Analyse!$E$107="X",INDIRECT("'DATA - økonomi'!AM"&amp;4+15*$A63+4*$A63+5),0)+IF(Analyse!$E$108="X",INDIRECT("'DATA - økonomi'!AM"&amp;4+15*$A63+4*$A63+6),0)+IF(Analyse!$E$109="X",INDIRECT("'DATA - økonomi'!AM"&amp;4+15*$A63+4*$A63+7),0)+IF(Analyse!$E$110="X",INDIRECT("'DATA - økonomi'!AM"&amp;4+15*$A63+4*$A63+8),0)+IF(Analyse!$E$111="X",INDIRECT("'DATA - økonomi'!AM"&amp;4+15*$A63+4*$A63+9),0)+IF(Analyse!$E$112="X",INDIRECT("'DATA - økonomi'!AM"&amp;4+15*$A63+4*$A63+10),0)+IF(Analyse!$E$115="X",INDIRECT("'DATA - økonomi'!AM"&amp;4+15*$A63+4*$A63+11),0)+IF(Analyse!$E$116="X",INDIRECT("'DATA - økonomi'!AM"&amp;4+15*$A63+4*$A63+12),0)+IF(Analyse!$E$117="X",INDIRECT("'DATA - økonomi'!AM"&amp;4+15*$A63+4*$A63+13),0)+IF(Analyse!$E$129="X",INDIRECT("'DATA - økonomi'!AM"&amp;4+15*$A63+4*$A63+14),0)</f>
        <v>0</v>
      </c>
      <c r="AN63" s="36">
        <f ca="1">IF(Analyse!$E$3="X",INDIRECT("'DATA - økonomi'!AN"&amp;4+15*$A63+4*$A63+0),0)+IF(Analyse!$E$4="X",INDIRECT("'DATA - økonomi'!AN"&amp;4+15*$A63+4*$A63+1),0)+IF(Analyse!$E$104="X",INDIRECT("'DATA - økonomi'!AN"&amp;4+15*$A63+4*$A63+2),0)+IF(Analyse!$E$105="X",INDIRECT("'DATA - økonomi'!AN"&amp;4+15*$A63+4*$A63+3),0)+IF(Analyse!$E$106="X",INDIRECT("'DATA - økonomi'!AN"&amp;4+15*$A63+4*$A63+4),0)+IF(Analyse!$E$107="X",INDIRECT("'DATA - økonomi'!AN"&amp;4+15*$A63+4*$A63+5),0)+IF(Analyse!$E$108="X",INDIRECT("'DATA - økonomi'!AN"&amp;4+15*$A63+4*$A63+6),0)+IF(Analyse!$E$109="X",INDIRECT("'DATA - økonomi'!AN"&amp;4+15*$A63+4*$A63+7),0)+IF(Analyse!$E$110="X",INDIRECT("'DATA - økonomi'!AN"&amp;4+15*$A63+4*$A63+8),0)+IF(Analyse!$E$111="X",INDIRECT("'DATA - økonomi'!AN"&amp;4+15*$A63+4*$A63+9),0)+IF(Analyse!$E$112="X",INDIRECT("'DATA - økonomi'!AN"&amp;4+15*$A63+4*$A63+10),0)+IF(Analyse!$E$115="X",INDIRECT("'DATA - økonomi'!AN"&amp;4+15*$A63+4*$A63+11),0)+IF(Analyse!$E$116="X",INDIRECT("'DATA - økonomi'!AN"&amp;4+15*$A63+4*$A63+12),0)+IF(Analyse!$E$117="X",INDIRECT("'DATA - økonomi'!AN"&amp;4+15*$A63+4*$A63+13),0)+IF(Analyse!$E$129="X",INDIRECT("'DATA - økonomi'!AN"&amp;4+15*$A63+4*$A63+14),0)</f>
        <v>0</v>
      </c>
      <c r="AO63" s="36">
        <f ca="1">IF(Analyse!$E$3="X",INDIRECT("'DATA - økonomi'!AO"&amp;4+15*$A63+4*$A63+0),0)+IF(Analyse!$E$4="X",INDIRECT("'DATA - økonomi'!AO"&amp;4+15*$A63+4*$A63+1),0)+IF(Analyse!$E$104="X",INDIRECT("'DATA - økonomi'!AO"&amp;4+15*$A63+4*$A63+2),0)+IF(Analyse!$E$105="X",INDIRECT("'DATA - økonomi'!AO"&amp;4+15*$A63+4*$A63+3),0)+IF(Analyse!$E$106="X",INDIRECT("'DATA - økonomi'!AO"&amp;4+15*$A63+4*$A63+4),0)+IF(Analyse!$E$107="X",INDIRECT("'DATA - økonomi'!AO"&amp;4+15*$A63+4*$A63+5),0)+IF(Analyse!$E$108="X",INDIRECT("'DATA - økonomi'!AO"&amp;4+15*$A63+4*$A63+6),0)+IF(Analyse!$E$109="X",INDIRECT("'DATA - økonomi'!AO"&amp;4+15*$A63+4*$A63+7),0)+IF(Analyse!$E$110="X",INDIRECT("'DATA - økonomi'!AO"&amp;4+15*$A63+4*$A63+8),0)+IF(Analyse!$E$111="X",INDIRECT("'DATA - økonomi'!AO"&amp;4+15*$A63+4*$A63+9),0)+IF(Analyse!$E$112="X",INDIRECT("'DATA - økonomi'!AO"&amp;4+15*$A63+4*$A63+10),0)+IF(Analyse!$E$115="X",INDIRECT("'DATA - økonomi'!AO"&amp;4+15*$A63+4*$A63+11),0)+IF(Analyse!$E$116="X",INDIRECT("'DATA - økonomi'!AO"&amp;4+15*$A63+4*$A63+12),0)+IF(Analyse!$E$117="X",INDIRECT("'DATA - økonomi'!AO"&amp;4+15*$A63+4*$A63+13),0)+IF(Analyse!$E$129="X",INDIRECT("'DATA - økonomi'!AO"&amp;4+15*$A63+4*$A63+14),0)</f>
        <v>0</v>
      </c>
      <c r="AP63" s="30"/>
      <c r="AQ63" s="35" t="s">
        <v>71</v>
      </c>
      <c r="AR63" s="36">
        <f ca="1">INDIRECT("'DATA - økonomi'!AE"&amp;($A166+1)*19)</f>
        <v>23657.77</v>
      </c>
      <c r="AS63" s="36">
        <f ca="1">INDIRECT("'DATA - økonomi'!AF"&amp;($A166+1)*19)</f>
        <v>23513.5</v>
      </c>
      <c r="AT63" s="36">
        <f ca="1">INDIRECT("'DATA - økonomi'!AG"&amp;($A166+1)*19)</f>
        <v>23458.861999999997</v>
      </c>
      <c r="AU63" s="36">
        <f ca="1">INDIRECT("'DATA - økonomi'!AH"&amp;($A166+1)*19)</f>
        <v>23572.991999999998</v>
      </c>
      <c r="AV63" s="36">
        <f ca="1">INDIRECT("'DATA - økonomi'!AI"&amp;($A166+1)*19)</f>
        <v>23430.884999999998</v>
      </c>
      <c r="AW63" s="36">
        <f ca="1">INDIRECT("'DATA - økonomi'!AJ"&amp;($A166+1)*19)</f>
        <v>23414.761000000002</v>
      </c>
      <c r="AX63" s="36">
        <f ca="1">INDIRECT("'DATA - økonomi'!AK"&amp;($A166+1)*19)</f>
        <v>22871.759999999998</v>
      </c>
      <c r="AY63" s="36">
        <f ca="1">INDIRECT("'DATA - økonomi'!AL"&amp;($A166+1)*19)</f>
        <v>22438.845000000001</v>
      </c>
      <c r="AZ63" s="36">
        <f ca="1">INDIRECT("'DATA - økonomi'!AM"&amp;($A166+1)*19)</f>
        <v>22239.686000000002</v>
      </c>
      <c r="BA63" s="36">
        <f ca="1">INDIRECT("'DATA - økonomi'!AN"&amp;($A166+1)*19)</f>
        <v>22004.916000000001</v>
      </c>
      <c r="BB63" s="36">
        <f ca="1">INDIRECT("'DATA - økonomi'!AO"&amp;($A166+1)*19)</f>
        <v>21853.998000000003</v>
      </c>
      <c r="BC63" s="30"/>
    </row>
    <row r="64" spans="1:55" x14ac:dyDescent="0.25">
      <c r="A64" s="32">
        <v>60</v>
      </c>
      <c r="B64" s="35" t="s">
        <v>72</v>
      </c>
      <c r="C64" s="36">
        <f ca="1">IF(Analyse!$E$3="X",INDIRECT("'DATA - økonomi'!C"&amp;4+15*$A64+4*$A64+0),0)+IF(Analyse!$E$4="X",INDIRECT("'DATA - økonomi'!C"&amp;4+15*$A64+4*$A64+1),0)+IF(Analyse!$E$104="X",INDIRECT("'DATA - økonomi'!C"&amp;4+15*$A64+4*$A64+2),0)+IF(Analyse!$E$105="X",INDIRECT("'DATA - økonomi'!C"&amp;4+15*$A64+4*$A64+3),0)+IF(Analyse!$E$106="X",INDIRECT("'DATA - økonomi'!C"&amp;4+15*$A64+4*$A64+4),0)+IF(Analyse!$E$107="X",INDIRECT("'DATA - økonomi'!C"&amp;4+15*$A64+4*$A64+5),0)+IF(Analyse!$E$108="X",INDIRECT("'DATA - økonomi'!C"&amp;4+15*$A64+4*$A64+6),0)+IF(Analyse!$E$109="X",INDIRECT("'DATA - økonomi'!C"&amp;4+15*$A64+4*$A64+7),0)+IF(Analyse!$E$110="X",INDIRECT("'DATA - økonomi'!C"&amp;4+15*$A64+4*$A64+8),0)+IF(Analyse!$E$111="X",INDIRECT("'DATA - økonomi'!C"&amp;4+15*$A64+4*$A64+9),0)+IF(Analyse!$E$112="X",INDIRECT("'DATA - økonomi'!C"&amp;4+15*$A64+4*$A64+10),0)+IF(Analyse!$E$115="X",INDIRECT("'DATA - økonomi'!C"&amp;4+15*$A64+4*$A64+11),0)+IF(Analyse!$E$116="X",INDIRECT("'DATA - økonomi'!C"&amp;4+15*$A64+4*$A64+12),0)+IF(Analyse!$E$117="X",INDIRECT("'DATA - økonomi'!C"&amp;4+15*$A64+4*$A64+13),0)+IF(Analyse!$E$129="X",INDIRECT("'DATA - økonomi'!C"&amp;4+15*$A64+4*$A64+14),0)</f>
        <v>0</v>
      </c>
      <c r="D64" s="36">
        <f ca="1">IF(Analyse!$E$3="X",INDIRECT("'DATA - økonomi'!D"&amp;4+15*$A64+4*$A64+0),0)+IF(Analyse!$E$4="X",INDIRECT("'DATA - økonomi'!D"&amp;4+15*$A64+4*$A64+1),0)+IF(Analyse!$E$104="X",INDIRECT("'DATA - økonomi'!D"&amp;4+15*$A64+4*$A64+2),0)+IF(Analyse!$E$105="X",INDIRECT("'DATA - økonomi'!D"&amp;4+15*$A64+4*$A64+3),0)+IF(Analyse!$E$106="X",INDIRECT("'DATA - økonomi'!D"&amp;4+15*$A64+4*$A64+4),0)+IF(Analyse!$E$107="X",INDIRECT("'DATA - økonomi'!D"&amp;4+15*$A64+4*$A64+5),0)+IF(Analyse!$E$108="X",INDIRECT("'DATA - økonomi'!D"&amp;4+15*$A64+4*$A64+6),0)+IF(Analyse!$E$109="X",INDIRECT("'DATA - økonomi'!D"&amp;4+15*$A64+4*$A64+7),0)+IF(Analyse!$E$110="X",INDIRECT("'DATA - økonomi'!D"&amp;4+15*$A64+4*$A64+8),0)+IF(Analyse!$E$111="X",INDIRECT("'DATA - økonomi'!D"&amp;4+15*$A64+4*$A64+9),0)+IF(Analyse!$E$112="X",INDIRECT("'DATA - økonomi'!D"&amp;4+15*$A64+4*$A64+10),0)+IF(Analyse!$E$115="X",INDIRECT("'DATA - økonomi'!D"&amp;4+15*$A64+4*$A64+11),0)+IF(Analyse!$E$116="X",INDIRECT("'DATA - økonomi'!D"&amp;4+15*$A64+4*$A64+12),0)+IF(Analyse!$E$117="X",INDIRECT("'DATA - økonomi'!D"&amp;4+15*$A64+4*$A64+13),0)+IF(Analyse!$E$129="X",INDIRECT("'DATA - økonomi'!D"&amp;4+15*$A64+4*$A64+14),0)</f>
        <v>0</v>
      </c>
      <c r="E64" s="36">
        <f ca="1">IF(Analyse!$E$3="X",INDIRECT("'DATA - økonomi'!E"&amp;4+15*$A64+4*$A64+0),0)+IF(Analyse!$E$4="X",INDIRECT("'DATA - økonomi'!E"&amp;4+15*$A64+4*$A64+1),0)+IF(Analyse!$E$104="X",INDIRECT("'DATA - økonomi'!E"&amp;4+15*$A64+4*$A64+2),0)+IF(Analyse!$E$105="X",INDIRECT("'DATA - økonomi'!E"&amp;4+15*$A64+4*$A64+3),0)+IF(Analyse!$E$106="X",INDIRECT("'DATA - økonomi'!E"&amp;4+15*$A64+4*$A64+4),0)+IF(Analyse!$E$107="X",INDIRECT("'DATA - økonomi'!E"&amp;4+15*$A64+4*$A64+5),0)+IF(Analyse!$E$108="X",INDIRECT("'DATA - økonomi'!E"&amp;4+15*$A64+4*$A64+6),0)+IF(Analyse!$E$109="X",INDIRECT("'DATA - økonomi'!E"&amp;4+15*$A64+4*$A64+7),0)+IF(Analyse!$E$110="X",INDIRECT("'DATA - økonomi'!E"&amp;4+15*$A64+4*$A64+8),0)+IF(Analyse!$E$111="X",INDIRECT("'DATA - økonomi'!E"&amp;4+15*$A64+4*$A64+9),0)+IF(Analyse!$E$112="X",INDIRECT("'DATA - økonomi'!E"&amp;4+15*$A64+4*$A64+10),0)+IF(Analyse!$E$115="X",INDIRECT("'DATA - økonomi'!E"&amp;4+15*$A64+4*$A64+11),0)+IF(Analyse!$E$116="X",INDIRECT("'DATA - økonomi'!E"&amp;4+15*$A64+4*$A64+12),0)+IF(Analyse!$E$117="X",INDIRECT("'DATA - økonomi'!E"&amp;4+15*$A64+4*$A64+13),0)+IF(Analyse!$E$129="X",INDIRECT("'DATA - økonomi'!E"&amp;4+15*$A64+4*$A64+14),0)</f>
        <v>0</v>
      </c>
      <c r="F64" s="36">
        <f ca="1">IF(Analyse!$E$3="X",INDIRECT("'DATA - økonomi'!F"&amp;4+15*$A64+4*$A64+0),0)+IF(Analyse!$E$4="X",INDIRECT("'DATA - økonomi'!F"&amp;4+15*$A64+4*$A64+1),0)+IF(Analyse!$E$104="X",INDIRECT("'DATA - økonomi'!F"&amp;4+15*$A64+4*$A64+2),0)+IF(Analyse!$E$105="X",INDIRECT("'DATA - økonomi'!F"&amp;4+15*$A64+4*$A64+3),0)+IF(Analyse!$E$106="X",INDIRECT("'DATA - økonomi'!F"&amp;4+15*$A64+4*$A64+4),0)+IF(Analyse!$E$107="X",INDIRECT("'DATA - økonomi'!F"&amp;4+15*$A64+4*$A64+5),0)+IF(Analyse!$E$108="X",INDIRECT("'DATA - økonomi'!F"&amp;4+15*$A64+4*$A64+6),0)+IF(Analyse!$E$109="X",INDIRECT("'DATA - økonomi'!F"&amp;4+15*$A64+4*$A64+7),0)+IF(Analyse!$E$110="X",INDIRECT("'DATA - økonomi'!F"&amp;4+15*$A64+4*$A64+8),0)+IF(Analyse!$E$111="X",INDIRECT("'DATA - økonomi'!F"&amp;4+15*$A64+4*$A64+9),0)+IF(Analyse!$E$112="X",INDIRECT("'DATA - økonomi'!F"&amp;4+15*$A64+4*$A64+10),0)+IF(Analyse!$E$115="X",INDIRECT("'DATA - økonomi'!F"&amp;4+15*$A64+4*$A64+11),0)+IF(Analyse!$E$116="X",INDIRECT("'DATA - økonomi'!F"&amp;4+15*$A64+4*$A64+12),0)+IF(Analyse!$E$117="X",INDIRECT("'DATA - økonomi'!F"&amp;4+15*$A64+4*$A64+13),0)+IF(Analyse!$E$129="X",INDIRECT("'DATA - økonomi'!F"&amp;4+15*$A64+4*$A64+14),0)</f>
        <v>0</v>
      </c>
      <c r="G64" s="36">
        <f ca="1">IF(Analyse!$E$3="X",INDIRECT("'DATA - økonomi'!G"&amp;4+15*$A64+4*$A64+0),0)+IF(Analyse!$E$4="X",INDIRECT("'DATA - økonomi'!G"&amp;4+15*$A64+4*$A64+1),0)+IF(Analyse!$E$104="X",INDIRECT("'DATA - økonomi'!G"&amp;4+15*$A64+4*$A64+2),0)+IF(Analyse!$E$105="X",INDIRECT("'DATA - økonomi'!G"&amp;4+15*$A64+4*$A64+3),0)+IF(Analyse!$E$106="X",INDIRECT("'DATA - økonomi'!G"&amp;4+15*$A64+4*$A64+4),0)+IF(Analyse!$E$107="X",INDIRECT("'DATA - økonomi'!G"&amp;4+15*$A64+4*$A64+5),0)+IF(Analyse!$E$108="X",INDIRECT("'DATA - økonomi'!G"&amp;4+15*$A64+4*$A64+6),0)+IF(Analyse!$E$109="X",INDIRECT("'DATA - økonomi'!G"&amp;4+15*$A64+4*$A64+7),0)+IF(Analyse!$E$110="X",INDIRECT("'DATA - økonomi'!G"&amp;4+15*$A64+4*$A64+8),0)+IF(Analyse!$E$111="X",INDIRECT("'DATA - økonomi'!G"&amp;4+15*$A64+4*$A64+9),0)+IF(Analyse!$E$112="X",INDIRECT("'DATA - økonomi'!G"&amp;4+15*$A64+4*$A64+10),0)+IF(Analyse!$E$115="X",INDIRECT("'DATA - økonomi'!G"&amp;4+15*$A64+4*$A64+11),0)+IF(Analyse!$E$116="X",INDIRECT("'DATA - økonomi'!G"&amp;4+15*$A64+4*$A64+12),0)+IF(Analyse!$E$117="X",INDIRECT("'DATA - økonomi'!G"&amp;4+15*$A64+4*$A64+13),0)+IF(Analyse!$E$129="X",INDIRECT("'DATA - økonomi'!G"&amp;4+15*$A64+4*$A64+14),0)</f>
        <v>0</v>
      </c>
      <c r="H64" s="36">
        <f ca="1">IF(Analyse!$E$3="X",INDIRECT("'DATA - økonomi'!H"&amp;4+15*$A64+4*$A64+0),0)+IF(Analyse!$E$4="X",INDIRECT("'DATA - økonomi'!H"&amp;4+15*$A64+4*$A64+1),0)+IF(Analyse!$E$104="X",INDIRECT("'DATA - økonomi'!H"&amp;4+15*$A64+4*$A64+2),0)+IF(Analyse!$E$105="X",INDIRECT("'DATA - økonomi'!H"&amp;4+15*$A64+4*$A64+3),0)+IF(Analyse!$E$106="X",INDIRECT("'DATA - økonomi'!H"&amp;4+15*$A64+4*$A64+4),0)+IF(Analyse!$E$107="X",INDIRECT("'DATA - økonomi'!H"&amp;4+15*$A64+4*$A64+5),0)+IF(Analyse!$E$108="X",INDIRECT("'DATA - økonomi'!H"&amp;4+15*$A64+4*$A64+6),0)+IF(Analyse!$E$109="X",INDIRECT("'DATA - økonomi'!H"&amp;4+15*$A64+4*$A64+7),0)+IF(Analyse!$E$110="X",INDIRECT("'DATA - økonomi'!H"&amp;4+15*$A64+4*$A64+8),0)+IF(Analyse!$E$111="X",INDIRECT("'DATA - økonomi'!H"&amp;4+15*$A64+4*$A64+9),0)+IF(Analyse!$E$112="X",INDIRECT("'DATA - økonomi'!H"&amp;4+15*$A64+4*$A64+10),0)+IF(Analyse!$E$115="X",INDIRECT("'DATA - økonomi'!H"&amp;4+15*$A64+4*$A64+11),0)+IF(Analyse!$E$116="X",INDIRECT("'DATA - økonomi'!H"&amp;4+15*$A64+4*$A64+12),0)+IF(Analyse!$E$117="X",INDIRECT("'DATA - økonomi'!H"&amp;4+15*$A64+4*$A64+13),0)+IF(Analyse!$E$129="X",INDIRECT("'DATA - økonomi'!H"&amp;4+15*$A64+4*$A64+14),0)</f>
        <v>0</v>
      </c>
      <c r="I64" s="36">
        <f ca="1">IF(Analyse!$E$3="X",INDIRECT("'DATA - økonomi'!I"&amp;4+15*$A64+4*$A64+0),0)+IF(Analyse!$E$4="X",INDIRECT("'DATA - økonomi'!I"&amp;4+15*$A64+4*$A64+1),0)+IF(Analyse!$E$104="X",INDIRECT("'DATA - økonomi'!I"&amp;4+15*$A64+4*$A64+2),0)+IF(Analyse!$E$105="X",INDIRECT("'DATA - økonomi'!I"&amp;4+15*$A64+4*$A64+3),0)+IF(Analyse!$E$106="X",INDIRECT("'DATA - økonomi'!I"&amp;4+15*$A64+4*$A64+4),0)+IF(Analyse!$E$107="X",INDIRECT("'DATA - økonomi'!I"&amp;4+15*$A64+4*$A64+5),0)+IF(Analyse!$E$108="X",INDIRECT("'DATA - økonomi'!I"&amp;4+15*$A64+4*$A64+6),0)+IF(Analyse!$E$109="X",INDIRECT("'DATA - økonomi'!I"&amp;4+15*$A64+4*$A64+7),0)+IF(Analyse!$E$110="X",INDIRECT("'DATA - økonomi'!I"&amp;4+15*$A64+4*$A64+8),0)+IF(Analyse!$E$111="X",INDIRECT("'DATA - økonomi'!I"&amp;4+15*$A64+4*$A64+9),0)+IF(Analyse!$E$112="X",INDIRECT("'DATA - økonomi'!I"&amp;4+15*$A64+4*$A64+10),0)+IF(Analyse!$E$115="X",INDIRECT("'DATA - økonomi'!I"&amp;4+15*$A64+4*$A64+11),0)+IF(Analyse!$E$116="X",INDIRECT("'DATA - økonomi'!I"&amp;4+15*$A64+4*$A64+12),0)+IF(Analyse!$E$117="X",INDIRECT("'DATA - økonomi'!I"&amp;4+15*$A64+4*$A64+13),0)+IF(Analyse!$E$129="X",INDIRECT("'DATA - økonomi'!I"&amp;4+15*$A64+4*$A64+14),0)</f>
        <v>0</v>
      </c>
      <c r="J64" s="36">
        <f ca="1">IF(Analyse!$E$3="X",INDIRECT("'DATA - økonomi'!J"&amp;4+15*$A64+4*$A64+0),0)+IF(Analyse!$E$4="X",INDIRECT("'DATA - økonomi'!J"&amp;4+15*$A64+4*$A64+1),0)+IF(Analyse!$E$104="X",INDIRECT("'DATA - økonomi'!J"&amp;4+15*$A64+4*$A64+2),0)+IF(Analyse!$E$105="X",INDIRECT("'DATA - økonomi'!J"&amp;4+15*$A64+4*$A64+3),0)+IF(Analyse!$E$106="X",INDIRECT("'DATA - økonomi'!J"&amp;4+15*$A64+4*$A64+4),0)+IF(Analyse!$E$107="X",INDIRECT("'DATA - økonomi'!J"&amp;4+15*$A64+4*$A64+5),0)+IF(Analyse!$E$108="X",INDIRECT("'DATA - økonomi'!J"&amp;4+15*$A64+4*$A64+6),0)+IF(Analyse!$E$109="X",INDIRECT("'DATA - økonomi'!J"&amp;4+15*$A64+4*$A64+7),0)+IF(Analyse!$E$110="X",INDIRECT("'DATA - økonomi'!J"&amp;4+15*$A64+4*$A64+8),0)+IF(Analyse!$E$111="X",INDIRECT("'DATA - økonomi'!J"&amp;4+15*$A64+4*$A64+9),0)+IF(Analyse!$E$112="X",INDIRECT("'DATA - økonomi'!J"&amp;4+15*$A64+4*$A64+10),0)+IF(Analyse!$E$115="X",INDIRECT("'DATA - økonomi'!J"&amp;4+15*$A64+4*$A64+11),0)+IF(Analyse!$E$116="X",INDIRECT("'DATA - økonomi'!J"&amp;4+15*$A64+4*$A64+12),0)+IF(Analyse!$E$117="X",INDIRECT("'DATA - økonomi'!J"&amp;4+15*$A64+4*$A64+13),0)+IF(Analyse!$E$129="X",INDIRECT("'DATA - økonomi'!J"&amp;4+15*$A64+4*$A64+14),0)</f>
        <v>0</v>
      </c>
      <c r="K64" s="36">
        <f ca="1">IF(Analyse!$E$3="X",INDIRECT("'DATA - økonomi'!K"&amp;4+15*$A64+4*$A64+0),0)+IF(Analyse!$E$4="X",INDIRECT("'DATA - økonomi'!K"&amp;4+15*$A64+4*$A64+1),0)+IF(Analyse!$E$104="X",INDIRECT("'DATA - økonomi'!K"&amp;4+15*$A64+4*$A64+2),0)+IF(Analyse!$E$105="X",INDIRECT("'DATA - økonomi'!K"&amp;4+15*$A64+4*$A64+3),0)+IF(Analyse!$E$106="X",INDIRECT("'DATA - økonomi'!K"&amp;4+15*$A64+4*$A64+4),0)+IF(Analyse!$E$107="X",INDIRECT("'DATA - økonomi'!K"&amp;4+15*$A64+4*$A64+5),0)+IF(Analyse!$E$108="X",INDIRECT("'DATA - økonomi'!K"&amp;4+15*$A64+4*$A64+6),0)+IF(Analyse!$E$109="X",INDIRECT("'DATA - økonomi'!K"&amp;4+15*$A64+4*$A64+7),0)+IF(Analyse!$E$110="X",INDIRECT("'DATA - økonomi'!K"&amp;4+15*$A64+4*$A64+8),0)+IF(Analyse!$E$111="X",INDIRECT("'DATA - økonomi'!K"&amp;4+15*$A64+4*$A64+9),0)+IF(Analyse!$E$112="X",INDIRECT("'DATA - økonomi'!K"&amp;4+15*$A64+4*$A64+10),0)+IF(Analyse!$E$115="X",INDIRECT("'DATA - økonomi'!K"&amp;4+15*$A64+4*$A64+11),0)+IF(Analyse!$E$116="X",INDIRECT("'DATA - økonomi'!K"&amp;4+15*$A64+4*$A64+12),0)+IF(Analyse!$E$117="X",INDIRECT("'DATA - økonomi'!K"&amp;4+15*$A64+4*$A64+13),0)+IF(Analyse!$E$129="X",INDIRECT("'DATA - økonomi'!K"&amp;4+15*$A64+4*$A64+14),0)</f>
        <v>0</v>
      </c>
      <c r="L64" s="36">
        <f ca="1">IF(Analyse!$E$3="X",INDIRECT("'DATA - økonomi'!L"&amp;4+15*$A64+4*$A64+0),0)+IF(Analyse!$E$4="X",INDIRECT("'DATA - økonomi'!L"&amp;4+15*$A64+4*$A64+1),0)+IF(Analyse!$E$104="X",INDIRECT("'DATA - økonomi'!L"&amp;4+15*$A64+4*$A64+2),0)+IF(Analyse!$E$105="X",INDIRECT("'DATA - økonomi'!L"&amp;4+15*$A64+4*$A64+3),0)+IF(Analyse!$E$106="X",INDIRECT("'DATA - økonomi'!L"&amp;4+15*$A64+4*$A64+4),0)+IF(Analyse!$E$107="X",INDIRECT("'DATA - økonomi'!L"&amp;4+15*$A64+4*$A64+5),0)+IF(Analyse!$E$108="X",INDIRECT("'DATA - økonomi'!L"&amp;4+15*$A64+4*$A64+6),0)+IF(Analyse!$E$109="X",INDIRECT("'DATA - økonomi'!L"&amp;4+15*$A64+4*$A64+7),0)+IF(Analyse!$E$110="X",INDIRECT("'DATA - økonomi'!L"&amp;4+15*$A64+4*$A64+8),0)+IF(Analyse!$E$111="X",INDIRECT("'DATA - økonomi'!L"&amp;4+15*$A64+4*$A64+9),0)+IF(Analyse!$E$112="X",INDIRECT("'DATA - økonomi'!L"&amp;4+15*$A64+4*$A64+10),0)+IF(Analyse!$E$115="X",INDIRECT("'DATA - økonomi'!L"&amp;4+15*$A64+4*$A64+11),0)+IF(Analyse!$E$116="X",INDIRECT("'DATA - økonomi'!L"&amp;4+15*$A64+4*$A64+12),0)+IF(Analyse!$E$117="X",INDIRECT("'DATA - økonomi'!L"&amp;4+15*$A64+4*$A64+13),0)+IF(Analyse!$E$129="X",INDIRECT("'DATA - økonomi'!L"&amp;4+15*$A64+4*$A64+14),0)</f>
        <v>0</v>
      </c>
      <c r="M64" s="36">
        <f ca="1">IF(Analyse!$E$3="X",INDIRECT("'DATA - økonomi'!M"&amp;4+15*$A64+4*$A64+0),0)+IF(Analyse!$E$4="X",INDIRECT("'DATA - økonomi'!M"&amp;4+15*$A64+4*$A64+1),0)+IF(Analyse!$E$104="X",INDIRECT("'DATA - økonomi'!M"&amp;4+15*$A64+4*$A64+2),0)+IF(Analyse!$E$105="X",INDIRECT("'DATA - økonomi'!M"&amp;4+15*$A64+4*$A64+3),0)+IF(Analyse!$E$106="X",INDIRECT("'DATA - økonomi'!M"&amp;4+15*$A64+4*$A64+4),0)+IF(Analyse!$E$107="X",INDIRECT("'DATA - økonomi'!M"&amp;4+15*$A64+4*$A64+5),0)+IF(Analyse!$E$108="X",INDIRECT("'DATA - økonomi'!M"&amp;4+15*$A64+4*$A64+6),0)+IF(Analyse!$E$109="X",INDIRECT("'DATA - økonomi'!M"&amp;4+15*$A64+4*$A64+7),0)+IF(Analyse!$E$110="X",INDIRECT("'DATA - økonomi'!M"&amp;4+15*$A64+4*$A64+8),0)+IF(Analyse!$E$111="X",INDIRECT("'DATA - økonomi'!M"&amp;4+15*$A64+4*$A64+9),0)+IF(Analyse!$E$112="X",INDIRECT("'DATA - økonomi'!M"&amp;4+15*$A64+4*$A64+10),0)+IF(Analyse!$E$115="X",INDIRECT("'DATA - økonomi'!M"&amp;4+15*$A64+4*$A64+11),0)+IF(Analyse!$E$116="X",INDIRECT("'DATA - økonomi'!M"&amp;4+15*$A64+4*$A64+12),0)+IF(Analyse!$E$117="X",INDIRECT("'DATA - økonomi'!M"&amp;4+15*$A64+4*$A64+13),0)+IF(Analyse!$E$129="X",INDIRECT("'DATA - økonomi'!M"&amp;4+15*$A64+4*$A64+14),0)</f>
        <v>0</v>
      </c>
      <c r="N64" s="36">
        <f ca="1">IF(Analyse!$E$3="X",INDIRECT("'DATA - økonomi'!N"&amp;4+15*$A64+4*$A64+0),0)+IF(Analyse!$E$4="X",INDIRECT("'DATA - økonomi'!N"&amp;4+15*$A64+4*$A64+1),0)+IF(Analyse!$E$104="X",INDIRECT("'DATA - økonomi'!N"&amp;4+15*$A64+4*$A64+2),0)+IF(Analyse!$E$105="X",INDIRECT("'DATA - økonomi'!N"&amp;4+15*$A64+4*$A64+3),0)+IF(Analyse!$E$106="X",INDIRECT("'DATA - økonomi'!N"&amp;4+15*$A64+4*$A64+4),0)+IF(Analyse!$E$107="X",INDIRECT("'DATA - økonomi'!N"&amp;4+15*$A64+4*$A64+5),0)+IF(Analyse!$E$108="X",INDIRECT("'DATA - økonomi'!N"&amp;4+15*$A64+4*$A64+6),0)+IF(Analyse!$E$109="X",INDIRECT("'DATA - økonomi'!N"&amp;4+15*$A64+4*$A64+7),0)+IF(Analyse!$E$110="X",INDIRECT("'DATA - økonomi'!N"&amp;4+15*$A64+4*$A64+8),0)+IF(Analyse!$E$111="X",INDIRECT("'DATA - økonomi'!N"&amp;4+15*$A64+4*$A64+9),0)+IF(Analyse!$E$112="X",INDIRECT("'DATA - økonomi'!N"&amp;4+15*$A64+4*$A64+10),0)+IF(Analyse!$E$115="X",INDIRECT("'DATA - økonomi'!N"&amp;4+15*$A64+4*$A64+11),0)+IF(Analyse!$E$116="X",INDIRECT("'DATA - økonomi'!N"&amp;4+15*$A64+4*$A64+12),0)+IF(Analyse!$E$117="X",INDIRECT("'DATA - økonomi'!N"&amp;4+15*$A64+4*$A64+13),0)+IF(Analyse!$E$129="X",INDIRECT("'DATA - økonomi'!N"&amp;4+15*$A64+4*$A64+14),0)</f>
        <v>0</v>
      </c>
      <c r="O64" s="32"/>
      <c r="P64" s="35" t="s">
        <v>72</v>
      </c>
      <c r="Q64" s="36">
        <f ca="1">IF(Analyse!$E$3="X",INDIRECT("'DATA - økonomi'!Q"&amp;4+15*$A64+4*$A64+0),0)+IF(Analyse!$E$4="X",INDIRECT("'DATA - økonomi'!Q"&amp;4+15*$A64+4*$A64+1),0)+IF(Analyse!$E$104="X",INDIRECT("'DATA - økonomi'!Q"&amp;4+15*$A64+4*$A64+2),0)+IF(Analyse!$E$105="X",INDIRECT("'DATA - økonomi'!Q"&amp;4+15*$A64+4*$A64+3),0)+IF(Analyse!$E$106="X",INDIRECT("'DATA - økonomi'!Q"&amp;4+15*$A64+4*$A64+4),0)+IF(Analyse!$E$107="X",INDIRECT("'DATA - økonomi'!Q"&amp;4+15*$A64+4*$A64+5),0)+IF(Analyse!$E$108="X",INDIRECT("'DATA - økonomi'!Q"&amp;4+15*$A64+4*$A64+6),0)+IF(Analyse!$E$109="X",INDIRECT("'DATA - økonomi'!Q"&amp;4+15*$A64+4*$A64+7),0)+IF(Analyse!$E$110="X",INDIRECT("'DATA - økonomi'!Q"&amp;4+15*$A64+4*$A64+8),0)+IF(Analyse!$E$111="X",INDIRECT("'DATA - økonomi'!Q"&amp;4+15*$A64+4*$A64+9),0)+IF(Analyse!$E$112="X",INDIRECT("'DATA - økonomi'!Q"&amp;4+15*$A64+4*$A64+10),0)+IF(Analyse!$E$115="X",INDIRECT("'DATA - økonomi'!Q"&amp;4+15*$A64+4*$A64+11),0)+IF(Analyse!$E$116="X",INDIRECT("'DATA - økonomi'!Q"&amp;4+15*$A64+4*$A64+12),0)+IF(Analyse!$E$117="X",INDIRECT("'DATA - økonomi'!Q"&amp;4+15*$A64+4*$A64+13),0)+IF(Analyse!$E$129="X",INDIRECT("'DATA - økonomi'!Q"&amp;4+15*$A64+4*$A64+14),0)</f>
        <v>0</v>
      </c>
      <c r="R64" s="36">
        <f ca="1">IF(Analyse!$E$3="X",INDIRECT("'DATA - økonomi'!R"&amp;4+15*$A64+4*$A64+0),0)+IF(Analyse!$E$4="X",INDIRECT("'DATA - økonomi'!R"&amp;4+15*$A64+4*$A64+1),0)+IF(Analyse!$E$104="X",INDIRECT("'DATA - økonomi'!R"&amp;4+15*$A64+4*$A64+2),0)+IF(Analyse!$E$105="X",INDIRECT("'DATA - økonomi'!R"&amp;4+15*$A64+4*$A64+3),0)+IF(Analyse!$E$106="X",INDIRECT("'DATA - økonomi'!R"&amp;4+15*$A64+4*$A64+4),0)+IF(Analyse!$E$107="X",INDIRECT("'DATA - økonomi'!R"&amp;4+15*$A64+4*$A64+5),0)+IF(Analyse!$E$108="X",INDIRECT("'DATA - økonomi'!R"&amp;4+15*$A64+4*$A64+6),0)+IF(Analyse!$E$109="X",INDIRECT("'DATA - økonomi'!R"&amp;4+15*$A64+4*$A64+7),0)+IF(Analyse!$E$110="X",INDIRECT("'DATA - økonomi'!R"&amp;4+15*$A64+4*$A64+8),0)+IF(Analyse!$E$111="X",INDIRECT("'DATA - økonomi'!R"&amp;4+15*$A64+4*$A64+9),0)+IF(Analyse!$E$112="X",INDIRECT("'DATA - økonomi'!R"&amp;4+15*$A64+4*$A64+10),0)+IF(Analyse!$E$115="X",INDIRECT("'DATA - økonomi'!R"&amp;4+15*$A64+4*$A64+11),0)+IF(Analyse!$E$116="X",INDIRECT("'DATA - økonomi'!R"&amp;4+15*$A64+4*$A64+12),0)+IF(Analyse!$E$117="X",INDIRECT("'DATA - økonomi'!R"&amp;4+15*$A64+4*$A64+13),0)+IF(Analyse!$E$129="X",INDIRECT("'DATA - økonomi'!R"&amp;4+15*$A64+4*$A64+14),0)</f>
        <v>0</v>
      </c>
      <c r="S64" s="36">
        <f ca="1">IF(Analyse!$E$3="X",INDIRECT("'DATA - økonomi'!S"&amp;4+15*$A64+4*$A64+0),0)+IF(Analyse!$E$4="X",INDIRECT("'DATA - økonomi'!S"&amp;4+15*$A64+4*$A64+1),0)+IF(Analyse!$E$104="X",INDIRECT("'DATA - økonomi'!S"&amp;4+15*$A64+4*$A64+2),0)+IF(Analyse!$E$105="X",INDIRECT("'DATA - økonomi'!S"&amp;4+15*$A64+4*$A64+3),0)+IF(Analyse!$E$106="X",INDIRECT("'DATA - økonomi'!S"&amp;4+15*$A64+4*$A64+4),0)+IF(Analyse!$E$107="X",INDIRECT("'DATA - økonomi'!S"&amp;4+15*$A64+4*$A64+5),0)+IF(Analyse!$E$108="X",INDIRECT("'DATA - økonomi'!S"&amp;4+15*$A64+4*$A64+6),0)+IF(Analyse!$E$109="X",INDIRECT("'DATA - økonomi'!S"&amp;4+15*$A64+4*$A64+7),0)+IF(Analyse!$E$110="X",INDIRECT("'DATA - økonomi'!S"&amp;4+15*$A64+4*$A64+8),0)+IF(Analyse!$E$111="X",INDIRECT("'DATA - økonomi'!S"&amp;4+15*$A64+4*$A64+9),0)+IF(Analyse!$E$112="X",INDIRECT("'DATA - økonomi'!S"&amp;4+15*$A64+4*$A64+10),0)+IF(Analyse!$E$115="X",INDIRECT("'DATA - økonomi'!S"&amp;4+15*$A64+4*$A64+11),0)+IF(Analyse!$E$116="X",INDIRECT("'DATA - økonomi'!S"&amp;4+15*$A64+4*$A64+12),0)+IF(Analyse!$E$117="X",INDIRECT("'DATA - økonomi'!S"&amp;4+15*$A64+4*$A64+13),0)+IF(Analyse!$E$129="X",INDIRECT("'DATA - økonomi'!S"&amp;4+15*$A64+4*$A64+14),0)</f>
        <v>0</v>
      </c>
      <c r="T64" s="36">
        <f ca="1">IF(Analyse!$E$3="X",INDIRECT("'DATA - økonomi'!T"&amp;4+15*$A64+4*$A64+0),0)+IF(Analyse!$E$4="X",INDIRECT("'DATA - økonomi'!T"&amp;4+15*$A64+4*$A64+1),0)+IF(Analyse!$E$104="X",INDIRECT("'DATA - økonomi'!T"&amp;4+15*$A64+4*$A64+2),0)+IF(Analyse!$E$105="X",INDIRECT("'DATA - økonomi'!T"&amp;4+15*$A64+4*$A64+3),0)+IF(Analyse!$E$106="X",INDIRECT("'DATA - økonomi'!T"&amp;4+15*$A64+4*$A64+4),0)+IF(Analyse!$E$107="X",INDIRECT("'DATA - økonomi'!T"&amp;4+15*$A64+4*$A64+5),0)+IF(Analyse!$E$108="X",INDIRECT("'DATA - økonomi'!T"&amp;4+15*$A64+4*$A64+6),0)+IF(Analyse!$E$109="X",INDIRECT("'DATA - økonomi'!T"&amp;4+15*$A64+4*$A64+7),0)+IF(Analyse!$E$110="X",INDIRECT("'DATA - økonomi'!T"&amp;4+15*$A64+4*$A64+8),0)+IF(Analyse!$E$111="X",INDIRECT("'DATA - økonomi'!T"&amp;4+15*$A64+4*$A64+9),0)+IF(Analyse!$E$112="X",INDIRECT("'DATA - økonomi'!T"&amp;4+15*$A64+4*$A64+10),0)+IF(Analyse!$E$115="X",INDIRECT("'DATA - økonomi'!T"&amp;4+15*$A64+4*$A64+11),0)+IF(Analyse!$E$116="X",INDIRECT("'DATA - økonomi'!T"&amp;4+15*$A64+4*$A64+12),0)+IF(Analyse!$E$117="X",INDIRECT("'DATA - økonomi'!T"&amp;4+15*$A64+4*$A64+13),0)+IF(Analyse!$E$129="X",INDIRECT("'DATA - økonomi'!T"&amp;4+15*$A64+4*$A64+14),0)</f>
        <v>0</v>
      </c>
      <c r="U64" s="36">
        <f ca="1">IF(Analyse!$E$3="X",INDIRECT("'DATA - økonomi'!U"&amp;4+15*$A64+4*$A64+0),0)+IF(Analyse!$E$4="X",INDIRECT("'DATA - økonomi'!U"&amp;4+15*$A64+4*$A64+1),0)+IF(Analyse!$E$104="X",INDIRECT("'DATA - økonomi'!U"&amp;4+15*$A64+4*$A64+2),0)+IF(Analyse!$E$105="X",INDIRECT("'DATA - økonomi'!U"&amp;4+15*$A64+4*$A64+3),0)+IF(Analyse!$E$106="X",INDIRECT("'DATA - økonomi'!U"&amp;4+15*$A64+4*$A64+4),0)+IF(Analyse!$E$107="X",INDIRECT("'DATA - økonomi'!U"&amp;4+15*$A64+4*$A64+5),0)+IF(Analyse!$E$108="X",INDIRECT("'DATA - økonomi'!U"&amp;4+15*$A64+4*$A64+6),0)+IF(Analyse!$E$109="X",INDIRECT("'DATA - økonomi'!U"&amp;4+15*$A64+4*$A64+7),0)+IF(Analyse!$E$110="X",INDIRECT("'DATA - økonomi'!U"&amp;4+15*$A64+4*$A64+8),0)+IF(Analyse!$E$111="X",INDIRECT("'DATA - økonomi'!U"&amp;4+15*$A64+4*$A64+9),0)+IF(Analyse!$E$112="X",INDIRECT("'DATA - økonomi'!U"&amp;4+15*$A64+4*$A64+10),0)+IF(Analyse!$E$115="X",INDIRECT("'DATA - økonomi'!U"&amp;4+15*$A64+4*$A64+11),0)+IF(Analyse!$E$116="X",INDIRECT("'DATA - økonomi'!U"&amp;4+15*$A64+4*$A64+12),0)+IF(Analyse!$E$117="X",INDIRECT("'DATA - økonomi'!U"&amp;4+15*$A64+4*$A64+13),0)+IF(Analyse!$E$129="X",INDIRECT("'DATA - økonomi'!U"&amp;4+15*$A64+4*$A64+14),0)</f>
        <v>0</v>
      </c>
      <c r="V64" s="36">
        <f ca="1">IF(Analyse!$E$3="X",INDIRECT("'DATA - økonomi'!V"&amp;4+15*$A64+4*$A64+0),0)+IF(Analyse!$E$4="X",INDIRECT("'DATA - økonomi'!V"&amp;4+15*$A64+4*$A64+1),0)+IF(Analyse!$E$104="X",INDIRECT("'DATA - økonomi'!V"&amp;4+15*$A64+4*$A64+2),0)+IF(Analyse!$E$105="X",INDIRECT("'DATA - økonomi'!V"&amp;4+15*$A64+4*$A64+3),0)+IF(Analyse!$E$106="X",INDIRECT("'DATA - økonomi'!V"&amp;4+15*$A64+4*$A64+4),0)+IF(Analyse!$E$107="X",INDIRECT("'DATA - økonomi'!V"&amp;4+15*$A64+4*$A64+5),0)+IF(Analyse!$E$108="X",INDIRECT("'DATA - økonomi'!V"&amp;4+15*$A64+4*$A64+6),0)+IF(Analyse!$E$109="X",INDIRECT("'DATA - økonomi'!V"&amp;4+15*$A64+4*$A64+7),0)+IF(Analyse!$E$110="X",INDIRECT("'DATA - økonomi'!V"&amp;4+15*$A64+4*$A64+8),0)+IF(Analyse!$E$111="X",INDIRECT("'DATA - økonomi'!V"&amp;4+15*$A64+4*$A64+9),0)+IF(Analyse!$E$112="X",INDIRECT("'DATA - økonomi'!V"&amp;4+15*$A64+4*$A64+10),0)+IF(Analyse!$E$115="X",INDIRECT("'DATA - økonomi'!V"&amp;4+15*$A64+4*$A64+11),0)+IF(Analyse!$E$116="X",INDIRECT("'DATA - økonomi'!V"&amp;4+15*$A64+4*$A64+12),0)+IF(Analyse!$E$117="X",INDIRECT("'DATA - økonomi'!V"&amp;4+15*$A64+4*$A64+13),0)+IF(Analyse!$E$129="X",INDIRECT("'DATA - økonomi'!V"&amp;4+15*$A64+4*$A64+14),0)</f>
        <v>0</v>
      </c>
      <c r="W64" s="36">
        <f ca="1">IF(Analyse!$E$3="X",INDIRECT("'DATA - økonomi'!W"&amp;4+15*$A64+4*$A64+0),0)+IF(Analyse!$E$4="X",INDIRECT("'DATA - økonomi'!W"&amp;4+15*$A64+4*$A64+1),0)+IF(Analyse!$E$104="X",INDIRECT("'DATA - økonomi'!W"&amp;4+15*$A64+4*$A64+2),0)+IF(Analyse!$E$105="X",INDIRECT("'DATA - økonomi'!W"&amp;4+15*$A64+4*$A64+3),0)+IF(Analyse!$E$106="X",INDIRECT("'DATA - økonomi'!W"&amp;4+15*$A64+4*$A64+4),0)+IF(Analyse!$E$107="X",INDIRECT("'DATA - økonomi'!W"&amp;4+15*$A64+4*$A64+5),0)+IF(Analyse!$E$108="X",INDIRECT("'DATA - økonomi'!W"&amp;4+15*$A64+4*$A64+6),0)+IF(Analyse!$E$109="X",INDIRECT("'DATA - økonomi'!W"&amp;4+15*$A64+4*$A64+7),0)+IF(Analyse!$E$110="X",INDIRECT("'DATA - økonomi'!W"&amp;4+15*$A64+4*$A64+8),0)+IF(Analyse!$E$111="X",INDIRECT("'DATA - økonomi'!W"&amp;4+15*$A64+4*$A64+9),0)+IF(Analyse!$E$112="X",INDIRECT("'DATA - økonomi'!W"&amp;4+15*$A64+4*$A64+10),0)+IF(Analyse!$E$115="X",INDIRECT("'DATA - økonomi'!W"&amp;4+15*$A64+4*$A64+11),0)+IF(Analyse!$E$116="X",INDIRECT("'DATA - økonomi'!W"&amp;4+15*$A64+4*$A64+12),0)+IF(Analyse!$E$117="X",INDIRECT("'DATA - økonomi'!W"&amp;4+15*$A64+4*$A64+13),0)+IF(Analyse!$E$129="X",INDIRECT("'DATA - økonomi'!W"&amp;4+15*$A64+4*$A64+14),0)</f>
        <v>0</v>
      </c>
      <c r="X64" s="36">
        <f ca="1">IF(Analyse!$E$3="X",INDIRECT("'DATA - økonomi'!X"&amp;4+15*$A64+4*$A64+0),0)+IF(Analyse!$E$4="X",INDIRECT("'DATA - økonomi'!X"&amp;4+15*$A64+4*$A64+1),0)+IF(Analyse!$E$104="X",INDIRECT("'DATA - økonomi'!X"&amp;4+15*$A64+4*$A64+2),0)+IF(Analyse!$E$105="X",INDIRECT("'DATA - økonomi'!X"&amp;4+15*$A64+4*$A64+3),0)+IF(Analyse!$E$106="X",INDIRECT("'DATA - økonomi'!X"&amp;4+15*$A64+4*$A64+4),0)+IF(Analyse!$E$107="X",INDIRECT("'DATA - økonomi'!X"&amp;4+15*$A64+4*$A64+5),0)+IF(Analyse!$E$108="X",INDIRECT("'DATA - økonomi'!X"&amp;4+15*$A64+4*$A64+6),0)+IF(Analyse!$E$109="X",INDIRECT("'DATA - økonomi'!X"&amp;4+15*$A64+4*$A64+7),0)+IF(Analyse!$E$110="X",INDIRECT("'DATA - økonomi'!X"&amp;4+15*$A64+4*$A64+8),0)+IF(Analyse!$E$111="X",INDIRECT("'DATA - økonomi'!X"&amp;4+15*$A64+4*$A64+9),0)+IF(Analyse!$E$112="X",INDIRECT("'DATA - økonomi'!X"&amp;4+15*$A64+4*$A64+10),0)+IF(Analyse!$E$115="X",INDIRECT("'DATA - økonomi'!X"&amp;4+15*$A64+4*$A64+11),0)+IF(Analyse!$E$116="X",INDIRECT("'DATA - økonomi'!X"&amp;4+15*$A64+4*$A64+12),0)+IF(Analyse!$E$117="X",INDIRECT("'DATA - økonomi'!X"&amp;4+15*$A64+4*$A64+13),0)+IF(Analyse!$E$129="X",INDIRECT("'DATA - økonomi'!X"&amp;4+15*$A64+4*$A64+14),0)</f>
        <v>0</v>
      </c>
      <c r="Y64" s="36">
        <f ca="1">IF(Analyse!$E$3="X",INDIRECT("'DATA - økonomi'!Y"&amp;4+15*$A64+4*$A64+0),0)+IF(Analyse!$E$4="X",INDIRECT("'DATA - økonomi'!Y"&amp;4+15*$A64+4*$A64+1),0)+IF(Analyse!$E$104="X",INDIRECT("'DATA - økonomi'!Y"&amp;4+15*$A64+4*$A64+2),0)+IF(Analyse!$E$105="X",INDIRECT("'DATA - økonomi'!Y"&amp;4+15*$A64+4*$A64+3),0)+IF(Analyse!$E$106="X",INDIRECT("'DATA - økonomi'!Y"&amp;4+15*$A64+4*$A64+4),0)+IF(Analyse!$E$107="X",INDIRECT("'DATA - økonomi'!Y"&amp;4+15*$A64+4*$A64+5),0)+IF(Analyse!$E$108="X",INDIRECT("'DATA - økonomi'!Y"&amp;4+15*$A64+4*$A64+6),0)+IF(Analyse!$E$109="X",INDIRECT("'DATA - økonomi'!Y"&amp;4+15*$A64+4*$A64+7),0)+IF(Analyse!$E$110="X",INDIRECT("'DATA - økonomi'!Y"&amp;4+15*$A64+4*$A64+8),0)+IF(Analyse!$E$111="X",INDIRECT("'DATA - økonomi'!Y"&amp;4+15*$A64+4*$A64+9),0)+IF(Analyse!$E$112="X",INDIRECT("'DATA - økonomi'!Y"&amp;4+15*$A64+4*$A64+10),0)+IF(Analyse!$E$115="X",INDIRECT("'DATA - økonomi'!Y"&amp;4+15*$A64+4*$A64+11),0)+IF(Analyse!$E$116="X",INDIRECT("'DATA - økonomi'!Y"&amp;4+15*$A64+4*$A64+12),0)+IF(Analyse!$E$117="X",INDIRECT("'DATA - økonomi'!Y"&amp;4+15*$A64+4*$A64+13),0)+IF(Analyse!$E$129="X",INDIRECT("'DATA - økonomi'!Y"&amp;4+15*$A64+4*$A64+14),0)</f>
        <v>0</v>
      </c>
      <c r="Z64" s="36">
        <f ca="1">IF(Analyse!$E$3="X",INDIRECT("'DATA - økonomi'!Z"&amp;4+15*$A64+4*$A64+0),0)+IF(Analyse!$E$4="X",INDIRECT("'DATA - økonomi'!Z"&amp;4+15*$A64+4*$A64+1),0)+IF(Analyse!$E$104="X",INDIRECT("'DATA - økonomi'!Z"&amp;4+15*$A64+4*$A64+2),0)+IF(Analyse!$E$105="X",INDIRECT("'DATA - økonomi'!Z"&amp;4+15*$A64+4*$A64+3),0)+IF(Analyse!$E$106="X",INDIRECT("'DATA - økonomi'!Z"&amp;4+15*$A64+4*$A64+4),0)+IF(Analyse!$E$107="X",INDIRECT("'DATA - økonomi'!Z"&amp;4+15*$A64+4*$A64+5),0)+IF(Analyse!$E$108="X",INDIRECT("'DATA - økonomi'!Z"&amp;4+15*$A64+4*$A64+6),0)+IF(Analyse!$E$109="X",INDIRECT("'DATA - økonomi'!Z"&amp;4+15*$A64+4*$A64+7),0)+IF(Analyse!$E$110="X",INDIRECT("'DATA - økonomi'!Z"&amp;4+15*$A64+4*$A64+8),0)+IF(Analyse!$E$111="X",INDIRECT("'DATA - økonomi'!Z"&amp;4+15*$A64+4*$A64+9),0)+IF(Analyse!$E$112="X",INDIRECT("'DATA - økonomi'!Z"&amp;4+15*$A64+4*$A64+10),0)+IF(Analyse!$E$115="X",INDIRECT("'DATA - økonomi'!Z"&amp;4+15*$A64+4*$A64+11),0)+IF(Analyse!$E$116="X",INDIRECT("'DATA - økonomi'!Z"&amp;4+15*$A64+4*$A64+12),0)+IF(Analyse!$E$117="X",INDIRECT("'DATA - økonomi'!Z"&amp;4+15*$A64+4*$A64+13),0)+IF(Analyse!$E$129="X",INDIRECT("'DATA - økonomi'!Z"&amp;4+15*$A64+4*$A64+14),0)</f>
        <v>0</v>
      </c>
      <c r="AA64" s="36">
        <f ca="1">IF(Analyse!$E$3="X",INDIRECT("'DATA - økonomi'!Z"&amp;4+15*$A64+4*$A64+0),0)+IF(Analyse!$E$4="X",INDIRECT("'DATA - økonomi'!Z"&amp;4+15*$A64+4*$A64+1),0)+IF(Analyse!$E$104="X",INDIRECT("'DATA - økonomi'!Z"&amp;4+15*$A64+4*$A64+2),0)+IF(Analyse!$E$105="X",INDIRECT("'DATA - økonomi'!Z"&amp;4+15*$A64+4*$A64+3),0)+IF(Analyse!$E$106="X",INDIRECT("'DATA - økonomi'!Z"&amp;4+15*$A64+4*$A64+4),0)+IF(Analyse!$E$107="X",INDIRECT("'DATA - økonomi'!Z"&amp;4+15*$A64+4*$A64+5),0)+IF(Analyse!$E$108="X",INDIRECT("'DATA - økonomi'!Z"&amp;4+15*$A64+4*$A64+6),0)+IF(Analyse!$E$109="X",INDIRECT("'DATA - økonomi'!Z"&amp;4+15*$A64+4*$A64+7),0)+IF(Analyse!$E$110="X",INDIRECT("'DATA - økonomi'!Z"&amp;4+15*$A64+4*$A64+8),0)+IF(Analyse!$E$111="X",INDIRECT("'DATA - økonomi'!Z"&amp;4+15*$A64+4*$A64+9),0)+IF(Analyse!$E$112="X",INDIRECT("'DATA - økonomi'!Z"&amp;4+15*$A64+4*$A64+10),0)+IF(Analyse!$E$115="X",INDIRECT("'DATA - økonomi'!Z"&amp;4+15*$A64+4*$A64+11),0)+IF(Analyse!$E$116="X",INDIRECT("'DATA - økonomi'!Z"&amp;4+15*$A64+4*$A64+12),0)+IF(Analyse!$E$117="X",INDIRECT("'DATA - økonomi'!Z"&amp;4+15*$A64+4*$A64+13),0)+IF(Analyse!$E$129="X",INDIRECT("'DATA - økonomi'!Z"&amp;4+15*$A64+4*$A64+14),0)</f>
        <v>0</v>
      </c>
      <c r="AB64" s="36">
        <f ca="1">IF(Analyse!$E$3="X",INDIRECT("'DATA - økonomi'!Z"&amp;4+15*$A64+4*$A64+0),0)+IF(Analyse!$E$4="X",INDIRECT("'DATA - økonomi'!Z"&amp;4+15*$A64+4*$A64+1),0)+IF(Analyse!$E$104="X",INDIRECT("'DATA - økonomi'!Z"&amp;4+15*$A64+4*$A64+2),0)+IF(Analyse!$E$105="X",INDIRECT("'DATA - økonomi'!Z"&amp;4+15*$A64+4*$A64+3),0)+IF(Analyse!$E$106="X",INDIRECT("'DATA - økonomi'!Z"&amp;4+15*$A64+4*$A64+4),0)+IF(Analyse!$E$107="X",INDIRECT("'DATA - økonomi'!Z"&amp;4+15*$A64+4*$A64+5),0)+IF(Analyse!$E$108="X",INDIRECT("'DATA - økonomi'!Z"&amp;4+15*$A64+4*$A64+6),0)+IF(Analyse!$E$109="X",INDIRECT("'DATA - økonomi'!Z"&amp;4+15*$A64+4*$A64+7),0)+IF(Analyse!$E$110="X",INDIRECT("'DATA - økonomi'!Z"&amp;4+15*$A64+4*$A64+8),0)+IF(Analyse!$E$111="X",INDIRECT("'DATA - økonomi'!Z"&amp;4+15*$A64+4*$A64+9),0)+IF(Analyse!$E$112="X",INDIRECT("'DATA - økonomi'!Z"&amp;4+15*$A64+4*$A64+10),0)+IF(Analyse!$E$115="X",INDIRECT("'DATA - økonomi'!Z"&amp;4+15*$A64+4*$A64+11),0)+IF(Analyse!$E$116="X",INDIRECT("'DATA - økonomi'!Z"&amp;4+15*$A64+4*$A64+12),0)+IF(Analyse!$E$117="X",INDIRECT("'DATA - økonomi'!Z"&amp;4+15*$A64+4*$A64+13),0)+IF(Analyse!$E$129="X",INDIRECT("'DATA - økonomi'!Z"&amp;4+15*$A64+4*$A64+14),0)</f>
        <v>0</v>
      </c>
      <c r="AC64" s="30"/>
      <c r="AD64" s="35" t="s">
        <v>72</v>
      </c>
      <c r="AE64" s="36">
        <f ca="1">IF(Analyse!$E$3="X",INDIRECT("'DATA - økonomi'!AE"&amp;4+15*$A64+4*$A64+0),0)+IF(Analyse!$E$4="X",INDIRECT("'DATA - økonomi'!AE"&amp;4+15*$A64+4*$A64+1),0)+IF(Analyse!$E$104="X",INDIRECT("'DATA - økonomi'!AE"&amp;4+15*$A64+4*$A64+2),0)+IF(Analyse!$E$105="X",INDIRECT("'DATA - økonomi'!AE"&amp;4+15*$A64+4*$A64+3),0)+IF(Analyse!$E$106="X",INDIRECT("'DATA - økonomi'!AE"&amp;4+15*$A64+4*$A64+4),0)+IF(Analyse!$E$107="X",INDIRECT("'DATA - økonomi'!AE"&amp;4+15*$A64+4*$A64+5),0)+IF(Analyse!$E$108="X",INDIRECT("'DATA - økonomi'!AE"&amp;4+15*$A64+4*$A64+6),0)+IF(Analyse!$E$109="X",INDIRECT("'DATA - økonomi'!AE"&amp;4+15*$A64+4*$A64+7),0)+IF(Analyse!$E$110="X",INDIRECT("'DATA - økonomi'!AE"&amp;4+15*$A64+4*$A64+8),0)+IF(Analyse!$E$111="X",INDIRECT("'DATA - økonomi'!AE"&amp;4+15*$A64+4*$A64+9),0)+IF(Analyse!$E$112="X",INDIRECT("'DATA - økonomi'!AE"&amp;4+15*$A64+4*$A64+10),0)+IF(Analyse!$E$115="X",INDIRECT("'DATA - økonomi'!AE"&amp;4+15*$A64+4*$A64+11),0)+IF(Analyse!$E$116="X",INDIRECT("'DATA - økonomi'!AE"&amp;4+15*$A64+4*$A64+12),0)+IF(Analyse!$E$117="X",INDIRECT("'DATA - økonomi'!AE"&amp;4+15*$A64+4*$A64+13),0)+IF(Analyse!$E$129="X",INDIRECT("'DATA - økonomi'!AE"&amp;4+15*$A64+4*$A64+14),0)</f>
        <v>0</v>
      </c>
      <c r="AF64" s="36">
        <f ca="1">IF(Analyse!$E$3="X",INDIRECT("'DATA - økonomi'!AF"&amp;4+15*$A64+4*$A64+0),0)+IF(Analyse!$E$4="X",INDIRECT("'DATA - økonomi'!AF"&amp;4+15*$A64+4*$A64+1),0)+IF(Analyse!$E$104="X",INDIRECT("'DATA - økonomi'!AF"&amp;4+15*$A64+4*$A64+2),0)+IF(Analyse!$E$105="X",INDIRECT("'DATA - økonomi'!AF"&amp;4+15*$A64+4*$A64+3),0)+IF(Analyse!$E$106="X",INDIRECT("'DATA - økonomi'!AF"&amp;4+15*$A64+4*$A64+4),0)+IF(Analyse!$E$107="X",INDIRECT("'DATA - økonomi'!AF"&amp;4+15*$A64+4*$A64+5),0)+IF(Analyse!$E$108="X",INDIRECT("'DATA - økonomi'!AF"&amp;4+15*$A64+4*$A64+6),0)+IF(Analyse!$E$109="X",INDIRECT("'DATA - økonomi'!AF"&amp;4+15*$A64+4*$A64+7),0)+IF(Analyse!$E$110="X",INDIRECT("'DATA - økonomi'!AF"&amp;4+15*$A64+4*$A64+8),0)+IF(Analyse!$E$111="X",INDIRECT("'DATA - økonomi'!AF"&amp;4+15*$A64+4*$A64+9),0)+IF(Analyse!$E$112="X",INDIRECT("'DATA - økonomi'!AF"&amp;4+15*$A64+4*$A64+10),0)+IF(Analyse!$E$115="X",INDIRECT("'DATA - økonomi'!AF"&amp;4+15*$A64+4*$A64+11),0)+IF(Analyse!$E$116="X",INDIRECT("'DATA - økonomi'!AF"&amp;4+15*$A64+4*$A64+12),0)+IF(Analyse!$E$117="X",INDIRECT("'DATA - økonomi'!AF"&amp;4+15*$A64+4*$A64+13),0)+IF(Analyse!$E$129="X",INDIRECT("'DATA - økonomi'!AF"&amp;4+15*$A64+4*$A64+14),0)</f>
        <v>0</v>
      </c>
      <c r="AG64" s="36">
        <f ca="1">IF(Analyse!$E$3="X",INDIRECT("'DATA - økonomi'!AG"&amp;4+15*$A64+4*$A64+0),0)+IF(Analyse!$E$4="X",INDIRECT("'DATA - økonomi'!AG"&amp;4+15*$A64+4*$A64+1),0)+IF(Analyse!$E$104="X",INDIRECT("'DATA - økonomi'!AG"&amp;4+15*$A64+4*$A64+2),0)+IF(Analyse!$E$105="X",INDIRECT("'DATA - økonomi'!AG"&amp;4+15*$A64+4*$A64+3),0)+IF(Analyse!$E$106="X",INDIRECT("'DATA - økonomi'!AG"&amp;4+15*$A64+4*$A64+4),0)+IF(Analyse!$E$107="X",INDIRECT("'DATA - økonomi'!AG"&amp;4+15*$A64+4*$A64+5),0)+IF(Analyse!$E$108="X",INDIRECT("'DATA - økonomi'!AG"&amp;4+15*$A64+4*$A64+6),0)+IF(Analyse!$E$109="X",INDIRECT("'DATA - økonomi'!AG"&amp;4+15*$A64+4*$A64+7),0)+IF(Analyse!$E$110="X",INDIRECT("'DATA - økonomi'!AG"&amp;4+15*$A64+4*$A64+8),0)+IF(Analyse!$E$111="X",INDIRECT("'DATA - økonomi'!AG"&amp;4+15*$A64+4*$A64+9),0)+IF(Analyse!$E$112="X",INDIRECT("'DATA - økonomi'!AG"&amp;4+15*$A64+4*$A64+10),0)+IF(Analyse!$E$115="X",INDIRECT("'DATA - økonomi'!AG"&amp;4+15*$A64+4*$A64+11),0)+IF(Analyse!$E$116="X",INDIRECT("'DATA - økonomi'!AG"&amp;4+15*$A64+4*$A64+12),0)+IF(Analyse!$E$117="X",INDIRECT("'DATA - økonomi'!AG"&amp;4+15*$A64+4*$A64+13),0)+IF(Analyse!$E$129="X",INDIRECT("'DATA - økonomi'!AG"&amp;4+15*$A64+4*$A64+14),0)</f>
        <v>0</v>
      </c>
      <c r="AH64" s="36">
        <f ca="1">IF(Analyse!$E$3="X",INDIRECT("'DATA - økonomi'!AH"&amp;4+15*$A64+4*$A64+0),0)+IF(Analyse!$E$4="X",INDIRECT("'DATA - økonomi'!AH"&amp;4+15*$A64+4*$A64+1),0)+IF(Analyse!$E$104="X",INDIRECT("'DATA - økonomi'!AH"&amp;4+15*$A64+4*$A64+2),0)+IF(Analyse!$E$105="X",INDIRECT("'DATA - økonomi'!AH"&amp;4+15*$A64+4*$A64+3),0)+IF(Analyse!$E$106="X",INDIRECT("'DATA - økonomi'!AH"&amp;4+15*$A64+4*$A64+4),0)+IF(Analyse!$E$107="X",INDIRECT("'DATA - økonomi'!AH"&amp;4+15*$A64+4*$A64+5),0)+IF(Analyse!$E$108="X",INDIRECT("'DATA - økonomi'!AH"&amp;4+15*$A64+4*$A64+6),0)+IF(Analyse!$E$109="X",INDIRECT("'DATA - økonomi'!AH"&amp;4+15*$A64+4*$A64+7),0)+IF(Analyse!$E$110="X",INDIRECT("'DATA - økonomi'!AH"&amp;4+15*$A64+4*$A64+8),0)+IF(Analyse!$E$111="X",INDIRECT("'DATA - økonomi'!AH"&amp;4+15*$A64+4*$A64+9),0)+IF(Analyse!$E$112="X",INDIRECT("'DATA - økonomi'!AH"&amp;4+15*$A64+4*$A64+10),0)+IF(Analyse!$E$115="X",INDIRECT("'DATA - økonomi'!AH"&amp;4+15*$A64+4*$A64+11),0)+IF(Analyse!$E$116="X",INDIRECT("'DATA - økonomi'!AH"&amp;4+15*$A64+4*$A64+12),0)+IF(Analyse!$E$117="X",INDIRECT("'DATA - økonomi'!AH"&amp;4+15*$A64+4*$A64+13),0)+IF(Analyse!$E$129="X",INDIRECT("'DATA - økonomi'!AH"&amp;4+15*$A64+4*$A64+14),0)</f>
        <v>0</v>
      </c>
      <c r="AI64" s="36">
        <f ca="1">IF(Analyse!$E$3="X",INDIRECT("'DATA - økonomi'!AI"&amp;4+15*$A64+4*$A64+0),0)+IF(Analyse!$E$4="X",INDIRECT("'DATA - økonomi'!AI"&amp;4+15*$A64+4*$A64+1),0)+IF(Analyse!$E$104="X",INDIRECT("'DATA - økonomi'!AI"&amp;4+15*$A64+4*$A64+2),0)+IF(Analyse!$E$105="X",INDIRECT("'DATA - økonomi'!AI"&amp;4+15*$A64+4*$A64+3),0)+IF(Analyse!$E$106="X",INDIRECT("'DATA - økonomi'!AI"&amp;4+15*$A64+4*$A64+4),0)+IF(Analyse!$E$107="X",INDIRECT("'DATA - økonomi'!AI"&amp;4+15*$A64+4*$A64+5),0)+IF(Analyse!$E$108="X",INDIRECT("'DATA - økonomi'!AI"&amp;4+15*$A64+4*$A64+6),0)+IF(Analyse!$E$109="X",INDIRECT("'DATA - økonomi'!AI"&amp;4+15*$A64+4*$A64+7),0)+IF(Analyse!$E$110="X",INDIRECT("'DATA - økonomi'!AI"&amp;4+15*$A64+4*$A64+8),0)+IF(Analyse!$E$111="X",INDIRECT("'DATA - økonomi'!AI"&amp;4+15*$A64+4*$A64+9),0)+IF(Analyse!$E$112="X",INDIRECT("'DATA - økonomi'!AI"&amp;4+15*$A64+4*$A64+10),0)+IF(Analyse!$E$115="X",INDIRECT("'DATA - økonomi'!AI"&amp;4+15*$A64+4*$A64+11),0)+IF(Analyse!$E$116="X",INDIRECT("'DATA - økonomi'!AI"&amp;4+15*$A64+4*$A64+12),0)+IF(Analyse!$E$117="X",INDIRECT("'DATA - økonomi'!AI"&amp;4+15*$A64+4*$A64+13),0)+IF(Analyse!$E$129="X",INDIRECT("'DATA - økonomi'!AI"&amp;4+15*$A64+4*$A64+14),0)</f>
        <v>0</v>
      </c>
      <c r="AJ64" s="36">
        <f ca="1">IF(Analyse!$E$3="X",INDIRECT("'DATA - økonomi'!AJ"&amp;4+15*$A64+4*$A64+0),0)+IF(Analyse!$E$4="X",INDIRECT("'DATA - økonomi'!AJ"&amp;4+15*$A64+4*$A64+1),0)+IF(Analyse!$E$104="X",INDIRECT("'DATA - økonomi'!AJ"&amp;4+15*$A64+4*$A64+2),0)+IF(Analyse!$E$105="X",INDIRECT("'DATA - økonomi'!AJ"&amp;4+15*$A64+4*$A64+3),0)+IF(Analyse!$E$106="X",INDIRECT("'DATA - økonomi'!AJ"&amp;4+15*$A64+4*$A64+4),0)+IF(Analyse!$E$107="X",INDIRECT("'DATA - økonomi'!AJ"&amp;4+15*$A64+4*$A64+5),0)+IF(Analyse!$E$108="X",INDIRECT("'DATA - økonomi'!AJ"&amp;4+15*$A64+4*$A64+6),0)+IF(Analyse!$E$109="X",INDIRECT("'DATA - økonomi'!AJ"&amp;4+15*$A64+4*$A64+7),0)+IF(Analyse!$E$110="X",INDIRECT("'DATA - økonomi'!AJ"&amp;4+15*$A64+4*$A64+8),0)+IF(Analyse!$E$111="X",INDIRECT("'DATA - økonomi'!AJ"&amp;4+15*$A64+4*$A64+9),0)+IF(Analyse!$E$112="X",INDIRECT("'DATA - økonomi'!AJ"&amp;4+15*$A64+4*$A64+10),0)+IF(Analyse!$E$115="X",INDIRECT("'DATA - økonomi'!AJ"&amp;4+15*$A64+4*$A64+11),0)+IF(Analyse!$E$116="X",INDIRECT("'DATA - økonomi'!AJ"&amp;4+15*$A64+4*$A64+12),0)+IF(Analyse!$E$117="X",INDIRECT("'DATA - økonomi'!AJ"&amp;4+15*$A64+4*$A64+13),0)+IF(Analyse!$E$129="X",INDIRECT("'DATA - økonomi'!AJ"&amp;4+15*$A64+4*$A64+14),0)</f>
        <v>0</v>
      </c>
      <c r="AK64" s="36">
        <f ca="1">IF(Analyse!$E$3="X",INDIRECT("'DATA - økonomi'!AK"&amp;4+15*$A64+4*$A64+0),0)+IF(Analyse!$E$4="X",INDIRECT("'DATA - økonomi'!AK"&amp;4+15*$A64+4*$A64+1),0)+IF(Analyse!$E$104="X",INDIRECT("'DATA - økonomi'!AK"&amp;4+15*$A64+4*$A64+2),0)+IF(Analyse!$E$105="X",INDIRECT("'DATA - økonomi'!AK"&amp;4+15*$A64+4*$A64+3),0)+IF(Analyse!$E$106="X",INDIRECT("'DATA - økonomi'!AK"&amp;4+15*$A64+4*$A64+4),0)+IF(Analyse!$E$107="X",INDIRECT("'DATA - økonomi'!AK"&amp;4+15*$A64+4*$A64+5),0)+IF(Analyse!$E$108="X",INDIRECT("'DATA - økonomi'!AK"&amp;4+15*$A64+4*$A64+6),0)+IF(Analyse!$E$109="X",INDIRECT("'DATA - økonomi'!AK"&amp;4+15*$A64+4*$A64+7),0)+IF(Analyse!$E$110="X",INDIRECT("'DATA - økonomi'!AK"&amp;4+15*$A64+4*$A64+8),0)+IF(Analyse!$E$111="X",INDIRECT("'DATA - økonomi'!AK"&amp;4+15*$A64+4*$A64+9),0)+IF(Analyse!$E$112="X",INDIRECT("'DATA - økonomi'!AK"&amp;4+15*$A64+4*$A64+10),0)+IF(Analyse!$E$115="X",INDIRECT("'DATA - økonomi'!AK"&amp;4+15*$A64+4*$A64+11),0)+IF(Analyse!$E$116="X",INDIRECT("'DATA - økonomi'!AK"&amp;4+15*$A64+4*$A64+12),0)+IF(Analyse!$E$117="X",INDIRECT("'DATA - økonomi'!AK"&amp;4+15*$A64+4*$A64+13),0)+IF(Analyse!$E$129="X",INDIRECT("'DATA - økonomi'!AK"&amp;4+15*$A64+4*$A64+14),0)</f>
        <v>0</v>
      </c>
      <c r="AL64" s="36">
        <f ca="1">IF(Analyse!$E$3="X",INDIRECT("'DATA - økonomi'!AL"&amp;4+15*$A64+4*$A64+0),0)+IF(Analyse!$E$4="X",INDIRECT("'DATA - økonomi'!AL"&amp;4+15*$A64+4*$A64+1),0)+IF(Analyse!$E$104="X",INDIRECT("'DATA - økonomi'!AL"&amp;4+15*$A64+4*$A64+2),0)+IF(Analyse!$E$105="X",INDIRECT("'DATA - økonomi'!AL"&amp;4+15*$A64+4*$A64+3),0)+IF(Analyse!$E$106="X",INDIRECT("'DATA - økonomi'!AL"&amp;4+15*$A64+4*$A64+4),0)+IF(Analyse!$E$107="X",INDIRECT("'DATA - økonomi'!AL"&amp;4+15*$A64+4*$A64+5),0)+IF(Analyse!$E$108="X",INDIRECT("'DATA - økonomi'!AL"&amp;4+15*$A64+4*$A64+6),0)+IF(Analyse!$E$109="X",INDIRECT("'DATA - økonomi'!AL"&amp;4+15*$A64+4*$A64+7),0)+IF(Analyse!$E$110="X",INDIRECT("'DATA - økonomi'!AL"&amp;4+15*$A64+4*$A64+8),0)+IF(Analyse!$E$111="X",INDIRECT("'DATA - økonomi'!AL"&amp;4+15*$A64+4*$A64+9),0)+IF(Analyse!$E$112="X",INDIRECT("'DATA - økonomi'!AL"&amp;4+15*$A64+4*$A64+10),0)+IF(Analyse!$E$115="X",INDIRECT("'DATA - økonomi'!AL"&amp;4+15*$A64+4*$A64+11),0)+IF(Analyse!$E$116="X",INDIRECT("'DATA - økonomi'!AL"&amp;4+15*$A64+4*$A64+12),0)+IF(Analyse!$E$117="X",INDIRECT("'DATA - økonomi'!AL"&amp;4+15*$A64+4*$A64+13),0)+IF(Analyse!$E$129="X",INDIRECT("'DATA - økonomi'!AL"&amp;4+15*$A64+4*$A64+14),0)</f>
        <v>0</v>
      </c>
      <c r="AM64" s="36">
        <f ca="1">IF(Analyse!$E$3="X",INDIRECT("'DATA - økonomi'!AM"&amp;4+15*$A64+4*$A64+0),0)+IF(Analyse!$E$4="X",INDIRECT("'DATA - økonomi'!AM"&amp;4+15*$A64+4*$A64+1),0)+IF(Analyse!$E$104="X",INDIRECT("'DATA - økonomi'!AM"&amp;4+15*$A64+4*$A64+2),0)+IF(Analyse!$E$105="X",INDIRECT("'DATA - økonomi'!AM"&amp;4+15*$A64+4*$A64+3),0)+IF(Analyse!$E$106="X",INDIRECT("'DATA - økonomi'!AM"&amp;4+15*$A64+4*$A64+4),0)+IF(Analyse!$E$107="X",INDIRECT("'DATA - økonomi'!AM"&amp;4+15*$A64+4*$A64+5),0)+IF(Analyse!$E$108="X",INDIRECT("'DATA - økonomi'!AM"&amp;4+15*$A64+4*$A64+6),0)+IF(Analyse!$E$109="X",INDIRECT("'DATA - økonomi'!AM"&amp;4+15*$A64+4*$A64+7),0)+IF(Analyse!$E$110="X",INDIRECT("'DATA - økonomi'!AM"&amp;4+15*$A64+4*$A64+8),0)+IF(Analyse!$E$111="X",INDIRECT("'DATA - økonomi'!AM"&amp;4+15*$A64+4*$A64+9),0)+IF(Analyse!$E$112="X",INDIRECT("'DATA - økonomi'!AM"&amp;4+15*$A64+4*$A64+10),0)+IF(Analyse!$E$115="X",INDIRECT("'DATA - økonomi'!AM"&amp;4+15*$A64+4*$A64+11),0)+IF(Analyse!$E$116="X",INDIRECT("'DATA - økonomi'!AM"&amp;4+15*$A64+4*$A64+12),0)+IF(Analyse!$E$117="X",INDIRECT("'DATA - økonomi'!AM"&amp;4+15*$A64+4*$A64+13),0)+IF(Analyse!$E$129="X",INDIRECT("'DATA - økonomi'!AM"&amp;4+15*$A64+4*$A64+14),0)</f>
        <v>0</v>
      </c>
      <c r="AN64" s="36">
        <f ca="1">IF(Analyse!$E$3="X",INDIRECT("'DATA - økonomi'!AN"&amp;4+15*$A64+4*$A64+0),0)+IF(Analyse!$E$4="X",INDIRECT("'DATA - økonomi'!AN"&amp;4+15*$A64+4*$A64+1),0)+IF(Analyse!$E$104="X",INDIRECT("'DATA - økonomi'!AN"&amp;4+15*$A64+4*$A64+2),0)+IF(Analyse!$E$105="X",INDIRECT("'DATA - økonomi'!AN"&amp;4+15*$A64+4*$A64+3),0)+IF(Analyse!$E$106="X",INDIRECT("'DATA - økonomi'!AN"&amp;4+15*$A64+4*$A64+4),0)+IF(Analyse!$E$107="X",INDIRECT("'DATA - økonomi'!AN"&amp;4+15*$A64+4*$A64+5),0)+IF(Analyse!$E$108="X",INDIRECT("'DATA - økonomi'!AN"&amp;4+15*$A64+4*$A64+6),0)+IF(Analyse!$E$109="X",INDIRECT("'DATA - økonomi'!AN"&amp;4+15*$A64+4*$A64+7),0)+IF(Analyse!$E$110="X",INDIRECT("'DATA - økonomi'!AN"&amp;4+15*$A64+4*$A64+8),0)+IF(Analyse!$E$111="X",INDIRECT("'DATA - økonomi'!AN"&amp;4+15*$A64+4*$A64+9),0)+IF(Analyse!$E$112="X",INDIRECT("'DATA - økonomi'!AN"&amp;4+15*$A64+4*$A64+10),0)+IF(Analyse!$E$115="X",INDIRECT("'DATA - økonomi'!AN"&amp;4+15*$A64+4*$A64+11),0)+IF(Analyse!$E$116="X",INDIRECT("'DATA - økonomi'!AN"&amp;4+15*$A64+4*$A64+12),0)+IF(Analyse!$E$117="X",INDIRECT("'DATA - økonomi'!AN"&amp;4+15*$A64+4*$A64+13),0)+IF(Analyse!$E$129="X",INDIRECT("'DATA - økonomi'!AN"&amp;4+15*$A64+4*$A64+14),0)</f>
        <v>0</v>
      </c>
      <c r="AO64" s="36">
        <f ca="1">IF(Analyse!$E$3="X",INDIRECT("'DATA - økonomi'!AO"&amp;4+15*$A64+4*$A64+0),0)+IF(Analyse!$E$4="X",INDIRECT("'DATA - økonomi'!AO"&amp;4+15*$A64+4*$A64+1),0)+IF(Analyse!$E$104="X",INDIRECT("'DATA - økonomi'!AO"&amp;4+15*$A64+4*$A64+2),0)+IF(Analyse!$E$105="X",INDIRECT("'DATA - økonomi'!AO"&amp;4+15*$A64+4*$A64+3),0)+IF(Analyse!$E$106="X",INDIRECT("'DATA - økonomi'!AO"&amp;4+15*$A64+4*$A64+4),0)+IF(Analyse!$E$107="X",INDIRECT("'DATA - økonomi'!AO"&amp;4+15*$A64+4*$A64+5),0)+IF(Analyse!$E$108="X",INDIRECT("'DATA - økonomi'!AO"&amp;4+15*$A64+4*$A64+6),0)+IF(Analyse!$E$109="X",INDIRECT("'DATA - økonomi'!AO"&amp;4+15*$A64+4*$A64+7),0)+IF(Analyse!$E$110="X",INDIRECT("'DATA - økonomi'!AO"&amp;4+15*$A64+4*$A64+8),0)+IF(Analyse!$E$111="X",INDIRECT("'DATA - økonomi'!AO"&amp;4+15*$A64+4*$A64+9),0)+IF(Analyse!$E$112="X",INDIRECT("'DATA - økonomi'!AO"&amp;4+15*$A64+4*$A64+10),0)+IF(Analyse!$E$115="X",INDIRECT("'DATA - økonomi'!AO"&amp;4+15*$A64+4*$A64+11),0)+IF(Analyse!$E$116="X",INDIRECT("'DATA - økonomi'!AO"&amp;4+15*$A64+4*$A64+12),0)+IF(Analyse!$E$117="X",INDIRECT("'DATA - økonomi'!AO"&amp;4+15*$A64+4*$A64+13),0)+IF(Analyse!$E$129="X",INDIRECT("'DATA - økonomi'!AO"&amp;4+15*$A64+4*$A64+14),0)</f>
        <v>0</v>
      </c>
      <c r="AP64" s="30"/>
      <c r="AQ64" s="35" t="s">
        <v>72</v>
      </c>
      <c r="AR64" s="36">
        <f ca="1">INDIRECT("'DATA - økonomi'!AE"&amp;($A167+1)*19)</f>
        <v>17826.64</v>
      </c>
      <c r="AS64" s="36">
        <f ca="1">INDIRECT("'DATA - økonomi'!AF"&amp;($A167+1)*19)</f>
        <v>17701.194</v>
      </c>
      <c r="AT64" s="36">
        <f ca="1">INDIRECT("'DATA - økonomi'!AG"&amp;($A167+1)*19)</f>
        <v>17621.21</v>
      </c>
      <c r="AU64" s="36">
        <f ca="1">INDIRECT("'DATA - økonomi'!AH"&amp;($A167+1)*19)</f>
        <v>17754.588</v>
      </c>
      <c r="AV64" s="36">
        <f ca="1">INDIRECT("'DATA - økonomi'!AI"&amp;($A167+1)*19)</f>
        <v>17667.599999999999</v>
      </c>
      <c r="AW64" s="36">
        <f ca="1">INDIRECT("'DATA - økonomi'!AJ"&amp;($A167+1)*19)</f>
        <v>17680.083999999999</v>
      </c>
      <c r="AX64" s="36">
        <f ca="1">INDIRECT("'DATA - økonomi'!AK"&amp;($A167+1)*19)</f>
        <v>17786.107</v>
      </c>
      <c r="AY64" s="36">
        <f ca="1">INDIRECT("'DATA - økonomi'!AL"&amp;($A167+1)*19)</f>
        <v>17739.669999999998</v>
      </c>
      <c r="AZ64" s="36">
        <f ca="1">INDIRECT("'DATA - økonomi'!AM"&amp;($A167+1)*19)</f>
        <v>17552.106</v>
      </c>
      <c r="BA64" s="36">
        <f ca="1">INDIRECT("'DATA - økonomi'!AN"&amp;($A167+1)*19)</f>
        <v>17650.115999999998</v>
      </c>
      <c r="BB64" s="36">
        <f ca="1">INDIRECT("'DATA - økonomi'!AO"&amp;($A167+1)*19)</f>
        <v>17568.066000000003</v>
      </c>
      <c r="BC64" s="30"/>
    </row>
    <row r="65" spans="1:55" x14ac:dyDescent="0.25">
      <c r="A65" s="32">
        <v>61</v>
      </c>
      <c r="B65" s="35" t="s">
        <v>73</v>
      </c>
      <c r="C65" s="36">
        <f ca="1">IF(Analyse!$E$3="X",INDIRECT("'DATA - økonomi'!C"&amp;4+15*$A65+4*$A65+0),0)+IF(Analyse!$E$4="X",INDIRECT("'DATA - økonomi'!C"&amp;4+15*$A65+4*$A65+1),0)+IF(Analyse!$E$104="X",INDIRECT("'DATA - økonomi'!C"&amp;4+15*$A65+4*$A65+2),0)+IF(Analyse!$E$105="X",INDIRECT("'DATA - økonomi'!C"&amp;4+15*$A65+4*$A65+3),0)+IF(Analyse!$E$106="X",INDIRECT("'DATA - økonomi'!C"&amp;4+15*$A65+4*$A65+4),0)+IF(Analyse!$E$107="X",INDIRECT("'DATA - økonomi'!C"&amp;4+15*$A65+4*$A65+5),0)+IF(Analyse!$E$108="X",INDIRECT("'DATA - økonomi'!C"&amp;4+15*$A65+4*$A65+6),0)+IF(Analyse!$E$109="X",INDIRECT("'DATA - økonomi'!C"&amp;4+15*$A65+4*$A65+7),0)+IF(Analyse!$E$110="X",INDIRECT("'DATA - økonomi'!C"&amp;4+15*$A65+4*$A65+8),0)+IF(Analyse!$E$111="X",INDIRECT("'DATA - økonomi'!C"&amp;4+15*$A65+4*$A65+9),0)+IF(Analyse!$E$112="X",INDIRECT("'DATA - økonomi'!C"&amp;4+15*$A65+4*$A65+10),0)+IF(Analyse!$E$115="X",INDIRECT("'DATA - økonomi'!C"&amp;4+15*$A65+4*$A65+11),0)+IF(Analyse!$E$116="X",INDIRECT("'DATA - økonomi'!C"&amp;4+15*$A65+4*$A65+12),0)+IF(Analyse!$E$117="X",INDIRECT("'DATA - økonomi'!C"&amp;4+15*$A65+4*$A65+13),0)+IF(Analyse!$E$129="X",INDIRECT("'DATA - økonomi'!C"&amp;4+15*$A65+4*$A65+14),0)</f>
        <v>0</v>
      </c>
      <c r="D65" s="36">
        <f ca="1">IF(Analyse!$E$3="X",INDIRECT("'DATA - økonomi'!D"&amp;4+15*$A65+4*$A65+0),0)+IF(Analyse!$E$4="X",INDIRECT("'DATA - økonomi'!D"&amp;4+15*$A65+4*$A65+1),0)+IF(Analyse!$E$104="X",INDIRECT("'DATA - økonomi'!D"&amp;4+15*$A65+4*$A65+2),0)+IF(Analyse!$E$105="X",INDIRECT("'DATA - økonomi'!D"&amp;4+15*$A65+4*$A65+3),0)+IF(Analyse!$E$106="X",INDIRECT("'DATA - økonomi'!D"&amp;4+15*$A65+4*$A65+4),0)+IF(Analyse!$E$107="X",INDIRECT("'DATA - økonomi'!D"&amp;4+15*$A65+4*$A65+5),0)+IF(Analyse!$E$108="X",INDIRECT("'DATA - økonomi'!D"&amp;4+15*$A65+4*$A65+6),0)+IF(Analyse!$E$109="X",INDIRECT("'DATA - økonomi'!D"&amp;4+15*$A65+4*$A65+7),0)+IF(Analyse!$E$110="X",INDIRECT("'DATA - økonomi'!D"&amp;4+15*$A65+4*$A65+8),0)+IF(Analyse!$E$111="X",INDIRECT("'DATA - økonomi'!D"&amp;4+15*$A65+4*$A65+9),0)+IF(Analyse!$E$112="X",INDIRECT("'DATA - økonomi'!D"&amp;4+15*$A65+4*$A65+10),0)+IF(Analyse!$E$115="X",INDIRECT("'DATA - økonomi'!D"&amp;4+15*$A65+4*$A65+11),0)+IF(Analyse!$E$116="X",INDIRECT("'DATA - økonomi'!D"&amp;4+15*$A65+4*$A65+12),0)+IF(Analyse!$E$117="X",INDIRECT("'DATA - økonomi'!D"&amp;4+15*$A65+4*$A65+13),0)+IF(Analyse!$E$129="X",INDIRECT("'DATA - økonomi'!D"&amp;4+15*$A65+4*$A65+14),0)</f>
        <v>0</v>
      </c>
      <c r="E65" s="36">
        <f ca="1">IF(Analyse!$E$3="X",INDIRECT("'DATA - økonomi'!E"&amp;4+15*$A65+4*$A65+0),0)+IF(Analyse!$E$4="X",INDIRECT("'DATA - økonomi'!E"&amp;4+15*$A65+4*$A65+1),0)+IF(Analyse!$E$104="X",INDIRECT("'DATA - økonomi'!E"&amp;4+15*$A65+4*$A65+2),0)+IF(Analyse!$E$105="X",INDIRECT("'DATA - økonomi'!E"&amp;4+15*$A65+4*$A65+3),0)+IF(Analyse!$E$106="X",INDIRECT("'DATA - økonomi'!E"&amp;4+15*$A65+4*$A65+4),0)+IF(Analyse!$E$107="X",INDIRECT("'DATA - økonomi'!E"&amp;4+15*$A65+4*$A65+5),0)+IF(Analyse!$E$108="X",INDIRECT("'DATA - økonomi'!E"&amp;4+15*$A65+4*$A65+6),0)+IF(Analyse!$E$109="X",INDIRECT("'DATA - økonomi'!E"&amp;4+15*$A65+4*$A65+7),0)+IF(Analyse!$E$110="X",INDIRECT("'DATA - økonomi'!E"&amp;4+15*$A65+4*$A65+8),0)+IF(Analyse!$E$111="X",INDIRECT("'DATA - økonomi'!E"&amp;4+15*$A65+4*$A65+9),0)+IF(Analyse!$E$112="X",INDIRECT("'DATA - økonomi'!E"&amp;4+15*$A65+4*$A65+10),0)+IF(Analyse!$E$115="X",INDIRECT("'DATA - økonomi'!E"&amp;4+15*$A65+4*$A65+11),0)+IF(Analyse!$E$116="X",INDIRECT("'DATA - økonomi'!E"&amp;4+15*$A65+4*$A65+12),0)+IF(Analyse!$E$117="X",INDIRECT("'DATA - økonomi'!E"&amp;4+15*$A65+4*$A65+13),0)+IF(Analyse!$E$129="X",INDIRECT("'DATA - økonomi'!E"&amp;4+15*$A65+4*$A65+14),0)</f>
        <v>0</v>
      </c>
      <c r="F65" s="36">
        <f ca="1">IF(Analyse!$E$3="X",INDIRECT("'DATA - økonomi'!F"&amp;4+15*$A65+4*$A65+0),0)+IF(Analyse!$E$4="X",INDIRECT("'DATA - økonomi'!F"&amp;4+15*$A65+4*$A65+1),0)+IF(Analyse!$E$104="X",INDIRECT("'DATA - økonomi'!F"&amp;4+15*$A65+4*$A65+2),0)+IF(Analyse!$E$105="X",INDIRECT("'DATA - økonomi'!F"&amp;4+15*$A65+4*$A65+3),0)+IF(Analyse!$E$106="X",INDIRECT("'DATA - økonomi'!F"&amp;4+15*$A65+4*$A65+4),0)+IF(Analyse!$E$107="X",INDIRECT("'DATA - økonomi'!F"&amp;4+15*$A65+4*$A65+5),0)+IF(Analyse!$E$108="X",INDIRECT("'DATA - økonomi'!F"&amp;4+15*$A65+4*$A65+6),0)+IF(Analyse!$E$109="X",INDIRECT("'DATA - økonomi'!F"&amp;4+15*$A65+4*$A65+7),0)+IF(Analyse!$E$110="X",INDIRECT("'DATA - økonomi'!F"&amp;4+15*$A65+4*$A65+8),0)+IF(Analyse!$E$111="X",INDIRECT("'DATA - økonomi'!F"&amp;4+15*$A65+4*$A65+9),0)+IF(Analyse!$E$112="X",INDIRECT("'DATA - økonomi'!F"&amp;4+15*$A65+4*$A65+10),0)+IF(Analyse!$E$115="X",INDIRECT("'DATA - økonomi'!F"&amp;4+15*$A65+4*$A65+11),0)+IF(Analyse!$E$116="X",INDIRECT("'DATA - økonomi'!F"&amp;4+15*$A65+4*$A65+12),0)+IF(Analyse!$E$117="X",INDIRECT("'DATA - økonomi'!F"&amp;4+15*$A65+4*$A65+13),0)+IF(Analyse!$E$129="X",INDIRECT("'DATA - økonomi'!F"&amp;4+15*$A65+4*$A65+14),0)</f>
        <v>0</v>
      </c>
      <c r="G65" s="36">
        <f ca="1">IF(Analyse!$E$3="X",INDIRECT("'DATA - økonomi'!G"&amp;4+15*$A65+4*$A65+0),0)+IF(Analyse!$E$4="X",INDIRECT("'DATA - økonomi'!G"&amp;4+15*$A65+4*$A65+1),0)+IF(Analyse!$E$104="X",INDIRECT("'DATA - økonomi'!G"&amp;4+15*$A65+4*$A65+2),0)+IF(Analyse!$E$105="X",INDIRECT("'DATA - økonomi'!G"&amp;4+15*$A65+4*$A65+3),0)+IF(Analyse!$E$106="X",INDIRECT("'DATA - økonomi'!G"&amp;4+15*$A65+4*$A65+4),0)+IF(Analyse!$E$107="X",INDIRECT("'DATA - økonomi'!G"&amp;4+15*$A65+4*$A65+5),0)+IF(Analyse!$E$108="X",INDIRECT("'DATA - økonomi'!G"&amp;4+15*$A65+4*$A65+6),0)+IF(Analyse!$E$109="X",INDIRECT("'DATA - økonomi'!G"&amp;4+15*$A65+4*$A65+7),0)+IF(Analyse!$E$110="X",INDIRECT("'DATA - økonomi'!G"&amp;4+15*$A65+4*$A65+8),0)+IF(Analyse!$E$111="X",INDIRECT("'DATA - økonomi'!G"&amp;4+15*$A65+4*$A65+9),0)+IF(Analyse!$E$112="X",INDIRECT("'DATA - økonomi'!G"&amp;4+15*$A65+4*$A65+10),0)+IF(Analyse!$E$115="X",INDIRECT("'DATA - økonomi'!G"&amp;4+15*$A65+4*$A65+11),0)+IF(Analyse!$E$116="X",INDIRECT("'DATA - økonomi'!G"&amp;4+15*$A65+4*$A65+12),0)+IF(Analyse!$E$117="X",INDIRECT("'DATA - økonomi'!G"&amp;4+15*$A65+4*$A65+13),0)+IF(Analyse!$E$129="X",INDIRECT("'DATA - økonomi'!G"&amp;4+15*$A65+4*$A65+14),0)</f>
        <v>0</v>
      </c>
      <c r="H65" s="36">
        <f ca="1">IF(Analyse!$E$3="X",INDIRECT("'DATA - økonomi'!H"&amp;4+15*$A65+4*$A65+0),0)+IF(Analyse!$E$4="X",INDIRECT("'DATA - økonomi'!H"&amp;4+15*$A65+4*$A65+1),0)+IF(Analyse!$E$104="X",INDIRECT("'DATA - økonomi'!H"&amp;4+15*$A65+4*$A65+2),0)+IF(Analyse!$E$105="X",INDIRECT("'DATA - økonomi'!H"&amp;4+15*$A65+4*$A65+3),0)+IF(Analyse!$E$106="X",INDIRECT("'DATA - økonomi'!H"&amp;4+15*$A65+4*$A65+4),0)+IF(Analyse!$E$107="X",INDIRECT("'DATA - økonomi'!H"&amp;4+15*$A65+4*$A65+5),0)+IF(Analyse!$E$108="X",INDIRECT("'DATA - økonomi'!H"&amp;4+15*$A65+4*$A65+6),0)+IF(Analyse!$E$109="X",INDIRECT("'DATA - økonomi'!H"&amp;4+15*$A65+4*$A65+7),0)+IF(Analyse!$E$110="X",INDIRECT("'DATA - økonomi'!H"&amp;4+15*$A65+4*$A65+8),0)+IF(Analyse!$E$111="X",INDIRECT("'DATA - økonomi'!H"&amp;4+15*$A65+4*$A65+9),0)+IF(Analyse!$E$112="X",INDIRECT("'DATA - økonomi'!H"&amp;4+15*$A65+4*$A65+10),0)+IF(Analyse!$E$115="X",INDIRECT("'DATA - økonomi'!H"&amp;4+15*$A65+4*$A65+11),0)+IF(Analyse!$E$116="X",INDIRECT("'DATA - økonomi'!H"&amp;4+15*$A65+4*$A65+12),0)+IF(Analyse!$E$117="X",INDIRECT("'DATA - økonomi'!H"&amp;4+15*$A65+4*$A65+13),0)+IF(Analyse!$E$129="X",INDIRECT("'DATA - økonomi'!H"&amp;4+15*$A65+4*$A65+14),0)</f>
        <v>0</v>
      </c>
      <c r="I65" s="36">
        <f ca="1">IF(Analyse!$E$3="X",INDIRECT("'DATA - økonomi'!I"&amp;4+15*$A65+4*$A65+0),0)+IF(Analyse!$E$4="X",INDIRECT("'DATA - økonomi'!I"&amp;4+15*$A65+4*$A65+1),0)+IF(Analyse!$E$104="X",INDIRECT("'DATA - økonomi'!I"&amp;4+15*$A65+4*$A65+2),0)+IF(Analyse!$E$105="X",INDIRECT("'DATA - økonomi'!I"&amp;4+15*$A65+4*$A65+3),0)+IF(Analyse!$E$106="X",INDIRECT("'DATA - økonomi'!I"&amp;4+15*$A65+4*$A65+4),0)+IF(Analyse!$E$107="X",INDIRECT("'DATA - økonomi'!I"&amp;4+15*$A65+4*$A65+5),0)+IF(Analyse!$E$108="X",INDIRECT("'DATA - økonomi'!I"&amp;4+15*$A65+4*$A65+6),0)+IF(Analyse!$E$109="X",INDIRECT("'DATA - økonomi'!I"&amp;4+15*$A65+4*$A65+7),0)+IF(Analyse!$E$110="X",INDIRECT("'DATA - økonomi'!I"&amp;4+15*$A65+4*$A65+8),0)+IF(Analyse!$E$111="X",INDIRECT("'DATA - økonomi'!I"&amp;4+15*$A65+4*$A65+9),0)+IF(Analyse!$E$112="X",INDIRECT("'DATA - økonomi'!I"&amp;4+15*$A65+4*$A65+10),0)+IF(Analyse!$E$115="X",INDIRECT("'DATA - økonomi'!I"&amp;4+15*$A65+4*$A65+11),0)+IF(Analyse!$E$116="X",INDIRECT("'DATA - økonomi'!I"&amp;4+15*$A65+4*$A65+12),0)+IF(Analyse!$E$117="X",INDIRECT("'DATA - økonomi'!I"&amp;4+15*$A65+4*$A65+13),0)+IF(Analyse!$E$129="X",INDIRECT("'DATA - økonomi'!I"&amp;4+15*$A65+4*$A65+14),0)</f>
        <v>0</v>
      </c>
      <c r="J65" s="36">
        <f ca="1">IF(Analyse!$E$3="X",INDIRECT("'DATA - økonomi'!J"&amp;4+15*$A65+4*$A65+0),0)+IF(Analyse!$E$4="X",INDIRECT("'DATA - økonomi'!J"&amp;4+15*$A65+4*$A65+1),0)+IF(Analyse!$E$104="X",INDIRECT("'DATA - økonomi'!J"&amp;4+15*$A65+4*$A65+2),0)+IF(Analyse!$E$105="X",INDIRECT("'DATA - økonomi'!J"&amp;4+15*$A65+4*$A65+3),0)+IF(Analyse!$E$106="X",INDIRECT("'DATA - økonomi'!J"&amp;4+15*$A65+4*$A65+4),0)+IF(Analyse!$E$107="X",INDIRECT("'DATA - økonomi'!J"&amp;4+15*$A65+4*$A65+5),0)+IF(Analyse!$E$108="X",INDIRECT("'DATA - økonomi'!J"&amp;4+15*$A65+4*$A65+6),0)+IF(Analyse!$E$109="X",INDIRECT("'DATA - økonomi'!J"&amp;4+15*$A65+4*$A65+7),0)+IF(Analyse!$E$110="X",INDIRECT("'DATA - økonomi'!J"&amp;4+15*$A65+4*$A65+8),0)+IF(Analyse!$E$111="X",INDIRECT("'DATA - økonomi'!J"&amp;4+15*$A65+4*$A65+9),0)+IF(Analyse!$E$112="X",INDIRECT("'DATA - økonomi'!J"&amp;4+15*$A65+4*$A65+10),0)+IF(Analyse!$E$115="X",INDIRECT("'DATA - økonomi'!J"&amp;4+15*$A65+4*$A65+11),0)+IF(Analyse!$E$116="X",INDIRECT("'DATA - økonomi'!J"&amp;4+15*$A65+4*$A65+12),0)+IF(Analyse!$E$117="X",INDIRECT("'DATA - økonomi'!J"&amp;4+15*$A65+4*$A65+13),0)+IF(Analyse!$E$129="X",INDIRECT("'DATA - økonomi'!J"&amp;4+15*$A65+4*$A65+14),0)</f>
        <v>0</v>
      </c>
      <c r="K65" s="36">
        <f ca="1">IF(Analyse!$E$3="X",INDIRECT("'DATA - økonomi'!K"&amp;4+15*$A65+4*$A65+0),0)+IF(Analyse!$E$4="X",INDIRECT("'DATA - økonomi'!K"&amp;4+15*$A65+4*$A65+1),0)+IF(Analyse!$E$104="X",INDIRECT("'DATA - økonomi'!K"&amp;4+15*$A65+4*$A65+2),0)+IF(Analyse!$E$105="X",INDIRECT("'DATA - økonomi'!K"&amp;4+15*$A65+4*$A65+3),0)+IF(Analyse!$E$106="X",INDIRECT("'DATA - økonomi'!K"&amp;4+15*$A65+4*$A65+4),0)+IF(Analyse!$E$107="X",INDIRECT("'DATA - økonomi'!K"&amp;4+15*$A65+4*$A65+5),0)+IF(Analyse!$E$108="X",INDIRECT("'DATA - økonomi'!K"&amp;4+15*$A65+4*$A65+6),0)+IF(Analyse!$E$109="X",INDIRECT("'DATA - økonomi'!K"&amp;4+15*$A65+4*$A65+7),0)+IF(Analyse!$E$110="X",INDIRECT("'DATA - økonomi'!K"&amp;4+15*$A65+4*$A65+8),0)+IF(Analyse!$E$111="X",INDIRECT("'DATA - økonomi'!K"&amp;4+15*$A65+4*$A65+9),0)+IF(Analyse!$E$112="X",INDIRECT("'DATA - økonomi'!K"&amp;4+15*$A65+4*$A65+10),0)+IF(Analyse!$E$115="X",INDIRECT("'DATA - økonomi'!K"&amp;4+15*$A65+4*$A65+11),0)+IF(Analyse!$E$116="X",INDIRECT("'DATA - økonomi'!K"&amp;4+15*$A65+4*$A65+12),0)+IF(Analyse!$E$117="X",INDIRECT("'DATA - økonomi'!K"&amp;4+15*$A65+4*$A65+13),0)+IF(Analyse!$E$129="X",INDIRECT("'DATA - økonomi'!K"&amp;4+15*$A65+4*$A65+14),0)</f>
        <v>0</v>
      </c>
      <c r="L65" s="36">
        <f ca="1">IF(Analyse!$E$3="X",INDIRECT("'DATA - økonomi'!L"&amp;4+15*$A65+4*$A65+0),0)+IF(Analyse!$E$4="X",INDIRECT("'DATA - økonomi'!L"&amp;4+15*$A65+4*$A65+1),0)+IF(Analyse!$E$104="X",INDIRECT("'DATA - økonomi'!L"&amp;4+15*$A65+4*$A65+2),0)+IF(Analyse!$E$105="X",INDIRECT("'DATA - økonomi'!L"&amp;4+15*$A65+4*$A65+3),0)+IF(Analyse!$E$106="X",INDIRECT("'DATA - økonomi'!L"&amp;4+15*$A65+4*$A65+4),0)+IF(Analyse!$E$107="X",INDIRECT("'DATA - økonomi'!L"&amp;4+15*$A65+4*$A65+5),0)+IF(Analyse!$E$108="X",INDIRECT("'DATA - økonomi'!L"&amp;4+15*$A65+4*$A65+6),0)+IF(Analyse!$E$109="X",INDIRECT("'DATA - økonomi'!L"&amp;4+15*$A65+4*$A65+7),0)+IF(Analyse!$E$110="X",INDIRECT("'DATA - økonomi'!L"&amp;4+15*$A65+4*$A65+8),0)+IF(Analyse!$E$111="X",INDIRECT("'DATA - økonomi'!L"&amp;4+15*$A65+4*$A65+9),0)+IF(Analyse!$E$112="X",INDIRECT("'DATA - økonomi'!L"&amp;4+15*$A65+4*$A65+10),0)+IF(Analyse!$E$115="X",INDIRECT("'DATA - økonomi'!L"&amp;4+15*$A65+4*$A65+11),0)+IF(Analyse!$E$116="X",INDIRECT("'DATA - økonomi'!L"&amp;4+15*$A65+4*$A65+12),0)+IF(Analyse!$E$117="X",INDIRECT("'DATA - økonomi'!L"&amp;4+15*$A65+4*$A65+13),0)+IF(Analyse!$E$129="X",INDIRECT("'DATA - økonomi'!L"&amp;4+15*$A65+4*$A65+14),0)</f>
        <v>0</v>
      </c>
      <c r="M65" s="36">
        <f ca="1">IF(Analyse!$E$3="X",INDIRECT("'DATA - økonomi'!M"&amp;4+15*$A65+4*$A65+0),0)+IF(Analyse!$E$4="X",INDIRECT("'DATA - økonomi'!M"&amp;4+15*$A65+4*$A65+1),0)+IF(Analyse!$E$104="X",INDIRECT("'DATA - økonomi'!M"&amp;4+15*$A65+4*$A65+2),0)+IF(Analyse!$E$105="X",INDIRECT("'DATA - økonomi'!M"&amp;4+15*$A65+4*$A65+3),0)+IF(Analyse!$E$106="X",INDIRECT("'DATA - økonomi'!M"&amp;4+15*$A65+4*$A65+4),0)+IF(Analyse!$E$107="X",INDIRECT("'DATA - økonomi'!M"&amp;4+15*$A65+4*$A65+5),0)+IF(Analyse!$E$108="X",INDIRECT("'DATA - økonomi'!M"&amp;4+15*$A65+4*$A65+6),0)+IF(Analyse!$E$109="X",INDIRECT("'DATA - økonomi'!M"&amp;4+15*$A65+4*$A65+7),0)+IF(Analyse!$E$110="X",INDIRECT("'DATA - økonomi'!M"&amp;4+15*$A65+4*$A65+8),0)+IF(Analyse!$E$111="X",INDIRECT("'DATA - økonomi'!M"&amp;4+15*$A65+4*$A65+9),0)+IF(Analyse!$E$112="X",INDIRECT("'DATA - økonomi'!M"&amp;4+15*$A65+4*$A65+10),0)+IF(Analyse!$E$115="X",INDIRECT("'DATA - økonomi'!M"&amp;4+15*$A65+4*$A65+11),0)+IF(Analyse!$E$116="X",INDIRECT("'DATA - økonomi'!M"&amp;4+15*$A65+4*$A65+12),0)+IF(Analyse!$E$117="X",INDIRECT("'DATA - økonomi'!M"&amp;4+15*$A65+4*$A65+13),0)+IF(Analyse!$E$129="X",INDIRECT("'DATA - økonomi'!M"&amp;4+15*$A65+4*$A65+14),0)</f>
        <v>0</v>
      </c>
      <c r="N65" s="36">
        <f ca="1">IF(Analyse!$E$3="X",INDIRECT("'DATA - økonomi'!N"&amp;4+15*$A65+4*$A65+0),0)+IF(Analyse!$E$4="X",INDIRECT("'DATA - økonomi'!N"&amp;4+15*$A65+4*$A65+1),0)+IF(Analyse!$E$104="X",INDIRECT("'DATA - økonomi'!N"&amp;4+15*$A65+4*$A65+2),0)+IF(Analyse!$E$105="X",INDIRECT("'DATA - økonomi'!N"&amp;4+15*$A65+4*$A65+3),0)+IF(Analyse!$E$106="X",INDIRECT("'DATA - økonomi'!N"&amp;4+15*$A65+4*$A65+4),0)+IF(Analyse!$E$107="X",INDIRECT("'DATA - økonomi'!N"&amp;4+15*$A65+4*$A65+5),0)+IF(Analyse!$E$108="X",INDIRECT("'DATA - økonomi'!N"&amp;4+15*$A65+4*$A65+6),0)+IF(Analyse!$E$109="X",INDIRECT("'DATA - økonomi'!N"&amp;4+15*$A65+4*$A65+7),0)+IF(Analyse!$E$110="X",INDIRECT("'DATA - økonomi'!N"&amp;4+15*$A65+4*$A65+8),0)+IF(Analyse!$E$111="X",INDIRECT("'DATA - økonomi'!N"&amp;4+15*$A65+4*$A65+9),0)+IF(Analyse!$E$112="X",INDIRECT("'DATA - økonomi'!N"&amp;4+15*$A65+4*$A65+10),0)+IF(Analyse!$E$115="X",INDIRECT("'DATA - økonomi'!N"&amp;4+15*$A65+4*$A65+11),0)+IF(Analyse!$E$116="X",INDIRECT("'DATA - økonomi'!N"&amp;4+15*$A65+4*$A65+12),0)+IF(Analyse!$E$117="X",INDIRECT("'DATA - økonomi'!N"&amp;4+15*$A65+4*$A65+13),0)+IF(Analyse!$E$129="X",INDIRECT("'DATA - økonomi'!N"&amp;4+15*$A65+4*$A65+14),0)</f>
        <v>0</v>
      </c>
      <c r="O65" s="32"/>
      <c r="P65" s="35" t="s">
        <v>73</v>
      </c>
      <c r="Q65" s="36">
        <f ca="1">IF(Analyse!$E$3="X",INDIRECT("'DATA - økonomi'!Q"&amp;4+15*$A65+4*$A65+0),0)+IF(Analyse!$E$4="X",INDIRECT("'DATA - økonomi'!Q"&amp;4+15*$A65+4*$A65+1),0)+IF(Analyse!$E$104="X",INDIRECT("'DATA - økonomi'!Q"&amp;4+15*$A65+4*$A65+2),0)+IF(Analyse!$E$105="X",INDIRECT("'DATA - økonomi'!Q"&amp;4+15*$A65+4*$A65+3),0)+IF(Analyse!$E$106="X",INDIRECT("'DATA - økonomi'!Q"&amp;4+15*$A65+4*$A65+4),0)+IF(Analyse!$E$107="X",INDIRECT("'DATA - økonomi'!Q"&amp;4+15*$A65+4*$A65+5),0)+IF(Analyse!$E$108="X",INDIRECT("'DATA - økonomi'!Q"&amp;4+15*$A65+4*$A65+6),0)+IF(Analyse!$E$109="X",INDIRECT("'DATA - økonomi'!Q"&amp;4+15*$A65+4*$A65+7),0)+IF(Analyse!$E$110="X",INDIRECT("'DATA - økonomi'!Q"&amp;4+15*$A65+4*$A65+8),0)+IF(Analyse!$E$111="X",INDIRECT("'DATA - økonomi'!Q"&amp;4+15*$A65+4*$A65+9),0)+IF(Analyse!$E$112="X",INDIRECT("'DATA - økonomi'!Q"&amp;4+15*$A65+4*$A65+10),0)+IF(Analyse!$E$115="X",INDIRECT("'DATA - økonomi'!Q"&amp;4+15*$A65+4*$A65+11),0)+IF(Analyse!$E$116="X",INDIRECT("'DATA - økonomi'!Q"&amp;4+15*$A65+4*$A65+12),0)+IF(Analyse!$E$117="X",INDIRECT("'DATA - økonomi'!Q"&amp;4+15*$A65+4*$A65+13),0)+IF(Analyse!$E$129="X",INDIRECT("'DATA - økonomi'!Q"&amp;4+15*$A65+4*$A65+14),0)</f>
        <v>0</v>
      </c>
      <c r="R65" s="36">
        <f ca="1">IF(Analyse!$E$3="X",INDIRECT("'DATA - økonomi'!R"&amp;4+15*$A65+4*$A65+0),0)+IF(Analyse!$E$4="X",INDIRECT("'DATA - økonomi'!R"&amp;4+15*$A65+4*$A65+1),0)+IF(Analyse!$E$104="X",INDIRECT("'DATA - økonomi'!R"&amp;4+15*$A65+4*$A65+2),0)+IF(Analyse!$E$105="X",INDIRECT("'DATA - økonomi'!R"&amp;4+15*$A65+4*$A65+3),0)+IF(Analyse!$E$106="X",INDIRECT("'DATA - økonomi'!R"&amp;4+15*$A65+4*$A65+4),0)+IF(Analyse!$E$107="X",INDIRECT("'DATA - økonomi'!R"&amp;4+15*$A65+4*$A65+5),0)+IF(Analyse!$E$108="X",INDIRECT("'DATA - økonomi'!R"&amp;4+15*$A65+4*$A65+6),0)+IF(Analyse!$E$109="X",INDIRECT("'DATA - økonomi'!R"&amp;4+15*$A65+4*$A65+7),0)+IF(Analyse!$E$110="X",INDIRECT("'DATA - økonomi'!R"&amp;4+15*$A65+4*$A65+8),0)+IF(Analyse!$E$111="X",INDIRECT("'DATA - økonomi'!R"&amp;4+15*$A65+4*$A65+9),0)+IF(Analyse!$E$112="X",INDIRECT("'DATA - økonomi'!R"&amp;4+15*$A65+4*$A65+10),0)+IF(Analyse!$E$115="X",INDIRECT("'DATA - økonomi'!R"&amp;4+15*$A65+4*$A65+11),0)+IF(Analyse!$E$116="X",INDIRECT("'DATA - økonomi'!R"&amp;4+15*$A65+4*$A65+12),0)+IF(Analyse!$E$117="X",INDIRECT("'DATA - økonomi'!R"&amp;4+15*$A65+4*$A65+13),0)+IF(Analyse!$E$129="X",INDIRECT("'DATA - økonomi'!R"&amp;4+15*$A65+4*$A65+14),0)</f>
        <v>0</v>
      </c>
      <c r="S65" s="36">
        <f ca="1">IF(Analyse!$E$3="X",INDIRECT("'DATA - økonomi'!S"&amp;4+15*$A65+4*$A65+0),0)+IF(Analyse!$E$4="X",INDIRECT("'DATA - økonomi'!S"&amp;4+15*$A65+4*$A65+1),0)+IF(Analyse!$E$104="X",INDIRECT("'DATA - økonomi'!S"&amp;4+15*$A65+4*$A65+2),0)+IF(Analyse!$E$105="X",INDIRECT("'DATA - økonomi'!S"&amp;4+15*$A65+4*$A65+3),0)+IF(Analyse!$E$106="X",INDIRECT("'DATA - økonomi'!S"&amp;4+15*$A65+4*$A65+4),0)+IF(Analyse!$E$107="X",INDIRECT("'DATA - økonomi'!S"&amp;4+15*$A65+4*$A65+5),0)+IF(Analyse!$E$108="X",INDIRECT("'DATA - økonomi'!S"&amp;4+15*$A65+4*$A65+6),0)+IF(Analyse!$E$109="X",INDIRECT("'DATA - økonomi'!S"&amp;4+15*$A65+4*$A65+7),0)+IF(Analyse!$E$110="X",INDIRECT("'DATA - økonomi'!S"&amp;4+15*$A65+4*$A65+8),0)+IF(Analyse!$E$111="X",INDIRECT("'DATA - økonomi'!S"&amp;4+15*$A65+4*$A65+9),0)+IF(Analyse!$E$112="X",INDIRECT("'DATA - økonomi'!S"&amp;4+15*$A65+4*$A65+10),0)+IF(Analyse!$E$115="X",INDIRECT("'DATA - økonomi'!S"&amp;4+15*$A65+4*$A65+11),0)+IF(Analyse!$E$116="X",INDIRECT("'DATA - økonomi'!S"&amp;4+15*$A65+4*$A65+12),0)+IF(Analyse!$E$117="X",INDIRECT("'DATA - økonomi'!S"&amp;4+15*$A65+4*$A65+13),0)+IF(Analyse!$E$129="X",INDIRECT("'DATA - økonomi'!S"&amp;4+15*$A65+4*$A65+14),0)</f>
        <v>0</v>
      </c>
      <c r="T65" s="36">
        <f ca="1">IF(Analyse!$E$3="X",INDIRECT("'DATA - økonomi'!T"&amp;4+15*$A65+4*$A65+0),0)+IF(Analyse!$E$4="X",INDIRECT("'DATA - økonomi'!T"&amp;4+15*$A65+4*$A65+1),0)+IF(Analyse!$E$104="X",INDIRECT("'DATA - økonomi'!T"&amp;4+15*$A65+4*$A65+2),0)+IF(Analyse!$E$105="X",INDIRECT("'DATA - økonomi'!T"&amp;4+15*$A65+4*$A65+3),0)+IF(Analyse!$E$106="X",INDIRECT("'DATA - økonomi'!T"&amp;4+15*$A65+4*$A65+4),0)+IF(Analyse!$E$107="X",INDIRECT("'DATA - økonomi'!T"&amp;4+15*$A65+4*$A65+5),0)+IF(Analyse!$E$108="X",INDIRECT("'DATA - økonomi'!T"&amp;4+15*$A65+4*$A65+6),0)+IF(Analyse!$E$109="X",INDIRECT("'DATA - økonomi'!T"&amp;4+15*$A65+4*$A65+7),0)+IF(Analyse!$E$110="X",INDIRECT("'DATA - økonomi'!T"&amp;4+15*$A65+4*$A65+8),0)+IF(Analyse!$E$111="X",INDIRECT("'DATA - økonomi'!T"&amp;4+15*$A65+4*$A65+9),0)+IF(Analyse!$E$112="X",INDIRECT("'DATA - økonomi'!T"&amp;4+15*$A65+4*$A65+10),0)+IF(Analyse!$E$115="X",INDIRECT("'DATA - økonomi'!T"&amp;4+15*$A65+4*$A65+11),0)+IF(Analyse!$E$116="X",INDIRECT("'DATA - økonomi'!T"&amp;4+15*$A65+4*$A65+12),0)+IF(Analyse!$E$117="X",INDIRECT("'DATA - økonomi'!T"&amp;4+15*$A65+4*$A65+13),0)+IF(Analyse!$E$129="X",INDIRECT("'DATA - økonomi'!T"&amp;4+15*$A65+4*$A65+14),0)</f>
        <v>0</v>
      </c>
      <c r="U65" s="36">
        <f ca="1">IF(Analyse!$E$3="X",INDIRECT("'DATA - økonomi'!U"&amp;4+15*$A65+4*$A65+0),0)+IF(Analyse!$E$4="X",INDIRECT("'DATA - økonomi'!U"&amp;4+15*$A65+4*$A65+1),0)+IF(Analyse!$E$104="X",INDIRECT("'DATA - økonomi'!U"&amp;4+15*$A65+4*$A65+2),0)+IF(Analyse!$E$105="X",INDIRECT("'DATA - økonomi'!U"&amp;4+15*$A65+4*$A65+3),0)+IF(Analyse!$E$106="X",INDIRECT("'DATA - økonomi'!U"&amp;4+15*$A65+4*$A65+4),0)+IF(Analyse!$E$107="X",INDIRECT("'DATA - økonomi'!U"&amp;4+15*$A65+4*$A65+5),0)+IF(Analyse!$E$108="X",INDIRECT("'DATA - økonomi'!U"&amp;4+15*$A65+4*$A65+6),0)+IF(Analyse!$E$109="X",INDIRECT("'DATA - økonomi'!U"&amp;4+15*$A65+4*$A65+7),0)+IF(Analyse!$E$110="X",INDIRECT("'DATA - økonomi'!U"&amp;4+15*$A65+4*$A65+8),0)+IF(Analyse!$E$111="X",INDIRECT("'DATA - økonomi'!U"&amp;4+15*$A65+4*$A65+9),0)+IF(Analyse!$E$112="X",INDIRECT("'DATA - økonomi'!U"&amp;4+15*$A65+4*$A65+10),0)+IF(Analyse!$E$115="X",INDIRECT("'DATA - økonomi'!U"&amp;4+15*$A65+4*$A65+11),0)+IF(Analyse!$E$116="X",INDIRECT("'DATA - økonomi'!U"&amp;4+15*$A65+4*$A65+12),0)+IF(Analyse!$E$117="X",INDIRECT("'DATA - økonomi'!U"&amp;4+15*$A65+4*$A65+13),0)+IF(Analyse!$E$129="X",INDIRECT("'DATA - økonomi'!U"&amp;4+15*$A65+4*$A65+14),0)</f>
        <v>0</v>
      </c>
      <c r="V65" s="36">
        <f ca="1">IF(Analyse!$E$3="X",INDIRECT("'DATA - økonomi'!V"&amp;4+15*$A65+4*$A65+0),0)+IF(Analyse!$E$4="X",INDIRECT("'DATA - økonomi'!V"&amp;4+15*$A65+4*$A65+1),0)+IF(Analyse!$E$104="X",INDIRECT("'DATA - økonomi'!V"&amp;4+15*$A65+4*$A65+2),0)+IF(Analyse!$E$105="X",INDIRECT("'DATA - økonomi'!V"&amp;4+15*$A65+4*$A65+3),0)+IF(Analyse!$E$106="X",INDIRECT("'DATA - økonomi'!V"&amp;4+15*$A65+4*$A65+4),0)+IF(Analyse!$E$107="X",INDIRECT("'DATA - økonomi'!V"&amp;4+15*$A65+4*$A65+5),0)+IF(Analyse!$E$108="X",INDIRECT("'DATA - økonomi'!V"&amp;4+15*$A65+4*$A65+6),0)+IF(Analyse!$E$109="X",INDIRECT("'DATA - økonomi'!V"&amp;4+15*$A65+4*$A65+7),0)+IF(Analyse!$E$110="X",INDIRECT("'DATA - økonomi'!V"&amp;4+15*$A65+4*$A65+8),0)+IF(Analyse!$E$111="X",INDIRECT("'DATA - økonomi'!V"&amp;4+15*$A65+4*$A65+9),0)+IF(Analyse!$E$112="X",INDIRECT("'DATA - økonomi'!V"&amp;4+15*$A65+4*$A65+10),0)+IF(Analyse!$E$115="X",INDIRECT("'DATA - økonomi'!V"&amp;4+15*$A65+4*$A65+11),0)+IF(Analyse!$E$116="X",INDIRECT("'DATA - økonomi'!V"&amp;4+15*$A65+4*$A65+12),0)+IF(Analyse!$E$117="X",INDIRECT("'DATA - økonomi'!V"&amp;4+15*$A65+4*$A65+13),0)+IF(Analyse!$E$129="X",INDIRECT("'DATA - økonomi'!V"&amp;4+15*$A65+4*$A65+14),0)</f>
        <v>0</v>
      </c>
      <c r="W65" s="36">
        <f ca="1">IF(Analyse!$E$3="X",INDIRECT("'DATA - økonomi'!W"&amp;4+15*$A65+4*$A65+0),0)+IF(Analyse!$E$4="X",INDIRECT("'DATA - økonomi'!W"&amp;4+15*$A65+4*$A65+1),0)+IF(Analyse!$E$104="X",INDIRECT("'DATA - økonomi'!W"&amp;4+15*$A65+4*$A65+2),0)+IF(Analyse!$E$105="X",INDIRECT("'DATA - økonomi'!W"&amp;4+15*$A65+4*$A65+3),0)+IF(Analyse!$E$106="X",INDIRECT("'DATA - økonomi'!W"&amp;4+15*$A65+4*$A65+4),0)+IF(Analyse!$E$107="X",INDIRECT("'DATA - økonomi'!W"&amp;4+15*$A65+4*$A65+5),0)+IF(Analyse!$E$108="X",INDIRECT("'DATA - økonomi'!W"&amp;4+15*$A65+4*$A65+6),0)+IF(Analyse!$E$109="X",INDIRECT("'DATA - økonomi'!W"&amp;4+15*$A65+4*$A65+7),0)+IF(Analyse!$E$110="X",INDIRECT("'DATA - økonomi'!W"&amp;4+15*$A65+4*$A65+8),0)+IF(Analyse!$E$111="X",INDIRECT("'DATA - økonomi'!W"&amp;4+15*$A65+4*$A65+9),0)+IF(Analyse!$E$112="X",INDIRECT("'DATA - økonomi'!W"&amp;4+15*$A65+4*$A65+10),0)+IF(Analyse!$E$115="X",INDIRECT("'DATA - økonomi'!W"&amp;4+15*$A65+4*$A65+11),0)+IF(Analyse!$E$116="X",INDIRECT("'DATA - økonomi'!W"&amp;4+15*$A65+4*$A65+12),0)+IF(Analyse!$E$117="X",INDIRECT("'DATA - økonomi'!W"&amp;4+15*$A65+4*$A65+13),0)+IF(Analyse!$E$129="X",INDIRECT("'DATA - økonomi'!W"&amp;4+15*$A65+4*$A65+14),0)</f>
        <v>0</v>
      </c>
      <c r="X65" s="36">
        <f ca="1">IF(Analyse!$E$3="X",INDIRECT("'DATA - økonomi'!X"&amp;4+15*$A65+4*$A65+0),0)+IF(Analyse!$E$4="X",INDIRECT("'DATA - økonomi'!X"&amp;4+15*$A65+4*$A65+1),0)+IF(Analyse!$E$104="X",INDIRECT("'DATA - økonomi'!X"&amp;4+15*$A65+4*$A65+2),0)+IF(Analyse!$E$105="X",INDIRECT("'DATA - økonomi'!X"&amp;4+15*$A65+4*$A65+3),0)+IF(Analyse!$E$106="X",INDIRECT("'DATA - økonomi'!X"&amp;4+15*$A65+4*$A65+4),0)+IF(Analyse!$E$107="X",INDIRECT("'DATA - økonomi'!X"&amp;4+15*$A65+4*$A65+5),0)+IF(Analyse!$E$108="X",INDIRECT("'DATA - økonomi'!X"&amp;4+15*$A65+4*$A65+6),0)+IF(Analyse!$E$109="X",INDIRECT("'DATA - økonomi'!X"&amp;4+15*$A65+4*$A65+7),0)+IF(Analyse!$E$110="X",INDIRECT("'DATA - økonomi'!X"&amp;4+15*$A65+4*$A65+8),0)+IF(Analyse!$E$111="X",INDIRECT("'DATA - økonomi'!X"&amp;4+15*$A65+4*$A65+9),0)+IF(Analyse!$E$112="X",INDIRECT("'DATA - økonomi'!X"&amp;4+15*$A65+4*$A65+10),0)+IF(Analyse!$E$115="X",INDIRECT("'DATA - økonomi'!X"&amp;4+15*$A65+4*$A65+11),0)+IF(Analyse!$E$116="X",INDIRECT("'DATA - økonomi'!X"&amp;4+15*$A65+4*$A65+12),0)+IF(Analyse!$E$117="X",INDIRECT("'DATA - økonomi'!X"&amp;4+15*$A65+4*$A65+13),0)+IF(Analyse!$E$129="X",INDIRECT("'DATA - økonomi'!X"&amp;4+15*$A65+4*$A65+14),0)</f>
        <v>0</v>
      </c>
      <c r="Y65" s="36">
        <f ca="1">IF(Analyse!$E$3="X",INDIRECT("'DATA - økonomi'!Y"&amp;4+15*$A65+4*$A65+0),0)+IF(Analyse!$E$4="X",INDIRECT("'DATA - økonomi'!Y"&amp;4+15*$A65+4*$A65+1),0)+IF(Analyse!$E$104="X",INDIRECT("'DATA - økonomi'!Y"&amp;4+15*$A65+4*$A65+2),0)+IF(Analyse!$E$105="X",INDIRECT("'DATA - økonomi'!Y"&amp;4+15*$A65+4*$A65+3),0)+IF(Analyse!$E$106="X",INDIRECT("'DATA - økonomi'!Y"&amp;4+15*$A65+4*$A65+4),0)+IF(Analyse!$E$107="X",INDIRECT("'DATA - økonomi'!Y"&amp;4+15*$A65+4*$A65+5),0)+IF(Analyse!$E$108="X",INDIRECT("'DATA - økonomi'!Y"&amp;4+15*$A65+4*$A65+6),0)+IF(Analyse!$E$109="X",INDIRECT("'DATA - økonomi'!Y"&amp;4+15*$A65+4*$A65+7),0)+IF(Analyse!$E$110="X",INDIRECT("'DATA - økonomi'!Y"&amp;4+15*$A65+4*$A65+8),0)+IF(Analyse!$E$111="X",INDIRECT("'DATA - økonomi'!Y"&amp;4+15*$A65+4*$A65+9),0)+IF(Analyse!$E$112="X",INDIRECT("'DATA - økonomi'!Y"&amp;4+15*$A65+4*$A65+10),0)+IF(Analyse!$E$115="X",INDIRECT("'DATA - økonomi'!Y"&amp;4+15*$A65+4*$A65+11),0)+IF(Analyse!$E$116="X",INDIRECT("'DATA - økonomi'!Y"&amp;4+15*$A65+4*$A65+12),0)+IF(Analyse!$E$117="X",INDIRECT("'DATA - økonomi'!Y"&amp;4+15*$A65+4*$A65+13),0)+IF(Analyse!$E$129="X",INDIRECT("'DATA - økonomi'!Y"&amp;4+15*$A65+4*$A65+14),0)</f>
        <v>0</v>
      </c>
      <c r="Z65" s="36">
        <f ca="1">IF(Analyse!$E$3="X",INDIRECT("'DATA - økonomi'!Z"&amp;4+15*$A65+4*$A65+0),0)+IF(Analyse!$E$4="X",INDIRECT("'DATA - økonomi'!Z"&amp;4+15*$A65+4*$A65+1),0)+IF(Analyse!$E$104="X",INDIRECT("'DATA - økonomi'!Z"&amp;4+15*$A65+4*$A65+2),0)+IF(Analyse!$E$105="X",INDIRECT("'DATA - økonomi'!Z"&amp;4+15*$A65+4*$A65+3),0)+IF(Analyse!$E$106="X",INDIRECT("'DATA - økonomi'!Z"&amp;4+15*$A65+4*$A65+4),0)+IF(Analyse!$E$107="X",INDIRECT("'DATA - økonomi'!Z"&amp;4+15*$A65+4*$A65+5),0)+IF(Analyse!$E$108="X",INDIRECT("'DATA - økonomi'!Z"&amp;4+15*$A65+4*$A65+6),0)+IF(Analyse!$E$109="X",INDIRECT("'DATA - økonomi'!Z"&amp;4+15*$A65+4*$A65+7),0)+IF(Analyse!$E$110="X",INDIRECT("'DATA - økonomi'!Z"&amp;4+15*$A65+4*$A65+8),0)+IF(Analyse!$E$111="X",INDIRECT("'DATA - økonomi'!Z"&amp;4+15*$A65+4*$A65+9),0)+IF(Analyse!$E$112="X",INDIRECT("'DATA - økonomi'!Z"&amp;4+15*$A65+4*$A65+10),0)+IF(Analyse!$E$115="X",INDIRECT("'DATA - økonomi'!Z"&amp;4+15*$A65+4*$A65+11),0)+IF(Analyse!$E$116="X",INDIRECT("'DATA - økonomi'!Z"&amp;4+15*$A65+4*$A65+12),0)+IF(Analyse!$E$117="X",INDIRECT("'DATA - økonomi'!Z"&amp;4+15*$A65+4*$A65+13),0)+IF(Analyse!$E$129="X",INDIRECT("'DATA - økonomi'!Z"&amp;4+15*$A65+4*$A65+14),0)</f>
        <v>0</v>
      </c>
      <c r="AA65" s="36">
        <f ca="1">IF(Analyse!$E$3="X",INDIRECT("'DATA - økonomi'!Z"&amp;4+15*$A65+4*$A65+0),0)+IF(Analyse!$E$4="X",INDIRECT("'DATA - økonomi'!Z"&amp;4+15*$A65+4*$A65+1),0)+IF(Analyse!$E$104="X",INDIRECT("'DATA - økonomi'!Z"&amp;4+15*$A65+4*$A65+2),0)+IF(Analyse!$E$105="X",INDIRECT("'DATA - økonomi'!Z"&amp;4+15*$A65+4*$A65+3),0)+IF(Analyse!$E$106="X",INDIRECT("'DATA - økonomi'!Z"&amp;4+15*$A65+4*$A65+4),0)+IF(Analyse!$E$107="X",INDIRECT("'DATA - økonomi'!Z"&amp;4+15*$A65+4*$A65+5),0)+IF(Analyse!$E$108="X",INDIRECT("'DATA - økonomi'!Z"&amp;4+15*$A65+4*$A65+6),0)+IF(Analyse!$E$109="X",INDIRECT("'DATA - økonomi'!Z"&amp;4+15*$A65+4*$A65+7),0)+IF(Analyse!$E$110="X",INDIRECT("'DATA - økonomi'!Z"&amp;4+15*$A65+4*$A65+8),0)+IF(Analyse!$E$111="X",INDIRECT("'DATA - økonomi'!Z"&amp;4+15*$A65+4*$A65+9),0)+IF(Analyse!$E$112="X",INDIRECT("'DATA - økonomi'!Z"&amp;4+15*$A65+4*$A65+10),0)+IF(Analyse!$E$115="X",INDIRECT("'DATA - økonomi'!Z"&amp;4+15*$A65+4*$A65+11),0)+IF(Analyse!$E$116="X",INDIRECT("'DATA - økonomi'!Z"&amp;4+15*$A65+4*$A65+12),0)+IF(Analyse!$E$117="X",INDIRECT("'DATA - økonomi'!Z"&amp;4+15*$A65+4*$A65+13),0)+IF(Analyse!$E$129="X",INDIRECT("'DATA - økonomi'!Z"&amp;4+15*$A65+4*$A65+14),0)</f>
        <v>0</v>
      </c>
      <c r="AB65" s="36">
        <f ca="1">IF(Analyse!$E$3="X",INDIRECT("'DATA - økonomi'!Z"&amp;4+15*$A65+4*$A65+0),0)+IF(Analyse!$E$4="X",INDIRECT("'DATA - økonomi'!Z"&amp;4+15*$A65+4*$A65+1),0)+IF(Analyse!$E$104="X",INDIRECT("'DATA - økonomi'!Z"&amp;4+15*$A65+4*$A65+2),0)+IF(Analyse!$E$105="X",INDIRECT("'DATA - økonomi'!Z"&amp;4+15*$A65+4*$A65+3),0)+IF(Analyse!$E$106="X",INDIRECT("'DATA - økonomi'!Z"&amp;4+15*$A65+4*$A65+4),0)+IF(Analyse!$E$107="X",INDIRECT("'DATA - økonomi'!Z"&amp;4+15*$A65+4*$A65+5),0)+IF(Analyse!$E$108="X",INDIRECT("'DATA - økonomi'!Z"&amp;4+15*$A65+4*$A65+6),0)+IF(Analyse!$E$109="X",INDIRECT("'DATA - økonomi'!Z"&amp;4+15*$A65+4*$A65+7),0)+IF(Analyse!$E$110="X",INDIRECT("'DATA - økonomi'!Z"&amp;4+15*$A65+4*$A65+8),0)+IF(Analyse!$E$111="X",INDIRECT("'DATA - økonomi'!Z"&amp;4+15*$A65+4*$A65+9),0)+IF(Analyse!$E$112="X",INDIRECT("'DATA - økonomi'!Z"&amp;4+15*$A65+4*$A65+10),0)+IF(Analyse!$E$115="X",INDIRECT("'DATA - økonomi'!Z"&amp;4+15*$A65+4*$A65+11),0)+IF(Analyse!$E$116="X",INDIRECT("'DATA - økonomi'!Z"&amp;4+15*$A65+4*$A65+12),0)+IF(Analyse!$E$117="X",INDIRECT("'DATA - økonomi'!Z"&amp;4+15*$A65+4*$A65+13),0)+IF(Analyse!$E$129="X",INDIRECT("'DATA - økonomi'!Z"&amp;4+15*$A65+4*$A65+14),0)</f>
        <v>0</v>
      </c>
      <c r="AC65" s="30"/>
      <c r="AD65" s="35" t="s">
        <v>73</v>
      </c>
      <c r="AE65" s="36">
        <f ca="1">IF(Analyse!$E$3="X",INDIRECT("'DATA - økonomi'!AE"&amp;4+15*$A65+4*$A65+0),0)+IF(Analyse!$E$4="X",INDIRECT("'DATA - økonomi'!AE"&amp;4+15*$A65+4*$A65+1),0)+IF(Analyse!$E$104="X",INDIRECT("'DATA - økonomi'!AE"&amp;4+15*$A65+4*$A65+2),0)+IF(Analyse!$E$105="X",INDIRECT("'DATA - økonomi'!AE"&amp;4+15*$A65+4*$A65+3),0)+IF(Analyse!$E$106="X",INDIRECT("'DATA - økonomi'!AE"&amp;4+15*$A65+4*$A65+4),0)+IF(Analyse!$E$107="X",INDIRECT("'DATA - økonomi'!AE"&amp;4+15*$A65+4*$A65+5),0)+IF(Analyse!$E$108="X",INDIRECT("'DATA - økonomi'!AE"&amp;4+15*$A65+4*$A65+6),0)+IF(Analyse!$E$109="X",INDIRECT("'DATA - økonomi'!AE"&amp;4+15*$A65+4*$A65+7),0)+IF(Analyse!$E$110="X",INDIRECT("'DATA - økonomi'!AE"&amp;4+15*$A65+4*$A65+8),0)+IF(Analyse!$E$111="X",INDIRECT("'DATA - økonomi'!AE"&amp;4+15*$A65+4*$A65+9),0)+IF(Analyse!$E$112="X",INDIRECT("'DATA - økonomi'!AE"&amp;4+15*$A65+4*$A65+10),0)+IF(Analyse!$E$115="X",INDIRECT("'DATA - økonomi'!AE"&amp;4+15*$A65+4*$A65+11),0)+IF(Analyse!$E$116="X",INDIRECT("'DATA - økonomi'!AE"&amp;4+15*$A65+4*$A65+12),0)+IF(Analyse!$E$117="X",INDIRECT("'DATA - økonomi'!AE"&amp;4+15*$A65+4*$A65+13),0)+IF(Analyse!$E$129="X",INDIRECT("'DATA - økonomi'!AE"&amp;4+15*$A65+4*$A65+14),0)</f>
        <v>0</v>
      </c>
      <c r="AF65" s="36">
        <f ca="1">IF(Analyse!$E$3="X",INDIRECT("'DATA - økonomi'!AF"&amp;4+15*$A65+4*$A65+0),0)+IF(Analyse!$E$4="X",INDIRECT("'DATA - økonomi'!AF"&amp;4+15*$A65+4*$A65+1),0)+IF(Analyse!$E$104="X",INDIRECT("'DATA - økonomi'!AF"&amp;4+15*$A65+4*$A65+2),0)+IF(Analyse!$E$105="X",INDIRECT("'DATA - økonomi'!AF"&amp;4+15*$A65+4*$A65+3),0)+IF(Analyse!$E$106="X",INDIRECT("'DATA - økonomi'!AF"&amp;4+15*$A65+4*$A65+4),0)+IF(Analyse!$E$107="X",INDIRECT("'DATA - økonomi'!AF"&amp;4+15*$A65+4*$A65+5),0)+IF(Analyse!$E$108="X",INDIRECT("'DATA - økonomi'!AF"&amp;4+15*$A65+4*$A65+6),0)+IF(Analyse!$E$109="X",INDIRECT("'DATA - økonomi'!AF"&amp;4+15*$A65+4*$A65+7),0)+IF(Analyse!$E$110="X",INDIRECT("'DATA - økonomi'!AF"&amp;4+15*$A65+4*$A65+8),0)+IF(Analyse!$E$111="X",INDIRECT("'DATA - økonomi'!AF"&amp;4+15*$A65+4*$A65+9),0)+IF(Analyse!$E$112="X",INDIRECT("'DATA - økonomi'!AF"&amp;4+15*$A65+4*$A65+10),0)+IF(Analyse!$E$115="X",INDIRECT("'DATA - økonomi'!AF"&amp;4+15*$A65+4*$A65+11),0)+IF(Analyse!$E$116="X",INDIRECT("'DATA - økonomi'!AF"&amp;4+15*$A65+4*$A65+12),0)+IF(Analyse!$E$117="X",INDIRECT("'DATA - økonomi'!AF"&amp;4+15*$A65+4*$A65+13),0)+IF(Analyse!$E$129="X",INDIRECT("'DATA - økonomi'!AF"&amp;4+15*$A65+4*$A65+14),0)</f>
        <v>0</v>
      </c>
      <c r="AG65" s="36">
        <f ca="1">IF(Analyse!$E$3="X",INDIRECT("'DATA - økonomi'!AG"&amp;4+15*$A65+4*$A65+0),0)+IF(Analyse!$E$4="X",INDIRECT("'DATA - økonomi'!AG"&amp;4+15*$A65+4*$A65+1),0)+IF(Analyse!$E$104="X",INDIRECT("'DATA - økonomi'!AG"&amp;4+15*$A65+4*$A65+2),0)+IF(Analyse!$E$105="X",INDIRECT("'DATA - økonomi'!AG"&amp;4+15*$A65+4*$A65+3),0)+IF(Analyse!$E$106="X",INDIRECT("'DATA - økonomi'!AG"&amp;4+15*$A65+4*$A65+4),0)+IF(Analyse!$E$107="X",INDIRECT("'DATA - økonomi'!AG"&amp;4+15*$A65+4*$A65+5),0)+IF(Analyse!$E$108="X",INDIRECT("'DATA - økonomi'!AG"&amp;4+15*$A65+4*$A65+6),0)+IF(Analyse!$E$109="X",INDIRECT("'DATA - økonomi'!AG"&amp;4+15*$A65+4*$A65+7),0)+IF(Analyse!$E$110="X",INDIRECT("'DATA - økonomi'!AG"&amp;4+15*$A65+4*$A65+8),0)+IF(Analyse!$E$111="X",INDIRECT("'DATA - økonomi'!AG"&amp;4+15*$A65+4*$A65+9),0)+IF(Analyse!$E$112="X",INDIRECT("'DATA - økonomi'!AG"&amp;4+15*$A65+4*$A65+10),0)+IF(Analyse!$E$115="X",INDIRECT("'DATA - økonomi'!AG"&amp;4+15*$A65+4*$A65+11),0)+IF(Analyse!$E$116="X",INDIRECT("'DATA - økonomi'!AG"&amp;4+15*$A65+4*$A65+12),0)+IF(Analyse!$E$117="X",INDIRECT("'DATA - økonomi'!AG"&amp;4+15*$A65+4*$A65+13),0)+IF(Analyse!$E$129="X",INDIRECT("'DATA - økonomi'!AG"&amp;4+15*$A65+4*$A65+14),0)</f>
        <v>0</v>
      </c>
      <c r="AH65" s="36">
        <f ca="1">IF(Analyse!$E$3="X",INDIRECT("'DATA - økonomi'!AH"&amp;4+15*$A65+4*$A65+0),0)+IF(Analyse!$E$4="X",INDIRECT("'DATA - økonomi'!AH"&amp;4+15*$A65+4*$A65+1),0)+IF(Analyse!$E$104="X",INDIRECT("'DATA - økonomi'!AH"&amp;4+15*$A65+4*$A65+2),0)+IF(Analyse!$E$105="X",INDIRECT("'DATA - økonomi'!AH"&amp;4+15*$A65+4*$A65+3),0)+IF(Analyse!$E$106="X",INDIRECT("'DATA - økonomi'!AH"&amp;4+15*$A65+4*$A65+4),0)+IF(Analyse!$E$107="X",INDIRECT("'DATA - økonomi'!AH"&amp;4+15*$A65+4*$A65+5),0)+IF(Analyse!$E$108="X",INDIRECT("'DATA - økonomi'!AH"&amp;4+15*$A65+4*$A65+6),0)+IF(Analyse!$E$109="X",INDIRECT("'DATA - økonomi'!AH"&amp;4+15*$A65+4*$A65+7),0)+IF(Analyse!$E$110="X",INDIRECT("'DATA - økonomi'!AH"&amp;4+15*$A65+4*$A65+8),0)+IF(Analyse!$E$111="X",INDIRECT("'DATA - økonomi'!AH"&amp;4+15*$A65+4*$A65+9),0)+IF(Analyse!$E$112="X",INDIRECT("'DATA - økonomi'!AH"&amp;4+15*$A65+4*$A65+10),0)+IF(Analyse!$E$115="X",INDIRECT("'DATA - økonomi'!AH"&amp;4+15*$A65+4*$A65+11),0)+IF(Analyse!$E$116="X",INDIRECT("'DATA - økonomi'!AH"&amp;4+15*$A65+4*$A65+12),0)+IF(Analyse!$E$117="X",INDIRECT("'DATA - økonomi'!AH"&amp;4+15*$A65+4*$A65+13),0)+IF(Analyse!$E$129="X",INDIRECT("'DATA - økonomi'!AH"&amp;4+15*$A65+4*$A65+14),0)</f>
        <v>0</v>
      </c>
      <c r="AI65" s="36">
        <f ca="1">IF(Analyse!$E$3="X",INDIRECT("'DATA - økonomi'!AI"&amp;4+15*$A65+4*$A65+0),0)+IF(Analyse!$E$4="X",INDIRECT("'DATA - økonomi'!AI"&amp;4+15*$A65+4*$A65+1),0)+IF(Analyse!$E$104="X",INDIRECT("'DATA - økonomi'!AI"&amp;4+15*$A65+4*$A65+2),0)+IF(Analyse!$E$105="X",INDIRECT("'DATA - økonomi'!AI"&amp;4+15*$A65+4*$A65+3),0)+IF(Analyse!$E$106="X",INDIRECT("'DATA - økonomi'!AI"&amp;4+15*$A65+4*$A65+4),0)+IF(Analyse!$E$107="X",INDIRECT("'DATA - økonomi'!AI"&amp;4+15*$A65+4*$A65+5),0)+IF(Analyse!$E$108="X",INDIRECT("'DATA - økonomi'!AI"&amp;4+15*$A65+4*$A65+6),0)+IF(Analyse!$E$109="X",INDIRECT("'DATA - økonomi'!AI"&amp;4+15*$A65+4*$A65+7),0)+IF(Analyse!$E$110="X",INDIRECT("'DATA - økonomi'!AI"&amp;4+15*$A65+4*$A65+8),0)+IF(Analyse!$E$111="X",INDIRECT("'DATA - økonomi'!AI"&amp;4+15*$A65+4*$A65+9),0)+IF(Analyse!$E$112="X",INDIRECT("'DATA - økonomi'!AI"&amp;4+15*$A65+4*$A65+10),0)+IF(Analyse!$E$115="X",INDIRECT("'DATA - økonomi'!AI"&amp;4+15*$A65+4*$A65+11),0)+IF(Analyse!$E$116="X",INDIRECT("'DATA - økonomi'!AI"&amp;4+15*$A65+4*$A65+12),0)+IF(Analyse!$E$117="X",INDIRECT("'DATA - økonomi'!AI"&amp;4+15*$A65+4*$A65+13),0)+IF(Analyse!$E$129="X",INDIRECT("'DATA - økonomi'!AI"&amp;4+15*$A65+4*$A65+14),0)</f>
        <v>0</v>
      </c>
      <c r="AJ65" s="36">
        <f ca="1">IF(Analyse!$E$3="X",INDIRECT("'DATA - økonomi'!AJ"&amp;4+15*$A65+4*$A65+0),0)+IF(Analyse!$E$4="X",INDIRECT("'DATA - økonomi'!AJ"&amp;4+15*$A65+4*$A65+1),0)+IF(Analyse!$E$104="X",INDIRECT("'DATA - økonomi'!AJ"&amp;4+15*$A65+4*$A65+2),0)+IF(Analyse!$E$105="X",INDIRECT("'DATA - økonomi'!AJ"&amp;4+15*$A65+4*$A65+3),0)+IF(Analyse!$E$106="X",INDIRECT("'DATA - økonomi'!AJ"&amp;4+15*$A65+4*$A65+4),0)+IF(Analyse!$E$107="X",INDIRECT("'DATA - økonomi'!AJ"&amp;4+15*$A65+4*$A65+5),0)+IF(Analyse!$E$108="X",INDIRECT("'DATA - økonomi'!AJ"&amp;4+15*$A65+4*$A65+6),0)+IF(Analyse!$E$109="X",INDIRECT("'DATA - økonomi'!AJ"&amp;4+15*$A65+4*$A65+7),0)+IF(Analyse!$E$110="X",INDIRECT("'DATA - økonomi'!AJ"&amp;4+15*$A65+4*$A65+8),0)+IF(Analyse!$E$111="X",INDIRECT("'DATA - økonomi'!AJ"&amp;4+15*$A65+4*$A65+9),0)+IF(Analyse!$E$112="X",INDIRECT("'DATA - økonomi'!AJ"&amp;4+15*$A65+4*$A65+10),0)+IF(Analyse!$E$115="X",INDIRECT("'DATA - økonomi'!AJ"&amp;4+15*$A65+4*$A65+11),0)+IF(Analyse!$E$116="X",INDIRECT("'DATA - økonomi'!AJ"&amp;4+15*$A65+4*$A65+12),0)+IF(Analyse!$E$117="X",INDIRECT("'DATA - økonomi'!AJ"&amp;4+15*$A65+4*$A65+13),0)+IF(Analyse!$E$129="X",INDIRECT("'DATA - økonomi'!AJ"&amp;4+15*$A65+4*$A65+14),0)</f>
        <v>0</v>
      </c>
      <c r="AK65" s="36">
        <f ca="1">IF(Analyse!$E$3="X",INDIRECT("'DATA - økonomi'!AK"&amp;4+15*$A65+4*$A65+0),0)+IF(Analyse!$E$4="X",INDIRECT("'DATA - økonomi'!AK"&amp;4+15*$A65+4*$A65+1),0)+IF(Analyse!$E$104="X",INDIRECT("'DATA - økonomi'!AK"&amp;4+15*$A65+4*$A65+2),0)+IF(Analyse!$E$105="X",INDIRECT("'DATA - økonomi'!AK"&amp;4+15*$A65+4*$A65+3),0)+IF(Analyse!$E$106="X",INDIRECT("'DATA - økonomi'!AK"&amp;4+15*$A65+4*$A65+4),0)+IF(Analyse!$E$107="X",INDIRECT("'DATA - økonomi'!AK"&amp;4+15*$A65+4*$A65+5),0)+IF(Analyse!$E$108="X",INDIRECT("'DATA - økonomi'!AK"&amp;4+15*$A65+4*$A65+6),0)+IF(Analyse!$E$109="X",INDIRECT("'DATA - økonomi'!AK"&amp;4+15*$A65+4*$A65+7),0)+IF(Analyse!$E$110="X",INDIRECT("'DATA - økonomi'!AK"&amp;4+15*$A65+4*$A65+8),0)+IF(Analyse!$E$111="X",INDIRECT("'DATA - økonomi'!AK"&amp;4+15*$A65+4*$A65+9),0)+IF(Analyse!$E$112="X",INDIRECT("'DATA - økonomi'!AK"&amp;4+15*$A65+4*$A65+10),0)+IF(Analyse!$E$115="X",INDIRECT("'DATA - økonomi'!AK"&amp;4+15*$A65+4*$A65+11),0)+IF(Analyse!$E$116="X",INDIRECT("'DATA - økonomi'!AK"&amp;4+15*$A65+4*$A65+12),0)+IF(Analyse!$E$117="X",INDIRECT("'DATA - økonomi'!AK"&amp;4+15*$A65+4*$A65+13),0)+IF(Analyse!$E$129="X",INDIRECT("'DATA - økonomi'!AK"&amp;4+15*$A65+4*$A65+14),0)</f>
        <v>0</v>
      </c>
      <c r="AL65" s="36">
        <f ca="1">IF(Analyse!$E$3="X",INDIRECT("'DATA - økonomi'!AL"&amp;4+15*$A65+4*$A65+0),0)+IF(Analyse!$E$4="X",INDIRECT("'DATA - økonomi'!AL"&amp;4+15*$A65+4*$A65+1),0)+IF(Analyse!$E$104="X",INDIRECT("'DATA - økonomi'!AL"&amp;4+15*$A65+4*$A65+2),0)+IF(Analyse!$E$105="X",INDIRECT("'DATA - økonomi'!AL"&amp;4+15*$A65+4*$A65+3),0)+IF(Analyse!$E$106="X",INDIRECT("'DATA - økonomi'!AL"&amp;4+15*$A65+4*$A65+4),0)+IF(Analyse!$E$107="X",INDIRECT("'DATA - økonomi'!AL"&amp;4+15*$A65+4*$A65+5),0)+IF(Analyse!$E$108="X",INDIRECT("'DATA - økonomi'!AL"&amp;4+15*$A65+4*$A65+6),0)+IF(Analyse!$E$109="X",INDIRECT("'DATA - økonomi'!AL"&amp;4+15*$A65+4*$A65+7),0)+IF(Analyse!$E$110="X",INDIRECT("'DATA - økonomi'!AL"&amp;4+15*$A65+4*$A65+8),0)+IF(Analyse!$E$111="X",INDIRECT("'DATA - økonomi'!AL"&amp;4+15*$A65+4*$A65+9),0)+IF(Analyse!$E$112="X",INDIRECT("'DATA - økonomi'!AL"&amp;4+15*$A65+4*$A65+10),0)+IF(Analyse!$E$115="X",INDIRECT("'DATA - økonomi'!AL"&amp;4+15*$A65+4*$A65+11),0)+IF(Analyse!$E$116="X",INDIRECT("'DATA - økonomi'!AL"&amp;4+15*$A65+4*$A65+12),0)+IF(Analyse!$E$117="X",INDIRECT("'DATA - økonomi'!AL"&amp;4+15*$A65+4*$A65+13),0)+IF(Analyse!$E$129="X",INDIRECT("'DATA - økonomi'!AL"&amp;4+15*$A65+4*$A65+14),0)</f>
        <v>0</v>
      </c>
      <c r="AM65" s="36">
        <f ca="1">IF(Analyse!$E$3="X",INDIRECT("'DATA - økonomi'!AM"&amp;4+15*$A65+4*$A65+0),0)+IF(Analyse!$E$4="X",INDIRECT("'DATA - økonomi'!AM"&amp;4+15*$A65+4*$A65+1),0)+IF(Analyse!$E$104="X",INDIRECT("'DATA - økonomi'!AM"&amp;4+15*$A65+4*$A65+2),0)+IF(Analyse!$E$105="X",INDIRECT("'DATA - økonomi'!AM"&amp;4+15*$A65+4*$A65+3),0)+IF(Analyse!$E$106="X",INDIRECT("'DATA - økonomi'!AM"&amp;4+15*$A65+4*$A65+4),0)+IF(Analyse!$E$107="X",INDIRECT("'DATA - økonomi'!AM"&amp;4+15*$A65+4*$A65+5),0)+IF(Analyse!$E$108="X",INDIRECT("'DATA - økonomi'!AM"&amp;4+15*$A65+4*$A65+6),0)+IF(Analyse!$E$109="X",INDIRECT("'DATA - økonomi'!AM"&amp;4+15*$A65+4*$A65+7),0)+IF(Analyse!$E$110="X",INDIRECT("'DATA - økonomi'!AM"&amp;4+15*$A65+4*$A65+8),0)+IF(Analyse!$E$111="X",INDIRECT("'DATA - økonomi'!AM"&amp;4+15*$A65+4*$A65+9),0)+IF(Analyse!$E$112="X",INDIRECT("'DATA - økonomi'!AM"&amp;4+15*$A65+4*$A65+10),0)+IF(Analyse!$E$115="X",INDIRECT("'DATA - økonomi'!AM"&amp;4+15*$A65+4*$A65+11),0)+IF(Analyse!$E$116="X",INDIRECT("'DATA - økonomi'!AM"&amp;4+15*$A65+4*$A65+12),0)+IF(Analyse!$E$117="X",INDIRECT("'DATA - økonomi'!AM"&amp;4+15*$A65+4*$A65+13),0)+IF(Analyse!$E$129="X",INDIRECT("'DATA - økonomi'!AM"&amp;4+15*$A65+4*$A65+14),0)</f>
        <v>0</v>
      </c>
      <c r="AN65" s="36">
        <f ca="1">IF(Analyse!$E$3="X",INDIRECT("'DATA - økonomi'!AN"&amp;4+15*$A65+4*$A65+0),0)+IF(Analyse!$E$4="X",INDIRECT("'DATA - økonomi'!AN"&amp;4+15*$A65+4*$A65+1),0)+IF(Analyse!$E$104="X",INDIRECT("'DATA - økonomi'!AN"&amp;4+15*$A65+4*$A65+2),0)+IF(Analyse!$E$105="X",INDIRECT("'DATA - økonomi'!AN"&amp;4+15*$A65+4*$A65+3),0)+IF(Analyse!$E$106="X",INDIRECT("'DATA - økonomi'!AN"&amp;4+15*$A65+4*$A65+4),0)+IF(Analyse!$E$107="X",INDIRECT("'DATA - økonomi'!AN"&amp;4+15*$A65+4*$A65+5),0)+IF(Analyse!$E$108="X",INDIRECT("'DATA - økonomi'!AN"&amp;4+15*$A65+4*$A65+6),0)+IF(Analyse!$E$109="X",INDIRECT("'DATA - økonomi'!AN"&amp;4+15*$A65+4*$A65+7),0)+IF(Analyse!$E$110="X",INDIRECT("'DATA - økonomi'!AN"&amp;4+15*$A65+4*$A65+8),0)+IF(Analyse!$E$111="X",INDIRECT("'DATA - økonomi'!AN"&amp;4+15*$A65+4*$A65+9),0)+IF(Analyse!$E$112="X",INDIRECT("'DATA - økonomi'!AN"&amp;4+15*$A65+4*$A65+10),0)+IF(Analyse!$E$115="X",INDIRECT("'DATA - økonomi'!AN"&amp;4+15*$A65+4*$A65+11),0)+IF(Analyse!$E$116="X",INDIRECT("'DATA - økonomi'!AN"&amp;4+15*$A65+4*$A65+12),0)+IF(Analyse!$E$117="X",INDIRECT("'DATA - økonomi'!AN"&amp;4+15*$A65+4*$A65+13),0)+IF(Analyse!$E$129="X",INDIRECT("'DATA - økonomi'!AN"&amp;4+15*$A65+4*$A65+14),0)</f>
        <v>0</v>
      </c>
      <c r="AO65" s="36">
        <f ca="1">IF(Analyse!$E$3="X",INDIRECT("'DATA - økonomi'!AO"&amp;4+15*$A65+4*$A65+0),0)+IF(Analyse!$E$4="X",INDIRECT("'DATA - økonomi'!AO"&amp;4+15*$A65+4*$A65+1),0)+IF(Analyse!$E$104="X",INDIRECT("'DATA - økonomi'!AO"&amp;4+15*$A65+4*$A65+2),0)+IF(Analyse!$E$105="X",INDIRECT("'DATA - økonomi'!AO"&amp;4+15*$A65+4*$A65+3),0)+IF(Analyse!$E$106="X",INDIRECT("'DATA - økonomi'!AO"&amp;4+15*$A65+4*$A65+4),0)+IF(Analyse!$E$107="X",INDIRECT("'DATA - økonomi'!AO"&amp;4+15*$A65+4*$A65+5),0)+IF(Analyse!$E$108="X",INDIRECT("'DATA - økonomi'!AO"&amp;4+15*$A65+4*$A65+6),0)+IF(Analyse!$E$109="X",INDIRECT("'DATA - økonomi'!AO"&amp;4+15*$A65+4*$A65+7),0)+IF(Analyse!$E$110="X",INDIRECT("'DATA - økonomi'!AO"&amp;4+15*$A65+4*$A65+8),0)+IF(Analyse!$E$111="X",INDIRECT("'DATA - økonomi'!AO"&amp;4+15*$A65+4*$A65+9),0)+IF(Analyse!$E$112="X",INDIRECT("'DATA - økonomi'!AO"&amp;4+15*$A65+4*$A65+10),0)+IF(Analyse!$E$115="X",INDIRECT("'DATA - økonomi'!AO"&amp;4+15*$A65+4*$A65+11),0)+IF(Analyse!$E$116="X",INDIRECT("'DATA - økonomi'!AO"&amp;4+15*$A65+4*$A65+12),0)+IF(Analyse!$E$117="X",INDIRECT("'DATA - økonomi'!AO"&amp;4+15*$A65+4*$A65+13),0)+IF(Analyse!$E$129="X",INDIRECT("'DATA - økonomi'!AO"&amp;4+15*$A65+4*$A65+14),0)</f>
        <v>0</v>
      </c>
      <c r="AP65" s="30"/>
      <c r="AQ65" s="35" t="s">
        <v>73</v>
      </c>
      <c r="AR65" s="36">
        <f ca="1">INDIRECT("'DATA - økonomi'!AE"&amp;($A168+1)*19)</f>
        <v>18966.75</v>
      </c>
      <c r="AS65" s="36">
        <f ca="1">INDIRECT("'DATA - økonomi'!AF"&amp;($A168+1)*19)</f>
        <v>18819.714</v>
      </c>
      <c r="AT65" s="36">
        <f ca="1">INDIRECT("'DATA - økonomi'!AG"&amp;($A168+1)*19)</f>
        <v>18943.8</v>
      </c>
      <c r="AU65" s="36">
        <f ca="1">INDIRECT("'DATA - økonomi'!AH"&amp;($A168+1)*19)</f>
        <v>19067.827999999998</v>
      </c>
      <c r="AV65" s="36">
        <f ca="1">INDIRECT("'DATA - økonomi'!AI"&amp;($A168+1)*19)</f>
        <v>19124.490000000002</v>
      </c>
      <c r="AW65" s="36">
        <f ca="1">INDIRECT("'DATA - økonomi'!AJ"&amp;($A168+1)*19)</f>
        <v>18866.848000000002</v>
      </c>
      <c r="AX65" s="36">
        <f ca="1">INDIRECT("'DATA - økonomi'!AK"&amp;($A168+1)*19)</f>
        <v>18872.738000000001</v>
      </c>
      <c r="AY65" s="36">
        <f ca="1">INDIRECT("'DATA - økonomi'!AL"&amp;($A168+1)*19)</f>
        <v>18821.292000000001</v>
      </c>
      <c r="AZ65" s="36">
        <f ca="1">INDIRECT("'DATA - økonomi'!AM"&amp;($A168+1)*19)</f>
        <v>18712.738000000001</v>
      </c>
      <c r="BA65" s="36">
        <f ca="1">INDIRECT("'DATA - økonomi'!AN"&amp;($A168+1)*19)</f>
        <v>18777.330000000002</v>
      </c>
      <c r="BB65" s="36">
        <f ca="1">INDIRECT("'DATA - økonomi'!AO"&amp;($A168+1)*19)</f>
        <v>18873.27</v>
      </c>
      <c r="BC65" s="30"/>
    </row>
    <row r="66" spans="1:55" x14ac:dyDescent="0.25">
      <c r="A66" s="32">
        <v>62</v>
      </c>
      <c r="B66" s="35" t="s">
        <v>74</v>
      </c>
      <c r="C66" s="36">
        <f ca="1">IF(Analyse!$E$3="X",INDIRECT("'DATA - økonomi'!C"&amp;4+15*$A66+4*$A66+0),0)+IF(Analyse!$E$4="X",INDIRECT("'DATA - økonomi'!C"&amp;4+15*$A66+4*$A66+1),0)+IF(Analyse!$E$104="X",INDIRECT("'DATA - økonomi'!C"&amp;4+15*$A66+4*$A66+2),0)+IF(Analyse!$E$105="X",INDIRECT("'DATA - økonomi'!C"&amp;4+15*$A66+4*$A66+3),0)+IF(Analyse!$E$106="X",INDIRECT("'DATA - økonomi'!C"&amp;4+15*$A66+4*$A66+4),0)+IF(Analyse!$E$107="X",INDIRECT("'DATA - økonomi'!C"&amp;4+15*$A66+4*$A66+5),0)+IF(Analyse!$E$108="X",INDIRECT("'DATA - økonomi'!C"&amp;4+15*$A66+4*$A66+6),0)+IF(Analyse!$E$109="X",INDIRECT("'DATA - økonomi'!C"&amp;4+15*$A66+4*$A66+7),0)+IF(Analyse!$E$110="X",INDIRECT("'DATA - økonomi'!C"&amp;4+15*$A66+4*$A66+8),0)+IF(Analyse!$E$111="X",INDIRECT("'DATA - økonomi'!C"&amp;4+15*$A66+4*$A66+9),0)+IF(Analyse!$E$112="X",INDIRECT("'DATA - økonomi'!C"&amp;4+15*$A66+4*$A66+10),0)+IF(Analyse!$E$115="X",INDIRECT("'DATA - økonomi'!C"&amp;4+15*$A66+4*$A66+11),0)+IF(Analyse!$E$116="X",INDIRECT("'DATA - økonomi'!C"&amp;4+15*$A66+4*$A66+12),0)+IF(Analyse!$E$117="X",INDIRECT("'DATA - økonomi'!C"&amp;4+15*$A66+4*$A66+13),0)+IF(Analyse!$E$129="X",INDIRECT("'DATA - økonomi'!C"&amp;4+15*$A66+4*$A66+14),0)</f>
        <v>0</v>
      </c>
      <c r="D66" s="36">
        <f ca="1">IF(Analyse!$E$3="X",INDIRECT("'DATA - økonomi'!D"&amp;4+15*$A66+4*$A66+0),0)+IF(Analyse!$E$4="X",INDIRECT("'DATA - økonomi'!D"&amp;4+15*$A66+4*$A66+1),0)+IF(Analyse!$E$104="X",INDIRECT("'DATA - økonomi'!D"&amp;4+15*$A66+4*$A66+2),0)+IF(Analyse!$E$105="X",INDIRECT("'DATA - økonomi'!D"&amp;4+15*$A66+4*$A66+3),0)+IF(Analyse!$E$106="X",INDIRECT("'DATA - økonomi'!D"&amp;4+15*$A66+4*$A66+4),0)+IF(Analyse!$E$107="X",INDIRECT("'DATA - økonomi'!D"&amp;4+15*$A66+4*$A66+5),0)+IF(Analyse!$E$108="X",INDIRECT("'DATA - økonomi'!D"&amp;4+15*$A66+4*$A66+6),0)+IF(Analyse!$E$109="X",INDIRECT("'DATA - økonomi'!D"&amp;4+15*$A66+4*$A66+7),0)+IF(Analyse!$E$110="X",INDIRECT("'DATA - økonomi'!D"&amp;4+15*$A66+4*$A66+8),0)+IF(Analyse!$E$111="X",INDIRECT("'DATA - økonomi'!D"&amp;4+15*$A66+4*$A66+9),0)+IF(Analyse!$E$112="X",INDIRECT("'DATA - økonomi'!D"&amp;4+15*$A66+4*$A66+10),0)+IF(Analyse!$E$115="X",INDIRECT("'DATA - økonomi'!D"&amp;4+15*$A66+4*$A66+11),0)+IF(Analyse!$E$116="X",INDIRECT("'DATA - økonomi'!D"&amp;4+15*$A66+4*$A66+12),0)+IF(Analyse!$E$117="X",INDIRECT("'DATA - økonomi'!D"&amp;4+15*$A66+4*$A66+13),0)+IF(Analyse!$E$129="X",INDIRECT("'DATA - økonomi'!D"&amp;4+15*$A66+4*$A66+14),0)</f>
        <v>0</v>
      </c>
      <c r="E66" s="36">
        <f ca="1">IF(Analyse!$E$3="X",INDIRECT("'DATA - økonomi'!E"&amp;4+15*$A66+4*$A66+0),0)+IF(Analyse!$E$4="X",INDIRECT("'DATA - økonomi'!E"&amp;4+15*$A66+4*$A66+1),0)+IF(Analyse!$E$104="X",INDIRECT("'DATA - økonomi'!E"&amp;4+15*$A66+4*$A66+2),0)+IF(Analyse!$E$105="X",INDIRECT("'DATA - økonomi'!E"&amp;4+15*$A66+4*$A66+3),0)+IF(Analyse!$E$106="X",INDIRECT("'DATA - økonomi'!E"&amp;4+15*$A66+4*$A66+4),0)+IF(Analyse!$E$107="X",INDIRECT("'DATA - økonomi'!E"&amp;4+15*$A66+4*$A66+5),0)+IF(Analyse!$E$108="X",INDIRECT("'DATA - økonomi'!E"&amp;4+15*$A66+4*$A66+6),0)+IF(Analyse!$E$109="X",INDIRECT("'DATA - økonomi'!E"&amp;4+15*$A66+4*$A66+7),0)+IF(Analyse!$E$110="X",INDIRECT("'DATA - økonomi'!E"&amp;4+15*$A66+4*$A66+8),0)+IF(Analyse!$E$111="X",INDIRECT("'DATA - økonomi'!E"&amp;4+15*$A66+4*$A66+9),0)+IF(Analyse!$E$112="X",INDIRECT("'DATA - økonomi'!E"&amp;4+15*$A66+4*$A66+10),0)+IF(Analyse!$E$115="X",INDIRECT("'DATA - økonomi'!E"&amp;4+15*$A66+4*$A66+11),0)+IF(Analyse!$E$116="X",INDIRECT("'DATA - økonomi'!E"&amp;4+15*$A66+4*$A66+12),0)+IF(Analyse!$E$117="X",INDIRECT("'DATA - økonomi'!E"&amp;4+15*$A66+4*$A66+13),0)+IF(Analyse!$E$129="X",INDIRECT("'DATA - økonomi'!E"&amp;4+15*$A66+4*$A66+14),0)</f>
        <v>0</v>
      </c>
      <c r="F66" s="36">
        <f ca="1">IF(Analyse!$E$3="X",INDIRECT("'DATA - økonomi'!F"&amp;4+15*$A66+4*$A66+0),0)+IF(Analyse!$E$4="X",INDIRECT("'DATA - økonomi'!F"&amp;4+15*$A66+4*$A66+1),0)+IF(Analyse!$E$104="X",INDIRECT("'DATA - økonomi'!F"&amp;4+15*$A66+4*$A66+2),0)+IF(Analyse!$E$105="X",INDIRECT("'DATA - økonomi'!F"&amp;4+15*$A66+4*$A66+3),0)+IF(Analyse!$E$106="X",INDIRECT("'DATA - økonomi'!F"&amp;4+15*$A66+4*$A66+4),0)+IF(Analyse!$E$107="X",INDIRECT("'DATA - økonomi'!F"&amp;4+15*$A66+4*$A66+5),0)+IF(Analyse!$E$108="X",INDIRECT("'DATA - økonomi'!F"&amp;4+15*$A66+4*$A66+6),0)+IF(Analyse!$E$109="X",INDIRECT("'DATA - økonomi'!F"&amp;4+15*$A66+4*$A66+7),0)+IF(Analyse!$E$110="X",INDIRECT("'DATA - økonomi'!F"&amp;4+15*$A66+4*$A66+8),0)+IF(Analyse!$E$111="X",INDIRECT("'DATA - økonomi'!F"&amp;4+15*$A66+4*$A66+9),0)+IF(Analyse!$E$112="X",INDIRECT("'DATA - økonomi'!F"&amp;4+15*$A66+4*$A66+10),0)+IF(Analyse!$E$115="X",INDIRECT("'DATA - økonomi'!F"&amp;4+15*$A66+4*$A66+11),0)+IF(Analyse!$E$116="X",INDIRECT("'DATA - økonomi'!F"&amp;4+15*$A66+4*$A66+12),0)+IF(Analyse!$E$117="X",INDIRECT("'DATA - økonomi'!F"&amp;4+15*$A66+4*$A66+13),0)+IF(Analyse!$E$129="X",INDIRECT("'DATA - økonomi'!F"&amp;4+15*$A66+4*$A66+14),0)</f>
        <v>0</v>
      </c>
      <c r="G66" s="36">
        <f ca="1">IF(Analyse!$E$3="X",INDIRECT("'DATA - økonomi'!G"&amp;4+15*$A66+4*$A66+0),0)+IF(Analyse!$E$4="X",INDIRECT("'DATA - økonomi'!G"&amp;4+15*$A66+4*$A66+1),0)+IF(Analyse!$E$104="X",INDIRECT("'DATA - økonomi'!G"&amp;4+15*$A66+4*$A66+2),0)+IF(Analyse!$E$105="X",INDIRECT("'DATA - økonomi'!G"&amp;4+15*$A66+4*$A66+3),0)+IF(Analyse!$E$106="X",INDIRECT("'DATA - økonomi'!G"&amp;4+15*$A66+4*$A66+4),0)+IF(Analyse!$E$107="X",INDIRECT("'DATA - økonomi'!G"&amp;4+15*$A66+4*$A66+5),0)+IF(Analyse!$E$108="X",INDIRECT("'DATA - økonomi'!G"&amp;4+15*$A66+4*$A66+6),0)+IF(Analyse!$E$109="X",INDIRECT("'DATA - økonomi'!G"&amp;4+15*$A66+4*$A66+7),0)+IF(Analyse!$E$110="X",INDIRECT("'DATA - økonomi'!G"&amp;4+15*$A66+4*$A66+8),0)+IF(Analyse!$E$111="X",INDIRECT("'DATA - økonomi'!G"&amp;4+15*$A66+4*$A66+9),0)+IF(Analyse!$E$112="X",INDIRECT("'DATA - økonomi'!G"&amp;4+15*$A66+4*$A66+10),0)+IF(Analyse!$E$115="X",INDIRECT("'DATA - økonomi'!G"&amp;4+15*$A66+4*$A66+11),0)+IF(Analyse!$E$116="X",INDIRECT("'DATA - økonomi'!G"&amp;4+15*$A66+4*$A66+12),0)+IF(Analyse!$E$117="X",INDIRECT("'DATA - økonomi'!G"&amp;4+15*$A66+4*$A66+13),0)+IF(Analyse!$E$129="X",INDIRECT("'DATA - økonomi'!G"&amp;4+15*$A66+4*$A66+14),0)</f>
        <v>0</v>
      </c>
      <c r="H66" s="36">
        <f ca="1">IF(Analyse!$E$3="X",INDIRECT("'DATA - økonomi'!H"&amp;4+15*$A66+4*$A66+0),0)+IF(Analyse!$E$4="X",INDIRECT("'DATA - økonomi'!H"&amp;4+15*$A66+4*$A66+1),0)+IF(Analyse!$E$104="X",INDIRECT("'DATA - økonomi'!H"&amp;4+15*$A66+4*$A66+2),0)+IF(Analyse!$E$105="X",INDIRECT("'DATA - økonomi'!H"&amp;4+15*$A66+4*$A66+3),0)+IF(Analyse!$E$106="X",INDIRECT("'DATA - økonomi'!H"&amp;4+15*$A66+4*$A66+4),0)+IF(Analyse!$E$107="X",INDIRECT("'DATA - økonomi'!H"&amp;4+15*$A66+4*$A66+5),0)+IF(Analyse!$E$108="X",INDIRECT("'DATA - økonomi'!H"&amp;4+15*$A66+4*$A66+6),0)+IF(Analyse!$E$109="X",INDIRECT("'DATA - økonomi'!H"&amp;4+15*$A66+4*$A66+7),0)+IF(Analyse!$E$110="X",INDIRECT("'DATA - økonomi'!H"&amp;4+15*$A66+4*$A66+8),0)+IF(Analyse!$E$111="X",INDIRECT("'DATA - økonomi'!H"&amp;4+15*$A66+4*$A66+9),0)+IF(Analyse!$E$112="X",INDIRECT("'DATA - økonomi'!H"&amp;4+15*$A66+4*$A66+10),0)+IF(Analyse!$E$115="X",INDIRECT("'DATA - økonomi'!H"&amp;4+15*$A66+4*$A66+11),0)+IF(Analyse!$E$116="X",INDIRECT("'DATA - økonomi'!H"&amp;4+15*$A66+4*$A66+12),0)+IF(Analyse!$E$117="X",INDIRECT("'DATA - økonomi'!H"&amp;4+15*$A66+4*$A66+13),0)+IF(Analyse!$E$129="X",INDIRECT("'DATA - økonomi'!H"&amp;4+15*$A66+4*$A66+14),0)</f>
        <v>0</v>
      </c>
      <c r="I66" s="36">
        <f ca="1">IF(Analyse!$E$3="X",INDIRECT("'DATA - økonomi'!I"&amp;4+15*$A66+4*$A66+0),0)+IF(Analyse!$E$4="X",INDIRECT("'DATA - økonomi'!I"&amp;4+15*$A66+4*$A66+1),0)+IF(Analyse!$E$104="X",INDIRECT("'DATA - økonomi'!I"&amp;4+15*$A66+4*$A66+2),0)+IF(Analyse!$E$105="X",INDIRECT("'DATA - økonomi'!I"&amp;4+15*$A66+4*$A66+3),0)+IF(Analyse!$E$106="X",INDIRECT("'DATA - økonomi'!I"&amp;4+15*$A66+4*$A66+4),0)+IF(Analyse!$E$107="X",INDIRECT("'DATA - økonomi'!I"&amp;4+15*$A66+4*$A66+5),0)+IF(Analyse!$E$108="X",INDIRECT("'DATA - økonomi'!I"&amp;4+15*$A66+4*$A66+6),0)+IF(Analyse!$E$109="X",INDIRECT("'DATA - økonomi'!I"&amp;4+15*$A66+4*$A66+7),0)+IF(Analyse!$E$110="X",INDIRECT("'DATA - økonomi'!I"&amp;4+15*$A66+4*$A66+8),0)+IF(Analyse!$E$111="X",INDIRECT("'DATA - økonomi'!I"&amp;4+15*$A66+4*$A66+9),0)+IF(Analyse!$E$112="X",INDIRECT("'DATA - økonomi'!I"&amp;4+15*$A66+4*$A66+10),0)+IF(Analyse!$E$115="X",INDIRECT("'DATA - økonomi'!I"&amp;4+15*$A66+4*$A66+11),0)+IF(Analyse!$E$116="X",INDIRECT("'DATA - økonomi'!I"&amp;4+15*$A66+4*$A66+12),0)+IF(Analyse!$E$117="X",INDIRECT("'DATA - økonomi'!I"&amp;4+15*$A66+4*$A66+13),0)+IF(Analyse!$E$129="X",INDIRECT("'DATA - økonomi'!I"&amp;4+15*$A66+4*$A66+14),0)</f>
        <v>0</v>
      </c>
      <c r="J66" s="36">
        <f ca="1">IF(Analyse!$E$3="X",INDIRECT("'DATA - økonomi'!J"&amp;4+15*$A66+4*$A66+0),0)+IF(Analyse!$E$4="X",INDIRECT("'DATA - økonomi'!J"&amp;4+15*$A66+4*$A66+1),0)+IF(Analyse!$E$104="X",INDIRECT("'DATA - økonomi'!J"&amp;4+15*$A66+4*$A66+2),0)+IF(Analyse!$E$105="X",INDIRECT("'DATA - økonomi'!J"&amp;4+15*$A66+4*$A66+3),0)+IF(Analyse!$E$106="X",INDIRECT("'DATA - økonomi'!J"&amp;4+15*$A66+4*$A66+4),0)+IF(Analyse!$E$107="X",INDIRECT("'DATA - økonomi'!J"&amp;4+15*$A66+4*$A66+5),0)+IF(Analyse!$E$108="X",INDIRECT("'DATA - økonomi'!J"&amp;4+15*$A66+4*$A66+6),0)+IF(Analyse!$E$109="X",INDIRECT("'DATA - økonomi'!J"&amp;4+15*$A66+4*$A66+7),0)+IF(Analyse!$E$110="X",INDIRECT("'DATA - økonomi'!J"&amp;4+15*$A66+4*$A66+8),0)+IF(Analyse!$E$111="X",INDIRECT("'DATA - økonomi'!J"&amp;4+15*$A66+4*$A66+9),0)+IF(Analyse!$E$112="X",INDIRECT("'DATA - økonomi'!J"&amp;4+15*$A66+4*$A66+10),0)+IF(Analyse!$E$115="X",INDIRECT("'DATA - økonomi'!J"&amp;4+15*$A66+4*$A66+11),0)+IF(Analyse!$E$116="X",INDIRECT("'DATA - økonomi'!J"&amp;4+15*$A66+4*$A66+12),0)+IF(Analyse!$E$117="X",INDIRECT("'DATA - økonomi'!J"&amp;4+15*$A66+4*$A66+13),0)+IF(Analyse!$E$129="X",INDIRECT("'DATA - økonomi'!J"&amp;4+15*$A66+4*$A66+14),0)</f>
        <v>0</v>
      </c>
      <c r="K66" s="36">
        <f ca="1">IF(Analyse!$E$3="X",INDIRECT("'DATA - økonomi'!K"&amp;4+15*$A66+4*$A66+0),0)+IF(Analyse!$E$4="X",INDIRECT("'DATA - økonomi'!K"&amp;4+15*$A66+4*$A66+1),0)+IF(Analyse!$E$104="X",INDIRECT("'DATA - økonomi'!K"&amp;4+15*$A66+4*$A66+2),0)+IF(Analyse!$E$105="X",INDIRECT("'DATA - økonomi'!K"&amp;4+15*$A66+4*$A66+3),0)+IF(Analyse!$E$106="X",INDIRECT("'DATA - økonomi'!K"&amp;4+15*$A66+4*$A66+4),0)+IF(Analyse!$E$107="X",INDIRECT("'DATA - økonomi'!K"&amp;4+15*$A66+4*$A66+5),0)+IF(Analyse!$E$108="X",INDIRECT("'DATA - økonomi'!K"&amp;4+15*$A66+4*$A66+6),0)+IF(Analyse!$E$109="X",INDIRECT("'DATA - økonomi'!K"&amp;4+15*$A66+4*$A66+7),0)+IF(Analyse!$E$110="X",INDIRECT("'DATA - økonomi'!K"&amp;4+15*$A66+4*$A66+8),0)+IF(Analyse!$E$111="X",INDIRECT("'DATA - økonomi'!K"&amp;4+15*$A66+4*$A66+9),0)+IF(Analyse!$E$112="X",INDIRECT("'DATA - økonomi'!K"&amp;4+15*$A66+4*$A66+10),0)+IF(Analyse!$E$115="X",INDIRECT("'DATA - økonomi'!K"&amp;4+15*$A66+4*$A66+11),0)+IF(Analyse!$E$116="X",INDIRECT("'DATA - økonomi'!K"&amp;4+15*$A66+4*$A66+12),0)+IF(Analyse!$E$117="X",INDIRECT("'DATA - økonomi'!K"&amp;4+15*$A66+4*$A66+13),0)+IF(Analyse!$E$129="X",INDIRECT("'DATA - økonomi'!K"&amp;4+15*$A66+4*$A66+14),0)</f>
        <v>0</v>
      </c>
      <c r="L66" s="36">
        <f ca="1">IF(Analyse!$E$3="X",INDIRECT("'DATA - økonomi'!L"&amp;4+15*$A66+4*$A66+0),0)+IF(Analyse!$E$4="X",INDIRECT("'DATA - økonomi'!L"&amp;4+15*$A66+4*$A66+1),0)+IF(Analyse!$E$104="X",INDIRECT("'DATA - økonomi'!L"&amp;4+15*$A66+4*$A66+2),0)+IF(Analyse!$E$105="X",INDIRECT("'DATA - økonomi'!L"&amp;4+15*$A66+4*$A66+3),0)+IF(Analyse!$E$106="X",INDIRECT("'DATA - økonomi'!L"&amp;4+15*$A66+4*$A66+4),0)+IF(Analyse!$E$107="X",INDIRECT("'DATA - økonomi'!L"&amp;4+15*$A66+4*$A66+5),0)+IF(Analyse!$E$108="X",INDIRECT("'DATA - økonomi'!L"&amp;4+15*$A66+4*$A66+6),0)+IF(Analyse!$E$109="X",INDIRECT("'DATA - økonomi'!L"&amp;4+15*$A66+4*$A66+7),0)+IF(Analyse!$E$110="X",INDIRECT("'DATA - økonomi'!L"&amp;4+15*$A66+4*$A66+8),0)+IF(Analyse!$E$111="X",INDIRECT("'DATA - økonomi'!L"&amp;4+15*$A66+4*$A66+9),0)+IF(Analyse!$E$112="X",INDIRECT("'DATA - økonomi'!L"&amp;4+15*$A66+4*$A66+10),0)+IF(Analyse!$E$115="X",INDIRECT("'DATA - økonomi'!L"&amp;4+15*$A66+4*$A66+11),0)+IF(Analyse!$E$116="X",INDIRECT("'DATA - økonomi'!L"&amp;4+15*$A66+4*$A66+12),0)+IF(Analyse!$E$117="X",INDIRECT("'DATA - økonomi'!L"&amp;4+15*$A66+4*$A66+13),0)+IF(Analyse!$E$129="X",INDIRECT("'DATA - økonomi'!L"&amp;4+15*$A66+4*$A66+14),0)</f>
        <v>0</v>
      </c>
      <c r="M66" s="36">
        <f ca="1">IF(Analyse!$E$3="X",INDIRECT("'DATA - økonomi'!M"&amp;4+15*$A66+4*$A66+0),0)+IF(Analyse!$E$4="X",INDIRECT("'DATA - økonomi'!M"&amp;4+15*$A66+4*$A66+1),0)+IF(Analyse!$E$104="X",INDIRECT("'DATA - økonomi'!M"&amp;4+15*$A66+4*$A66+2),0)+IF(Analyse!$E$105="X",INDIRECT("'DATA - økonomi'!M"&amp;4+15*$A66+4*$A66+3),0)+IF(Analyse!$E$106="X",INDIRECT("'DATA - økonomi'!M"&amp;4+15*$A66+4*$A66+4),0)+IF(Analyse!$E$107="X",INDIRECT("'DATA - økonomi'!M"&amp;4+15*$A66+4*$A66+5),0)+IF(Analyse!$E$108="X",INDIRECT("'DATA - økonomi'!M"&amp;4+15*$A66+4*$A66+6),0)+IF(Analyse!$E$109="X",INDIRECT("'DATA - økonomi'!M"&amp;4+15*$A66+4*$A66+7),0)+IF(Analyse!$E$110="X",INDIRECT("'DATA - økonomi'!M"&amp;4+15*$A66+4*$A66+8),0)+IF(Analyse!$E$111="X",INDIRECT("'DATA - økonomi'!M"&amp;4+15*$A66+4*$A66+9),0)+IF(Analyse!$E$112="X",INDIRECT("'DATA - økonomi'!M"&amp;4+15*$A66+4*$A66+10),0)+IF(Analyse!$E$115="X",INDIRECT("'DATA - økonomi'!M"&amp;4+15*$A66+4*$A66+11),0)+IF(Analyse!$E$116="X",INDIRECT("'DATA - økonomi'!M"&amp;4+15*$A66+4*$A66+12),0)+IF(Analyse!$E$117="X",INDIRECT("'DATA - økonomi'!M"&amp;4+15*$A66+4*$A66+13),0)+IF(Analyse!$E$129="X",INDIRECT("'DATA - økonomi'!M"&amp;4+15*$A66+4*$A66+14),0)</f>
        <v>0</v>
      </c>
      <c r="N66" s="36">
        <f ca="1">IF(Analyse!$E$3="X",INDIRECT("'DATA - økonomi'!N"&amp;4+15*$A66+4*$A66+0),0)+IF(Analyse!$E$4="X",INDIRECT("'DATA - økonomi'!N"&amp;4+15*$A66+4*$A66+1),0)+IF(Analyse!$E$104="X",INDIRECT("'DATA - økonomi'!N"&amp;4+15*$A66+4*$A66+2),0)+IF(Analyse!$E$105="X",INDIRECT("'DATA - økonomi'!N"&amp;4+15*$A66+4*$A66+3),0)+IF(Analyse!$E$106="X",INDIRECT("'DATA - økonomi'!N"&amp;4+15*$A66+4*$A66+4),0)+IF(Analyse!$E$107="X",INDIRECT("'DATA - økonomi'!N"&amp;4+15*$A66+4*$A66+5),0)+IF(Analyse!$E$108="X",INDIRECT("'DATA - økonomi'!N"&amp;4+15*$A66+4*$A66+6),0)+IF(Analyse!$E$109="X",INDIRECT("'DATA - økonomi'!N"&amp;4+15*$A66+4*$A66+7),0)+IF(Analyse!$E$110="X",INDIRECT("'DATA - økonomi'!N"&amp;4+15*$A66+4*$A66+8),0)+IF(Analyse!$E$111="X",INDIRECT("'DATA - økonomi'!N"&amp;4+15*$A66+4*$A66+9),0)+IF(Analyse!$E$112="X",INDIRECT("'DATA - økonomi'!N"&amp;4+15*$A66+4*$A66+10),0)+IF(Analyse!$E$115="X",INDIRECT("'DATA - økonomi'!N"&amp;4+15*$A66+4*$A66+11),0)+IF(Analyse!$E$116="X",INDIRECT("'DATA - økonomi'!N"&amp;4+15*$A66+4*$A66+12),0)+IF(Analyse!$E$117="X",INDIRECT("'DATA - økonomi'!N"&amp;4+15*$A66+4*$A66+13),0)+IF(Analyse!$E$129="X",INDIRECT("'DATA - økonomi'!N"&amp;4+15*$A66+4*$A66+14),0)</f>
        <v>0</v>
      </c>
      <c r="O66" s="32"/>
      <c r="P66" s="35" t="s">
        <v>74</v>
      </c>
      <c r="Q66" s="36">
        <f ca="1">IF(Analyse!$E$3="X",INDIRECT("'DATA - økonomi'!Q"&amp;4+15*$A66+4*$A66+0),0)+IF(Analyse!$E$4="X",INDIRECT("'DATA - økonomi'!Q"&amp;4+15*$A66+4*$A66+1),0)+IF(Analyse!$E$104="X",INDIRECT("'DATA - økonomi'!Q"&amp;4+15*$A66+4*$A66+2),0)+IF(Analyse!$E$105="X",INDIRECT("'DATA - økonomi'!Q"&amp;4+15*$A66+4*$A66+3),0)+IF(Analyse!$E$106="X",INDIRECT("'DATA - økonomi'!Q"&amp;4+15*$A66+4*$A66+4),0)+IF(Analyse!$E$107="X",INDIRECT("'DATA - økonomi'!Q"&amp;4+15*$A66+4*$A66+5),0)+IF(Analyse!$E$108="X",INDIRECT("'DATA - økonomi'!Q"&amp;4+15*$A66+4*$A66+6),0)+IF(Analyse!$E$109="X",INDIRECT("'DATA - økonomi'!Q"&amp;4+15*$A66+4*$A66+7),0)+IF(Analyse!$E$110="X",INDIRECT("'DATA - økonomi'!Q"&amp;4+15*$A66+4*$A66+8),0)+IF(Analyse!$E$111="X",INDIRECT("'DATA - økonomi'!Q"&amp;4+15*$A66+4*$A66+9),0)+IF(Analyse!$E$112="X",INDIRECT("'DATA - økonomi'!Q"&amp;4+15*$A66+4*$A66+10),0)+IF(Analyse!$E$115="X",INDIRECT("'DATA - økonomi'!Q"&amp;4+15*$A66+4*$A66+11),0)+IF(Analyse!$E$116="X",INDIRECT("'DATA - økonomi'!Q"&amp;4+15*$A66+4*$A66+12),0)+IF(Analyse!$E$117="X",INDIRECT("'DATA - økonomi'!Q"&amp;4+15*$A66+4*$A66+13),0)+IF(Analyse!$E$129="X",INDIRECT("'DATA - økonomi'!Q"&amp;4+15*$A66+4*$A66+14),0)</f>
        <v>0</v>
      </c>
      <c r="R66" s="36">
        <f ca="1">IF(Analyse!$E$3="X",INDIRECT("'DATA - økonomi'!R"&amp;4+15*$A66+4*$A66+0),0)+IF(Analyse!$E$4="X",INDIRECT("'DATA - økonomi'!R"&amp;4+15*$A66+4*$A66+1),0)+IF(Analyse!$E$104="X",INDIRECT("'DATA - økonomi'!R"&amp;4+15*$A66+4*$A66+2),0)+IF(Analyse!$E$105="X",INDIRECT("'DATA - økonomi'!R"&amp;4+15*$A66+4*$A66+3),0)+IF(Analyse!$E$106="X",INDIRECT("'DATA - økonomi'!R"&amp;4+15*$A66+4*$A66+4),0)+IF(Analyse!$E$107="X",INDIRECT("'DATA - økonomi'!R"&amp;4+15*$A66+4*$A66+5),0)+IF(Analyse!$E$108="X",INDIRECT("'DATA - økonomi'!R"&amp;4+15*$A66+4*$A66+6),0)+IF(Analyse!$E$109="X",INDIRECT("'DATA - økonomi'!R"&amp;4+15*$A66+4*$A66+7),0)+IF(Analyse!$E$110="X",INDIRECT("'DATA - økonomi'!R"&amp;4+15*$A66+4*$A66+8),0)+IF(Analyse!$E$111="X",INDIRECT("'DATA - økonomi'!R"&amp;4+15*$A66+4*$A66+9),0)+IF(Analyse!$E$112="X",INDIRECT("'DATA - økonomi'!R"&amp;4+15*$A66+4*$A66+10),0)+IF(Analyse!$E$115="X",INDIRECT("'DATA - økonomi'!R"&amp;4+15*$A66+4*$A66+11),0)+IF(Analyse!$E$116="X",INDIRECT("'DATA - økonomi'!R"&amp;4+15*$A66+4*$A66+12),0)+IF(Analyse!$E$117="X",INDIRECT("'DATA - økonomi'!R"&amp;4+15*$A66+4*$A66+13),0)+IF(Analyse!$E$129="X",INDIRECT("'DATA - økonomi'!R"&amp;4+15*$A66+4*$A66+14),0)</f>
        <v>0</v>
      </c>
      <c r="S66" s="36">
        <f ca="1">IF(Analyse!$E$3="X",INDIRECT("'DATA - økonomi'!S"&amp;4+15*$A66+4*$A66+0),0)+IF(Analyse!$E$4="X",INDIRECT("'DATA - økonomi'!S"&amp;4+15*$A66+4*$A66+1),0)+IF(Analyse!$E$104="X",INDIRECT("'DATA - økonomi'!S"&amp;4+15*$A66+4*$A66+2),0)+IF(Analyse!$E$105="X",INDIRECT("'DATA - økonomi'!S"&amp;4+15*$A66+4*$A66+3),0)+IF(Analyse!$E$106="X",INDIRECT("'DATA - økonomi'!S"&amp;4+15*$A66+4*$A66+4),0)+IF(Analyse!$E$107="X",INDIRECT("'DATA - økonomi'!S"&amp;4+15*$A66+4*$A66+5),0)+IF(Analyse!$E$108="X",INDIRECT("'DATA - økonomi'!S"&amp;4+15*$A66+4*$A66+6),0)+IF(Analyse!$E$109="X",INDIRECT("'DATA - økonomi'!S"&amp;4+15*$A66+4*$A66+7),0)+IF(Analyse!$E$110="X",INDIRECT("'DATA - økonomi'!S"&amp;4+15*$A66+4*$A66+8),0)+IF(Analyse!$E$111="X",INDIRECT("'DATA - økonomi'!S"&amp;4+15*$A66+4*$A66+9),0)+IF(Analyse!$E$112="X",INDIRECT("'DATA - økonomi'!S"&amp;4+15*$A66+4*$A66+10),0)+IF(Analyse!$E$115="X",INDIRECT("'DATA - økonomi'!S"&amp;4+15*$A66+4*$A66+11),0)+IF(Analyse!$E$116="X",INDIRECT("'DATA - økonomi'!S"&amp;4+15*$A66+4*$A66+12),0)+IF(Analyse!$E$117="X",INDIRECT("'DATA - økonomi'!S"&amp;4+15*$A66+4*$A66+13),0)+IF(Analyse!$E$129="X",INDIRECT("'DATA - økonomi'!S"&amp;4+15*$A66+4*$A66+14),0)</f>
        <v>0</v>
      </c>
      <c r="T66" s="36">
        <f ca="1">IF(Analyse!$E$3="X",INDIRECT("'DATA - økonomi'!T"&amp;4+15*$A66+4*$A66+0),0)+IF(Analyse!$E$4="X",INDIRECT("'DATA - økonomi'!T"&amp;4+15*$A66+4*$A66+1),0)+IF(Analyse!$E$104="X",INDIRECT("'DATA - økonomi'!T"&amp;4+15*$A66+4*$A66+2),0)+IF(Analyse!$E$105="X",INDIRECT("'DATA - økonomi'!T"&amp;4+15*$A66+4*$A66+3),0)+IF(Analyse!$E$106="X",INDIRECT("'DATA - økonomi'!T"&amp;4+15*$A66+4*$A66+4),0)+IF(Analyse!$E$107="X",INDIRECT("'DATA - økonomi'!T"&amp;4+15*$A66+4*$A66+5),0)+IF(Analyse!$E$108="X",INDIRECT("'DATA - økonomi'!T"&amp;4+15*$A66+4*$A66+6),0)+IF(Analyse!$E$109="X",INDIRECT("'DATA - økonomi'!T"&amp;4+15*$A66+4*$A66+7),0)+IF(Analyse!$E$110="X",INDIRECT("'DATA - økonomi'!T"&amp;4+15*$A66+4*$A66+8),0)+IF(Analyse!$E$111="X",INDIRECT("'DATA - økonomi'!T"&amp;4+15*$A66+4*$A66+9),0)+IF(Analyse!$E$112="X",INDIRECT("'DATA - økonomi'!T"&amp;4+15*$A66+4*$A66+10),0)+IF(Analyse!$E$115="X",INDIRECT("'DATA - økonomi'!T"&amp;4+15*$A66+4*$A66+11),0)+IF(Analyse!$E$116="X",INDIRECT("'DATA - økonomi'!T"&amp;4+15*$A66+4*$A66+12),0)+IF(Analyse!$E$117="X",INDIRECT("'DATA - økonomi'!T"&amp;4+15*$A66+4*$A66+13),0)+IF(Analyse!$E$129="X",INDIRECT("'DATA - økonomi'!T"&amp;4+15*$A66+4*$A66+14),0)</f>
        <v>0</v>
      </c>
      <c r="U66" s="36">
        <f ca="1">IF(Analyse!$E$3="X",INDIRECT("'DATA - økonomi'!U"&amp;4+15*$A66+4*$A66+0),0)+IF(Analyse!$E$4="X",INDIRECT("'DATA - økonomi'!U"&amp;4+15*$A66+4*$A66+1),0)+IF(Analyse!$E$104="X",INDIRECT("'DATA - økonomi'!U"&amp;4+15*$A66+4*$A66+2),0)+IF(Analyse!$E$105="X",INDIRECT("'DATA - økonomi'!U"&amp;4+15*$A66+4*$A66+3),0)+IF(Analyse!$E$106="X",INDIRECT("'DATA - økonomi'!U"&amp;4+15*$A66+4*$A66+4),0)+IF(Analyse!$E$107="X",INDIRECT("'DATA - økonomi'!U"&amp;4+15*$A66+4*$A66+5),0)+IF(Analyse!$E$108="X",INDIRECT("'DATA - økonomi'!U"&amp;4+15*$A66+4*$A66+6),0)+IF(Analyse!$E$109="X",INDIRECT("'DATA - økonomi'!U"&amp;4+15*$A66+4*$A66+7),0)+IF(Analyse!$E$110="X",INDIRECT("'DATA - økonomi'!U"&amp;4+15*$A66+4*$A66+8),0)+IF(Analyse!$E$111="X",INDIRECT("'DATA - økonomi'!U"&amp;4+15*$A66+4*$A66+9),0)+IF(Analyse!$E$112="X",INDIRECT("'DATA - økonomi'!U"&amp;4+15*$A66+4*$A66+10),0)+IF(Analyse!$E$115="X",INDIRECT("'DATA - økonomi'!U"&amp;4+15*$A66+4*$A66+11),0)+IF(Analyse!$E$116="X",INDIRECT("'DATA - økonomi'!U"&amp;4+15*$A66+4*$A66+12),0)+IF(Analyse!$E$117="X",INDIRECT("'DATA - økonomi'!U"&amp;4+15*$A66+4*$A66+13),0)+IF(Analyse!$E$129="X",INDIRECT("'DATA - økonomi'!U"&amp;4+15*$A66+4*$A66+14),0)</f>
        <v>0</v>
      </c>
      <c r="V66" s="36">
        <f ca="1">IF(Analyse!$E$3="X",INDIRECT("'DATA - økonomi'!V"&amp;4+15*$A66+4*$A66+0),0)+IF(Analyse!$E$4="X",INDIRECT("'DATA - økonomi'!V"&amp;4+15*$A66+4*$A66+1),0)+IF(Analyse!$E$104="X",INDIRECT("'DATA - økonomi'!V"&amp;4+15*$A66+4*$A66+2),0)+IF(Analyse!$E$105="X",INDIRECT("'DATA - økonomi'!V"&amp;4+15*$A66+4*$A66+3),0)+IF(Analyse!$E$106="X",INDIRECT("'DATA - økonomi'!V"&amp;4+15*$A66+4*$A66+4),0)+IF(Analyse!$E$107="X",INDIRECT("'DATA - økonomi'!V"&amp;4+15*$A66+4*$A66+5),0)+IF(Analyse!$E$108="X",INDIRECT("'DATA - økonomi'!V"&amp;4+15*$A66+4*$A66+6),0)+IF(Analyse!$E$109="X",INDIRECT("'DATA - økonomi'!V"&amp;4+15*$A66+4*$A66+7),0)+IF(Analyse!$E$110="X",INDIRECT("'DATA - økonomi'!V"&amp;4+15*$A66+4*$A66+8),0)+IF(Analyse!$E$111="X",INDIRECT("'DATA - økonomi'!V"&amp;4+15*$A66+4*$A66+9),0)+IF(Analyse!$E$112="X",INDIRECT("'DATA - økonomi'!V"&amp;4+15*$A66+4*$A66+10),0)+IF(Analyse!$E$115="X",INDIRECT("'DATA - økonomi'!V"&amp;4+15*$A66+4*$A66+11),0)+IF(Analyse!$E$116="X",INDIRECT("'DATA - økonomi'!V"&amp;4+15*$A66+4*$A66+12),0)+IF(Analyse!$E$117="X",INDIRECT("'DATA - økonomi'!V"&amp;4+15*$A66+4*$A66+13),0)+IF(Analyse!$E$129="X",INDIRECT("'DATA - økonomi'!V"&amp;4+15*$A66+4*$A66+14),0)</f>
        <v>0</v>
      </c>
      <c r="W66" s="36">
        <f ca="1">IF(Analyse!$E$3="X",INDIRECT("'DATA - økonomi'!W"&amp;4+15*$A66+4*$A66+0),0)+IF(Analyse!$E$4="X",INDIRECT("'DATA - økonomi'!W"&amp;4+15*$A66+4*$A66+1),0)+IF(Analyse!$E$104="X",INDIRECT("'DATA - økonomi'!W"&amp;4+15*$A66+4*$A66+2),0)+IF(Analyse!$E$105="X",INDIRECT("'DATA - økonomi'!W"&amp;4+15*$A66+4*$A66+3),0)+IF(Analyse!$E$106="X",INDIRECT("'DATA - økonomi'!W"&amp;4+15*$A66+4*$A66+4),0)+IF(Analyse!$E$107="X",INDIRECT("'DATA - økonomi'!W"&amp;4+15*$A66+4*$A66+5),0)+IF(Analyse!$E$108="X",INDIRECT("'DATA - økonomi'!W"&amp;4+15*$A66+4*$A66+6),0)+IF(Analyse!$E$109="X",INDIRECT("'DATA - økonomi'!W"&amp;4+15*$A66+4*$A66+7),0)+IF(Analyse!$E$110="X",INDIRECT("'DATA - økonomi'!W"&amp;4+15*$A66+4*$A66+8),0)+IF(Analyse!$E$111="X",INDIRECT("'DATA - økonomi'!W"&amp;4+15*$A66+4*$A66+9),0)+IF(Analyse!$E$112="X",INDIRECT("'DATA - økonomi'!W"&amp;4+15*$A66+4*$A66+10),0)+IF(Analyse!$E$115="X",INDIRECT("'DATA - økonomi'!W"&amp;4+15*$A66+4*$A66+11),0)+IF(Analyse!$E$116="X",INDIRECT("'DATA - økonomi'!W"&amp;4+15*$A66+4*$A66+12),0)+IF(Analyse!$E$117="X",INDIRECT("'DATA - økonomi'!W"&amp;4+15*$A66+4*$A66+13),0)+IF(Analyse!$E$129="X",INDIRECT("'DATA - økonomi'!W"&amp;4+15*$A66+4*$A66+14),0)</f>
        <v>0</v>
      </c>
      <c r="X66" s="36">
        <f ca="1">IF(Analyse!$E$3="X",INDIRECT("'DATA - økonomi'!X"&amp;4+15*$A66+4*$A66+0),0)+IF(Analyse!$E$4="X",INDIRECT("'DATA - økonomi'!X"&amp;4+15*$A66+4*$A66+1),0)+IF(Analyse!$E$104="X",INDIRECT("'DATA - økonomi'!X"&amp;4+15*$A66+4*$A66+2),0)+IF(Analyse!$E$105="X",INDIRECT("'DATA - økonomi'!X"&amp;4+15*$A66+4*$A66+3),0)+IF(Analyse!$E$106="X",INDIRECT("'DATA - økonomi'!X"&amp;4+15*$A66+4*$A66+4),0)+IF(Analyse!$E$107="X",INDIRECT("'DATA - økonomi'!X"&amp;4+15*$A66+4*$A66+5),0)+IF(Analyse!$E$108="X",INDIRECT("'DATA - økonomi'!X"&amp;4+15*$A66+4*$A66+6),0)+IF(Analyse!$E$109="X",INDIRECT("'DATA - økonomi'!X"&amp;4+15*$A66+4*$A66+7),0)+IF(Analyse!$E$110="X",INDIRECT("'DATA - økonomi'!X"&amp;4+15*$A66+4*$A66+8),0)+IF(Analyse!$E$111="X",INDIRECT("'DATA - økonomi'!X"&amp;4+15*$A66+4*$A66+9),0)+IF(Analyse!$E$112="X",INDIRECT("'DATA - økonomi'!X"&amp;4+15*$A66+4*$A66+10),0)+IF(Analyse!$E$115="X",INDIRECT("'DATA - økonomi'!X"&amp;4+15*$A66+4*$A66+11),0)+IF(Analyse!$E$116="X",INDIRECT("'DATA - økonomi'!X"&amp;4+15*$A66+4*$A66+12),0)+IF(Analyse!$E$117="X",INDIRECT("'DATA - økonomi'!X"&amp;4+15*$A66+4*$A66+13),0)+IF(Analyse!$E$129="X",INDIRECT("'DATA - økonomi'!X"&amp;4+15*$A66+4*$A66+14),0)</f>
        <v>0</v>
      </c>
      <c r="Y66" s="36">
        <f ca="1">IF(Analyse!$E$3="X",INDIRECT("'DATA - økonomi'!Y"&amp;4+15*$A66+4*$A66+0),0)+IF(Analyse!$E$4="X",INDIRECT("'DATA - økonomi'!Y"&amp;4+15*$A66+4*$A66+1),0)+IF(Analyse!$E$104="X",INDIRECT("'DATA - økonomi'!Y"&amp;4+15*$A66+4*$A66+2),0)+IF(Analyse!$E$105="X",INDIRECT("'DATA - økonomi'!Y"&amp;4+15*$A66+4*$A66+3),0)+IF(Analyse!$E$106="X",INDIRECT("'DATA - økonomi'!Y"&amp;4+15*$A66+4*$A66+4),0)+IF(Analyse!$E$107="X",INDIRECT("'DATA - økonomi'!Y"&amp;4+15*$A66+4*$A66+5),0)+IF(Analyse!$E$108="X",INDIRECT("'DATA - økonomi'!Y"&amp;4+15*$A66+4*$A66+6),0)+IF(Analyse!$E$109="X",INDIRECT("'DATA - økonomi'!Y"&amp;4+15*$A66+4*$A66+7),0)+IF(Analyse!$E$110="X",INDIRECT("'DATA - økonomi'!Y"&amp;4+15*$A66+4*$A66+8),0)+IF(Analyse!$E$111="X",INDIRECT("'DATA - økonomi'!Y"&amp;4+15*$A66+4*$A66+9),0)+IF(Analyse!$E$112="X",INDIRECT("'DATA - økonomi'!Y"&amp;4+15*$A66+4*$A66+10),0)+IF(Analyse!$E$115="X",INDIRECT("'DATA - økonomi'!Y"&amp;4+15*$A66+4*$A66+11),0)+IF(Analyse!$E$116="X",INDIRECT("'DATA - økonomi'!Y"&amp;4+15*$A66+4*$A66+12),0)+IF(Analyse!$E$117="X",INDIRECT("'DATA - økonomi'!Y"&amp;4+15*$A66+4*$A66+13),0)+IF(Analyse!$E$129="X",INDIRECT("'DATA - økonomi'!Y"&amp;4+15*$A66+4*$A66+14),0)</f>
        <v>0</v>
      </c>
      <c r="Z66" s="36">
        <f ca="1">IF(Analyse!$E$3="X",INDIRECT("'DATA - økonomi'!Z"&amp;4+15*$A66+4*$A66+0),0)+IF(Analyse!$E$4="X",INDIRECT("'DATA - økonomi'!Z"&amp;4+15*$A66+4*$A66+1),0)+IF(Analyse!$E$104="X",INDIRECT("'DATA - økonomi'!Z"&amp;4+15*$A66+4*$A66+2),0)+IF(Analyse!$E$105="X",INDIRECT("'DATA - økonomi'!Z"&amp;4+15*$A66+4*$A66+3),0)+IF(Analyse!$E$106="X",INDIRECT("'DATA - økonomi'!Z"&amp;4+15*$A66+4*$A66+4),0)+IF(Analyse!$E$107="X",INDIRECT("'DATA - økonomi'!Z"&amp;4+15*$A66+4*$A66+5),0)+IF(Analyse!$E$108="X",INDIRECT("'DATA - økonomi'!Z"&amp;4+15*$A66+4*$A66+6),0)+IF(Analyse!$E$109="X",INDIRECT("'DATA - økonomi'!Z"&amp;4+15*$A66+4*$A66+7),0)+IF(Analyse!$E$110="X",INDIRECT("'DATA - økonomi'!Z"&amp;4+15*$A66+4*$A66+8),0)+IF(Analyse!$E$111="X",INDIRECT("'DATA - økonomi'!Z"&amp;4+15*$A66+4*$A66+9),0)+IF(Analyse!$E$112="X",INDIRECT("'DATA - økonomi'!Z"&amp;4+15*$A66+4*$A66+10),0)+IF(Analyse!$E$115="X",INDIRECT("'DATA - økonomi'!Z"&amp;4+15*$A66+4*$A66+11),0)+IF(Analyse!$E$116="X",INDIRECT("'DATA - økonomi'!Z"&amp;4+15*$A66+4*$A66+12),0)+IF(Analyse!$E$117="X",INDIRECT("'DATA - økonomi'!Z"&amp;4+15*$A66+4*$A66+13),0)+IF(Analyse!$E$129="X",INDIRECT("'DATA - økonomi'!Z"&amp;4+15*$A66+4*$A66+14),0)</f>
        <v>0</v>
      </c>
      <c r="AA66" s="36">
        <f ca="1">IF(Analyse!$E$3="X",INDIRECT("'DATA - økonomi'!Z"&amp;4+15*$A66+4*$A66+0),0)+IF(Analyse!$E$4="X",INDIRECT("'DATA - økonomi'!Z"&amp;4+15*$A66+4*$A66+1),0)+IF(Analyse!$E$104="X",INDIRECT("'DATA - økonomi'!Z"&amp;4+15*$A66+4*$A66+2),0)+IF(Analyse!$E$105="X",INDIRECT("'DATA - økonomi'!Z"&amp;4+15*$A66+4*$A66+3),0)+IF(Analyse!$E$106="X",INDIRECT("'DATA - økonomi'!Z"&amp;4+15*$A66+4*$A66+4),0)+IF(Analyse!$E$107="X",INDIRECT("'DATA - økonomi'!Z"&amp;4+15*$A66+4*$A66+5),0)+IF(Analyse!$E$108="X",INDIRECT("'DATA - økonomi'!Z"&amp;4+15*$A66+4*$A66+6),0)+IF(Analyse!$E$109="X",INDIRECT("'DATA - økonomi'!Z"&amp;4+15*$A66+4*$A66+7),0)+IF(Analyse!$E$110="X",INDIRECT("'DATA - økonomi'!Z"&amp;4+15*$A66+4*$A66+8),0)+IF(Analyse!$E$111="X",INDIRECT("'DATA - økonomi'!Z"&amp;4+15*$A66+4*$A66+9),0)+IF(Analyse!$E$112="X",INDIRECT("'DATA - økonomi'!Z"&amp;4+15*$A66+4*$A66+10),0)+IF(Analyse!$E$115="X",INDIRECT("'DATA - økonomi'!Z"&amp;4+15*$A66+4*$A66+11),0)+IF(Analyse!$E$116="X",INDIRECT("'DATA - økonomi'!Z"&amp;4+15*$A66+4*$A66+12),0)+IF(Analyse!$E$117="X",INDIRECT("'DATA - økonomi'!Z"&amp;4+15*$A66+4*$A66+13),0)+IF(Analyse!$E$129="X",INDIRECT("'DATA - økonomi'!Z"&amp;4+15*$A66+4*$A66+14),0)</f>
        <v>0</v>
      </c>
      <c r="AB66" s="36">
        <f ca="1">IF(Analyse!$E$3="X",INDIRECT("'DATA - økonomi'!Z"&amp;4+15*$A66+4*$A66+0),0)+IF(Analyse!$E$4="X",INDIRECT("'DATA - økonomi'!Z"&amp;4+15*$A66+4*$A66+1),0)+IF(Analyse!$E$104="X",INDIRECT("'DATA - økonomi'!Z"&amp;4+15*$A66+4*$A66+2),0)+IF(Analyse!$E$105="X",INDIRECT("'DATA - økonomi'!Z"&amp;4+15*$A66+4*$A66+3),0)+IF(Analyse!$E$106="X",INDIRECT("'DATA - økonomi'!Z"&amp;4+15*$A66+4*$A66+4),0)+IF(Analyse!$E$107="X",INDIRECT("'DATA - økonomi'!Z"&amp;4+15*$A66+4*$A66+5),0)+IF(Analyse!$E$108="X",INDIRECT("'DATA - økonomi'!Z"&amp;4+15*$A66+4*$A66+6),0)+IF(Analyse!$E$109="X",INDIRECT("'DATA - økonomi'!Z"&amp;4+15*$A66+4*$A66+7),0)+IF(Analyse!$E$110="X",INDIRECT("'DATA - økonomi'!Z"&amp;4+15*$A66+4*$A66+8),0)+IF(Analyse!$E$111="X",INDIRECT("'DATA - økonomi'!Z"&amp;4+15*$A66+4*$A66+9),0)+IF(Analyse!$E$112="X",INDIRECT("'DATA - økonomi'!Z"&amp;4+15*$A66+4*$A66+10),0)+IF(Analyse!$E$115="X",INDIRECT("'DATA - økonomi'!Z"&amp;4+15*$A66+4*$A66+11),0)+IF(Analyse!$E$116="X",INDIRECT("'DATA - økonomi'!Z"&amp;4+15*$A66+4*$A66+12),0)+IF(Analyse!$E$117="X",INDIRECT("'DATA - økonomi'!Z"&amp;4+15*$A66+4*$A66+13),0)+IF(Analyse!$E$129="X",INDIRECT("'DATA - økonomi'!Z"&amp;4+15*$A66+4*$A66+14),0)</f>
        <v>0</v>
      </c>
      <c r="AC66" s="30"/>
      <c r="AD66" s="35" t="s">
        <v>74</v>
      </c>
      <c r="AE66" s="36">
        <f ca="1">IF(Analyse!$E$3="X",INDIRECT("'DATA - økonomi'!AE"&amp;4+15*$A66+4*$A66+0),0)+IF(Analyse!$E$4="X",INDIRECT("'DATA - økonomi'!AE"&amp;4+15*$A66+4*$A66+1),0)+IF(Analyse!$E$104="X",INDIRECT("'DATA - økonomi'!AE"&amp;4+15*$A66+4*$A66+2),0)+IF(Analyse!$E$105="X",INDIRECT("'DATA - økonomi'!AE"&amp;4+15*$A66+4*$A66+3),0)+IF(Analyse!$E$106="X",INDIRECT("'DATA - økonomi'!AE"&amp;4+15*$A66+4*$A66+4),0)+IF(Analyse!$E$107="X",INDIRECT("'DATA - økonomi'!AE"&amp;4+15*$A66+4*$A66+5),0)+IF(Analyse!$E$108="X",INDIRECT("'DATA - økonomi'!AE"&amp;4+15*$A66+4*$A66+6),0)+IF(Analyse!$E$109="X",INDIRECT("'DATA - økonomi'!AE"&amp;4+15*$A66+4*$A66+7),0)+IF(Analyse!$E$110="X",INDIRECT("'DATA - økonomi'!AE"&amp;4+15*$A66+4*$A66+8),0)+IF(Analyse!$E$111="X",INDIRECT("'DATA - økonomi'!AE"&amp;4+15*$A66+4*$A66+9),0)+IF(Analyse!$E$112="X",INDIRECT("'DATA - økonomi'!AE"&amp;4+15*$A66+4*$A66+10),0)+IF(Analyse!$E$115="X",INDIRECT("'DATA - økonomi'!AE"&amp;4+15*$A66+4*$A66+11),0)+IF(Analyse!$E$116="X",INDIRECT("'DATA - økonomi'!AE"&amp;4+15*$A66+4*$A66+12),0)+IF(Analyse!$E$117="X",INDIRECT("'DATA - økonomi'!AE"&amp;4+15*$A66+4*$A66+13),0)+IF(Analyse!$E$129="X",INDIRECT("'DATA - økonomi'!AE"&amp;4+15*$A66+4*$A66+14),0)</f>
        <v>0</v>
      </c>
      <c r="AF66" s="36">
        <f ca="1">IF(Analyse!$E$3="X",INDIRECT("'DATA - økonomi'!AF"&amp;4+15*$A66+4*$A66+0),0)+IF(Analyse!$E$4="X",INDIRECT("'DATA - økonomi'!AF"&amp;4+15*$A66+4*$A66+1),0)+IF(Analyse!$E$104="X",INDIRECT("'DATA - økonomi'!AF"&amp;4+15*$A66+4*$A66+2),0)+IF(Analyse!$E$105="X",INDIRECT("'DATA - økonomi'!AF"&amp;4+15*$A66+4*$A66+3),0)+IF(Analyse!$E$106="X",INDIRECT("'DATA - økonomi'!AF"&amp;4+15*$A66+4*$A66+4),0)+IF(Analyse!$E$107="X",INDIRECT("'DATA - økonomi'!AF"&amp;4+15*$A66+4*$A66+5),0)+IF(Analyse!$E$108="X",INDIRECT("'DATA - økonomi'!AF"&amp;4+15*$A66+4*$A66+6),0)+IF(Analyse!$E$109="X",INDIRECT("'DATA - økonomi'!AF"&amp;4+15*$A66+4*$A66+7),0)+IF(Analyse!$E$110="X",INDIRECT("'DATA - økonomi'!AF"&amp;4+15*$A66+4*$A66+8),0)+IF(Analyse!$E$111="X",INDIRECT("'DATA - økonomi'!AF"&amp;4+15*$A66+4*$A66+9),0)+IF(Analyse!$E$112="X",INDIRECT("'DATA - økonomi'!AF"&amp;4+15*$A66+4*$A66+10),0)+IF(Analyse!$E$115="X",INDIRECT("'DATA - økonomi'!AF"&amp;4+15*$A66+4*$A66+11),0)+IF(Analyse!$E$116="X",INDIRECT("'DATA - økonomi'!AF"&amp;4+15*$A66+4*$A66+12),0)+IF(Analyse!$E$117="X",INDIRECT("'DATA - økonomi'!AF"&amp;4+15*$A66+4*$A66+13),0)+IF(Analyse!$E$129="X",INDIRECT("'DATA - økonomi'!AF"&amp;4+15*$A66+4*$A66+14),0)</f>
        <v>0</v>
      </c>
      <c r="AG66" s="36">
        <f ca="1">IF(Analyse!$E$3="X",INDIRECT("'DATA - økonomi'!AG"&amp;4+15*$A66+4*$A66+0),0)+IF(Analyse!$E$4="X",INDIRECT("'DATA - økonomi'!AG"&amp;4+15*$A66+4*$A66+1),0)+IF(Analyse!$E$104="X",INDIRECT("'DATA - økonomi'!AG"&amp;4+15*$A66+4*$A66+2),0)+IF(Analyse!$E$105="X",INDIRECT("'DATA - økonomi'!AG"&amp;4+15*$A66+4*$A66+3),0)+IF(Analyse!$E$106="X",INDIRECT("'DATA - økonomi'!AG"&amp;4+15*$A66+4*$A66+4),0)+IF(Analyse!$E$107="X",INDIRECT("'DATA - økonomi'!AG"&amp;4+15*$A66+4*$A66+5),0)+IF(Analyse!$E$108="X",INDIRECT("'DATA - økonomi'!AG"&amp;4+15*$A66+4*$A66+6),0)+IF(Analyse!$E$109="X",INDIRECT("'DATA - økonomi'!AG"&amp;4+15*$A66+4*$A66+7),0)+IF(Analyse!$E$110="X",INDIRECT("'DATA - økonomi'!AG"&amp;4+15*$A66+4*$A66+8),0)+IF(Analyse!$E$111="X",INDIRECT("'DATA - økonomi'!AG"&amp;4+15*$A66+4*$A66+9),0)+IF(Analyse!$E$112="X",INDIRECT("'DATA - økonomi'!AG"&amp;4+15*$A66+4*$A66+10),0)+IF(Analyse!$E$115="X",INDIRECT("'DATA - økonomi'!AG"&amp;4+15*$A66+4*$A66+11),0)+IF(Analyse!$E$116="X",INDIRECT("'DATA - økonomi'!AG"&amp;4+15*$A66+4*$A66+12),0)+IF(Analyse!$E$117="X",INDIRECT("'DATA - økonomi'!AG"&amp;4+15*$A66+4*$A66+13),0)+IF(Analyse!$E$129="X",INDIRECT("'DATA - økonomi'!AG"&amp;4+15*$A66+4*$A66+14),0)</f>
        <v>0</v>
      </c>
      <c r="AH66" s="36">
        <f ca="1">IF(Analyse!$E$3="X",INDIRECT("'DATA - økonomi'!AH"&amp;4+15*$A66+4*$A66+0),0)+IF(Analyse!$E$4="X",INDIRECT("'DATA - økonomi'!AH"&amp;4+15*$A66+4*$A66+1),0)+IF(Analyse!$E$104="X",INDIRECT("'DATA - økonomi'!AH"&amp;4+15*$A66+4*$A66+2),0)+IF(Analyse!$E$105="X",INDIRECT("'DATA - økonomi'!AH"&amp;4+15*$A66+4*$A66+3),0)+IF(Analyse!$E$106="X",INDIRECT("'DATA - økonomi'!AH"&amp;4+15*$A66+4*$A66+4),0)+IF(Analyse!$E$107="X",INDIRECT("'DATA - økonomi'!AH"&amp;4+15*$A66+4*$A66+5),0)+IF(Analyse!$E$108="X",INDIRECT("'DATA - økonomi'!AH"&amp;4+15*$A66+4*$A66+6),0)+IF(Analyse!$E$109="X",INDIRECT("'DATA - økonomi'!AH"&amp;4+15*$A66+4*$A66+7),0)+IF(Analyse!$E$110="X",INDIRECT("'DATA - økonomi'!AH"&amp;4+15*$A66+4*$A66+8),0)+IF(Analyse!$E$111="X",INDIRECT("'DATA - økonomi'!AH"&amp;4+15*$A66+4*$A66+9),0)+IF(Analyse!$E$112="X",INDIRECT("'DATA - økonomi'!AH"&amp;4+15*$A66+4*$A66+10),0)+IF(Analyse!$E$115="X",INDIRECT("'DATA - økonomi'!AH"&amp;4+15*$A66+4*$A66+11),0)+IF(Analyse!$E$116="X",INDIRECT("'DATA - økonomi'!AH"&amp;4+15*$A66+4*$A66+12),0)+IF(Analyse!$E$117="X",INDIRECT("'DATA - økonomi'!AH"&amp;4+15*$A66+4*$A66+13),0)+IF(Analyse!$E$129="X",INDIRECT("'DATA - økonomi'!AH"&amp;4+15*$A66+4*$A66+14),0)</f>
        <v>0</v>
      </c>
      <c r="AI66" s="36">
        <f ca="1">IF(Analyse!$E$3="X",INDIRECT("'DATA - økonomi'!AI"&amp;4+15*$A66+4*$A66+0),0)+IF(Analyse!$E$4="X",INDIRECT("'DATA - økonomi'!AI"&amp;4+15*$A66+4*$A66+1),0)+IF(Analyse!$E$104="X",INDIRECT("'DATA - økonomi'!AI"&amp;4+15*$A66+4*$A66+2),0)+IF(Analyse!$E$105="X",INDIRECT("'DATA - økonomi'!AI"&amp;4+15*$A66+4*$A66+3),0)+IF(Analyse!$E$106="X",INDIRECT("'DATA - økonomi'!AI"&amp;4+15*$A66+4*$A66+4),0)+IF(Analyse!$E$107="X",INDIRECT("'DATA - økonomi'!AI"&amp;4+15*$A66+4*$A66+5),0)+IF(Analyse!$E$108="X",INDIRECT("'DATA - økonomi'!AI"&amp;4+15*$A66+4*$A66+6),0)+IF(Analyse!$E$109="X",INDIRECT("'DATA - økonomi'!AI"&amp;4+15*$A66+4*$A66+7),0)+IF(Analyse!$E$110="X",INDIRECT("'DATA - økonomi'!AI"&amp;4+15*$A66+4*$A66+8),0)+IF(Analyse!$E$111="X",INDIRECT("'DATA - økonomi'!AI"&amp;4+15*$A66+4*$A66+9),0)+IF(Analyse!$E$112="X",INDIRECT("'DATA - økonomi'!AI"&amp;4+15*$A66+4*$A66+10),0)+IF(Analyse!$E$115="X",INDIRECT("'DATA - økonomi'!AI"&amp;4+15*$A66+4*$A66+11),0)+IF(Analyse!$E$116="X",INDIRECT("'DATA - økonomi'!AI"&amp;4+15*$A66+4*$A66+12),0)+IF(Analyse!$E$117="X",INDIRECT("'DATA - økonomi'!AI"&amp;4+15*$A66+4*$A66+13),0)+IF(Analyse!$E$129="X",INDIRECT("'DATA - økonomi'!AI"&amp;4+15*$A66+4*$A66+14),0)</f>
        <v>0</v>
      </c>
      <c r="AJ66" s="36">
        <f ca="1">IF(Analyse!$E$3="X",INDIRECT("'DATA - økonomi'!AJ"&amp;4+15*$A66+4*$A66+0),0)+IF(Analyse!$E$4="X",INDIRECT("'DATA - økonomi'!AJ"&amp;4+15*$A66+4*$A66+1),0)+IF(Analyse!$E$104="X",INDIRECT("'DATA - økonomi'!AJ"&amp;4+15*$A66+4*$A66+2),0)+IF(Analyse!$E$105="X",INDIRECT("'DATA - økonomi'!AJ"&amp;4+15*$A66+4*$A66+3),0)+IF(Analyse!$E$106="X",INDIRECT("'DATA - økonomi'!AJ"&amp;4+15*$A66+4*$A66+4),0)+IF(Analyse!$E$107="X",INDIRECT("'DATA - økonomi'!AJ"&amp;4+15*$A66+4*$A66+5),0)+IF(Analyse!$E$108="X",INDIRECT("'DATA - økonomi'!AJ"&amp;4+15*$A66+4*$A66+6),0)+IF(Analyse!$E$109="X",INDIRECT("'DATA - økonomi'!AJ"&amp;4+15*$A66+4*$A66+7),0)+IF(Analyse!$E$110="X",INDIRECT("'DATA - økonomi'!AJ"&amp;4+15*$A66+4*$A66+8),0)+IF(Analyse!$E$111="X",INDIRECT("'DATA - økonomi'!AJ"&amp;4+15*$A66+4*$A66+9),0)+IF(Analyse!$E$112="X",INDIRECT("'DATA - økonomi'!AJ"&amp;4+15*$A66+4*$A66+10),0)+IF(Analyse!$E$115="X",INDIRECT("'DATA - økonomi'!AJ"&amp;4+15*$A66+4*$A66+11),0)+IF(Analyse!$E$116="X",INDIRECT("'DATA - økonomi'!AJ"&amp;4+15*$A66+4*$A66+12),0)+IF(Analyse!$E$117="X",INDIRECT("'DATA - økonomi'!AJ"&amp;4+15*$A66+4*$A66+13),0)+IF(Analyse!$E$129="X",INDIRECT("'DATA - økonomi'!AJ"&amp;4+15*$A66+4*$A66+14),0)</f>
        <v>0</v>
      </c>
      <c r="AK66" s="36">
        <f ca="1">IF(Analyse!$E$3="X",INDIRECT("'DATA - økonomi'!AK"&amp;4+15*$A66+4*$A66+0),0)+IF(Analyse!$E$4="X",INDIRECT("'DATA - økonomi'!AK"&amp;4+15*$A66+4*$A66+1),0)+IF(Analyse!$E$104="X",INDIRECT("'DATA - økonomi'!AK"&amp;4+15*$A66+4*$A66+2),0)+IF(Analyse!$E$105="X",INDIRECT("'DATA - økonomi'!AK"&amp;4+15*$A66+4*$A66+3),0)+IF(Analyse!$E$106="X",INDIRECT("'DATA - økonomi'!AK"&amp;4+15*$A66+4*$A66+4),0)+IF(Analyse!$E$107="X",INDIRECT("'DATA - økonomi'!AK"&amp;4+15*$A66+4*$A66+5),0)+IF(Analyse!$E$108="X",INDIRECT("'DATA - økonomi'!AK"&amp;4+15*$A66+4*$A66+6),0)+IF(Analyse!$E$109="X",INDIRECT("'DATA - økonomi'!AK"&amp;4+15*$A66+4*$A66+7),0)+IF(Analyse!$E$110="X",INDIRECT("'DATA - økonomi'!AK"&amp;4+15*$A66+4*$A66+8),0)+IF(Analyse!$E$111="X",INDIRECT("'DATA - økonomi'!AK"&amp;4+15*$A66+4*$A66+9),0)+IF(Analyse!$E$112="X",INDIRECT("'DATA - økonomi'!AK"&amp;4+15*$A66+4*$A66+10),0)+IF(Analyse!$E$115="X",INDIRECT("'DATA - økonomi'!AK"&amp;4+15*$A66+4*$A66+11),0)+IF(Analyse!$E$116="X",INDIRECT("'DATA - økonomi'!AK"&amp;4+15*$A66+4*$A66+12),0)+IF(Analyse!$E$117="X",INDIRECT("'DATA - økonomi'!AK"&amp;4+15*$A66+4*$A66+13),0)+IF(Analyse!$E$129="X",INDIRECT("'DATA - økonomi'!AK"&amp;4+15*$A66+4*$A66+14),0)</f>
        <v>0</v>
      </c>
      <c r="AL66" s="36">
        <f ca="1">IF(Analyse!$E$3="X",INDIRECT("'DATA - økonomi'!AL"&amp;4+15*$A66+4*$A66+0),0)+IF(Analyse!$E$4="X",INDIRECT("'DATA - økonomi'!AL"&amp;4+15*$A66+4*$A66+1),0)+IF(Analyse!$E$104="X",INDIRECT("'DATA - økonomi'!AL"&amp;4+15*$A66+4*$A66+2),0)+IF(Analyse!$E$105="X",INDIRECT("'DATA - økonomi'!AL"&amp;4+15*$A66+4*$A66+3),0)+IF(Analyse!$E$106="X",INDIRECT("'DATA - økonomi'!AL"&amp;4+15*$A66+4*$A66+4),0)+IF(Analyse!$E$107="X",INDIRECT("'DATA - økonomi'!AL"&amp;4+15*$A66+4*$A66+5),0)+IF(Analyse!$E$108="X",INDIRECT("'DATA - økonomi'!AL"&amp;4+15*$A66+4*$A66+6),0)+IF(Analyse!$E$109="X",INDIRECT("'DATA - økonomi'!AL"&amp;4+15*$A66+4*$A66+7),0)+IF(Analyse!$E$110="X",INDIRECT("'DATA - økonomi'!AL"&amp;4+15*$A66+4*$A66+8),0)+IF(Analyse!$E$111="X",INDIRECT("'DATA - økonomi'!AL"&amp;4+15*$A66+4*$A66+9),0)+IF(Analyse!$E$112="X",INDIRECT("'DATA - økonomi'!AL"&amp;4+15*$A66+4*$A66+10),0)+IF(Analyse!$E$115="X",INDIRECT("'DATA - økonomi'!AL"&amp;4+15*$A66+4*$A66+11),0)+IF(Analyse!$E$116="X",INDIRECT("'DATA - økonomi'!AL"&amp;4+15*$A66+4*$A66+12),0)+IF(Analyse!$E$117="X",INDIRECT("'DATA - økonomi'!AL"&amp;4+15*$A66+4*$A66+13),0)+IF(Analyse!$E$129="X",INDIRECT("'DATA - økonomi'!AL"&amp;4+15*$A66+4*$A66+14),0)</f>
        <v>0</v>
      </c>
      <c r="AM66" s="36">
        <f ca="1">IF(Analyse!$E$3="X",INDIRECT("'DATA - økonomi'!AM"&amp;4+15*$A66+4*$A66+0),0)+IF(Analyse!$E$4="X",INDIRECT("'DATA - økonomi'!AM"&amp;4+15*$A66+4*$A66+1),0)+IF(Analyse!$E$104="X",INDIRECT("'DATA - økonomi'!AM"&amp;4+15*$A66+4*$A66+2),0)+IF(Analyse!$E$105="X",INDIRECT("'DATA - økonomi'!AM"&amp;4+15*$A66+4*$A66+3),0)+IF(Analyse!$E$106="X",INDIRECT("'DATA - økonomi'!AM"&amp;4+15*$A66+4*$A66+4),0)+IF(Analyse!$E$107="X",INDIRECT("'DATA - økonomi'!AM"&amp;4+15*$A66+4*$A66+5),0)+IF(Analyse!$E$108="X",INDIRECT("'DATA - økonomi'!AM"&amp;4+15*$A66+4*$A66+6),0)+IF(Analyse!$E$109="X",INDIRECT("'DATA - økonomi'!AM"&amp;4+15*$A66+4*$A66+7),0)+IF(Analyse!$E$110="X",INDIRECT("'DATA - økonomi'!AM"&amp;4+15*$A66+4*$A66+8),0)+IF(Analyse!$E$111="X",INDIRECT("'DATA - økonomi'!AM"&amp;4+15*$A66+4*$A66+9),0)+IF(Analyse!$E$112="X",INDIRECT("'DATA - økonomi'!AM"&amp;4+15*$A66+4*$A66+10),0)+IF(Analyse!$E$115="X",INDIRECT("'DATA - økonomi'!AM"&amp;4+15*$A66+4*$A66+11),0)+IF(Analyse!$E$116="X",INDIRECT("'DATA - økonomi'!AM"&amp;4+15*$A66+4*$A66+12),0)+IF(Analyse!$E$117="X",INDIRECT("'DATA - økonomi'!AM"&amp;4+15*$A66+4*$A66+13),0)+IF(Analyse!$E$129="X",INDIRECT("'DATA - økonomi'!AM"&amp;4+15*$A66+4*$A66+14),0)</f>
        <v>0</v>
      </c>
      <c r="AN66" s="36">
        <f ca="1">IF(Analyse!$E$3="X",INDIRECT("'DATA - økonomi'!AN"&amp;4+15*$A66+4*$A66+0),0)+IF(Analyse!$E$4="X",INDIRECT("'DATA - økonomi'!AN"&amp;4+15*$A66+4*$A66+1),0)+IF(Analyse!$E$104="X",INDIRECT("'DATA - økonomi'!AN"&amp;4+15*$A66+4*$A66+2),0)+IF(Analyse!$E$105="X",INDIRECT("'DATA - økonomi'!AN"&amp;4+15*$A66+4*$A66+3),0)+IF(Analyse!$E$106="X",INDIRECT("'DATA - økonomi'!AN"&amp;4+15*$A66+4*$A66+4),0)+IF(Analyse!$E$107="X",INDIRECT("'DATA - økonomi'!AN"&amp;4+15*$A66+4*$A66+5),0)+IF(Analyse!$E$108="X",INDIRECT("'DATA - økonomi'!AN"&amp;4+15*$A66+4*$A66+6),0)+IF(Analyse!$E$109="X",INDIRECT("'DATA - økonomi'!AN"&amp;4+15*$A66+4*$A66+7),0)+IF(Analyse!$E$110="X",INDIRECT("'DATA - økonomi'!AN"&amp;4+15*$A66+4*$A66+8),0)+IF(Analyse!$E$111="X",INDIRECT("'DATA - økonomi'!AN"&amp;4+15*$A66+4*$A66+9),0)+IF(Analyse!$E$112="X",INDIRECT("'DATA - økonomi'!AN"&amp;4+15*$A66+4*$A66+10),0)+IF(Analyse!$E$115="X",INDIRECT("'DATA - økonomi'!AN"&amp;4+15*$A66+4*$A66+11),0)+IF(Analyse!$E$116="X",INDIRECT("'DATA - økonomi'!AN"&amp;4+15*$A66+4*$A66+12),0)+IF(Analyse!$E$117="X",INDIRECT("'DATA - økonomi'!AN"&amp;4+15*$A66+4*$A66+13),0)+IF(Analyse!$E$129="X",INDIRECT("'DATA - økonomi'!AN"&amp;4+15*$A66+4*$A66+14),0)</f>
        <v>0</v>
      </c>
      <c r="AO66" s="36">
        <f ca="1">IF(Analyse!$E$3="X",INDIRECT("'DATA - økonomi'!AO"&amp;4+15*$A66+4*$A66+0),0)+IF(Analyse!$E$4="X",INDIRECT("'DATA - økonomi'!AO"&amp;4+15*$A66+4*$A66+1),0)+IF(Analyse!$E$104="X",INDIRECT("'DATA - økonomi'!AO"&amp;4+15*$A66+4*$A66+2),0)+IF(Analyse!$E$105="X",INDIRECT("'DATA - økonomi'!AO"&amp;4+15*$A66+4*$A66+3),0)+IF(Analyse!$E$106="X",INDIRECT("'DATA - økonomi'!AO"&amp;4+15*$A66+4*$A66+4),0)+IF(Analyse!$E$107="X",INDIRECT("'DATA - økonomi'!AO"&amp;4+15*$A66+4*$A66+5),0)+IF(Analyse!$E$108="X",INDIRECT("'DATA - økonomi'!AO"&amp;4+15*$A66+4*$A66+6),0)+IF(Analyse!$E$109="X",INDIRECT("'DATA - økonomi'!AO"&amp;4+15*$A66+4*$A66+7),0)+IF(Analyse!$E$110="X",INDIRECT("'DATA - økonomi'!AO"&amp;4+15*$A66+4*$A66+8),0)+IF(Analyse!$E$111="X",INDIRECT("'DATA - økonomi'!AO"&amp;4+15*$A66+4*$A66+9),0)+IF(Analyse!$E$112="X",INDIRECT("'DATA - økonomi'!AO"&amp;4+15*$A66+4*$A66+10),0)+IF(Analyse!$E$115="X",INDIRECT("'DATA - økonomi'!AO"&amp;4+15*$A66+4*$A66+11),0)+IF(Analyse!$E$116="X",INDIRECT("'DATA - økonomi'!AO"&amp;4+15*$A66+4*$A66+12),0)+IF(Analyse!$E$117="X",INDIRECT("'DATA - økonomi'!AO"&amp;4+15*$A66+4*$A66+13),0)+IF(Analyse!$E$129="X",INDIRECT("'DATA - økonomi'!AO"&amp;4+15*$A66+4*$A66+14),0)</f>
        <v>0</v>
      </c>
      <c r="AP66" s="30"/>
      <c r="AQ66" s="35" t="s">
        <v>74</v>
      </c>
      <c r="AR66" s="36">
        <f ca="1">INDIRECT("'DATA - økonomi'!AE"&amp;($A169+1)*19)</f>
        <v>50970.363999999994</v>
      </c>
      <c r="AS66" s="36">
        <f ca="1">INDIRECT("'DATA - økonomi'!AF"&amp;($A169+1)*19)</f>
        <v>50895</v>
      </c>
      <c r="AT66" s="36">
        <f ca="1">INDIRECT("'DATA - økonomi'!AG"&amp;($A169+1)*19)</f>
        <v>50809.314000000006</v>
      </c>
      <c r="AU66" s="36">
        <f ca="1">INDIRECT("'DATA - økonomi'!AH"&amp;($A169+1)*19)</f>
        <v>51134.382000000005</v>
      </c>
      <c r="AV66" s="36">
        <f ca="1">INDIRECT("'DATA - økonomi'!AI"&amp;($A169+1)*19)</f>
        <v>51035.057999999997</v>
      </c>
      <c r="AW66" s="36">
        <f ca="1">INDIRECT("'DATA - økonomi'!AJ"&amp;($A169+1)*19)</f>
        <v>51089.807999999997</v>
      </c>
      <c r="AX66" s="36">
        <f ca="1">INDIRECT("'DATA - økonomi'!AK"&amp;($A169+1)*19)</f>
        <v>51205.447</v>
      </c>
      <c r="AY66" s="36">
        <f ca="1">INDIRECT("'DATA - økonomi'!AL"&amp;($A169+1)*19)</f>
        <v>51049.802000000003</v>
      </c>
      <c r="AZ66" s="36">
        <f ca="1">INDIRECT("'DATA - økonomi'!AM"&amp;($A169+1)*19)</f>
        <v>50823.591000000008</v>
      </c>
      <c r="BA66" s="36">
        <f ca="1">INDIRECT("'DATA - økonomi'!AN"&amp;($A169+1)*19)</f>
        <v>51034.808999999994</v>
      </c>
      <c r="BB66" s="36">
        <f ca="1">INDIRECT("'DATA - økonomi'!AO"&amp;($A169+1)*19)</f>
        <v>51420.991999999998</v>
      </c>
      <c r="BC66" s="30"/>
    </row>
    <row r="67" spans="1:55" x14ac:dyDescent="0.25">
      <c r="A67" s="32">
        <v>63</v>
      </c>
      <c r="B67" s="35" t="s">
        <v>75</v>
      </c>
      <c r="C67" s="36">
        <f ca="1">IF(Analyse!$E$3="X",INDIRECT("'DATA - økonomi'!C"&amp;4+15*$A67+4*$A67+0),0)+IF(Analyse!$E$4="X",INDIRECT("'DATA - økonomi'!C"&amp;4+15*$A67+4*$A67+1),0)+IF(Analyse!$E$104="X",INDIRECT("'DATA - økonomi'!C"&amp;4+15*$A67+4*$A67+2),0)+IF(Analyse!$E$105="X",INDIRECT("'DATA - økonomi'!C"&amp;4+15*$A67+4*$A67+3),0)+IF(Analyse!$E$106="X",INDIRECT("'DATA - økonomi'!C"&amp;4+15*$A67+4*$A67+4),0)+IF(Analyse!$E$107="X",INDIRECT("'DATA - økonomi'!C"&amp;4+15*$A67+4*$A67+5),0)+IF(Analyse!$E$108="X",INDIRECT("'DATA - økonomi'!C"&amp;4+15*$A67+4*$A67+6),0)+IF(Analyse!$E$109="X",INDIRECT("'DATA - økonomi'!C"&amp;4+15*$A67+4*$A67+7),0)+IF(Analyse!$E$110="X",INDIRECT("'DATA - økonomi'!C"&amp;4+15*$A67+4*$A67+8),0)+IF(Analyse!$E$111="X",INDIRECT("'DATA - økonomi'!C"&amp;4+15*$A67+4*$A67+9),0)+IF(Analyse!$E$112="X",INDIRECT("'DATA - økonomi'!C"&amp;4+15*$A67+4*$A67+10),0)+IF(Analyse!$E$115="X",INDIRECT("'DATA - økonomi'!C"&amp;4+15*$A67+4*$A67+11),0)+IF(Analyse!$E$116="X",INDIRECT("'DATA - økonomi'!C"&amp;4+15*$A67+4*$A67+12),0)+IF(Analyse!$E$117="X",INDIRECT("'DATA - økonomi'!C"&amp;4+15*$A67+4*$A67+13),0)+IF(Analyse!$E$129="X",INDIRECT("'DATA - økonomi'!C"&amp;4+15*$A67+4*$A67+14),0)</f>
        <v>0</v>
      </c>
      <c r="D67" s="36">
        <f ca="1">IF(Analyse!$E$3="X",INDIRECT("'DATA - økonomi'!D"&amp;4+15*$A67+4*$A67+0),0)+IF(Analyse!$E$4="X",INDIRECT("'DATA - økonomi'!D"&amp;4+15*$A67+4*$A67+1),0)+IF(Analyse!$E$104="X",INDIRECT("'DATA - økonomi'!D"&amp;4+15*$A67+4*$A67+2),0)+IF(Analyse!$E$105="X",INDIRECT("'DATA - økonomi'!D"&amp;4+15*$A67+4*$A67+3),0)+IF(Analyse!$E$106="X",INDIRECT("'DATA - økonomi'!D"&amp;4+15*$A67+4*$A67+4),0)+IF(Analyse!$E$107="X",INDIRECT("'DATA - økonomi'!D"&amp;4+15*$A67+4*$A67+5),0)+IF(Analyse!$E$108="X",INDIRECT("'DATA - økonomi'!D"&amp;4+15*$A67+4*$A67+6),0)+IF(Analyse!$E$109="X",INDIRECT("'DATA - økonomi'!D"&amp;4+15*$A67+4*$A67+7),0)+IF(Analyse!$E$110="X",INDIRECT("'DATA - økonomi'!D"&amp;4+15*$A67+4*$A67+8),0)+IF(Analyse!$E$111="X",INDIRECT("'DATA - økonomi'!D"&amp;4+15*$A67+4*$A67+9),0)+IF(Analyse!$E$112="X",INDIRECT("'DATA - økonomi'!D"&amp;4+15*$A67+4*$A67+10),0)+IF(Analyse!$E$115="X",INDIRECT("'DATA - økonomi'!D"&amp;4+15*$A67+4*$A67+11),0)+IF(Analyse!$E$116="X",INDIRECT("'DATA - økonomi'!D"&amp;4+15*$A67+4*$A67+12),0)+IF(Analyse!$E$117="X",INDIRECT("'DATA - økonomi'!D"&amp;4+15*$A67+4*$A67+13),0)+IF(Analyse!$E$129="X",INDIRECT("'DATA - økonomi'!D"&amp;4+15*$A67+4*$A67+14),0)</f>
        <v>0</v>
      </c>
      <c r="E67" s="36">
        <f ca="1">IF(Analyse!$E$3="X",INDIRECT("'DATA - økonomi'!E"&amp;4+15*$A67+4*$A67+0),0)+IF(Analyse!$E$4="X",INDIRECT("'DATA - økonomi'!E"&amp;4+15*$A67+4*$A67+1),0)+IF(Analyse!$E$104="X",INDIRECT("'DATA - økonomi'!E"&amp;4+15*$A67+4*$A67+2),0)+IF(Analyse!$E$105="X",INDIRECT("'DATA - økonomi'!E"&amp;4+15*$A67+4*$A67+3),0)+IF(Analyse!$E$106="X",INDIRECT("'DATA - økonomi'!E"&amp;4+15*$A67+4*$A67+4),0)+IF(Analyse!$E$107="X",INDIRECT("'DATA - økonomi'!E"&amp;4+15*$A67+4*$A67+5),0)+IF(Analyse!$E$108="X",INDIRECT("'DATA - økonomi'!E"&amp;4+15*$A67+4*$A67+6),0)+IF(Analyse!$E$109="X",INDIRECT("'DATA - økonomi'!E"&amp;4+15*$A67+4*$A67+7),0)+IF(Analyse!$E$110="X",INDIRECT("'DATA - økonomi'!E"&amp;4+15*$A67+4*$A67+8),0)+IF(Analyse!$E$111="X",INDIRECT("'DATA - økonomi'!E"&amp;4+15*$A67+4*$A67+9),0)+IF(Analyse!$E$112="X",INDIRECT("'DATA - økonomi'!E"&amp;4+15*$A67+4*$A67+10),0)+IF(Analyse!$E$115="X",INDIRECT("'DATA - økonomi'!E"&amp;4+15*$A67+4*$A67+11),0)+IF(Analyse!$E$116="X",INDIRECT("'DATA - økonomi'!E"&amp;4+15*$A67+4*$A67+12),0)+IF(Analyse!$E$117="X",INDIRECT("'DATA - økonomi'!E"&amp;4+15*$A67+4*$A67+13),0)+IF(Analyse!$E$129="X",INDIRECT("'DATA - økonomi'!E"&amp;4+15*$A67+4*$A67+14),0)</f>
        <v>0</v>
      </c>
      <c r="F67" s="36">
        <f ca="1">IF(Analyse!$E$3="X",INDIRECT("'DATA - økonomi'!F"&amp;4+15*$A67+4*$A67+0),0)+IF(Analyse!$E$4="X",INDIRECT("'DATA - økonomi'!F"&amp;4+15*$A67+4*$A67+1),0)+IF(Analyse!$E$104="X",INDIRECT("'DATA - økonomi'!F"&amp;4+15*$A67+4*$A67+2),0)+IF(Analyse!$E$105="X",INDIRECT("'DATA - økonomi'!F"&amp;4+15*$A67+4*$A67+3),0)+IF(Analyse!$E$106="X",INDIRECT("'DATA - økonomi'!F"&amp;4+15*$A67+4*$A67+4),0)+IF(Analyse!$E$107="X",INDIRECT("'DATA - økonomi'!F"&amp;4+15*$A67+4*$A67+5),0)+IF(Analyse!$E$108="X",INDIRECT("'DATA - økonomi'!F"&amp;4+15*$A67+4*$A67+6),0)+IF(Analyse!$E$109="X",INDIRECT("'DATA - økonomi'!F"&amp;4+15*$A67+4*$A67+7),0)+IF(Analyse!$E$110="X",INDIRECT("'DATA - økonomi'!F"&amp;4+15*$A67+4*$A67+8),0)+IF(Analyse!$E$111="X",INDIRECT("'DATA - økonomi'!F"&amp;4+15*$A67+4*$A67+9),0)+IF(Analyse!$E$112="X",INDIRECT("'DATA - økonomi'!F"&amp;4+15*$A67+4*$A67+10),0)+IF(Analyse!$E$115="X",INDIRECT("'DATA - økonomi'!F"&amp;4+15*$A67+4*$A67+11),0)+IF(Analyse!$E$116="X",INDIRECT("'DATA - økonomi'!F"&amp;4+15*$A67+4*$A67+12),0)+IF(Analyse!$E$117="X",INDIRECT("'DATA - økonomi'!F"&amp;4+15*$A67+4*$A67+13),0)+IF(Analyse!$E$129="X",INDIRECT("'DATA - økonomi'!F"&amp;4+15*$A67+4*$A67+14),0)</f>
        <v>0</v>
      </c>
      <c r="G67" s="36">
        <f ca="1">IF(Analyse!$E$3="X",INDIRECT("'DATA - økonomi'!G"&amp;4+15*$A67+4*$A67+0),0)+IF(Analyse!$E$4="X",INDIRECT("'DATA - økonomi'!G"&amp;4+15*$A67+4*$A67+1),0)+IF(Analyse!$E$104="X",INDIRECT("'DATA - økonomi'!G"&amp;4+15*$A67+4*$A67+2),0)+IF(Analyse!$E$105="X",INDIRECT("'DATA - økonomi'!G"&amp;4+15*$A67+4*$A67+3),0)+IF(Analyse!$E$106="X",INDIRECT("'DATA - økonomi'!G"&amp;4+15*$A67+4*$A67+4),0)+IF(Analyse!$E$107="X",INDIRECT("'DATA - økonomi'!G"&amp;4+15*$A67+4*$A67+5),0)+IF(Analyse!$E$108="X",INDIRECT("'DATA - økonomi'!G"&amp;4+15*$A67+4*$A67+6),0)+IF(Analyse!$E$109="X",INDIRECT("'DATA - økonomi'!G"&amp;4+15*$A67+4*$A67+7),0)+IF(Analyse!$E$110="X",INDIRECT("'DATA - økonomi'!G"&amp;4+15*$A67+4*$A67+8),0)+IF(Analyse!$E$111="X",INDIRECT("'DATA - økonomi'!G"&amp;4+15*$A67+4*$A67+9),0)+IF(Analyse!$E$112="X",INDIRECT("'DATA - økonomi'!G"&amp;4+15*$A67+4*$A67+10),0)+IF(Analyse!$E$115="X",INDIRECT("'DATA - økonomi'!G"&amp;4+15*$A67+4*$A67+11),0)+IF(Analyse!$E$116="X",INDIRECT("'DATA - økonomi'!G"&amp;4+15*$A67+4*$A67+12),0)+IF(Analyse!$E$117="X",INDIRECT("'DATA - økonomi'!G"&amp;4+15*$A67+4*$A67+13),0)+IF(Analyse!$E$129="X",INDIRECT("'DATA - økonomi'!G"&amp;4+15*$A67+4*$A67+14),0)</f>
        <v>0</v>
      </c>
      <c r="H67" s="36">
        <f ca="1">IF(Analyse!$E$3="X",INDIRECT("'DATA - økonomi'!H"&amp;4+15*$A67+4*$A67+0),0)+IF(Analyse!$E$4="X",INDIRECT("'DATA - økonomi'!H"&amp;4+15*$A67+4*$A67+1),0)+IF(Analyse!$E$104="X",INDIRECT("'DATA - økonomi'!H"&amp;4+15*$A67+4*$A67+2),0)+IF(Analyse!$E$105="X",INDIRECT("'DATA - økonomi'!H"&amp;4+15*$A67+4*$A67+3),0)+IF(Analyse!$E$106="X",INDIRECT("'DATA - økonomi'!H"&amp;4+15*$A67+4*$A67+4),0)+IF(Analyse!$E$107="X",INDIRECT("'DATA - økonomi'!H"&amp;4+15*$A67+4*$A67+5),0)+IF(Analyse!$E$108="X",INDIRECT("'DATA - økonomi'!H"&amp;4+15*$A67+4*$A67+6),0)+IF(Analyse!$E$109="X",INDIRECT("'DATA - økonomi'!H"&amp;4+15*$A67+4*$A67+7),0)+IF(Analyse!$E$110="X",INDIRECT("'DATA - økonomi'!H"&amp;4+15*$A67+4*$A67+8),0)+IF(Analyse!$E$111="X",INDIRECT("'DATA - økonomi'!H"&amp;4+15*$A67+4*$A67+9),0)+IF(Analyse!$E$112="X",INDIRECT("'DATA - økonomi'!H"&amp;4+15*$A67+4*$A67+10),0)+IF(Analyse!$E$115="X",INDIRECT("'DATA - økonomi'!H"&amp;4+15*$A67+4*$A67+11),0)+IF(Analyse!$E$116="X",INDIRECT("'DATA - økonomi'!H"&amp;4+15*$A67+4*$A67+12),0)+IF(Analyse!$E$117="X",INDIRECT("'DATA - økonomi'!H"&amp;4+15*$A67+4*$A67+13),0)+IF(Analyse!$E$129="X",INDIRECT("'DATA - økonomi'!H"&amp;4+15*$A67+4*$A67+14),0)</f>
        <v>0</v>
      </c>
      <c r="I67" s="36">
        <f ca="1">IF(Analyse!$E$3="X",INDIRECT("'DATA - økonomi'!I"&amp;4+15*$A67+4*$A67+0),0)+IF(Analyse!$E$4="X",INDIRECT("'DATA - økonomi'!I"&amp;4+15*$A67+4*$A67+1),0)+IF(Analyse!$E$104="X",INDIRECT("'DATA - økonomi'!I"&amp;4+15*$A67+4*$A67+2),0)+IF(Analyse!$E$105="X",INDIRECT("'DATA - økonomi'!I"&amp;4+15*$A67+4*$A67+3),0)+IF(Analyse!$E$106="X",INDIRECT("'DATA - økonomi'!I"&amp;4+15*$A67+4*$A67+4),0)+IF(Analyse!$E$107="X",INDIRECT("'DATA - økonomi'!I"&amp;4+15*$A67+4*$A67+5),0)+IF(Analyse!$E$108="X",INDIRECT("'DATA - økonomi'!I"&amp;4+15*$A67+4*$A67+6),0)+IF(Analyse!$E$109="X",INDIRECT("'DATA - økonomi'!I"&amp;4+15*$A67+4*$A67+7),0)+IF(Analyse!$E$110="X",INDIRECT("'DATA - økonomi'!I"&amp;4+15*$A67+4*$A67+8),0)+IF(Analyse!$E$111="X",INDIRECT("'DATA - økonomi'!I"&amp;4+15*$A67+4*$A67+9),0)+IF(Analyse!$E$112="X",INDIRECT("'DATA - økonomi'!I"&amp;4+15*$A67+4*$A67+10),0)+IF(Analyse!$E$115="X",INDIRECT("'DATA - økonomi'!I"&amp;4+15*$A67+4*$A67+11),0)+IF(Analyse!$E$116="X",INDIRECT("'DATA - økonomi'!I"&amp;4+15*$A67+4*$A67+12),0)+IF(Analyse!$E$117="X",INDIRECT("'DATA - økonomi'!I"&amp;4+15*$A67+4*$A67+13),0)+IF(Analyse!$E$129="X",INDIRECT("'DATA - økonomi'!I"&amp;4+15*$A67+4*$A67+14),0)</f>
        <v>0</v>
      </c>
      <c r="J67" s="36">
        <f ca="1">IF(Analyse!$E$3="X",INDIRECT("'DATA - økonomi'!J"&amp;4+15*$A67+4*$A67+0),0)+IF(Analyse!$E$4="X",INDIRECT("'DATA - økonomi'!J"&amp;4+15*$A67+4*$A67+1),0)+IF(Analyse!$E$104="X",INDIRECT("'DATA - økonomi'!J"&amp;4+15*$A67+4*$A67+2),0)+IF(Analyse!$E$105="X",INDIRECT("'DATA - økonomi'!J"&amp;4+15*$A67+4*$A67+3),0)+IF(Analyse!$E$106="X",INDIRECT("'DATA - økonomi'!J"&amp;4+15*$A67+4*$A67+4),0)+IF(Analyse!$E$107="X",INDIRECT("'DATA - økonomi'!J"&amp;4+15*$A67+4*$A67+5),0)+IF(Analyse!$E$108="X",INDIRECT("'DATA - økonomi'!J"&amp;4+15*$A67+4*$A67+6),0)+IF(Analyse!$E$109="X",INDIRECT("'DATA - økonomi'!J"&amp;4+15*$A67+4*$A67+7),0)+IF(Analyse!$E$110="X",INDIRECT("'DATA - økonomi'!J"&amp;4+15*$A67+4*$A67+8),0)+IF(Analyse!$E$111="X",INDIRECT("'DATA - økonomi'!J"&amp;4+15*$A67+4*$A67+9),0)+IF(Analyse!$E$112="X",INDIRECT("'DATA - økonomi'!J"&amp;4+15*$A67+4*$A67+10),0)+IF(Analyse!$E$115="X",INDIRECT("'DATA - økonomi'!J"&amp;4+15*$A67+4*$A67+11),0)+IF(Analyse!$E$116="X",INDIRECT("'DATA - økonomi'!J"&amp;4+15*$A67+4*$A67+12),0)+IF(Analyse!$E$117="X",INDIRECT("'DATA - økonomi'!J"&amp;4+15*$A67+4*$A67+13),0)+IF(Analyse!$E$129="X",INDIRECT("'DATA - økonomi'!J"&amp;4+15*$A67+4*$A67+14),0)</f>
        <v>0</v>
      </c>
      <c r="K67" s="36">
        <f ca="1">IF(Analyse!$E$3="X",INDIRECT("'DATA - økonomi'!K"&amp;4+15*$A67+4*$A67+0),0)+IF(Analyse!$E$4="X",INDIRECT("'DATA - økonomi'!K"&amp;4+15*$A67+4*$A67+1),0)+IF(Analyse!$E$104="X",INDIRECT("'DATA - økonomi'!K"&amp;4+15*$A67+4*$A67+2),0)+IF(Analyse!$E$105="X",INDIRECT("'DATA - økonomi'!K"&amp;4+15*$A67+4*$A67+3),0)+IF(Analyse!$E$106="X",INDIRECT("'DATA - økonomi'!K"&amp;4+15*$A67+4*$A67+4),0)+IF(Analyse!$E$107="X",INDIRECT("'DATA - økonomi'!K"&amp;4+15*$A67+4*$A67+5),0)+IF(Analyse!$E$108="X",INDIRECT("'DATA - økonomi'!K"&amp;4+15*$A67+4*$A67+6),0)+IF(Analyse!$E$109="X",INDIRECT("'DATA - økonomi'!K"&amp;4+15*$A67+4*$A67+7),0)+IF(Analyse!$E$110="X",INDIRECT("'DATA - økonomi'!K"&amp;4+15*$A67+4*$A67+8),0)+IF(Analyse!$E$111="X",INDIRECT("'DATA - økonomi'!K"&amp;4+15*$A67+4*$A67+9),0)+IF(Analyse!$E$112="X",INDIRECT("'DATA - økonomi'!K"&amp;4+15*$A67+4*$A67+10),0)+IF(Analyse!$E$115="X",INDIRECT("'DATA - økonomi'!K"&amp;4+15*$A67+4*$A67+11),0)+IF(Analyse!$E$116="X",INDIRECT("'DATA - økonomi'!K"&amp;4+15*$A67+4*$A67+12),0)+IF(Analyse!$E$117="X",INDIRECT("'DATA - økonomi'!K"&amp;4+15*$A67+4*$A67+13),0)+IF(Analyse!$E$129="X",INDIRECT("'DATA - økonomi'!K"&amp;4+15*$A67+4*$A67+14),0)</f>
        <v>0</v>
      </c>
      <c r="L67" s="36">
        <f ca="1">IF(Analyse!$E$3="X",INDIRECT("'DATA - økonomi'!L"&amp;4+15*$A67+4*$A67+0),0)+IF(Analyse!$E$4="X",INDIRECT("'DATA - økonomi'!L"&amp;4+15*$A67+4*$A67+1),0)+IF(Analyse!$E$104="X",INDIRECT("'DATA - økonomi'!L"&amp;4+15*$A67+4*$A67+2),0)+IF(Analyse!$E$105="X",INDIRECT("'DATA - økonomi'!L"&amp;4+15*$A67+4*$A67+3),0)+IF(Analyse!$E$106="X",INDIRECT("'DATA - økonomi'!L"&amp;4+15*$A67+4*$A67+4),0)+IF(Analyse!$E$107="X",INDIRECT("'DATA - økonomi'!L"&amp;4+15*$A67+4*$A67+5),0)+IF(Analyse!$E$108="X",INDIRECT("'DATA - økonomi'!L"&amp;4+15*$A67+4*$A67+6),0)+IF(Analyse!$E$109="X",INDIRECT("'DATA - økonomi'!L"&amp;4+15*$A67+4*$A67+7),0)+IF(Analyse!$E$110="X",INDIRECT("'DATA - økonomi'!L"&amp;4+15*$A67+4*$A67+8),0)+IF(Analyse!$E$111="X",INDIRECT("'DATA - økonomi'!L"&amp;4+15*$A67+4*$A67+9),0)+IF(Analyse!$E$112="X",INDIRECT("'DATA - økonomi'!L"&amp;4+15*$A67+4*$A67+10),0)+IF(Analyse!$E$115="X",INDIRECT("'DATA - økonomi'!L"&amp;4+15*$A67+4*$A67+11),0)+IF(Analyse!$E$116="X",INDIRECT("'DATA - økonomi'!L"&amp;4+15*$A67+4*$A67+12),0)+IF(Analyse!$E$117="X",INDIRECT("'DATA - økonomi'!L"&amp;4+15*$A67+4*$A67+13),0)+IF(Analyse!$E$129="X",INDIRECT("'DATA - økonomi'!L"&amp;4+15*$A67+4*$A67+14),0)</f>
        <v>0</v>
      </c>
      <c r="M67" s="36">
        <f ca="1">IF(Analyse!$E$3="X",INDIRECT("'DATA - økonomi'!M"&amp;4+15*$A67+4*$A67+0),0)+IF(Analyse!$E$4="X",INDIRECT("'DATA - økonomi'!M"&amp;4+15*$A67+4*$A67+1),0)+IF(Analyse!$E$104="X",INDIRECT("'DATA - økonomi'!M"&amp;4+15*$A67+4*$A67+2),0)+IF(Analyse!$E$105="X",INDIRECT("'DATA - økonomi'!M"&amp;4+15*$A67+4*$A67+3),0)+IF(Analyse!$E$106="X",INDIRECT("'DATA - økonomi'!M"&amp;4+15*$A67+4*$A67+4),0)+IF(Analyse!$E$107="X",INDIRECT("'DATA - økonomi'!M"&amp;4+15*$A67+4*$A67+5),0)+IF(Analyse!$E$108="X",INDIRECT("'DATA - økonomi'!M"&amp;4+15*$A67+4*$A67+6),0)+IF(Analyse!$E$109="X",INDIRECT("'DATA - økonomi'!M"&amp;4+15*$A67+4*$A67+7),0)+IF(Analyse!$E$110="X",INDIRECT("'DATA - økonomi'!M"&amp;4+15*$A67+4*$A67+8),0)+IF(Analyse!$E$111="X",INDIRECT("'DATA - økonomi'!M"&amp;4+15*$A67+4*$A67+9),0)+IF(Analyse!$E$112="X",INDIRECT("'DATA - økonomi'!M"&amp;4+15*$A67+4*$A67+10),0)+IF(Analyse!$E$115="X",INDIRECT("'DATA - økonomi'!M"&amp;4+15*$A67+4*$A67+11),0)+IF(Analyse!$E$116="X",INDIRECT("'DATA - økonomi'!M"&amp;4+15*$A67+4*$A67+12),0)+IF(Analyse!$E$117="X",INDIRECT("'DATA - økonomi'!M"&amp;4+15*$A67+4*$A67+13),0)+IF(Analyse!$E$129="X",INDIRECT("'DATA - økonomi'!M"&amp;4+15*$A67+4*$A67+14),0)</f>
        <v>0</v>
      </c>
      <c r="N67" s="36">
        <f ca="1">IF(Analyse!$E$3="X",INDIRECT("'DATA - økonomi'!N"&amp;4+15*$A67+4*$A67+0),0)+IF(Analyse!$E$4="X",INDIRECT("'DATA - økonomi'!N"&amp;4+15*$A67+4*$A67+1),0)+IF(Analyse!$E$104="X",INDIRECT("'DATA - økonomi'!N"&amp;4+15*$A67+4*$A67+2),0)+IF(Analyse!$E$105="X",INDIRECT("'DATA - økonomi'!N"&amp;4+15*$A67+4*$A67+3),0)+IF(Analyse!$E$106="X",INDIRECT("'DATA - økonomi'!N"&amp;4+15*$A67+4*$A67+4),0)+IF(Analyse!$E$107="X",INDIRECT("'DATA - økonomi'!N"&amp;4+15*$A67+4*$A67+5),0)+IF(Analyse!$E$108="X",INDIRECT("'DATA - økonomi'!N"&amp;4+15*$A67+4*$A67+6),0)+IF(Analyse!$E$109="X",INDIRECT("'DATA - økonomi'!N"&amp;4+15*$A67+4*$A67+7),0)+IF(Analyse!$E$110="X",INDIRECT("'DATA - økonomi'!N"&amp;4+15*$A67+4*$A67+8),0)+IF(Analyse!$E$111="X",INDIRECT("'DATA - økonomi'!N"&amp;4+15*$A67+4*$A67+9),0)+IF(Analyse!$E$112="X",INDIRECT("'DATA - økonomi'!N"&amp;4+15*$A67+4*$A67+10),0)+IF(Analyse!$E$115="X",INDIRECT("'DATA - økonomi'!N"&amp;4+15*$A67+4*$A67+11),0)+IF(Analyse!$E$116="X",INDIRECT("'DATA - økonomi'!N"&amp;4+15*$A67+4*$A67+12),0)+IF(Analyse!$E$117="X",INDIRECT("'DATA - økonomi'!N"&amp;4+15*$A67+4*$A67+13),0)+IF(Analyse!$E$129="X",INDIRECT("'DATA - økonomi'!N"&amp;4+15*$A67+4*$A67+14),0)</f>
        <v>0</v>
      </c>
      <c r="O67" s="32"/>
      <c r="P67" s="35" t="s">
        <v>75</v>
      </c>
      <c r="Q67" s="36">
        <f ca="1">IF(Analyse!$E$3="X",INDIRECT("'DATA - økonomi'!Q"&amp;4+15*$A67+4*$A67+0),0)+IF(Analyse!$E$4="X",INDIRECT("'DATA - økonomi'!Q"&amp;4+15*$A67+4*$A67+1),0)+IF(Analyse!$E$104="X",INDIRECT("'DATA - økonomi'!Q"&amp;4+15*$A67+4*$A67+2),0)+IF(Analyse!$E$105="X",INDIRECT("'DATA - økonomi'!Q"&amp;4+15*$A67+4*$A67+3),0)+IF(Analyse!$E$106="X",INDIRECT("'DATA - økonomi'!Q"&amp;4+15*$A67+4*$A67+4),0)+IF(Analyse!$E$107="X",INDIRECT("'DATA - økonomi'!Q"&amp;4+15*$A67+4*$A67+5),0)+IF(Analyse!$E$108="X",INDIRECT("'DATA - økonomi'!Q"&amp;4+15*$A67+4*$A67+6),0)+IF(Analyse!$E$109="X",INDIRECT("'DATA - økonomi'!Q"&amp;4+15*$A67+4*$A67+7),0)+IF(Analyse!$E$110="X",INDIRECT("'DATA - økonomi'!Q"&amp;4+15*$A67+4*$A67+8),0)+IF(Analyse!$E$111="X",INDIRECT("'DATA - økonomi'!Q"&amp;4+15*$A67+4*$A67+9),0)+IF(Analyse!$E$112="X",INDIRECT("'DATA - økonomi'!Q"&amp;4+15*$A67+4*$A67+10),0)+IF(Analyse!$E$115="X",INDIRECT("'DATA - økonomi'!Q"&amp;4+15*$A67+4*$A67+11),0)+IF(Analyse!$E$116="X",INDIRECT("'DATA - økonomi'!Q"&amp;4+15*$A67+4*$A67+12),0)+IF(Analyse!$E$117="X",INDIRECT("'DATA - økonomi'!Q"&amp;4+15*$A67+4*$A67+13),0)+IF(Analyse!$E$129="X",INDIRECT("'DATA - økonomi'!Q"&amp;4+15*$A67+4*$A67+14),0)</f>
        <v>0</v>
      </c>
      <c r="R67" s="36">
        <f ca="1">IF(Analyse!$E$3="X",INDIRECT("'DATA - økonomi'!R"&amp;4+15*$A67+4*$A67+0),0)+IF(Analyse!$E$4="X",INDIRECT("'DATA - økonomi'!R"&amp;4+15*$A67+4*$A67+1),0)+IF(Analyse!$E$104="X",INDIRECT("'DATA - økonomi'!R"&amp;4+15*$A67+4*$A67+2),0)+IF(Analyse!$E$105="X",INDIRECT("'DATA - økonomi'!R"&amp;4+15*$A67+4*$A67+3),0)+IF(Analyse!$E$106="X",INDIRECT("'DATA - økonomi'!R"&amp;4+15*$A67+4*$A67+4),0)+IF(Analyse!$E$107="X",INDIRECT("'DATA - økonomi'!R"&amp;4+15*$A67+4*$A67+5),0)+IF(Analyse!$E$108="X",INDIRECT("'DATA - økonomi'!R"&amp;4+15*$A67+4*$A67+6),0)+IF(Analyse!$E$109="X",INDIRECT("'DATA - økonomi'!R"&amp;4+15*$A67+4*$A67+7),0)+IF(Analyse!$E$110="X",INDIRECT("'DATA - økonomi'!R"&amp;4+15*$A67+4*$A67+8),0)+IF(Analyse!$E$111="X",INDIRECT("'DATA - økonomi'!R"&amp;4+15*$A67+4*$A67+9),0)+IF(Analyse!$E$112="X",INDIRECT("'DATA - økonomi'!R"&amp;4+15*$A67+4*$A67+10),0)+IF(Analyse!$E$115="X",INDIRECT("'DATA - økonomi'!R"&amp;4+15*$A67+4*$A67+11),0)+IF(Analyse!$E$116="X",INDIRECT("'DATA - økonomi'!R"&amp;4+15*$A67+4*$A67+12),0)+IF(Analyse!$E$117="X",INDIRECT("'DATA - økonomi'!R"&amp;4+15*$A67+4*$A67+13),0)+IF(Analyse!$E$129="X",INDIRECT("'DATA - økonomi'!R"&amp;4+15*$A67+4*$A67+14),0)</f>
        <v>0</v>
      </c>
      <c r="S67" s="36">
        <f ca="1">IF(Analyse!$E$3="X",INDIRECT("'DATA - økonomi'!S"&amp;4+15*$A67+4*$A67+0),0)+IF(Analyse!$E$4="X",INDIRECT("'DATA - økonomi'!S"&amp;4+15*$A67+4*$A67+1),0)+IF(Analyse!$E$104="X",INDIRECT("'DATA - økonomi'!S"&amp;4+15*$A67+4*$A67+2),0)+IF(Analyse!$E$105="X",INDIRECT("'DATA - økonomi'!S"&amp;4+15*$A67+4*$A67+3),0)+IF(Analyse!$E$106="X",INDIRECT("'DATA - økonomi'!S"&amp;4+15*$A67+4*$A67+4),0)+IF(Analyse!$E$107="X",INDIRECT("'DATA - økonomi'!S"&amp;4+15*$A67+4*$A67+5),0)+IF(Analyse!$E$108="X",INDIRECT("'DATA - økonomi'!S"&amp;4+15*$A67+4*$A67+6),0)+IF(Analyse!$E$109="X",INDIRECT("'DATA - økonomi'!S"&amp;4+15*$A67+4*$A67+7),0)+IF(Analyse!$E$110="X",INDIRECT("'DATA - økonomi'!S"&amp;4+15*$A67+4*$A67+8),0)+IF(Analyse!$E$111="X",INDIRECT("'DATA - økonomi'!S"&amp;4+15*$A67+4*$A67+9),0)+IF(Analyse!$E$112="X",INDIRECT("'DATA - økonomi'!S"&amp;4+15*$A67+4*$A67+10),0)+IF(Analyse!$E$115="X",INDIRECT("'DATA - økonomi'!S"&amp;4+15*$A67+4*$A67+11),0)+IF(Analyse!$E$116="X",INDIRECT("'DATA - økonomi'!S"&amp;4+15*$A67+4*$A67+12),0)+IF(Analyse!$E$117="X",INDIRECT("'DATA - økonomi'!S"&amp;4+15*$A67+4*$A67+13),0)+IF(Analyse!$E$129="X",INDIRECT("'DATA - økonomi'!S"&amp;4+15*$A67+4*$A67+14),0)</f>
        <v>0</v>
      </c>
      <c r="T67" s="36">
        <f ca="1">IF(Analyse!$E$3="X",INDIRECT("'DATA - økonomi'!T"&amp;4+15*$A67+4*$A67+0),0)+IF(Analyse!$E$4="X",INDIRECT("'DATA - økonomi'!T"&amp;4+15*$A67+4*$A67+1),0)+IF(Analyse!$E$104="X",INDIRECT("'DATA - økonomi'!T"&amp;4+15*$A67+4*$A67+2),0)+IF(Analyse!$E$105="X",INDIRECT("'DATA - økonomi'!T"&amp;4+15*$A67+4*$A67+3),0)+IF(Analyse!$E$106="X",INDIRECT("'DATA - økonomi'!T"&amp;4+15*$A67+4*$A67+4),0)+IF(Analyse!$E$107="X",INDIRECT("'DATA - økonomi'!T"&amp;4+15*$A67+4*$A67+5),0)+IF(Analyse!$E$108="X",INDIRECT("'DATA - økonomi'!T"&amp;4+15*$A67+4*$A67+6),0)+IF(Analyse!$E$109="X",INDIRECT("'DATA - økonomi'!T"&amp;4+15*$A67+4*$A67+7),0)+IF(Analyse!$E$110="X",INDIRECT("'DATA - økonomi'!T"&amp;4+15*$A67+4*$A67+8),0)+IF(Analyse!$E$111="X",INDIRECT("'DATA - økonomi'!T"&amp;4+15*$A67+4*$A67+9),0)+IF(Analyse!$E$112="X",INDIRECT("'DATA - økonomi'!T"&amp;4+15*$A67+4*$A67+10),0)+IF(Analyse!$E$115="X",INDIRECT("'DATA - økonomi'!T"&amp;4+15*$A67+4*$A67+11),0)+IF(Analyse!$E$116="X",INDIRECT("'DATA - økonomi'!T"&amp;4+15*$A67+4*$A67+12),0)+IF(Analyse!$E$117="X",INDIRECT("'DATA - økonomi'!T"&amp;4+15*$A67+4*$A67+13),0)+IF(Analyse!$E$129="X",INDIRECT("'DATA - økonomi'!T"&amp;4+15*$A67+4*$A67+14),0)</f>
        <v>0</v>
      </c>
      <c r="U67" s="36">
        <f ca="1">IF(Analyse!$E$3="X",INDIRECT("'DATA - økonomi'!U"&amp;4+15*$A67+4*$A67+0),0)+IF(Analyse!$E$4="X",INDIRECT("'DATA - økonomi'!U"&amp;4+15*$A67+4*$A67+1),0)+IF(Analyse!$E$104="X",INDIRECT("'DATA - økonomi'!U"&amp;4+15*$A67+4*$A67+2),0)+IF(Analyse!$E$105="X",INDIRECT("'DATA - økonomi'!U"&amp;4+15*$A67+4*$A67+3),0)+IF(Analyse!$E$106="X",INDIRECT("'DATA - økonomi'!U"&amp;4+15*$A67+4*$A67+4),0)+IF(Analyse!$E$107="X",INDIRECT("'DATA - økonomi'!U"&amp;4+15*$A67+4*$A67+5),0)+IF(Analyse!$E$108="X",INDIRECT("'DATA - økonomi'!U"&amp;4+15*$A67+4*$A67+6),0)+IF(Analyse!$E$109="X",INDIRECT("'DATA - økonomi'!U"&amp;4+15*$A67+4*$A67+7),0)+IF(Analyse!$E$110="X",INDIRECT("'DATA - økonomi'!U"&amp;4+15*$A67+4*$A67+8),0)+IF(Analyse!$E$111="X",INDIRECT("'DATA - økonomi'!U"&amp;4+15*$A67+4*$A67+9),0)+IF(Analyse!$E$112="X",INDIRECT("'DATA - økonomi'!U"&amp;4+15*$A67+4*$A67+10),0)+IF(Analyse!$E$115="X",INDIRECT("'DATA - økonomi'!U"&amp;4+15*$A67+4*$A67+11),0)+IF(Analyse!$E$116="X",INDIRECT("'DATA - økonomi'!U"&amp;4+15*$A67+4*$A67+12),0)+IF(Analyse!$E$117="X",INDIRECT("'DATA - økonomi'!U"&amp;4+15*$A67+4*$A67+13),0)+IF(Analyse!$E$129="X",INDIRECT("'DATA - økonomi'!U"&amp;4+15*$A67+4*$A67+14),0)</f>
        <v>0</v>
      </c>
      <c r="V67" s="36">
        <f ca="1">IF(Analyse!$E$3="X",INDIRECT("'DATA - økonomi'!V"&amp;4+15*$A67+4*$A67+0),0)+IF(Analyse!$E$4="X",INDIRECT("'DATA - økonomi'!V"&amp;4+15*$A67+4*$A67+1),0)+IF(Analyse!$E$104="X",INDIRECT("'DATA - økonomi'!V"&amp;4+15*$A67+4*$A67+2),0)+IF(Analyse!$E$105="X",INDIRECT("'DATA - økonomi'!V"&amp;4+15*$A67+4*$A67+3),0)+IF(Analyse!$E$106="X",INDIRECT("'DATA - økonomi'!V"&amp;4+15*$A67+4*$A67+4),0)+IF(Analyse!$E$107="X",INDIRECT("'DATA - økonomi'!V"&amp;4+15*$A67+4*$A67+5),0)+IF(Analyse!$E$108="X",INDIRECT("'DATA - økonomi'!V"&amp;4+15*$A67+4*$A67+6),0)+IF(Analyse!$E$109="X",INDIRECT("'DATA - økonomi'!V"&amp;4+15*$A67+4*$A67+7),0)+IF(Analyse!$E$110="X",INDIRECT("'DATA - økonomi'!V"&amp;4+15*$A67+4*$A67+8),0)+IF(Analyse!$E$111="X",INDIRECT("'DATA - økonomi'!V"&amp;4+15*$A67+4*$A67+9),0)+IF(Analyse!$E$112="X",INDIRECT("'DATA - økonomi'!V"&amp;4+15*$A67+4*$A67+10),0)+IF(Analyse!$E$115="X",INDIRECT("'DATA - økonomi'!V"&amp;4+15*$A67+4*$A67+11),0)+IF(Analyse!$E$116="X",INDIRECT("'DATA - økonomi'!V"&amp;4+15*$A67+4*$A67+12),0)+IF(Analyse!$E$117="X",INDIRECT("'DATA - økonomi'!V"&amp;4+15*$A67+4*$A67+13),0)+IF(Analyse!$E$129="X",INDIRECT("'DATA - økonomi'!V"&amp;4+15*$A67+4*$A67+14),0)</f>
        <v>0</v>
      </c>
      <c r="W67" s="36">
        <f ca="1">IF(Analyse!$E$3="X",INDIRECT("'DATA - økonomi'!W"&amp;4+15*$A67+4*$A67+0),0)+IF(Analyse!$E$4="X",INDIRECT("'DATA - økonomi'!W"&amp;4+15*$A67+4*$A67+1),0)+IF(Analyse!$E$104="X",INDIRECT("'DATA - økonomi'!W"&amp;4+15*$A67+4*$A67+2),0)+IF(Analyse!$E$105="X",INDIRECT("'DATA - økonomi'!W"&amp;4+15*$A67+4*$A67+3),0)+IF(Analyse!$E$106="X",INDIRECT("'DATA - økonomi'!W"&amp;4+15*$A67+4*$A67+4),0)+IF(Analyse!$E$107="X",INDIRECT("'DATA - økonomi'!W"&amp;4+15*$A67+4*$A67+5),0)+IF(Analyse!$E$108="X",INDIRECT("'DATA - økonomi'!W"&amp;4+15*$A67+4*$A67+6),0)+IF(Analyse!$E$109="X",INDIRECT("'DATA - økonomi'!W"&amp;4+15*$A67+4*$A67+7),0)+IF(Analyse!$E$110="X",INDIRECT("'DATA - økonomi'!W"&amp;4+15*$A67+4*$A67+8),0)+IF(Analyse!$E$111="X",INDIRECT("'DATA - økonomi'!W"&amp;4+15*$A67+4*$A67+9),0)+IF(Analyse!$E$112="X",INDIRECT("'DATA - økonomi'!W"&amp;4+15*$A67+4*$A67+10),0)+IF(Analyse!$E$115="X",INDIRECT("'DATA - økonomi'!W"&amp;4+15*$A67+4*$A67+11),0)+IF(Analyse!$E$116="X",INDIRECT("'DATA - økonomi'!W"&amp;4+15*$A67+4*$A67+12),0)+IF(Analyse!$E$117="X",INDIRECT("'DATA - økonomi'!W"&amp;4+15*$A67+4*$A67+13),0)+IF(Analyse!$E$129="X",INDIRECT("'DATA - økonomi'!W"&amp;4+15*$A67+4*$A67+14),0)</f>
        <v>0</v>
      </c>
      <c r="X67" s="36">
        <f ca="1">IF(Analyse!$E$3="X",INDIRECT("'DATA - økonomi'!X"&amp;4+15*$A67+4*$A67+0),0)+IF(Analyse!$E$4="X",INDIRECT("'DATA - økonomi'!X"&amp;4+15*$A67+4*$A67+1),0)+IF(Analyse!$E$104="X",INDIRECT("'DATA - økonomi'!X"&amp;4+15*$A67+4*$A67+2),0)+IF(Analyse!$E$105="X",INDIRECT("'DATA - økonomi'!X"&amp;4+15*$A67+4*$A67+3),0)+IF(Analyse!$E$106="X",INDIRECT("'DATA - økonomi'!X"&amp;4+15*$A67+4*$A67+4),0)+IF(Analyse!$E$107="X",INDIRECT("'DATA - økonomi'!X"&amp;4+15*$A67+4*$A67+5),0)+IF(Analyse!$E$108="X",INDIRECT("'DATA - økonomi'!X"&amp;4+15*$A67+4*$A67+6),0)+IF(Analyse!$E$109="X",INDIRECT("'DATA - økonomi'!X"&amp;4+15*$A67+4*$A67+7),0)+IF(Analyse!$E$110="X",INDIRECT("'DATA - økonomi'!X"&amp;4+15*$A67+4*$A67+8),0)+IF(Analyse!$E$111="X",INDIRECT("'DATA - økonomi'!X"&amp;4+15*$A67+4*$A67+9),0)+IF(Analyse!$E$112="X",INDIRECT("'DATA - økonomi'!X"&amp;4+15*$A67+4*$A67+10),0)+IF(Analyse!$E$115="X",INDIRECT("'DATA - økonomi'!X"&amp;4+15*$A67+4*$A67+11),0)+IF(Analyse!$E$116="X",INDIRECT("'DATA - økonomi'!X"&amp;4+15*$A67+4*$A67+12),0)+IF(Analyse!$E$117="X",INDIRECT("'DATA - økonomi'!X"&amp;4+15*$A67+4*$A67+13),0)+IF(Analyse!$E$129="X",INDIRECT("'DATA - økonomi'!X"&amp;4+15*$A67+4*$A67+14),0)</f>
        <v>0</v>
      </c>
      <c r="Y67" s="36">
        <f ca="1">IF(Analyse!$E$3="X",INDIRECT("'DATA - økonomi'!Y"&amp;4+15*$A67+4*$A67+0),0)+IF(Analyse!$E$4="X",INDIRECT("'DATA - økonomi'!Y"&amp;4+15*$A67+4*$A67+1),0)+IF(Analyse!$E$104="X",INDIRECT("'DATA - økonomi'!Y"&amp;4+15*$A67+4*$A67+2),0)+IF(Analyse!$E$105="X",INDIRECT("'DATA - økonomi'!Y"&amp;4+15*$A67+4*$A67+3),0)+IF(Analyse!$E$106="X",INDIRECT("'DATA - økonomi'!Y"&amp;4+15*$A67+4*$A67+4),0)+IF(Analyse!$E$107="X",INDIRECT("'DATA - økonomi'!Y"&amp;4+15*$A67+4*$A67+5),0)+IF(Analyse!$E$108="X",INDIRECT("'DATA - økonomi'!Y"&amp;4+15*$A67+4*$A67+6),0)+IF(Analyse!$E$109="X",INDIRECT("'DATA - økonomi'!Y"&amp;4+15*$A67+4*$A67+7),0)+IF(Analyse!$E$110="X",INDIRECT("'DATA - økonomi'!Y"&amp;4+15*$A67+4*$A67+8),0)+IF(Analyse!$E$111="X",INDIRECT("'DATA - økonomi'!Y"&amp;4+15*$A67+4*$A67+9),0)+IF(Analyse!$E$112="X",INDIRECT("'DATA - økonomi'!Y"&amp;4+15*$A67+4*$A67+10),0)+IF(Analyse!$E$115="X",INDIRECT("'DATA - økonomi'!Y"&amp;4+15*$A67+4*$A67+11),0)+IF(Analyse!$E$116="X",INDIRECT("'DATA - økonomi'!Y"&amp;4+15*$A67+4*$A67+12),0)+IF(Analyse!$E$117="X",INDIRECT("'DATA - økonomi'!Y"&amp;4+15*$A67+4*$A67+13),0)+IF(Analyse!$E$129="X",INDIRECT("'DATA - økonomi'!Y"&amp;4+15*$A67+4*$A67+14),0)</f>
        <v>0</v>
      </c>
      <c r="Z67" s="36">
        <f ca="1">IF(Analyse!$E$3="X",INDIRECT("'DATA - økonomi'!Z"&amp;4+15*$A67+4*$A67+0),0)+IF(Analyse!$E$4="X",INDIRECT("'DATA - økonomi'!Z"&amp;4+15*$A67+4*$A67+1),0)+IF(Analyse!$E$104="X",INDIRECT("'DATA - økonomi'!Z"&amp;4+15*$A67+4*$A67+2),0)+IF(Analyse!$E$105="X",INDIRECT("'DATA - økonomi'!Z"&amp;4+15*$A67+4*$A67+3),0)+IF(Analyse!$E$106="X",INDIRECT("'DATA - økonomi'!Z"&amp;4+15*$A67+4*$A67+4),0)+IF(Analyse!$E$107="X",INDIRECT("'DATA - økonomi'!Z"&amp;4+15*$A67+4*$A67+5),0)+IF(Analyse!$E$108="X",INDIRECT("'DATA - økonomi'!Z"&amp;4+15*$A67+4*$A67+6),0)+IF(Analyse!$E$109="X",INDIRECT("'DATA - økonomi'!Z"&amp;4+15*$A67+4*$A67+7),0)+IF(Analyse!$E$110="X",INDIRECT("'DATA - økonomi'!Z"&amp;4+15*$A67+4*$A67+8),0)+IF(Analyse!$E$111="X",INDIRECT("'DATA - økonomi'!Z"&amp;4+15*$A67+4*$A67+9),0)+IF(Analyse!$E$112="X",INDIRECT("'DATA - økonomi'!Z"&amp;4+15*$A67+4*$A67+10),0)+IF(Analyse!$E$115="X",INDIRECT("'DATA - økonomi'!Z"&amp;4+15*$A67+4*$A67+11),0)+IF(Analyse!$E$116="X",INDIRECT("'DATA - økonomi'!Z"&amp;4+15*$A67+4*$A67+12),0)+IF(Analyse!$E$117="X",INDIRECT("'DATA - økonomi'!Z"&amp;4+15*$A67+4*$A67+13),0)+IF(Analyse!$E$129="X",INDIRECT("'DATA - økonomi'!Z"&amp;4+15*$A67+4*$A67+14),0)</f>
        <v>0</v>
      </c>
      <c r="AA67" s="36">
        <f ca="1">IF(Analyse!$E$3="X",INDIRECT("'DATA - økonomi'!Z"&amp;4+15*$A67+4*$A67+0),0)+IF(Analyse!$E$4="X",INDIRECT("'DATA - økonomi'!Z"&amp;4+15*$A67+4*$A67+1),0)+IF(Analyse!$E$104="X",INDIRECT("'DATA - økonomi'!Z"&amp;4+15*$A67+4*$A67+2),0)+IF(Analyse!$E$105="X",INDIRECT("'DATA - økonomi'!Z"&amp;4+15*$A67+4*$A67+3),0)+IF(Analyse!$E$106="X",INDIRECT("'DATA - økonomi'!Z"&amp;4+15*$A67+4*$A67+4),0)+IF(Analyse!$E$107="X",INDIRECT("'DATA - økonomi'!Z"&amp;4+15*$A67+4*$A67+5),0)+IF(Analyse!$E$108="X",INDIRECT("'DATA - økonomi'!Z"&amp;4+15*$A67+4*$A67+6),0)+IF(Analyse!$E$109="X",INDIRECT("'DATA - økonomi'!Z"&amp;4+15*$A67+4*$A67+7),0)+IF(Analyse!$E$110="X",INDIRECT("'DATA - økonomi'!Z"&amp;4+15*$A67+4*$A67+8),0)+IF(Analyse!$E$111="X",INDIRECT("'DATA - økonomi'!Z"&amp;4+15*$A67+4*$A67+9),0)+IF(Analyse!$E$112="X",INDIRECT("'DATA - økonomi'!Z"&amp;4+15*$A67+4*$A67+10),0)+IF(Analyse!$E$115="X",INDIRECT("'DATA - økonomi'!Z"&amp;4+15*$A67+4*$A67+11),0)+IF(Analyse!$E$116="X",INDIRECT("'DATA - økonomi'!Z"&amp;4+15*$A67+4*$A67+12),0)+IF(Analyse!$E$117="X",INDIRECT("'DATA - økonomi'!Z"&amp;4+15*$A67+4*$A67+13),0)+IF(Analyse!$E$129="X",INDIRECT("'DATA - økonomi'!Z"&amp;4+15*$A67+4*$A67+14),0)</f>
        <v>0</v>
      </c>
      <c r="AB67" s="36">
        <f ca="1">IF(Analyse!$E$3="X",INDIRECT("'DATA - økonomi'!Z"&amp;4+15*$A67+4*$A67+0),0)+IF(Analyse!$E$4="X",INDIRECT("'DATA - økonomi'!Z"&amp;4+15*$A67+4*$A67+1),0)+IF(Analyse!$E$104="X",INDIRECT("'DATA - økonomi'!Z"&amp;4+15*$A67+4*$A67+2),0)+IF(Analyse!$E$105="X",INDIRECT("'DATA - økonomi'!Z"&amp;4+15*$A67+4*$A67+3),0)+IF(Analyse!$E$106="X",INDIRECT("'DATA - økonomi'!Z"&amp;4+15*$A67+4*$A67+4),0)+IF(Analyse!$E$107="X",INDIRECT("'DATA - økonomi'!Z"&amp;4+15*$A67+4*$A67+5),0)+IF(Analyse!$E$108="X",INDIRECT("'DATA - økonomi'!Z"&amp;4+15*$A67+4*$A67+6),0)+IF(Analyse!$E$109="X",INDIRECT("'DATA - økonomi'!Z"&amp;4+15*$A67+4*$A67+7),0)+IF(Analyse!$E$110="X",INDIRECT("'DATA - økonomi'!Z"&amp;4+15*$A67+4*$A67+8),0)+IF(Analyse!$E$111="X",INDIRECT("'DATA - økonomi'!Z"&amp;4+15*$A67+4*$A67+9),0)+IF(Analyse!$E$112="X",INDIRECT("'DATA - økonomi'!Z"&amp;4+15*$A67+4*$A67+10),0)+IF(Analyse!$E$115="X",INDIRECT("'DATA - økonomi'!Z"&amp;4+15*$A67+4*$A67+11),0)+IF(Analyse!$E$116="X",INDIRECT("'DATA - økonomi'!Z"&amp;4+15*$A67+4*$A67+12),0)+IF(Analyse!$E$117="X",INDIRECT("'DATA - økonomi'!Z"&amp;4+15*$A67+4*$A67+13),0)+IF(Analyse!$E$129="X",INDIRECT("'DATA - økonomi'!Z"&amp;4+15*$A67+4*$A67+14),0)</f>
        <v>0</v>
      </c>
      <c r="AC67" s="30"/>
      <c r="AD67" s="35" t="s">
        <v>75</v>
      </c>
      <c r="AE67" s="36">
        <f ca="1">IF(Analyse!$E$3="X",INDIRECT("'DATA - økonomi'!AE"&amp;4+15*$A67+4*$A67+0),0)+IF(Analyse!$E$4="X",INDIRECT("'DATA - økonomi'!AE"&amp;4+15*$A67+4*$A67+1),0)+IF(Analyse!$E$104="X",INDIRECT("'DATA - økonomi'!AE"&amp;4+15*$A67+4*$A67+2),0)+IF(Analyse!$E$105="X",INDIRECT("'DATA - økonomi'!AE"&amp;4+15*$A67+4*$A67+3),0)+IF(Analyse!$E$106="X",INDIRECT("'DATA - økonomi'!AE"&amp;4+15*$A67+4*$A67+4),0)+IF(Analyse!$E$107="X",INDIRECT("'DATA - økonomi'!AE"&amp;4+15*$A67+4*$A67+5),0)+IF(Analyse!$E$108="X",INDIRECT("'DATA - økonomi'!AE"&amp;4+15*$A67+4*$A67+6),0)+IF(Analyse!$E$109="X",INDIRECT("'DATA - økonomi'!AE"&amp;4+15*$A67+4*$A67+7),0)+IF(Analyse!$E$110="X",INDIRECT("'DATA - økonomi'!AE"&amp;4+15*$A67+4*$A67+8),0)+IF(Analyse!$E$111="X",INDIRECT("'DATA - økonomi'!AE"&amp;4+15*$A67+4*$A67+9),0)+IF(Analyse!$E$112="X",INDIRECT("'DATA - økonomi'!AE"&amp;4+15*$A67+4*$A67+10),0)+IF(Analyse!$E$115="X",INDIRECT("'DATA - økonomi'!AE"&amp;4+15*$A67+4*$A67+11),0)+IF(Analyse!$E$116="X",INDIRECT("'DATA - økonomi'!AE"&amp;4+15*$A67+4*$A67+12),0)+IF(Analyse!$E$117="X",INDIRECT("'DATA - økonomi'!AE"&amp;4+15*$A67+4*$A67+13),0)+IF(Analyse!$E$129="X",INDIRECT("'DATA - økonomi'!AE"&amp;4+15*$A67+4*$A67+14),0)</f>
        <v>0</v>
      </c>
      <c r="AF67" s="36">
        <f ca="1">IF(Analyse!$E$3="X",INDIRECT("'DATA - økonomi'!AF"&amp;4+15*$A67+4*$A67+0),0)+IF(Analyse!$E$4="X",INDIRECT("'DATA - økonomi'!AF"&amp;4+15*$A67+4*$A67+1),0)+IF(Analyse!$E$104="X",INDIRECT("'DATA - økonomi'!AF"&amp;4+15*$A67+4*$A67+2),0)+IF(Analyse!$E$105="X",INDIRECT("'DATA - økonomi'!AF"&amp;4+15*$A67+4*$A67+3),0)+IF(Analyse!$E$106="X",INDIRECT("'DATA - økonomi'!AF"&amp;4+15*$A67+4*$A67+4),0)+IF(Analyse!$E$107="X",INDIRECT("'DATA - økonomi'!AF"&amp;4+15*$A67+4*$A67+5),0)+IF(Analyse!$E$108="X",INDIRECT("'DATA - økonomi'!AF"&amp;4+15*$A67+4*$A67+6),0)+IF(Analyse!$E$109="X",INDIRECT("'DATA - økonomi'!AF"&amp;4+15*$A67+4*$A67+7),0)+IF(Analyse!$E$110="X",INDIRECT("'DATA - økonomi'!AF"&amp;4+15*$A67+4*$A67+8),0)+IF(Analyse!$E$111="X",INDIRECT("'DATA - økonomi'!AF"&amp;4+15*$A67+4*$A67+9),0)+IF(Analyse!$E$112="X",INDIRECT("'DATA - økonomi'!AF"&amp;4+15*$A67+4*$A67+10),0)+IF(Analyse!$E$115="X",INDIRECT("'DATA - økonomi'!AF"&amp;4+15*$A67+4*$A67+11),0)+IF(Analyse!$E$116="X",INDIRECT("'DATA - økonomi'!AF"&amp;4+15*$A67+4*$A67+12),0)+IF(Analyse!$E$117="X",INDIRECT("'DATA - økonomi'!AF"&amp;4+15*$A67+4*$A67+13),0)+IF(Analyse!$E$129="X",INDIRECT("'DATA - økonomi'!AF"&amp;4+15*$A67+4*$A67+14),0)</f>
        <v>0</v>
      </c>
      <c r="AG67" s="36">
        <f ca="1">IF(Analyse!$E$3="X",INDIRECT("'DATA - økonomi'!AG"&amp;4+15*$A67+4*$A67+0),0)+IF(Analyse!$E$4="X",INDIRECT("'DATA - økonomi'!AG"&amp;4+15*$A67+4*$A67+1),0)+IF(Analyse!$E$104="X",INDIRECT("'DATA - økonomi'!AG"&amp;4+15*$A67+4*$A67+2),0)+IF(Analyse!$E$105="X",INDIRECT("'DATA - økonomi'!AG"&amp;4+15*$A67+4*$A67+3),0)+IF(Analyse!$E$106="X",INDIRECT("'DATA - økonomi'!AG"&amp;4+15*$A67+4*$A67+4),0)+IF(Analyse!$E$107="X",INDIRECT("'DATA - økonomi'!AG"&amp;4+15*$A67+4*$A67+5),0)+IF(Analyse!$E$108="X",INDIRECT("'DATA - økonomi'!AG"&amp;4+15*$A67+4*$A67+6),0)+IF(Analyse!$E$109="X",INDIRECT("'DATA - økonomi'!AG"&amp;4+15*$A67+4*$A67+7),0)+IF(Analyse!$E$110="X",INDIRECT("'DATA - økonomi'!AG"&amp;4+15*$A67+4*$A67+8),0)+IF(Analyse!$E$111="X",INDIRECT("'DATA - økonomi'!AG"&amp;4+15*$A67+4*$A67+9),0)+IF(Analyse!$E$112="X",INDIRECT("'DATA - økonomi'!AG"&amp;4+15*$A67+4*$A67+10),0)+IF(Analyse!$E$115="X",INDIRECT("'DATA - økonomi'!AG"&amp;4+15*$A67+4*$A67+11),0)+IF(Analyse!$E$116="X",INDIRECT("'DATA - økonomi'!AG"&amp;4+15*$A67+4*$A67+12),0)+IF(Analyse!$E$117="X",INDIRECT("'DATA - økonomi'!AG"&amp;4+15*$A67+4*$A67+13),0)+IF(Analyse!$E$129="X",INDIRECT("'DATA - økonomi'!AG"&amp;4+15*$A67+4*$A67+14),0)</f>
        <v>0</v>
      </c>
      <c r="AH67" s="36">
        <f ca="1">IF(Analyse!$E$3="X",INDIRECT("'DATA - økonomi'!AH"&amp;4+15*$A67+4*$A67+0),0)+IF(Analyse!$E$4="X",INDIRECT("'DATA - økonomi'!AH"&amp;4+15*$A67+4*$A67+1),0)+IF(Analyse!$E$104="X",INDIRECT("'DATA - økonomi'!AH"&amp;4+15*$A67+4*$A67+2),0)+IF(Analyse!$E$105="X",INDIRECT("'DATA - økonomi'!AH"&amp;4+15*$A67+4*$A67+3),0)+IF(Analyse!$E$106="X",INDIRECT("'DATA - økonomi'!AH"&amp;4+15*$A67+4*$A67+4),0)+IF(Analyse!$E$107="X",INDIRECT("'DATA - økonomi'!AH"&amp;4+15*$A67+4*$A67+5),0)+IF(Analyse!$E$108="X",INDIRECT("'DATA - økonomi'!AH"&amp;4+15*$A67+4*$A67+6),0)+IF(Analyse!$E$109="X",INDIRECT("'DATA - økonomi'!AH"&amp;4+15*$A67+4*$A67+7),0)+IF(Analyse!$E$110="X",INDIRECT("'DATA - økonomi'!AH"&amp;4+15*$A67+4*$A67+8),0)+IF(Analyse!$E$111="X",INDIRECT("'DATA - økonomi'!AH"&amp;4+15*$A67+4*$A67+9),0)+IF(Analyse!$E$112="X",INDIRECT("'DATA - økonomi'!AH"&amp;4+15*$A67+4*$A67+10),0)+IF(Analyse!$E$115="X",INDIRECT("'DATA - økonomi'!AH"&amp;4+15*$A67+4*$A67+11),0)+IF(Analyse!$E$116="X",INDIRECT("'DATA - økonomi'!AH"&amp;4+15*$A67+4*$A67+12),0)+IF(Analyse!$E$117="X",INDIRECT("'DATA - økonomi'!AH"&amp;4+15*$A67+4*$A67+13),0)+IF(Analyse!$E$129="X",INDIRECT("'DATA - økonomi'!AH"&amp;4+15*$A67+4*$A67+14),0)</f>
        <v>0</v>
      </c>
      <c r="AI67" s="36">
        <f ca="1">IF(Analyse!$E$3="X",INDIRECT("'DATA - økonomi'!AI"&amp;4+15*$A67+4*$A67+0),0)+IF(Analyse!$E$4="X",INDIRECT("'DATA - økonomi'!AI"&amp;4+15*$A67+4*$A67+1),0)+IF(Analyse!$E$104="X",INDIRECT("'DATA - økonomi'!AI"&amp;4+15*$A67+4*$A67+2),0)+IF(Analyse!$E$105="X",INDIRECT("'DATA - økonomi'!AI"&amp;4+15*$A67+4*$A67+3),0)+IF(Analyse!$E$106="X",INDIRECT("'DATA - økonomi'!AI"&amp;4+15*$A67+4*$A67+4),0)+IF(Analyse!$E$107="X",INDIRECT("'DATA - økonomi'!AI"&amp;4+15*$A67+4*$A67+5),0)+IF(Analyse!$E$108="X",INDIRECT("'DATA - økonomi'!AI"&amp;4+15*$A67+4*$A67+6),0)+IF(Analyse!$E$109="X",INDIRECT("'DATA - økonomi'!AI"&amp;4+15*$A67+4*$A67+7),0)+IF(Analyse!$E$110="X",INDIRECT("'DATA - økonomi'!AI"&amp;4+15*$A67+4*$A67+8),0)+IF(Analyse!$E$111="X",INDIRECT("'DATA - økonomi'!AI"&amp;4+15*$A67+4*$A67+9),0)+IF(Analyse!$E$112="X",INDIRECT("'DATA - økonomi'!AI"&amp;4+15*$A67+4*$A67+10),0)+IF(Analyse!$E$115="X",INDIRECT("'DATA - økonomi'!AI"&amp;4+15*$A67+4*$A67+11),0)+IF(Analyse!$E$116="X",INDIRECT("'DATA - økonomi'!AI"&amp;4+15*$A67+4*$A67+12),0)+IF(Analyse!$E$117="X",INDIRECT("'DATA - økonomi'!AI"&amp;4+15*$A67+4*$A67+13),0)+IF(Analyse!$E$129="X",INDIRECT("'DATA - økonomi'!AI"&amp;4+15*$A67+4*$A67+14),0)</f>
        <v>0</v>
      </c>
      <c r="AJ67" s="36">
        <f ca="1">IF(Analyse!$E$3="X",INDIRECT("'DATA - økonomi'!AJ"&amp;4+15*$A67+4*$A67+0),0)+IF(Analyse!$E$4="X",INDIRECT("'DATA - økonomi'!AJ"&amp;4+15*$A67+4*$A67+1),0)+IF(Analyse!$E$104="X",INDIRECT("'DATA - økonomi'!AJ"&amp;4+15*$A67+4*$A67+2),0)+IF(Analyse!$E$105="X",INDIRECT("'DATA - økonomi'!AJ"&amp;4+15*$A67+4*$A67+3),0)+IF(Analyse!$E$106="X",INDIRECT("'DATA - økonomi'!AJ"&amp;4+15*$A67+4*$A67+4),0)+IF(Analyse!$E$107="X",INDIRECT("'DATA - økonomi'!AJ"&amp;4+15*$A67+4*$A67+5),0)+IF(Analyse!$E$108="X",INDIRECT("'DATA - økonomi'!AJ"&amp;4+15*$A67+4*$A67+6),0)+IF(Analyse!$E$109="X",INDIRECT("'DATA - økonomi'!AJ"&amp;4+15*$A67+4*$A67+7),0)+IF(Analyse!$E$110="X",INDIRECT("'DATA - økonomi'!AJ"&amp;4+15*$A67+4*$A67+8),0)+IF(Analyse!$E$111="X",INDIRECT("'DATA - økonomi'!AJ"&amp;4+15*$A67+4*$A67+9),0)+IF(Analyse!$E$112="X",INDIRECT("'DATA - økonomi'!AJ"&amp;4+15*$A67+4*$A67+10),0)+IF(Analyse!$E$115="X",INDIRECT("'DATA - økonomi'!AJ"&amp;4+15*$A67+4*$A67+11),0)+IF(Analyse!$E$116="X",INDIRECT("'DATA - økonomi'!AJ"&amp;4+15*$A67+4*$A67+12),0)+IF(Analyse!$E$117="X",INDIRECT("'DATA - økonomi'!AJ"&amp;4+15*$A67+4*$A67+13),0)+IF(Analyse!$E$129="X",INDIRECT("'DATA - økonomi'!AJ"&amp;4+15*$A67+4*$A67+14),0)</f>
        <v>0</v>
      </c>
      <c r="AK67" s="36">
        <f ca="1">IF(Analyse!$E$3="X",INDIRECT("'DATA - økonomi'!AK"&amp;4+15*$A67+4*$A67+0),0)+IF(Analyse!$E$4="X",INDIRECT("'DATA - økonomi'!AK"&amp;4+15*$A67+4*$A67+1),0)+IF(Analyse!$E$104="X",INDIRECT("'DATA - økonomi'!AK"&amp;4+15*$A67+4*$A67+2),0)+IF(Analyse!$E$105="X",INDIRECT("'DATA - økonomi'!AK"&amp;4+15*$A67+4*$A67+3),0)+IF(Analyse!$E$106="X",INDIRECT("'DATA - økonomi'!AK"&amp;4+15*$A67+4*$A67+4),0)+IF(Analyse!$E$107="X",INDIRECT("'DATA - økonomi'!AK"&amp;4+15*$A67+4*$A67+5),0)+IF(Analyse!$E$108="X",INDIRECT("'DATA - økonomi'!AK"&amp;4+15*$A67+4*$A67+6),0)+IF(Analyse!$E$109="X",INDIRECT("'DATA - økonomi'!AK"&amp;4+15*$A67+4*$A67+7),0)+IF(Analyse!$E$110="X",INDIRECT("'DATA - økonomi'!AK"&amp;4+15*$A67+4*$A67+8),0)+IF(Analyse!$E$111="X",INDIRECT("'DATA - økonomi'!AK"&amp;4+15*$A67+4*$A67+9),0)+IF(Analyse!$E$112="X",INDIRECT("'DATA - økonomi'!AK"&amp;4+15*$A67+4*$A67+10),0)+IF(Analyse!$E$115="X",INDIRECT("'DATA - økonomi'!AK"&amp;4+15*$A67+4*$A67+11),0)+IF(Analyse!$E$116="X",INDIRECT("'DATA - økonomi'!AK"&amp;4+15*$A67+4*$A67+12),0)+IF(Analyse!$E$117="X",INDIRECT("'DATA - økonomi'!AK"&amp;4+15*$A67+4*$A67+13),0)+IF(Analyse!$E$129="X",INDIRECT("'DATA - økonomi'!AK"&amp;4+15*$A67+4*$A67+14),0)</f>
        <v>0</v>
      </c>
      <c r="AL67" s="36">
        <f ca="1">IF(Analyse!$E$3="X",INDIRECT("'DATA - økonomi'!AL"&amp;4+15*$A67+4*$A67+0),0)+IF(Analyse!$E$4="X",INDIRECT("'DATA - økonomi'!AL"&amp;4+15*$A67+4*$A67+1),0)+IF(Analyse!$E$104="X",INDIRECT("'DATA - økonomi'!AL"&amp;4+15*$A67+4*$A67+2),0)+IF(Analyse!$E$105="X",INDIRECT("'DATA - økonomi'!AL"&amp;4+15*$A67+4*$A67+3),0)+IF(Analyse!$E$106="X",INDIRECT("'DATA - økonomi'!AL"&amp;4+15*$A67+4*$A67+4),0)+IF(Analyse!$E$107="X",INDIRECT("'DATA - økonomi'!AL"&amp;4+15*$A67+4*$A67+5),0)+IF(Analyse!$E$108="X",INDIRECT("'DATA - økonomi'!AL"&amp;4+15*$A67+4*$A67+6),0)+IF(Analyse!$E$109="X",INDIRECT("'DATA - økonomi'!AL"&amp;4+15*$A67+4*$A67+7),0)+IF(Analyse!$E$110="X",INDIRECT("'DATA - økonomi'!AL"&amp;4+15*$A67+4*$A67+8),0)+IF(Analyse!$E$111="X",INDIRECT("'DATA - økonomi'!AL"&amp;4+15*$A67+4*$A67+9),0)+IF(Analyse!$E$112="X",INDIRECT("'DATA - økonomi'!AL"&amp;4+15*$A67+4*$A67+10),0)+IF(Analyse!$E$115="X",INDIRECT("'DATA - økonomi'!AL"&amp;4+15*$A67+4*$A67+11),0)+IF(Analyse!$E$116="X",INDIRECT("'DATA - økonomi'!AL"&amp;4+15*$A67+4*$A67+12),0)+IF(Analyse!$E$117="X",INDIRECT("'DATA - økonomi'!AL"&amp;4+15*$A67+4*$A67+13),0)+IF(Analyse!$E$129="X",INDIRECT("'DATA - økonomi'!AL"&amp;4+15*$A67+4*$A67+14),0)</f>
        <v>0</v>
      </c>
      <c r="AM67" s="36">
        <f ca="1">IF(Analyse!$E$3="X",INDIRECT("'DATA - økonomi'!AM"&amp;4+15*$A67+4*$A67+0),0)+IF(Analyse!$E$4="X",INDIRECT("'DATA - økonomi'!AM"&amp;4+15*$A67+4*$A67+1),0)+IF(Analyse!$E$104="X",INDIRECT("'DATA - økonomi'!AM"&amp;4+15*$A67+4*$A67+2),0)+IF(Analyse!$E$105="X",INDIRECT("'DATA - økonomi'!AM"&amp;4+15*$A67+4*$A67+3),0)+IF(Analyse!$E$106="X",INDIRECT("'DATA - økonomi'!AM"&amp;4+15*$A67+4*$A67+4),0)+IF(Analyse!$E$107="X",INDIRECT("'DATA - økonomi'!AM"&amp;4+15*$A67+4*$A67+5),0)+IF(Analyse!$E$108="X",INDIRECT("'DATA - økonomi'!AM"&amp;4+15*$A67+4*$A67+6),0)+IF(Analyse!$E$109="X",INDIRECT("'DATA - økonomi'!AM"&amp;4+15*$A67+4*$A67+7),0)+IF(Analyse!$E$110="X",INDIRECT("'DATA - økonomi'!AM"&amp;4+15*$A67+4*$A67+8),0)+IF(Analyse!$E$111="X",INDIRECT("'DATA - økonomi'!AM"&amp;4+15*$A67+4*$A67+9),0)+IF(Analyse!$E$112="X",INDIRECT("'DATA - økonomi'!AM"&amp;4+15*$A67+4*$A67+10),0)+IF(Analyse!$E$115="X",INDIRECT("'DATA - økonomi'!AM"&amp;4+15*$A67+4*$A67+11),0)+IF(Analyse!$E$116="X",INDIRECT("'DATA - økonomi'!AM"&amp;4+15*$A67+4*$A67+12),0)+IF(Analyse!$E$117="X",INDIRECT("'DATA - økonomi'!AM"&amp;4+15*$A67+4*$A67+13),0)+IF(Analyse!$E$129="X",INDIRECT("'DATA - økonomi'!AM"&amp;4+15*$A67+4*$A67+14),0)</f>
        <v>0</v>
      </c>
      <c r="AN67" s="36">
        <f ca="1">IF(Analyse!$E$3="X",INDIRECT("'DATA - økonomi'!AN"&amp;4+15*$A67+4*$A67+0),0)+IF(Analyse!$E$4="X",INDIRECT("'DATA - økonomi'!AN"&amp;4+15*$A67+4*$A67+1),0)+IF(Analyse!$E$104="X",INDIRECT("'DATA - økonomi'!AN"&amp;4+15*$A67+4*$A67+2),0)+IF(Analyse!$E$105="X",INDIRECT("'DATA - økonomi'!AN"&amp;4+15*$A67+4*$A67+3),0)+IF(Analyse!$E$106="X",INDIRECT("'DATA - økonomi'!AN"&amp;4+15*$A67+4*$A67+4),0)+IF(Analyse!$E$107="X",INDIRECT("'DATA - økonomi'!AN"&amp;4+15*$A67+4*$A67+5),0)+IF(Analyse!$E$108="X",INDIRECT("'DATA - økonomi'!AN"&amp;4+15*$A67+4*$A67+6),0)+IF(Analyse!$E$109="X",INDIRECT("'DATA - økonomi'!AN"&amp;4+15*$A67+4*$A67+7),0)+IF(Analyse!$E$110="X",INDIRECT("'DATA - økonomi'!AN"&amp;4+15*$A67+4*$A67+8),0)+IF(Analyse!$E$111="X",INDIRECT("'DATA - økonomi'!AN"&amp;4+15*$A67+4*$A67+9),0)+IF(Analyse!$E$112="X",INDIRECT("'DATA - økonomi'!AN"&amp;4+15*$A67+4*$A67+10),0)+IF(Analyse!$E$115="X",INDIRECT("'DATA - økonomi'!AN"&amp;4+15*$A67+4*$A67+11),0)+IF(Analyse!$E$116="X",INDIRECT("'DATA - økonomi'!AN"&amp;4+15*$A67+4*$A67+12),0)+IF(Analyse!$E$117="X",INDIRECT("'DATA - økonomi'!AN"&amp;4+15*$A67+4*$A67+13),0)+IF(Analyse!$E$129="X",INDIRECT("'DATA - økonomi'!AN"&amp;4+15*$A67+4*$A67+14),0)</f>
        <v>0</v>
      </c>
      <c r="AO67" s="36">
        <f ca="1">IF(Analyse!$E$3="X",INDIRECT("'DATA - økonomi'!AO"&amp;4+15*$A67+4*$A67+0),0)+IF(Analyse!$E$4="X",INDIRECT("'DATA - økonomi'!AO"&amp;4+15*$A67+4*$A67+1),0)+IF(Analyse!$E$104="X",INDIRECT("'DATA - økonomi'!AO"&amp;4+15*$A67+4*$A67+2),0)+IF(Analyse!$E$105="X",INDIRECT("'DATA - økonomi'!AO"&amp;4+15*$A67+4*$A67+3),0)+IF(Analyse!$E$106="X",INDIRECT("'DATA - økonomi'!AO"&amp;4+15*$A67+4*$A67+4),0)+IF(Analyse!$E$107="X",INDIRECT("'DATA - økonomi'!AO"&amp;4+15*$A67+4*$A67+5),0)+IF(Analyse!$E$108="X",INDIRECT("'DATA - økonomi'!AO"&amp;4+15*$A67+4*$A67+6),0)+IF(Analyse!$E$109="X",INDIRECT("'DATA - økonomi'!AO"&amp;4+15*$A67+4*$A67+7),0)+IF(Analyse!$E$110="X",INDIRECT("'DATA - økonomi'!AO"&amp;4+15*$A67+4*$A67+8),0)+IF(Analyse!$E$111="X",INDIRECT("'DATA - økonomi'!AO"&amp;4+15*$A67+4*$A67+9),0)+IF(Analyse!$E$112="X",INDIRECT("'DATA - økonomi'!AO"&amp;4+15*$A67+4*$A67+10),0)+IF(Analyse!$E$115="X",INDIRECT("'DATA - økonomi'!AO"&amp;4+15*$A67+4*$A67+11),0)+IF(Analyse!$E$116="X",INDIRECT("'DATA - økonomi'!AO"&amp;4+15*$A67+4*$A67+12),0)+IF(Analyse!$E$117="X",INDIRECT("'DATA - økonomi'!AO"&amp;4+15*$A67+4*$A67+13),0)+IF(Analyse!$E$129="X",INDIRECT("'DATA - økonomi'!AO"&amp;4+15*$A67+4*$A67+14),0)</f>
        <v>0</v>
      </c>
      <c r="AP67" s="30"/>
      <c r="AQ67" s="35" t="s">
        <v>75</v>
      </c>
      <c r="AR67" s="36">
        <f ca="1">INDIRECT("'DATA - økonomi'!AE"&amp;($A170+1)*19)</f>
        <v>13232.6</v>
      </c>
      <c r="AS67" s="36">
        <f ca="1">INDIRECT("'DATA - økonomi'!AF"&amp;($A170+1)*19)</f>
        <v>13150.892</v>
      </c>
      <c r="AT67" s="36">
        <f ca="1">INDIRECT("'DATA - økonomi'!AG"&amp;($A170+1)*19)</f>
        <v>13134.871999999999</v>
      </c>
      <c r="AU67" s="36">
        <f ca="1">INDIRECT("'DATA - økonomi'!AH"&amp;($A170+1)*19)</f>
        <v>13190.076000000001</v>
      </c>
      <c r="AV67" s="36">
        <f ca="1">INDIRECT("'DATA - økonomi'!AI"&amp;($A170+1)*19)</f>
        <v>13197.621000000001</v>
      </c>
      <c r="AW67" s="36">
        <f ca="1">INDIRECT("'DATA - økonomi'!AJ"&amp;($A170+1)*19)</f>
        <v>13326.714</v>
      </c>
      <c r="AX67" s="36">
        <f ca="1">INDIRECT("'DATA - økonomi'!AK"&amp;($A170+1)*19)</f>
        <v>13219.525</v>
      </c>
      <c r="AY67" s="36">
        <f ca="1">INDIRECT("'DATA - økonomi'!AL"&amp;($A170+1)*19)</f>
        <v>13272.364000000001</v>
      </c>
      <c r="AZ67" s="36">
        <f ca="1">INDIRECT("'DATA - økonomi'!AM"&amp;($A170+1)*19)</f>
        <v>13235.904000000002</v>
      </c>
      <c r="BA67" s="36">
        <f ca="1">INDIRECT("'DATA - økonomi'!AN"&amp;($A170+1)*19)</f>
        <v>13376.495999999999</v>
      </c>
      <c r="BB67" s="36">
        <f ca="1">INDIRECT("'DATA - økonomi'!AO"&amp;($A170+1)*19)</f>
        <v>13584.95</v>
      </c>
      <c r="BC67" s="30"/>
    </row>
    <row r="68" spans="1:55" x14ac:dyDescent="0.25">
      <c r="A68" s="32">
        <v>64</v>
      </c>
      <c r="B68" s="35" t="s">
        <v>76</v>
      </c>
      <c r="C68" s="36">
        <f ca="1">IF(Analyse!$E$3="X",INDIRECT("'DATA - økonomi'!C"&amp;4+15*$A68+4*$A68+0),0)+IF(Analyse!$E$4="X",INDIRECT("'DATA - økonomi'!C"&amp;4+15*$A68+4*$A68+1),0)+IF(Analyse!$E$104="X",INDIRECT("'DATA - økonomi'!C"&amp;4+15*$A68+4*$A68+2),0)+IF(Analyse!$E$105="X",INDIRECT("'DATA - økonomi'!C"&amp;4+15*$A68+4*$A68+3),0)+IF(Analyse!$E$106="X",INDIRECT("'DATA - økonomi'!C"&amp;4+15*$A68+4*$A68+4),0)+IF(Analyse!$E$107="X",INDIRECT("'DATA - økonomi'!C"&amp;4+15*$A68+4*$A68+5),0)+IF(Analyse!$E$108="X",INDIRECT("'DATA - økonomi'!C"&amp;4+15*$A68+4*$A68+6),0)+IF(Analyse!$E$109="X",INDIRECT("'DATA - økonomi'!C"&amp;4+15*$A68+4*$A68+7),0)+IF(Analyse!$E$110="X",INDIRECT("'DATA - økonomi'!C"&amp;4+15*$A68+4*$A68+8),0)+IF(Analyse!$E$111="X",INDIRECT("'DATA - økonomi'!C"&amp;4+15*$A68+4*$A68+9),0)+IF(Analyse!$E$112="X",INDIRECT("'DATA - økonomi'!C"&amp;4+15*$A68+4*$A68+10),0)+IF(Analyse!$E$115="X",INDIRECT("'DATA - økonomi'!C"&amp;4+15*$A68+4*$A68+11),0)+IF(Analyse!$E$116="X",INDIRECT("'DATA - økonomi'!C"&amp;4+15*$A68+4*$A68+12),0)+IF(Analyse!$E$117="X",INDIRECT("'DATA - økonomi'!C"&amp;4+15*$A68+4*$A68+13),0)+IF(Analyse!$E$129="X",INDIRECT("'DATA - økonomi'!C"&amp;4+15*$A68+4*$A68+14),0)</f>
        <v>0</v>
      </c>
      <c r="D68" s="36">
        <f ca="1">IF(Analyse!$E$3="X",INDIRECT("'DATA - økonomi'!D"&amp;4+15*$A68+4*$A68+0),0)+IF(Analyse!$E$4="X",INDIRECT("'DATA - økonomi'!D"&amp;4+15*$A68+4*$A68+1),0)+IF(Analyse!$E$104="X",INDIRECT("'DATA - økonomi'!D"&amp;4+15*$A68+4*$A68+2),0)+IF(Analyse!$E$105="X",INDIRECT("'DATA - økonomi'!D"&amp;4+15*$A68+4*$A68+3),0)+IF(Analyse!$E$106="X",INDIRECT("'DATA - økonomi'!D"&amp;4+15*$A68+4*$A68+4),0)+IF(Analyse!$E$107="X",INDIRECT("'DATA - økonomi'!D"&amp;4+15*$A68+4*$A68+5),0)+IF(Analyse!$E$108="X",INDIRECT("'DATA - økonomi'!D"&amp;4+15*$A68+4*$A68+6),0)+IF(Analyse!$E$109="X",INDIRECT("'DATA - økonomi'!D"&amp;4+15*$A68+4*$A68+7),0)+IF(Analyse!$E$110="X",INDIRECT("'DATA - økonomi'!D"&amp;4+15*$A68+4*$A68+8),0)+IF(Analyse!$E$111="X",INDIRECT("'DATA - økonomi'!D"&amp;4+15*$A68+4*$A68+9),0)+IF(Analyse!$E$112="X",INDIRECT("'DATA - økonomi'!D"&amp;4+15*$A68+4*$A68+10),0)+IF(Analyse!$E$115="X",INDIRECT("'DATA - økonomi'!D"&amp;4+15*$A68+4*$A68+11),0)+IF(Analyse!$E$116="X",INDIRECT("'DATA - økonomi'!D"&amp;4+15*$A68+4*$A68+12),0)+IF(Analyse!$E$117="X",INDIRECT("'DATA - økonomi'!D"&amp;4+15*$A68+4*$A68+13),0)+IF(Analyse!$E$129="X",INDIRECT("'DATA - økonomi'!D"&amp;4+15*$A68+4*$A68+14),0)</f>
        <v>0</v>
      </c>
      <c r="E68" s="36">
        <f ca="1">IF(Analyse!$E$3="X",INDIRECT("'DATA - økonomi'!E"&amp;4+15*$A68+4*$A68+0),0)+IF(Analyse!$E$4="X",INDIRECT("'DATA - økonomi'!E"&amp;4+15*$A68+4*$A68+1),0)+IF(Analyse!$E$104="X",INDIRECT("'DATA - økonomi'!E"&amp;4+15*$A68+4*$A68+2),0)+IF(Analyse!$E$105="X",INDIRECT("'DATA - økonomi'!E"&amp;4+15*$A68+4*$A68+3),0)+IF(Analyse!$E$106="X",INDIRECT("'DATA - økonomi'!E"&amp;4+15*$A68+4*$A68+4),0)+IF(Analyse!$E$107="X",INDIRECT("'DATA - økonomi'!E"&amp;4+15*$A68+4*$A68+5),0)+IF(Analyse!$E$108="X",INDIRECT("'DATA - økonomi'!E"&amp;4+15*$A68+4*$A68+6),0)+IF(Analyse!$E$109="X",INDIRECT("'DATA - økonomi'!E"&amp;4+15*$A68+4*$A68+7),0)+IF(Analyse!$E$110="X",INDIRECT("'DATA - økonomi'!E"&amp;4+15*$A68+4*$A68+8),0)+IF(Analyse!$E$111="X",INDIRECT("'DATA - økonomi'!E"&amp;4+15*$A68+4*$A68+9),0)+IF(Analyse!$E$112="X",INDIRECT("'DATA - økonomi'!E"&amp;4+15*$A68+4*$A68+10),0)+IF(Analyse!$E$115="X",INDIRECT("'DATA - økonomi'!E"&amp;4+15*$A68+4*$A68+11),0)+IF(Analyse!$E$116="X",INDIRECT("'DATA - økonomi'!E"&amp;4+15*$A68+4*$A68+12),0)+IF(Analyse!$E$117="X",INDIRECT("'DATA - økonomi'!E"&amp;4+15*$A68+4*$A68+13),0)+IF(Analyse!$E$129="X",INDIRECT("'DATA - økonomi'!E"&amp;4+15*$A68+4*$A68+14),0)</f>
        <v>0</v>
      </c>
      <c r="F68" s="36">
        <f ca="1">IF(Analyse!$E$3="X",INDIRECT("'DATA - økonomi'!F"&amp;4+15*$A68+4*$A68+0),0)+IF(Analyse!$E$4="X",INDIRECT("'DATA - økonomi'!F"&amp;4+15*$A68+4*$A68+1),0)+IF(Analyse!$E$104="X",INDIRECT("'DATA - økonomi'!F"&amp;4+15*$A68+4*$A68+2),0)+IF(Analyse!$E$105="X",INDIRECT("'DATA - økonomi'!F"&amp;4+15*$A68+4*$A68+3),0)+IF(Analyse!$E$106="X",INDIRECT("'DATA - økonomi'!F"&amp;4+15*$A68+4*$A68+4),0)+IF(Analyse!$E$107="X",INDIRECT("'DATA - økonomi'!F"&amp;4+15*$A68+4*$A68+5),0)+IF(Analyse!$E$108="X",INDIRECT("'DATA - økonomi'!F"&amp;4+15*$A68+4*$A68+6),0)+IF(Analyse!$E$109="X",INDIRECT("'DATA - økonomi'!F"&amp;4+15*$A68+4*$A68+7),0)+IF(Analyse!$E$110="X",INDIRECT("'DATA - økonomi'!F"&amp;4+15*$A68+4*$A68+8),0)+IF(Analyse!$E$111="X",INDIRECT("'DATA - økonomi'!F"&amp;4+15*$A68+4*$A68+9),0)+IF(Analyse!$E$112="X",INDIRECT("'DATA - økonomi'!F"&amp;4+15*$A68+4*$A68+10),0)+IF(Analyse!$E$115="X",INDIRECT("'DATA - økonomi'!F"&amp;4+15*$A68+4*$A68+11),0)+IF(Analyse!$E$116="X",INDIRECT("'DATA - økonomi'!F"&amp;4+15*$A68+4*$A68+12),0)+IF(Analyse!$E$117="X",INDIRECT("'DATA - økonomi'!F"&amp;4+15*$A68+4*$A68+13),0)+IF(Analyse!$E$129="X",INDIRECT("'DATA - økonomi'!F"&amp;4+15*$A68+4*$A68+14),0)</f>
        <v>0</v>
      </c>
      <c r="G68" s="36">
        <f ca="1">IF(Analyse!$E$3="X",INDIRECT("'DATA - økonomi'!G"&amp;4+15*$A68+4*$A68+0),0)+IF(Analyse!$E$4="X",INDIRECT("'DATA - økonomi'!G"&amp;4+15*$A68+4*$A68+1),0)+IF(Analyse!$E$104="X",INDIRECT("'DATA - økonomi'!G"&amp;4+15*$A68+4*$A68+2),0)+IF(Analyse!$E$105="X",INDIRECT("'DATA - økonomi'!G"&amp;4+15*$A68+4*$A68+3),0)+IF(Analyse!$E$106="X",INDIRECT("'DATA - økonomi'!G"&amp;4+15*$A68+4*$A68+4),0)+IF(Analyse!$E$107="X",INDIRECT("'DATA - økonomi'!G"&amp;4+15*$A68+4*$A68+5),0)+IF(Analyse!$E$108="X",INDIRECT("'DATA - økonomi'!G"&amp;4+15*$A68+4*$A68+6),0)+IF(Analyse!$E$109="X",INDIRECT("'DATA - økonomi'!G"&amp;4+15*$A68+4*$A68+7),0)+IF(Analyse!$E$110="X",INDIRECT("'DATA - økonomi'!G"&amp;4+15*$A68+4*$A68+8),0)+IF(Analyse!$E$111="X",INDIRECT("'DATA - økonomi'!G"&amp;4+15*$A68+4*$A68+9),0)+IF(Analyse!$E$112="X",INDIRECT("'DATA - økonomi'!G"&amp;4+15*$A68+4*$A68+10),0)+IF(Analyse!$E$115="X",INDIRECT("'DATA - økonomi'!G"&amp;4+15*$A68+4*$A68+11),0)+IF(Analyse!$E$116="X",INDIRECT("'DATA - økonomi'!G"&amp;4+15*$A68+4*$A68+12),0)+IF(Analyse!$E$117="X",INDIRECT("'DATA - økonomi'!G"&amp;4+15*$A68+4*$A68+13),0)+IF(Analyse!$E$129="X",INDIRECT("'DATA - økonomi'!G"&amp;4+15*$A68+4*$A68+14),0)</f>
        <v>0</v>
      </c>
      <c r="H68" s="36">
        <f ca="1">IF(Analyse!$E$3="X",INDIRECT("'DATA - økonomi'!H"&amp;4+15*$A68+4*$A68+0),0)+IF(Analyse!$E$4="X",INDIRECT("'DATA - økonomi'!H"&amp;4+15*$A68+4*$A68+1),0)+IF(Analyse!$E$104="X",INDIRECT("'DATA - økonomi'!H"&amp;4+15*$A68+4*$A68+2),0)+IF(Analyse!$E$105="X",INDIRECT("'DATA - økonomi'!H"&amp;4+15*$A68+4*$A68+3),0)+IF(Analyse!$E$106="X",INDIRECT("'DATA - økonomi'!H"&amp;4+15*$A68+4*$A68+4),0)+IF(Analyse!$E$107="X",INDIRECT("'DATA - økonomi'!H"&amp;4+15*$A68+4*$A68+5),0)+IF(Analyse!$E$108="X",INDIRECT("'DATA - økonomi'!H"&amp;4+15*$A68+4*$A68+6),0)+IF(Analyse!$E$109="X",INDIRECT("'DATA - økonomi'!H"&amp;4+15*$A68+4*$A68+7),0)+IF(Analyse!$E$110="X",INDIRECT("'DATA - økonomi'!H"&amp;4+15*$A68+4*$A68+8),0)+IF(Analyse!$E$111="X",INDIRECT("'DATA - økonomi'!H"&amp;4+15*$A68+4*$A68+9),0)+IF(Analyse!$E$112="X",INDIRECT("'DATA - økonomi'!H"&amp;4+15*$A68+4*$A68+10),0)+IF(Analyse!$E$115="X",INDIRECT("'DATA - økonomi'!H"&amp;4+15*$A68+4*$A68+11),0)+IF(Analyse!$E$116="X",INDIRECT("'DATA - økonomi'!H"&amp;4+15*$A68+4*$A68+12),0)+IF(Analyse!$E$117="X",INDIRECT("'DATA - økonomi'!H"&amp;4+15*$A68+4*$A68+13),0)+IF(Analyse!$E$129="X",INDIRECT("'DATA - økonomi'!H"&amp;4+15*$A68+4*$A68+14),0)</f>
        <v>0</v>
      </c>
      <c r="I68" s="36">
        <f ca="1">IF(Analyse!$E$3="X",INDIRECT("'DATA - økonomi'!I"&amp;4+15*$A68+4*$A68+0),0)+IF(Analyse!$E$4="X",INDIRECT("'DATA - økonomi'!I"&amp;4+15*$A68+4*$A68+1),0)+IF(Analyse!$E$104="X",INDIRECT("'DATA - økonomi'!I"&amp;4+15*$A68+4*$A68+2),0)+IF(Analyse!$E$105="X",INDIRECT("'DATA - økonomi'!I"&amp;4+15*$A68+4*$A68+3),0)+IF(Analyse!$E$106="X",INDIRECT("'DATA - økonomi'!I"&amp;4+15*$A68+4*$A68+4),0)+IF(Analyse!$E$107="X",INDIRECT("'DATA - økonomi'!I"&amp;4+15*$A68+4*$A68+5),0)+IF(Analyse!$E$108="X",INDIRECT("'DATA - økonomi'!I"&amp;4+15*$A68+4*$A68+6),0)+IF(Analyse!$E$109="X",INDIRECT("'DATA - økonomi'!I"&amp;4+15*$A68+4*$A68+7),0)+IF(Analyse!$E$110="X",INDIRECT("'DATA - økonomi'!I"&amp;4+15*$A68+4*$A68+8),0)+IF(Analyse!$E$111="X",INDIRECT("'DATA - økonomi'!I"&amp;4+15*$A68+4*$A68+9),0)+IF(Analyse!$E$112="X",INDIRECT("'DATA - økonomi'!I"&amp;4+15*$A68+4*$A68+10),0)+IF(Analyse!$E$115="X",INDIRECT("'DATA - økonomi'!I"&amp;4+15*$A68+4*$A68+11),0)+IF(Analyse!$E$116="X",INDIRECT("'DATA - økonomi'!I"&amp;4+15*$A68+4*$A68+12),0)+IF(Analyse!$E$117="X",INDIRECT("'DATA - økonomi'!I"&amp;4+15*$A68+4*$A68+13),0)+IF(Analyse!$E$129="X",INDIRECT("'DATA - økonomi'!I"&amp;4+15*$A68+4*$A68+14),0)</f>
        <v>0</v>
      </c>
      <c r="J68" s="36">
        <f ca="1">IF(Analyse!$E$3="X",INDIRECT("'DATA - økonomi'!J"&amp;4+15*$A68+4*$A68+0),0)+IF(Analyse!$E$4="X",INDIRECT("'DATA - økonomi'!J"&amp;4+15*$A68+4*$A68+1),0)+IF(Analyse!$E$104="X",INDIRECT("'DATA - økonomi'!J"&amp;4+15*$A68+4*$A68+2),0)+IF(Analyse!$E$105="X",INDIRECT("'DATA - økonomi'!J"&amp;4+15*$A68+4*$A68+3),0)+IF(Analyse!$E$106="X",INDIRECT("'DATA - økonomi'!J"&amp;4+15*$A68+4*$A68+4),0)+IF(Analyse!$E$107="X",INDIRECT("'DATA - økonomi'!J"&amp;4+15*$A68+4*$A68+5),0)+IF(Analyse!$E$108="X",INDIRECT("'DATA - økonomi'!J"&amp;4+15*$A68+4*$A68+6),0)+IF(Analyse!$E$109="X",INDIRECT("'DATA - økonomi'!J"&amp;4+15*$A68+4*$A68+7),0)+IF(Analyse!$E$110="X",INDIRECT("'DATA - økonomi'!J"&amp;4+15*$A68+4*$A68+8),0)+IF(Analyse!$E$111="X",INDIRECT("'DATA - økonomi'!J"&amp;4+15*$A68+4*$A68+9),0)+IF(Analyse!$E$112="X",INDIRECT("'DATA - økonomi'!J"&amp;4+15*$A68+4*$A68+10),0)+IF(Analyse!$E$115="X",INDIRECT("'DATA - økonomi'!J"&amp;4+15*$A68+4*$A68+11),0)+IF(Analyse!$E$116="X",INDIRECT("'DATA - økonomi'!J"&amp;4+15*$A68+4*$A68+12),0)+IF(Analyse!$E$117="X",INDIRECT("'DATA - økonomi'!J"&amp;4+15*$A68+4*$A68+13),0)+IF(Analyse!$E$129="X",INDIRECT("'DATA - økonomi'!J"&amp;4+15*$A68+4*$A68+14),0)</f>
        <v>0</v>
      </c>
      <c r="K68" s="36">
        <f ca="1">IF(Analyse!$E$3="X",INDIRECT("'DATA - økonomi'!K"&amp;4+15*$A68+4*$A68+0),0)+IF(Analyse!$E$4="X",INDIRECT("'DATA - økonomi'!K"&amp;4+15*$A68+4*$A68+1),0)+IF(Analyse!$E$104="X",INDIRECT("'DATA - økonomi'!K"&amp;4+15*$A68+4*$A68+2),0)+IF(Analyse!$E$105="X",INDIRECT("'DATA - økonomi'!K"&amp;4+15*$A68+4*$A68+3),0)+IF(Analyse!$E$106="X",INDIRECT("'DATA - økonomi'!K"&amp;4+15*$A68+4*$A68+4),0)+IF(Analyse!$E$107="X",INDIRECT("'DATA - økonomi'!K"&amp;4+15*$A68+4*$A68+5),0)+IF(Analyse!$E$108="X",INDIRECT("'DATA - økonomi'!K"&amp;4+15*$A68+4*$A68+6),0)+IF(Analyse!$E$109="X",INDIRECT("'DATA - økonomi'!K"&amp;4+15*$A68+4*$A68+7),0)+IF(Analyse!$E$110="X",INDIRECT("'DATA - økonomi'!K"&amp;4+15*$A68+4*$A68+8),0)+IF(Analyse!$E$111="X",INDIRECT("'DATA - økonomi'!K"&amp;4+15*$A68+4*$A68+9),0)+IF(Analyse!$E$112="X",INDIRECT("'DATA - økonomi'!K"&amp;4+15*$A68+4*$A68+10),0)+IF(Analyse!$E$115="X",INDIRECT("'DATA - økonomi'!K"&amp;4+15*$A68+4*$A68+11),0)+IF(Analyse!$E$116="X",INDIRECT("'DATA - økonomi'!K"&amp;4+15*$A68+4*$A68+12),0)+IF(Analyse!$E$117="X",INDIRECT("'DATA - økonomi'!K"&amp;4+15*$A68+4*$A68+13),0)+IF(Analyse!$E$129="X",INDIRECT("'DATA - økonomi'!K"&amp;4+15*$A68+4*$A68+14),0)</f>
        <v>0</v>
      </c>
      <c r="L68" s="36">
        <f ca="1">IF(Analyse!$E$3="X",INDIRECT("'DATA - økonomi'!L"&amp;4+15*$A68+4*$A68+0),0)+IF(Analyse!$E$4="X",INDIRECT("'DATA - økonomi'!L"&amp;4+15*$A68+4*$A68+1),0)+IF(Analyse!$E$104="X",INDIRECT("'DATA - økonomi'!L"&amp;4+15*$A68+4*$A68+2),0)+IF(Analyse!$E$105="X",INDIRECT("'DATA - økonomi'!L"&amp;4+15*$A68+4*$A68+3),0)+IF(Analyse!$E$106="X",INDIRECT("'DATA - økonomi'!L"&amp;4+15*$A68+4*$A68+4),0)+IF(Analyse!$E$107="X",INDIRECT("'DATA - økonomi'!L"&amp;4+15*$A68+4*$A68+5),0)+IF(Analyse!$E$108="X",INDIRECT("'DATA - økonomi'!L"&amp;4+15*$A68+4*$A68+6),0)+IF(Analyse!$E$109="X",INDIRECT("'DATA - økonomi'!L"&amp;4+15*$A68+4*$A68+7),0)+IF(Analyse!$E$110="X",INDIRECT("'DATA - økonomi'!L"&amp;4+15*$A68+4*$A68+8),0)+IF(Analyse!$E$111="X",INDIRECT("'DATA - økonomi'!L"&amp;4+15*$A68+4*$A68+9),0)+IF(Analyse!$E$112="X",INDIRECT("'DATA - økonomi'!L"&amp;4+15*$A68+4*$A68+10),0)+IF(Analyse!$E$115="X",INDIRECT("'DATA - økonomi'!L"&amp;4+15*$A68+4*$A68+11),0)+IF(Analyse!$E$116="X",INDIRECT("'DATA - økonomi'!L"&amp;4+15*$A68+4*$A68+12),0)+IF(Analyse!$E$117="X",INDIRECT("'DATA - økonomi'!L"&amp;4+15*$A68+4*$A68+13),0)+IF(Analyse!$E$129="X",INDIRECT("'DATA - økonomi'!L"&amp;4+15*$A68+4*$A68+14),0)</f>
        <v>0</v>
      </c>
      <c r="M68" s="36">
        <f ca="1">IF(Analyse!$E$3="X",INDIRECT("'DATA - økonomi'!M"&amp;4+15*$A68+4*$A68+0),0)+IF(Analyse!$E$4="X",INDIRECT("'DATA - økonomi'!M"&amp;4+15*$A68+4*$A68+1),0)+IF(Analyse!$E$104="X",INDIRECT("'DATA - økonomi'!M"&amp;4+15*$A68+4*$A68+2),0)+IF(Analyse!$E$105="X",INDIRECT("'DATA - økonomi'!M"&amp;4+15*$A68+4*$A68+3),0)+IF(Analyse!$E$106="X",INDIRECT("'DATA - økonomi'!M"&amp;4+15*$A68+4*$A68+4),0)+IF(Analyse!$E$107="X",INDIRECT("'DATA - økonomi'!M"&amp;4+15*$A68+4*$A68+5),0)+IF(Analyse!$E$108="X",INDIRECT("'DATA - økonomi'!M"&amp;4+15*$A68+4*$A68+6),0)+IF(Analyse!$E$109="X",INDIRECT("'DATA - økonomi'!M"&amp;4+15*$A68+4*$A68+7),0)+IF(Analyse!$E$110="X",INDIRECT("'DATA - økonomi'!M"&amp;4+15*$A68+4*$A68+8),0)+IF(Analyse!$E$111="X",INDIRECT("'DATA - økonomi'!M"&amp;4+15*$A68+4*$A68+9),0)+IF(Analyse!$E$112="X",INDIRECT("'DATA - økonomi'!M"&amp;4+15*$A68+4*$A68+10),0)+IF(Analyse!$E$115="X",INDIRECT("'DATA - økonomi'!M"&amp;4+15*$A68+4*$A68+11),0)+IF(Analyse!$E$116="X",INDIRECT("'DATA - økonomi'!M"&amp;4+15*$A68+4*$A68+12),0)+IF(Analyse!$E$117="X",INDIRECT("'DATA - økonomi'!M"&amp;4+15*$A68+4*$A68+13),0)+IF(Analyse!$E$129="X",INDIRECT("'DATA - økonomi'!M"&amp;4+15*$A68+4*$A68+14),0)</f>
        <v>0</v>
      </c>
      <c r="N68" s="36">
        <f ca="1">IF(Analyse!$E$3="X",INDIRECT("'DATA - økonomi'!N"&amp;4+15*$A68+4*$A68+0),0)+IF(Analyse!$E$4="X",INDIRECT("'DATA - økonomi'!N"&amp;4+15*$A68+4*$A68+1),0)+IF(Analyse!$E$104="X",INDIRECT("'DATA - økonomi'!N"&amp;4+15*$A68+4*$A68+2),0)+IF(Analyse!$E$105="X",INDIRECT("'DATA - økonomi'!N"&amp;4+15*$A68+4*$A68+3),0)+IF(Analyse!$E$106="X",INDIRECT("'DATA - økonomi'!N"&amp;4+15*$A68+4*$A68+4),0)+IF(Analyse!$E$107="X",INDIRECT("'DATA - økonomi'!N"&amp;4+15*$A68+4*$A68+5),0)+IF(Analyse!$E$108="X",INDIRECT("'DATA - økonomi'!N"&amp;4+15*$A68+4*$A68+6),0)+IF(Analyse!$E$109="X",INDIRECT("'DATA - økonomi'!N"&amp;4+15*$A68+4*$A68+7),0)+IF(Analyse!$E$110="X",INDIRECT("'DATA - økonomi'!N"&amp;4+15*$A68+4*$A68+8),0)+IF(Analyse!$E$111="X",INDIRECT("'DATA - økonomi'!N"&amp;4+15*$A68+4*$A68+9),0)+IF(Analyse!$E$112="X",INDIRECT("'DATA - økonomi'!N"&amp;4+15*$A68+4*$A68+10),0)+IF(Analyse!$E$115="X",INDIRECT("'DATA - økonomi'!N"&amp;4+15*$A68+4*$A68+11),0)+IF(Analyse!$E$116="X",INDIRECT("'DATA - økonomi'!N"&amp;4+15*$A68+4*$A68+12),0)+IF(Analyse!$E$117="X",INDIRECT("'DATA - økonomi'!N"&amp;4+15*$A68+4*$A68+13),0)+IF(Analyse!$E$129="X",INDIRECT("'DATA - økonomi'!N"&amp;4+15*$A68+4*$A68+14),0)</f>
        <v>0</v>
      </c>
      <c r="O68" s="32"/>
      <c r="P68" s="35" t="s">
        <v>76</v>
      </c>
      <c r="Q68" s="36">
        <f ca="1">IF(Analyse!$E$3="X",INDIRECT("'DATA - økonomi'!Q"&amp;4+15*$A68+4*$A68+0),0)+IF(Analyse!$E$4="X",INDIRECT("'DATA - økonomi'!Q"&amp;4+15*$A68+4*$A68+1),0)+IF(Analyse!$E$104="X",INDIRECT("'DATA - økonomi'!Q"&amp;4+15*$A68+4*$A68+2),0)+IF(Analyse!$E$105="X",INDIRECT("'DATA - økonomi'!Q"&amp;4+15*$A68+4*$A68+3),0)+IF(Analyse!$E$106="X",INDIRECT("'DATA - økonomi'!Q"&amp;4+15*$A68+4*$A68+4),0)+IF(Analyse!$E$107="X",INDIRECT("'DATA - økonomi'!Q"&amp;4+15*$A68+4*$A68+5),0)+IF(Analyse!$E$108="X",INDIRECT("'DATA - økonomi'!Q"&amp;4+15*$A68+4*$A68+6),0)+IF(Analyse!$E$109="X",INDIRECT("'DATA - økonomi'!Q"&amp;4+15*$A68+4*$A68+7),0)+IF(Analyse!$E$110="X",INDIRECT("'DATA - økonomi'!Q"&amp;4+15*$A68+4*$A68+8),0)+IF(Analyse!$E$111="X",INDIRECT("'DATA - økonomi'!Q"&amp;4+15*$A68+4*$A68+9),0)+IF(Analyse!$E$112="X",INDIRECT("'DATA - økonomi'!Q"&amp;4+15*$A68+4*$A68+10),0)+IF(Analyse!$E$115="X",INDIRECT("'DATA - økonomi'!Q"&amp;4+15*$A68+4*$A68+11),0)+IF(Analyse!$E$116="X",INDIRECT("'DATA - økonomi'!Q"&amp;4+15*$A68+4*$A68+12),0)+IF(Analyse!$E$117="X",INDIRECT("'DATA - økonomi'!Q"&amp;4+15*$A68+4*$A68+13),0)+IF(Analyse!$E$129="X",INDIRECT("'DATA - økonomi'!Q"&amp;4+15*$A68+4*$A68+14),0)</f>
        <v>0</v>
      </c>
      <c r="R68" s="36">
        <f ca="1">IF(Analyse!$E$3="X",INDIRECT("'DATA - økonomi'!R"&amp;4+15*$A68+4*$A68+0),0)+IF(Analyse!$E$4="X",INDIRECT("'DATA - økonomi'!R"&amp;4+15*$A68+4*$A68+1),0)+IF(Analyse!$E$104="X",INDIRECT("'DATA - økonomi'!R"&amp;4+15*$A68+4*$A68+2),0)+IF(Analyse!$E$105="X",INDIRECT("'DATA - økonomi'!R"&amp;4+15*$A68+4*$A68+3),0)+IF(Analyse!$E$106="X",INDIRECT("'DATA - økonomi'!R"&amp;4+15*$A68+4*$A68+4),0)+IF(Analyse!$E$107="X",INDIRECT("'DATA - økonomi'!R"&amp;4+15*$A68+4*$A68+5),0)+IF(Analyse!$E$108="X",INDIRECT("'DATA - økonomi'!R"&amp;4+15*$A68+4*$A68+6),0)+IF(Analyse!$E$109="X",INDIRECT("'DATA - økonomi'!R"&amp;4+15*$A68+4*$A68+7),0)+IF(Analyse!$E$110="X",INDIRECT("'DATA - økonomi'!R"&amp;4+15*$A68+4*$A68+8),0)+IF(Analyse!$E$111="X",INDIRECT("'DATA - økonomi'!R"&amp;4+15*$A68+4*$A68+9),0)+IF(Analyse!$E$112="X",INDIRECT("'DATA - økonomi'!R"&amp;4+15*$A68+4*$A68+10),0)+IF(Analyse!$E$115="X",INDIRECT("'DATA - økonomi'!R"&amp;4+15*$A68+4*$A68+11),0)+IF(Analyse!$E$116="X",INDIRECT("'DATA - økonomi'!R"&amp;4+15*$A68+4*$A68+12),0)+IF(Analyse!$E$117="X",INDIRECT("'DATA - økonomi'!R"&amp;4+15*$A68+4*$A68+13),0)+IF(Analyse!$E$129="X",INDIRECT("'DATA - økonomi'!R"&amp;4+15*$A68+4*$A68+14),0)</f>
        <v>0</v>
      </c>
      <c r="S68" s="36">
        <f ca="1">IF(Analyse!$E$3="X",INDIRECT("'DATA - økonomi'!S"&amp;4+15*$A68+4*$A68+0),0)+IF(Analyse!$E$4="X",INDIRECT("'DATA - økonomi'!S"&amp;4+15*$A68+4*$A68+1),0)+IF(Analyse!$E$104="X",INDIRECT("'DATA - økonomi'!S"&amp;4+15*$A68+4*$A68+2),0)+IF(Analyse!$E$105="X",INDIRECT("'DATA - økonomi'!S"&amp;4+15*$A68+4*$A68+3),0)+IF(Analyse!$E$106="X",INDIRECT("'DATA - økonomi'!S"&amp;4+15*$A68+4*$A68+4),0)+IF(Analyse!$E$107="X",INDIRECT("'DATA - økonomi'!S"&amp;4+15*$A68+4*$A68+5),0)+IF(Analyse!$E$108="X",INDIRECT("'DATA - økonomi'!S"&amp;4+15*$A68+4*$A68+6),0)+IF(Analyse!$E$109="X",INDIRECT("'DATA - økonomi'!S"&amp;4+15*$A68+4*$A68+7),0)+IF(Analyse!$E$110="X",INDIRECT("'DATA - økonomi'!S"&amp;4+15*$A68+4*$A68+8),0)+IF(Analyse!$E$111="X",INDIRECT("'DATA - økonomi'!S"&amp;4+15*$A68+4*$A68+9),0)+IF(Analyse!$E$112="X",INDIRECT("'DATA - økonomi'!S"&amp;4+15*$A68+4*$A68+10),0)+IF(Analyse!$E$115="X",INDIRECT("'DATA - økonomi'!S"&amp;4+15*$A68+4*$A68+11),0)+IF(Analyse!$E$116="X",INDIRECT("'DATA - økonomi'!S"&amp;4+15*$A68+4*$A68+12),0)+IF(Analyse!$E$117="X",INDIRECT("'DATA - økonomi'!S"&amp;4+15*$A68+4*$A68+13),0)+IF(Analyse!$E$129="X",INDIRECT("'DATA - økonomi'!S"&amp;4+15*$A68+4*$A68+14),0)</f>
        <v>0</v>
      </c>
      <c r="T68" s="36">
        <f ca="1">IF(Analyse!$E$3="X",INDIRECT("'DATA - økonomi'!T"&amp;4+15*$A68+4*$A68+0),0)+IF(Analyse!$E$4="X",INDIRECT("'DATA - økonomi'!T"&amp;4+15*$A68+4*$A68+1),0)+IF(Analyse!$E$104="X",INDIRECT("'DATA - økonomi'!T"&amp;4+15*$A68+4*$A68+2),0)+IF(Analyse!$E$105="X",INDIRECT("'DATA - økonomi'!T"&amp;4+15*$A68+4*$A68+3),0)+IF(Analyse!$E$106="X",INDIRECT("'DATA - økonomi'!T"&amp;4+15*$A68+4*$A68+4),0)+IF(Analyse!$E$107="X",INDIRECT("'DATA - økonomi'!T"&amp;4+15*$A68+4*$A68+5),0)+IF(Analyse!$E$108="X",INDIRECT("'DATA - økonomi'!T"&amp;4+15*$A68+4*$A68+6),0)+IF(Analyse!$E$109="X",INDIRECT("'DATA - økonomi'!T"&amp;4+15*$A68+4*$A68+7),0)+IF(Analyse!$E$110="X",INDIRECT("'DATA - økonomi'!T"&amp;4+15*$A68+4*$A68+8),0)+IF(Analyse!$E$111="X",INDIRECT("'DATA - økonomi'!T"&amp;4+15*$A68+4*$A68+9),0)+IF(Analyse!$E$112="X",INDIRECT("'DATA - økonomi'!T"&amp;4+15*$A68+4*$A68+10),0)+IF(Analyse!$E$115="X",INDIRECT("'DATA - økonomi'!T"&amp;4+15*$A68+4*$A68+11),0)+IF(Analyse!$E$116="X",INDIRECT("'DATA - økonomi'!T"&amp;4+15*$A68+4*$A68+12),0)+IF(Analyse!$E$117="X",INDIRECT("'DATA - økonomi'!T"&amp;4+15*$A68+4*$A68+13),0)+IF(Analyse!$E$129="X",INDIRECT("'DATA - økonomi'!T"&amp;4+15*$A68+4*$A68+14),0)</f>
        <v>0</v>
      </c>
      <c r="U68" s="36">
        <f ca="1">IF(Analyse!$E$3="X",INDIRECT("'DATA - økonomi'!U"&amp;4+15*$A68+4*$A68+0),0)+IF(Analyse!$E$4="X",INDIRECT("'DATA - økonomi'!U"&amp;4+15*$A68+4*$A68+1),0)+IF(Analyse!$E$104="X",INDIRECT("'DATA - økonomi'!U"&amp;4+15*$A68+4*$A68+2),0)+IF(Analyse!$E$105="X",INDIRECT("'DATA - økonomi'!U"&amp;4+15*$A68+4*$A68+3),0)+IF(Analyse!$E$106="X",INDIRECT("'DATA - økonomi'!U"&amp;4+15*$A68+4*$A68+4),0)+IF(Analyse!$E$107="X",INDIRECT("'DATA - økonomi'!U"&amp;4+15*$A68+4*$A68+5),0)+IF(Analyse!$E$108="X",INDIRECT("'DATA - økonomi'!U"&amp;4+15*$A68+4*$A68+6),0)+IF(Analyse!$E$109="X",INDIRECT("'DATA - økonomi'!U"&amp;4+15*$A68+4*$A68+7),0)+IF(Analyse!$E$110="X",INDIRECT("'DATA - økonomi'!U"&amp;4+15*$A68+4*$A68+8),0)+IF(Analyse!$E$111="X",INDIRECT("'DATA - økonomi'!U"&amp;4+15*$A68+4*$A68+9),0)+IF(Analyse!$E$112="X",INDIRECT("'DATA - økonomi'!U"&amp;4+15*$A68+4*$A68+10),0)+IF(Analyse!$E$115="X",INDIRECT("'DATA - økonomi'!U"&amp;4+15*$A68+4*$A68+11),0)+IF(Analyse!$E$116="X",INDIRECT("'DATA - økonomi'!U"&amp;4+15*$A68+4*$A68+12),0)+IF(Analyse!$E$117="X",INDIRECT("'DATA - økonomi'!U"&amp;4+15*$A68+4*$A68+13),0)+IF(Analyse!$E$129="X",INDIRECT("'DATA - økonomi'!U"&amp;4+15*$A68+4*$A68+14),0)</f>
        <v>0</v>
      </c>
      <c r="V68" s="36">
        <f ca="1">IF(Analyse!$E$3="X",INDIRECT("'DATA - økonomi'!V"&amp;4+15*$A68+4*$A68+0),0)+IF(Analyse!$E$4="X",INDIRECT("'DATA - økonomi'!V"&amp;4+15*$A68+4*$A68+1),0)+IF(Analyse!$E$104="X",INDIRECT("'DATA - økonomi'!V"&amp;4+15*$A68+4*$A68+2),0)+IF(Analyse!$E$105="X",INDIRECT("'DATA - økonomi'!V"&amp;4+15*$A68+4*$A68+3),0)+IF(Analyse!$E$106="X",INDIRECT("'DATA - økonomi'!V"&amp;4+15*$A68+4*$A68+4),0)+IF(Analyse!$E$107="X",INDIRECT("'DATA - økonomi'!V"&amp;4+15*$A68+4*$A68+5),0)+IF(Analyse!$E$108="X",INDIRECT("'DATA - økonomi'!V"&amp;4+15*$A68+4*$A68+6),0)+IF(Analyse!$E$109="X",INDIRECT("'DATA - økonomi'!V"&amp;4+15*$A68+4*$A68+7),0)+IF(Analyse!$E$110="X",INDIRECT("'DATA - økonomi'!V"&amp;4+15*$A68+4*$A68+8),0)+IF(Analyse!$E$111="X",INDIRECT("'DATA - økonomi'!V"&amp;4+15*$A68+4*$A68+9),0)+IF(Analyse!$E$112="X",INDIRECT("'DATA - økonomi'!V"&amp;4+15*$A68+4*$A68+10),0)+IF(Analyse!$E$115="X",INDIRECT("'DATA - økonomi'!V"&amp;4+15*$A68+4*$A68+11),0)+IF(Analyse!$E$116="X",INDIRECT("'DATA - økonomi'!V"&amp;4+15*$A68+4*$A68+12),0)+IF(Analyse!$E$117="X",INDIRECT("'DATA - økonomi'!V"&amp;4+15*$A68+4*$A68+13),0)+IF(Analyse!$E$129="X",INDIRECT("'DATA - økonomi'!V"&amp;4+15*$A68+4*$A68+14),0)</f>
        <v>0</v>
      </c>
      <c r="W68" s="36">
        <f ca="1">IF(Analyse!$E$3="X",INDIRECT("'DATA - økonomi'!W"&amp;4+15*$A68+4*$A68+0),0)+IF(Analyse!$E$4="X",INDIRECT("'DATA - økonomi'!W"&amp;4+15*$A68+4*$A68+1),0)+IF(Analyse!$E$104="X",INDIRECT("'DATA - økonomi'!W"&amp;4+15*$A68+4*$A68+2),0)+IF(Analyse!$E$105="X",INDIRECT("'DATA - økonomi'!W"&amp;4+15*$A68+4*$A68+3),0)+IF(Analyse!$E$106="X",INDIRECT("'DATA - økonomi'!W"&amp;4+15*$A68+4*$A68+4),0)+IF(Analyse!$E$107="X",INDIRECT("'DATA - økonomi'!W"&amp;4+15*$A68+4*$A68+5),0)+IF(Analyse!$E$108="X",INDIRECT("'DATA - økonomi'!W"&amp;4+15*$A68+4*$A68+6),0)+IF(Analyse!$E$109="X",INDIRECT("'DATA - økonomi'!W"&amp;4+15*$A68+4*$A68+7),0)+IF(Analyse!$E$110="X",INDIRECT("'DATA - økonomi'!W"&amp;4+15*$A68+4*$A68+8),0)+IF(Analyse!$E$111="X",INDIRECT("'DATA - økonomi'!W"&amp;4+15*$A68+4*$A68+9),0)+IF(Analyse!$E$112="X",INDIRECT("'DATA - økonomi'!W"&amp;4+15*$A68+4*$A68+10),0)+IF(Analyse!$E$115="X",INDIRECT("'DATA - økonomi'!W"&amp;4+15*$A68+4*$A68+11),0)+IF(Analyse!$E$116="X",INDIRECT("'DATA - økonomi'!W"&amp;4+15*$A68+4*$A68+12),0)+IF(Analyse!$E$117="X",INDIRECT("'DATA - økonomi'!W"&amp;4+15*$A68+4*$A68+13),0)+IF(Analyse!$E$129="X",INDIRECT("'DATA - økonomi'!W"&amp;4+15*$A68+4*$A68+14),0)</f>
        <v>0</v>
      </c>
      <c r="X68" s="36">
        <f ca="1">IF(Analyse!$E$3="X",INDIRECT("'DATA - økonomi'!X"&amp;4+15*$A68+4*$A68+0),0)+IF(Analyse!$E$4="X",INDIRECT("'DATA - økonomi'!X"&amp;4+15*$A68+4*$A68+1),0)+IF(Analyse!$E$104="X",INDIRECT("'DATA - økonomi'!X"&amp;4+15*$A68+4*$A68+2),0)+IF(Analyse!$E$105="X",INDIRECT("'DATA - økonomi'!X"&amp;4+15*$A68+4*$A68+3),0)+IF(Analyse!$E$106="X",INDIRECT("'DATA - økonomi'!X"&amp;4+15*$A68+4*$A68+4),0)+IF(Analyse!$E$107="X",INDIRECT("'DATA - økonomi'!X"&amp;4+15*$A68+4*$A68+5),0)+IF(Analyse!$E$108="X",INDIRECT("'DATA - økonomi'!X"&amp;4+15*$A68+4*$A68+6),0)+IF(Analyse!$E$109="X",INDIRECT("'DATA - økonomi'!X"&amp;4+15*$A68+4*$A68+7),0)+IF(Analyse!$E$110="X",INDIRECT("'DATA - økonomi'!X"&amp;4+15*$A68+4*$A68+8),0)+IF(Analyse!$E$111="X",INDIRECT("'DATA - økonomi'!X"&amp;4+15*$A68+4*$A68+9),0)+IF(Analyse!$E$112="X",INDIRECT("'DATA - økonomi'!X"&amp;4+15*$A68+4*$A68+10),0)+IF(Analyse!$E$115="X",INDIRECT("'DATA - økonomi'!X"&amp;4+15*$A68+4*$A68+11),0)+IF(Analyse!$E$116="X",INDIRECT("'DATA - økonomi'!X"&amp;4+15*$A68+4*$A68+12),0)+IF(Analyse!$E$117="X",INDIRECT("'DATA - økonomi'!X"&amp;4+15*$A68+4*$A68+13),0)+IF(Analyse!$E$129="X",INDIRECT("'DATA - økonomi'!X"&amp;4+15*$A68+4*$A68+14),0)</f>
        <v>0</v>
      </c>
      <c r="Y68" s="36">
        <f ca="1">IF(Analyse!$E$3="X",INDIRECT("'DATA - økonomi'!Y"&amp;4+15*$A68+4*$A68+0),0)+IF(Analyse!$E$4="X",INDIRECT("'DATA - økonomi'!Y"&amp;4+15*$A68+4*$A68+1),0)+IF(Analyse!$E$104="X",INDIRECT("'DATA - økonomi'!Y"&amp;4+15*$A68+4*$A68+2),0)+IF(Analyse!$E$105="X",INDIRECT("'DATA - økonomi'!Y"&amp;4+15*$A68+4*$A68+3),0)+IF(Analyse!$E$106="X",INDIRECT("'DATA - økonomi'!Y"&amp;4+15*$A68+4*$A68+4),0)+IF(Analyse!$E$107="X",INDIRECT("'DATA - økonomi'!Y"&amp;4+15*$A68+4*$A68+5),0)+IF(Analyse!$E$108="X",INDIRECT("'DATA - økonomi'!Y"&amp;4+15*$A68+4*$A68+6),0)+IF(Analyse!$E$109="X",INDIRECT("'DATA - økonomi'!Y"&amp;4+15*$A68+4*$A68+7),0)+IF(Analyse!$E$110="X",INDIRECT("'DATA - økonomi'!Y"&amp;4+15*$A68+4*$A68+8),0)+IF(Analyse!$E$111="X",INDIRECT("'DATA - økonomi'!Y"&amp;4+15*$A68+4*$A68+9),0)+IF(Analyse!$E$112="X",INDIRECT("'DATA - økonomi'!Y"&amp;4+15*$A68+4*$A68+10),0)+IF(Analyse!$E$115="X",INDIRECT("'DATA - økonomi'!Y"&amp;4+15*$A68+4*$A68+11),0)+IF(Analyse!$E$116="X",INDIRECT("'DATA - økonomi'!Y"&amp;4+15*$A68+4*$A68+12),0)+IF(Analyse!$E$117="X",INDIRECT("'DATA - økonomi'!Y"&amp;4+15*$A68+4*$A68+13),0)+IF(Analyse!$E$129="X",INDIRECT("'DATA - økonomi'!Y"&amp;4+15*$A68+4*$A68+14),0)</f>
        <v>0</v>
      </c>
      <c r="Z68" s="36">
        <f ca="1">IF(Analyse!$E$3="X",INDIRECT("'DATA - økonomi'!Z"&amp;4+15*$A68+4*$A68+0),0)+IF(Analyse!$E$4="X",INDIRECT("'DATA - økonomi'!Z"&amp;4+15*$A68+4*$A68+1),0)+IF(Analyse!$E$104="X",INDIRECT("'DATA - økonomi'!Z"&amp;4+15*$A68+4*$A68+2),0)+IF(Analyse!$E$105="X",INDIRECT("'DATA - økonomi'!Z"&amp;4+15*$A68+4*$A68+3),0)+IF(Analyse!$E$106="X",INDIRECT("'DATA - økonomi'!Z"&amp;4+15*$A68+4*$A68+4),0)+IF(Analyse!$E$107="X",INDIRECT("'DATA - økonomi'!Z"&amp;4+15*$A68+4*$A68+5),0)+IF(Analyse!$E$108="X",INDIRECT("'DATA - økonomi'!Z"&amp;4+15*$A68+4*$A68+6),0)+IF(Analyse!$E$109="X",INDIRECT("'DATA - økonomi'!Z"&amp;4+15*$A68+4*$A68+7),0)+IF(Analyse!$E$110="X",INDIRECT("'DATA - økonomi'!Z"&amp;4+15*$A68+4*$A68+8),0)+IF(Analyse!$E$111="X",INDIRECT("'DATA - økonomi'!Z"&amp;4+15*$A68+4*$A68+9),0)+IF(Analyse!$E$112="X",INDIRECT("'DATA - økonomi'!Z"&amp;4+15*$A68+4*$A68+10),0)+IF(Analyse!$E$115="X",INDIRECT("'DATA - økonomi'!Z"&amp;4+15*$A68+4*$A68+11),0)+IF(Analyse!$E$116="X",INDIRECT("'DATA - økonomi'!Z"&amp;4+15*$A68+4*$A68+12),0)+IF(Analyse!$E$117="X",INDIRECT("'DATA - økonomi'!Z"&amp;4+15*$A68+4*$A68+13),0)+IF(Analyse!$E$129="X",INDIRECT("'DATA - økonomi'!Z"&amp;4+15*$A68+4*$A68+14),0)</f>
        <v>0</v>
      </c>
      <c r="AA68" s="36">
        <f ca="1">IF(Analyse!$E$3="X",INDIRECT("'DATA - økonomi'!Z"&amp;4+15*$A68+4*$A68+0),0)+IF(Analyse!$E$4="X",INDIRECT("'DATA - økonomi'!Z"&amp;4+15*$A68+4*$A68+1),0)+IF(Analyse!$E$104="X",INDIRECT("'DATA - økonomi'!Z"&amp;4+15*$A68+4*$A68+2),0)+IF(Analyse!$E$105="X",INDIRECT("'DATA - økonomi'!Z"&amp;4+15*$A68+4*$A68+3),0)+IF(Analyse!$E$106="X",INDIRECT("'DATA - økonomi'!Z"&amp;4+15*$A68+4*$A68+4),0)+IF(Analyse!$E$107="X",INDIRECT("'DATA - økonomi'!Z"&amp;4+15*$A68+4*$A68+5),0)+IF(Analyse!$E$108="X",INDIRECT("'DATA - økonomi'!Z"&amp;4+15*$A68+4*$A68+6),0)+IF(Analyse!$E$109="X",INDIRECT("'DATA - økonomi'!Z"&amp;4+15*$A68+4*$A68+7),0)+IF(Analyse!$E$110="X",INDIRECT("'DATA - økonomi'!Z"&amp;4+15*$A68+4*$A68+8),0)+IF(Analyse!$E$111="X",INDIRECT("'DATA - økonomi'!Z"&amp;4+15*$A68+4*$A68+9),0)+IF(Analyse!$E$112="X",INDIRECT("'DATA - økonomi'!Z"&amp;4+15*$A68+4*$A68+10),0)+IF(Analyse!$E$115="X",INDIRECT("'DATA - økonomi'!Z"&amp;4+15*$A68+4*$A68+11),0)+IF(Analyse!$E$116="X",INDIRECT("'DATA - økonomi'!Z"&amp;4+15*$A68+4*$A68+12),0)+IF(Analyse!$E$117="X",INDIRECT("'DATA - økonomi'!Z"&amp;4+15*$A68+4*$A68+13),0)+IF(Analyse!$E$129="X",INDIRECT("'DATA - økonomi'!Z"&amp;4+15*$A68+4*$A68+14),0)</f>
        <v>0</v>
      </c>
      <c r="AB68" s="36">
        <f ca="1">IF(Analyse!$E$3="X",INDIRECT("'DATA - økonomi'!Z"&amp;4+15*$A68+4*$A68+0),0)+IF(Analyse!$E$4="X",INDIRECT("'DATA - økonomi'!Z"&amp;4+15*$A68+4*$A68+1),0)+IF(Analyse!$E$104="X",INDIRECT("'DATA - økonomi'!Z"&amp;4+15*$A68+4*$A68+2),0)+IF(Analyse!$E$105="X",INDIRECT("'DATA - økonomi'!Z"&amp;4+15*$A68+4*$A68+3),0)+IF(Analyse!$E$106="X",INDIRECT("'DATA - økonomi'!Z"&amp;4+15*$A68+4*$A68+4),0)+IF(Analyse!$E$107="X",INDIRECT("'DATA - økonomi'!Z"&amp;4+15*$A68+4*$A68+5),0)+IF(Analyse!$E$108="X",INDIRECT("'DATA - økonomi'!Z"&amp;4+15*$A68+4*$A68+6),0)+IF(Analyse!$E$109="X",INDIRECT("'DATA - økonomi'!Z"&amp;4+15*$A68+4*$A68+7),0)+IF(Analyse!$E$110="X",INDIRECT("'DATA - økonomi'!Z"&amp;4+15*$A68+4*$A68+8),0)+IF(Analyse!$E$111="X",INDIRECT("'DATA - økonomi'!Z"&amp;4+15*$A68+4*$A68+9),0)+IF(Analyse!$E$112="X",INDIRECT("'DATA - økonomi'!Z"&amp;4+15*$A68+4*$A68+10),0)+IF(Analyse!$E$115="X",INDIRECT("'DATA - økonomi'!Z"&amp;4+15*$A68+4*$A68+11),0)+IF(Analyse!$E$116="X",INDIRECT("'DATA - økonomi'!Z"&amp;4+15*$A68+4*$A68+12),0)+IF(Analyse!$E$117="X",INDIRECT("'DATA - økonomi'!Z"&amp;4+15*$A68+4*$A68+13),0)+IF(Analyse!$E$129="X",INDIRECT("'DATA - økonomi'!Z"&amp;4+15*$A68+4*$A68+14),0)</f>
        <v>0</v>
      </c>
      <c r="AC68" s="30"/>
      <c r="AD68" s="35" t="s">
        <v>76</v>
      </c>
      <c r="AE68" s="36">
        <f ca="1">IF(Analyse!$E$3="X",INDIRECT("'DATA - økonomi'!AE"&amp;4+15*$A68+4*$A68+0),0)+IF(Analyse!$E$4="X",INDIRECT("'DATA - økonomi'!AE"&amp;4+15*$A68+4*$A68+1),0)+IF(Analyse!$E$104="X",INDIRECT("'DATA - økonomi'!AE"&amp;4+15*$A68+4*$A68+2),0)+IF(Analyse!$E$105="X",INDIRECT("'DATA - økonomi'!AE"&amp;4+15*$A68+4*$A68+3),0)+IF(Analyse!$E$106="X",INDIRECT("'DATA - økonomi'!AE"&amp;4+15*$A68+4*$A68+4),0)+IF(Analyse!$E$107="X",INDIRECT("'DATA - økonomi'!AE"&amp;4+15*$A68+4*$A68+5),0)+IF(Analyse!$E$108="X",INDIRECT("'DATA - økonomi'!AE"&amp;4+15*$A68+4*$A68+6),0)+IF(Analyse!$E$109="X",INDIRECT("'DATA - økonomi'!AE"&amp;4+15*$A68+4*$A68+7),0)+IF(Analyse!$E$110="X",INDIRECT("'DATA - økonomi'!AE"&amp;4+15*$A68+4*$A68+8),0)+IF(Analyse!$E$111="X",INDIRECT("'DATA - økonomi'!AE"&amp;4+15*$A68+4*$A68+9),0)+IF(Analyse!$E$112="X",INDIRECT("'DATA - økonomi'!AE"&amp;4+15*$A68+4*$A68+10),0)+IF(Analyse!$E$115="X",INDIRECT("'DATA - økonomi'!AE"&amp;4+15*$A68+4*$A68+11),0)+IF(Analyse!$E$116="X",INDIRECT("'DATA - økonomi'!AE"&amp;4+15*$A68+4*$A68+12),0)+IF(Analyse!$E$117="X",INDIRECT("'DATA - økonomi'!AE"&amp;4+15*$A68+4*$A68+13),0)+IF(Analyse!$E$129="X",INDIRECT("'DATA - økonomi'!AE"&amp;4+15*$A68+4*$A68+14),0)</f>
        <v>0</v>
      </c>
      <c r="AF68" s="36">
        <f ca="1">IF(Analyse!$E$3="X",INDIRECT("'DATA - økonomi'!AF"&amp;4+15*$A68+4*$A68+0),0)+IF(Analyse!$E$4="X",INDIRECT("'DATA - økonomi'!AF"&amp;4+15*$A68+4*$A68+1),0)+IF(Analyse!$E$104="X",INDIRECT("'DATA - økonomi'!AF"&amp;4+15*$A68+4*$A68+2),0)+IF(Analyse!$E$105="X",INDIRECT("'DATA - økonomi'!AF"&amp;4+15*$A68+4*$A68+3),0)+IF(Analyse!$E$106="X",INDIRECT("'DATA - økonomi'!AF"&amp;4+15*$A68+4*$A68+4),0)+IF(Analyse!$E$107="X",INDIRECT("'DATA - økonomi'!AF"&amp;4+15*$A68+4*$A68+5),0)+IF(Analyse!$E$108="X",INDIRECT("'DATA - økonomi'!AF"&amp;4+15*$A68+4*$A68+6),0)+IF(Analyse!$E$109="X",INDIRECT("'DATA - økonomi'!AF"&amp;4+15*$A68+4*$A68+7),0)+IF(Analyse!$E$110="X",INDIRECT("'DATA - økonomi'!AF"&amp;4+15*$A68+4*$A68+8),0)+IF(Analyse!$E$111="X",INDIRECT("'DATA - økonomi'!AF"&amp;4+15*$A68+4*$A68+9),0)+IF(Analyse!$E$112="X",INDIRECT("'DATA - økonomi'!AF"&amp;4+15*$A68+4*$A68+10),0)+IF(Analyse!$E$115="X",INDIRECT("'DATA - økonomi'!AF"&amp;4+15*$A68+4*$A68+11),0)+IF(Analyse!$E$116="X",INDIRECT("'DATA - økonomi'!AF"&amp;4+15*$A68+4*$A68+12),0)+IF(Analyse!$E$117="X",INDIRECT("'DATA - økonomi'!AF"&amp;4+15*$A68+4*$A68+13),0)+IF(Analyse!$E$129="X",INDIRECT("'DATA - økonomi'!AF"&amp;4+15*$A68+4*$A68+14),0)</f>
        <v>0</v>
      </c>
      <c r="AG68" s="36">
        <f ca="1">IF(Analyse!$E$3="X",INDIRECT("'DATA - økonomi'!AG"&amp;4+15*$A68+4*$A68+0),0)+IF(Analyse!$E$4="X",INDIRECT("'DATA - økonomi'!AG"&amp;4+15*$A68+4*$A68+1),0)+IF(Analyse!$E$104="X",INDIRECT("'DATA - økonomi'!AG"&amp;4+15*$A68+4*$A68+2),0)+IF(Analyse!$E$105="X",INDIRECT("'DATA - økonomi'!AG"&amp;4+15*$A68+4*$A68+3),0)+IF(Analyse!$E$106="X",INDIRECT("'DATA - økonomi'!AG"&amp;4+15*$A68+4*$A68+4),0)+IF(Analyse!$E$107="X",INDIRECT("'DATA - økonomi'!AG"&amp;4+15*$A68+4*$A68+5),0)+IF(Analyse!$E$108="X",INDIRECT("'DATA - økonomi'!AG"&amp;4+15*$A68+4*$A68+6),0)+IF(Analyse!$E$109="X",INDIRECT("'DATA - økonomi'!AG"&amp;4+15*$A68+4*$A68+7),0)+IF(Analyse!$E$110="X",INDIRECT("'DATA - økonomi'!AG"&amp;4+15*$A68+4*$A68+8),0)+IF(Analyse!$E$111="X",INDIRECT("'DATA - økonomi'!AG"&amp;4+15*$A68+4*$A68+9),0)+IF(Analyse!$E$112="X",INDIRECT("'DATA - økonomi'!AG"&amp;4+15*$A68+4*$A68+10),0)+IF(Analyse!$E$115="X",INDIRECT("'DATA - økonomi'!AG"&amp;4+15*$A68+4*$A68+11),0)+IF(Analyse!$E$116="X",INDIRECT("'DATA - økonomi'!AG"&amp;4+15*$A68+4*$A68+12),0)+IF(Analyse!$E$117="X",INDIRECT("'DATA - økonomi'!AG"&amp;4+15*$A68+4*$A68+13),0)+IF(Analyse!$E$129="X",INDIRECT("'DATA - økonomi'!AG"&amp;4+15*$A68+4*$A68+14),0)</f>
        <v>0</v>
      </c>
      <c r="AH68" s="36">
        <f ca="1">IF(Analyse!$E$3="X",INDIRECT("'DATA - økonomi'!AH"&amp;4+15*$A68+4*$A68+0),0)+IF(Analyse!$E$4="X",INDIRECT("'DATA - økonomi'!AH"&amp;4+15*$A68+4*$A68+1),0)+IF(Analyse!$E$104="X",INDIRECT("'DATA - økonomi'!AH"&amp;4+15*$A68+4*$A68+2),0)+IF(Analyse!$E$105="X",INDIRECT("'DATA - økonomi'!AH"&amp;4+15*$A68+4*$A68+3),0)+IF(Analyse!$E$106="X",INDIRECT("'DATA - økonomi'!AH"&amp;4+15*$A68+4*$A68+4),0)+IF(Analyse!$E$107="X",INDIRECT("'DATA - økonomi'!AH"&amp;4+15*$A68+4*$A68+5),0)+IF(Analyse!$E$108="X",INDIRECT("'DATA - økonomi'!AH"&amp;4+15*$A68+4*$A68+6),0)+IF(Analyse!$E$109="X",INDIRECT("'DATA - økonomi'!AH"&amp;4+15*$A68+4*$A68+7),0)+IF(Analyse!$E$110="X",INDIRECT("'DATA - økonomi'!AH"&amp;4+15*$A68+4*$A68+8),0)+IF(Analyse!$E$111="X",INDIRECT("'DATA - økonomi'!AH"&amp;4+15*$A68+4*$A68+9),0)+IF(Analyse!$E$112="X",INDIRECT("'DATA - økonomi'!AH"&amp;4+15*$A68+4*$A68+10),0)+IF(Analyse!$E$115="X",INDIRECT("'DATA - økonomi'!AH"&amp;4+15*$A68+4*$A68+11),0)+IF(Analyse!$E$116="X",INDIRECT("'DATA - økonomi'!AH"&amp;4+15*$A68+4*$A68+12),0)+IF(Analyse!$E$117="X",INDIRECT("'DATA - økonomi'!AH"&amp;4+15*$A68+4*$A68+13),0)+IF(Analyse!$E$129="X",INDIRECT("'DATA - økonomi'!AH"&amp;4+15*$A68+4*$A68+14),0)</f>
        <v>0</v>
      </c>
      <c r="AI68" s="36">
        <f ca="1">IF(Analyse!$E$3="X",INDIRECT("'DATA - økonomi'!AI"&amp;4+15*$A68+4*$A68+0),0)+IF(Analyse!$E$4="X",INDIRECT("'DATA - økonomi'!AI"&amp;4+15*$A68+4*$A68+1),0)+IF(Analyse!$E$104="X",INDIRECT("'DATA - økonomi'!AI"&amp;4+15*$A68+4*$A68+2),0)+IF(Analyse!$E$105="X",INDIRECT("'DATA - økonomi'!AI"&amp;4+15*$A68+4*$A68+3),0)+IF(Analyse!$E$106="X",INDIRECT("'DATA - økonomi'!AI"&amp;4+15*$A68+4*$A68+4),0)+IF(Analyse!$E$107="X",INDIRECT("'DATA - økonomi'!AI"&amp;4+15*$A68+4*$A68+5),0)+IF(Analyse!$E$108="X",INDIRECT("'DATA - økonomi'!AI"&amp;4+15*$A68+4*$A68+6),0)+IF(Analyse!$E$109="X",INDIRECT("'DATA - økonomi'!AI"&amp;4+15*$A68+4*$A68+7),0)+IF(Analyse!$E$110="X",INDIRECT("'DATA - økonomi'!AI"&amp;4+15*$A68+4*$A68+8),0)+IF(Analyse!$E$111="X",INDIRECT("'DATA - økonomi'!AI"&amp;4+15*$A68+4*$A68+9),0)+IF(Analyse!$E$112="X",INDIRECT("'DATA - økonomi'!AI"&amp;4+15*$A68+4*$A68+10),0)+IF(Analyse!$E$115="X",INDIRECT("'DATA - økonomi'!AI"&amp;4+15*$A68+4*$A68+11),0)+IF(Analyse!$E$116="X",INDIRECT("'DATA - økonomi'!AI"&amp;4+15*$A68+4*$A68+12),0)+IF(Analyse!$E$117="X",INDIRECT("'DATA - økonomi'!AI"&amp;4+15*$A68+4*$A68+13),0)+IF(Analyse!$E$129="X",INDIRECT("'DATA - økonomi'!AI"&amp;4+15*$A68+4*$A68+14),0)</f>
        <v>0</v>
      </c>
      <c r="AJ68" s="36">
        <f ca="1">IF(Analyse!$E$3="X",INDIRECT("'DATA - økonomi'!AJ"&amp;4+15*$A68+4*$A68+0),0)+IF(Analyse!$E$4="X",INDIRECT("'DATA - økonomi'!AJ"&amp;4+15*$A68+4*$A68+1),0)+IF(Analyse!$E$104="X",INDIRECT("'DATA - økonomi'!AJ"&amp;4+15*$A68+4*$A68+2),0)+IF(Analyse!$E$105="X",INDIRECT("'DATA - økonomi'!AJ"&amp;4+15*$A68+4*$A68+3),0)+IF(Analyse!$E$106="X",INDIRECT("'DATA - økonomi'!AJ"&amp;4+15*$A68+4*$A68+4),0)+IF(Analyse!$E$107="X",INDIRECT("'DATA - økonomi'!AJ"&amp;4+15*$A68+4*$A68+5),0)+IF(Analyse!$E$108="X",INDIRECT("'DATA - økonomi'!AJ"&amp;4+15*$A68+4*$A68+6),0)+IF(Analyse!$E$109="X",INDIRECT("'DATA - økonomi'!AJ"&amp;4+15*$A68+4*$A68+7),0)+IF(Analyse!$E$110="X",INDIRECT("'DATA - økonomi'!AJ"&amp;4+15*$A68+4*$A68+8),0)+IF(Analyse!$E$111="X",INDIRECT("'DATA - økonomi'!AJ"&amp;4+15*$A68+4*$A68+9),0)+IF(Analyse!$E$112="X",INDIRECT("'DATA - økonomi'!AJ"&amp;4+15*$A68+4*$A68+10),0)+IF(Analyse!$E$115="X",INDIRECT("'DATA - økonomi'!AJ"&amp;4+15*$A68+4*$A68+11),0)+IF(Analyse!$E$116="X",INDIRECT("'DATA - økonomi'!AJ"&amp;4+15*$A68+4*$A68+12),0)+IF(Analyse!$E$117="X",INDIRECT("'DATA - økonomi'!AJ"&amp;4+15*$A68+4*$A68+13),0)+IF(Analyse!$E$129="X",INDIRECT("'DATA - økonomi'!AJ"&amp;4+15*$A68+4*$A68+14),0)</f>
        <v>0</v>
      </c>
      <c r="AK68" s="36">
        <f ca="1">IF(Analyse!$E$3="X",INDIRECT("'DATA - økonomi'!AK"&amp;4+15*$A68+4*$A68+0),0)+IF(Analyse!$E$4="X",INDIRECT("'DATA - økonomi'!AK"&amp;4+15*$A68+4*$A68+1),0)+IF(Analyse!$E$104="X",INDIRECT("'DATA - økonomi'!AK"&amp;4+15*$A68+4*$A68+2),0)+IF(Analyse!$E$105="X",INDIRECT("'DATA - økonomi'!AK"&amp;4+15*$A68+4*$A68+3),0)+IF(Analyse!$E$106="X",INDIRECT("'DATA - økonomi'!AK"&amp;4+15*$A68+4*$A68+4),0)+IF(Analyse!$E$107="X",INDIRECT("'DATA - økonomi'!AK"&amp;4+15*$A68+4*$A68+5),0)+IF(Analyse!$E$108="X",INDIRECT("'DATA - økonomi'!AK"&amp;4+15*$A68+4*$A68+6),0)+IF(Analyse!$E$109="X",INDIRECT("'DATA - økonomi'!AK"&amp;4+15*$A68+4*$A68+7),0)+IF(Analyse!$E$110="X",INDIRECT("'DATA - økonomi'!AK"&amp;4+15*$A68+4*$A68+8),0)+IF(Analyse!$E$111="X",INDIRECT("'DATA - økonomi'!AK"&amp;4+15*$A68+4*$A68+9),0)+IF(Analyse!$E$112="X",INDIRECT("'DATA - økonomi'!AK"&amp;4+15*$A68+4*$A68+10),0)+IF(Analyse!$E$115="X",INDIRECT("'DATA - økonomi'!AK"&amp;4+15*$A68+4*$A68+11),0)+IF(Analyse!$E$116="X",INDIRECT("'DATA - økonomi'!AK"&amp;4+15*$A68+4*$A68+12),0)+IF(Analyse!$E$117="X",INDIRECT("'DATA - økonomi'!AK"&amp;4+15*$A68+4*$A68+13),0)+IF(Analyse!$E$129="X",INDIRECT("'DATA - økonomi'!AK"&amp;4+15*$A68+4*$A68+14),0)</f>
        <v>0</v>
      </c>
      <c r="AL68" s="36">
        <f ca="1">IF(Analyse!$E$3="X",INDIRECT("'DATA - økonomi'!AL"&amp;4+15*$A68+4*$A68+0),0)+IF(Analyse!$E$4="X",INDIRECT("'DATA - økonomi'!AL"&amp;4+15*$A68+4*$A68+1),0)+IF(Analyse!$E$104="X",INDIRECT("'DATA - økonomi'!AL"&amp;4+15*$A68+4*$A68+2),0)+IF(Analyse!$E$105="X",INDIRECT("'DATA - økonomi'!AL"&amp;4+15*$A68+4*$A68+3),0)+IF(Analyse!$E$106="X",INDIRECT("'DATA - økonomi'!AL"&amp;4+15*$A68+4*$A68+4),0)+IF(Analyse!$E$107="X",INDIRECT("'DATA - økonomi'!AL"&amp;4+15*$A68+4*$A68+5),0)+IF(Analyse!$E$108="X",INDIRECT("'DATA - økonomi'!AL"&amp;4+15*$A68+4*$A68+6),0)+IF(Analyse!$E$109="X",INDIRECT("'DATA - økonomi'!AL"&amp;4+15*$A68+4*$A68+7),0)+IF(Analyse!$E$110="X",INDIRECT("'DATA - økonomi'!AL"&amp;4+15*$A68+4*$A68+8),0)+IF(Analyse!$E$111="X",INDIRECT("'DATA - økonomi'!AL"&amp;4+15*$A68+4*$A68+9),0)+IF(Analyse!$E$112="X",INDIRECT("'DATA - økonomi'!AL"&amp;4+15*$A68+4*$A68+10),0)+IF(Analyse!$E$115="X",INDIRECT("'DATA - økonomi'!AL"&amp;4+15*$A68+4*$A68+11),0)+IF(Analyse!$E$116="X",INDIRECT("'DATA - økonomi'!AL"&amp;4+15*$A68+4*$A68+12),0)+IF(Analyse!$E$117="X",INDIRECT("'DATA - økonomi'!AL"&amp;4+15*$A68+4*$A68+13),0)+IF(Analyse!$E$129="X",INDIRECT("'DATA - økonomi'!AL"&amp;4+15*$A68+4*$A68+14),0)</f>
        <v>0</v>
      </c>
      <c r="AM68" s="36">
        <f ca="1">IF(Analyse!$E$3="X",INDIRECT("'DATA - økonomi'!AM"&amp;4+15*$A68+4*$A68+0),0)+IF(Analyse!$E$4="X",INDIRECT("'DATA - økonomi'!AM"&amp;4+15*$A68+4*$A68+1),0)+IF(Analyse!$E$104="X",INDIRECT("'DATA - økonomi'!AM"&amp;4+15*$A68+4*$A68+2),0)+IF(Analyse!$E$105="X",INDIRECT("'DATA - økonomi'!AM"&amp;4+15*$A68+4*$A68+3),0)+IF(Analyse!$E$106="X",INDIRECT("'DATA - økonomi'!AM"&amp;4+15*$A68+4*$A68+4),0)+IF(Analyse!$E$107="X",INDIRECT("'DATA - økonomi'!AM"&amp;4+15*$A68+4*$A68+5),0)+IF(Analyse!$E$108="X",INDIRECT("'DATA - økonomi'!AM"&amp;4+15*$A68+4*$A68+6),0)+IF(Analyse!$E$109="X",INDIRECT("'DATA - økonomi'!AM"&amp;4+15*$A68+4*$A68+7),0)+IF(Analyse!$E$110="X",INDIRECT("'DATA - økonomi'!AM"&amp;4+15*$A68+4*$A68+8),0)+IF(Analyse!$E$111="X",INDIRECT("'DATA - økonomi'!AM"&amp;4+15*$A68+4*$A68+9),0)+IF(Analyse!$E$112="X",INDIRECT("'DATA - økonomi'!AM"&amp;4+15*$A68+4*$A68+10),0)+IF(Analyse!$E$115="X",INDIRECT("'DATA - økonomi'!AM"&amp;4+15*$A68+4*$A68+11),0)+IF(Analyse!$E$116="X",INDIRECT("'DATA - økonomi'!AM"&amp;4+15*$A68+4*$A68+12),0)+IF(Analyse!$E$117="X",INDIRECT("'DATA - økonomi'!AM"&amp;4+15*$A68+4*$A68+13),0)+IF(Analyse!$E$129="X",INDIRECT("'DATA - økonomi'!AM"&amp;4+15*$A68+4*$A68+14),0)</f>
        <v>0</v>
      </c>
      <c r="AN68" s="36">
        <f ca="1">IF(Analyse!$E$3="X",INDIRECT("'DATA - økonomi'!AN"&amp;4+15*$A68+4*$A68+0),0)+IF(Analyse!$E$4="X",INDIRECT("'DATA - økonomi'!AN"&amp;4+15*$A68+4*$A68+1),0)+IF(Analyse!$E$104="X",INDIRECT("'DATA - økonomi'!AN"&amp;4+15*$A68+4*$A68+2),0)+IF(Analyse!$E$105="X",INDIRECT("'DATA - økonomi'!AN"&amp;4+15*$A68+4*$A68+3),0)+IF(Analyse!$E$106="X",INDIRECT("'DATA - økonomi'!AN"&amp;4+15*$A68+4*$A68+4),0)+IF(Analyse!$E$107="X",INDIRECT("'DATA - økonomi'!AN"&amp;4+15*$A68+4*$A68+5),0)+IF(Analyse!$E$108="X",INDIRECT("'DATA - økonomi'!AN"&amp;4+15*$A68+4*$A68+6),0)+IF(Analyse!$E$109="X",INDIRECT("'DATA - økonomi'!AN"&amp;4+15*$A68+4*$A68+7),0)+IF(Analyse!$E$110="X",INDIRECT("'DATA - økonomi'!AN"&amp;4+15*$A68+4*$A68+8),0)+IF(Analyse!$E$111="X",INDIRECT("'DATA - økonomi'!AN"&amp;4+15*$A68+4*$A68+9),0)+IF(Analyse!$E$112="X",INDIRECT("'DATA - økonomi'!AN"&amp;4+15*$A68+4*$A68+10),0)+IF(Analyse!$E$115="X",INDIRECT("'DATA - økonomi'!AN"&amp;4+15*$A68+4*$A68+11),0)+IF(Analyse!$E$116="X",INDIRECT("'DATA - økonomi'!AN"&amp;4+15*$A68+4*$A68+12),0)+IF(Analyse!$E$117="X",INDIRECT("'DATA - økonomi'!AN"&amp;4+15*$A68+4*$A68+13),0)+IF(Analyse!$E$129="X",INDIRECT("'DATA - økonomi'!AN"&amp;4+15*$A68+4*$A68+14),0)</f>
        <v>0</v>
      </c>
      <c r="AO68" s="36">
        <f ca="1">IF(Analyse!$E$3="X",INDIRECT("'DATA - økonomi'!AO"&amp;4+15*$A68+4*$A68+0),0)+IF(Analyse!$E$4="X",INDIRECT("'DATA - økonomi'!AO"&amp;4+15*$A68+4*$A68+1),0)+IF(Analyse!$E$104="X",INDIRECT("'DATA - økonomi'!AO"&amp;4+15*$A68+4*$A68+2),0)+IF(Analyse!$E$105="X",INDIRECT("'DATA - økonomi'!AO"&amp;4+15*$A68+4*$A68+3),0)+IF(Analyse!$E$106="X",INDIRECT("'DATA - økonomi'!AO"&amp;4+15*$A68+4*$A68+4),0)+IF(Analyse!$E$107="X",INDIRECT("'DATA - økonomi'!AO"&amp;4+15*$A68+4*$A68+5),0)+IF(Analyse!$E$108="X",INDIRECT("'DATA - økonomi'!AO"&amp;4+15*$A68+4*$A68+6),0)+IF(Analyse!$E$109="X",INDIRECT("'DATA - økonomi'!AO"&amp;4+15*$A68+4*$A68+7),0)+IF(Analyse!$E$110="X",INDIRECT("'DATA - økonomi'!AO"&amp;4+15*$A68+4*$A68+8),0)+IF(Analyse!$E$111="X",INDIRECT("'DATA - økonomi'!AO"&amp;4+15*$A68+4*$A68+9),0)+IF(Analyse!$E$112="X",INDIRECT("'DATA - økonomi'!AO"&amp;4+15*$A68+4*$A68+10),0)+IF(Analyse!$E$115="X",INDIRECT("'DATA - økonomi'!AO"&amp;4+15*$A68+4*$A68+11),0)+IF(Analyse!$E$116="X",INDIRECT("'DATA - økonomi'!AO"&amp;4+15*$A68+4*$A68+12),0)+IF(Analyse!$E$117="X",INDIRECT("'DATA - økonomi'!AO"&amp;4+15*$A68+4*$A68+13),0)+IF(Analyse!$E$129="X",INDIRECT("'DATA - økonomi'!AO"&amp;4+15*$A68+4*$A68+14),0)</f>
        <v>0</v>
      </c>
      <c r="AP68" s="30"/>
      <c r="AQ68" s="35" t="s">
        <v>76</v>
      </c>
      <c r="AR68" s="36">
        <f ca="1">INDIRECT("'DATA - økonomi'!AE"&amp;($A171+1)*19)</f>
        <v>127817.56999999998</v>
      </c>
      <c r="AS68" s="36">
        <f ca="1">INDIRECT("'DATA - økonomi'!AF"&amp;($A171+1)*19)</f>
        <v>129617.614</v>
      </c>
      <c r="AT68" s="36">
        <f ca="1">INDIRECT("'DATA - økonomi'!AG"&amp;($A171+1)*19)</f>
        <v>130534.27999999998</v>
      </c>
      <c r="AU68" s="36">
        <f ca="1">INDIRECT("'DATA - økonomi'!AH"&amp;($A171+1)*19)</f>
        <v>131520.492</v>
      </c>
      <c r="AV68" s="36">
        <f ca="1">INDIRECT("'DATA - økonomi'!AI"&amp;($A171+1)*19)</f>
        <v>132572.14299999998</v>
      </c>
      <c r="AW68" s="36">
        <f ca="1">INDIRECT("'DATA - økonomi'!AJ"&amp;($A171+1)*19)</f>
        <v>133954.37600000002</v>
      </c>
      <c r="AX68" s="36">
        <f ca="1">INDIRECT("'DATA - økonomi'!AK"&amp;($A171+1)*19)</f>
        <v>135372.666</v>
      </c>
      <c r="AY68" s="36">
        <f ca="1">INDIRECT("'DATA - økonomi'!AL"&amp;($A171+1)*19)</f>
        <v>135640.49</v>
      </c>
      <c r="AZ68" s="36">
        <f ca="1">INDIRECT("'DATA - økonomi'!AM"&amp;($A171+1)*19)</f>
        <v>135841.44899999999</v>
      </c>
      <c r="BA68" s="36">
        <f ca="1">INDIRECT("'DATA - økonomi'!AN"&amp;($A171+1)*19)</f>
        <v>136151.45799999998</v>
      </c>
      <c r="BB68" s="36">
        <f ca="1">INDIRECT("'DATA - økonomi'!AO"&amp;($A171+1)*19)</f>
        <v>137122.92000000001</v>
      </c>
      <c r="BC68" s="30"/>
    </row>
    <row r="69" spans="1:55" x14ac:dyDescent="0.25">
      <c r="A69" s="32">
        <v>65</v>
      </c>
      <c r="B69" s="35" t="s">
        <v>77</v>
      </c>
      <c r="C69" s="36">
        <f ca="1">IF(Analyse!$E$3="X",INDIRECT("'DATA - økonomi'!C"&amp;4+15*$A69+4*$A69+0),0)+IF(Analyse!$E$4="X",INDIRECT("'DATA - økonomi'!C"&amp;4+15*$A69+4*$A69+1),0)+IF(Analyse!$E$104="X",INDIRECT("'DATA - økonomi'!C"&amp;4+15*$A69+4*$A69+2),0)+IF(Analyse!$E$105="X",INDIRECT("'DATA - økonomi'!C"&amp;4+15*$A69+4*$A69+3),0)+IF(Analyse!$E$106="X",INDIRECT("'DATA - økonomi'!C"&amp;4+15*$A69+4*$A69+4),0)+IF(Analyse!$E$107="X",INDIRECT("'DATA - økonomi'!C"&amp;4+15*$A69+4*$A69+5),0)+IF(Analyse!$E$108="X",INDIRECT("'DATA - økonomi'!C"&amp;4+15*$A69+4*$A69+6),0)+IF(Analyse!$E$109="X",INDIRECT("'DATA - økonomi'!C"&amp;4+15*$A69+4*$A69+7),0)+IF(Analyse!$E$110="X",INDIRECT("'DATA - økonomi'!C"&amp;4+15*$A69+4*$A69+8),0)+IF(Analyse!$E$111="X",INDIRECT("'DATA - økonomi'!C"&amp;4+15*$A69+4*$A69+9),0)+IF(Analyse!$E$112="X",INDIRECT("'DATA - økonomi'!C"&amp;4+15*$A69+4*$A69+10),0)+IF(Analyse!$E$115="X",INDIRECT("'DATA - økonomi'!C"&amp;4+15*$A69+4*$A69+11),0)+IF(Analyse!$E$116="X",INDIRECT("'DATA - økonomi'!C"&amp;4+15*$A69+4*$A69+12),0)+IF(Analyse!$E$117="X",INDIRECT("'DATA - økonomi'!C"&amp;4+15*$A69+4*$A69+13),0)+IF(Analyse!$E$129="X",INDIRECT("'DATA - økonomi'!C"&amp;4+15*$A69+4*$A69+14),0)</f>
        <v>0</v>
      </c>
      <c r="D69" s="36">
        <f ca="1">IF(Analyse!$E$3="X",INDIRECT("'DATA - økonomi'!D"&amp;4+15*$A69+4*$A69+0),0)+IF(Analyse!$E$4="X",INDIRECT("'DATA - økonomi'!D"&amp;4+15*$A69+4*$A69+1),0)+IF(Analyse!$E$104="X",INDIRECT("'DATA - økonomi'!D"&amp;4+15*$A69+4*$A69+2),0)+IF(Analyse!$E$105="X",INDIRECT("'DATA - økonomi'!D"&amp;4+15*$A69+4*$A69+3),0)+IF(Analyse!$E$106="X",INDIRECT("'DATA - økonomi'!D"&amp;4+15*$A69+4*$A69+4),0)+IF(Analyse!$E$107="X",INDIRECT("'DATA - økonomi'!D"&amp;4+15*$A69+4*$A69+5),0)+IF(Analyse!$E$108="X",INDIRECT("'DATA - økonomi'!D"&amp;4+15*$A69+4*$A69+6),0)+IF(Analyse!$E$109="X",INDIRECT("'DATA - økonomi'!D"&amp;4+15*$A69+4*$A69+7),0)+IF(Analyse!$E$110="X",INDIRECT("'DATA - økonomi'!D"&amp;4+15*$A69+4*$A69+8),0)+IF(Analyse!$E$111="X",INDIRECT("'DATA - økonomi'!D"&amp;4+15*$A69+4*$A69+9),0)+IF(Analyse!$E$112="X",INDIRECT("'DATA - økonomi'!D"&amp;4+15*$A69+4*$A69+10),0)+IF(Analyse!$E$115="X",INDIRECT("'DATA - økonomi'!D"&amp;4+15*$A69+4*$A69+11),0)+IF(Analyse!$E$116="X",INDIRECT("'DATA - økonomi'!D"&amp;4+15*$A69+4*$A69+12),0)+IF(Analyse!$E$117="X",INDIRECT("'DATA - økonomi'!D"&amp;4+15*$A69+4*$A69+13),0)+IF(Analyse!$E$129="X",INDIRECT("'DATA - økonomi'!D"&amp;4+15*$A69+4*$A69+14),0)</f>
        <v>0</v>
      </c>
      <c r="E69" s="36">
        <f ca="1">IF(Analyse!$E$3="X",INDIRECT("'DATA - økonomi'!E"&amp;4+15*$A69+4*$A69+0),0)+IF(Analyse!$E$4="X",INDIRECT("'DATA - økonomi'!E"&amp;4+15*$A69+4*$A69+1),0)+IF(Analyse!$E$104="X",INDIRECT("'DATA - økonomi'!E"&amp;4+15*$A69+4*$A69+2),0)+IF(Analyse!$E$105="X",INDIRECT("'DATA - økonomi'!E"&amp;4+15*$A69+4*$A69+3),0)+IF(Analyse!$E$106="X",INDIRECT("'DATA - økonomi'!E"&amp;4+15*$A69+4*$A69+4),0)+IF(Analyse!$E$107="X",INDIRECT("'DATA - økonomi'!E"&amp;4+15*$A69+4*$A69+5),0)+IF(Analyse!$E$108="X",INDIRECT("'DATA - økonomi'!E"&amp;4+15*$A69+4*$A69+6),0)+IF(Analyse!$E$109="X",INDIRECT("'DATA - økonomi'!E"&amp;4+15*$A69+4*$A69+7),0)+IF(Analyse!$E$110="X",INDIRECT("'DATA - økonomi'!E"&amp;4+15*$A69+4*$A69+8),0)+IF(Analyse!$E$111="X",INDIRECT("'DATA - økonomi'!E"&amp;4+15*$A69+4*$A69+9),0)+IF(Analyse!$E$112="X",INDIRECT("'DATA - økonomi'!E"&amp;4+15*$A69+4*$A69+10),0)+IF(Analyse!$E$115="X",INDIRECT("'DATA - økonomi'!E"&amp;4+15*$A69+4*$A69+11),0)+IF(Analyse!$E$116="X",INDIRECT("'DATA - økonomi'!E"&amp;4+15*$A69+4*$A69+12),0)+IF(Analyse!$E$117="X",INDIRECT("'DATA - økonomi'!E"&amp;4+15*$A69+4*$A69+13),0)+IF(Analyse!$E$129="X",INDIRECT("'DATA - økonomi'!E"&amp;4+15*$A69+4*$A69+14),0)</f>
        <v>0</v>
      </c>
      <c r="F69" s="36">
        <f ca="1">IF(Analyse!$E$3="X",INDIRECT("'DATA - økonomi'!F"&amp;4+15*$A69+4*$A69+0),0)+IF(Analyse!$E$4="X",INDIRECT("'DATA - økonomi'!F"&amp;4+15*$A69+4*$A69+1),0)+IF(Analyse!$E$104="X",INDIRECT("'DATA - økonomi'!F"&amp;4+15*$A69+4*$A69+2),0)+IF(Analyse!$E$105="X",INDIRECT("'DATA - økonomi'!F"&amp;4+15*$A69+4*$A69+3),0)+IF(Analyse!$E$106="X",INDIRECT("'DATA - økonomi'!F"&amp;4+15*$A69+4*$A69+4),0)+IF(Analyse!$E$107="X",INDIRECT("'DATA - økonomi'!F"&amp;4+15*$A69+4*$A69+5),0)+IF(Analyse!$E$108="X",INDIRECT("'DATA - økonomi'!F"&amp;4+15*$A69+4*$A69+6),0)+IF(Analyse!$E$109="X",INDIRECT("'DATA - økonomi'!F"&amp;4+15*$A69+4*$A69+7),0)+IF(Analyse!$E$110="X",INDIRECT("'DATA - økonomi'!F"&amp;4+15*$A69+4*$A69+8),0)+IF(Analyse!$E$111="X",INDIRECT("'DATA - økonomi'!F"&amp;4+15*$A69+4*$A69+9),0)+IF(Analyse!$E$112="X",INDIRECT("'DATA - økonomi'!F"&amp;4+15*$A69+4*$A69+10),0)+IF(Analyse!$E$115="X",INDIRECT("'DATA - økonomi'!F"&amp;4+15*$A69+4*$A69+11),0)+IF(Analyse!$E$116="X",INDIRECT("'DATA - økonomi'!F"&amp;4+15*$A69+4*$A69+12),0)+IF(Analyse!$E$117="X",INDIRECT("'DATA - økonomi'!F"&amp;4+15*$A69+4*$A69+13),0)+IF(Analyse!$E$129="X",INDIRECT("'DATA - økonomi'!F"&amp;4+15*$A69+4*$A69+14),0)</f>
        <v>0</v>
      </c>
      <c r="G69" s="36">
        <f ca="1">IF(Analyse!$E$3="X",INDIRECT("'DATA - økonomi'!G"&amp;4+15*$A69+4*$A69+0),0)+IF(Analyse!$E$4="X",INDIRECT("'DATA - økonomi'!G"&amp;4+15*$A69+4*$A69+1),0)+IF(Analyse!$E$104="X",INDIRECT("'DATA - økonomi'!G"&amp;4+15*$A69+4*$A69+2),0)+IF(Analyse!$E$105="X",INDIRECT("'DATA - økonomi'!G"&amp;4+15*$A69+4*$A69+3),0)+IF(Analyse!$E$106="X",INDIRECT("'DATA - økonomi'!G"&amp;4+15*$A69+4*$A69+4),0)+IF(Analyse!$E$107="X",INDIRECT("'DATA - økonomi'!G"&amp;4+15*$A69+4*$A69+5),0)+IF(Analyse!$E$108="X",INDIRECT("'DATA - økonomi'!G"&amp;4+15*$A69+4*$A69+6),0)+IF(Analyse!$E$109="X",INDIRECT("'DATA - økonomi'!G"&amp;4+15*$A69+4*$A69+7),0)+IF(Analyse!$E$110="X",INDIRECT("'DATA - økonomi'!G"&amp;4+15*$A69+4*$A69+8),0)+IF(Analyse!$E$111="X",INDIRECT("'DATA - økonomi'!G"&amp;4+15*$A69+4*$A69+9),0)+IF(Analyse!$E$112="X",INDIRECT("'DATA - økonomi'!G"&amp;4+15*$A69+4*$A69+10),0)+IF(Analyse!$E$115="X",INDIRECT("'DATA - økonomi'!G"&amp;4+15*$A69+4*$A69+11),0)+IF(Analyse!$E$116="X",INDIRECT("'DATA - økonomi'!G"&amp;4+15*$A69+4*$A69+12),0)+IF(Analyse!$E$117="X",INDIRECT("'DATA - økonomi'!G"&amp;4+15*$A69+4*$A69+13),0)+IF(Analyse!$E$129="X",INDIRECT("'DATA - økonomi'!G"&amp;4+15*$A69+4*$A69+14),0)</f>
        <v>0</v>
      </c>
      <c r="H69" s="36">
        <f ca="1">IF(Analyse!$E$3="X",INDIRECT("'DATA - økonomi'!H"&amp;4+15*$A69+4*$A69+0),0)+IF(Analyse!$E$4="X",INDIRECT("'DATA - økonomi'!H"&amp;4+15*$A69+4*$A69+1),0)+IF(Analyse!$E$104="X",INDIRECT("'DATA - økonomi'!H"&amp;4+15*$A69+4*$A69+2),0)+IF(Analyse!$E$105="X",INDIRECT("'DATA - økonomi'!H"&amp;4+15*$A69+4*$A69+3),0)+IF(Analyse!$E$106="X",INDIRECT("'DATA - økonomi'!H"&amp;4+15*$A69+4*$A69+4),0)+IF(Analyse!$E$107="X",INDIRECT("'DATA - økonomi'!H"&amp;4+15*$A69+4*$A69+5),0)+IF(Analyse!$E$108="X",INDIRECT("'DATA - økonomi'!H"&amp;4+15*$A69+4*$A69+6),0)+IF(Analyse!$E$109="X",INDIRECT("'DATA - økonomi'!H"&amp;4+15*$A69+4*$A69+7),0)+IF(Analyse!$E$110="X",INDIRECT("'DATA - økonomi'!H"&amp;4+15*$A69+4*$A69+8),0)+IF(Analyse!$E$111="X",INDIRECT("'DATA - økonomi'!H"&amp;4+15*$A69+4*$A69+9),0)+IF(Analyse!$E$112="X",INDIRECT("'DATA - økonomi'!H"&amp;4+15*$A69+4*$A69+10),0)+IF(Analyse!$E$115="X",INDIRECT("'DATA - økonomi'!H"&amp;4+15*$A69+4*$A69+11),0)+IF(Analyse!$E$116="X",INDIRECT("'DATA - økonomi'!H"&amp;4+15*$A69+4*$A69+12),0)+IF(Analyse!$E$117="X",INDIRECT("'DATA - økonomi'!H"&amp;4+15*$A69+4*$A69+13),0)+IF(Analyse!$E$129="X",INDIRECT("'DATA - økonomi'!H"&amp;4+15*$A69+4*$A69+14),0)</f>
        <v>0</v>
      </c>
      <c r="I69" s="36">
        <f ca="1">IF(Analyse!$E$3="X",INDIRECT("'DATA - økonomi'!I"&amp;4+15*$A69+4*$A69+0),0)+IF(Analyse!$E$4="X",INDIRECT("'DATA - økonomi'!I"&amp;4+15*$A69+4*$A69+1),0)+IF(Analyse!$E$104="X",INDIRECT("'DATA - økonomi'!I"&amp;4+15*$A69+4*$A69+2),0)+IF(Analyse!$E$105="X",INDIRECT("'DATA - økonomi'!I"&amp;4+15*$A69+4*$A69+3),0)+IF(Analyse!$E$106="X",INDIRECT("'DATA - økonomi'!I"&amp;4+15*$A69+4*$A69+4),0)+IF(Analyse!$E$107="X",INDIRECT("'DATA - økonomi'!I"&amp;4+15*$A69+4*$A69+5),0)+IF(Analyse!$E$108="X",INDIRECT("'DATA - økonomi'!I"&amp;4+15*$A69+4*$A69+6),0)+IF(Analyse!$E$109="X",INDIRECT("'DATA - økonomi'!I"&amp;4+15*$A69+4*$A69+7),0)+IF(Analyse!$E$110="X",INDIRECT("'DATA - økonomi'!I"&amp;4+15*$A69+4*$A69+8),0)+IF(Analyse!$E$111="X",INDIRECT("'DATA - økonomi'!I"&amp;4+15*$A69+4*$A69+9),0)+IF(Analyse!$E$112="X",INDIRECT("'DATA - økonomi'!I"&amp;4+15*$A69+4*$A69+10),0)+IF(Analyse!$E$115="X",INDIRECT("'DATA - økonomi'!I"&amp;4+15*$A69+4*$A69+11),0)+IF(Analyse!$E$116="X",INDIRECT("'DATA - økonomi'!I"&amp;4+15*$A69+4*$A69+12),0)+IF(Analyse!$E$117="X",INDIRECT("'DATA - økonomi'!I"&amp;4+15*$A69+4*$A69+13),0)+IF(Analyse!$E$129="X",INDIRECT("'DATA - økonomi'!I"&amp;4+15*$A69+4*$A69+14),0)</f>
        <v>0</v>
      </c>
      <c r="J69" s="36">
        <f ca="1">IF(Analyse!$E$3="X",INDIRECT("'DATA - økonomi'!J"&amp;4+15*$A69+4*$A69+0),0)+IF(Analyse!$E$4="X",INDIRECT("'DATA - økonomi'!J"&amp;4+15*$A69+4*$A69+1),0)+IF(Analyse!$E$104="X",INDIRECT("'DATA - økonomi'!J"&amp;4+15*$A69+4*$A69+2),0)+IF(Analyse!$E$105="X",INDIRECT("'DATA - økonomi'!J"&amp;4+15*$A69+4*$A69+3),0)+IF(Analyse!$E$106="X",INDIRECT("'DATA - økonomi'!J"&amp;4+15*$A69+4*$A69+4),0)+IF(Analyse!$E$107="X",INDIRECT("'DATA - økonomi'!J"&amp;4+15*$A69+4*$A69+5),0)+IF(Analyse!$E$108="X",INDIRECT("'DATA - økonomi'!J"&amp;4+15*$A69+4*$A69+6),0)+IF(Analyse!$E$109="X",INDIRECT("'DATA - økonomi'!J"&amp;4+15*$A69+4*$A69+7),0)+IF(Analyse!$E$110="X",INDIRECT("'DATA - økonomi'!J"&amp;4+15*$A69+4*$A69+8),0)+IF(Analyse!$E$111="X",INDIRECT("'DATA - økonomi'!J"&amp;4+15*$A69+4*$A69+9),0)+IF(Analyse!$E$112="X",INDIRECT("'DATA - økonomi'!J"&amp;4+15*$A69+4*$A69+10),0)+IF(Analyse!$E$115="X",INDIRECT("'DATA - økonomi'!J"&amp;4+15*$A69+4*$A69+11),0)+IF(Analyse!$E$116="X",INDIRECT("'DATA - økonomi'!J"&amp;4+15*$A69+4*$A69+12),0)+IF(Analyse!$E$117="X",INDIRECT("'DATA - økonomi'!J"&amp;4+15*$A69+4*$A69+13),0)+IF(Analyse!$E$129="X",INDIRECT("'DATA - økonomi'!J"&amp;4+15*$A69+4*$A69+14),0)</f>
        <v>0</v>
      </c>
      <c r="K69" s="36">
        <f ca="1">IF(Analyse!$E$3="X",INDIRECT("'DATA - økonomi'!K"&amp;4+15*$A69+4*$A69+0),0)+IF(Analyse!$E$4="X",INDIRECT("'DATA - økonomi'!K"&amp;4+15*$A69+4*$A69+1),0)+IF(Analyse!$E$104="X",INDIRECT("'DATA - økonomi'!K"&amp;4+15*$A69+4*$A69+2),0)+IF(Analyse!$E$105="X",INDIRECT("'DATA - økonomi'!K"&amp;4+15*$A69+4*$A69+3),0)+IF(Analyse!$E$106="X",INDIRECT("'DATA - økonomi'!K"&amp;4+15*$A69+4*$A69+4),0)+IF(Analyse!$E$107="X",INDIRECT("'DATA - økonomi'!K"&amp;4+15*$A69+4*$A69+5),0)+IF(Analyse!$E$108="X",INDIRECT("'DATA - økonomi'!K"&amp;4+15*$A69+4*$A69+6),0)+IF(Analyse!$E$109="X",INDIRECT("'DATA - økonomi'!K"&amp;4+15*$A69+4*$A69+7),0)+IF(Analyse!$E$110="X",INDIRECT("'DATA - økonomi'!K"&amp;4+15*$A69+4*$A69+8),0)+IF(Analyse!$E$111="X",INDIRECT("'DATA - økonomi'!K"&amp;4+15*$A69+4*$A69+9),0)+IF(Analyse!$E$112="X",INDIRECT("'DATA - økonomi'!K"&amp;4+15*$A69+4*$A69+10),0)+IF(Analyse!$E$115="X",INDIRECT("'DATA - økonomi'!K"&amp;4+15*$A69+4*$A69+11),0)+IF(Analyse!$E$116="X",INDIRECT("'DATA - økonomi'!K"&amp;4+15*$A69+4*$A69+12),0)+IF(Analyse!$E$117="X",INDIRECT("'DATA - økonomi'!K"&amp;4+15*$A69+4*$A69+13),0)+IF(Analyse!$E$129="X",INDIRECT("'DATA - økonomi'!K"&amp;4+15*$A69+4*$A69+14),0)</f>
        <v>0</v>
      </c>
      <c r="L69" s="36">
        <f ca="1">IF(Analyse!$E$3="X",INDIRECT("'DATA - økonomi'!L"&amp;4+15*$A69+4*$A69+0),0)+IF(Analyse!$E$4="X",INDIRECT("'DATA - økonomi'!L"&amp;4+15*$A69+4*$A69+1),0)+IF(Analyse!$E$104="X",INDIRECT("'DATA - økonomi'!L"&amp;4+15*$A69+4*$A69+2),0)+IF(Analyse!$E$105="X",INDIRECT("'DATA - økonomi'!L"&amp;4+15*$A69+4*$A69+3),0)+IF(Analyse!$E$106="X",INDIRECT("'DATA - økonomi'!L"&amp;4+15*$A69+4*$A69+4),0)+IF(Analyse!$E$107="X",INDIRECT("'DATA - økonomi'!L"&amp;4+15*$A69+4*$A69+5),0)+IF(Analyse!$E$108="X",INDIRECT("'DATA - økonomi'!L"&amp;4+15*$A69+4*$A69+6),0)+IF(Analyse!$E$109="X",INDIRECT("'DATA - økonomi'!L"&amp;4+15*$A69+4*$A69+7),0)+IF(Analyse!$E$110="X",INDIRECT("'DATA - økonomi'!L"&amp;4+15*$A69+4*$A69+8),0)+IF(Analyse!$E$111="X",INDIRECT("'DATA - økonomi'!L"&amp;4+15*$A69+4*$A69+9),0)+IF(Analyse!$E$112="X",INDIRECT("'DATA - økonomi'!L"&amp;4+15*$A69+4*$A69+10),0)+IF(Analyse!$E$115="X",INDIRECT("'DATA - økonomi'!L"&amp;4+15*$A69+4*$A69+11),0)+IF(Analyse!$E$116="X",INDIRECT("'DATA - økonomi'!L"&amp;4+15*$A69+4*$A69+12),0)+IF(Analyse!$E$117="X",INDIRECT("'DATA - økonomi'!L"&amp;4+15*$A69+4*$A69+13),0)+IF(Analyse!$E$129="X",INDIRECT("'DATA - økonomi'!L"&amp;4+15*$A69+4*$A69+14),0)</f>
        <v>0</v>
      </c>
      <c r="M69" s="36">
        <f ca="1">IF(Analyse!$E$3="X",INDIRECT("'DATA - økonomi'!M"&amp;4+15*$A69+4*$A69+0),0)+IF(Analyse!$E$4="X",INDIRECT("'DATA - økonomi'!M"&amp;4+15*$A69+4*$A69+1),0)+IF(Analyse!$E$104="X",INDIRECT("'DATA - økonomi'!M"&amp;4+15*$A69+4*$A69+2),0)+IF(Analyse!$E$105="X",INDIRECT("'DATA - økonomi'!M"&amp;4+15*$A69+4*$A69+3),0)+IF(Analyse!$E$106="X",INDIRECT("'DATA - økonomi'!M"&amp;4+15*$A69+4*$A69+4),0)+IF(Analyse!$E$107="X",INDIRECT("'DATA - økonomi'!M"&amp;4+15*$A69+4*$A69+5),0)+IF(Analyse!$E$108="X",INDIRECT("'DATA - økonomi'!M"&amp;4+15*$A69+4*$A69+6),0)+IF(Analyse!$E$109="X",INDIRECT("'DATA - økonomi'!M"&amp;4+15*$A69+4*$A69+7),0)+IF(Analyse!$E$110="X",INDIRECT("'DATA - økonomi'!M"&amp;4+15*$A69+4*$A69+8),0)+IF(Analyse!$E$111="X",INDIRECT("'DATA - økonomi'!M"&amp;4+15*$A69+4*$A69+9),0)+IF(Analyse!$E$112="X",INDIRECT("'DATA - økonomi'!M"&amp;4+15*$A69+4*$A69+10),0)+IF(Analyse!$E$115="X",INDIRECT("'DATA - økonomi'!M"&amp;4+15*$A69+4*$A69+11),0)+IF(Analyse!$E$116="X",INDIRECT("'DATA - økonomi'!M"&amp;4+15*$A69+4*$A69+12),0)+IF(Analyse!$E$117="X",INDIRECT("'DATA - økonomi'!M"&amp;4+15*$A69+4*$A69+13),0)+IF(Analyse!$E$129="X",INDIRECT("'DATA - økonomi'!M"&amp;4+15*$A69+4*$A69+14),0)</f>
        <v>0</v>
      </c>
      <c r="N69" s="36">
        <f ca="1">IF(Analyse!$E$3="X",INDIRECT("'DATA - økonomi'!N"&amp;4+15*$A69+4*$A69+0),0)+IF(Analyse!$E$4="X",INDIRECT("'DATA - økonomi'!N"&amp;4+15*$A69+4*$A69+1),0)+IF(Analyse!$E$104="X",INDIRECT("'DATA - økonomi'!N"&amp;4+15*$A69+4*$A69+2),0)+IF(Analyse!$E$105="X",INDIRECT("'DATA - økonomi'!N"&amp;4+15*$A69+4*$A69+3),0)+IF(Analyse!$E$106="X",INDIRECT("'DATA - økonomi'!N"&amp;4+15*$A69+4*$A69+4),0)+IF(Analyse!$E$107="X",INDIRECT("'DATA - økonomi'!N"&amp;4+15*$A69+4*$A69+5),0)+IF(Analyse!$E$108="X",INDIRECT("'DATA - økonomi'!N"&amp;4+15*$A69+4*$A69+6),0)+IF(Analyse!$E$109="X",INDIRECT("'DATA - økonomi'!N"&amp;4+15*$A69+4*$A69+7),0)+IF(Analyse!$E$110="X",INDIRECT("'DATA - økonomi'!N"&amp;4+15*$A69+4*$A69+8),0)+IF(Analyse!$E$111="X",INDIRECT("'DATA - økonomi'!N"&amp;4+15*$A69+4*$A69+9),0)+IF(Analyse!$E$112="X",INDIRECT("'DATA - økonomi'!N"&amp;4+15*$A69+4*$A69+10),0)+IF(Analyse!$E$115="X",INDIRECT("'DATA - økonomi'!N"&amp;4+15*$A69+4*$A69+11),0)+IF(Analyse!$E$116="X",INDIRECT("'DATA - økonomi'!N"&amp;4+15*$A69+4*$A69+12),0)+IF(Analyse!$E$117="X",INDIRECT("'DATA - økonomi'!N"&amp;4+15*$A69+4*$A69+13),0)+IF(Analyse!$E$129="X",INDIRECT("'DATA - økonomi'!N"&amp;4+15*$A69+4*$A69+14),0)</f>
        <v>0</v>
      </c>
      <c r="O69" s="32"/>
      <c r="P69" s="35" t="s">
        <v>77</v>
      </c>
      <c r="Q69" s="36">
        <f ca="1">IF(Analyse!$E$3="X",INDIRECT("'DATA - økonomi'!Q"&amp;4+15*$A69+4*$A69+0),0)+IF(Analyse!$E$4="X",INDIRECT("'DATA - økonomi'!Q"&amp;4+15*$A69+4*$A69+1),0)+IF(Analyse!$E$104="X",INDIRECT("'DATA - økonomi'!Q"&amp;4+15*$A69+4*$A69+2),0)+IF(Analyse!$E$105="X",INDIRECT("'DATA - økonomi'!Q"&amp;4+15*$A69+4*$A69+3),0)+IF(Analyse!$E$106="X",INDIRECT("'DATA - økonomi'!Q"&amp;4+15*$A69+4*$A69+4),0)+IF(Analyse!$E$107="X",INDIRECT("'DATA - økonomi'!Q"&amp;4+15*$A69+4*$A69+5),0)+IF(Analyse!$E$108="X",INDIRECT("'DATA - økonomi'!Q"&amp;4+15*$A69+4*$A69+6),0)+IF(Analyse!$E$109="X",INDIRECT("'DATA - økonomi'!Q"&amp;4+15*$A69+4*$A69+7),0)+IF(Analyse!$E$110="X",INDIRECT("'DATA - økonomi'!Q"&amp;4+15*$A69+4*$A69+8),0)+IF(Analyse!$E$111="X",INDIRECT("'DATA - økonomi'!Q"&amp;4+15*$A69+4*$A69+9),0)+IF(Analyse!$E$112="X",INDIRECT("'DATA - økonomi'!Q"&amp;4+15*$A69+4*$A69+10),0)+IF(Analyse!$E$115="X",INDIRECT("'DATA - økonomi'!Q"&amp;4+15*$A69+4*$A69+11),0)+IF(Analyse!$E$116="X",INDIRECT("'DATA - økonomi'!Q"&amp;4+15*$A69+4*$A69+12),0)+IF(Analyse!$E$117="X",INDIRECT("'DATA - økonomi'!Q"&amp;4+15*$A69+4*$A69+13),0)+IF(Analyse!$E$129="X",INDIRECT("'DATA - økonomi'!Q"&amp;4+15*$A69+4*$A69+14),0)</f>
        <v>0</v>
      </c>
      <c r="R69" s="36">
        <f ca="1">IF(Analyse!$E$3="X",INDIRECT("'DATA - økonomi'!R"&amp;4+15*$A69+4*$A69+0),0)+IF(Analyse!$E$4="X",INDIRECT("'DATA - økonomi'!R"&amp;4+15*$A69+4*$A69+1),0)+IF(Analyse!$E$104="X",INDIRECT("'DATA - økonomi'!R"&amp;4+15*$A69+4*$A69+2),0)+IF(Analyse!$E$105="X",INDIRECT("'DATA - økonomi'!R"&amp;4+15*$A69+4*$A69+3),0)+IF(Analyse!$E$106="X",INDIRECT("'DATA - økonomi'!R"&amp;4+15*$A69+4*$A69+4),0)+IF(Analyse!$E$107="X",INDIRECT("'DATA - økonomi'!R"&amp;4+15*$A69+4*$A69+5),0)+IF(Analyse!$E$108="X",INDIRECT("'DATA - økonomi'!R"&amp;4+15*$A69+4*$A69+6),0)+IF(Analyse!$E$109="X",INDIRECT("'DATA - økonomi'!R"&amp;4+15*$A69+4*$A69+7),0)+IF(Analyse!$E$110="X",INDIRECT("'DATA - økonomi'!R"&amp;4+15*$A69+4*$A69+8),0)+IF(Analyse!$E$111="X",INDIRECT("'DATA - økonomi'!R"&amp;4+15*$A69+4*$A69+9),0)+IF(Analyse!$E$112="X",INDIRECT("'DATA - økonomi'!R"&amp;4+15*$A69+4*$A69+10),0)+IF(Analyse!$E$115="X",INDIRECT("'DATA - økonomi'!R"&amp;4+15*$A69+4*$A69+11),0)+IF(Analyse!$E$116="X",INDIRECT("'DATA - økonomi'!R"&amp;4+15*$A69+4*$A69+12),0)+IF(Analyse!$E$117="X",INDIRECT("'DATA - økonomi'!R"&amp;4+15*$A69+4*$A69+13),0)+IF(Analyse!$E$129="X",INDIRECT("'DATA - økonomi'!R"&amp;4+15*$A69+4*$A69+14),0)</f>
        <v>0</v>
      </c>
      <c r="S69" s="36">
        <f ca="1">IF(Analyse!$E$3="X",INDIRECT("'DATA - økonomi'!S"&amp;4+15*$A69+4*$A69+0),0)+IF(Analyse!$E$4="X",INDIRECT("'DATA - økonomi'!S"&amp;4+15*$A69+4*$A69+1),0)+IF(Analyse!$E$104="X",INDIRECT("'DATA - økonomi'!S"&amp;4+15*$A69+4*$A69+2),0)+IF(Analyse!$E$105="X",INDIRECT("'DATA - økonomi'!S"&amp;4+15*$A69+4*$A69+3),0)+IF(Analyse!$E$106="X",INDIRECT("'DATA - økonomi'!S"&amp;4+15*$A69+4*$A69+4),0)+IF(Analyse!$E$107="X",INDIRECT("'DATA - økonomi'!S"&amp;4+15*$A69+4*$A69+5),0)+IF(Analyse!$E$108="X",INDIRECT("'DATA - økonomi'!S"&amp;4+15*$A69+4*$A69+6),0)+IF(Analyse!$E$109="X",INDIRECT("'DATA - økonomi'!S"&amp;4+15*$A69+4*$A69+7),0)+IF(Analyse!$E$110="X",INDIRECT("'DATA - økonomi'!S"&amp;4+15*$A69+4*$A69+8),0)+IF(Analyse!$E$111="X",INDIRECT("'DATA - økonomi'!S"&amp;4+15*$A69+4*$A69+9),0)+IF(Analyse!$E$112="X",INDIRECT("'DATA - økonomi'!S"&amp;4+15*$A69+4*$A69+10),0)+IF(Analyse!$E$115="X",INDIRECT("'DATA - økonomi'!S"&amp;4+15*$A69+4*$A69+11),0)+IF(Analyse!$E$116="X",INDIRECT("'DATA - økonomi'!S"&amp;4+15*$A69+4*$A69+12),0)+IF(Analyse!$E$117="X",INDIRECT("'DATA - økonomi'!S"&amp;4+15*$A69+4*$A69+13),0)+IF(Analyse!$E$129="X",INDIRECT("'DATA - økonomi'!S"&amp;4+15*$A69+4*$A69+14),0)</f>
        <v>0</v>
      </c>
      <c r="T69" s="36">
        <f ca="1">IF(Analyse!$E$3="X",INDIRECT("'DATA - økonomi'!T"&amp;4+15*$A69+4*$A69+0),0)+IF(Analyse!$E$4="X",INDIRECT("'DATA - økonomi'!T"&amp;4+15*$A69+4*$A69+1),0)+IF(Analyse!$E$104="X",INDIRECT("'DATA - økonomi'!T"&amp;4+15*$A69+4*$A69+2),0)+IF(Analyse!$E$105="X",INDIRECT("'DATA - økonomi'!T"&amp;4+15*$A69+4*$A69+3),0)+IF(Analyse!$E$106="X",INDIRECT("'DATA - økonomi'!T"&amp;4+15*$A69+4*$A69+4),0)+IF(Analyse!$E$107="X",INDIRECT("'DATA - økonomi'!T"&amp;4+15*$A69+4*$A69+5),0)+IF(Analyse!$E$108="X",INDIRECT("'DATA - økonomi'!T"&amp;4+15*$A69+4*$A69+6),0)+IF(Analyse!$E$109="X",INDIRECT("'DATA - økonomi'!T"&amp;4+15*$A69+4*$A69+7),0)+IF(Analyse!$E$110="X",INDIRECT("'DATA - økonomi'!T"&amp;4+15*$A69+4*$A69+8),0)+IF(Analyse!$E$111="X",INDIRECT("'DATA - økonomi'!T"&amp;4+15*$A69+4*$A69+9),0)+IF(Analyse!$E$112="X",INDIRECT("'DATA - økonomi'!T"&amp;4+15*$A69+4*$A69+10),0)+IF(Analyse!$E$115="X",INDIRECT("'DATA - økonomi'!T"&amp;4+15*$A69+4*$A69+11),0)+IF(Analyse!$E$116="X",INDIRECT("'DATA - økonomi'!T"&amp;4+15*$A69+4*$A69+12),0)+IF(Analyse!$E$117="X",INDIRECT("'DATA - økonomi'!T"&amp;4+15*$A69+4*$A69+13),0)+IF(Analyse!$E$129="X",INDIRECT("'DATA - økonomi'!T"&amp;4+15*$A69+4*$A69+14),0)</f>
        <v>0</v>
      </c>
      <c r="U69" s="36">
        <f ca="1">IF(Analyse!$E$3="X",INDIRECT("'DATA - økonomi'!U"&amp;4+15*$A69+4*$A69+0),0)+IF(Analyse!$E$4="X",INDIRECT("'DATA - økonomi'!U"&amp;4+15*$A69+4*$A69+1),0)+IF(Analyse!$E$104="X",INDIRECT("'DATA - økonomi'!U"&amp;4+15*$A69+4*$A69+2),0)+IF(Analyse!$E$105="X",INDIRECT("'DATA - økonomi'!U"&amp;4+15*$A69+4*$A69+3),0)+IF(Analyse!$E$106="X",INDIRECT("'DATA - økonomi'!U"&amp;4+15*$A69+4*$A69+4),0)+IF(Analyse!$E$107="X",INDIRECT("'DATA - økonomi'!U"&amp;4+15*$A69+4*$A69+5),0)+IF(Analyse!$E$108="X",INDIRECT("'DATA - økonomi'!U"&amp;4+15*$A69+4*$A69+6),0)+IF(Analyse!$E$109="X",INDIRECT("'DATA - økonomi'!U"&amp;4+15*$A69+4*$A69+7),0)+IF(Analyse!$E$110="X",INDIRECT("'DATA - økonomi'!U"&amp;4+15*$A69+4*$A69+8),0)+IF(Analyse!$E$111="X",INDIRECT("'DATA - økonomi'!U"&amp;4+15*$A69+4*$A69+9),0)+IF(Analyse!$E$112="X",INDIRECT("'DATA - økonomi'!U"&amp;4+15*$A69+4*$A69+10),0)+IF(Analyse!$E$115="X",INDIRECT("'DATA - økonomi'!U"&amp;4+15*$A69+4*$A69+11),0)+IF(Analyse!$E$116="X",INDIRECT("'DATA - økonomi'!U"&amp;4+15*$A69+4*$A69+12),0)+IF(Analyse!$E$117="X",INDIRECT("'DATA - økonomi'!U"&amp;4+15*$A69+4*$A69+13),0)+IF(Analyse!$E$129="X",INDIRECT("'DATA - økonomi'!U"&amp;4+15*$A69+4*$A69+14),0)</f>
        <v>0</v>
      </c>
      <c r="V69" s="36">
        <f ca="1">IF(Analyse!$E$3="X",INDIRECT("'DATA - økonomi'!V"&amp;4+15*$A69+4*$A69+0),0)+IF(Analyse!$E$4="X",INDIRECT("'DATA - økonomi'!V"&amp;4+15*$A69+4*$A69+1),0)+IF(Analyse!$E$104="X",INDIRECT("'DATA - økonomi'!V"&amp;4+15*$A69+4*$A69+2),0)+IF(Analyse!$E$105="X",INDIRECT("'DATA - økonomi'!V"&amp;4+15*$A69+4*$A69+3),0)+IF(Analyse!$E$106="X",INDIRECT("'DATA - økonomi'!V"&amp;4+15*$A69+4*$A69+4),0)+IF(Analyse!$E$107="X",INDIRECT("'DATA - økonomi'!V"&amp;4+15*$A69+4*$A69+5),0)+IF(Analyse!$E$108="X",INDIRECT("'DATA - økonomi'!V"&amp;4+15*$A69+4*$A69+6),0)+IF(Analyse!$E$109="X",INDIRECT("'DATA - økonomi'!V"&amp;4+15*$A69+4*$A69+7),0)+IF(Analyse!$E$110="X",INDIRECT("'DATA - økonomi'!V"&amp;4+15*$A69+4*$A69+8),0)+IF(Analyse!$E$111="X",INDIRECT("'DATA - økonomi'!V"&amp;4+15*$A69+4*$A69+9),0)+IF(Analyse!$E$112="X",INDIRECT("'DATA - økonomi'!V"&amp;4+15*$A69+4*$A69+10),0)+IF(Analyse!$E$115="X",INDIRECT("'DATA - økonomi'!V"&amp;4+15*$A69+4*$A69+11),0)+IF(Analyse!$E$116="X",INDIRECT("'DATA - økonomi'!V"&amp;4+15*$A69+4*$A69+12),0)+IF(Analyse!$E$117="X",INDIRECT("'DATA - økonomi'!V"&amp;4+15*$A69+4*$A69+13),0)+IF(Analyse!$E$129="X",INDIRECT("'DATA - økonomi'!V"&amp;4+15*$A69+4*$A69+14),0)</f>
        <v>0</v>
      </c>
      <c r="W69" s="36">
        <f ca="1">IF(Analyse!$E$3="X",INDIRECT("'DATA - økonomi'!W"&amp;4+15*$A69+4*$A69+0),0)+IF(Analyse!$E$4="X",INDIRECT("'DATA - økonomi'!W"&amp;4+15*$A69+4*$A69+1),0)+IF(Analyse!$E$104="X",INDIRECT("'DATA - økonomi'!W"&amp;4+15*$A69+4*$A69+2),0)+IF(Analyse!$E$105="X",INDIRECT("'DATA - økonomi'!W"&amp;4+15*$A69+4*$A69+3),0)+IF(Analyse!$E$106="X",INDIRECT("'DATA - økonomi'!W"&amp;4+15*$A69+4*$A69+4),0)+IF(Analyse!$E$107="X",INDIRECT("'DATA - økonomi'!W"&amp;4+15*$A69+4*$A69+5),0)+IF(Analyse!$E$108="X",INDIRECT("'DATA - økonomi'!W"&amp;4+15*$A69+4*$A69+6),0)+IF(Analyse!$E$109="X",INDIRECT("'DATA - økonomi'!W"&amp;4+15*$A69+4*$A69+7),0)+IF(Analyse!$E$110="X",INDIRECT("'DATA - økonomi'!W"&amp;4+15*$A69+4*$A69+8),0)+IF(Analyse!$E$111="X",INDIRECT("'DATA - økonomi'!W"&amp;4+15*$A69+4*$A69+9),0)+IF(Analyse!$E$112="X",INDIRECT("'DATA - økonomi'!W"&amp;4+15*$A69+4*$A69+10),0)+IF(Analyse!$E$115="X",INDIRECT("'DATA - økonomi'!W"&amp;4+15*$A69+4*$A69+11),0)+IF(Analyse!$E$116="X",INDIRECT("'DATA - økonomi'!W"&amp;4+15*$A69+4*$A69+12),0)+IF(Analyse!$E$117="X",INDIRECT("'DATA - økonomi'!W"&amp;4+15*$A69+4*$A69+13),0)+IF(Analyse!$E$129="X",INDIRECT("'DATA - økonomi'!W"&amp;4+15*$A69+4*$A69+14),0)</f>
        <v>0</v>
      </c>
      <c r="X69" s="36">
        <f ca="1">IF(Analyse!$E$3="X",INDIRECT("'DATA - økonomi'!X"&amp;4+15*$A69+4*$A69+0),0)+IF(Analyse!$E$4="X",INDIRECT("'DATA - økonomi'!X"&amp;4+15*$A69+4*$A69+1),0)+IF(Analyse!$E$104="X",INDIRECT("'DATA - økonomi'!X"&amp;4+15*$A69+4*$A69+2),0)+IF(Analyse!$E$105="X",INDIRECT("'DATA - økonomi'!X"&amp;4+15*$A69+4*$A69+3),0)+IF(Analyse!$E$106="X",INDIRECT("'DATA - økonomi'!X"&amp;4+15*$A69+4*$A69+4),0)+IF(Analyse!$E$107="X",INDIRECT("'DATA - økonomi'!X"&amp;4+15*$A69+4*$A69+5),0)+IF(Analyse!$E$108="X",INDIRECT("'DATA - økonomi'!X"&amp;4+15*$A69+4*$A69+6),0)+IF(Analyse!$E$109="X",INDIRECT("'DATA - økonomi'!X"&amp;4+15*$A69+4*$A69+7),0)+IF(Analyse!$E$110="X",INDIRECT("'DATA - økonomi'!X"&amp;4+15*$A69+4*$A69+8),0)+IF(Analyse!$E$111="X",INDIRECT("'DATA - økonomi'!X"&amp;4+15*$A69+4*$A69+9),0)+IF(Analyse!$E$112="X",INDIRECT("'DATA - økonomi'!X"&amp;4+15*$A69+4*$A69+10),0)+IF(Analyse!$E$115="X",INDIRECT("'DATA - økonomi'!X"&amp;4+15*$A69+4*$A69+11),0)+IF(Analyse!$E$116="X",INDIRECT("'DATA - økonomi'!X"&amp;4+15*$A69+4*$A69+12),0)+IF(Analyse!$E$117="X",INDIRECT("'DATA - økonomi'!X"&amp;4+15*$A69+4*$A69+13),0)+IF(Analyse!$E$129="X",INDIRECT("'DATA - økonomi'!X"&amp;4+15*$A69+4*$A69+14),0)</f>
        <v>0</v>
      </c>
      <c r="Y69" s="36">
        <f ca="1">IF(Analyse!$E$3="X",INDIRECT("'DATA - økonomi'!Y"&amp;4+15*$A69+4*$A69+0),0)+IF(Analyse!$E$4="X",INDIRECT("'DATA - økonomi'!Y"&amp;4+15*$A69+4*$A69+1),0)+IF(Analyse!$E$104="X",INDIRECT("'DATA - økonomi'!Y"&amp;4+15*$A69+4*$A69+2),0)+IF(Analyse!$E$105="X",INDIRECT("'DATA - økonomi'!Y"&amp;4+15*$A69+4*$A69+3),0)+IF(Analyse!$E$106="X",INDIRECT("'DATA - økonomi'!Y"&amp;4+15*$A69+4*$A69+4),0)+IF(Analyse!$E$107="X",INDIRECT("'DATA - økonomi'!Y"&amp;4+15*$A69+4*$A69+5),0)+IF(Analyse!$E$108="X",INDIRECT("'DATA - økonomi'!Y"&amp;4+15*$A69+4*$A69+6),0)+IF(Analyse!$E$109="X",INDIRECT("'DATA - økonomi'!Y"&amp;4+15*$A69+4*$A69+7),0)+IF(Analyse!$E$110="X",INDIRECT("'DATA - økonomi'!Y"&amp;4+15*$A69+4*$A69+8),0)+IF(Analyse!$E$111="X",INDIRECT("'DATA - økonomi'!Y"&amp;4+15*$A69+4*$A69+9),0)+IF(Analyse!$E$112="X",INDIRECT("'DATA - økonomi'!Y"&amp;4+15*$A69+4*$A69+10),0)+IF(Analyse!$E$115="X",INDIRECT("'DATA - økonomi'!Y"&amp;4+15*$A69+4*$A69+11),0)+IF(Analyse!$E$116="X",INDIRECT("'DATA - økonomi'!Y"&amp;4+15*$A69+4*$A69+12),0)+IF(Analyse!$E$117="X",INDIRECT("'DATA - økonomi'!Y"&amp;4+15*$A69+4*$A69+13),0)+IF(Analyse!$E$129="X",INDIRECT("'DATA - økonomi'!Y"&amp;4+15*$A69+4*$A69+14),0)</f>
        <v>0</v>
      </c>
      <c r="Z69" s="36">
        <f ca="1">IF(Analyse!$E$3="X",INDIRECT("'DATA - økonomi'!Z"&amp;4+15*$A69+4*$A69+0),0)+IF(Analyse!$E$4="X",INDIRECT("'DATA - økonomi'!Z"&amp;4+15*$A69+4*$A69+1),0)+IF(Analyse!$E$104="X",INDIRECT("'DATA - økonomi'!Z"&amp;4+15*$A69+4*$A69+2),0)+IF(Analyse!$E$105="X",INDIRECT("'DATA - økonomi'!Z"&amp;4+15*$A69+4*$A69+3),0)+IF(Analyse!$E$106="X",INDIRECT("'DATA - økonomi'!Z"&amp;4+15*$A69+4*$A69+4),0)+IF(Analyse!$E$107="X",INDIRECT("'DATA - økonomi'!Z"&amp;4+15*$A69+4*$A69+5),0)+IF(Analyse!$E$108="X",INDIRECT("'DATA - økonomi'!Z"&amp;4+15*$A69+4*$A69+6),0)+IF(Analyse!$E$109="X",INDIRECT("'DATA - økonomi'!Z"&amp;4+15*$A69+4*$A69+7),0)+IF(Analyse!$E$110="X",INDIRECT("'DATA - økonomi'!Z"&amp;4+15*$A69+4*$A69+8),0)+IF(Analyse!$E$111="X",INDIRECT("'DATA - økonomi'!Z"&amp;4+15*$A69+4*$A69+9),0)+IF(Analyse!$E$112="X",INDIRECT("'DATA - økonomi'!Z"&amp;4+15*$A69+4*$A69+10),0)+IF(Analyse!$E$115="X",INDIRECT("'DATA - økonomi'!Z"&amp;4+15*$A69+4*$A69+11),0)+IF(Analyse!$E$116="X",INDIRECT("'DATA - økonomi'!Z"&amp;4+15*$A69+4*$A69+12),0)+IF(Analyse!$E$117="X",INDIRECT("'DATA - økonomi'!Z"&amp;4+15*$A69+4*$A69+13),0)+IF(Analyse!$E$129="X",INDIRECT("'DATA - økonomi'!Z"&amp;4+15*$A69+4*$A69+14),0)</f>
        <v>0</v>
      </c>
      <c r="AA69" s="36">
        <f ca="1">IF(Analyse!$E$3="X",INDIRECT("'DATA - økonomi'!Z"&amp;4+15*$A69+4*$A69+0),0)+IF(Analyse!$E$4="X",INDIRECT("'DATA - økonomi'!Z"&amp;4+15*$A69+4*$A69+1),0)+IF(Analyse!$E$104="X",INDIRECT("'DATA - økonomi'!Z"&amp;4+15*$A69+4*$A69+2),0)+IF(Analyse!$E$105="X",INDIRECT("'DATA - økonomi'!Z"&amp;4+15*$A69+4*$A69+3),0)+IF(Analyse!$E$106="X",INDIRECT("'DATA - økonomi'!Z"&amp;4+15*$A69+4*$A69+4),0)+IF(Analyse!$E$107="X",INDIRECT("'DATA - økonomi'!Z"&amp;4+15*$A69+4*$A69+5),0)+IF(Analyse!$E$108="X",INDIRECT("'DATA - økonomi'!Z"&amp;4+15*$A69+4*$A69+6),0)+IF(Analyse!$E$109="X",INDIRECT("'DATA - økonomi'!Z"&amp;4+15*$A69+4*$A69+7),0)+IF(Analyse!$E$110="X",INDIRECT("'DATA - økonomi'!Z"&amp;4+15*$A69+4*$A69+8),0)+IF(Analyse!$E$111="X",INDIRECT("'DATA - økonomi'!Z"&amp;4+15*$A69+4*$A69+9),0)+IF(Analyse!$E$112="X",INDIRECT("'DATA - økonomi'!Z"&amp;4+15*$A69+4*$A69+10),0)+IF(Analyse!$E$115="X",INDIRECT("'DATA - økonomi'!Z"&amp;4+15*$A69+4*$A69+11),0)+IF(Analyse!$E$116="X",INDIRECT("'DATA - økonomi'!Z"&amp;4+15*$A69+4*$A69+12),0)+IF(Analyse!$E$117="X",INDIRECT("'DATA - økonomi'!Z"&amp;4+15*$A69+4*$A69+13),0)+IF(Analyse!$E$129="X",INDIRECT("'DATA - økonomi'!Z"&amp;4+15*$A69+4*$A69+14),0)</f>
        <v>0</v>
      </c>
      <c r="AB69" s="36">
        <f ca="1">IF(Analyse!$E$3="X",INDIRECT("'DATA - økonomi'!Z"&amp;4+15*$A69+4*$A69+0),0)+IF(Analyse!$E$4="X",INDIRECT("'DATA - økonomi'!Z"&amp;4+15*$A69+4*$A69+1),0)+IF(Analyse!$E$104="X",INDIRECT("'DATA - økonomi'!Z"&amp;4+15*$A69+4*$A69+2),0)+IF(Analyse!$E$105="X",INDIRECT("'DATA - økonomi'!Z"&amp;4+15*$A69+4*$A69+3),0)+IF(Analyse!$E$106="X",INDIRECT("'DATA - økonomi'!Z"&amp;4+15*$A69+4*$A69+4),0)+IF(Analyse!$E$107="X",INDIRECT("'DATA - økonomi'!Z"&amp;4+15*$A69+4*$A69+5),0)+IF(Analyse!$E$108="X",INDIRECT("'DATA - økonomi'!Z"&amp;4+15*$A69+4*$A69+6),0)+IF(Analyse!$E$109="X",INDIRECT("'DATA - økonomi'!Z"&amp;4+15*$A69+4*$A69+7),0)+IF(Analyse!$E$110="X",INDIRECT("'DATA - økonomi'!Z"&amp;4+15*$A69+4*$A69+8),0)+IF(Analyse!$E$111="X",INDIRECT("'DATA - økonomi'!Z"&amp;4+15*$A69+4*$A69+9),0)+IF(Analyse!$E$112="X",INDIRECT("'DATA - økonomi'!Z"&amp;4+15*$A69+4*$A69+10),0)+IF(Analyse!$E$115="X",INDIRECT("'DATA - økonomi'!Z"&amp;4+15*$A69+4*$A69+11),0)+IF(Analyse!$E$116="X",INDIRECT("'DATA - økonomi'!Z"&amp;4+15*$A69+4*$A69+12),0)+IF(Analyse!$E$117="X",INDIRECT("'DATA - økonomi'!Z"&amp;4+15*$A69+4*$A69+13),0)+IF(Analyse!$E$129="X",INDIRECT("'DATA - økonomi'!Z"&amp;4+15*$A69+4*$A69+14),0)</f>
        <v>0</v>
      </c>
      <c r="AC69" s="30"/>
      <c r="AD69" s="35" t="s">
        <v>77</v>
      </c>
      <c r="AE69" s="36">
        <f ca="1">IF(Analyse!$E$3="X",INDIRECT("'DATA - økonomi'!AE"&amp;4+15*$A69+4*$A69+0),0)+IF(Analyse!$E$4="X",INDIRECT("'DATA - økonomi'!AE"&amp;4+15*$A69+4*$A69+1),0)+IF(Analyse!$E$104="X",INDIRECT("'DATA - økonomi'!AE"&amp;4+15*$A69+4*$A69+2),0)+IF(Analyse!$E$105="X",INDIRECT("'DATA - økonomi'!AE"&amp;4+15*$A69+4*$A69+3),0)+IF(Analyse!$E$106="X",INDIRECT("'DATA - økonomi'!AE"&amp;4+15*$A69+4*$A69+4),0)+IF(Analyse!$E$107="X",INDIRECT("'DATA - økonomi'!AE"&amp;4+15*$A69+4*$A69+5),0)+IF(Analyse!$E$108="X",INDIRECT("'DATA - økonomi'!AE"&amp;4+15*$A69+4*$A69+6),0)+IF(Analyse!$E$109="X",INDIRECT("'DATA - økonomi'!AE"&amp;4+15*$A69+4*$A69+7),0)+IF(Analyse!$E$110="X",INDIRECT("'DATA - økonomi'!AE"&amp;4+15*$A69+4*$A69+8),0)+IF(Analyse!$E$111="X",INDIRECT("'DATA - økonomi'!AE"&amp;4+15*$A69+4*$A69+9),0)+IF(Analyse!$E$112="X",INDIRECT("'DATA - økonomi'!AE"&amp;4+15*$A69+4*$A69+10),0)+IF(Analyse!$E$115="X",INDIRECT("'DATA - økonomi'!AE"&amp;4+15*$A69+4*$A69+11),0)+IF(Analyse!$E$116="X",INDIRECT("'DATA - økonomi'!AE"&amp;4+15*$A69+4*$A69+12),0)+IF(Analyse!$E$117="X",INDIRECT("'DATA - økonomi'!AE"&amp;4+15*$A69+4*$A69+13),0)+IF(Analyse!$E$129="X",INDIRECT("'DATA - økonomi'!AE"&amp;4+15*$A69+4*$A69+14),0)</f>
        <v>0</v>
      </c>
      <c r="AF69" s="36">
        <f ca="1">IF(Analyse!$E$3="X",INDIRECT("'DATA - økonomi'!AF"&amp;4+15*$A69+4*$A69+0),0)+IF(Analyse!$E$4="X",INDIRECT("'DATA - økonomi'!AF"&amp;4+15*$A69+4*$A69+1),0)+IF(Analyse!$E$104="X",INDIRECT("'DATA - økonomi'!AF"&amp;4+15*$A69+4*$A69+2),0)+IF(Analyse!$E$105="X",INDIRECT("'DATA - økonomi'!AF"&amp;4+15*$A69+4*$A69+3),0)+IF(Analyse!$E$106="X",INDIRECT("'DATA - økonomi'!AF"&amp;4+15*$A69+4*$A69+4),0)+IF(Analyse!$E$107="X",INDIRECT("'DATA - økonomi'!AF"&amp;4+15*$A69+4*$A69+5),0)+IF(Analyse!$E$108="X",INDIRECT("'DATA - økonomi'!AF"&amp;4+15*$A69+4*$A69+6),0)+IF(Analyse!$E$109="X",INDIRECT("'DATA - økonomi'!AF"&amp;4+15*$A69+4*$A69+7),0)+IF(Analyse!$E$110="X",INDIRECT("'DATA - økonomi'!AF"&amp;4+15*$A69+4*$A69+8),0)+IF(Analyse!$E$111="X",INDIRECT("'DATA - økonomi'!AF"&amp;4+15*$A69+4*$A69+9),0)+IF(Analyse!$E$112="X",INDIRECT("'DATA - økonomi'!AF"&amp;4+15*$A69+4*$A69+10),0)+IF(Analyse!$E$115="X",INDIRECT("'DATA - økonomi'!AF"&amp;4+15*$A69+4*$A69+11),0)+IF(Analyse!$E$116="X",INDIRECT("'DATA - økonomi'!AF"&amp;4+15*$A69+4*$A69+12),0)+IF(Analyse!$E$117="X",INDIRECT("'DATA - økonomi'!AF"&amp;4+15*$A69+4*$A69+13),0)+IF(Analyse!$E$129="X",INDIRECT("'DATA - økonomi'!AF"&amp;4+15*$A69+4*$A69+14),0)</f>
        <v>0</v>
      </c>
      <c r="AG69" s="36">
        <f ca="1">IF(Analyse!$E$3="X",INDIRECT("'DATA - økonomi'!AG"&amp;4+15*$A69+4*$A69+0),0)+IF(Analyse!$E$4="X",INDIRECT("'DATA - økonomi'!AG"&amp;4+15*$A69+4*$A69+1),0)+IF(Analyse!$E$104="X",INDIRECT("'DATA - økonomi'!AG"&amp;4+15*$A69+4*$A69+2),0)+IF(Analyse!$E$105="X",INDIRECT("'DATA - økonomi'!AG"&amp;4+15*$A69+4*$A69+3),0)+IF(Analyse!$E$106="X",INDIRECT("'DATA - økonomi'!AG"&amp;4+15*$A69+4*$A69+4),0)+IF(Analyse!$E$107="X",INDIRECT("'DATA - økonomi'!AG"&amp;4+15*$A69+4*$A69+5),0)+IF(Analyse!$E$108="X",INDIRECT("'DATA - økonomi'!AG"&amp;4+15*$A69+4*$A69+6),0)+IF(Analyse!$E$109="X",INDIRECT("'DATA - økonomi'!AG"&amp;4+15*$A69+4*$A69+7),0)+IF(Analyse!$E$110="X",INDIRECT("'DATA - økonomi'!AG"&amp;4+15*$A69+4*$A69+8),0)+IF(Analyse!$E$111="X",INDIRECT("'DATA - økonomi'!AG"&amp;4+15*$A69+4*$A69+9),0)+IF(Analyse!$E$112="X",INDIRECT("'DATA - økonomi'!AG"&amp;4+15*$A69+4*$A69+10),0)+IF(Analyse!$E$115="X",INDIRECT("'DATA - økonomi'!AG"&amp;4+15*$A69+4*$A69+11),0)+IF(Analyse!$E$116="X",INDIRECT("'DATA - økonomi'!AG"&amp;4+15*$A69+4*$A69+12),0)+IF(Analyse!$E$117="X",INDIRECT("'DATA - økonomi'!AG"&amp;4+15*$A69+4*$A69+13),0)+IF(Analyse!$E$129="X",INDIRECT("'DATA - økonomi'!AG"&amp;4+15*$A69+4*$A69+14),0)</f>
        <v>0</v>
      </c>
      <c r="AH69" s="36">
        <f ca="1">IF(Analyse!$E$3="X",INDIRECT("'DATA - økonomi'!AH"&amp;4+15*$A69+4*$A69+0),0)+IF(Analyse!$E$4="X",INDIRECT("'DATA - økonomi'!AH"&amp;4+15*$A69+4*$A69+1),0)+IF(Analyse!$E$104="X",INDIRECT("'DATA - økonomi'!AH"&amp;4+15*$A69+4*$A69+2),0)+IF(Analyse!$E$105="X",INDIRECT("'DATA - økonomi'!AH"&amp;4+15*$A69+4*$A69+3),0)+IF(Analyse!$E$106="X",INDIRECT("'DATA - økonomi'!AH"&amp;4+15*$A69+4*$A69+4),0)+IF(Analyse!$E$107="X",INDIRECT("'DATA - økonomi'!AH"&amp;4+15*$A69+4*$A69+5),0)+IF(Analyse!$E$108="X",INDIRECT("'DATA - økonomi'!AH"&amp;4+15*$A69+4*$A69+6),0)+IF(Analyse!$E$109="X",INDIRECT("'DATA - økonomi'!AH"&amp;4+15*$A69+4*$A69+7),0)+IF(Analyse!$E$110="X",INDIRECT("'DATA - økonomi'!AH"&amp;4+15*$A69+4*$A69+8),0)+IF(Analyse!$E$111="X",INDIRECT("'DATA - økonomi'!AH"&amp;4+15*$A69+4*$A69+9),0)+IF(Analyse!$E$112="X",INDIRECT("'DATA - økonomi'!AH"&amp;4+15*$A69+4*$A69+10),0)+IF(Analyse!$E$115="X",INDIRECT("'DATA - økonomi'!AH"&amp;4+15*$A69+4*$A69+11),0)+IF(Analyse!$E$116="X",INDIRECT("'DATA - økonomi'!AH"&amp;4+15*$A69+4*$A69+12),0)+IF(Analyse!$E$117="X",INDIRECT("'DATA - økonomi'!AH"&amp;4+15*$A69+4*$A69+13),0)+IF(Analyse!$E$129="X",INDIRECT("'DATA - økonomi'!AH"&amp;4+15*$A69+4*$A69+14),0)</f>
        <v>0</v>
      </c>
      <c r="AI69" s="36">
        <f ca="1">IF(Analyse!$E$3="X",INDIRECT("'DATA - økonomi'!AI"&amp;4+15*$A69+4*$A69+0),0)+IF(Analyse!$E$4="X",INDIRECT("'DATA - økonomi'!AI"&amp;4+15*$A69+4*$A69+1),0)+IF(Analyse!$E$104="X",INDIRECT("'DATA - økonomi'!AI"&amp;4+15*$A69+4*$A69+2),0)+IF(Analyse!$E$105="X",INDIRECT("'DATA - økonomi'!AI"&amp;4+15*$A69+4*$A69+3),0)+IF(Analyse!$E$106="X",INDIRECT("'DATA - økonomi'!AI"&amp;4+15*$A69+4*$A69+4),0)+IF(Analyse!$E$107="X",INDIRECT("'DATA - økonomi'!AI"&amp;4+15*$A69+4*$A69+5),0)+IF(Analyse!$E$108="X",INDIRECT("'DATA - økonomi'!AI"&amp;4+15*$A69+4*$A69+6),0)+IF(Analyse!$E$109="X",INDIRECT("'DATA - økonomi'!AI"&amp;4+15*$A69+4*$A69+7),0)+IF(Analyse!$E$110="X",INDIRECT("'DATA - økonomi'!AI"&amp;4+15*$A69+4*$A69+8),0)+IF(Analyse!$E$111="X",INDIRECT("'DATA - økonomi'!AI"&amp;4+15*$A69+4*$A69+9),0)+IF(Analyse!$E$112="X",INDIRECT("'DATA - økonomi'!AI"&amp;4+15*$A69+4*$A69+10),0)+IF(Analyse!$E$115="X",INDIRECT("'DATA - økonomi'!AI"&amp;4+15*$A69+4*$A69+11),0)+IF(Analyse!$E$116="X",INDIRECT("'DATA - økonomi'!AI"&amp;4+15*$A69+4*$A69+12),0)+IF(Analyse!$E$117="X",INDIRECT("'DATA - økonomi'!AI"&amp;4+15*$A69+4*$A69+13),0)+IF(Analyse!$E$129="X",INDIRECT("'DATA - økonomi'!AI"&amp;4+15*$A69+4*$A69+14),0)</f>
        <v>0</v>
      </c>
      <c r="AJ69" s="36">
        <f ca="1">IF(Analyse!$E$3="X",INDIRECT("'DATA - økonomi'!AJ"&amp;4+15*$A69+4*$A69+0),0)+IF(Analyse!$E$4="X",INDIRECT("'DATA - økonomi'!AJ"&amp;4+15*$A69+4*$A69+1),0)+IF(Analyse!$E$104="X",INDIRECT("'DATA - økonomi'!AJ"&amp;4+15*$A69+4*$A69+2),0)+IF(Analyse!$E$105="X",INDIRECT("'DATA - økonomi'!AJ"&amp;4+15*$A69+4*$A69+3),0)+IF(Analyse!$E$106="X",INDIRECT("'DATA - økonomi'!AJ"&amp;4+15*$A69+4*$A69+4),0)+IF(Analyse!$E$107="X",INDIRECT("'DATA - økonomi'!AJ"&amp;4+15*$A69+4*$A69+5),0)+IF(Analyse!$E$108="X",INDIRECT("'DATA - økonomi'!AJ"&amp;4+15*$A69+4*$A69+6),0)+IF(Analyse!$E$109="X",INDIRECT("'DATA - økonomi'!AJ"&amp;4+15*$A69+4*$A69+7),0)+IF(Analyse!$E$110="X",INDIRECT("'DATA - økonomi'!AJ"&amp;4+15*$A69+4*$A69+8),0)+IF(Analyse!$E$111="X",INDIRECT("'DATA - økonomi'!AJ"&amp;4+15*$A69+4*$A69+9),0)+IF(Analyse!$E$112="X",INDIRECT("'DATA - økonomi'!AJ"&amp;4+15*$A69+4*$A69+10),0)+IF(Analyse!$E$115="X",INDIRECT("'DATA - økonomi'!AJ"&amp;4+15*$A69+4*$A69+11),0)+IF(Analyse!$E$116="X",INDIRECT("'DATA - økonomi'!AJ"&amp;4+15*$A69+4*$A69+12),0)+IF(Analyse!$E$117="X",INDIRECT("'DATA - økonomi'!AJ"&amp;4+15*$A69+4*$A69+13),0)+IF(Analyse!$E$129="X",INDIRECT("'DATA - økonomi'!AJ"&amp;4+15*$A69+4*$A69+14),0)</f>
        <v>0</v>
      </c>
      <c r="AK69" s="36">
        <f ca="1">IF(Analyse!$E$3="X",INDIRECT("'DATA - økonomi'!AK"&amp;4+15*$A69+4*$A69+0),0)+IF(Analyse!$E$4="X",INDIRECT("'DATA - økonomi'!AK"&amp;4+15*$A69+4*$A69+1),0)+IF(Analyse!$E$104="X",INDIRECT("'DATA - økonomi'!AK"&amp;4+15*$A69+4*$A69+2),0)+IF(Analyse!$E$105="X",INDIRECT("'DATA - økonomi'!AK"&amp;4+15*$A69+4*$A69+3),0)+IF(Analyse!$E$106="X",INDIRECT("'DATA - økonomi'!AK"&amp;4+15*$A69+4*$A69+4),0)+IF(Analyse!$E$107="X",INDIRECT("'DATA - økonomi'!AK"&amp;4+15*$A69+4*$A69+5),0)+IF(Analyse!$E$108="X",INDIRECT("'DATA - økonomi'!AK"&amp;4+15*$A69+4*$A69+6),0)+IF(Analyse!$E$109="X",INDIRECT("'DATA - økonomi'!AK"&amp;4+15*$A69+4*$A69+7),0)+IF(Analyse!$E$110="X",INDIRECT("'DATA - økonomi'!AK"&amp;4+15*$A69+4*$A69+8),0)+IF(Analyse!$E$111="X",INDIRECT("'DATA - økonomi'!AK"&amp;4+15*$A69+4*$A69+9),0)+IF(Analyse!$E$112="X",INDIRECT("'DATA - økonomi'!AK"&amp;4+15*$A69+4*$A69+10),0)+IF(Analyse!$E$115="X",INDIRECT("'DATA - økonomi'!AK"&amp;4+15*$A69+4*$A69+11),0)+IF(Analyse!$E$116="X",INDIRECT("'DATA - økonomi'!AK"&amp;4+15*$A69+4*$A69+12),0)+IF(Analyse!$E$117="X",INDIRECT("'DATA - økonomi'!AK"&amp;4+15*$A69+4*$A69+13),0)+IF(Analyse!$E$129="X",INDIRECT("'DATA - økonomi'!AK"&amp;4+15*$A69+4*$A69+14),0)</f>
        <v>0</v>
      </c>
      <c r="AL69" s="36">
        <f ca="1">IF(Analyse!$E$3="X",INDIRECT("'DATA - økonomi'!AL"&amp;4+15*$A69+4*$A69+0),0)+IF(Analyse!$E$4="X",INDIRECT("'DATA - økonomi'!AL"&amp;4+15*$A69+4*$A69+1),0)+IF(Analyse!$E$104="X",INDIRECT("'DATA - økonomi'!AL"&amp;4+15*$A69+4*$A69+2),0)+IF(Analyse!$E$105="X",INDIRECT("'DATA - økonomi'!AL"&amp;4+15*$A69+4*$A69+3),0)+IF(Analyse!$E$106="X",INDIRECT("'DATA - økonomi'!AL"&amp;4+15*$A69+4*$A69+4),0)+IF(Analyse!$E$107="X",INDIRECT("'DATA - økonomi'!AL"&amp;4+15*$A69+4*$A69+5),0)+IF(Analyse!$E$108="X",INDIRECT("'DATA - økonomi'!AL"&amp;4+15*$A69+4*$A69+6),0)+IF(Analyse!$E$109="X",INDIRECT("'DATA - økonomi'!AL"&amp;4+15*$A69+4*$A69+7),0)+IF(Analyse!$E$110="X",INDIRECT("'DATA - økonomi'!AL"&amp;4+15*$A69+4*$A69+8),0)+IF(Analyse!$E$111="X",INDIRECT("'DATA - økonomi'!AL"&amp;4+15*$A69+4*$A69+9),0)+IF(Analyse!$E$112="X",INDIRECT("'DATA - økonomi'!AL"&amp;4+15*$A69+4*$A69+10),0)+IF(Analyse!$E$115="X",INDIRECT("'DATA - økonomi'!AL"&amp;4+15*$A69+4*$A69+11),0)+IF(Analyse!$E$116="X",INDIRECT("'DATA - økonomi'!AL"&amp;4+15*$A69+4*$A69+12),0)+IF(Analyse!$E$117="X",INDIRECT("'DATA - økonomi'!AL"&amp;4+15*$A69+4*$A69+13),0)+IF(Analyse!$E$129="X",INDIRECT("'DATA - økonomi'!AL"&amp;4+15*$A69+4*$A69+14),0)</f>
        <v>0</v>
      </c>
      <c r="AM69" s="36">
        <f ca="1">IF(Analyse!$E$3="X",INDIRECT("'DATA - økonomi'!AM"&amp;4+15*$A69+4*$A69+0),0)+IF(Analyse!$E$4="X",INDIRECT("'DATA - økonomi'!AM"&amp;4+15*$A69+4*$A69+1),0)+IF(Analyse!$E$104="X",INDIRECT("'DATA - økonomi'!AM"&amp;4+15*$A69+4*$A69+2),0)+IF(Analyse!$E$105="X",INDIRECT("'DATA - økonomi'!AM"&amp;4+15*$A69+4*$A69+3),0)+IF(Analyse!$E$106="X",INDIRECT("'DATA - økonomi'!AM"&amp;4+15*$A69+4*$A69+4),0)+IF(Analyse!$E$107="X",INDIRECT("'DATA - økonomi'!AM"&amp;4+15*$A69+4*$A69+5),0)+IF(Analyse!$E$108="X",INDIRECT("'DATA - økonomi'!AM"&amp;4+15*$A69+4*$A69+6),0)+IF(Analyse!$E$109="X",INDIRECT("'DATA - økonomi'!AM"&amp;4+15*$A69+4*$A69+7),0)+IF(Analyse!$E$110="X",INDIRECT("'DATA - økonomi'!AM"&amp;4+15*$A69+4*$A69+8),0)+IF(Analyse!$E$111="X",INDIRECT("'DATA - økonomi'!AM"&amp;4+15*$A69+4*$A69+9),0)+IF(Analyse!$E$112="X",INDIRECT("'DATA - økonomi'!AM"&amp;4+15*$A69+4*$A69+10),0)+IF(Analyse!$E$115="X",INDIRECT("'DATA - økonomi'!AM"&amp;4+15*$A69+4*$A69+11),0)+IF(Analyse!$E$116="X",INDIRECT("'DATA - økonomi'!AM"&amp;4+15*$A69+4*$A69+12),0)+IF(Analyse!$E$117="X",INDIRECT("'DATA - økonomi'!AM"&amp;4+15*$A69+4*$A69+13),0)+IF(Analyse!$E$129="X",INDIRECT("'DATA - økonomi'!AM"&amp;4+15*$A69+4*$A69+14),0)</f>
        <v>0</v>
      </c>
      <c r="AN69" s="36">
        <f ca="1">IF(Analyse!$E$3="X",INDIRECT("'DATA - økonomi'!AN"&amp;4+15*$A69+4*$A69+0),0)+IF(Analyse!$E$4="X",INDIRECT("'DATA - økonomi'!AN"&amp;4+15*$A69+4*$A69+1),0)+IF(Analyse!$E$104="X",INDIRECT("'DATA - økonomi'!AN"&amp;4+15*$A69+4*$A69+2),0)+IF(Analyse!$E$105="X",INDIRECT("'DATA - økonomi'!AN"&amp;4+15*$A69+4*$A69+3),0)+IF(Analyse!$E$106="X",INDIRECT("'DATA - økonomi'!AN"&amp;4+15*$A69+4*$A69+4),0)+IF(Analyse!$E$107="X",INDIRECT("'DATA - økonomi'!AN"&amp;4+15*$A69+4*$A69+5),0)+IF(Analyse!$E$108="X",INDIRECT("'DATA - økonomi'!AN"&amp;4+15*$A69+4*$A69+6),0)+IF(Analyse!$E$109="X",INDIRECT("'DATA - økonomi'!AN"&amp;4+15*$A69+4*$A69+7),0)+IF(Analyse!$E$110="X",INDIRECT("'DATA - økonomi'!AN"&amp;4+15*$A69+4*$A69+8),0)+IF(Analyse!$E$111="X",INDIRECT("'DATA - økonomi'!AN"&amp;4+15*$A69+4*$A69+9),0)+IF(Analyse!$E$112="X",INDIRECT("'DATA - økonomi'!AN"&amp;4+15*$A69+4*$A69+10),0)+IF(Analyse!$E$115="X",INDIRECT("'DATA - økonomi'!AN"&amp;4+15*$A69+4*$A69+11),0)+IF(Analyse!$E$116="X",INDIRECT("'DATA - økonomi'!AN"&amp;4+15*$A69+4*$A69+12),0)+IF(Analyse!$E$117="X",INDIRECT("'DATA - økonomi'!AN"&amp;4+15*$A69+4*$A69+13),0)+IF(Analyse!$E$129="X",INDIRECT("'DATA - økonomi'!AN"&amp;4+15*$A69+4*$A69+14),0)</f>
        <v>0</v>
      </c>
      <c r="AO69" s="36">
        <f ca="1">IF(Analyse!$E$3="X",INDIRECT("'DATA - økonomi'!AO"&amp;4+15*$A69+4*$A69+0),0)+IF(Analyse!$E$4="X",INDIRECT("'DATA - økonomi'!AO"&amp;4+15*$A69+4*$A69+1),0)+IF(Analyse!$E$104="X",INDIRECT("'DATA - økonomi'!AO"&amp;4+15*$A69+4*$A69+2),0)+IF(Analyse!$E$105="X",INDIRECT("'DATA - økonomi'!AO"&amp;4+15*$A69+4*$A69+3),0)+IF(Analyse!$E$106="X",INDIRECT("'DATA - økonomi'!AO"&amp;4+15*$A69+4*$A69+4),0)+IF(Analyse!$E$107="X",INDIRECT("'DATA - økonomi'!AO"&amp;4+15*$A69+4*$A69+5),0)+IF(Analyse!$E$108="X",INDIRECT("'DATA - økonomi'!AO"&amp;4+15*$A69+4*$A69+6),0)+IF(Analyse!$E$109="X",INDIRECT("'DATA - økonomi'!AO"&amp;4+15*$A69+4*$A69+7),0)+IF(Analyse!$E$110="X",INDIRECT("'DATA - økonomi'!AO"&amp;4+15*$A69+4*$A69+8),0)+IF(Analyse!$E$111="X",INDIRECT("'DATA - økonomi'!AO"&amp;4+15*$A69+4*$A69+9),0)+IF(Analyse!$E$112="X",INDIRECT("'DATA - økonomi'!AO"&amp;4+15*$A69+4*$A69+10),0)+IF(Analyse!$E$115="X",INDIRECT("'DATA - økonomi'!AO"&amp;4+15*$A69+4*$A69+11),0)+IF(Analyse!$E$116="X",INDIRECT("'DATA - økonomi'!AO"&amp;4+15*$A69+4*$A69+12),0)+IF(Analyse!$E$117="X",INDIRECT("'DATA - økonomi'!AO"&amp;4+15*$A69+4*$A69+13),0)+IF(Analyse!$E$129="X",INDIRECT("'DATA - økonomi'!AO"&amp;4+15*$A69+4*$A69+14),0)</f>
        <v>0</v>
      </c>
      <c r="AP69" s="30"/>
      <c r="AQ69" s="35" t="s">
        <v>77</v>
      </c>
      <c r="AR69" s="36">
        <f ca="1">INDIRECT("'DATA - økonomi'!AE"&amp;($A172+1)*19)</f>
        <v>19536.104000000003</v>
      </c>
      <c r="AS69" s="36">
        <f ca="1">INDIRECT("'DATA - økonomi'!AF"&amp;($A172+1)*19)</f>
        <v>19390.264000000003</v>
      </c>
      <c r="AT69" s="36">
        <f ca="1">INDIRECT("'DATA - økonomi'!AG"&amp;($A172+1)*19)</f>
        <v>19174.355</v>
      </c>
      <c r="AU69" s="36">
        <f ca="1">INDIRECT("'DATA - økonomi'!AH"&amp;($A172+1)*19)</f>
        <v>19098.912</v>
      </c>
      <c r="AV69" s="36">
        <f ca="1">INDIRECT("'DATA - økonomi'!AI"&amp;($A172+1)*19)</f>
        <v>19021.248</v>
      </c>
      <c r="AW69" s="36">
        <f ca="1">INDIRECT("'DATA - økonomi'!AJ"&amp;($A172+1)*19)</f>
        <v>18923.476000000002</v>
      </c>
      <c r="AX69" s="36">
        <f ca="1">INDIRECT("'DATA - økonomi'!AK"&amp;($A172+1)*19)</f>
        <v>18813.295999999998</v>
      </c>
      <c r="AY69" s="36">
        <f ca="1">INDIRECT("'DATA - økonomi'!AL"&amp;($A172+1)*19)</f>
        <v>18554.790999999997</v>
      </c>
      <c r="AZ69" s="36">
        <f ca="1">INDIRECT("'DATA - økonomi'!AM"&amp;($A172+1)*19)</f>
        <v>18469.803</v>
      </c>
      <c r="BA69" s="36">
        <f ca="1">INDIRECT("'DATA - økonomi'!AN"&amp;($A172+1)*19)</f>
        <v>18314.717000000001</v>
      </c>
      <c r="BB69" s="36">
        <f ca="1">INDIRECT("'DATA - økonomi'!AO"&amp;($A172+1)*19)</f>
        <v>18269.258000000002</v>
      </c>
      <c r="BC69" s="30"/>
    </row>
    <row r="70" spans="1:55" x14ac:dyDescent="0.25">
      <c r="A70" s="32">
        <v>66</v>
      </c>
      <c r="B70" s="35" t="s">
        <v>78</v>
      </c>
      <c r="C70" s="36">
        <f ca="1">IF(Analyse!$E$3="X",INDIRECT("'DATA - økonomi'!C"&amp;4+15*$A70+4*$A70+0),0)+IF(Analyse!$E$4="X",INDIRECT("'DATA - økonomi'!C"&amp;4+15*$A70+4*$A70+1),0)+IF(Analyse!$E$104="X",INDIRECT("'DATA - økonomi'!C"&amp;4+15*$A70+4*$A70+2),0)+IF(Analyse!$E$105="X",INDIRECT("'DATA - økonomi'!C"&amp;4+15*$A70+4*$A70+3),0)+IF(Analyse!$E$106="X",INDIRECT("'DATA - økonomi'!C"&amp;4+15*$A70+4*$A70+4),0)+IF(Analyse!$E$107="X",INDIRECT("'DATA - økonomi'!C"&amp;4+15*$A70+4*$A70+5),0)+IF(Analyse!$E$108="X",INDIRECT("'DATA - økonomi'!C"&amp;4+15*$A70+4*$A70+6),0)+IF(Analyse!$E$109="X",INDIRECT("'DATA - økonomi'!C"&amp;4+15*$A70+4*$A70+7),0)+IF(Analyse!$E$110="X",INDIRECT("'DATA - økonomi'!C"&amp;4+15*$A70+4*$A70+8),0)+IF(Analyse!$E$111="X",INDIRECT("'DATA - økonomi'!C"&amp;4+15*$A70+4*$A70+9),0)+IF(Analyse!$E$112="X",INDIRECT("'DATA - økonomi'!C"&amp;4+15*$A70+4*$A70+10),0)+IF(Analyse!$E$115="X",INDIRECT("'DATA - økonomi'!C"&amp;4+15*$A70+4*$A70+11),0)+IF(Analyse!$E$116="X",INDIRECT("'DATA - økonomi'!C"&amp;4+15*$A70+4*$A70+12),0)+IF(Analyse!$E$117="X",INDIRECT("'DATA - økonomi'!C"&amp;4+15*$A70+4*$A70+13),0)+IF(Analyse!$E$129="X",INDIRECT("'DATA - økonomi'!C"&amp;4+15*$A70+4*$A70+14),0)</f>
        <v>0</v>
      </c>
      <c r="D70" s="36">
        <f ca="1">IF(Analyse!$E$3="X",INDIRECT("'DATA - økonomi'!D"&amp;4+15*$A70+4*$A70+0),0)+IF(Analyse!$E$4="X",INDIRECT("'DATA - økonomi'!D"&amp;4+15*$A70+4*$A70+1),0)+IF(Analyse!$E$104="X",INDIRECT("'DATA - økonomi'!D"&amp;4+15*$A70+4*$A70+2),0)+IF(Analyse!$E$105="X",INDIRECT("'DATA - økonomi'!D"&amp;4+15*$A70+4*$A70+3),0)+IF(Analyse!$E$106="X",INDIRECT("'DATA - økonomi'!D"&amp;4+15*$A70+4*$A70+4),0)+IF(Analyse!$E$107="X",INDIRECT("'DATA - økonomi'!D"&amp;4+15*$A70+4*$A70+5),0)+IF(Analyse!$E$108="X",INDIRECT("'DATA - økonomi'!D"&amp;4+15*$A70+4*$A70+6),0)+IF(Analyse!$E$109="X",INDIRECT("'DATA - økonomi'!D"&amp;4+15*$A70+4*$A70+7),0)+IF(Analyse!$E$110="X",INDIRECT("'DATA - økonomi'!D"&amp;4+15*$A70+4*$A70+8),0)+IF(Analyse!$E$111="X",INDIRECT("'DATA - økonomi'!D"&amp;4+15*$A70+4*$A70+9),0)+IF(Analyse!$E$112="X",INDIRECT("'DATA - økonomi'!D"&amp;4+15*$A70+4*$A70+10),0)+IF(Analyse!$E$115="X",INDIRECT("'DATA - økonomi'!D"&amp;4+15*$A70+4*$A70+11),0)+IF(Analyse!$E$116="X",INDIRECT("'DATA - økonomi'!D"&amp;4+15*$A70+4*$A70+12),0)+IF(Analyse!$E$117="X",INDIRECT("'DATA - økonomi'!D"&amp;4+15*$A70+4*$A70+13),0)+IF(Analyse!$E$129="X",INDIRECT("'DATA - økonomi'!D"&amp;4+15*$A70+4*$A70+14),0)</f>
        <v>0</v>
      </c>
      <c r="E70" s="36">
        <f ca="1">IF(Analyse!$E$3="X",INDIRECT("'DATA - økonomi'!E"&amp;4+15*$A70+4*$A70+0),0)+IF(Analyse!$E$4="X",INDIRECT("'DATA - økonomi'!E"&amp;4+15*$A70+4*$A70+1),0)+IF(Analyse!$E$104="X",INDIRECT("'DATA - økonomi'!E"&amp;4+15*$A70+4*$A70+2),0)+IF(Analyse!$E$105="X",INDIRECT("'DATA - økonomi'!E"&amp;4+15*$A70+4*$A70+3),0)+IF(Analyse!$E$106="X",INDIRECT("'DATA - økonomi'!E"&amp;4+15*$A70+4*$A70+4),0)+IF(Analyse!$E$107="X",INDIRECT("'DATA - økonomi'!E"&amp;4+15*$A70+4*$A70+5),0)+IF(Analyse!$E$108="X",INDIRECT("'DATA - økonomi'!E"&amp;4+15*$A70+4*$A70+6),0)+IF(Analyse!$E$109="X",INDIRECT("'DATA - økonomi'!E"&amp;4+15*$A70+4*$A70+7),0)+IF(Analyse!$E$110="X",INDIRECT("'DATA - økonomi'!E"&amp;4+15*$A70+4*$A70+8),0)+IF(Analyse!$E$111="X",INDIRECT("'DATA - økonomi'!E"&amp;4+15*$A70+4*$A70+9),0)+IF(Analyse!$E$112="X",INDIRECT("'DATA - økonomi'!E"&amp;4+15*$A70+4*$A70+10),0)+IF(Analyse!$E$115="X",INDIRECT("'DATA - økonomi'!E"&amp;4+15*$A70+4*$A70+11),0)+IF(Analyse!$E$116="X",INDIRECT("'DATA - økonomi'!E"&amp;4+15*$A70+4*$A70+12),0)+IF(Analyse!$E$117="X",INDIRECT("'DATA - økonomi'!E"&amp;4+15*$A70+4*$A70+13),0)+IF(Analyse!$E$129="X",INDIRECT("'DATA - økonomi'!E"&amp;4+15*$A70+4*$A70+14),0)</f>
        <v>0</v>
      </c>
      <c r="F70" s="36">
        <f ca="1">IF(Analyse!$E$3="X",INDIRECT("'DATA - økonomi'!F"&amp;4+15*$A70+4*$A70+0),0)+IF(Analyse!$E$4="X",INDIRECT("'DATA - økonomi'!F"&amp;4+15*$A70+4*$A70+1),0)+IF(Analyse!$E$104="X",INDIRECT("'DATA - økonomi'!F"&amp;4+15*$A70+4*$A70+2),0)+IF(Analyse!$E$105="X",INDIRECT("'DATA - økonomi'!F"&amp;4+15*$A70+4*$A70+3),0)+IF(Analyse!$E$106="X",INDIRECT("'DATA - økonomi'!F"&amp;4+15*$A70+4*$A70+4),0)+IF(Analyse!$E$107="X",INDIRECT("'DATA - økonomi'!F"&amp;4+15*$A70+4*$A70+5),0)+IF(Analyse!$E$108="X",INDIRECT("'DATA - økonomi'!F"&amp;4+15*$A70+4*$A70+6),0)+IF(Analyse!$E$109="X",INDIRECT("'DATA - økonomi'!F"&amp;4+15*$A70+4*$A70+7),0)+IF(Analyse!$E$110="X",INDIRECT("'DATA - økonomi'!F"&amp;4+15*$A70+4*$A70+8),0)+IF(Analyse!$E$111="X",INDIRECT("'DATA - økonomi'!F"&amp;4+15*$A70+4*$A70+9),0)+IF(Analyse!$E$112="X",INDIRECT("'DATA - økonomi'!F"&amp;4+15*$A70+4*$A70+10),0)+IF(Analyse!$E$115="X",INDIRECT("'DATA - økonomi'!F"&amp;4+15*$A70+4*$A70+11),0)+IF(Analyse!$E$116="X",INDIRECT("'DATA - økonomi'!F"&amp;4+15*$A70+4*$A70+12),0)+IF(Analyse!$E$117="X",INDIRECT("'DATA - økonomi'!F"&amp;4+15*$A70+4*$A70+13),0)+IF(Analyse!$E$129="X",INDIRECT("'DATA - økonomi'!F"&amp;4+15*$A70+4*$A70+14),0)</f>
        <v>0</v>
      </c>
      <c r="G70" s="36">
        <f ca="1">IF(Analyse!$E$3="X",INDIRECT("'DATA - økonomi'!G"&amp;4+15*$A70+4*$A70+0),0)+IF(Analyse!$E$4="X",INDIRECT("'DATA - økonomi'!G"&amp;4+15*$A70+4*$A70+1),0)+IF(Analyse!$E$104="X",INDIRECT("'DATA - økonomi'!G"&amp;4+15*$A70+4*$A70+2),0)+IF(Analyse!$E$105="X",INDIRECT("'DATA - økonomi'!G"&amp;4+15*$A70+4*$A70+3),0)+IF(Analyse!$E$106="X",INDIRECT("'DATA - økonomi'!G"&amp;4+15*$A70+4*$A70+4),0)+IF(Analyse!$E$107="X",INDIRECT("'DATA - økonomi'!G"&amp;4+15*$A70+4*$A70+5),0)+IF(Analyse!$E$108="X",INDIRECT("'DATA - økonomi'!G"&amp;4+15*$A70+4*$A70+6),0)+IF(Analyse!$E$109="X",INDIRECT("'DATA - økonomi'!G"&amp;4+15*$A70+4*$A70+7),0)+IF(Analyse!$E$110="X",INDIRECT("'DATA - økonomi'!G"&amp;4+15*$A70+4*$A70+8),0)+IF(Analyse!$E$111="X",INDIRECT("'DATA - økonomi'!G"&amp;4+15*$A70+4*$A70+9),0)+IF(Analyse!$E$112="X",INDIRECT("'DATA - økonomi'!G"&amp;4+15*$A70+4*$A70+10),0)+IF(Analyse!$E$115="X",INDIRECT("'DATA - økonomi'!G"&amp;4+15*$A70+4*$A70+11),0)+IF(Analyse!$E$116="X",INDIRECT("'DATA - økonomi'!G"&amp;4+15*$A70+4*$A70+12),0)+IF(Analyse!$E$117="X",INDIRECT("'DATA - økonomi'!G"&amp;4+15*$A70+4*$A70+13),0)+IF(Analyse!$E$129="X",INDIRECT("'DATA - økonomi'!G"&amp;4+15*$A70+4*$A70+14),0)</f>
        <v>0</v>
      </c>
      <c r="H70" s="36">
        <f ca="1">IF(Analyse!$E$3="X",INDIRECT("'DATA - økonomi'!H"&amp;4+15*$A70+4*$A70+0),0)+IF(Analyse!$E$4="X",INDIRECT("'DATA - økonomi'!H"&amp;4+15*$A70+4*$A70+1),0)+IF(Analyse!$E$104="X",INDIRECT("'DATA - økonomi'!H"&amp;4+15*$A70+4*$A70+2),0)+IF(Analyse!$E$105="X",INDIRECT("'DATA - økonomi'!H"&amp;4+15*$A70+4*$A70+3),0)+IF(Analyse!$E$106="X",INDIRECT("'DATA - økonomi'!H"&amp;4+15*$A70+4*$A70+4),0)+IF(Analyse!$E$107="X",INDIRECT("'DATA - økonomi'!H"&amp;4+15*$A70+4*$A70+5),0)+IF(Analyse!$E$108="X",INDIRECT("'DATA - økonomi'!H"&amp;4+15*$A70+4*$A70+6),0)+IF(Analyse!$E$109="X",INDIRECT("'DATA - økonomi'!H"&amp;4+15*$A70+4*$A70+7),0)+IF(Analyse!$E$110="X",INDIRECT("'DATA - økonomi'!H"&amp;4+15*$A70+4*$A70+8),0)+IF(Analyse!$E$111="X",INDIRECT("'DATA - økonomi'!H"&amp;4+15*$A70+4*$A70+9),0)+IF(Analyse!$E$112="X",INDIRECT("'DATA - økonomi'!H"&amp;4+15*$A70+4*$A70+10),0)+IF(Analyse!$E$115="X",INDIRECT("'DATA - økonomi'!H"&amp;4+15*$A70+4*$A70+11),0)+IF(Analyse!$E$116="X",INDIRECT("'DATA - økonomi'!H"&amp;4+15*$A70+4*$A70+12),0)+IF(Analyse!$E$117="X",INDIRECT("'DATA - økonomi'!H"&amp;4+15*$A70+4*$A70+13),0)+IF(Analyse!$E$129="X",INDIRECT("'DATA - økonomi'!H"&amp;4+15*$A70+4*$A70+14),0)</f>
        <v>0</v>
      </c>
      <c r="I70" s="36">
        <f ca="1">IF(Analyse!$E$3="X",INDIRECT("'DATA - økonomi'!I"&amp;4+15*$A70+4*$A70+0),0)+IF(Analyse!$E$4="X",INDIRECT("'DATA - økonomi'!I"&amp;4+15*$A70+4*$A70+1),0)+IF(Analyse!$E$104="X",INDIRECT("'DATA - økonomi'!I"&amp;4+15*$A70+4*$A70+2),0)+IF(Analyse!$E$105="X",INDIRECT("'DATA - økonomi'!I"&amp;4+15*$A70+4*$A70+3),0)+IF(Analyse!$E$106="X",INDIRECT("'DATA - økonomi'!I"&amp;4+15*$A70+4*$A70+4),0)+IF(Analyse!$E$107="X",INDIRECT("'DATA - økonomi'!I"&amp;4+15*$A70+4*$A70+5),0)+IF(Analyse!$E$108="X",INDIRECT("'DATA - økonomi'!I"&amp;4+15*$A70+4*$A70+6),0)+IF(Analyse!$E$109="X",INDIRECT("'DATA - økonomi'!I"&amp;4+15*$A70+4*$A70+7),0)+IF(Analyse!$E$110="X",INDIRECT("'DATA - økonomi'!I"&amp;4+15*$A70+4*$A70+8),0)+IF(Analyse!$E$111="X",INDIRECT("'DATA - økonomi'!I"&amp;4+15*$A70+4*$A70+9),0)+IF(Analyse!$E$112="X",INDIRECT("'DATA - økonomi'!I"&amp;4+15*$A70+4*$A70+10),0)+IF(Analyse!$E$115="X",INDIRECT("'DATA - økonomi'!I"&amp;4+15*$A70+4*$A70+11),0)+IF(Analyse!$E$116="X",INDIRECT("'DATA - økonomi'!I"&amp;4+15*$A70+4*$A70+12),0)+IF(Analyse!$E$117="X",INDIRECT("'DATA - økonomi'!I"&amp;4+15*$A70+4*$A70+13),0)+IF(Analyse!$E$129="X",INDIRECT("'DATA - økonomi'!I"&amp;4+15*$A70+4*$A70+14),0)</f>
        <v>0</v>
      </c>
      <c r="J70" s="36">
        <f ca="1">IF(Analyse!$E$3="X",INDIRECT("'DATA - økonomi'!J"&amp;4+15*$A70+4*$A70+0),0)+IF(Analyse!$E$4="X",INDIRECT("'DATA - økonomi'!J"&amp;4+15*$A70+4*$A70+1),0)+IF(Analyse!$E$104="X",INDIRECT("'DATA - økonomi'!J"&amp;4+15*$A70+4*$A70+2),0)+IF(Analyse!$E$105="X",INDIRECT("'DATA - økonomi'!J"&amp;4+15*$A70+4*$A70+3),0)+IF(Analyse!$E$106="X",INDIRECT("'DATA - økonomi'!J"&amp;4+15*$A70+4*$A70+4),0)+IF(Analyse!$E$107="X",INDIRECT("'DATA - økonomi'!J"&amp;4+15*$A70+4*$A70+5),0)+IF(Analyse!$E$108="X",INDIRECT("'DATA - økonomi'!J"&amp;4+15*$A70+4*$A70+6),0)+IF(Analyse!$E$109="X",INDIRECT("'DATA - økonomi'!J"&amp;4+15*$A70+4*$A70+7),0)+IF(Analyse!$E$110="X",INDIRECT("'DATA - økonomi'!J"&amp;4+15*$A70+4*$A70+8),0)+IF(Analyse!$E$111="X",INDIRECT("'DATA - økonomi'!J"&amp;4+15*$A70+4*$A70+9),0)+IF(Analyse!$E$112="X",INDIRECT("'DATA - økonomi'!J"&amp;4+15*$A70+4*$A70+10),0)+IF(Analyse!$E$115="X",INDIRECT("'DATA - økonomi'!J"&amp;4+15*$A70+4*$A70+11),0)+IF(Analyse!$E$116="X",INDIRECT("'DATA - økonomi'!J"&amp;4+15*$A70+4*$A70+12),0)+IF(Analyse!$E$117="X",INDIRECT("'DATA - økonomi'!J"&amp;4+15*$A70+4*$A70+13),0)+IF(Analyse!$E$129="X",INDIRECT("'DATA - økonomi'!J"&amp;4+15*$A70+4*$A70+14),0)</f>
        <v>0</v>
      </c>
      <c r="K70" s="36">
        <f ca="1">IF(Analyse!$E$3="X",INDIRECT("'DATA - økonomi'!K"&amp;4+15*$A70+4*$A70+0),0)+IF(Analyse!$E$4="X",INDIRECT("'DATA - økonomi'!K"&amp;4+15*$A70+4*$A70+1),0)+IF(Analyse!$E$104="X",INDIRECT("'DATA - økonomi'!K"&amp;4+15*$A70+4*$A70+2),0)+IF(Analyse!$E$105="X",INDIRECT("'DATA - økonomi'!K"&amp;4+15*$A70+4*$A70+3),0)+IF(Analyse!$E$106="X",INDIRECT("'DATA - økonomi'!K"&amp;4+15*$A70+4*$A70+4),0)+IF(Analyse!$E$107="X",INDIRECT("'DATA - økonomi'!K"&amp;4+15*$A70+4*$A70+5),0)+IF(Analyse!$E$108="X",INDIRECT("'DATA - økonomi'!K"&amp;4+15*$A70+4*$A70+6),0)+IF(Analyse!$E$109="X",INDIRECT("'DATA - økonomi'!K"&amp;4+15*$A70+4*$A70+7),0)+IF(Analyse!$E$110="X",INDIRECT("'DATA - økonomi'!K"&amp;4+15*$A70+4*$A70+8),0)+IF(Analyse!$E$111="X",INDIRECT("'DATA - økonomi'!K"&amp;4+15*$A70+4*$A70+9),0)+IF(Analyse!$E$112="X",INDIRECT("'DATA - økonomi'!K"&amp;4+15*$A70+4*$A70+10),0)+IF(Analyse!$E$115="X",INDIRECT("'DATA - økonomi'!K"&amp;4+15*$A70+4*$A70+11),0)+IF(Analyse!$E$116="X",INDIRECT("'DATA - økonomi'!K"&amp;4+15*$A70+4*$A70+12),0)+IF(Analyse!$E$117="X",INDIRECT("'DATA - økonomi'!K"&amp;4+15*$A70+4*$A70+13),0)+IF(Analyse!$E$129="X",INDIRECT("'DATA - økonomi'!K"&amp;4+15*$A70+4*$A70+14),0)</f>
        <v>0</v>
      </c>
      <c r="L70" s="36">
        <f ca="1">IF(Analyse!$E$3="X",INDIRECT("'DATA - økonomi'!L"&amp;4+15*$A70+4*$A70+0),0)+IF(Analyse!$E$4="X",INDIRECT("'DATA - økonomi'!L"&amp;4+15*$A70+4*$A70+1),0)+IF(Analyse!$E$104="X",INDIRECT("'DATA - økonomi'!L"&amp;4+15*$A70+4*$A70+2),0)+IF(Analyse!$E$105="X",INDIRECT("'DATA - økonomi'!L"&amp;4+15*$A70+4*$A70+3),0)+IF(Analyse!$E$106="X",INDIRECT("'DATA - økonomi'!L"&amp;4+15*$A70+4*$A70+4),0)+IF(Analyse!$E$107="X",INDIRECT("'DATA - økonomi'!L"&amp;4+15*$A70+4*$A70+5),0)+IF(Analyse!$E$108="X",INDIRECT("'DATA - økonomi'!L"&amp;4+15*$A70+4*$A70+6),0)+IF(Analyse!$E$109="X",INDIRECT("'DATA - økonomi'!L"&amp;4+15*$A70+4*$A70+7),0)+IF(Analyse!$E$110="X",INDIRECT("'DATA - økonomi'!L"&amp;4+15*$A70+4*$A70+8),0)+IF(Analyse!$E$111="X",INDIRECT("'DATA - økonomi'!L"&amp;4+15*$A70+4*$A70+9),0)+IF(Analyse!$E$112="X",INDIRECT("'DATA - økonomi'!L"&amp;4+15*$A70+4*$A70+10),0)+IF(Analyse!$E$115="X",INDIRECT("'DATA - økonomi'!L"&amp;4+15*$A70+4*$A70+11),0)+IF(Analyse!$E$116="X",INDIRECT("'DATA - økonomi'!L"&amp;4+15*$A70+4*$A70+12),0)+IF(Analyse!$E$117="X",INDIRECT("'DATA - økonomi'!L"&amp;4+15*$A70+4*$A70+13),0)+IF(Analyse!$E$129="X",INDIRECT("'DATA - økonomi'!L"&amp;4+15*$A70+4*$A70+14),0)</f>
        <v>0</v>
      </c>
      <c r="M70" s="36">
        <f ca="1">IF(Analyse!$E$3="X",INDIRECT("'DATA - økonomi'!M"&amp;4+15*$A70+4*$A70+0),0)+IF(Analyse!$E$4="X",INDIRECT("'DATA - økonomi'!M"&amp;4+15*$A70+4*$A70+1),0)+IF(Analyse!$E$104="X",INDIRECT("'DATA - økonomi'!M"&amp;4+15*$A70+4*$A70+2),0)+IF(Analyse!$E$105="X",INDIRECT("'DATA - økonomi'!M"&amp;4+15*$A70+4*$A70+3),0)+IF(Analyse!$E$106="X",INDIRECT("'DATA - økonomi'!M"&amp;4+15*$A70+4*$A70+4),0)+IF(Analyse!$E$107="X",INDIRECT("'DATA - økonomi'!M"&amp;4+15*$A70+4*$A70+5),0)+IF(Analyse!$E$108="X",INDIRECT("'DATA - økonomi'!M"&amp;4+15*$A70+4*$A70+6),0)+IF(Analyse!$E$109="X",INDIRECT("'DATA - økonomi'!M"&amp;4+15*$A70+4*$A70+7),0)+IF(Analyse!$E$110="X",INDIRECT("'DATA - økonomi'!M"&amp;4+15*$A70+4*$A70+8),0)+IF(Analyse!$E$111="X",INDIRECT("'DATA - økonomi'!M"&amp;4+15*$A70+4*$A70+9),0)+IF(Analyse!$E$112="X",INDIRECT("'DATA - økonomi'!M"&amp;4+15*$A70+4*$A70+10),0)+IF(Analyse!$E$115="X",INDIRECT("'DATA - økonomi'!M"&amp;4+15*$A70+4*$A70+11),0)+IF(Analyse!$E$116="X",INDIRECT("'DATA - økonomi'!M"&amp;4+15*$A70+4*$A70+12),0)+IF(Analyse!$E$117="X",INDIRECT("'DATA - økonomi'!M"&amp;4+15*$A70+4*$A70+13),0)+IF(Analyse!$E$129="X",INDIRECT("'DATA - økonomi'!M"&amp;4+15*$A70+4*$A70+14),0)</f>
        <v>0</v>
      </c>
      <c r="N70" s="36">
        <f ca="1">IF(Analyse!$E$3="X",INDIRECT("'DATA - økonomi'!N"&amp;4+15*$A70+4*$A70+0),0)+IF(Analyse!$E$4="X",INDIRECT("'DATA - økonomi'!N"&amp;4+15*$A70+4*$A70+1),0)+IF(Analyse!$E$104="X",INDIRECT("'DATA - økonomi'!N"&amp;4+15*$A70+4*$A70+2),0)+IF(Analyse!$E$105="X",INDIRECT("'DATA - økonomi'!N"&amp;4+15*$A70+4*$A70+3),0)+IF(Analyse!$E$106="X",INDIRECT("'DATA - økonomi'!N"&amp;4+15*$A70+4*$A70+4),0)+IF(Analyse!$E$107="X",INDIRECT("'DATA - økonomi'!N"&amp;4+15*$A70+4*$A70+5),0)+IF(Analyse!$E$108="X",INDIRECT("'DATA - økonomi'!N"&amp;4+15*$A70+4*$A70+6),0)+IF(Analyse!$E$109="X",INDIRECT("'DATA - økonomi'!N"&amp;4+15*$A70+4*$A70+7),0)+IF(Analyse!$E$110="X",INDIRECT("'DATA - økonomi'!N"&amp;4+15*$A70+4*$A70+8),0)+IF(Analyse!$E$111="X",INDIRECT("'DATA - økonomi'!N"&amp;4+15*$A70+4*$A70+9),0)+IF(Analyse!$E$112="X",INDIRECT("'DATA - økonomi'!N"&amp;4+15*$A70+4*$A70+10),0)+IF(Analyse!$E$115="X",INDIRECT("'DATA - økonomi'!N"&amp;4+15*$A70+4*$A70+11),0)+IF(Analyse!$E$116="X",INDIRECT("'DATA - økonomi'!N"&amp;4+15*$A70+4*$A70+12),0)+IF(Analyse!$E$117="X",INDIRECT("'DATA - økonomi'!N"&amp;4+15*$A70+4*$A70+13),0)+IF(Analyse!$E$129="X",INDIRECT("'DATA - økonomi'!N"&amp;4+15*$A70+4*$A70+14),0)</f>
        <v>0</v>
      </c>
      <c r="O70" s="32"/>
      <c r="P70" s="35" t="s">
        <v>78</v>
      </c>
      <c r="Q70" s="36">
        <f ca="1">IF(Analyse!$E$3="X",INDIRECT("'DATA - økonomi'!Q"&amp;4+15*$A70+4*$A70+0),0)+IF(Analyse!$E$4="X",INDIRECT("'DATA - økonomi'!Q"&amp;4+15*$A70+4*$A70+1),0)+IF(Analyse!$E$104="X",INDIRECT("'DATA - økonomi'!Q"&amp;4+15*$A70+4*$A70+2),0)+IF(Analyse!$E$105="X",INDIRECT("'DATA - økonomi'!Q"&amp;4+15*$A70+4*$A70+3),0)+IF(Analyse!$E$106="X",INDIRECT("'DATA - økonomi'!Q"&amp;4+15*$A70+4*$A70+4),0)+IF(Analyse!$E$107="X",INDIRECT("'DATA - økonomi'!Q"&amp;4+15*$A70+4*$A70+5),0)+IF(Analyse!$E$108="X",INDIRECT("'DATA - økonomi'!Q"&amp;4+15*$A70+4*$A70+6),0)+IF(Analyse!$E$109="X",INDIRECT("'DATA - økonomi'!Q"&amp;4+15*$A70+4*$A70+7),0)+IF(Analyse!$E$110="X",INDIRECT("'DATA - økonomi'!Q"&amp;4+15*$A70+4*$A70+8),0)+IF(Analyse!$E$111="X",INDIRECT("'DATA - økonomi'!Q"&amp;4+15*$A70+4*$A70+9),0)+IF(Analyse!$E$112="X",INDIRECT("'DATA - økonomi'!Q"&amp;4+15*$A70+4*$A70+10),0)+IF(Analyse!$E$115="X",INDIRECT("'DATA - økonomi'!Q"&amp;4+15*$A70+4*$A70+11),0)+IF(Analyse!$E$116="X",INDIRECT("'DATA - økonomi'!Q"&amp;4+15*$A70+4*$A70+12),0)+IF(Analyse!$E$117="X",INDIRECT("'DATA - økonomi'!Q"&amp;4+15*$A70+4*$A70+13),0)+IF(Analyse!$E$129="X",INDIRECT("'DATA - økonomi'!Q"&amp;4+15*$A70+4*$A70+14),0)</f>
        <v>0</v>
      </c>
      <c r="R70" s="36">
        <f ca="1">IF(Analyse!$E$3="X",INDIRECT("'DATA - økonomi'!R"&amp;4+15*$A70+4*$A70+0),0)+IF(Analyse!$E$4="X",INDIRECT("'DATA - økonomi'!R"&amp;4+15*$A70+4*$A70+1),0)+IF(Analyse!$E$104="X",INDIRECT("'DATA - økonomi'!R"&amp;4+15*$A70+4*$A70+2),0)+IF(Analyse!$E$105="X",INDIRECT("'DATA - økonomi'!R"&amp;4+15*$A70+4*$A70+3),0)+IF(Analyse!$E$106="X",INDIRECT("'DATA - økonomi'!R"&amp;4+15*$A70+4*$A70+4),0)+IF(Analyse!$E$107="X",INDIRECT("'DATA - økonomi'!R"&amp;4+15*$A70+4*$A70+5),0)+IF(Analyse!$E$108="X",INDIRECT("'DATA - økonomi'!R"&amp;4+15*$A70+4*$A70+6),0)+IF(Analyse!$E$109="X",INDIRECT("'DATA - økonomi'!R"&amp;4+15*$A70+4*$A70+7),0)+IF(Analyse!$E$110="X",INDIRECT("'DATA - økonomi'!R"&amp;4+15*$A70+4*$A70+8),0)+IF(Analyse!$E$111="X",INDIRECT("'DATA - økonomi'!R"&amp;4+15*$A70+4*$A70+9),0)+IF(Analyse!$E$112="X",INDIRECT("'DATA - økonomi'!R"&amp;4+15*$A70+4*$A70+10),0)+IF(Analyse!$E$115="X",INDIRECT("'DATA - økonomi'!R"&amp;4+15*$A70+4*$A70+11),0)+IF(Analyse!$E$116="X",INDIRECT("'DATA - økonomi'!R"&amp;4+15*$A70+4*$A70+12),0)+IF(Analyse!$E$117="X",INDIRECT("'DATA - økonomi'!R"&amp;4+15*$A70+4*$A70+13),0)+IF(Analyse!$E$129="X",INDIRECT("'DATA - økonomi'!R"&amp;4+15*$A70+4*$A70+14),0)</f>
        <v>0</v>
      </c>
      <c r="S70" s="36">
        <f ca="1">IF(Analyse!$E$3="X",INDIRECT("'DATA - økonomi'!S"&amp;4+15*$A70+4*$A70+0),0)+IF(Analyse!$E$4="X",INDIRECT("'DATA - økonomi'!S"&amp;4+15*$A70+4*$A70+1),0)+IF(Analyse!$E$104="X",INDIRECT("'DATA - økonomi'!S"&amp;4+15*$A70+4*$A70+2),0)+IF(Analyse!$E$105="X",INDIRECT("'DATA - økonomi'!S"&amp;4+15*$A70+4*$A70+3),0)+IF(Analyse!$E$106="X",INDIRECT("'DATA - økonomi'!S"&amp;4+15*$A70+4*$A70+4),0)+IF(Analyse!$E$107="X",INDIRECT("'DATA - økonomi'!S"&amp;4+15*$A70+4*$A70+5),0)+IF(Analyse!$E$108="X",INDIRECT("'DATA - økonomi'!S"&amp;4+15*$A70+4*$A70+6),0)+IF(Analyse!$E$109="X",INDIRECT("'DATA - økonomi'!S"&amp;4+15*$A70+4*$A70+7),0)+IF(Analyse!$E$110="X",INDIRECT("'DATA - økonomi'!S"&amp;4+15*$A70+4*$A70+8),0)+IF(Analyse!$E$111="X",INDIRECT("'DATA - økonomi'!S"&amp;4+15*$A70+4*$A70+9),0)+IF(Analyse!$E$112="X",INDIRECT("'DATA - økonomi'!S"&amp;4+15*$A70+4*$A70+10),0)+IF(Analyse!$E$115="X",INDIRECT("'DATA - økonomi'!S"&amp;4+15*$A70+4*$A70+11),0)+IF(Analyse!$E$116="X",INDIRECT("'DATA - økonomi'!S"&amp;4+15*$A70+4*$A70+12),0)+IF(Analyse!$E$117="X",INDIRECT("'DATA - økonomi'!S"&amp;4+15*$A70+4*$A70+13),0)+IF(Analyse!$E$129="X",INDIRECT("'DATA - økonomi'!S"&amp;4+15*$A70+4*$A70+14),0)</f>
        <v>0</v>
      </c>
      <c r="T70" s="36">
        <f ca="1">IF(Analyse!$E$3="X",INDIRECT("'DATA - økonomi'!T"&amp;4+15*$A70+4*$A70+0),0)+IF(Analyse!$E$4="X",INDIRECT("'DATA - økonomi'!T"&amp;4+15*$A70+4*$A70+1),0)+IF(Analyse!$E$104="X",INDIRECT("'DATA - økonomi'!T"&amp;4+15*$A70+4*$A70+2),0)+IF(Analyse!$E$105="X",INDIRECT("'DATA - økonomi'!T"&amp;4+15*$A70+4*$A70+3),0)+IF(Analyse!$E$106="X",INDIRECT("'DATA - økonomi'!T"&amp;4+15*$A70+4*$A70+4),0)+IF(Analyse!$E$107="X",INDIRECT("'DATA - økonomi'!T"&amp;4+15*$A70+4*$A70+5),0)+IF(Analyse!$E$108="X",INDIRECT("'DATA - økonomi'!T"&amp;4+15*$A70+4*$A70+6),0)+IF(Analyse!$E$109="X",INDIRECT("'DATA - økonomi'!T"&amp;4+15*$A70+4*$A70+7),0)+IF(Analyse!$E$110="X",INDIRECT("'DATA - økonomi'!T"&amp;4+15*$A70+4*$A70+8),0)+IF(Analyse!$E$111="X",INDIRECT("'DATA - økonomi'!T"&amp;4+15*$A70+4*$A70+9),0)+IF(Analyse!$E$112="X",INDIRECT("'DATA - økonomi'!T"&amp;4+15*$A70+4*$A70+10),0)+IF(Analyse!$E$115="X",INDIRECT("'DATA - økonomi'!T"&amp;4+15*$A70+4*$A70+11),0)+IF(Analyse!$E$116="X",INDIRECT("'DATA - økonomi'!T"&amp;4+15*$A70+4*$A70+12),0)+IF(Analyse!$E$117="X",INDIRECT("'DATA - økonomi'!T"&amp;4+15*$A70+4*$A70+13),0)+IF(Analyse!$E$129="X",INDIRECT("'DATA - økonomi'!T"&amp;4+15*$A70+4*$A70+14),0)</f>
        <v>0</v>
      </c>
      <c r="U70" s="36">
        <f ca="1">IF(Analyse!$E$3="X",INDIRECT("'DATA - økonomi'!U"&amp;4+15*$A70+4*$A70+0),0)+IF(Analyse!$E$4="X",INDIRECT("'DATA - økonomi'!U"&amp;4+15*$A70+4*$A70+1),0)+IF(Analyse!$E$104="X",INDIRECT("'DATA - økonomi'!U"&amp;4+15*$A70+4*$A70+2),0)+IF(Analyse!$E$105="X",INDIRECT("'DATA - økonomi'!U"&amp;4+15*$A70+4*$A70+3),0)+IF(Analyse!$E$106="X",INDIRECT("'DATA - økonomi'!U"&amp;4+15*$A70+4*$A70+4),0)+IF(Analyse!$E$107="X",INDIRECT("'DATA - økonomi'!U"&amp;4+15*$A70+4*$A70+5),0)+IF(Analyse!$E$108="X",INDIRECT("'DATA - økonomi'!U"&amp;4+15*$A70+4*$A70+6),0)+IF(Analyse!$E$109="X",INDIRECT("'DATA - økonomi'!U"&amp;4+15*$A70+4*$A70+7),0)+IF(Analyse!$E$110="X",INDIRECT("'DATA - økonomi'!U"&amp;4+15*$A70+4*$A70+8),0)+IF(Analyse!$E$111="X",INDIRECT("'DATA - økonomi'!U"&amp;4+15*$A70+4*$A70+9),0)+IF(Analyse!$E$112="X",INDIRECT("'DATA - økonomi'!U"&amp;4+15*$A70+4*$A70+10),0)+IF(Analyse!$E$115="X",INDIRECT("'DATA - økonomi'!U"&amp;4+15*$A70+4*$A70+11),0)+IF(Analyse!$E$116="X",INDIRECT("'DATA - økonomi'!U"&amp;4+15*$A70+4*$A70+12),0)+IF(Analyse!$E$117="X",INDIRECT("'DATA - økonomi'!U"&amp;4+15*$A70+4*$A70+13),0)+IF(Analyse!$E$129="X",INDIRECT("'DATA - økonomi'!U"&amp;4+15*$A70+4*$A70+14),0)</f>
        <v>0</v>
      </c>
      <c r="V70" s="36">
        <f ca="1">IF(Analyse!$E$3="X",INDIRECT("'DATA - økonomi'!V"&amp;4+15*$A70+4*$A70+0),0)+IF(Analyse!$E$4="X",INDIRECT("'DATA - økonomi'!V"&amp;4+15*$A70+4*$A70+1),0)+IF(Analyse!$E$104="X",INDIRECT("'DATA - økonomi'!V"&amp;4+15*$A70+4*$A70+2),0)+IF(Analyse!$E$105="X",INDIRECT("'DATA - økonomi'!V"&amp;4+15*$A70+4*$A70+3),0)+IF(Analyse!$E$106="X",INDIRECT("'DATA - økonomi'!V"&amp;4+15*$A70+4*$A70+4),0)+IF(Analyse!$E$107="X",INDIRECT("'DATA - økonomi'!V"&amp;4+15*$A70+4*$A70+5),0)+IF(Analyse!$E$108="X",INDIRECT("'DATA - økonomi'!V"&amp;4+15*$A70+4*$A70+6),0)+IF(Analyse!$E$109="X",INDIRECT("'DATA - økonomi'!V"&amp;4+15*$A70+4*$A70+7),0)+IF(Analyse!$E$110="X",INDIRECT("'DATA - økonomi'!V"&amp;4+15*$A70+4*$A70+8),0)+IF(Analyse!$E$111="X",INDIRECT("'DATA - økonomi'!V"&amp;4+15*$A70+4*$A70+9),0)+IF(Analyse!$E$112="X",INDIRECT("'DATA - økonomi'!V"&amp;4+15*$A70+4*$A70+10),0)+IF(Analyse!$E$115="X",INDIRECT("'DATA - økonomi'!V"&amp;4+15*$A70+4*$A70+11),0)+IF(Analyse!$E$116="X",INDIRECT("'DATA - økonomi'!V"&amp;4+15*$A70+4*$A70+12),0)+IF(Analyse!$E$117="X",INDIRECT("'DATA - økonomi'!V"&amp;4+15*$A70+4*$A70+13),0)+IF(Analyse!$E$129="X",INDIRECT("'DATA - økonomi'!V"&amp;4+15*$A70+4*$A70+14),0)</f>
        <v>0</v>
      </c>
      <c r="W70" s="36">
        <f ca="1">IF(Analyse!$E$3="X",INDIRECT("'DATA - økonomi'!W"&amp;4+15*$A70+4*$A70+0),0)+IF(Analyse!$E$4="X",INDIRECT("'DATA - økonomi'!W"&amp;4+15*$A70+4*$A70+1),0)+IF(Analyse!$E$104="X",INDIRECT("'DATA - økonomi'!W"&amp;4+15*$A70+4*$A70+2),0)+IF(Analyse!$E$105="X",INDIRECT("'DATA - økonomi'!W"&amp;4+15*$A70+4*$A70+3),0)+IF(Analyse!$E$106="X",INDIRECT("'DATA - økonomi'!W"&amp;4+15*$A70+4*$A70+4),0)+IF(Analyse!$E$107="X",INDIRECT("'DATA - økonomi'!W"&amp;4+15*$A70+4*$A70+5),0)+IF(Analyse!$E$108="X",INDIRECT("'DATA - økonomi'!W"&amp;4+15*$A70+4*$A70+6),0)+IF(Analyse!$E$109="X",INDIRECT("'DATA - økonomi'!W"&amp;4+15*$A70+4*$A70+7),0)+IF(Analyse!$E$110="X",INDIRECT("'DATA - økonomi'!W"&amp;4+15*$A70+4*$A70+8),0)+IF(Analyse!$E$111="X",INDIRECT("'DATA - økonomi'!W"&amp;4+15*$A70+4*$A70+9),0)+IF(Analyse!$E$112="X",INDIRECT("'DATA - økonomi'!W"&amp;4+15*$A70+4*$A70+10),0)+IF(Analyse!$E$115="X",INDIRECT("'DATA - økonomi'!W"&amp;4+15*$A70+4*$A70+11),0)+IF(Analyse!$E$116="X",INDIRECT("'DATA - økonomi'!W"&amp;4+15*$A70+4*$A70+12),0)+IF(Analyse!$E$117="X",INDIRECT("'DATA - økonomi'!W"&amp;4+15*$A70+4*$A70+13),0)+IF(Analyse!$E$129="X",INDIRECT("'DATA - økonomi'!W"&amp;4+15*$A70+4*$A70+14),0)</f>
        <v>0</v>
      </c>
      <c r="X70" s="36">
        <f ca="1">IF(Analyse!$E$3="X",INDIRECT("'DATA - økonomi'!X"&amp;4+15*$A70+4*$A70+0),0)+IF(Analyse!$E$4="X",INDIRECT("'DATA - økonomi'!X"&amp;4+15*$A70+4*$A70+1),0)+IF(Analyse!$E$104="X",INDIRECT("'DATA - økonomi'!X"&amp;4+15*$A70+4*$A70+2),0)+IF(Analyse!$E$105="X",INDIRECT("'DATA - økonomi'!X"&amp;4+15*$A70+4*$A70+3),0)+IF(Analyse!$E$106="X",INDIRECT("'DATA - økonomi'!X"&amp;4+15*$A70+4*$A70+4),0)+IF(Analyse!$E$107="X",INDIRECT("'DATA - økonomi'!X"&amp;4+15*$A70+4*$A70+5),0)+IF(Analyse!$E$108="X",INDIRECT("'DATA - økonomi'!X"&amp;4+15*$A70+4*$A70+6),0)+IF(Analyse!$E$109="X",INDIRECT("'DATA - økonomi'!X"&amp;4+15*$A70+4*$A70+7),0)+IF(Analyse!$E$110="X",INDIRECT("'DATA - økonomi'!X"&amp;4+15*$A70+4*$A70+8),0)+IF(Analyse!$E$111="X",INDIRECT("'DATA - økonomi'!X"&amp;4+15*$A70+4*$A70+9),0)+IF(Analyse!$E$112="X",INDIRECT("'DATA - økonomi'!X"&amp;4+15*$A70+4*$A70+10),0)+IF(Analyse!$E$115="X",INDIRECT("'DATA - økonomi'!X"&amp;4+15*$A70+4*$A70+11),0)+IF(Analyse!$E$116="X",INDIRECT("'DATA - økonomi'!X"&amp;4+15*$A70+4*$A70+12),0)+IF(Analyse!$E$117="X",INDIRECT("'DATA - økonomi'!X"&amp;4+15*$A70+4*$A70+13),0)+IF(Analyse!$E$129="X",INDIRECT("'DATA - økonomi'!X"&amp;4+15*$A70+4*$A70+14),0)</f>
        <v>0</v>
      </c>
      <c r="Y70" s="36">
        <f ca="1">IF(Analyse!$E$3="X",INDIRECT("'DATA - økonomi'!Y"&amp;4+15*$A70+4*$A70+0),0)+IF(Analyse!$E$4="X",INDIRECT("'DATA - økonomi'!Y"&amp;4+15*$A70+4*$A70+1),0)+IF(Analyse!$E$104="X",INDIRECT("'DATA - økonomi'!Y"&amp;4+15*$A70+4*$A70+2),0)+IF(Analyse!$E$105="X",INDIRECT("'DATA - økonomi'!Y"&amp;4+15*$A70+4*$A70+3),0)+IF(Analyse!$E$106="X",INDIRECT("'DATA - økonomi'!Y"&amp;4+15*$A70+4*$A70+4),0)+IF(Analyse!$E$107="X",INDIRECT("'DATA - økonomi'!Y"&amp;4+15*$A70+4*$A70+5),0)+IF(Analyse!$E$108="X",INDIRECT("'DATA - økonomi'!Y"&amp;4+15*$A70+4*$A70+6),0)+IF(Analyse!$E$109="X",INDIRECT("'DATA - økonomi'!Y"&amp;4+15*$A70+4*$A70+7),0)+IF(Analyse!$E$110="X",INDIRECT("'DATA - økonomi'!Y"&amp;4+15*$A70+4*$A70+8),0)+IF(Analyse!$E$111="X",INDIRECT("'DATA - økonomi'!Y"&amp;4+15*$A70+4*$A70+9),0)+IF(Analyse!$E$112="X",INDIRECT("'DATA - økonomi'!Y"&amp;4+15*$A70+4*$A70+10),0)+IF(Analyse!$E$115="X",INDIRECT("'DATA - økonomi'!Y"&amp;4+15*$A70+4*$A70+11),0)+IF(Analyse!$E$116="X",INDIRECT("'DATA - økonomi'!Y"&amp;4+15*$A70+4*$A70+12),0)+IF(Analyse!$E$117="X",INDIRECT("'DATA - økonomi'!Y"&amp;4+15*$A70+4*$A70+13),0)+IF(Analyse!$E$129="X",INDIRECT("'DATA - økonomi'!Y"&amp;4+15*$A70+4*$A70+14),0)</f>
        <v>0</v>
      </c>
      <c r="Z70" s="36">
        <f ca="1">IF(Analyse!$E$3="X",INDIRECT("'DATA - økonomi'!Z"&amp;4+15*$A70+4*$A70+0),0)+IF(Analyse!$E$4="X",INDIRECT("'DATA - økonomi'!Z"&amp;4+15*$A70+4*$A70+1),0)+IF(Analyse!$E$104="X",INDIRECT("'DATA - økonomi'!Z"&amp;4+15*$A70+4*$A70+2),0)+IF(Analyse!$E$105="X",INDIRECT("'DATA - økonomi'!Z"&amp;4+15*$A70+4*$A70+3),0)+IF(Analyse!$E$106="X",INDIRECT("'DATA - økonomi'!Z"&amp;4+15*$A70+4*$A70+4),0)+IF(Analyse!$E$107="X",INDIRECT("'DATA - økonomi'!Z"&amp;4+15*$A70+4*$A70+5),0)+IF(Analyse!$E$108="X",INDIRECT("'DATA - økonomi'!Z"&amp;4+15*$A70+4*$A70+6),0)+IF(Analyse!$E$109="X",INDIRECT("'DATA - økonomi'!Z"&amp;4+15*$A70+4*$A70+7),0)+IF(Analyse!$E$110="X",INDIRECT("'DATA - økonomi'!Z"&amp;4+15*$A70+4*$A70+8),0)+IF(Analyse!$E$111="X",INDIRECT("'DATA - økonomi'!Z"&amp;4+15*$A70+4*$A70+9),0)+IF(Analyse!$E$112="X",INDIRECT("'DATA - økonomi'!Z"&amp;4+15*$A70+4*$A70+10),0)+IF(Analyse!$E$115="X",INDIRECT("'DATA - økonomi'!Z"&amp;4+15*$A70+4*$A70+11),0)+IF(Analyse!$E$116="X",INDIRECT("'DATA - økonomi'!Z"&amp;4+15*$A70+4*$A70+12),0)+IF(Analyse!$E$117="X",INDIRECT("'DATA - økonomi'!Z"&amp;4+15*$A70+4*$A70+13),0)+IF(Analyse!$E$129="X",INDIRECT("'DATA - økonomi'!Z"&amp;4+15*$A70+4*$A70+14),0)</f>
        <v>0</v>
      </c>
      <c r="AA70" s="36">
        <f ca="1">IF(Analyse!$E$3="X",INDIRECT("'DATA - økonomi'!Z"&amp;4+15*$A70+4*$A70+0),0)+IF(Analyse!$E$4="X",INDIRECT("'DATA - økonomi'!Z"&amp;4+15*$A70+4*$A70+1),0)+IF(Analyse!$E$104="X",INDIRECT("'DATA - økonomi'!Z"&amp;4+15*$A70+4*$A70+2),0)+IF(Analyse!$E$105="X",INDIRECT("'DATA - økonomi'!Z"&amp;4+15*$A70+4*$A70+3),0)+IF(Analyse!$E$106="X",INDIRECT("'DATA - økonomi'!Z"&amp;4+15*$A70+4*$A70+4),0)+IF(Analyse!$E$107="X",INDIRECT("'DATA - økonomi'!Z"&amp;4+15*$A70+4*$A70+5),0)+IF(Analyse!$E$108="X",INDIRECT("'DATA - økonomi'!Z"&amp;4+15*$A70+4*$A70+6),0)+IF(Analyse!$E$109="X",INDIRECT("'DATA - økonomi'!Z"&amp;4+15*$A70+4*$A70+7),0)+IF(Analyse!$E$110="X",INDIRECT("'DATA - økonomi'!Z"&amp;4+15*$A70+4*$A70+8),0)+IF(Analyse!$E$111="X",INDIRECT("'DATA - økonomi'!Z"&amp;4+15*$A70+4*$A70+9),0)+IF(Analyse!$E$112="X",INDIRECT("'DATA - økonomi'!Z"&amp;4+15*$A70+4*$A70+10),0)+IF(Analyse!$E$115="X",INDIRECT("'DATA - økonomi'!Z"&amp;4+15*$A70+4*$A70+11),0)+IF(Analyse!$E$116="X",INDIRECT("'DATA - økonomi'!Z"&amp;4+15*$A70+4*$A70+12),0)+IF(Analyse!$E$117="X",INDIRECT("'DATA - økonomi'!Z"&amp;4+15*$A70+4*$A70+13),0)+IF(Analyse!$E$129="X",INDIRECT("'DATA - økonomi'!Z"&amp;4+15*$A70+4*$A70+14),0)</f>
        <v>0</v>
      </c>
      <c r="AB70" s="36">
        <f ca="1">IF(Analyse!$E$3="X",INDIRECT("'DATA - økonomi'!Z"&amp;4+15*$A70+4*$A70+0),0)+IF(Analyse!$E$4="X",INDIRECT("'DATA - økonomi'!Z"&amp;4+15*$A70+4*$A70+1),0)+IF(Analyse!$E$104="X",INDIRECT("'DATA - økonomi'!Z"&amp;4+15*$A70+4*$A70+2),0)+IF(Analyse!$E$105="X",INDIRECT("'DATA - økonomi'!Z"&amp;4+15*$A70+4*$A70+3),0)+IF(Analyse!$E$106="X",INDIRECT("'DATA - økonomi'!Z"&amp;4+15*$A70+4*$A70+4),0)+IF(Analyse!$E$107="X",INDIRECT("'DATA - økonomi'!Z"&amp;4+15*$A70+4*$A70+5),0)+IF(Analyse!$E$108="X",INDIRECT("'DATA - økonomi'!Z"&amp;4+15*$A70+4*$A70+6),0)+IF(Analyse!$E$109="X",INDIRECT("'DATA - økonomi'!Z"&amp;4+15*$A70+4*$A70+7),0)+IF(Analyse!$E$110="X",INDIRECT("'DATA - økonomi'!Z"&amp;4+15*$A70+4*$A70+8),0)+IF(Analyse!$E$111="X",INDIRECT("'DATA - økonomi'!Z"&amp;4+15*$A70+4*$A70+9),0)+IF(Analyse!$E$112="X",INDIRECT("'DATA - økonomi'!Z"&amp;4+15*$A70+4*$A70+10),0)+IF(Analyse!$E$115="X",INDIRECT("'DATA - økonomi'!Z"&amp;4+15*$A70+4*$A70+11),0)+IF(Analyse!$E$116="X",INDIRECT("'DATA - økonomi'!Z"&amp;4+15*$A70+4*$A70+12),0)+IF(Analyse!$E$117="X",INDIRECT("'DATA - økonomi'!Z"&amp;4+15*$A70+4*$A70+13),0)+IF(Analyse!$E$129="X",INDIRECT("'DATA - økonomi'!Z"&amp;4+15*$A70+4*$A70+14),0)</f>
        <v>0</v>
      </c>
      <c r="AC70" s="30"/>
      <c r="AD70" s="35" t="s">
        <v>78</v>
      </c>
      <c r="AE70" s="36">
        <f ca="1">IF(Analyse!$E$3="X",INDIRECT("'DATA - økonomi'!AE"&amp;4+15*$A70+4*$A70+0),0)+IF(Analyse!$E$4="X",INDIRECT("'DATA - økonomi'!AE"&amp;4+15*$A70+4*$A70+1),0)+IF(Analyse!$E$104="X",INDIRECT("'DATA - økonomi'!AE"&amp;4+15*$A70+4*$A70+2),0)+IF(Analyse!$E$105="X",INDIRECT("'DATA - økonomi'!AE"&amp;4+15*$A70+4*$A70+3),0)+IF(Analyse!$E$106="X",INDIRECT("'DATA - økonomi'!AE"&amp;4+15*$A70+4*$A70+4),0)+IF(Analyse!$E$107="X",INDIRECT("'DATA - økonomi'!AE"&amp;4+15*$A70+4*$A70+5),0)+IF(Analyse!$E$108="X",INDIRECT("'DATA - økonomi'!AE"&amp;4+15*$A70+4*$A70+6),0)+IF(Analyse!$E$109="X",INDIRECT("'DATA - økonomi'!AE"&amp;4+15*$A70+4*$A70+7),0)+IF(Analyse!$E$110="X",INDIRECT("'DATA - økonomi'!AE"&amp;4+15*$A70+4*$A70+8),0)+IF(Analyse!$E$111="X",INDIRECT("'DATA - økonomi'!AE"&amp;4+15*$A70+4*$A70+9),0)+IF(Analyse!$E$112="X",INDIRECT("'DATA - økonomi'!AE"&amp;4+15*$A70+4*$A70+10),0)+IF(Analyse!$E$115="X",INDIRECT("'DATA - økonomi'!AE"&amp;4+15*$A70+4*$A70+11),0)+IF(Analyse!$E$116="X",INDIRECT("'DATA - økonomi'!AE"&amp;4+15*$A70+4*$A70+12),0)+IF(Analyse!$E$117="X",INDIRECT("'DATA - økonomi'!AE"&amp;4+15*$A70+4*$A70+13),0)+IF(Analyse!$E$129="X",INDIRECT("'DATA - økonomi'!AE"&amp;4+15*$A70+4*$A70+14),0)</f>
        <v>0</v>
      </c>
      <c r="AF70" s="36">
        <f ca="1">IF(Analyse!$E$3="X",INDIRECT("'DATA - økonomi'!AF"&amp;4+15*$A70+4*$A70+0),0)+IF(Analyse!$E$4="X",INDIRECT("'DATA - økonomi'!AF"&amp;4+15*$A70+4*$A70+1),0)+IF(Analyse!$E$104="X",INDIRECT("'DATA - økonomi'!AF"&amp;4+15*$A70+4*$A70+2),0)+IF(Analyse!$E$105="X",INDIRECT("'DATA - økonomi'!AF"&amp;4+15*$A70+4*$A70+3),0)+IF(Analyse!$E$106="X",INDIRECT("'DATA - økonomi'!AF"&amp;4+15*$A70+4*$A70+4),0)+IF(Analyse!$E$107="X",INDIRECT("'DATA - økonomi'!AF"&amp;4+15*$A70+4*$A70+5),0)+IF(Analyse!$E$108="X",INDIRECT("'DATA - økonomi'!AF"&amp;4+15*$A70+4*$A70+6),0)+IF(Analyse!$E$109="X",INDIRECT("'DATA - økonomi'!AF"&amp;4+15*$A70+4*$A70+7),0)+IF(Analyse!$E$110="X",INDIRECT("'DATA - økonomi'!AF"&amp;4+15*$A70+4*$A70+8),0)+IF(Analyse!$E$111="X",INDIRECT("'DATA - økonomi'!AF"&amp;4+15*$A70+4*$A70+9),0)+IF(Analyse!$E$112="X",INDIRECT("'DATA - økonomi'!AF"&amp;4+15*$A70+4*$A70+10),0)+IF(Analyse!$E$115="X",INDIRECT("'DATA - økonomi'!AF"&amp;4+15*$A70+4*$A70+11),0)+IF(Analyse!$E$116="X",INDIRECT("'DATA - økonomi'!AF"&amp;4+15*$A70+4*$A70+12),0)+IF(Analyse!$E$117="X",INDIRECT("'DATA - økonomi'!AF"&amp;4+15*$A70+4*$A70+13),0)+IF(Analyse!$E$129="X",INDIRECT("'DATA - økonomi'!AF"&amp;4+15*$A70+4*$A70+14),0)</f>
        <v>0</v>
      </c>
      <c r="AG70" s="36">
        <f ca="1">IF(Analyse!$E$3="X",INDIRECT("'DATA - økonomi'!AG"&amp;4+15*$A70+4*$A70+0),0)+IF(Analyse!$E$4="X",INDIRECT("'DATA - økonomi'!AG"&amp;4+15*$A70+4*$A70+1),0)+IF(Analyse!$E$104="X",INDIRECT("'DATA - økonomi'!AG"&amp;4+15*$A70+4*$A70+2),0)+IF(Analyse!$E$105="X",INDIRECT("'DATA - økonomi'!AG"&amp;4+15*$A70+4*$A70+3),0)+IF(Analyse!$E$106="X",INDIRECT("'DATA - økonomi'!AG"&amp;4+15*$A70+4*$A70+4),0)+IF(Analyse!$E$107="X",INDIRECT("'DATA - økonomi'!AG"&amp;4+15*$A70+4*$A70+5),0)+IF(Analyse!$E$108="X",INDIRECT("'DATA - økonomi'!AG"&amp;4+15*$A70+4*$A70+6),0)+IF(Analyse!$E$109="X",INDIRECT("'DATA - økonomi'!AG"&amp;4+15*$A70+4*$A70+7),0)+IF(Analyse!$E$110="X",INDIRECT("'DATA - økonomi'!AG"&amp;4+15*$A70+4*$A70+8),0)+IF(Analyse!$E$111="X",INDIRECT("'DATA - økonomi'!AG"&amp;4+15*$A70+4*$A70+9),0)+IF(Analyse!$E$112="X",INDIRECT("'DATA - økonomi'!AG"&amp;4+15*$A70+4*$A70+10),0)+IF(Analyse!$E$115="X",INDIRECT("'DATA - økonomi'!AG"&amp;4+15*$A70+4*$A70+11),0)+IF(Analyse!$E$116="X",INDIRECT("'DATA - økonomi'!AG"&amp;4+15*$A70+4*$A70+12),0)+IF(Analyse!$E$117="X",INDIRECT("'DATA - økonomi'!AG"&amp;4+15*$A70+4*$A70+13),0)+IF(Analyse!$E$129="X",INDIRECT("'DATA - økonomi'!AG"&amp;4+15*$A70+4*$A70+14),0)</f>
        <v>0</v>
      </c>
      <c r="AH70" s="36">
        <f ca="1">IF(Analyse!$E$3="X",INDIRECT("'DATA - økonomi'!AH"&amp;4+15*$A70+4*$A70+0),0)+IF(Analyse!$E$4="X",INDIRECT("'DATA - økonomi'!AH"&amp;4+15*$A70+4*$A70+1),0)+IF(Analyse!$E$104="X",INDIRECT("'DATA - økonomi'!AH"&amp;4+15*$A70+4*$A70+2),0)+IF(Analyse!$E$105="X",INDIRECT("'DATA - økonomi'!AH"&amp;4+15*$A70+4*$A70+3),0)+IF(Analyse!$E$106="X",INDIRECT("'DATA - økonomi'!AH"&amp;4+15*$A70+4*$A70+4),0)+IF(Analyse!$E$107="X",INDIRECT("'DATA - økonomi'!AH"&amp;4+15*$A70+4*$A70+5),0)+IF(Analyse!$E$108="X",INDIRECT("'DATA - økonomi'!AH"&amp;4+15*$A70+4*$A70+6),0)+IF(Analyse!$E$109="X",INDIRECT("'DATA - økonomi'!AH"&amp;4+15*$A70+4*$A70+7),0)+IF(Analyse!$E$110="X",INDIRECT("'DATA - økonomi'!AH"&amp;4+15*$A70+4*$A70+8),0)+IF(Analyse!$E$111="X",INDIRECT("'DATA - økonomi'!AH"&amp;4+15*$A70+4*$A70+9),0)+IF(Analyse!$E$112="X",INDIRECT("'DATA - økonomi'!AH"&amp;4+15*$A70+4*$A70+10),0)+IF(Analyse!$E$115="X",INDIRECT("'DATA - økonomi'!AH"&amp;4+15*$A70+4*$A70+11),0)+IF(Analyse!$E$116="X",INDIRECT("'DATA - økonomi'!AH"&amp;4+15*$A70+4*$A70+12),0)+IF(Analyse!$E$117="X",INDIRECT("'DATA - økonomi'!AH"&amp;4+15*$A70+4*$A70+13),0)+IF(Analyse!$E$129="X",INDIRECT("'DATA - økonomi'!AH"&amp;4+15*$A70+4*$A70+14),0)</f>
        <v>0</v>
      </c>
      <c r="AI70" s="36">
        <f ca="1">IF(Analyse!$E$3="X",INDIRECT("'DATA - økonomi'!AI"&amp;4+15*$A70+4*$A70+0),0)+IF(Analyse!$E$4="X",INDIRECT("'DATA - økonomi'!AI"&amp;4+15*$A70+4*$A70+1),0)+IF(Analyse!$E$104="X",INDIRECT("'DATA - økonomi'!AI"&amp;4+15*$A70+4*$A70+2),0)+IF(Analyse!$E$105="X",INDIRECT("'DATA - økonomi'!AI"&amp;4+15*$A70+4*$A70+3),0)+IF(Analyse!$E$106="X",INDIRECT("'DATA - økonomi'!AI"&amp;4+15*$A70+4*$A70+4),0)+IF(Analyse!$E$107="X",INDIRECT("'DATA - økonomi'!AI"&amp;4+15*$A70+4*$A70+5),0)+IF(Analyse!$E$108="X",INDIRECT("'DATA - økonomi'!AI"&amp;4+15*$A70+4*$A70+6),0)+IF(Analyse!$E$109="X",INDIRECT("'DATA - økonomi'!AI"&amp;4+15*$A70+4*$A70+7),0)+IF(Analyse!$E$110="X",INDIRECT("'DATA - økonomi'!AI"&amp;4+15*$A70+4*$A70+8),0)+IF(Analyse!$E$111="X",INDIRECT("'DATA - økonomi'!AI"&amp;4+15*$A70+4*$A70+9),0)+IF(Analyse!$E$112="X",INDIRECT("'DATA - økonomi'!AI"&amp;4+15*$A70+4*$A70+10),0)+IF(Analyse!$E$115="X",INDIRECT("'DATA - økonomi'!AI"&amp;4+15*$A70+4*$A70+11),0)+IF(Analyse!$E$116="X",INDIRECT("'DATA - økonomi'!AI"&amp;4+15*$A70+4*$A70+12),0)+IF(Analyse!$E$117="X",INDIRECT("'DATA - økonomi'!AI"&amp;4+15*$A70+4*$A70+13),0)+IF(Analyse!$E$129="X",INDIRECT("'DATA - økonomi'!AI"&amp;4+15*$A70+4*$A70+14),0)</f>
        <v>0</v>
      </c>
      <c r="AJ70" s="36">
        <f ca="1">IF(Analyse!$E$3="X",INDIRECT("'DATA - økonomi'!AJ"&amp;4+15*$A70+4*$A70+0),0)+IF(Analyse!$E$4="X",INDIRECT("'DATA - økonomi'!AJ"&amp;4+15*$A70+4*$A70+1),0)+IF(Analyse!$E$104="X",INDIRECT("'DATA - økonomi'!AJ"&amp;4+15*$A70+4*$A70+2),0)+IF(Analyse!$E$105="X",INDIRECT("'DATA - økonomi'!AJ"&amp;4+15*$A70+4*$A70+3),0)+IF(Analyse!$E$106="X",INDIRECT("'DATA - økonomi'!AJ"&amp;4+15*$A70+4*$A70+4),0)+IF(Analyse!$E$107="X",INDIRECT("'DATA - økonomi'!AJ"&amp;4+15*$A70+4*$A70+5),0)+IF(Analyse!$E$108="X",INDIRECT("'DATA - økonomi'!AJ"&amp;4+15*$A70+4*$A70+6),0)+IF(Analyse!$E$109="X",INDIRECT("'DATA - økonomi'!AJ"&amp;4+15*$A70+4*$A70+7),0)+IF(Analyse!$E$110="X",INDIRECT("'DATA - økonomi'!AJ"&amp;4+15*$A70+4*$A70+8),0)+IF(Analyse!$E$111="X",INDIRECT("'DATA - økonomi'!AJ"&amp;4+15*$A70+4*$A70+9),0)+IF(Analyse!$E$112="X",INDIRECT("'DATA - økonomi'!AJ"&amp;4+15*$A70+4*$A70+10),0)+IF(Analyse!$E$115="X",INDIRECT("'DATA - økonomi'!AJ"&amp;4+15*$A70+4*$A70+11),0)+IF(Analyse!$E$116="X",INDIRECT("'DATA - økonomi'!AJ"&amp;4+15*$A70+4*$A70+12),0)+IF(Analyse!$E$117="X",INDIRECT("'DATA - økonomi'!AJ"&amp;4+15*$A70+4*$A70+13),0)+IF(Analyse!$E$129="X",INDIRECT("'DATA - økonomi'!AJ"&amp;4+15*$A70+4*$A70+14),0)</f>
        <v>0</v>
      </c>
      <c r="AK70" s="36">
        <f ca="1">IF(Analyse!$E$3="X",INDIRECT("'DATA - økonomi'!AK"&amp;4+15*$A70+4*$A70+0),0)+IF(Analyse!$E$4="X",INDIRECT("'DATA - økonomi'!AK"&amp;4+15*$A70+4*$A70+1),0)+IF(Analyse!$E$104="X",INDIRECT("'DATA - økonomi'!AK"&amp;4+15*$A70+4*$A70+2),0)+IF(Analyse!$E$105="X",INDIRECT("'DATA - økonomi'!AK"&amp;4+15*$A70+4*$A70+3),0)+IF(Analyse!$E$106="X",INDIRECT("'DATA - økonomi'!AK"&amp;4+15*$A70+4*$A70+4),0)+IF(Analyse!$E$107="X",INDIRECT("'DATA - økonomi'!AK"&amp;4+15*$A70+4*$A70+5),0)+IF(Analyse!$E$108="X",INDIRECT("'DATA - økonomi'!AK"&amp;4+15*$A70+4*$A70+6),0)+IF(Analyse!$E$109="X",INDIRECT("'DATA - økonomi'!AK"&amp;4+15*$A70+4*$A70+7),0)+IF(Analyse!$E$110="X",INDIRECT("'DATA - økonomi'!AK"&amp;4+15*$A70+4*$A70+8),0)+IF(Analyse!$E$111="X",INDIRECT("'DATA - økonomi'!AK"&amp;4+15*$A70+4*$A70+9),0)+IF(Analyse!$E$112="X",INDIRECT("'DATA - økonomi'!AK"&amp;4+15*$A70+4*$A70+10),0)+IF(Analyse!$E$115="X",INDIRECT("'DATA - økonomi'!AK"&amp;4+15*$A70+4*$A70+11),0)+IF(Analyse!$E$116="X",INDIRECT("'DATA - økonomi'!AK"&amp;4+15*$A70+4*$A70+12),0)+IF(Analyse!$E$117="X",INDIRECT("'DATA - økonomi'!AK"&amp;4+15*$A70+4*$A70+13),0)+IF(Analyse!$E$129="X",INDIRECT("'DATA - økonomi'!AK"&amp;4+15*$A70+4*$A70+14),0)</f>
        <v>0</v>
      </c>
      <c r="AL70" s="36">
        <f ca="1">IF(Analyse!$E$3="X",INDIRECT("'DATA - økonomi'!AL"&amp;4+15*$A70+4*$A70+0),0)+IF(Analyse!$E$4="X",INDIRECT("'DATA - økonomi'!AL"&amp;4+15*$A70+4*$A70+1),0)+IF(Analyse!$E$104="X",INDIRECT("'DATA - økonomi'!AL"&amp;4+15*$A70+4*$A70+2),0)+IF(Analyse!$E$105="X",INDIRECT("'DATA - økonomi'!AL"&amp;4+15*$A70+4*$A70+3),0)+IF(Analyse!$E$106="X",INDIRECT("'DATA - økonomi'!AL"&amp;4+15*$A70+4*$A70+4),0)+IF(Analyse!$E$107="X",INDIRECT("'DATA - økonomi'!AL"&amp;4+15*$A70+4*$A70+5),0)+IF(Analyse!$E$108="X",INDIRECT("'DATA - økonomi'!AL"&amp;4+15*$A70+4*$A70+6),0)+IF(Analyse!$E$109="X",INDIRECT("'DATA - økonomi'!AL"&amp;4+15*$A70+4*$A70+7),0)+IF(Analyse!$E$110="X",INDIRECT("'DATA - økonomi'!AL"&amp;4+15*$A70+4*$A70+8),0)+IF(Analyse!$E$111="X",INDIRECT("'DATA - økonomi'!AL"&amp;4+15*$A70+4*$A70+9),0)+IF(Analyse!$E$112="X",INDIRECT("'DATA - økonomi'!AL"&amp;4+15*$A70+4*$A70+10),0)+IF(Analyse!$E$115="X",INDIRECT("'DATA - økonomi'!AL"&amp;4+15*$A70+4*$A70+11),0)+IF(Analyse!$E$116="X",INDIRECT("'DATA - økonomi'!AL"&amp;4+15*$A70+4*$A70+12),0)+IF(Analyse!$E$117="X",INDIRECT("'DATA - økonomi'!AL"&amp;4+15*$A70+4*$A70+13),0)+IF(Analyse!$E$129="X",INDIRECT("'DATA - økonomi'!AL"&amp;4+15*$A70+4*$A70+14),0)</f>
        <v>0</v>
      </c>
      <c r="AM70" s="36">
        <f ca="1">IF(Analyse!$E$3="X",INDIRECT("'DATA - økonomi'!AM"&amp;4+15*$A70+4*$A70+0),0)+IF(Analyse!$E$4="X",INDIRECT("'DATA - økonomi'!AM"&amp;4+15*$A70+4*$A70+1),0)+IF(Analyse!$E$104="X",INDIRECT("'DATA - økonomi'!AM"&amp;4+15*$A70+4*$A70+2),0)+IF(Analyse!$E$105="X",INDIRECT("'DATA - økonomi'!AM"&amp;4+15*$A70+4*$A70+3),0)+IF(Analyse!$E$106="X",INDIRECT("'DATA - økonomi'!AM"&amp;4+15*$A70+4*$A70+4),0)+IF(Analyse!$E$107="X",INDIRECT("'DATA - økonomi'!AM"&amp;4+15*$A70+4*$A70+5),0)+IF(Analyse!$E$108="X",INDIRECT("'DATA - økonomi'!AM"&amp;4+15*$A70+4*$A70+6),0)+IF(Analyse!$E$109="X",INDIRECT("'DATA - økonomi'!AM"&amp;4+15*$A70+4*$A70+7),0)+IF(Analyse!$E$110="X",INDIRECT("'DATA - økonomi'!AM"&amp;4+15*$A70+4*$A70+8),0)+IF(Analyse!$E$111="X",INDIRECT("'DATA - økonomi'!AM"&amp;4+15*$A70+4*$A70+9),0)+IF(Analyse!$E$112="X",INDIRECT("'DATA - økonomi'!AM"&amp;4+15*$A70+4*$A70+10),0)+IF(Analyse!$E$115="X",INDIRECT("'DATA - økonomi'!AM"&amp;4+15*$A70+4*$A70+11),0)+IF(Analyse!$E$116="X",INDIRECT("'DATA - økonomi'!AM"&amp;4+15*$A70+4*$A70+12),0)+IF(Analyse!$E$117="X",INDIRECT("'DATA - økonomi'!AM"&amp;4+15*$A70+4*$A70+13),0)+IF(Analyse!$E$129="X",INDIRECT("'DATA - økonomi'!AM"&amp;4+15*$A70+4*$A70+14),0)</f>
        <v>0</v>
      </c>
      <c r="AN70" s="36">
        <f ca="1">IF(Analyse!$E$3="X",INDIRECT("'DATA - økonomi'!AN"&amp;4+15*$A70+4*$A70+0),0)+IF(Analyse!$E$4="X",INDIRECT("'DATA - økonomi'!AN"&amp;4+15*$A70+4*$A70+1),0)+IF(Analyse!$E$104="X",INDIRECT("'DATA - økonomi'!AN"&amp;4+15*$A70+4*$A70+2),0)+IF(Analyse!$E$105="X",INDIRECT("'DATA - økonomi'!AN"&amp;4+15*$A70+4*$A70+3),0)+IF(Analyse!$E$106="X",INDIRECT("'DATA - økonomi'!AN"&amp;4+15*$A70+4*$A70+4),0)+IF(Analyse!$E$107="X",INDIRECT("'DATA - økonomi'!AN"&amp;4+15*$A70+4*$A70+5),0)+IF(Analyse!$E$108="X",INDIRECT("'DATA - økonomi'!AN"&amp;4+15*$A70+4*$A70+6),0)+IF(Analyse!$E$109="X",INDIRECT("'DATA - økonomi'!AN"&amp;4+15*$A70+4*$A70+7),0)+IF(Analyse!$E$110="X",INDIRECT("'DATA - økonomi'!AN"&amp;4+15*$A70+4*$A70+8),0)+IF(Analyse!$E$111="X",INDIRECT("'DATA - økonomi'!AN"&amp;4+15*$A70+4*$A70+9),0)+IF(Analyse!$E$112="X",INDIRECT("'DATA - økonomi'!AN"&amp;4+15*$A70+4*$A70+10),0)+IF(Analyse!$E$115="X",INDIRECT("'DATA - økonomi'!AN"&amp;4+15*$A70+4*$A70+11),0)+IF(Analyse!$E$116="X",INDIRECT("'DATA - økonomi'!AN"&amp;4+15*$A70+4*$A70+12),0)+IF(Analyse!$E$117="X",INDIRECT("'DATA - økonomi'!AN"&amp;4+15*$A70+4*$A70+13),0)+IF(Analyse!$E$129="X",INDIRECT("'DATA - økonomi'!AN"&amp;4+15*$A70+4*$A70+14),0)</f>
        <v>0</v>
      </c>
      <c r="AO70" s="36">
        <f ca="1">IF(Analyse!$E$3="X",INDIRECT("'DATA - økonomi'!AO"&amp;4+15*$A70+4*$A70+0),0)+IF(Analyse!$E$4="X",INDIRECT("'DATA - økonomi'!AO"&amp;4+15*$A70+4*$A70+1),0)+IF(Analyse!$E$104="X",INDIRECT("'DATA - økonomi'!AO"&amp;4+15*$A70+4*$A70+2),0)+IF(Analyse!$E$105="X",INDIRECT("'DATA - økonomi'!AO"&amp;4+15*$A70+4*$A70+3),0)+IF(Analyse!$E$106="X",INDIRECT("'DATA - økonomi'!AO"&amp;4+15*$A70+4*$A70+4),0)+IF(Analyse!$E$107="X",INDIRECT("'DATA - økonomi'!AO"&amp;4+15*$A70+4*$A70+5),0)+IF(Analyse!$E$108="X",INDIRECT("'DATA - økonomi'!AO"&amp;4+15*$A70+4*$A70+6),0)+IF(Analyse!$E$109="X",INDIRECT("'DATA - økonomi'!AO"&amp;4+15*$A70+4*$A70+7),0)+IF(Analyse!$E$110="X",INDIRECT("'DATA - økonomi'!AO"&amp;4+15*$A70+4*$A70+8),0)+IF(Analyse!$E$111="X",INDIRECT("'DATA - økonomi'!AO"&amp;4+15*$A70+4*$A70+9),0)+IF(Analyse!$E$112="X",INDIRECT("'DATA - økonomi'!AO"&amp;4+15*$A70+4*$A70+10),0)+IF(Analyse!$E$115="X",INDIRECT("'DATA - økonomi'!AO"&amp;4+15*$A70+4*$A70+11),0)+IF(Analyse!$E$116="X",INDIRECT("'DATA - økonomi'!AO"&amp;4+15*$A70+4*$A70+12),0)+IF(Analyse!$E$117="X",INDIRECT("'DATA - økonomi'!AO"&amp;4+15*$A70+4*$A70+13),0)+IF(Analyse!$E$129="X",INDIRECT("'DATA - økonomi'!AO"&amp;4+15*$A70+4*$A70+14),0)</f>
        <v>0</v>
      </c>
      <c r="AP70" s="30"/>
      <c r="AQ70" s="35" t="s">
        <v>78</v>
      </c>
      <c r="AR70" s="36">
        <f ca="1">INDIRECT("'DATA - økonomi'!AE"&amp;($A173+1)*19)</f>
        <v>60292.395999999993</v>
      </c>
      <c r="AS70" s="36">
        <f ca="1">INDIRECT("'DATA - økonomi'!AF"&amp;($A173+1)*19)</f>
        <v>60310.718000000001</v>
      </c>
      <c r="AT70" s="36">
        <f ca="1">INDIRECT("'DATA - økonomi'!AG"&amp;($A173+1)*19)</f>
        <v>60403.199999999997</v>
      </c>
      <c r="AU70" s="36">
        <f ca="1">INDIRECT("'DATA - økonomi'!AH"&amp;($A173+1)*19)</f>
        <v>60754.96</v>
      </c>
      <c r="AV70" s="36">
        <f ca="1">INDIRECT("'DATA - økonomi'!AI"&amp;($A173+1)*19)</f>
        <v>61029.396000000008</v>
      </c>
      <c r="AW70" s="36">
        <f ca="1">INDIRECT("'DATA - økonomi'!AJ"&amp;($A173+1)*19)</f>
        <v>61022.565000000002</v>
      </c>
      <c r="AX70" s="36">
        <f ca="1">INDIRECT("'DATA - økonomi'!AK"&amp;($A173+1)*19)</f>
        <v>60605.670999999995</v>
      </c>
      <c r="AY70" s="36">
        <f ca="1">INDIRECT("'DATA - økonomi'!AL"&amp;($A173+1)*19)</f>
        <v>60247.88</v>
      </c>
      <c r="AZ70" s="36">
        <f ca="1">INDIRECT("'DATA - økonomi'!AM"&amp;($A173+1)*19)</f>
        <v>60386.85</v>
      </c>
      <c r="BA70" s="36">
        <f ca="1">INDIRECT("'DATA - økonomi'!AN"&amp;($A173+1)*19)</f>
        <v>60877.62</v>
      </c>
      <c r="BB70" s="36">
        <f ca="1">INDIRECT("'DATA - økonomi'!AO"&amp;($A173+1)*19)</f>
        <v>61557.496000000006</v>
      </c>
      <c r="BC70" s="30"/>
    </row>
    <row r="71" spans="1:55" x14ac:dyDescent="0.25">
      <c r="A71" s="32">
        <v>67</v>
      </c>
      <c r="B71" s="35" t="s">
        <v>79</v>
      </c>
      <c r="C71" s="36">
        <f ca="1">IF(Analyse!$E$3="X",INDIRECT("'DATA - økonomi'!C"&amp;4+15*$A71+4*$A71+0),0)+IF(Analyse!$E$4="X",INDIRECT("'DATA - økonomi'!C"&amp;4+15*$A71+4*$A71+1),0)+IF(Analyse!$E$104="X",INDIRECT("'DATA - økonomi'!C"&amp;4+15*$A71+4*$A71+2),0)+IF(Analyse!$E$105="X",INDIRECT("'DATA - økonomi'!C"&amp;4+15*$A71+4*$A71+3),0)+IF(Analyse!$E$106="X",INDIRECT("'DATA - økonomi'!C"&amp;4+15*$A71+4*$A71+4),0)+IF(Analyse!$E$107="X",INDIRECT("'DATA - økonomi'!C"&amp;4+15*$A71+4*$A71+5),0)+IF(Analyse!$E$108="X",INDIRECT("'DATA - økonomi'!C"&amp;4+15*$A71+4*$A71+6),0)+IF(Analyse!$E$109="X",INDIRECT("'DATA - økonomi'!C"&amp;4+15*$A71+4*$A71+7),0)+IF(Analyse!$E$110="X",INDIRECT("'DATA - økonomi'!C"&amp;4+15*$A71+4*$A71+8),0)+IF(Analyse!$E$111="X",INDIRECT("'DATA - økonomi'!C"&amp;4+15*$A71+4*$A71+9),0)+IF(Analyse!$E$112="X",INDIRECT("'DATA - økonomi'!C"&amp;4+15*$A71+4*$A71+10),0)+IF(Analyse!$E$115="X",INDIRECT("'DATA - økonomi'!C"&amp;4+15*$A71+4*$A71+11),0)+IF(Analyse!$E$116="X",INDIRECT("'DATA - økonomi'!C"&amp;4+15*$A71+4*$A71+12),0)+IF(Analyse!$E$117="X",INDIRECT("'DATA - økonomi'!C"&amp;4+15*$A71+4*$A71+13),0)+IF(Analyse!$E$129="X",INDIRECT("'DATA - økonomi'!C"&amp;4+15*$A71+4*$A71+14),0)</f>
        <v>0</v>
      </c>
      <c r="D71" s="36">
        <f ca="1">IF(Analyse!$E$3="X",INDIRECT("'DATA - økonomi'!D"&amp;4+15*$A71+4*$A71+0),0)+IF(Analyse!$E$4="X",INDIRECT("'DATA - økonomi'!D"&amp;4+15*$A71+4*$A71+1),0)+IF(Analyse!$E$104="X",INDIRECT("'DATA - økonomi'!D"&amp;4+15*$A71+4*$A71+2),0)+IF(Analyse!$E$105="X",INDIRECT("'DATA - økonomi'!D"&amp;4+15*$A71+4*$A71+3),0)+IF(Analyse!$E$106="X",INDIRECT("'DATA - økonomi'!D"&amp;4+15*$A71+4*$A71+4),0)+IF(Analyse!$E$107="X",INDIRECT("'DATA - økonomi'!D"&amp;4+15*$A71+4*$A71+5),0)+IF(Analyse!$E$108="X",INDIRECT("'DATA - økonomi'!D"&amp;4+15*$A71+4*$A71+6),0)+IF(Analyse!$E$109="X",INDIRECT("'DATA - økonomi'!D"&amp;4+15*$A71+4*$A71+7),0)+IF(Analyse!$E$110="X",INDIRECT("'DATA - økonomi'!D"&amp;4+15*$A71+4*$A71+8),0)+IF(Analyse!$E$111="X",INDIRECT("'DATA - økonomi'!D"&amp;4+15*$A71+4*$A71+9),0)+IF(Analyse!$E$112="X",INDIRECT("'DATA - økonomi'!D"&amp;4+15*$A71+4*$A71+10),0)+IF(Analyse!$E$115="X",INDIRECT("'DATA - økonomi'!D"&amp;4+15*$A71+4*$A71+11),0)+IF(Analyse!$E$116="X",INDIRECT("'DATA - økonomi'!D"&amp;4+15*$A71+4*$A71+12),0)+IF(Analyse!$E$117="X",INDIRECT("'DATA - økonomi'!D"&amp;4+15*$A71+4*$A71+13),0)+IF(Analyse!$E$129="X",INDIRECT("'DATA - økonomi'!D"&amp;4+15*$A71+4*$A71+14),0)</f>
        <v>0</v>
      </c>
      <c r="E71" s="36">
        <f ca="1">IF(Analyse!$E$3="X",INDIRECT("'DATA - økonomi'!E"&amp;4+15*$A71+4*$A71+0),0)+IF(Analyse!$E$4="X",INDIRECT("'DATA - økonomi'!E"&amp;4+15*$A71+4*$A71+1),0)+IF(Analyse!$E$104="X",INDIRECT("'DATA - økonomi'!E"&amp;4+15*$A71+4*$A71+2),0)+IF(Analyse!$E$105="X",INDIRECT("'DATA - økonomi'!E"&amp;4+15*$A71+4*$A71+3),0)+IF(Analyse!$E$106="X",INDIRECT("'DATA - økonomi'!E"&amp;4+15*$A71+4*$A71+4),0)+IF(Analyse!$E$107="X",INDIRECT("'DATA - økonomi'!E"&amp;4+15*$A71+4*$A71+5),0)+IF(Analyse!$E$108="X",INDIRECT("'DATA - økonomi'!E"&amp;4+15*$A71+4*$A71+6),0)+IF(Analyse!$E$109="X",INDIRECT("'DATA - økonomi'!E"&amp;4+15*$A71+4*$A71+7),0)+IF(Analyse!$E$110="X",INDIRECT("'DATA - økonomi'!E"&amp;4+15*$A71+4*$A71+8),0)+IF(Analyse!$E$111="X",INDIRECT("'DATA - økonomi'!E"&amp;4+15*$A71+4*$A71+9),0)+IF(Analyse!$E$112="X",INDIRECT("'DATA - økonomi'!E"&amp;4+15*$A71+4*$A71+10),0)+IF(Analyse!$E$115="X",INDIRECT("'DATA - økonomi'!E"&amp;4+15*$A71+4*$A71+11),0)+IF(Analyse!$E$116="X",INDIRECT("'DATA - økonomi'!E"&amp;4+15*$A71+4*$A71+12),0)+IF(Analyse!$E$117="X",INDIRECT("'DATA - økonomi'!E"&amp;4+15*$A71+4*$A71+13),0)+IF(Analyse!$E$129="X",INDIRECT("'DATA - økonomi'!E"&amp;4+15*$A71+4*$A71+14),0)</f>
        <v>0</v>
      </c>
      <c r="F71" s="36">
        <f ca="1">IF(Analyse!$E$3="X",INDIRECT("'DATA - økonomi'!F"&amp;4+15*$A71+4*$A71+0),0)+IF(Analyse!$E$4="X",INDIRECT("'DATA - økonomi'!F"&amp;4+15*$A71+4*$A71+1),0)+IF(Analyse!$E$104="X",INDIRECT("'DATA - økonomi'!F"&amp;4+15*$A71+4*$A71+2),0)+IF(Analyse!$E$105="X",INDIRECT("'DATA - økonomi'!F"&amp;4+15*$A71+4*$A71+3),0)+IF(Analyse!$E$106="X",INDIRECT("'DATA - økonomi'!F"&amp;4+15*$A71+4*$A71+4),0)+IF(Analyse!$E$107="X",INDIRECT("'DATA - økonomi'!F"&amp;4+15*$A71+4*$A71+5),0)+IF(Analyse!$E$108="X",INDIRECT("'DATA - økonomi'!F"&amp;4+15*$A71+4*$A71+6),0)+IF(Analyse!$E$109="X",INDIRECT("'DATA - økonomi'!F"&amp;4+15*$A71+4*$A71+7),0)+IF(Analyse!$E$110="X",INDIRECT("'DATA - økonomi'!F"&amp;4+15*$A71+4*$A71+8),0)+IF(Analyse!$E$111="X",INDIRECT("'DATA - økonomi'!F"&amp;4+15*$A71+4*$A71+9),0)+IF(Analyse!$E$112="X",INDIRECT("'DATA - økonomi'!F"&amp;4+15*$A71+4*$A71+10),0)+IF(Analyse!$E$115="X",INDIRECT("'DATA - økonomi'!F"&amp;4+15*$A71+4*$A71+11),0)+IF(Analyse!$E$116="X",INDIRECT("'DATA - økonomi'!F"&amp;4+15*$A71+4*$A71+12),0)+IF(Analyse!$E$117="X",INDIRECT("'DATA - økonomi'!F"&amp;4+15*$A71+4*$A71+13),0)+IF(Analyse!$E$129="X",INDIRECT("'DATA - økonomi'!F"&amp;4+15*$A71+4*$A71+14),0)</f>
        <v>0</v>
      </c>
      <c r="G71" s="36">
        <f ca="1">IF(Analyse!$E$3="X",INDIRECT("'DATA - økonomi'!G"&amp;4+15*$A71+4*$A71+0),0)+IF(Analyse!$E$4="X",INDIRECT("'DATA - økonomi'!G"&amp;4+15*$A71+4*$A71+1),0)+IF(Analyse!$E$104="X",INDIRECT("'DATA - økonomi'!G"&amp;4+15*$A71+4*$A71+2),0)+IF(Analyse!$E$105="X",INDIRECT("'DATA - økonomi'!G"&amp;4+15*$A71+4*$A71+3),0)+IF(Analyse!$E$106="X",INDIRECT("'DATA - økonomi'!G"&amp;4+15*$A71+4*$A71+4),0)+IF(Analyse!$E$107="X",INDIRECT("'DATA - økonomi'!G"&amp;4+15*$A71+4*$A71+5),0)+IF(Analyse!$E$108="X",INDIRECT("'DATA - økonomi'!G"&amp;4+15*$A71+4*$A71+6),0)+IF(Analyse!$E$109="X",INDIRECT("'DATA - økonomi'!G"&amp;4+15*$A71+4*$A71+7),0)+IF(Analyse!$E$110="X",INDIRECT("'DATA - økonomi'!G"&amp;4+15*$A71+4*$A71+8),0)+IF(Analyse!$E$111="X",INDIRECT("'DATA - økonomi'!G"&amp;4+15*$A71+4*$A71+9),0)+IF(Analyse!$E$112="X",INDIRECT("'DATA - økonomi'!G"&amp;4+15*$A71+4*$A71+10),0)+IF(Analyse!$E$115="X",INDIRECT("'DATA - økonomi'!G"&amp;4+15*$A71+4*$A71+11),0)+IF(Analyse!$E$116="X",INDIRECT("'DATA - økonomi'!G"&amp;4+15*$A71+4*$A71+12),0)+IF(Analyse!$E$117="X",INDIRECT("'DATA - økonomi'!G"&amp;4+15*$A71+4*$A71+13),0)+IF(Analyse!$E$129="X",INDIRECT("'DATA - økonomi'!G"&amp;4+15*$A71+4*$A71+14),0)</f>
        <v>0</v>
      </c>
      <c r="H71" s="36">
        <f ca="1">IF(Analyse!$E$3="X",INDIRECT("'DATA - økonomi'!H"&amp;4+15*$A71+4*$A71+0),0)+IF(Analyse!$E$4="X",INDIRECT("'DATA - økonomi'!H"&amp;4+15*$A71+4*$A71+1),0)+IF(Analyse!$E$104="X",INDIRECT("'DATA - økonomi'!H"&amp;4+15*$A71+4*$A71+2),0)+IF(Analyse!$E$105="X",INDIRECT("'DATA - økonomi'!H"&amp;4+15*$A71+4*$A71+3),0)+IF(Analyse!$E$106="X",INDIRECT("'DATA - økonomi'!H"&amp;4+15*$A71+4*$A71+4),0)+IF(Analyse!$E$107="X",INDIRECT("'DATA - økonomi'!H"&amp;4+15*$A71+4*$A71+5),0)+IF(Analyse!$E$108="X",INDIRECT("'DATA - økonomi'!H"&amp;4+15*$A71+4*$A71+6),0)+IF(Analyse!$E$109="X",INDIRECT("'DATA - økonomi'!H"&amp;4+15*$A71+4*$A71+7),0)+IF(Analyse!$E$110="X",INDIRECT("'DATA - økonomi'!H"&amp;4+15*$A71+4*$A71+8),0)+IF(Analyse!$E$111="X",INDIRECT("'DATA - økonomi'!H"&amp;4+15*$A71+4*$A71+9),0)+IF(Analyse!$E$112="X",INDIRECT("'DATA - økonomi'!H"&amp;4+15*$A71+4*$A71+10),0)+IF(Analyse!$E$115="X",INDIRECT("'DATA - økonomi'!H"&amp;4+15*$A71+4*$A71+11),0)+IF(Analyse!$E$116="X",INDIRECT("'DATA - økonomi'!H"&amp;4+15*$A71+4*$A71+12),0)+IF(Analyse!$E$117="X",INDIRECT("'DATA - økonomi'!H"&amp;4+15*$A71+4*$A71+13),0)+IF(Analyse!$E$129="X",INDIRECT("'DATA - økonomi'!H"&amp;4+15*$A71+4*$A71+14),0)</f>
        <v>0</v>
      </c>
      <c r="I71" s="36">
        <f ca="1">IF(Analyse!$E$3="X",INDIRECT("'DATA - økonomi'!I"&amp;4+15*$A71+4*$A71+0),0)+IF(Analyse!$E$4="X",INDIRECT("'DATA - økonomi'!I"&amp;4+15*$A71+4*$A71+1),0)+IF(Analyse!$E$104="X",INDIRECT("'DATA - økonomi'!I"&amp;4+15*$A71+4*$A71+2),0)+IF(Analyse!$E$105="X",INDIRECT("'DATA - økonomi'!I"&amp;4+15*$A71+4*$A71+3),0)+IF(Analyse!$E$106="X",INDIRECT("'DATA - økonomi'!I"&amp;4+15*$A71+4*$A71+4),0)+IF(Analyse!$E$107="X",INDIRECT("'DATA - økonomi'!I"&amp;4+15*$A71+4*$A71+5),0)+IF(Analyse!$E$108="X",INDIRECT("'DATA - økonomi'!I"&amp;4+15*$A71+4*$A71+6),0)+IF(Analyse!$E$109="X",INDIRECT("'DATA - økonomi'!I"&amp;4+15*$A71+4*$A71+7),0)+IF(Analyse!$E$110="X",INDIRECT("'DATA - økonomi'!I"&amp;4+15*$A71+4*$A71+8),0)+IF(Analyse!$E$111="X",INDIRECT("'DATA - økonomi'!I"&amp;4+15*$A71+4*$A71+9),0)+IF(Analyse!$E$112="X",INDIRECT("'DATA - økonomi'!I"&amp;4+15*$A71+4*$A71+10),0)+IF(Analyse!$E$115="X",INDIRECT("'DATA - økonomi'!I"&amp;4+15*$A71+4*$A71+11),0)+IF(Analyse!$E$116="X",INDIRECT("'DATA - økonomi'!I"&amp;4+15*$A71+4*$A71+12),0)+IF(Analyse!$E$117="X",INDIRECT("'DATA - økonomi'!I"&amp;4+15*$A71+4*$A71+13),0)+IF(Analyse!$E$129="X",INDIRECT("'DATA - økonomi'!I"&amp;4+15*$A71+4*$A71+14),0)</f>
        <v>0</v>
      </c>
      <c r="J71" s="36">
        <f ca="1">IF(Analyse!$E$3="X",INDIRECT("'DATA - økonomi'!J"&amp;4+15*$A71+4*$A71+0),0)+IF(Analyse!$E$4="X",INDIRECT("'DATA - økonomi'!J"&amp;4+15*$A71+4*$A71+1),0)+IF(Analyse!$E$104="X",INDIRECT("'DATA - økonomi'!J"&amp;4+15*$A71+4*$A71+2),0)+IF(Analyse!$E$105="X",INDIRECT("'DATA - økonomi'!J"&amp;4+15*$A71+4*$A71+3),0)+IF(Analyse!$E$106="X",INDIRECT("'DATA - økonomi'!J"&amp;4+15*$A71+4*$A71+4),0)+IF(Analyse!$E$107="X",INDIRECT("'DATA - økonomi'!J"&amp;4+15*$A71+4*$A71+5),0)+IF(Analyse!$E$108="X",INDIRECT("'DATA - økonomi'!J"&amp;4+15*$A71+4*$A71+6),0)+IF(Analyse!$E$109="X",INDIRECT("'DATA - økonomi'!J"&amp;4+15*$A71+4*$A71+7),0)+IF(Analyse!$E$110="X",INDIRECT("'DATA - økonomi'!J"&amp;4+15*$A71+4*$A71+8),0)+IF(Analyse!$E$111="X",INDIRECT("'DATA - økonomi'!J"&amp;4+15*$A71+4*$A71+9),0)+IF(Analyse!$E$112="X",INDIRECT("'DATA - økonomi'!J"&amp;4+15*$A71+4*$A71+10),0)+IF(Analyse!$E$115="X",INDIRECT("'DATA - økonomi'!J"&amp;4+15*$A71+4*$A71+11),0)+IF(Analyse!$E$116="X",INDIRECT("'DATA - økonomi'!J"&amp;4+15*$A71+4*$A71+12),0)+IF(Analyse!$E$117="X",INDIRECT("'DATA - økonomi'!J"&amp;4+15*$A71+4*$A71+13),0)+IF(Analyse!$E$129="X",INDIRECT("'DATA - økonomi'!J"&amp;4+15*$A71+4*$A71+14),0)</f>
        <v>0</v>
      </c>
      <c r="K71" s="36">
        <f ca="1">IF(Analyse!$E$3="X",INDIRECT("'DATA - økonomi'!K"&amp;4+15*$A71+4*$A71+0),0)+IF(Analyse!$E$4="X",INDIRECT("'DATA - økonomi'!K"&amp;4+15*$A71+4*$A71+1),0)+IF(Analyse!$E$104="X",INDIRECT("'DATA - økonomi'!K"&amp;4+15*$A71+4*$A71+2),0)+IF(Analyse!$E$105="X",INDIRECT("'DATA - økonomi'!K"&amp;4+15*$A71+4*$A71+3),0)+IF(Analyse!$E$106="X",INDIRECT("'DATA - økonomi'!K"&amp;4+15*$A71+4*$A71+4),0)+IF(Analyse!$E$107="X",INDIRECT("'DATA - økonomi'!K"&amp;4+15*$A71+4*$A71+5),0)+IF(Analyse!$E$108="X",INDIRECT("'DATA - økonomi'!K"&amp;4+15*$A71+4*$A71+6),0)+IF(Analyse!$E$109="X",INDIRECT("'DATA - økonomi'!K"&amp;4+15*$A71+4*$A71+7),0)+IF(Analyse!$E$110="X",INDIRECT("'DATA - økonomi'!K"&amp;4+15*$A71+4*$A71+8),0)+IF(Analyse!$E$111="X",INDIRECT("'DATA - økonomi'!K"&amp;4+15*$A71+4*$A71+9),0)+IF(Analyse!$E$112="X",INDIRECT("'DATA - økonomi'!K"&amp;4+15*$A71+4*$A71+10),0)+IF(Analyse!$E$115="X",INDIRECT("'DATA - økonomi'!K"&amp;4+15*$A71+4*$A71+11),0)+IF(Analyse!$E$116="X",INDIRECT("'DATA - økonomi'!K"&amp;4+15*$A71+4*$A71+12),0)+IF(Analyse!$E$117="X",INDIRECT("'DATA - økonomi'!K"&amp;4+15*$A71+4*$A71+13),0)+IF(Analyse!$E$129="X",INDIRECT("'DATA - økonomi'!K"&amp;4+15*$A71+4*$A71+14),0)</f>
        <v>0</v>
      </c>
      <c r="L71" s="36">
        <f ca="1">IF(Analyse!$E$3="X",INDIRECT("'DATA - økonomi'!L"&amp;4+15*$A71+4*$A71+0),0)+IF(Analyse!$E$4="X",INDIRECT("'DATA - økonomi'!L"&amp;4+15*$A71+4*$A71+1),0)+IF(Analyse!$E$104="X",INDIRECT("'DATA - økonomi'!L"&amp;4+15*$A71+4*$A71+2),0)+IF(Analyse!$E$105="X",INDIRECT("'DATA - økonomi'!L"&amp;4+15*$A71+4*$A71+3),0)+IF(Analyse!$E$106="X",INDIRECT("'DATA - økonomi'!L"&amp;4+15*$A71+4*$A71+4),0)+IF(Analyse!$E$107="X",INDIRECT("'DATA - økonomi'!L"&amp;4+15*$A71+4*$A71+5),0)+IF(Analyse!$E$108="X",INDIRECT("'DATA - økonomi'!L"&amp;4+15*$A71+4*$A71+6),0)+IF(Analyse!$E$109="X",INDIRECT("'DATA - økonomi'!L"&amp;4+15*$A71+4*$A71+7),0)+IF(Analyse!$E$110="X",INDIRECT("'DATA - økonomi'!L"&amp;4+15*$A71+4*$A71+8),0)+IF(Analyse!$E$111="X",INDIRECT("'DATA - økonomi'!L"&amp;4+15*$A71+4*$A71+9),0)+IF(Analyse!$E$112="X",INDIRECT("'DATA - økonomi'!L"&amp;4+15*$A71+4*$A71+10),0)+IF(Analyse!$E$115="X",INDIRECT("'DATA - økonomi'!L"&amp;4+15*$A71+4*$A71+11),0)+IF(Analyse!$E$116="X",INDIRECT("'DATA - økonomi'!L"&amp;4+15*$A71+4*$A71+12),0)+IF(Analyse!$E$117="X",INDIRECT("'DATA - økonomi'!L"&amp;4+15*$A71+4*$A71+13),0)+IF(Analyse!$E$129="X",INDIRECT("'DATA - økonomi'!L"&amp;4+15*$A71+4*$A71+14),0)</f>
        <v>0</v>
      </c>
      <c r="M71" s="36">
        <f ca="1">IF(Analyse!$E$3="X",INDIRECT("'DATA - økonomi'!M"&amp;4+15*$A71+4*$A71+0),0)+IF(Analyse!$E$4="X",INDIRECT("'DATA - økonomi'!M"&amp;4+15*$A71+4*$A71+1),0)+IF(Analyse!$E$104="X",INDIRECT("'DATA - økonomi'!M"&amp;4+15*$A71+4*$A71+2),0)+IF(Analyse!$E$105="X",INDIRECT("'DATA - økonomi'!M"&amp;4+15*$A71+4*$A71+3),0)+IF(Analyse!$E$106="X",INDIRECT("'DATA - økonomi'!M"&amp;4+15*$A71+4*$A71+4),0)+IF(Analyse!$E$107="X",INDIRECT("'DATA - økonomi'!M"&amp;4+15*$A71+4*$A71+5),0)+IF(Analyse!$E$108="X",INDIRECT("'DATA - økonomi'!M"&amp;4+15*$A71+4*$A71+6),0)+IF(Analyse!$E$109="X",INDIRECT("'DATA - økonomi'!M"&amp;4+15*$A71+4*$A71+7),0)+IF(Analyse!$E$110="X",INDIRECT("'DATA - økonomi'!M"&amp;4+15*$A71+4*$A71+8),0)+IF(Analyse!$E$111="X",INDIRECT("'DATA - økonomi'!M"&amp;4+15*$A71+4*$A71+9),0)+IF(Analyse!$E$112="X",INDIRECT("'DATA - økonomi'!M"&amp;4+15*$A71+4*$A71+10),0)+IF(Analyse!$E$115="X",INDIRECT("'DATA - økonomi'!M"&amp;4+15*$A71+4*$A71+11),0)+IF(Analyse!$E$116="X",INDIRECT("'DATA - økonomi'!M"&amp;4+15*$A71+4*$A71+12),0)+IF(Analyse!$E$117="X",INDIRECT("'DATA - økonomi'!M"&amp;4+15*$A71+4*$A71+13),0)+IF(Analyse!$E$129="X",INDIRECT("'DATA - økonomi'!M"&amp;4+15*$A71+4*$A71+14),0)</f>
        <v>0</v>
      </c>
      <c r="N71" s="36">
        <f ca="1">IF(Analyse!$E$3="X",INDIRECT("'DATA - økonomi'!N"&amp;4+15*$A71+4*$A71+0),0)+IF(Analyse!$E$4="X",INDIRECT("'DATA - økonomi'!N"&amp;4+15*$A71+4*$A71+1),0)+IF(Analyse!$E$104="X",INDIRECT("'DATA - økonomi'!N"&amp;4+15*$A71+4*$A71+2),0)+IF(Analyse!$E$105="X",INDIRECT("'DATA - økonomi'!N"&amp;4+15*$A71+4*$A71+3),0)+IF(Analyse!$E$106="X",INDIRECT("'DATA - økonomi'!N"&amp;4+15*$A71+4*$A71+4),0)+IF(Analyse!$E$107="X",INDIRECT("'DATA - økonomi'!N"&amp;4+15*$A71+4*$A71+5),0)+IF(Analyse!$E$108="X",INDIRECT("'DATA - økonomi'!N"&amp;4+15*$A71+4*$A71+6),0)+IF(Analyse!$E$109="X",INDIRECT("'DATA - økonomi'!N"&amp;4+15*$A71+4*$A71+7),0)+IF(Analyse!$E$110="X",INDIRECT("'DATA - økonomi'!N"&amp;4+15*$A71+4*$A71+8),0)+IF(Analyse!$E$111="X",INDIRECT("'DATA - økonomi'!N"&amp;4+15*$A71+4*$A71+9),0)+IF(Analyse!$E$112="X",INDIRECT("'DATA - økonomi'!N"&amp;4+15*$A71+4*$A71+10),0)+IF(Analyse!$E$115="X",INDIRECT("'DATA - økonomi'!N"&amp;4+15*$A71+4*$A71+11),0)+IF(Analyse!$E$116="X",INDIRECT("'DATA - økonomi'!N"&amp;4+15*$A71+4*$A71+12),0)+IF(Analyse!$E$117="X",INDIRECT("'DATA - økonomi'!N"&amp;4+15*$A71+4*$A71+13),0)+IF(Analyse!$E$129="X",INDIRECT("'DATA - økonomi'!N"&amp;4+15*$A71+4*$A71+14),0)</f>
        <v>0</v>
      </c>
      <c r="O71" s="32"/>
      <c r="P71" s="35" t="s">
        <v>79</v>
      </c>
      <c r="Q71" s="36">
        <f ca="1">IF(Analyse!$E$3="X",INDIRECT("'DATA - økonomi'!Q"&amp;4+15*$A71+4*$A71+0),0)+IF(Analyse!$E$4="X",INDIRECT("'DATA - økonomi'!Q"&amp;4+15*$A71+4*$A71+1),0)+IF(Analyse!$E$104="X",INDIRECT("'DATA - økonomi'!Q"&amp;4+15*$A71+4*$A71+2),0)+IF(Analyse!$E$105="X",INDIRECT("'DATA - økonomi'!Q"&amp;4+15*$A71+4*$A71+3),0)+IF(Analyse!$E$106="X",INDIRECT("'DATA - økonomi'!Q"&amp;4+15*$A71+4*$A71+4),0)+IF(Analyse!$E$107="X",INDIRECT("'DATA - økonomi'!Q"&amp;4+15*$A71+4*$A71+5),0)+IF(Analyse!$E$108="X",INDIRECT("'DATA - økonomi'!Q"&amp;4+15*$A71+4*$A71+6),0)+IF(Analyse!$E$109="X",INDIRECT("'DATA - økonomi'!Q"&amp;4+15*$A71+4*$A71+7),0)+IF(Analyse!$E$110="X",INDIRECT("'DATA - økonomi'!Q"&amp;4+15*$A71+4*$A71+8),0)+IF(Analyse!$E$111="X",INDIRECT("'DATA - økonomi'!Q"&amp;4+15*$A71+4*$A71+9),0)+IF(Analyse!$E$112="X",INDIRECT("'DATA - økonomi'!Q"&amp;4+15*$A71+4*$A71+10),0)+IF(Analyse!$E$115="X",INDIRECT("'DATA - økonomi'!Q"&amp;4+15*$A71+4*$A71+11),0)+IF(Analyse!$E$116="X",INDIRECT("'DATA - økonomi'!Q"&amp;4+15*$A71+4*$A71+12),0)+IF(Analyse!$E$117="X",INDIRECT("'DATA - økonomi'!Q"&amp;4+15*$A71+4*$A71+13),0)+IF(Analyse!$E$129="X",INDIRECT("'DATA - økonomi'!Q"&amp;4+15*$A71+4*$A71+14),0)</f>
        <v>0</v>
      </c>
      <c r="R71" s="36">
        <f ca="1">IF(Analyse!$E$3="X",INDIRECT("'DATA - økonomi'!R"&amp;4+15*$A71+4*$A71+0),0)+IF(Analyse!$E$4="X",INDIRECT("'DATA - økonomi'!R"&amp;4+15*$A71+4*$A71+1),0)+IF(Analyse!$E$104="X",INDIRECT("'DATA - økonomi'!R"&amp;4+15*$A71+4*$A71+2),0)+IF(Analyse!$E$105="X",INDIRECT("'DATA - økonomi'!R"&amp;4+15*$A71+4*$A71+3),0)+IF(Analyse!$E$106="X",INDIRECT("'DATA - økonomi'!R"&amp;4+15*$A71+4*$A71+4),0)+IF(Analyse!$E$107="X",INDIRECT("'DATA - økonomi'!R"&amp;4+15*$A71+4*$A71+5),0)+IF(Analyse!$E$108="X",INDIRECT("'DATA - økonomi'!R"&amp;4+15*$A71+4*$A71+6),0)+IF(Analyse!$E$109="X",INDIRECT("'DATA - økonomi'!R"&amp;4+15*$A71+4*$A71+7),0)+IF(Analyse!$E$110="X",INDIRECT("'DATA - økonomi'!R"&amp;4+15*$A71+4*$A71+8),0)+IF(Analyse!$E$111="X",INDIRECT("'DATA - økonomi'!R"&amp;4+15*$A71+4*$A71+9),0)+IF(Analyse!$E$112="X",INDIRECT("'DATA - økonomi'!R"&amp;4+15*$A71+4*$A71+10),0)+IF(Analyse!$E$115="X",INDIRECT("'DATA - økonomi'!R"&amp;4+15*$A71+4*$A71+11),0)+IF(Analyse!$E$116="X",INDIRECT("'DATA - økonomi'!R"&amp;4+15*$A71+4*$A71+12),0)+IF(Analyse!$E$117="X",INDIRECT("'DATA - økonomi'!R"&amp;4+15*$A71+4*$A71+13),0)+IF(Analyse!$E$129="X",INDIRECT("'DATA - økonomi'!R"&amp;4+15*$A71+4*$A71+14),0)</f>
        <v>0</v>
      </c>
      <c r="S71" s="36">
        <f ca="1">IF(Analyse!$E$3="X",INDIRECT("'DATA - økonomi'!S"&amp;4+15*$A71+4*$A71+0),0)+IF(Analyse!$E$4="X",INDIRECT("'DATA - økonomi'!S"&amp;4+15*$A71+4*$A71+1),0)+IF(Analyse!$E$104="X",INDIRECT("'DATA - økonomi'!S"&amp;4+15*$A71+4*$A71+2),0)+IF(Analyse!$E$105="X",INDIRECT("'DATA - økonomi'!S"&amp;4+15*$A71+4*$A71+3),0)+IF(Analyse!$E$106="X",INDIRECT("'DATA - økonomi'!S"&amp;4+15*$A71+4*$A71+4),0)+IF(Analyse!$E$107="X",INDIRECT("'DATA - økonomi'!S"&amp;4+15*$A71+4*$A71+5),0)+IF(Analyse!$E$108="X",INDIRECT("'DATA - økonomi'!S"&amp;4+15*$A71+4*$A71+6),0)+IF(Analyse!$E$109="X",INDIRECT("'DATA - økonomi'!S"&amp;4+15*$A71+4*$A71+7),0)+IF(Analyse!$E$110="X",INDIRECT("'DATA - økonomi'!S"&amp;4+15*$A71+4*$A71+8),0)+IF(Analyse!$E$111="X",INDIRECT("'DATA - økonomi'!S"&amp;4+15*$A71+4*$A71+9),0)+IF(Analyse!$E$112="X",INDIRECT("'DATA - økonomi'!S"&amp;4+15*$A71+4*$A71+10),0)+IF(Analyse!$E$115="X",INDIRECT("'DATA - økonomi'!S"&amp;4+15*$A71+4*$A71+11),0)+IF(Analyse!$E$116="X",INDIRECT("'DATA - økonomi'!S"&amp;4+15*$A71+4*$A71+12),0)+IF(Analyse!$E$117="X",INDIRECT("'DATA - økonomi'!S"&amp;4+15*$A71+4*$A71+13),0)+IF(Analyse!$E$129="X",INDIRECT("'DATA - økonomi'!S"&amp;4+15*$A71+4*$A71+14),0)</f>
        <v>0</v>
      </c>
      <c r="T71" s="36">
        <f ca="1">IF(Analyse!$E$3="X",INDIRECT("'DATA - økonomi'!T"&amp;4+15*$A71+4*$A71+0),0)+IF(Analyse!$E$4="X",INDIRECT("'DATA - økonomi'!T"&amp;4+15*$A71+4*$A71+1),0)+IF(Analyse!$E$104="X",INDIRECT("'DATA - økonomi'!T"&amp;4+15*$A71+4*$A71+2),0)+IF(Analyse!$E$105="X",INDIRECT("'DATA - økonomi'!T"&amp;4+15*$A71+4*$A71+3),0)+IF(Analyse!$E$106="X",INDIRECT("'DATA - økonomi'!T"&amp;4+15*$A71+4*$A71+4),0)+IF(Analyse!$E$107="X",INDIRECT("'DATA - økonomi'!T"&amp;4+15*$A71+4*$A71+5),0)+IF(Analyse!$E$108="X",INDIRECT("'DATA - økonomi'!T"&amp;4+15*$A71+4*$A71+6),0)+IF(Analyse!$E$109="X",INDIRECT("'DATA - økonomi'!T"&amp;4+15*$A71+4*$A71+7),0)+IF(Analyse!$E$110="X",INDIRECT("'DATA - økonomi'!T"&amp;4+15*$A71+4*$A71+8),0)+IF(Analyse!$E$111="X",INDIRECT("'DATA - økonomi'!T"&amp;4+15*$A71+4*$A71+9),0)+IF(Analyse!$E$112="X",INDIRECT("'DATA - økonomi'!T"&amp;4+15*$A71+4*$A71+10),0)+IF(Analyse!$E$115="X",INDIRECT("'DATA - økonomi'!T"&amp;4+15*$A71+4*$A71+11),0)+IF(Analyse!$E$116="X",INDIRECT("'DATA - økonomi'!T"&amp;4+15*$A71+4*$A71+12),0)+IF(Analyse!$E$117="X",INDIRECT("'DATA - økonomi'!T"&amp;4+15*$A71+4*$A71+13),0)+IF(Analyse!$E$129="X",INDIRECT("'DATA - økonomi'!T"&amp;4+15*$A71+4*$A71+14),0)</f>
        <v>0</v>
      </c>
      <c r="U71" s="36">
        <f ca="1">IF(Analyse!$E$3="X",INDIRECT("'DATA - økonomi'!U"&amp;4+15*$A71+4*$A71+0),0)+IF(Analyse!$E$4="X",INDIRECT("'DATA - økonomi'!U"&amp;4+15*$A71+4*$A71+1),0)+IF(Analyse!$E$104="X",INDIRECT("'DATA - økonomi'!U"&amp;4+15*$A71+4*$A71+2),0)+IF(Analyse!$E$105="X",INDIRECT("'DATA - økonomi'!U"&amp;4+15*$A71+4*$A71+3),0)+IF(Analyse!$E$106="X",INDIRECT("'DATA - økonomi'!U"&amp;4+15*$A71+4*$A71+4),0)+IF(Analyse!$E$107="X",INDIRECT("'DATA - økonomi'!U"&amp;4+15*$A71+4*$A71+5),0)+IF(Analyse!$E$108="X",INDIRECT("'DATA - økonomi'!U"&amp;4+15*$A71+4*$A71+6),0)+IF(Analyse!$E$109="X",INDIRECT("'DATA - økonomi'!U"&amp;4+15*$A71+4*$A71+7),0)+IF(Analyse!$E$110="X",INDIRECT("'DATA - økonomi'!U"&amp;4+15*$A71+4*$A71+8),0)+IF(Analyse!$E$111="X",INDIRECT("'DATA - økonomi'!U"&amp;4+15*$A71+4*$A71+9),0)+IF(Analyse!$E$112="X",INDIRECT("'DATA - økonomi'!U"&amp;4+15*$A71+4*$A71+10),0)+IF(Analyse!$E$115="X",INDIRECT("'DATA - økonomi'!U"&amp;4+15*$A71+4*$A71+11),0)+IF(Analyse!$E$116="X",INDIRECT("'DATA - økonomi'!U"&amp;4+15*$A71+4*$A71+12),0)+IF(Analyse!$E$117="X",INDIRECT("'DATA - økonomi'!U"&amp;4+15*$A71+4*$A71+13),0)+IF(Analyse!$E$129="X",INDIRECT("'DATA - økonomi'!U"&amp;4+15*$A71+4*$A71+14),0)</f>
        <v>0</v>
      </c>
      <c r="V71" s="36">
        <f ca="1">IF(Analyse!$E$3="X",INDIRECT("'DATA - økonomi'!V"&amp;4+15*$A71+4*$A71+0),0)+IF(Analyse!$E$4="X",INDIRECT("'DATA - økonomi'!V"&amp;4+15*$A71+4*$A71+1),0)+IF(Analyse!$E$104="X",INDIRECT("'DATA - økonomi'!V"&amp;4+15*$A71+4*$A71+2),0)+IF(Analyse!$E$105="X",INDIRECT("'DATA - økonomi'!V"&amp;4+15*$A71+4*$A71+3),0)+IF(Analyse!$E$106="X",INDIRECT("'DATA - økonomi'!V"&amp;4+15*$A71+4*$A71+4),0)+IF(Analyse!$E$107="X",INDIRECT("'DATA - økonomi'!V"&amp;4+15*$A71+4*$A71+5),0)+IF(Analyse!$E$108="X",INDIRECT("'DATA - økonomi'!V"&amp;4+15*$A71+4*$A71+6),0)+IF(Analyse!$E$109="X",INDIRECT("'DATA - økonomi'!V"&amp;4+15*$A71+4*$A71+7),0)+IF(Analyse!$E$110="X",INDIRECT("'DATA - økonomi'!V"&amp;4+15*$A71+4*$A71+8),0)+IF(Analyse!$E$111="X",INDIRECT("'DATA - økonomi'!V"&amp;4+15*$A71+4*$A71+9),0)+IF(Analyse!$E$112="X",INDIRECT("'DATA - økonomi'!V"&amp;4+15*$A71+4*$A71+10),0)+IF(Analyse!$E$115="X",INDIRECT("'DATA - økonomi'!V"&amp;4+15*$A71+4*$A71+11),0)+IF(Analyse!$E$116="X",INDIRECT("'DATA - økonomi'!V"&amp;4+15*$A71+4*$A71+12),0)+IF(Analyse!$E$117="X",INDIRECT("'DATA - økonomi'!V"&amp;4+15*$A71+4*$A71+13),0)+IF(Analyse!$E$129="X",INDIRECT("'DATA - økonomi'!V"&amp;4+15*$A71+4*$A71+14),0)</f>
        <v>0</v>
      </c>
      <c r="W71" s="36">
        <f ca="1">IF(Analyse!$E$3="X",INDIRECT("'DATA - økonomi'!W"&amp;4+15*$A71+4*$A71+0),0)+IF(Analyse!$E$4="X",INDIRECT("'DATA - økonomi'!W"&amp;4+15*$A71+4*$A71+1),0)+IF(Analyse!$E$104="X",INDIRECT("'DATA - økonomi'!W"&amp;4+15*$A71+4*$A71+2),0)+IF(Analyse!$E$105="X",INDIRECT("'DATA - økonomi'!W"&amp;4+15*$A71+4*$A71+3),0)+IF(Analyse!$E$106="X",INDIRECT("'DATA - økonomi'!W"&amp;4+15*$A71+4*$A71+4),0)+IF(Analyse!$E$107="X",INDIRECT("'DATA - økonomi'!W"&amp;4+15*$A71+4*$A71+5),0)+IF(Analyse!$E$108="X",INDIRECT("'DATA - økonomi'!W"&amp;4+15*$A71+4*$A71+6),0)+IF(Analyse!$E$109="X",INDIRECT("'DATA - økonomi'!W"&amp;4+15*$A71+4*$A71+7),0)+IF(Analyse!$E$110="X",INDIRECT("'DATA - økonomi'!W"&amp;4+15*$A71+4*$A71+8),0)+IF(Analyse!$E$111="X",INDIRECT("'DATA - økonomi'!W"&amp;4+15*$A71+4*$A71+9),0)+IF(Analyse!$E$112="X",INDIRECT("'DATA - økonomi'!W"&amp;4+15*$A71+4*$A71+10),0)+IF(Analyse!$E$115="X",INDIRECT("'DATA - økonomi'!W"&amp;4+15*$A71+4*$A71+11),0)+IF(Analyse!$E$116="X",INDIRECT("'DATA - økonomi'!W"&amp;4+15*$A71+4*$A71+12),0)+IF(Analyse!$E$117="X",INDIRECT("'DATA - økonomi'!W"&amp;4+15*$A71+4*$A71+13),0)+IF(Analyse!$E$129="X",INDIRECT("'DATA - økonomi'!W"&amp;4+15*$A71+4*$A71+14),0)</f>
        <v>0</v>
      </c>
      <c r="X71" s="36">
        <f ca="1">IF(Analyse!$E$3="X",INDIRECT("'DATA - økonomi'!X"&amp;4+15*$A71+4*$A71+0),0)+IF(Analyse!$E$4="X",INDIRECT("'DATA - økonomi'!X"&amp;4+15*$A71+4*$A71+1),0)+IF(Analyse!$E$104="X",INDIRECT("'DATA - økonomi'!X"&amp;4+15*$A71+4*$A71+2),0)+IF(Analyse!$E$105="X",INDIRECT("'DATA - økonomi'!X"&amp;4+15*$A71+4*$A71+3),0)+IF(Analyse!$E$106="X",INDIRECT("'DATA - økonomi'!X"&amp;4+15*$A71+4*$A71+4),0)+IF(Analyse!$E$107="X",INDIRECT("'DATA - økonomi'!X"&amp;4+15*$A71+4*$A71+5),0)+IF(Analyse!$E$108="X",INDIRECT("'DATA - økonomi'!X"&amp;4+15*$A71+4*$A71+6),0)+IF(Analyse!$E$109="X",INDIRECT("'DATA - økonomi'!X"&amp;4+15*$A71+4*$A71+7),0)+IF(Analyse!$E$110="X",INDIRECT("'DATA - økonomi'!X"&amp;4+15*$A71+4*$A71+8),0)+IF(Analyse!$E$111="X",INDIRECT("'DATA - økonomi'!X"&amp;4+15*$A71+4*$A71+9),0)+IF(Analyse!$E$112="X",INDIRECT("'DATA - økonomi'!X"&amp;4+15*$A71+4*$A71+10),0)+IF(Analyse!$E$115="X",INDIRECT("'DATA - økonomi'!X"&amp;4+15*$A71+4*$A71+11),0)+IF(Analyse!$E$116="X",INDIRECT("'DATA - økonomi'!X"&amp;4+15*$A71+4*$A71+12),0)+IF(Analyse!$E$117="X",INDIRECT("'DATA - økonomi'!X"&amp;4+15*$A71+4*$A71+13),0)+IF(Analyse!$E$129="X",INDIRECT("'DATA - økonomi'!X"&amp;4+15*$A71+4*$A71+14),0)</f>
        <v>0</v>
      </c>
      <c r="Y71" s="36">
        <f ca="1">IF(Analyse!$E$3="X",INDIRECT("'DATA - økonomi'!Y"&amp;4+15*$A71+4*$A71+0),0)+IF(Analyse!$E$4="X",INDIRECT("'DATA - økonomi'!Y"&amp;4+15*$A71+4*$A71+1),0)+IF(Analyse!$E$104="X",INDIRECT("'DATA - økonomi'!Y"&amp;4+15*$A71+4*$A71+2),0)+IF(Analyse!$E$105="X",INDIRECT("'DATA - økonomi'!Y"&amp;4+15*$A71+4*$A71+3),0)+IF(Analyse!$E$106="X",INDIRECT("'DATA - økonomi'!Y"&amp;4+15*$A71+4*$A71+4),0)+IF(Analyse!$E$107="X",INDIRECT("'DATA - økonomi'!Y"&amp;4+15*$A71+4*$A71+5),0)+IF(Analyse!$E$108="X",INDIRECT("'DATA - økonomi'!Y"&amp;4+15*$A71+4*$A71+6),0)+IF(Analyse!$E$109="X",INDIRECT("'DATA - økonomi'!Y"&amp;4+15*$A71+4*$A71+7),0)+IF(Analyse!$E$110="X",INDIRECT("'DATA - økonomi'!Y"&amp;4+15*$A71+4*$A71+8),0)+IF(Analyse!$E$111="X",INDIRECT("'DATA - økonomi'!Y"&amp;4+15*$A71+4*$A71+9),0)+IF(Analyse!$E$112="X",INDIRECT("'DATA - økonomi'!Y"&amp;4+15*$A71+4*$A71+10),0)+IF(Analyse!$E$115="X",INDIRECT("'DATA - økonomi'!Y"&amp;4+15*$A71+4*$A71+11),0)+IF(Analyse!$E$116="X",INDIRECT("'DATA - økonomi'!Y"&amp;4+15*$A71+4*$A71+12),0)+IF(Analyse!$E$117="X",INDIRECT("'DATA - økonomi'!Y"&amp;4+15*$A71+4*$A71+13),0)+IF(Analyse!$E$129="X",INDIRECT("'DATA - økonomi'!Y"&amp;4+15*$A71+4*$A71+14),0)</f>
        <v>0</v>
      </c>
      <c r="Z71" s="36">
        <f ca="1">IF(Analyse!$E$3="X",INDIRECT("'DATA - økonomi'!Z"&amp;4+15*$A71+4*$A71+0),0)+IF(Analyse!$E$4="X",INDIRECT("'DATA - økonomi'!Z"&amp;4+15*$A71+4*$A71+1),0)+IF(Analyse!$E$104="X",INDIRECT("'DATA - økonomi'!Z"&amp;4+15*$A71+4*$A71+2),0)+IF(Analyse!$E$105="X",INDIRECT("'DATA - økonomi'!Z"&amp;4+15*$A71+4*$A71+3),0)+IF(Analyse!$E$106="X",INDIRECT("'DATA - økonomi'!Z"&amp;4+15*$A71+4*$A71+4),0)+IF(Analyse!$E$107="X",INDIRECT("'DATA - økonomi'!Z"&amp;4+15*$A71+4*$A71+5),0)+IF(Analyse!$E$108="X",INDIRECT("'DATA - økonomi'!Z"&amp;4+15*$A71+4*$A71+6),0)+IF(Analyse!$E$109="X",INDIRECT("'DATA - økonomi'!Z"&amp;4+15*$A71+4*$A71+7),0)+IF(Analyse!$E$110="X",INDIRECT("'DATA - økonomi'!Z"&amp;4+15*$A71+4*$A71+8),0)+IF(Analyse!$E$111="X",INDIRECT("'DATA - økonomi'!Z"&amp;4+15*$A71+4*$A71+9),0)+IF(Analyse!$E$112="X",INDIRECT("'DATA - økonomi'!Z"&amp;4+15*$A71+4*$A71+10),0)+IF(Analyse!$E$115="X",INDIRECT("'DATA - økonomi'!Z"&amp;4+15*$A71+4*$A71+11),0)+IF(Analyse!$E$116="X",INDIRECT("'DATA - økonomi'!Z"&amp;4+15*$A71+4*$A71+12),0)+IF(Analyse!$E$117="X",INDIRECT("'DATA - økonomi'!Z"&amp;4+15*$A71+4*$A71+13),0)+IF(Analyse!$E$129="X",INDIRECT("'DATA - økonomi'!Z"&amp;4+15*$A71+4*$A71+14),0)</f>
        <v>0</v>
      </c>
      <c r="AA71" s="36">
        <f ca="1">IF(Analyse!$E$3="X",INDIRECT("'DATA - økonomi'!Z"&amp;4+15*$A71+4*$A71+0),0)+IF(Analyse!$E$4="X",INDIRECT("'DATA - økonomi'!Z"&amp;4+15*$A71+4*$A71+1),0)+IF(Analyse!$E$104="X",INDIRECT("'DATA - økonomi'!Z"&amp;4+15*$A71+4*$A71+2),0)+IF(Analyse!$E$105="X",INDIRECT("'DATA - økonomi'!Z"&amp;4+15*$A71+4*$A71+3),0)+IF(Analyse!$E$106="X",INDIRECT("'DATA - økonomi'!Z"&amp;4+15*$A71+4*$A71+4),0)+IF(Analyse!$E$107="X",INDIRECT("'DATA - økonomi'!Z"&amp;4+15*$A71+4*$A71+5),0)+IF(Analyse!$E$108="X",INDIRECT("'DATA - økonomi'!Z"&amp;4+15*$A71+4*$A71+6),0)+IF(Analyse!$E$109="X",INDIRECT("'DATA - økonomi'!Z"&amp;4+15*$A71+4*$A71+7),0)+IF(Analyse!$E$110="X",INDIRECT("'DATA - økonomi'!Z"&amp;4+15*$A71+4*$A71+8),0)+IF(Analyse!$E$111="X",INDIRECT("'DATA - økonomi'!Z"&amp;4+15*$A71+4*$A71+9),0)+IF(Analyse!$E$112="X",INDIRECT("'DATA - økonomi'!Z"&amp;4+15*$A71+4*$A71+10),0)+IF(Analyse!$E$115="X",INDIRECT("'DATA - økonomi'!Z"&amp;4+15*$A71+4*$A71+11),0)+IF(Analyse!$E$116="X",INDIRECT("'DATA - økonomi'!Z"&amp;4+15*$A71+4*$A71+12),0)+IF(Analyse!$E$117="X",INDIRECT("'DATA - økonomi'!Z"&amp;4+15*$A71+4*$A71+13),0)+IF(Analyse!$E$129="X",INDIRECT("'DATA - økonomi'!Z"&amp;4+15*$A71+4*$A71+14),0)</f>
        <v>0</v>
      </c>
      <c r="AB71" s="36">
        <f ca="1">IF(Analyse!$E$3="X",INDIRECT("'DATA - økonomi'!Z"&amp;4+15*$A71+4*$A71+0),0)+IF(Analyse!$E$4="X",INDIRECT("'DATA - økonomi'!Z"&amp;4+15*$A71+4*$A71+1),0)+IF(Analyse!$E$104="X",INDIRECT("'DATA - økonomi'!Z"&amp;4+15*$A71+4*$A71+2),0)+IF(Analyse!$E$105="X",INDIRECT("'DATA - økonomi'!Z"&amp;4+15*$A71+4*$A71+3),0)+IF(Analyse!$E$106="X",INDIRECT("'DATA - økonomi'!Z"&amp;4+15*$A71+4*$A71+4),0)+IF(Analyse!$E$107="X",INDIRECT("'DATA - økonomi'!Z"&amp;4+15*$A71+4*$A71+5),0)+IF(Analyse!$E$108="X",INDIRECT("'DATA - økonomi'!Z"&amp;4+15*$A71+4*$A71+6),0)+IF(Analyse!$E$109="X",INDIRECT("'DATA - økonomi'!Z"&amp;4+15*$A71+4*$A71+7),0)+IF(Analyse!$E$110="X",INDIRECT("'DATA - økonomi'!Z"&amp;4+15*$A71+4*$A71+8),0)+IF(Analyse!$E$111="X",INDIRECT("'DATA - økonomi'!Z"&amp;4+15*$A71+4*$A71+9),0)+IF(Analyse!$E$112="X",INDIRECT("'DATA - økonomi'!Z"&amp;4+15*$A71+4*$A71+10),0)+IF(Analyse!$E$115="X",INDIRECT("'DATA - økonomi'!Z"&amp;4+15*$A71+4*$A71+11),0)+IF(Analyse!$E$116="X",INDIRECT("'DATA - økonomi'!Z"&amp;4+15*$A71+4*$A71+12),0)+IF(Analyse!$E$117="X",INDIRECT("'DATA - økonomi'!Z"&amp;4+15*$A71+4*$A71+13),0)+IF(Analyse!$E$129="X",INDIRECT("'DATA - økonomi'!Z"&amp;4+15*$A71+4*$A71+14),0)</f>
        <v>0</v>
      </c>
      <c r="AC71" s="30"/>
      <c r="AD71" s="35" t="s">
        <v>79</v>
      </c>
      <c r="AE71" s="36">
        <f ca="1">IF(Analyse!$E$3="X",INDIRECT("'DATA - økonomi'!AE"&amp;4+15*$A71+4*$A71+0),0)+IF(Analyse!$E$4="X",INDIRECT("'DATA - økonomi'!AE"&amp;4+15*$A71+4*$A71+1),0)+IF(Analyse!$E$104="X",INDIRECT("'DATA - økonomi'!AE"&amp;4+15*$A71+4*$A71+2),0)+IF(Analyse!$E$105="X",INDIRECT("'DATA - økonomi'!AE"&amp;4+15*$A71+4*$A71+3),0)+IF(Analyse!$E$106="X",INDIRECT("'DATA - økonomi'!AE"&amp;4+15*$A71+4*$A71+4),0)+IF(Analyse!$E$107="X",INDIRECT("'DATA - økonomi'!AE"&amp;4+15*$A71+4*$A71+5),0)+IF(Analyse!$E$108="X",INDIRECT("'DATA - økonomi'!AE"&amp;4+15*$A71+4*$A71+6),0)+IF(Analyse!$E$109="X",INDIRECT("'DATA - økonomi'!AE"&amp;4+15*$A71+4*$A71+7),0)+IF(Analyse!$E$110="X",INDIRECT("'DATA - økonomi'!AE"&amp;4+15*$A71+4*$A71+8),0)+IF(Analyse!$E$111="X",INDIRECT("'DATA - økonomi'!AE"&amp;4+15*$A71+4*$A71+9),0)+IF(Analyse!$E$112="X",INDIRECT("'DATA - økonomi'!AE"&amp;4+15*$A71+4*$A71+10),0)+IF(Analyse!$E$115="X",INDIRECT("'DATA - økonomi'!AE"&amp;4+15*$A71+4*$A71+11),0)+IF(Analyse!$E$116="X",INDIRECT("'DATA - økonomi'!AE"&amp;4+15*$A71+4*$A71+12),0)+IF(Analyse!$E$117="X",INDIRECT("'DATA - økonomi'!AE"&amp;4+15*$A71+4*$A71+13),0)+IF(Analyse!$E$129="X",INDIRECT("'DATA - økonomi'!AE"&amp;4+15*$A71+4*$A71+14),0)</f>
        <v>0</v>
      </c>
      <c r="AF71" s="36">
        <f ca="1">IF(Analyse!$E$3="X",INDIRECT("'DATA - økonomi'!AF"&amp;4+15*$A71+4*$A71+0),0)+IF(Analyse!$E$4="X",INDIRECT("'DATA - økonomi'!AF"&amp;4+15*$A71+4*$A71+1),0)+IF(Analyse!$E$104="X",INDIRECT("'DATA - økonomi'!AF"&amp;4+15*$A71+4*$A71+2),0)+IF(Analyse!$E$105="X",INDIRECT("'DATA - økonomi'!AF"&amp;4+15*$A71+4*$A71+3),0)+IF(Analyse!$E$106="X",INDIRECT("'DATA - økonomi'!AF"&amp;4+15*$A71+4*$A71+4),0)+IF(Analyse!$E$107="X",INDIRECT("'DATA - økonomi'!AF"&amp;4+15*$A71+4*$A71+5),0)+IF(Analyse!$E$108="X",INDIRECT("'DATA - økonomi'!AF"&amp;4+15*$A71+4*$A71+6),0)+IF(Analyse!$E$109="X",INDIRECT("'DATA - økonomi'!AF"&amp;4+15*$A71+4*$A71+7),0)+IF(Analyse!$E$110="X",INDIRECT("'DATA - økonomi'!AF"&amp;4+15*$A71+4*$A71+8),0)+IF(Analyse!$E$111="X",INDIRECT("'DATA - økonomi'!AF"&amp;4+15*$A71+4*$A71+9),0)+IF(Analyse!$E$112="X",INDIRECT("'DATA - økonomi'!AF"&amp;4+15*$A71+4*$A71+10),0)+IF(Analyse!$E$115="X",INDIRECT("'DATA - økonomi'!AF"&amp;4+15*$A71+4*$A71+11),0)+IF(Analyse!$E$116="X",INDIRECT("'DATA - økonomi'!AF"&amp;4+15*$A71+4*$A71+12),0)+IF(Analyse!$E$117="X",INDIRECT("'DATA - økonomi'!AF"&amp;4+15*$A71+4*$A71+13),0)+IF(Analyse!$E$129="X",INDIRECT("'DATA - økonomi'!AF"&amp;4+15*$A71+4*$A71+14),0)</f>
        <v>0</v>
      </c>
      <c r="AG71" s="36">
        <f ca="1">IF(Analyse!$E$3="X",INDIRECT("'DATA - økonomi'!AG"&amp;4+15*$A71+4*$A71+0),0)+IF(Analyse!$E$4="X",INDIRECT("'DATA - økonomi'!AG"&amp;4+15*$A71+4*$A71+1),0)+IF(Analyse!$E$104="X",INDIRECT("'DATA - økonomi'!AG"&amp;4+15*$A71+4*$A71+2),0)+IF(Analyse!$E$105="X",INDIRECT("'DATA - økonomi'!AG"&amp;4+15*$A71+4*$A71+3),0)+IF(Analyse!$E$106="X",INDIRECT("'DATA - økonomi'!AG"&amp;4+15*$A71+4*$A71+4),0)+IF(Analyse!$E$107="X",INDIRECT("'DATA - økonomi'!AG"&amp;4+15*$A71+4*$A71+5),0)+IF(Analyse!$E$108="X",INDIRECT("'DATA - økonomi'!AG"&amp;4+15*$A71+4*$A71+6),0)+IF(Analyse!$E$109="X",INDIRECT("'DATA - økonomi'!AG"&amp;4+15*$A71+4*$A71+7),0)+IF(Analyse!$E$110="X",INDIRECT("'DATA - økonomi'!AG"&amp;4+15*$A71+4*$A71+8),0)+IF(Analyse!$E$111="X",INDIRECT("'DATA - økonomi'!AG"&amp;4+15*$A71+4*$A71+9),0)+IF(Analyse!$E$112="X",INDIRECT("'DATA - økonomi'!AG"&amp;4+15*$A71+4*$A71+10),0)+IF(Analyse!$E$115="X",INDIRECT("'DATA - økonomi'!AG"&amp;4+15*$A71+4*$A71+11),0)+IF(Analyse!$E$116="X",INDIRECT("'DATA - økonomi'!AG"&amp;4+15*$A71+4*$A71+12),0)+IF(Analyse!$E$117="X",INDIRECT("'DATA - økonomi'!AG"&amp;4+15*$A71+4*$A71+13),0)+IF(Analyse!$E$129="X",INDIRECT("'DATA - økonomi'!AG"&amp;4+15*$A71+4*$A71+14),0)</f>
        <v>0</v>
      </c>
      <c r="AH71" s="36">
        <f ca="1">IF(Analyse!$E$3="X",INDIRECT("'DATA - økonomi'!AH"&amp;4+15*$A71+4*$A71+0),0)+IF(Analyse!$E$4="X",INDIRECT("'DATA - økonomi'!AH"&amp;4+15*$A71+4*$A71+1),0)+IF(Analyse!$E$104="X",INDIRECT("'DATA - økonomi'!AH"&amp;4+15*$A71+4*$A71+2),0)+IF(Analyse!$E$105="X",INDIRECT("'DATA - økonomi'!AH"&amp;4+15*$A71+4*$A71+3),0)+IF(Analyse!$E$106="X",INDIRECT("'DATA - økonomi'!AH"&amp;4+15*$A71+4*$A71+4),0)+IF(Analyse!$E$107="X",INDIRECT("'DATA - økonomi'!AH"&amp;4+15*$A71+4*$A71+5),0)+IF(Analyse!$E$108="X",INDIRECT("'DATA - økonomi'!AH"&amp;4+15*$A71+4*$A71+6),0)+IF(Analyse!$E$109="X",INDIRECT("'DATA - økonomi'!AH"&amp;4+15*$A71+4*$A71+7),0)+IF(Analyse!$E$110="X",INDIRECT("'DATA - økonomi'!AH"&amp;4+15*$A71+4*$A71+8),0)+IF(Analyse!$E$111="X",INDIRECT("'DATA - økonomi'!AH"&amp;4+15*$A71+4*$A71+9),0)+IF(Analyse!$E$112="X",INDIRECT("'DATA - økonomi'!AH"&amp;4+15*$A71+4*$A71+10),0)+IF(Analyse!$E$115="X",INDIRECT("'DATA - økonomi'!AH"&amp;4+15*$A71+4*$A71+11),0)+IF(Analyse!$E$116="X",INDIRECT("'DATA - økonomi'!AH"&amp;4+15*$A71+4*$A71+12),0)+IF(Analyse!$E$117="X",INDIRECT("'DATA - økonomi'!AH"&amp;4+15*$A71+4*$A71+13),0)+IF(Analyse!$E$129="X",INDIRECT("'DATA - økonomi'!AH"&amp;4+15*$A71+4*$A71+14),0)</f>
        <v>0</v>
      </c>
      <c r="AI71" s="36">
        <f ca="1">IF(Analyse!$E$3="X",INDIRECT("'DATA - økonomi'!AI"&amp;4+15*$A71+4*$A71+0),0)+IF(Analyse!$E$4="X",INDIRECT("'DATA - økonomi'!AI"&amp;4+15*$A71+4*$A71+1),0)+IF(Analyse!$E$104="X",INDIRECT("'DATA - økonomi'!AI"&amp;4+15*$A71+4*$A71+2),0)+IF(Analyse!$E$105="X",INDIRECT("'DATA - økonomi'!AI"&amp;4+15*$A71+4*$A71+3),0)+IF(Analyse!$E$106="X",INDIRECT("'DATA - økonomi'!AI"&amp;4+15*$A71+4*$A71+4),0)+IF(Analyse!$E$107="X",INDIRECT("'DATA - økonomi'!AI"&amp;4+15*$A71+4*$A71+5),0)+IF(Analyse!$E$108="X",INDIRECT("'DATA - økonomi'!AI"&amp;4+15*$A71+4*$A71+6),0)+IF(Analyse!$E$109="X",INDIRECT("'DATA - økonomi'!AI"&amp;4+15*$A71+4*$A71+7),0)+IF(Analyse!$E$110="X",INDIRECT("'DATA - økonomi'!AI"&amp;4+15*$A71+4*$A71+8),0)+IF(Analyse!$E$111="X",INDIRECT("'DATA - økonomi'!AI"&amp;4+15*$A71+4*$A71+9),0)+IF(Analyse!$E$112="X",INDIRECT("'DATA - økonomi'!AI"&amp;4+15*$A71+4*$A71+10),0)+IF(Analyse!$E$115="X",INDIRECT("'DATA - økonomi'!AI"&amp;4+15*$A71+4*$A71+11),0)+IF(Analyse!$E$116="X",INDIRECT("'DATA - økonomi'!AI"&amp;4+15*$A71+4*$A71+12),0)+IF(Analyse!$E$117="X",INDIRECT("'DATA - økonomi'!AI"&amp;4+15*$A71+4*$A71+13),0)+IF(Analyse!$E$129="X",INDIRECT("'DATA - økonomi'!AI"&amp;4+15*$A71+4*$A71+14),0)</f>
        <v>0</v>
      </c>
      <c r="AJ71" s="36">
        <f ca="1">IF(Analyse!$E$3="X",INDIRECT("'DATA - økonomi'!AJ"&amp;4+15*$A71+4*$A71+0),0)+IF(Analyse!$E$4="X",INDIRECT("'DATA - økonomi'!AJ"&amp;4+15*$A71+4*$A71+1),0)+IF(Analyse!$E$104="X",INDIRECT("'DATA - økonomi'!AJ"&amp;4+15*$A71+4*$A71+2),0)+IF(Analyse!$E$105="X",INDIRECT("'DATA - økonomi'!AJ"&amp;4+15*$A71+4*$A71+3),0)+IF(Analyse!$E$106="X",INDIRECT("'DATA - økonomi'!AJ"&amp;4+15*$A71+4*$A71+4),0)+IF(Analyse!$E$107="X",INDIRECT("'DATA - økonomi'!AJ"&amp;4+15*$A71+4*$A71+5),0)+IF(Analyse!$E$108="X",INDIRECT("'DATA - økonomi'!AJ"&amp;4+15*$A71+4*$A71+6),0)+IF(Analyse!$E$109="X",INDIRECT("'DATA - økonomi'!AJ"&amp;4+15*$A71+4*$A71+7),0)+IF(Analyse!$E$110="X",INDIRECT("'DATA - økonomi'!AJ"&amp;4+15*$A71+4*$A71+8),0)+IF(Analyse!$E$111="X",INDIRECT("'DATA - økonomi'!AJ"&amp;4+15*$A71+4*$A71+9),0)+IF(Analyse!$E$112="X",INDIRECT("'DATA - økonomi'!AJ"&amp;4+15*$A71+4*$A71+10),0)+IF(Analyse!$E$115="X",INDIRECT("'DATA - økonomi'!AJ"&amp;4+15*$A71+4*$A71+11),0)+IF(Analyse!$E$116="X",INDIRECT("'DATA - økonomi'!AJ"&amp;4+15*$A71+4*$A71+12),0)+IF(Analyse!$E$117="X",INDIRECT("'DATA - økonomi'!AJ"&amp;4+15*$A71+4*$A71+13),0)+IF(Analyse!$E$129="X",INDIRECT("'DATA - økonomi'!AJ"&amp;4+15*$A71+4*$A71+14),0)</f>
        <v>0</v>
      </c>
      <c r="AK71" s="36">
        <f ca="1">IF(Analyse!$E$3="X",INDIRECT("'DATA - økonomi'!AK"&amp;4+15*$A71+4*$A71+0),0)+IF(Analyse!$E$4="X",INDIRECT("'DATA - økonomi'!AK"&amp;4+15*$A71+4*$A71+1),0)+IF(Analyse!$E$104="X",INDIRECT("'DATA - økonomi'!AK"&amp;4+15*$A71+4*$A71+2),0)+IF(Analyse!$E$105="X",INDIRECT("'DATA - økonomi'!AK"&amp;4+15*$A71+4*$A71+3),0)+IF(Analyse!$E$106="X",INDIRECT("'DATA - økonomi'!AK"&amp;4+15*$A71+4*$A71+4),0)+IF(Analyse!$E$107="X",INDIRECT("'DATA - økonomi'!AK"&amp;4+15*$A71+4*$A71+5),0)+IF(Analyse!$E$108="X",INDIRECT("'DATA - økonomi'!AK"&amp;4+15*$A71+4*$A71+6),0)+IF(Analyse!$E$109="X",INDIRECT("'DATA - økonomi'!AK"&amp;4+15*$A71+4*$A71+7),0)+IF(Analyse!$E$110="X",INDIRECT("'DATA - økonomi'!AK"&amp;4+15*$A71+4*$A71+8),0)+IF(Analyse!$E$111="X",INDIRECT("'DATA - økonomi'!AK"&amp;4+15*$A71+4*$A71+9),0)+IF(Analyse!$E$112="X",INDIRECT("'DATA - økonomi'!AK"&amp;4+15*$A71+4*$A71+10),0)+IF(Analyse!$E$115="X",INDIRECT("'DATA - økonomi'!AK"&amp;4+15*$A71+4*$A71+11),0)+IF(Analyse!$E$116="X",INDIRECT("'DATA - økonomi'!AK"&amp;4+15*$A71+4*$A71+12),0)+IF(Analyse!$E$117="X",INDIRECT("'DATA - økonomi'!AK"&amp;4+15*$A71+4*$A71+13),0)+IF(Analyse!$E$129="X",INDIRECT("'DATA - økonomi'!AK"&amp;4+15*$A71+4*$A71+14),0)</f>
        <v>0</v>
      </c>
      <c r="AL71" s="36">
        <f ca="1">IF(Analyse!$E$3="X",INDIRECT("'DATA - økonomi'!AL"&amp;4+15*$A71+4*$A71+0),0)+IF(Analyse!$E$4="X",INDIRECT("'DATA - økonomi'!AL"&amp;4+15*$A71+4*$A71+1),0)+IF(Analyse!$E$104="X",INDIRECT("'DATA - økonomi'!AL"&amp;4+15*$A71+4*$A71+2),0)+IF(Analyse!$E$105="X",INDIRECT("'DATA - økonomi'!AL"&amp;4+15*$A71+4*$A71+3),0)+IF(Analyse!$E$106="X",INDIRECT("'DATA - økonomi'!AL"&amp;4+15*$A71+4*$A71+4),0)+IF(Analyse!$E$107="X",INDIRECT("'DATA - økonomi'!AL"&amp;4+15*$A71+4*$A71+5),0)+IF(Analyse!$E$108="X",INDIRECT("'DATA - økonomi'!AL"&amp;4+15*$A71+4*$A71+6),0)+IF(Analyse!$E$109="X",INDIRECT("'DATA - økonomi'!AL"&amp;4+15*$A71+4*$A71+7),0)+IF(Analyse!$E$110="X",INDIRECT("'DATA - økonomi'!AL"&amp;4+15*$A71+4*$A71+8),0)+IF(Analyse!$E$111="X",INDIRECT("'DATA - økonomi'!AL"&amp;4+15*$A71+4*$A71+9),0)+IF(Analyse!$E$112="X",INDIRECT("'DATA - økonomi'!AL"&amp;4+15*$A71+4*$A71+10),0)+IF(Analyse!$E$115="X",INDIRECT("'DATA - økonomi'!AL"&amp;4+15*$A71+4*$A71+11),0)+IF(Analyse!$E$116="X",INDIRECT("'DATA - økonomi'!AL"&amp;4+15*$A71+4*$A71+12),0)+IF(Analyse!$E$117="X",INDIRECT("'DATA - økonomi'!AL"&amp;4+15*$A71+4*$A71+13),0)+IF(Analyse!$E$129="X",INDIRECT("'DATA - økonomi'!AL"&amp;4+15*$A71+4*$A71+14),0)</f>
        <v>0</v>
      </c>
      <c r="AM71" s="36">
        <f ca="1">IF(Analyse!$E$3="X",INDIRECT("'DATA - økonomi'!AM"&amp;4+15*$A71+4*$A71+0),0)+IF(Analyse!$E$4="X",INDIRECT("'DATA - økonomi'!AM"&amp;4+15*$A71+4*$A71+1),0)+IF(Analyse!$E$104="X",INDIRECT("'DATA - økonomi'!AM"&amp;4+15*$A71+4*$A71+2),0)+IF(Analyse!$E$105="X",INDIRECT("'DATA - økonomi'!AM"&amp;4+15*$A71+4*$A71+3),0)+IF(Analyse!$E$106="X",INDIRECT("'DATA - økonomi'!AM"&amp;4+15*$A71+4*$A71+4),0)+IF(Analyse!$E$107="X",INDIRECT("'DATA - økonomi'!AM"&amp;4+15*$A71+4*$A71+5),0)+IF(Analyse!$E$108="X",INDIRECT("'DATA - økonomi'!AM"&amp;4+15*$A71+4*$A71+6),0)+IF(Analyse!$E$109="X",INDIRECT("'DATA - økonomi'!AM"&amp;4+15*$A71+4*$A71+7),0)+IF(Analyse!$E$110="X",INDIRECT("'DATA - økonomi'!AM"&amp;4+15*$A71+4*$A71+8),0)+IF(Analyse!$E$111="X",INDIRECT("'DATA - økonomi'!AM"&amp;4+15*$A71+4*$A71+9),0)+IF(Analyse!$E$112="X",INDIRECT("'DATA - økonomi'!AM"&amp;4+15*$A71+4*$A71+10),0)+IF(Analyse!$E$115="X",INDIRECT("'DATA - økonomi'!AM"&amp;4+15*$A71+4*$A71+11),0)+IF(Analyse!$E$116="X",INDIRECT("'DATA - økonomi'!AM"&amp;4+15*$A71+4*$A71+12),0)+IF(Analyse!$E$117="X",INDIRECT("'DATA - økonomi'!AM"&amp;4+15*$A71+4*$A71+13),0)+IF(Analyse!$E$129="X",INDIRECT("'DATA - økonomi'!AM"&amp;4+15*$A71+4*$A71+14),0)</f>
        <v>0</v>
      </c>
      <c r="AN71" s="36">
        <f ca="1">IF(Analyse!$E$3="X",INDIRECT("'DATA - økonomi'!AN"&amp;4+15*$A71+4*$A71+0),0)+IF(Analyse!$E$4="X",INDIRECT("'DATA - økonomi'!AN"&amp;4+15*$A71+4*$A71+1),0)+IF(Analyse!$E$104="X",INDIRECT("'DATA - økonomi'!AN"&amp;4+15*$A71+4*$A71+2),0)+IF(Analyse!$E$105="X",INDIRECT("'DATA - økonomi'!AN"&amp;4+15*$A71+4*$A71+3),0)+IF(Analyse!$E$106="X",INDIRECT("'DATA - økonomi'!AN"&amp;4+15*$A71+4*$A71+4),0)+IF(Analyse!$E$107="X",INDIRECT("'DATA - økonomi'!AN"&amp;4+15*$A71+4*$A71+5),0)+IF(Analyse!$E$108="X",INDIRECT("'DATA - økonomi'!AN"&amp;4+15*$A71+4*$A71+6),0)+IF(Analyse!$E$109="X",INDIRECT("'DATA - økonomi'!AN"&amp;4+15*$A71+4*$A71+7),0)+IF(Analyse!$E$110="X",INDIRECT("'DATA - økonomi'!AN"&amp;4+15*$A71+4*$A71+8),0)+IF(Analyse!$E$111="X",INDIRECT("'DATA - økonomi'!AN"&amp;4+15*$A71+4*$A71+9),0)+IF(Analyse!$E$112="X",INDIRECT("'DATA - økonomi'!AN"&amp;4+15*$A71+4*$A71+10),0)+IF(Analyse!$E$115="X",INDIRECT("'DATA - økonomi'!AN"&amp;4+15*$A71+4*$A71+11),0)+IF(Analyse!$E$116="X",INDIRECT("'DATA - økonomi'!AN"&amp;4+15*$A71+4*$A71+12),0)+IF(Analyse!$E$117="X",INDIRECT("'DATA - økonomi'!AN"&amp;4+15*$A71+4*$A71+13),0)+IF(Analyse!$E$129="X",INDIRECT("'DATA - økonomi'!AN"&amp;4+15*$A71+4*$A71+14),0)</f>
        <v>0</v>
      </c>
      <c r="AO71" s="36">
        <f ca="1">IF(Analyse!$E$3="X",INDIRECT("'DATA - økonomi'!AO"&amp;4+15*$A71+4*$A71+0),0)+IF(Analyse!$E$4="X",INDIRECT("'DATA - økonomi'!AO"&amp;4+15*$A71+4*$A71+1),0)+IF(Analyse!$E$104="X",INDIRECT("'DATA - økonomi'!AO"&amp;4+15*$A71+4*$A71+2),0)+IF(Analyse!$E$105="X",INDIRECT("'DATA - økonomi'!AO"&amp;4+15*$A71+4*$A71+3),0)+IF(Analyse!$E$106="X",INDIRECT("'DATA - økonomi'!AO"&amp;4+15*$A71+4*$A71+4),0)+IF(Analyse!$E$107="X",INDIRECT("'DATA - økonomi'!AO"&amp;4+15*$A71+4*$A71+5),0)+IF(Analyse!$E$108="X",INDIRECT("'DATA - økonomi'!AO"&amp;4+15*$A71+4*$A71+6),0)+IF(Analyse!$E$109="X",INDIRECT("'DATA - økonomi'!AO"&amp;4+15*$A71+4*$A71+7),0)+IF(Analyse!$E$110="X",INDIRECT("'DATA - økonomi'!AO"&amp;4+15*$A71+4*$A71+8),0)+IF(Analyse!$E$111="X",INDIRECT("'DATA - økonomi'!AO"&amp;4+15*$A71+4*$A71+9),0)+IF(Analyse!$E$112="X",INDIRECT("'DATA - økonomi'!AO"&amp;4+15*$A71+4*$A71+10),0)+IF(Analyse!$E$115="X",INDIRECT("'DATA - økonomi'!AO"&amp;4+15*$A71+4*$A71+11),0)+IF(Analyse!$E$116="X",INDIRECT("'DATA - økonomi'!AO"&amp;4+15*$A71+4*$A71+12),0)+IF(Analyse!$E$117="X",INDIRECT("'DATA - økonomi'!AO"&amp;4+15*$A71+4*$A71+13),0)+IF(Analyse!$E$129="X",INDIRECT("'DATA - økonomi'!AO"&amp;4+15*$A71+4*$A71+14),0)</f>
        <v>0</v>
      </c>
      <c r="AP71" s="30"/>
      <c r="AQ71" s="35" t="s">
        <v>79</v>
      </c>
      <c r="AR71" s="36">
        <f ca="1">INDIRECT("'DATA - økonomi'!AE"&amp;($A174+1)*19)</f>
        <v>17550.527999999998</v>
      </c>
      <c r="AS71" s="36">
        <f ca="1">INDIRECT("'DATA - økonomi'!AF"&amp;($A174+1)*19)</f>
        <v>17420.37</v>
      </c>
      <c r="AT71" s="36">
        <f ca="1">INDIRECT("'DATA - økonomi'!AG"&amp;($A174+1)*19)</f>
        <v>17344.259000000002</v>
      </c>
      <c r="AU71" s="36">
        <f ca="1">INDIRECT("'DATA - økonomi'!AH"&amp;($A174+1)*19)</f>
        <v>17460.251</v>
      </c>
      <c r="AV71" s="36">
        <f ca="1">INDIRECT("'DATA - økonomi'!AI"&amp;($A174+1)*19)</f>
        <v>17487.645</v>
      </c>
      <c r="AW71" s="36">
        <f ca="1">INDIRECT("'DATA - økonomi'!AJ"&amp;($A174+1)*19)</f>
        <v>17747.064999999999</v>
      </c>
      <c r="AX71" s="36">
        <f ca="1">INDIRECT("'DATA - økonomi'!AK"&amp;($A174+1)*19)</f>
        <v>17680.356</v>
      </c>
      <c r="AY71" s="36">
        <f ca="1">INDIRECT("'DATA - økonomi'!AL"&amp;($A174+1)*19)</f>
        <v>17736.557000000001</v>
      </c>
      <c r="AZ71" s="36">
        <f ca="1">INDIRECT("'DATA - økonomi'!AM"&amp;($A174+1)*19)</f>
        <v>17883.547999999999</v>
      </c>
      <c r="BA71" s="36">
        <f ca="1">INDIRECT("'DATA - økonomi'!AN"&amp;($A174+1)*19)</f>
        <v>17897.263999999999</v>
      </c>
      <c r="BB71" s="36">
        <f ca="1">INDIRECT("'DATA - økonomi'!AO"&amp;($A174+1)*19)</f>
        <v>17988.456000000002</v>
      </c>
      <c r="BC71" s="30"/>
    </row>
    <row r="72" spans="1:55" x14ac:dyDescent="0.25">
      <c r="A72" s="32">
        <v>68</v>
      </c>
      <c r="B72" s="35" t="s">
        <v>80</v>
      </c>
      <c r="C72" s="36">
        <f ca="1">IF(Analyse!$E$3="X",INDIRECT("'DATA - økonomi'!C"&amp;4+15*$A72+4*$A72+0),0)+IF(Analyse!$E$4="X",INDIRECT("'DATA - økonomi'!C"&amp;4+15*$A72+4*$A72+1),0)+IF(Analyse!$E$104="X",INDIRECT("'DATA - økonomi'!C"&amp;4+15*$A72+4*$A72+2),0)+IF(Analyse!$E$105="X",INDIRECT("'DATA - økonomi'!C"&amp;4+15*$A72+4*$A72+3),0)+IF(Analyse!$E$106="X",INDIRECT("'DATA - økonomi'!C"&amp;4+15*$A72+4*$A72+4),0)+IF(Analyse!$E$107="X",INDIRECT("'DATA - økonomi'!C"&amp;4+15*$A72+4*$A72+5),0)+IF(Analyse!$E$108="X",INDIRECT("'DATA - økonomi'!C"&amp;4+15*$A72+4*$A72+6),0)+IF(Analyse!$E$109="X",INDIRECT("'DATA - økonomi'!C"&amp;4+15*$A72+4*$A72+7),0)+IF(Analyse!$E$110="X",INDIRECT("'DATA - økonomi'!C"&amp;4+15*$A72+4*$A72+8),0)+IF(Analyse!$E$111="X",INDIRECT("'DATA - økonomi'!C"&amp;4+15*$A72+4*$A72+9),0)+IF(Analyse!$E$112="X",INDIRECT("'DATA - økonomi'!C"&amp;4+15*$A72+4*$A72+10),0)+IF(Analyse!$E$115="X",INDIRECT("'DATA - økonomi'!C"&amp;4+15*$A72+4*$A72+11),0)+IF(Analyse!$E$116="X",INDIRECT("'DATA - økonomi'!C"&amp;4+15*$A72+4*$A72+12),0)+IF(Analyse!$E$117="X",INDIRECT("'DATA - økonomi'!C"&amp;4+15*$A72+4*$A72+13),0)+IF(Analyse!$E$129="X",INDIRECT("'DATA - økonomi'!C"&amp;4+15*$A72+4*$A72+14),0)</f>
        <v>0</v>
      </c>
      <c r="D72" s="36">
        <f ca="1">IF(Analyse!$E$3="X",INDIRECT("'DATA - økonomi'!D"&amp;4+15*$A72+4*$A72+0),0)+IF(Analyse!$E$4="X",INDIRECT("'DATA - økonomi'!D"&amp;4+15*$A72+4*$A72+1),0)+IF(Analyse!$E$104="X",INDIRECT("'DATA - økonomi'!D"&amp;4+15*$A72+4*$A72+2),0)+IF(Analyse!$E$105="X",INDIRECT("'DATA - økonomi'!D"&amp;4+15*$A72+4*$A72+3),0)+IF(Analyse!$E$106="X",INDIRECT("'DATA - økonomi'!D"&amp;4+15*$A72+4*$A72+4),0)+IF(Analyse!$E$107="X",INDIRECT("'DATA - økonomi'!D"&amp;4+15*$A72+4*$A72+5),0)+IF(Analyse!$E$108="X",INDIRECT("'DATA - økonomi'!D"&amp;4+15*$A72+4*$A72+6),0)+IF(Analyse!$E$109="X",INDIRECT("'DATA - økonomi'!D"&amp;4+15*$A72+4*$A72+7),0)+IF(Analyse!$E$110="X",INDIRECT("'DATA - økonomi'!D"&amp;4+15*$A72+4*$A72+8),0)+IF(Analyse!$E$111="X",INDIRECT("'DATA - økonomi'!D"&amp;4+15*$A72+4*$A72+9),0)+IF(Analyse!$E$112="X",INDIRECT("'DATA - økonomi'!D"&amp;4+15*$A72+4*$A72+10),0)+IF(Analyse!$E$115="X",INDIRECT("'DATA - økonomi'!D"&amp;4+15*$A72+4*$A72+11),0)+IF(Analyse!$E$116="X",INDIRECT("'DATA - økonomi'!D"&amp;4+15*$A72+4*$A72+12),0)+IF(Analyse!$E$117="X",INDIRECT("'DATA - økonomi'!D"&amp;4+15*$A72+4*$A72+13),0)+IF(Analyse!$E$129="X",INDIRECT("'DATA - økonomi'!D"&amp;4+15*$A72+4*$A72+14),0)</f>
        <v>0</v>
      </c>
      <c r="E72" s="36">
        <f ca="1">IF(Analyse!$E$3="X",INDIRECT("'DATA - økonomi'!E"&amp;4+15*$A72+4*$A72+0),0)+IF(Analyse!$E$4="X",INDIRECT("'DATA - økonomi'!E"&amp;4+15*$A72+4*$A72+1),0)+IF(Analyse!$E$104="X",INDIRECT("'DATA - økonomi'!E"&amp;4+15*$A72+4*$A72+2),0)+IF(Analyse!$E$105="X",INDIRECT("'DATA - økonomi'!E"&amp;4+15*$A72+4*$A72+3),0)+IF(Analyse!$E$106="X",INDIRECT("'DATA - økonomi'!E"&amp;4+15*$A72+4*$A72+4),0)+IF(Analyse!$E$107="X",INDIRECT("'DATA - økonomi'!E"&amp;4+15*$A72+4*$A72+5),0)+IF(Analyse!$E$108="X",INDIRECT("'DATA - økonomi'!E"&amp;4+15*$A72+4*$A72+6),0)+IF(Analyse!$E$109="X",INDIRECT("'DATA - økonomi'!E"&amp;4+15*$A72+4*$A72+7),0)+IF(Analyse!$E$110="X",INDIRECT("'DATA - økonomi'!E"&amp;4+15*$A72+4*$A72+8),0)+IF(Analyse!$E$111="X",INDIRECT("'DATA - økonomi'!E"&amp;4+15*$A72+4*$A72+9),0)+IF(Analyse!$E$112="X",INDIRECT("'DATA - økonomi'!E"&amp;4+15*$A72+4*$A72+10),0)+IF(Analyse!$E$115="X",INDIRECT("'DATA - økonomi'!E"&amp;4+15*$A72+4*$A72+11),0)+IF(Analyse!$E$116="X",INDIRECT("'DATA - økonomi'!E"&amp;4+15*$A72+4*$A72+12),0)+IF(Analyse!$E$117="X",INDIRECT("'DATA - økonomi'!E"&amp;4+15*$A72+4*$A72+13),0)+IF(Analyse!$E$129="X",INDIRECT("'DATA - økonomi'!E"&amp;4+15*$A72+4*$A72+14),0)</f>
        <v>0</v>
      </c>
      <c r="F72" s="36">
        <f ca="1">IF(Analyse!$E$3="X",INDIRECT("'DATA - økonomi'!F"&amp;4+15*$A72+4*$A72+0),0)+IF(Analyse!$E$4="X",INDIRECT("'DATA - økonomi'!F"&amp;4+15*$A72+4*$A72+1),0)+IF(Analyse!$E$104="X",INDIRECT("'DATA - økonomi'!F"&amp;4+15*$A72+4*$A72+2),0)+IF(Analyse!$E$105="X",INDIRECT("'DATA - økonomi'!F"&amp;4+15*$A72+4*$A72+3),0)+IF(Analyse!$E$106="X",INDIRECT("'DATA - økonomi'!F"&amp;4+15*$A72+4*$A72+4),0)+IF(Analyse!$E$107="X",INDIRECT("'DATA - økonomi'!F"&amp;4+15*$A72+4*$A72+5),0)+IF(Analyse!$E$108="X",INDIRECT("'DATA - økonomi'!F"&amp;4+15*$A72+4*$A72+6),0)+IF(Analyse!$E$109="X",INDIRECT("'DATA - økonomi'!F"&amp;4+15*$A72+4*$A72+7),0)+IF(Analyse!$E$110="X",INDIRECT("'DATA - økonomi'!F"&amp;4+15*$A72+4*$A72+8),0)+IF(Analyse!$E$111="X",INDIRECT("'DATA - økonomi'!F"&amp;4+15*$A72+4*$A72+9),0)+IF(Analyse!$E$112="X",INDIRECT("'DATA - økonomi'!F"&amp;4+15*$A72+4*$A72+10),0)+IF(Analyse!$E$115="X",INDIRECT("'DATA - økonomi'!F"&amp;4+15*$A72+4*$A72+11),0)+IF(Analyse!$E$116="X",INDIRECT("'DATA - økonomi'!F"&amp;4+15*$A72+4*$A72+12),0)+IF(Analyse!$E$117="X",INDIRECT("'DATA - økonomi'!F"&amp;4+15*$A72+4*$A72+13),0)+IF(Analyse!$E$129="X",INDIRECT("'DATA - økonomi'!F"&amp;4+15*$A72+4*$A72+14),0)</f>
        <v>0</v>
      </c>
      <c r="G72" s="36">
        <f ca="1">IF(Analyse!$E$3="X",INDIRECT("'DATA - økonomi'!G"&amp;4+15*$A72+4*$A72+0),0)+IF(Analyse!$E$4="X",INDIRECT("'DATA - økonomi'!G"&amp;4+15*$A72+4*$A72+1),0)+IF(Analyse!$E$104="X",INDIRECT("'DATA - økonomi'!G"&amp;4+15*$A72+4*$A72+2),0)+IF(Analyse!$E$105="X",INDIRECT("'DATA - økonomi'!G"&amp;4+15*$A72+4*$A72+3),0)+IF(Analyse!$E$106="X",INDIRECT("'DATA - økonomi'!G"&amp;4+15*$A72+4*$A72+4),0)+IF(Analyse!$E$107="X",INDIRECT("'DATA - økonomi'!G"&amp;4+15*$A72+4*$A72+5),0)+IF(Analyse!$E$108="X",INDIRECT("'DATA - økonomi'!G"&amp;4+15*$A72+4*$A72+6),0)+IF(Analyse!$E$109="X",INDIRECT("'DATA - økonomi'!G"&amp;4+15*$A72+4*$A72+7),0)+IF(Analyse!$E$110="X",INDIRECT("'DATA - økonomi'!G"&amp;4+15*$A72+4*$A72+8),0)+IF(Analyse!$E$111="X",INDIRECT("'DATA - økonomi'!G"&amp;4+15*$A72+4*$A72+9),0)+IF(Analyse!$E$112="X",INDIRECT("'DATA - økonomi'!G"&amp;4+15*$A72+4*$A72+10),0)+IF(Analyse!$E$115="X",INDIRECT("'DATA - økonomi'!G"&amp;4+15*$A72+4*$A72+11),0)+IF(Analyse!$E$116="X",INDIRECT("'DATA - økonomi'!G"&amp;4+15*$A72+4*$A72+12),0)+IF(Analyse!$E$117="X",INDIRECT("'DATA - økonomi'!G"&amp;4+15*$A72+4*$A72+13),0)+IF(Analyse!$E$129="X",INDIRECT("'DATA - økonomi'!G"&amp;4+15*$A72+4*$A72+14),0)</f>
        <v>0</v>
      </c>
      <c r="H72" s="36">
        <f ca="1">IF(Analyse!$E$3="X",INDIRECT("'DATA - økonomi'!H"&amp;4+15*$A72+4*$A72+0),0)+IF(Analyse!$E$4="X",INDIRECT("'DATA - økonomi'!H"&amp;4+15*$A72+4*$A72+1),0)+IF(Analyse!$E$104="X",INDIRECT("'DATA - økonomi'!H"&amp;4+15*$A72+4*$A72+2),0)+IF(Analyse!$E$105="X",INDIRECT("'DATA - økonomi'!H"&amp;4+15*$A72+4*$A72+3),0)+IF(Analyse!$E$106="X",INDIRECT("'DATA - økonomi'!H"&amp;4+15*$A72+4*$A72+4),0)+IF(Analyse!$E$107="X",INDIRECT("'DATA - økonomi'!H"&amp;4+15*$A72+4*$A72+5),0)+IF(Analyse!$E$108="X",INDIRECT("'DATA - økonomi'!H"&amp;4+15*$A72+4*$A72+6),0)+IF(Analyse!$E$109="X",INDIRECT("'DATA - økonomi'!H"&amp;4+15*$A72+4*$A72+7),0)+IF(Analyse!$E$110="X",INDIRECT("'DATA - økonomi'!H"&amp;4+15*$A72+4*$A72+8),0)+IF(Analyse!$E$111="X",INDIRECT("'DATA - økonomi'!H"&amp;4+15*$A72+4*$A72+9),0)+IF(Analyse!$E$112="X",INDIRECT("'DATA - økonomi'!H"&amp;4+15*$A72+4*$A72+10),0)+IF(Analyse!$E$115="X",INDIRECT("'DATA - økonomi'!H"&amp;4+15*$A72+4*$A72+11),0)+IF(Analyse!$E$116="X",INDIRECT("'DATA - økonomi'!H"&amp;4+15*$A72+4*$A72+12),0)+IF(Analyse!$E$117="X",INDIRECT("'DATA - økonomi'!H"&amp;4+15*$A72+4*$A72+13),0)+IF(Analyse!$E$129="X",INDIRECT("'DATA - økonomi'!H"&amp;4+15*$A72+4*$A72+14),0)</f>
        <v>0</v>
      </c>
      <c r="I72" s="36">
        <f ca="1">IF(Analyse!$E$3="X",INDIRECT("'DATA - økonomi'!I"&amp;4+15*$A72+4*$A72+0),0)+IF(Analyse!$E$4="X",INDIRECT("'DATA - økonomi'!I"&amp;4+15*$A72+4*$A72+1),0)+IF(Analyse!$E$104="X",INDIRECT("'DATA - økonomi'!I"&amp;4+15*$A72+4*$A72+2),0)+IF(Analyse!$E$105="X",INDIRECT("'DATA - økonomi'!I"&amp;4+15*$A72+4*$A72+3),0)+IF(Analyse!$E$106="X",INDIRECT("'DATA - økonomi'!I"&amp;4+15*$A72+4*$A72+4),0)+IF(Analyse!$E$107="X",INDIRECT("'DATA - økonomi'!I"&amp;4+15*$A72+4*$A72+5),0)+IF(Analyse!$E$108="X",INDIRECT("'DATA - økonomi'!I"&amp;4+15*$A72+4*$A72+6),0)+IF(Analyse!$E$109="X",INDIRECT("'DATA - økonomi'!I"&amp;4+15*$A72+4*$A72+7),0)+IF(Analyse!$E$110="X",INDIRECT("'DATA - økonomi'!I"&amp;4+15*$A72+4*$A72+8),0)+IF(Analyse!$E$111="X",INDIRECT("'DATA - økonomi'!I"&amp;4+15*$A72+4*$A72+9),0)+IF(Analyse!$E$112="X",INDIRECT("'DATA - økonomi'!I"&amp;4+15*$A72+4*$A72+10),0)+IF(Analyse!$E$115="X",INDIRECT("'DATA - økonomi'!I"&amp;4+15*$A72+4*$A72+11),0)+IF(Analyse!$E$116="X",INDIRECT("'DATA - økonomi'!I"&amp;4+15*$A72+4*$A72+12),0)+IF(Analyse!$E$117="X",INDIRECT("'DATA - økonomi'!I"&amp;4+15*$A72+4*$A72+13),0)+IF(Analyse!$E$129="X",INDIRECT("'DATA - økonomi'!I"&amp;4+15*$A72+4*$A72+14),0)</f>
        <v>0</v>
      </c>
      <c r="J72" s="36">
        <f ca="1">IF(Analyse!$E$3="X",INDIRECT("'DATA - økonomi'!J"&amp;4+15*$A72+4*$A72+0),0)+IF(Analyse!$E$4="X",INDIRECT("'DATA - økonomi'!J"&amp;4+15*$A72+4*$A72+1),0)+IF(Analyse!$E$104="X",INDIRECT("'DATA - økonomi'!J"&amp;4+15*$A72+4*$A72+2),0)+IF(Analyse!$E$105="X",INDIRECT("'DATA - økonomi'!J"&amp;4+15*$A72+4*$A72+3),0)+IF(Analyse!$E$106="X",INDIRECT("'DATA - økonomi'!J"&amp;4+15*$A72+4*$A72+4),0)+IF(Analyse!$E$107="X",INDIRECT("'DATA - økonomi'!J"&amp;4+15*$A72+4*$A72+5),0)+IF(Analyse!$E$108="X",INDIRECT("'DATA - økonomi'!J"&amp;4+15*$A72+4*$A72+6),0)+IF(Analyse!$E$109="X",INDIRECT("'DATA - økonomi'!J"&amp;4+15*$A72+4*$A72+7),0)+IF(Analyse!$E$110="X",INDIRECT("'DATA - økonomi'!J"&amp;4+15*$A72+4*$A72+8),0)+IF(Analyse!$E$111="X",INDIRECT("'DATA - økonomi'!J"&amp;4+15*$A72+4*$A72+9),0)+IF(Analyse!$E$112="X",INDIRECT("'DATA - økonomi'!J"&amp;4+15*$A72+4*$A72+10),0)+IF(Analyse!$E$115="X",INDIRECT("'DATA - økonomi'!J"&amp;4+15*$A72+4*$A72+11),0)+IF(Analyse!$E$116="X",INDIRECT("'DATA - økonomi'!J"&amp;4+15*$A72+4*$A72+12),0)+IF(Analyse!$E$117="X",INDIRECT("'DATA - økonomi'!J"&amp;4+15*$A72+4*$A72+13),0)+IF(Analyse!$E$129="X",INDIRECT("'DATA - økonomi'!J"&amp;4+15*$A72+4*$A72+14),0)</f>
        <v>0</v>
      </c>
      <c r="K72" s="36">
        <f ca="1">IF(Analyse!$E$3="X",INDIRECT("'DATA - økonomi'!K"&amp;4+15*$A72+4*$A72+0),0)+IF(Analyse!$E$4="X",INDIRECT("'DATA - økonomi'!K"&amp;4+15*$A72+4*$A72+1),0)+IF(Analyse!$E$104="X",INDIRECT("'DATA - økonomi'!K"&amp;4+15*$A72+4*$A72+2),0)+IF(Analyse!$E$105="X",INDIRECT("'DATA - økonomi'!K"&amp;4+15*$A72+4*$A72+3),0)+IF(Analyse!$E$106="X",INDIRECT("'DATA - økonomi'!K"&amp;4+15*$A72+4*$A72+4),0)+IF(Analyse!$E$107="X",INDIRECT("'DATA - økonomi'!K"&amp;4+15*$A72+4*$A72+5),0)+IF(Analyse!$E$108="X",INDIRECT("'DATA - økonomi'!K"&amp;4+15*$A72+4*$A72+6),0)+IF(Analyse!$E$109="X",INDIRECT("'DATA - økonomi'!K"&amp;4+15*$A72+4*$A72+7),0)+IF(Analyse!$E$110="X",INDIRECT("'DATA - økonomi'!K"&amp;4+15*$A72+4*$A72+8),0)+IF(Analyse!$E$111="X",INDIRECT("'DATA - økonomi'!K"&amp;4+15*$A72+4*$A72+9),0)+IF(Analyse!$E$112="X",INDIRECT("'DATA - økonomi'!K"&amp;4+15*$A72+4*$A72+10),0)+IF(Analyse!$E$115="X",INDIRECT("'DATA - økonomi'!K"&amp;4+15*$A72+4*$A72+11),0)+IF(Analyse!$E$116="X",INDIRECT("'DATA - økonomi'!K"&amp;4+15*$A72+4*$A72+12),0)+IF(Analyse!$E$117="X",INDIRECT("'DATA - økonomi'!K"&amp;4+15*$A72+4*$A72+13),0)+IF(Analyse!$E$129="X",INDIRECT("'DATA - økonomi'!K"&amp;4+15*$A72+4*$A72+14),0)</f>
        <v>0</v>
      </c>
      <c r="L72" s="36">
        <f ca="1">IF(Analyse!$E$3="X",INDIRECT("'DATA - økonomi'!L"&amp;4+15*$A72+4*$A72+0),0)+IF(Analyse!$E$4="X",INDIRECT("'DATA - økonomi'!L"&amp;4+15*$A72+4*$A72+1),0)+IF(Analyse!$E$104="X",INDIRECT("'DATA - økonomi'!L"&amp;4+15*$A72+4*$A72+2),0)+IF(Analyse!$E$105="X",INDIRECT("'DATA - økonomi'!L"&amp;4+15*$A72+4*$A72+3),0)+IF(Analyse!$E$106="X",INDIRECT("'DATA - økonomi'!L"&amp;4+15*$A72+4*$A72+4),0)+IF(Analyse!$E$107="X",INDIRECT("'DATA - økonomi'!L"&amp;4+15*$A72+4*$A72+5),0)+IF(Analyse!$E$108="X",INDIRECT("'DATA - økonomi'!L"&amp;4+15*$A72+4*$A72+6),0)+IF(Analyse!$E$109="X",INDIRECT("'DATA - økonomi'!L"&amp;4+15*$A72+4*$A72+7),0)+IF(Analyse!$E$110="X",INDIRECT("'DATA - økonomi'!L"&amp;4+15*$A72+4*$A72+8),0)+IF(Analyse!$E$111="X",INDIRECT("'DATA - økonomi'!L"&amp;4+15*$A72+4*$A72+9),0)+IF(Analyse!$E$112="X",INDIRECT("'DATA - økonomi'!L"&amp;4+15*$A72+4*$A72+10),0)+IF(Analyse!$E$115="X",INDIRECT("'DATA - økonomi'!L"&amp;4+15*$A72+4*$A72+11),0)+IF(Analyse!$E$116="X",INDIRECT("'DATA - økonomi'!L"&amp;4+15*$A72+4*$A72+12),0)+IF(Analyse!$E$117="X",INDIRECT("'DATA - økonomi'!L"&amp;4+15*$A72+4*$A72+13),0)+IF(Analyse!$E$129="X",INDIRECT("'DATA - økonomi'!L"&amp;4+15*$A72+4*$A72+14),0)</f>
        <v>0</v>
      </c>
      <c r="M72" s="36">
        <f ca="1">IF(Analyse!$E$3="X",INDIRECT("'DATA - økonomi'!M"&amp;4+15*$A72+4*$A72+0),0)+IF(Analyse!$E$4="X",INDIRECT("'DATA - økonomi'!M"&amp;4+15*$A72+4*$A72+1),0)+IF(Analyse!$E$104="X",INDIRECT("'DATA - økonomi'!M"&amp;4+15*$A72+4*$A72+2),0)+IF(Analyse!$E$105="X",INDIRECT("'DATA - økonomi'!M"&amp;4+15*$A72+4*$A72+3),0)+IF(Analyse!$E$106="X",INDIRECT("'DATA - økonomi'!M"&amp;4+15*$A72+4*$A72+4),0)+IF(Analyse!$E$107="X",INDIRECT("'DATA - økonomi'!M"&amp;4+15*$A72+4*$A72+5),0)+IF(Analyse!$E$108="X",INDIRECT("'DATA - økonomi'!M"&amp;4+15*$A72+4*$A72+6),0)+IF(Analyse!$E$109="X",INDIRECT("'DATA - økonomi'!M"&amp;4+15*$A72+4*$A72+7),0)+IF(Analyse!$E$110="X",INDIRECT("'DATA - økonomi'!M"&amp;4+15*$A72+4*$A72+8),0)+IF(Analyse!$E$111="X",INDIRECT("'DATA - økonomi'!M"&amp;4+15*$A72+4*$A72+9),0)+IF(Analyse!$E$112="X",INDIRECT("'DATA - økonomi'!M"&amp;4+15*$A72+4*$A72+10),0)+IF(Analyse!$E$115="X",INDIRECT("'DATA - økonomi'!M"&amp;4+15*$A72+4*$A72+11),0)+IF(Analyse!$E$116="X",INDIRECT("'DATA - økonomi'!M"&amp;4+15*$A72+4*$A72+12),0)+IF(Analyse!$E$117="X",INDIRECT("'DATA - økonomi'!M"&amp;4+15*$A72+4*$A72+13),0)+IF(Analyse!$E$129="X",INDIRECT("'DATA - økonomi'!M"&amp;4+15*$A72+4*$A72+14),0)</f>
        <v>0</v>
      </c>
      <c r="N72" s="36">
        <f ca="1">IF(Analyse!$E$3="X",INDIRECT("'DATA - økonomi'!N"&amp;4+15*$A72+4*$A72+0),0)+IF(Analyse!$E$4="X",INDIRECT("'DATA - økonomi'!N"&amp;4+15*$A72+4*$A72+1),0)+IF(Analyse!$E$104="X",INDIRECT("'DATA - økonomi'!N"&amp;4+15*$A72+4*$A72+2),0)+IF(Analyse!$E$105="X",INDIRECT("'DATA - økonomi'!N"&amp;4+15*$A72+4*$A72+3),0)+IF(Analyse!$E$106="X",INDIRECT("'DATA - økonomi'!N"&amp;4+15*$A72+4*$A72+4),0)+IF(Analyse!$E$107="X",INDIRECT("'DATA - økonomi'!N"&amp;4+15*$A72+4*$A72+5),0)+IF(Analyse!$E$108="X",INDIRECT("'DATA - økonomi'!N"&amp;4+15*$A72+4*$A72+6),0)+IF(Analyse!$E$109="X",INDIRECT("'DATA - økonomi'!N"&amp;4+15*$A72+4*$A72+7),0)+IF(Analyse!$E$110="X",INDIRECT("'DATA - økonomi'!N"&amp;4+15*$A72+4*$A72+8),0)+IF(Analyse!$E$111="X",INDIRECT("'DATA - økonomi'!N"&amp;4+15*$A72+4*$A72+9),0)+IF(Analyse!$E$112="X",INDIRECT("'DATA - økonomi'!N"&amp;4+15*$A72+4*$A72+10),0)+IF(Analyse!$E$115="X",INDIRECT("'DATA - økonomi'!N"&amp;4+15*$A72+4*$A72+11),0)+IF(Analyse!$E$116="X",INDIRECT("'DATA - økonomi'!N"&amp;4+15*$A72+4*$A72+12),0)+IF(Analyse!$E$117="X",INDIRECT("'DATA - økonomi'!N"&amp;4+15*$A72+4*$A72+13),0)+IF(Analyse!$E$129="X",INDIRECT("'DATA - økonomi'!N"&amp;4+15*$A72+4*$A72+14),0)</f>
        <v>0</v>
      </c>
      <c r="O72" s="32"/>
      <c r="P72" s="35" t="s">
        <v>80</v>
      </c>
      <c r="Q72" s="36">
        <f ca="1">IF(Analyse!$E$3="X",INDIRECT("'DATA - økonomi'!Q"&amp;4+15*$A72+4*$A72+0),0)+IF(Analyse!$E$4="X",INDIRECT("'DATA - økonomi'!Q"&amp;4+15*$A72+4*$A72+1),0)+IF(Analyse!$E$104="X",INDIRECT("'DATA - økonomi'!Q"&amp;4+15*$A72+4*$A72+2),0)+IF(Analyse!$E$105="X",INDIRECT("'DATA - økonomi'!Q"&amp;4+15*$A72+4*$A72+3),0)+IF(Analyse!$E$106="X",INDIRECT("'DATA - økonomi'!Q"&amp;4+15*$A72+4*$A72+4),0)+IF(Analyse!$E$107="X",INDIRECT("'DATA - økonomi'!Q"&amp;4+15*$A72+4*$A72+5),0)+IF(Analyse!$E$108="X",INDIRECT("'DATA - økonomi'!Q"&amp;4+15*$A72+4*$A72+6),0)+IF(Analyse!$E$109="X",INDIRECT("'DATA - økonomi'!Q"&amp;4+15*$A72+4*$A72+7),0)+IF(Analyse!$E$110="X",INDIRECT("'DATA - økonomi'!Q"&amp;4+15*$A72+4*$A72+8),0)+IF(Analyse!$E$111="X",INDIRECT("'DATA - økonomi'!Q"&amp;4+15*$A72+4*$A72+9),0)+IF(Analyse!$E$112="X",INDIRECT("'DATA - økonomi'!Q"&amp;4+15*$A72+4*$A72+10),0)+IF(Analyse!$E$115="X",INDIRECT("'DATA - økonomi'!Q"&amp;4+15*$A72+4*$A72+11),0)+IF(Analyse!$E$116="X",INDIRECT("'DATA - økonomi'!Q"&amp;4+15*$A72+4*$A72+12),0)+IF(Analyse!$E$117="X",INDIRECT("'DATA - økonomi'!Q"&amp;4+15*$A72+4*$A72+13),0)+IF(Analyse!$E$129="X",INDIRECT("'DATA - økonomi'!Q"&amp;4+15*$A72+4*$A72+14),0)</f>
        <v>0</v>
      </c>
      <c r="R72" s="36">
        <f ca="1">IF(Analyse!$E$3="X",INDIRECT("'DATA - økonomi'!R"&amp;4+15*$A72+4*$A72+0),0)+IF(Analyse!$E$4="X",INDIRECT("'DATA - økonomi'!R"&amp;4+15*$A72+4*$A72+1),0)+IF(Analyse!$E$104="X",INDIRECT("'DATA - økonomi'!R"&amp;4+15*$A72+4*$A72+2),0)+IF(Analyse!$E$105="X",INDIRECT("'DATA - økonomi'!R"&amp;4+15*$A72+4*$A72+3),0)+IF(Analyse!$E$106="X",INDIRECT("'DATA - økonomi'!R"&amp;4+15*$A72+4*$A72+4),0)+IF(Analyse!$E$107="X",INDIRECT("'DATA - økonomi'!R"&amp;4+15*$A72+4*$A72+5),0)+IF(Analyse!$E$108="X",INDIRECT("'DATA - økonomi'!R"&amp;4+15*$A72+4*$A72+6),0)+IF(Analyse!$E$109="X",INDIRECT("'DATA - økonomi'!R"&amp;4+15*$A72+4*$A72+7),0)+IF(Analyse!$E$110="X",INDIRECT("'DATA - økonomi'!R"&amp;4+15*$A72+4*$A72+8),0)+IF(Analyse!$E$111="X",INDIRECT("'DATA - økonomi'!R"&amp;4+15*$A72+4*$A72+9),0)+IF(Analyse!$E$112="X",INDIRECT("'DATA - økonomi'!R"&amp;4+15*$A72+4*$A72+10),0)+IF(Analyse!$E$115="X",INDIRECT("'DATA - økonomi'!R"&amp;4+15*$A72+4*$A72+11),0)+IF(Analyse!$E$116="X",INDIRECT("'DATA - økonomi'!R"&amp;4+15*$A72+4*$A72+12),0)+IF(Analyse!$E$117="X",INDIRECT("'DATA - økonomi'!R"&amp;4+15*$A72+4*$A72+13),0)+IF(Analyse!$E$129="X",INDIRECT("'DATA - økonomi'!R"&amp;4+15*$A72+4*$A72+14),0)</f>
        <v>0</v>
      </c>
      <c r="S72" s="36">
        <f ca="1">IF(Analyse!$E$3="X",INDIRECT("'DATA - økonomi'!S"&amp;4+15*$A72+4*$A72+0),0)+IF(Analyse!$E$4="X",INDIRECT("'DATA - økonomi'!S"&amp;4+15*$A72+4*$A72+1),0)+IF(Analyse!$E$104="X",INDIRECT("'DATA - økonomi'!S"&amp;4+15*$A72+4*$A72+2),0)+IF(Analyse!$E$105="X",INDIRECT("'DATA - økonomi'!S"&amp;4+15*$A72+4*$A72+3),0)+IF(Analyse!$E$106="X",INDIRECT("'DATA - økonomi'!S"&amp;4+15*$A72+4*$A72+4),0)+IF(Analyse!$E$107="X",INDIRECT("'DATA - økonomi'!S"&amp;4+15*$A72+4*$A72+5),0)+IF(Analyse!$E$108="X",INDIRECT("'DATA - økonomi'!S"&amp;4+15*$A72+4*$A72+6),0)+IF(Analyse!$E$109="X",INDIRECT("'DATA - økonomi'!S"&amp;4+15*$A72+4*$A72+7),0)+IF(Analyse!$E$110="X",INDIRECT("'DATA - økonomi'!S"&amp;4+15*$A72+4*$A72+8),0)+IF(Analyse!$E$111="X",INDIRECT("'DATA - økonomi'!S"&amp;4+15*$A72+4*$A72+9),0)+IF(Analyse!$E$112="X",INDIRECT("'DATA - økonomi'!S"&amp;4+15*$A72+4*$A72+10),0)+IF(Analyse!$E$115="X",INDIRECT("'DATA - økonomi'!S"&amp;4+15*$A72+4*$A72+11),0)+IF(Analyse!$E$116="X",INDIRECT("'DATA - økonomi'!S"&amp;4+15*$A72+4*$A72+12),0)+IF(Analyse!$E$117="X",INDIRECT("'DATA - økonomi'!S"&amp;4+15*$A72+4*$A72+13),0)+IF(Analyse!$E$129="X",INDIRECT("'DATA - økonomi'!S"&amp;4+15*$A72+4*$A72+14),0)</f>
        <v>0</v>
      </c>
      <c r="T72" s="36">
        <f ca="1">IF(Analyse!$E$3="X",INDIRECT("'DATA - økonomi'!T"&amp;4+15*$A72+4*$A72+0),0)+IF(Analyse!$E$4="X",INDIRECT("'DATA - økonomi'!T"&amp;4+15*$A72+4*$A72+1),0)+IF(Analyse!$E$104="X",INDIRECT("'DATA - økonomi'!T"&amp;4+15*$A72+4*$A72+2),0)+IF(Analyse!$E$105="X",INDIRECT("'DATA - økonomi'!T"&amp;4+15*$A72+4*$A72+3),0)+IF(Analyse!$E$106="X",INDIRECT("'DATA - økonomi'!T"&amp;4+15*$A72+4*$A72+4),0)+IF(Analyse!$E$107="X",INDIRECT("'DATA - økonomi'!T"&amp;4+15*$A72+4*$A72+5),0)+IF(Analyse!$E$108="X",INDIRECT("'DATA - økonomi'!T"&amp;4+15*$A72+4*$A72+6),0)+IF(Analyse!$E$109="X",INDIRECT("'DATA - økonomi'!T"&amp;4+15*$A72+4*$A72+7),0)+IF(Analyse!$E$110="X",INDIRECT("'DATA - økonomi'!T"&amp;4+15*$A72+4*$A72+8),0)+IF(Analyse!$E$111="X",INDIRECT("'DATA - økonomi'!T"&amp;4+15*$A72+4*$A72+9),0)+IF(Analyse!$E$112="X",INDIRECT("'DATA - økonomi'!T"&amp;4+15*$A72+4*$A72+10),0)+IF(Analyse!$E$115="X",INDIRECT("'DATA - økonomi'!T"&amp;4+15*$A72+4*$A72+11),0)+IF(Analyse!$E$116="X",INDIRECT("'DATA - økonomi'!T"&amp;4+15*$A72+4*$A72+12),0)+IF(Analyse!$E$117="X",INDIRECT("'DATA - økonomi'!T"&amp;4+15*$A72+4*$A72+13),0)+IF(Analyse!$E$129="X",INDIRECT("'DATA - økonomi'!T"&amp;4+15*$A72+4*$A72+14),0)</f>
        <v>0</v>
      </c>
      <c r="U72" s="36">
        <f ca="1">IF(Analyse!$E$3="X",INDIRECT("'DATA - økonomi'!U"&amp;4+15*$A72+4*$A72+0),0)+IF(Analyse!$E$4="X",INDIRECT("'DATA - økonomi'!U"&amp;4+15*$A72+4*$A72+1),0)+IF(Analyse!$E$104="X",INDIRECT("'DATA - økonomi'!U"&amp;4+15*$A72+4*$A72+2),0)+IF(Analyse!$E$105="X",INDIRECT("'DATA - økonomi'!U"&amp;4+15*$A72+4*$A72+3),0)+IF(Analyse!$E$106="X",INDIRECT("'DATA - økonomi'!U"&amp;4+15*$A72+4*$A72+4),0)+IF(Analyse!$E$107="X",INDIRECT("'DATA - økonomi'!U"&amp;4+15*$A72+4*$A72+5),0)+IF(Analyse!$E$108="X",INDIRECT("'DATA - økonomi'!U"&amp;4+15*$A72+4*$A72+6),0)+IF(Analyse!$E$109="X",INDIRECT("'DATA - økonomi'!U"&amp;4+15*$A72+4*$A72+7),0)+IF(Analyse!$E$110="X",INDIRECT("'DATA - økonomi'!U"&amp;4+15*$A72+4*$A72+8),0)+IF(Analyse!$E$111="X",INDIRECT("'DATA - økonomi'!U"&amp;4+15*$A72+4*$A72+9),0)+IF(Analyse!$E$112="X",INDIRECT("'DATA - økonomi'!U"&amp;4+15*$A72+4*$A72+10),0)+IF(Analyse!$E$115="X",INDIRECT("'DATA - økonomi'!U"&amp;4+15*$A72+4*$A72+11),0)+IF(Analyse!$E$116="X",INDIRECT("'DATA - økonomi'!U"&amp;4+15*$A72+4*$A72+12),0)+IF(Analyse!$E$117="X",INDIRECT("'DATA - økonomi'!U"&amp;4+15*$A72+4*$A72+13),0)+IF(Analyse!$E$129="X",INDIRECT("'DATA - økonomi'!U"&amp;4+15*$A72+4*$A72+14),0)</f>
        <v>0</v>
      </c>
      <c r="V72" s="36">
        <f ca="1">IF(Analyse!$E$3="X",INDIRECT("'DATA - økonomi'!V"&amp;4+15*$A72+4*$A72+0),0)+IF(Analyse!$E$4="X",INDIRECT("'DATA - økonomi'!V"&amp;4+15*$A72+4*$A72+1),0)+IF(Analyse!$E$104="X",INDIRECT("'DATA - økonomi'!V"&amp;4+15*$A72+4*$A72+2),0)+IF(Analyse!$E$105="X",INDIRECT("'DATA - økonomi'!V"&amp;4+15*$A72+4*$A72+3),0)+IF(Analyse!$E$106="X",INDIRECT("'DATA - økonomi'!V"&amp;4+15*$A72+4*$A72+4),0)+IF(Analyse!$E$107="X",INDIRECT("'DATA - økonomi'!V"&amp;4+15*$A72+4*$A72+5),0)+IF(Analyse!$E$108="X",INDIRECT("'DATA - økonomi'!V"&amp;4+15*$A72+4*$A72+6),0)+IF(Analyse!$E$109="X",INDIRECT("'DATA - økonomi'!V"&amp;4+15*$A72+4*$A72+7),0)+IF(Analyse!$E$110="X",INDIRECT("'DATA - økonomi'!V"&amp;4+15*$A72+4*$A72+8),0)+IF(Analyse!$E$111="X",INDIRECT("'DATA - økonomi'!V"&amp;4+15*$A72+4*$A72+9),0)+IF(Analyse!$E$112="X",INDIRECT("'DATA - økonomi'!V"&amp;4+15*$A72+4*$A72+10),0)+IF(Analyse!$E$115="X",INDIRECT("'DATA - økonomi'!V"&amp;4+15*$A72+4*$A72+11),0)+IF(Analyse!$E$116="X",INDIRECT("'DATA - økonomi'!V"&amp;4+15*$A72+4*$A72+12),0)+IF(Analyse!$E$117="X",INDIRECT("'DATA - økonomi'!V"&amp;4+15*$A72+4*$A72+13),0)+IF(Analyse!$E$129="X",INDIRECT("'DATA - økonomi'!V"&amp;4+15*$A72+4*$A72+14),0)</f>
        <v>0</v>
      </c>
      <c r="W72" s="36">
        <f ca="1">IF(Analyse!$E$3="X",INDIRECT("'DATA - økonomi'!W"&amp;4+15*$A72+4*$A72+0),0)+IF(Analyse!$E$4="X",INDIRECT("'DATA - økonomi'!W"&amp;4+15*$A72+4*$A72+1),0)+IF(Analyse!$E$104="X",INDIRECT("'DATA - økonomi'!W"&amp;4+15*$A72+4*$A72+2),0)+IF(Analyse!$E$105="X",INDIRECT("'DATA - økonomi'!W"&amp;4+15*$A72+4*$A72+3),0)+IF(Analyse!$E$106="X",INDIRECT("'DATA - økonomi'!W"&amp;4+15*$A72+4*$A72+4),0)+IF(Analyse!$E$107="X",INDIRECT("'DATA - økonomi'!W"&amp;4+15*$A72+4*$A72+5),0)+IF(Analyse!$E$108="X",INDIRECT("'DATA - økonomi'!W"&amp;4+15*$A72+4*$A72+6),0)+IF(Analyse!$E$109="X",INDIRECT("'DATA - økonomi'!W"&amp;4+15*$A72+4*$A72+7),0)+IF(Analyse!$E$110="X",INDIRECT("'DATA - økonomi'!W"&amp;4+15*$A72+4*$A72+8),0)+IF(Analyse!$E$111="X",INDIRECT("'DATA - økonomi'!W"&amp;4+15*$A72+4*$A72+9),0)+IF(Analyse!$E$112="X",INDIRECT("'DATA - økonomi'!W"&amp;4+15*$A72+4*$A72+10),0)+IF(Analyse!$E$115="X",INDIRECT("'DATA - økonomi'!W"&amp;4+15*$A72+4*$A72+11),0)+IF(Analyse!$E$116="X",INDIRECT("'DATA - økonomi'!W"&amp;4+15*$A72+4*$A72+12),0)+IF(Analyse!$E$117="X",INDIRECT("'DATA - økonomi'!W"&amp;4+15*$A72+4*$A72+13),0)+IF(Analyse!$E$129="X",INDIRECT("'DATA - økonomi'!W"&amp;4+15*$A72+4*$A72+14),0)</f>
        <v>0</v>
      </c>
      <c r="X72" s="36">
        <f ca="1">IF(Analyse!$E$3="X",INDIRECT("'DATA - økonomi'!X"&amp;4+15*$A72+4*$A72+0),0)+IF(Analyse!$E$4="X",INDIRECT("'DATA - økonomi'!X"&amp;4+15*$A72+4*$A72+1),0)+IF(Analyse!$E$104="X",INDIRECT("'DATA - økonomi'!X"&amp;4+15*$A72+4*$A72+2),0)+IF(Analyse!$E$105="X",INDIRECT("'DATA - økonomi'!X"&amp;4+15*$A72+4*$A72+3),0)+IF(Analyse!$E$106="X",INDIRECT("'DATA - økonomi'!X"&amp;4+15*$A72+4*$A72+4),0)+IF(Analyse!$E$107="X",INDIRECT("'DATA - økonomi'!X"&amp;4+15*$A72+4*$A72+5),0)+IF(Analyse!$E$108="X",INDIRECT("'DATA - økonomi'!X"&amp;4+15*$A72+4*$A72+6),0)+IF(Analyse!$E$109="X",INDIRECT("'DATA - økonomi'!X"&amp;4+15*$A72+4*$A72+7),0)+IF(Analyse!$E$110="X",INDIRECT("'DATA - økonomi'!X"&amp;4+15*$A72+4*$A72+8),0)+IF(Analyse!$E$111="X",INDIRECT("'DATA - økonomi'!X"&amp;4+15*$A72+4*$A72+9),0)+IF(Analyse!$E$112="X",INDIRECT("'DATA - økonomi'!X"&amp;4+15*$A72+4*$A72+10),0)+IF(Analyse!$E$115="X",INDIRECT("'DATA - økonomi'!X"&amp;4+15*$A72+4*$A72+11),0)+IF(Analyse!$E$116="X",INDIRECT("'DATA - økonomi'!X"&amp;4+15*$A72+4*$A72+12),0)+IF(Analyse!$E$117="X",INDIRECT("'DATA - økonomi'!X"&amp;4+15*$A72+4*$A72+13),0)+IF(Analyse!$E$129="X",INDIRECT("'DATA - økonomi'!X"&amp;4+15*$A72+4*$A72+14),0)</f>
        <v>0</v>
      </c>
      <c r="Y72" s="36">
        <f ca="1">IF(Analyse!$E$3="X",INDIRECT("'DATA - økonomi'!Y"&amp;4+15*$A72+4*$A72+0),0)+IF(Analyse!$E$4="X",INDIRECT("'DATA - økonomi'!Y"&amp;4+15*$A72+4*$A72+1),0)+IF(Analyse!$E$104="X",INDIRECT("'DATA - økonomi'!Y"&amp;4+15*$A72+4*$A72+2),0)+IF(Analyse!$E$105="X",INDIRECT("'DATA - økonomi'!Y"&amp;4+15*$A72+4*$A72+3),0)+IF(Analyse!$E$106="X",INDIRECT("'DATA - økonomi'!Y"&amp;4+15*$A72+4*$A72+4),0)+IF(Analyse!$E$107="X",INDIRECT("'DATA - økonomi'!Y"&amp;4+15*$A72+4*$A72+5),0)+IF(Analyse!$E$108="X",INDIRECT("'DATA - økonomi'!Y"&amp;4+15*$A72+4*$A72+6),0)+IF(Analyse!$E$109="X",INDIRECT("'DATA - økonomi'!Y"&amp;4+15*$A72+4*$A72+7),0)+IF(Analyse!$E$110="X",INDIRECT("'DATA - økonomi'!Y"&amp;4+15*$A72+4*$A72+8),0)+IF(Analyse!$E$111="X",INDIRECT("'DATA - økonomi'!Y"&amp;4+15*$A72+4*$A72+9),0)+IF(Analyse!$E$112="X",INDIRECT("'DATA - økonomi'!Y"&amp;4+15*$A72+4*$A72+10),0)+IF(Analyse!$E$115="X",INDIRECT("'DATA - økonomi'!Y"&amp;4+15*$A72+4*$A72+11),0)+IF(Analyse!$E$116="X",INDIRECT("'DATA - økonomi'!Y"&amp;4+15*$A72+4*$A72+12),0)+IF(Analyse!$E$117="X",INDIRECT("'DATA - økonomi'!Y"&amp;4+15*$A72+4*$A72+13),0)+IF(Analyse!$E$129="X",INDIRECT("'DATA - økonomi'!Y"&amp;4+15*$A72+4*$A72+14),0)</f>
        <v>0</v>
      </c>
      <c r="Z72" s="36">
        <f ca="1">IF(Analyse!$E$3="X",INDIRECT("'DATA - økonomi'!Z"&amp;4+15*$A72+4*$A72+0),0)+IF(Analyse!$E$4="X",INDIRECT("'DATA - økonomi'!Z"&amp;4+15*$A72+4*$A72+1),0)+IF(Analyse!$E$104="X",INDIRECT("'DATA - økonomi'!Z"&amp;4+15*$A72+4*$A72+2),0)+IF(Analyse!$E$105="X",INDIRECT("'DATA - økonomi'!Z"&amp;4+15*$A72+4*$A72+3),0)+IF(Analyse!$E$106="X",INDIRECT("'DATA - økonomi'!Z"&amp;4+15*$A72+4*$A72+4),0)+IF(Analyse!$E$107="X",INDIRECT("'DATA - økonomi'!Z"&amp;4+15*$A72+4*$A72+5),0)+IF(Analyse!$E$108="X",INDIRECT("'DATA - økonomi'!Z"&amp;4+15*$A72+4*$A72+6),0)+IF(Analyse!$E$109="X",INDIRECT("'DATA - økonomi'!Z"&amp;4+15*$A72+4*$A72+7),0)+IF(Analyse!$E$110="X",INDIRECT("'DATA - økonomi'!Z"&amp;4+15*$A72+4*$A72+8),0)+IF(Analyse!$E$111="X",INDIRECT("'DATA - økonomi'!Z"&amp;4+15*$A72+4*$A72+9),0)+IF(Analyse!$E$112="X",INDIRECT("'DATA - økonomi'!Z"&amp;4+15*$A72+4*$A72+10),0)+IF(Analyse!$E$115="X",INDIRECT("'DATA - økonomi'!Z"&amp;4+15*$A72+4*$A72+11),0)+IF(Analyse!$E$116="X",INDIRECT("'DATA - økonomi'!Z"&amp;4+15*$A72+4*$A72+12),0)+IF(Analyse!$E$117="X",INDIRECT("'DATA - økonomi'!Z"&amp;4+15*$A72+4*$A72+13),0)+IF(Analyse!$E$129="X",INDIRECT("'DATA - økonomi'!Z"&amp;4+15*$A72+4*$A72+14),0)</f>
        <v>0</v>
      </c>
      <c r="AA72" s="36">
        <f ca="1">IF(Analyse!$E$3="X",INDIRECT("'DATA - økonomi'!Z"&amp;4+15*$A72+4*$A72+0),0)+IF(Analyse!$E$4="X",INDIRECT("'DATA - økonomi'!Z"&amp;4+15*$A72+4*$A72+1),0)+IF(Analyse!$E$104="X",INDIRECT("'DATA - økonomi'!Z"&amp;4+15*$A72+4*$A72+2),0)+IF(Analyse!$E$105="X",INDIRECT("'DATA - økonomi'!Z"&amp;4+15*$A72+4*$A72+3),0)+IF(Analyse!$E$106="X",INDIRECT("'DATA - økonomi'!Z"&amp;4+15*$A72+4*$A72+4),0)+IF(Analyse!$E$107="X",INDIRECT("'DATA - økonomi'!Z"&amp;4+15*$A72+4*$A72+5),0)+IF(Analyse!$E$108="X",INDIRECT("'DATA - økonomi'!Z"&amp;4+15*$A72+4*$A72+6),0)+IF(Analyse!$E$109="X",INDIRECT("'DATA - økonomi'!Z"&amp;4+15*$A72+4*$A72+7),0)+IF(Analyse!$E$110="X",INDIRECT("'DATA - økonomi'!Z"&amp;4+15*$A72+4*$A72+8),0)+IF(Analyse!$E$111="X",INDIRECT("'DATA - økonomi'!Z"&amp;4+15*$A72+4*$A72+9),0)+IF(Analyse!$E$112="X",INDIRECT("'DATA - økonomi'!Z"&amp;4+15*$A72+4*$A72+10),0)+IF(Analyse!$E$115="X",INDIRECT("'DATA - økonomi'!Z"&amp;4+15*$A72+4*$A72+11),0)+IF(Analyse!$E$116="X",INDIRECT("'DATA - økonomi'!Z"&amp;4+15*$A72+4*$A72+12),0)+IF(Analyse!$E$117="X",INDIRECT("'DATA - økonomi'!Z"&amp;4+15*$A72+4*$A72+13),0)+IF(Analyse!$E$129="X",INDIRECT("'DATA - økonomi'!Z"&amp;4+15*$A72+4*$A72+14),0)</f>
        <v>0</v>
      </c>
      <c r="AB72" s="36">
        <f ca="1">IF(Analyse!$E$3="X",INDIRECT("'DATA - økonomi'!Z"&amp;4+15*$A72+4*$A72+0),0)+IF(Analyse!$E$4="X",INDIRECT("'DATA - økonomi'!Z"&amp;4+15*$A72+4*$A72+1),0)+IF(Analyse!$E$104="X",INDIRECT("'DATA - økonomi'!Z"&amp;4+15*$A72+4*$A72+2),0)+IF(Analyse!$E$105="X",INDIRECT("'DATA - økonomi'!Z"&amp;4+15*$A72+4*$A72+3),0)+IF(Analyse!$E$106="X",INDIRECT("'DATA - økonomi'!Z"&amp;4+15*$A72+4*$A72+4),0)+IF(Analyse!$E$107="X",INDIRECT("'DATA - økonomi'!Z"&amp;4+15*$A72+4*$A72+5),0)+IF(Analyse!$E$108="X",INDIRECT("'DATA - økonomi'!Z"&amp;4+15*$A72+4*$A72+6),0)+IF(Analyse!$E$109="X",INDIRECT("'DATA - økonomi'!Z"&amp;4+15*$A72+4*$A72+7),0)+IF(Analyse!$E$110="X",INDIRECT("'DATA - økonomi'!Z"&amp;4+15*$A72+4*$A72+8),0)+IF(Analyse!$E$111="X",INDIRECT("'DATA - økonomi'!Z"&amp;4+15*$A72+4*$A72+9),0)+IF(Analyse!$E$112="X",INDIRECT("'DATA - økonomi'!Z"&amp;4+15*$A72+4*$A72+10),0)+IF(Analyse!$E$115="X",INDIRECT("'DATA - økonomi'!Z"&amp;4+15*$A72+4*$A72+11),0)+IF(Analyse!$E$116="X",INDIRECT("'DATA - økonomi'!Z"&amp;4+15*$A72+4*$A72+12),0)+IF(Analyse!$E$117="X",INDIRECT("'DATA - økonomi'!Z"&amp;4+15*$A72+4*$A72+13),0)+IF(Analyse!$E$129="X",INDIRECT("'DATA - økonomi'!Z"&amp;4+15*$A72+4*$A72+14),0)</f>
        <v>0</v>
      </c>
      <c r="AC72" s="30"/>
      <c r="AD72" s="35" t="s">
        <v>80</v>
      </c>
      <c r="AE72" s="36">
        <f ca="1">IF(Analyse!$E$3="X",INDIRECT("'DATA - økonomi'!AE"&amp;4+15*$A72+4*$A72+0),0)+IF(Analyse!$E$4="X",INDIRECT("'DATA - økonomi'!AE"&amp;4+15*$A72+4*$A72+1),0)+IF(Analyse!$E$104="X",INDIRECT("'DATA - økonomi'!AE"&amp;4+15*$A72+4*$A72+2),0)+IF(Analyse!$E$105="X",INDIRECT("'DATA - økonomi'!AE"&amp;4+15*$A72+4*$A72+3),0)+IF(Analyse!$E$106="X",INDIRECT("'DATA - økonomi'!AE"&amp;4+15*$A72+4*$A72+4),0)+IF(Analyse!$E$107="X",INDIRECT("'DATA - økonomi'!AE"&amp;4+15*$A72+4*$A72+5),0)+IF(Analyse!$E$108="X",INDIRECT("'DATA - økonomi'!AE"&amp;4+15*$A72+4*$A72+6),0)+IF(Analyse!$E$109="X",INDIRECT("'DATA - økonomi'!AE"&amp;4+15*$A72+4*$A72+7),0)+IF(Analyse!$E$110="X",INDIRECT("'DATA - økonomi'!AE"&amp;4+15*$A72+4*$A72+8),0)+IF(Analyse!$E$111="X",INDIRECT("'DATA - økonomi'!AE"&amp;4+15*$A72+4*$A72+9),0)+IF(Analyse!$E$112="X",INDIRECT("'DATA - økonomi'!AE"&amp;4+15*$A72+4*$A72+10),0)+IF(Analyse!$E$115="X",INDIRECT("'DATA - økonomi'!AE"&amp;4+15*$A72+4*$A72+11),0)+IF(Analyse!$E$116="X",INDIRECT("'DATA - økonomi'!AE"&amp;4+15*$A72+4*$A72+12),0)+IF(Analyse!$E$117="X",INDIRECT("'DATA - økonomi'!AE"&amp;4+15*$A72+4*$A72+13),0)+IF(Analyse!$E$129="X",INDIRECT("'DATA - økonomi'!AE"&amp;4+15*$A72+4*$A72+14),0)</f>
        <v>0</v>
      </c>
      <c r="AF72" s="36">
        <f ca="1">IF(Analyse!$E$3="X",INDIRECT("'DATA - økonomi'!AF"&amp;4+15*$A72+4*$A72+0),0)+IF(Analyse!$E$4="X",INDIRECT("'DATA - økonomi'!AF"&amp;4+15*$A72+4*$A72+1),0)+IF(Analyse!$E$104="X",INDIRECT("'DATA - økonomi'!AF"&amp;4+15*$A72+4*$A72+2),0)+IF(Analyse!$E$105="X",INDIRECT("'DATA - økonomi'!AF"&amp;4+15*$A72+4*$A72+3),0)+IF(Analyse!$E$106="X",INDIRECT("'DATA - økonomi'!AF"&amp;4+15*$A72+4*$A72+4),0)+IF(Analyse!$E$107="X",INDIRECT("'DATA - økonomi'!AF"&amp;4+15*$A72+4*$A72+5),0)+IF(Analyse!$E$108="X",INDIRECT("'DATA - økonomi'!AF"&amp;4+15*$A72+4*$A72+6),0)+IF(Analyse!$E$109="X",INDIRECT("'DATA - økonomi'!AF"&amp;4+15*$A72+4*$A72+7),0)+IF(Analyse!$E$110="X",INDIRECT("'DATA - økonomi'!AF"&amp;4+15*$A72+4*$A72+8),0)+IF(Analyse!$E$111="X",INDIRECT("'DATA - økonomi'!AF"&amp;4+15*$A72+4*$A72+9),0)+IF(Analyse!$E$112="X",INDIRECT("'DATA - økonomi'!AF"&amp;4+15*$A72+4*$A72+10),0)+IF(Analyse!$E$115="X",INDIRECT("'DATA - økonomi'!AF"&amp;4+15*$A72+4*$A72+11),0)+IF(Analyse!$E$116="X",INDIRECT("'DATA - økonomi'!AF"&amp;4+15*$A72+4*$A72+12),0)+IF(Analyse!$E$117="X",INDIRECT("'DATA - økonomi'!AF"&amp;4+15*$A72+4*$A72+13),0)+IF(Analyse!$E$129="X",INDIRECT("'DATA - økonomi'!AF"&amp;4+15*$A72+4*$A72+14),0)</f>
        <v>0</v>
      </c>
      <c r="AG72" s="36">
        <f ca="1">IF(Analyse!$E$3="X",INDIRECT("'DATA - økonomi'!AG"&amp;4+15*$A72+4*$A72+0),0)+IF(Analyse!$E$4="X",INDIRECT("'DATA - økonomi'!AG"&amp;4+15*$A72+4*$A72+1),0)+IF(Analyse!$E$104="X",INDIRECT("'DATA - økonomi'!AG"&amp;4+15*$A72+4*$A72+2),0)+IF(Analyse!$E$105="X",INDIRECT("'DATA - økonomi'!AG"&amp;4+15*$A72+4*$A72+3),0)+IF(Analyse!$E$106="X",INDIRECT("'DATA - økonomi'!AG"&amp;4+15*$A72+4*$A72+4),0)+IF(Analyse!$E$107="X",INDIRECT("'DATA - økonomi'!AG"&amp;4+15*$A72+4*$A72+5),0)+IF(Analyse!$E$108="X",INDIRECT("'DATA - økonomi'!AG"&amp;4+15*$A72+4*$A72+6),0)+IF(Analyse!$E$109="X",INDIRECT("'DATA - økonomi'!AG"&amp;4+15*$A72+4*$A72+7),0)+IF(Analyse!$E$110="X",INDIRECT("'DATA - økonomi'!AG"&amp;4+15*$A72+4*$A72+8),0)+IF(Analyse!$E$111="X",INDIRECT("'DATA - økonomi'!AG"&amp;4+15*$A72+4*$A72+9),0)+IF(Analyse!$E$112="X",INDIRECT("'DATA - økonomi'!AG"&amp;4+15*$A72+4*$A72+10),0)+IF(Analyse!$E$115="X",INDIRECT("'DATA - økonomi'!AG"&amp;4+15*$A72+4*$A72+11),0)+IF(Analyse!$E$116="X",INDIRECT("'DATA - økonomi'!AG"&amp;4+15*$A72+4*$A72+12),0)+IF(Analyse!$E$117="X",INDIRECT("'DATA - økonomi'!AG"&amp;4+15*$A72+4*$A72+13),0)+IF(Analyse!$E$129="X",INDIRECT("'DATA - økonomi'!AG"&amp;4+15*$A72+4*$A72+14),0)</f>
        <v>0</v>
      </c>
      <c r="AH72" s="36">
        <f ca="1">IF(Analyse!$E$3="X",INDIRECT("'DATA - økonomi'!AH"&amp;4+15*$A72+4*$A72+0),0)+IF(Analyse!$E$4="X",INDIRECT("'DATA - økonomi'!AH"&amp;4+15*$A72+4*$A72+1),0)+IF(Analyse!$E$104="X",INDIRECT("'DATA - økonomi'!AH"&amp;4+15*$A72+4*$A72+2),0)+IF(Analyse!$E$105="X",INDIRECT("'DATA - økonomi'!AH"&amp;4+15*$A72+4*$A72+3),0)+IF(Analyse!$E$106="X",INDIRECT("'DATA - økonomi'!AH"&amp;4+15*$A72+4*$A72+4),0)+IF(Analyse!$E$107="X",INDIRECT("'DATA - økonomi'!AH"&amp;4+15*$A72+4*$A72+5),0)+IF(Analyse!$E$108="X",INDIRECT("'DATA - økonomi'!AH"&amp;4+15*$A72+4*$A72+6),0)+IF(Analyse!$E$109="X",INDIRECT("'DATA - økonomi'!AH"&amp;4+15*$A72+4*$A72+7),0)+IF(Analyse!$E$110="X",INDIRECT("'DATA - økonomi'!AH"&amp;4+15*$A72+4*$A72+8),0)+IF(Analyse!$E$111="X",INDIRECT("'DATA - økonomi'!AH"&amp;4+15*$A72+4*$A72+9),0)+IF(Analyse!$E$112="X",INDIRECT("'DATA - økonomi'!AH"&amp;4+15*$A72+4*$A72+10),0)+IF(Analyse!$E$115="X",INDIRECT("'DATA - økonomi'!AH"&amp;4+15*$A72+4*$A72+11),0)+IF(Analyse!$E$116="X",INDIRECT("'DATA - økonomi'!AH"&amp;4+15*$A72+4*$A72+12),0)+IF(Analyse!$E$117="X",INDIRECT("'DATA - økonomi'!AH"&amp;4+15*$A72+4*$A72+13),0)+IF(Analyse!$E$129="X",INDIRECT("'DATA - økonomi'!AH"&amp;4+15*$A72+4*$A72+14),0)</f>
        <v>0</v>
      </c>
      <c r="AI72" s="36">
        <f ca="1">IF(Analyse!$E$3="X",INDIRECT("'DATA - økonomi'!AI"&amp;4+15*$A72+4*$A72+0),0)+IF(Analyse!$E$4="X",INDIRECT("'DATA - økonomi'!AI"&amp;4+15*$A72+4*$A72+1),0)+IF(Analyse!$E$104="X",INDIRECT("'DATA - økonomi'!AI"&amp;4+15*$A72+4*$A72+2),0)+IF(Analyse!$E$105="X",INDIRECT("'DATA - økonomi'!AI"&amp;4+15*$A72+4*$A72+3),0)+IF(Analyse!$E$106="X",INDIRECT("'DATA - økonomi'!AI"&amp;4+15*$A72+4*$A72+4),0)+IF(Analyse!$E$107="X",INDIRECT("'DATA - økonomi'!AI"&amp;4+15*$A72+4*$A72+5),0)+IF(Analyse!$E$108="X",INDIRECT("'DATA - økonomi'!AI"&amp;4+15*$A72+4*$A72+6),0)+IF(Analyse!$E$109="X",INDIRECT("'DATA - økonomi'!AI"&amp;4+15*$A72+4*$A72+7),0)+IF(Analyse!$E$110="X",INDIRECT("'DATA - økonomi'!AI"&amp;4+15*$A72+4*$A72+8),0)+IF(Analyse!$E$111="X",INDIRECT("'DATA - økonomi'!AI"&amp;4+15*$A72+4*$A72+9),0)+IF(Analyse!$E$112="X",INDIRECT("'DATA - økonomi'!AI"&amp;4+15*$A72+4*$A72+10),0)+IF(Analyse!$E$115="X",INDIRECT("'DATA - økonomi'!AI"&amp;4+15*$A72+4*$A72+11),0)+IF(Analyse!$E$116="X",INDIRECT("'DATA - økonomi'!AI"&amp;4+15*$A72+4*$A72+12),0)+IF(Analyse!$E$117="X",INDIRECT("'DATA - økonomi'!AI"&amp;4+15*$A72+4*$A72+13),0)+IF(Analyse!$E$129="X",INDIRECT("'DATA - økonomi'!AI"&amp;4+15*$A72+4*$A72+14),0)</f>
        <v>0</v>
      </c>
      <c r="AJ72" s="36">
        <f ca="1">IF(Analyse!$E$3="X",INDIRECT("'DATA - økonomi'!AJ"&amp;4+15*$A72+4*$A72+0),0)+IF(Analyse!$E$4="X",INDIRECT("'DATA - økonomi'!AJ"&amp;4+15*$A72+4*$A72+1),0)+IF(Analyse!$E$104="X",INDIRECT("'DATA - økonomi'!AJ"&amp;4+15*$A72+4*$A72+2),0)+IF(Analyse!$E$105="X",INDIRECT("'DATA - økonomi'!AJ"&amp;4+15*$A72+4*$A72+3),0)+IF(Analyse!$E$106="X",INDIRECT("'DATA - økonomi'!AJ"&amp;4+15*$A72+4*$A72+4),0)+IF(Analyse!$E$107="X",INDIRECT("'DATA - økonomi'!AJ"&amp;4+15*$A72+4*$A72+5),0)+IF(Analyse!$E$108="X",INDIRECT("'DATA - økonomi'!AJ"&amp;4+15*$A72+4*$A72+6),0)+IF(Analyse!$E$109="X",INDIRECT("'DATA - økonomi'!AJ"&amp;4+15*$A72+4*$A72+7),0)+IF(Analyse!$E$110="X",INDIRECT("'DATA - økonomi'!AJ"&amp;4+15*$A72+4*$A72+8),0)+IF(Analyse!$E$111="X",INDIRECT("'DATA - økonomi'!AJ"&amp;4+15*$A72+4*$A72+9),0)+IF(Analyse!$E$112="X",INDIRECT("'DATA - økonomi'!AJ"&amp;4+15*$A72+4*$A72+10),0)+IF(Analyse!$E$115="X",INDIRECT("'DATA - økonomi'!AJ"&amp;4+15*$A72+4*$A72+11),0)+IF(Analyse!$E$116="X",INDIRECT("'DATA - økonomi'!AJ"&amp;4+15*$A72+4*$A72+12),0)+IF(Analyse!$E$117="X",INDIRECT("'DATA - økonomi'!AJ"&amp;4+15*$A72+4*$A72+13),0)+IF(Analyse!$E$129="X",INDIRECT("'DATA - økonomi'!AJ"&amp;4+15*$A72+4*$A72+14),0)</f>
        <v>0</v>
      </c>
      <c r="AK72" s="36">
        <f ca="1">IF(Analyse!$E$3="X",INDIRECT("'DATA - økonomi'!AK"&amp;4+15*$A72+4*$A72+0),0)+IF(Analyse!$E$4="X",INDIRECT("'DATA - økonomi'!AK"&amp;4+15*$A72+4*$A72+1),0)+IF(Analyse!$E$104="X",INDIRECT("'DATA - økonomi'!AK"&amp;4+15*$A72+4*$A72+2),0)+IF(Analyse!$E$105="X",INDIRECT("'DATA - økonomi'!AK"&amp;4+15*$A72+4*$A72+3),0)+IF(Analyse!$E$106="X",INDIRECT("'DATA - økonomi'!AK"&amp;4+15*$A72+4*$A72+4),0)+IF(Analyse!$E$107="X",INDIRECT("'DATA - økonomi'!AK"&amp;4+15*$A72+4*$A72+5),0)+IF(Analyse!$E$108="X",INDIRECT("'DATA - økonomi'!AK"&amp;4+15*$A72+4*$A72+6),0)+IF(Analyse!$E$109="X",INDIRECT("'DATA - økonomi'!AK"&amp;4+15*$A72+4*$A72+7),0)+IF(Analyse!$E$110="X",INDIRECT("'DATA - økonomi'!AK"&amp;4+15*$A72+4*$A72+8),0)+IF(Analyse!$E$111="X",INDIRECT("'DATA - økonomi'!AK"&amp;4+15*$A72+4*$A72+9),0)+IF(Analyse!$E$112="X",INDIRECT("'DATA - økonomi'!AK"&amp;4+15*$A72+4*$A72+10),0)+IF(Analyse!$E$115="X",INDIRECT("'DATA - økonomi'!AK"&amp;4+15*$A72+4*$A72+11),0)+IF(Analyse!$E$116="X",INDIRECT("'DATA - økonomi'!AK"&amp;4+15*$A72+4*$A72+12),0)+IF(Analyse!$E$117="X",INDIRECT("'DATA - økonomi'!AK"&amp;4+15*$A72+4*$A72+13),0)+IF(Analyse!$E$129="X",INDIRECT("'DATA - økonomi'!AK"&amp;4+15*$A72+4*$A72+14),0)</f>
        <v>0</v>
      </c>
      <c r="AL72" s="36">
        <f ca="1">IF(Analyse!$E$3="X",INDIRECT("'DATA - økonomi'!AL"&amp;4+15*$A72+4*$A72+0),0)+IF(Analyse!$E$4="X",INDIRECT("'DATA - økonomi'!AL"&amp;4+15*$A72+4*$A72+1),0)+IF(Analyse!$E$104="X",INDIRECT("'DATA - økonomi'!AL"&amp;4+15*$A72+4*$A72+2),0)+IF(Analyse!$E$105="X",INDIRECT("'DATA - økonomi'!AL"&amp;4+15*$A72+4*$A72+3),0)+IF(Analyse!$E$106="X",INDIRECT("'DATA - økonomi'!AL"&amp;4+15*$A72+4*$A72+4),0)+IF(Analyse!$E$107="X",INDIRECT("'DATA - økonomi'!AL"&amp;4+15*$A72+4*$A72+5),0)+IF(Analyse!$E$108="X",INDIRECT("'DATA - økonomi'!AL"&amp;4+15*$A72+4*$A72+6),0)+IF(Analyse!$E$109="X",INDIRECT("'DATA - økonomi'!AL"&amp;4+15*$A72+4*$A72+7),0)+IF(Analyse!$E$110="X",INDIRECT("'DATA - økonomi'!AL"&amp;4+15*$A72+4*$A72+8),0)+IF(Analyse!$E$111="X",INDIRECT("'DATA - økonomi'!AL"&amp;4+15*$A72+4*$A72+9),0)+IF(Analyse!$E$112="X",INDIRECT("'DATA - økonomi'!AL"&amp;4+15*$A72+4*$A72+10),0)+IF(Analyse!$E$115="X",INDIRECT("'DATA - økonomi'!AL"&amp;4+15*$A72+4*$A72+11),0)+IF(Analyse!$E$116="X",INDIRECT("'DATA - økonomi'!AL"&amp;4+15*$A72+4*$A72+12),0)+IF(Analyse!$E$117="X",INDIRECT("'DATA - økonomi'!AL"&amp;4+15*$A72+4*$A72+13),0)+IF(Analyse!$E$129="X",INDIRECT("'DATA - økonomi'!AL"&amp;4+15*$A72+4*$A72+14),0)</f>
        <v>0</v>
      </c>
      <c r="AM72" s="36">
        <f ca="1">IF(Analyse!$E$3="X",INDIRECT("'DATA - økonomi'!AM"&amp;4+15*$A72+4*$A72+0),0)+IF(Analyse!$E$4="X",INDIRECT("'DATA - økonomi'!AM"&amp;4+15*$A72+4*$A72+1),0)+IF(Analyse!$E$104="X",INDIRECT("'DATA - økonomi'!AM"&amp;4+15*$A72+4*$A72+2),0)+IF(Analyse!$E$105="X",INDIRECT("'DATA - økonomi'!AM"&amp;4+15*$A72+4*$A72+3),0)+IF(Analyse!$E$106="X",INDIRECT("'DATA - økonomi'!AM"&amp;4+15*$A72+4*$A72+4),0)+IF(Analyse!$E$107="X",INDIRECT("'DATA - økonomi'!AM"&amp;4+15*$A72+4*$A72+5),0)+IF(Analyse!$E$108="X",INDIRECT("'DATA - økonomi'!AM"&amp;4+15*$A72+4*$A72+6),0)+IF(Analyse!$E$109="X",INDIRECT("'DATA - økonomi'!AM"&amp;4+15*$A72+4*$A72+7),0)+IF(Analyse!$E$110="X",INDIRECT("'DATA - økonomi'!AM"&amp;4+15*$A72+4*$A72+8),0)+IF(Analyse!$E$111="X",INDIRECT("'DATA - økonomi'!AM"&amp;4+15*$A72+4*$A72+9),0)+IF(Analyse!$E$112="X",INDIRECT("'DATA - økonomi'!AM"&amp;4+15*$A72+4*$A72+10),0)+IF(Analyse!$E$115="X",INDIRECT("'DATA - økonomi'!AM"&amp;4+15*$A72+4*$A72+11),0)+IF(Analyse!$E$116="X",INDIRECT("'DATA - økonomi'!AM"&amp;4+15*$A72+4*$A72+12),0)+IF(Analyse!$E$117="X",INDIRECT("'DATA - økonomi'!AM"&amp;4+15*$A72+4*$A72+13),0)+IF(Analyse!$E$129="X",INDIRECT("'DATA - økonomi'!AM"&amp;4+15*$A72+4*$A72+14),0)</f>
        <v>0</v>
      </c>
      <c r="AN72" s="36">
        <f ca="1">IF(Analyse!$E$3="X",INDIRECT("'DATA - økonomi'!AN"&amp;4+15*$A72+4*$A72+0),0)+IF(Analyse!$E$4="X",INDIRECT("'DATA - økonomi'!AN"&amp;4+15*$A72+4*$A72+1),0)+IF(Analyse!$E$104="X",INDIRECT("'DATA - økonomi'!AN"&amp;4+15*$A72+4*$A72+2),0)+IF(Analyse!$E$105="X",INDIRECT("'DATA - økonomi'!AN"&amp;4+15*$A72+4*$A72+3),0)+IF(Analyse!$E$106="X",INDIRECT("'DATA - økonomi'!AN"&amp;4+15*$A72+4*$A72+4),0)+IF(Analyse!$E$107="X",INDIRECT("'DATA - økonomi'!AN"&amp;4+15*$A72+4*$A72+5),0)+IF(Analyse!$E$108="X",INDIRECT("'DATA - økonomi'!AN"&amp;4+15*$A72+4*$A72+6),0)+IF(Analyse!$E$109="X",INDIRECT("'DATA - økonomi'!AN"&amp;4+15*$A72+4*$A72+7),0)+IF(Analyse!$E$110="X",INDIRECT("'DATA - økonomi'!AN"&amp;4+15*$A72+4*$A72+8),0)+IF(Analyse!$E$111="X",INDIRECT("'DATA - økonomi'!AN"&amp;4+15*$A72+4*$A72+9),0)+IF(Analyse!$E$112="X",INDIRECT("'DATA - økonomi'!AN"&amp;4+15*$A72+4*$A72+10),0)+IF(Analyse!$E$115="X",INDIRECT("'DATA - økonomi'!AN"&amp;4+15*$A72+4*$A72+11),0)+IF(Analyse!$E$116="X",INDIRECT("'DATA - økonomi'!AN"&amp;4+15*$A72+4*$A72+12),0)+IF(Analyse!$E$117="X",INDIRECT("'DATA - økonomi'!AN"&amp;4+15*$A72+4*$A72+13),0)+IF(Analyse!$E$129="X",INDIRECT("'DATA - økonomi'!AN"&amp;4+15*$A72+4*$A72+14),0)</f>
        <v>0</v>
      </c>
      <c r="AO72" s="36">
        <f ca="1">IF(Analyse!$E$3="X",INDIRECT("'DATA - økonomi'!AO"&amp;4+15*$A72+4*$A72+0),0)+IF(Analyse!$E$4="X",INDIRECT("'DATA - økonomi'!AO"&amp;4+15*$A72+4*$A72+1),0)+IF(Analyse!$E$104="X",INDIRECT("'DATA - økonomi'!AO"&amp;4+15*$A72+4*$A72+2),0)+IF(Analyse!$E$105="X",INDIRECT("'DATA - økonomi'!AO"&amp;4+15*$A72+4*$A72+3),0)+IF(Analyse!$E$106="X",INDIRECT("'DATA - økonomi'!AO"&amp;4+15*$A72+4*$A72+4),0)+IF(Analyse!$E$107="X",INDIRECT("'DATA - økonomi'!AO"&amp;4+15*$A72+4*$A72+5),0)+IF(Analyse!$E$108="X",INDIRECT("'DATA - økonomi'!AO"&amp;4+15*$A72+4*$A72+6),0)+IF(Analyse!$E$109="X",INDIRECT("'DATA - økonomi'!AO"&amp;4+15*$A72+4*$A72+7),0)+IF(Analyse!$E$110="X",INDIRECT("'DATA - økonomi'!AO"&amp;4+15*$A72+4*$A72+8),0)+IF(Analyse!$E$111="X",INDIRECT("'DATA - økonomi'!AO"&amp;4+15*$A72+4*$A72+9),0)+IF(Analyse!$E$112="X",INDIRECT("'DATA - økonomi'!AO"&amp;4+15*$A72+4*$A72+10),0)+IF(Analyse!$E$115="X",INDIRECT("'DATA - økonomi'!AO"&amp;4+15*$A72+4*$A72+11),0)+IF(Analyse!$E$116="X",INDIRECT("'DATA - økonomi'!AO"&amp;4+15*$A72+4*$A72+12),0)+IF(Analyse!$E$117="X",INDIRECT("'DATA - økonomi'!AO"&amp;4+15*$A72+4*$A72+13),0)+IF(Analyse!$E$129="X",INDIRECT("'DATA - økonomi'!AO"&amp;4+15*$A72+4*$A72+14),0)</f>
        <v>0</v>
      </c>
      <c r="AP72" s="30"/>
      <c r="AQ72" s="35" t="s">
        <v>80</v>
      </c>
      <c r="AR72" s="36">
        <f ca="1">INDIRECT("'DATA - økonomi'!AE"&amp;($A175+1)*19)</f>
        <v>34747.516000000003</v>
      </c>
      <c r="AS72" s="36">
        <f ca="1">INDIRECT("'DATA - økonomi'!AF"&amp;($A175+1)*19)</f>
        <v>34255.800000000003</v>
      </c>
      <c r="AT72" s="36">
        <f ca="1">INDIRECT("'DATA - økonomi'!AG"&amp;($A175+1)*19)</f>
        <v>34111.115999999995</v>
      </c>
      <c r="AU72" s="36">
        <f ca="1">INDIRECT("'DATA - økonomi'!AH"&amp;($A175+1)*19)</f>
        <v>34111.983</v>
      </c>
      <c r="AV72" s="36">
        <f ca="1">INDIRECT("'DATA - økonomi'!AI"&amp;($A175+1)*19)</f>
        <v>33814.045999999995</v>
      </c>
      <c r="AW72" s="36">
        <f ca="1">INDIRECT("'DATA - økonomi'!AJ"&amp;($A175+1)*19)</f>
        <v>33746.959999999999</v>
      </c>
      <c r="AX72" s="36">
        <f ca="1">INDIRECT("'DATA - økonomi'!AK"&amp;($A175+1)*19)</f>
        <v>33645.629999999997</v>
      </c>
      <c r="AY72" s="36">
        <f ca="1">INDIRECT("'DATA - økonomi'!AL"&amp;($A175+1)*19)</f>
        <v>33333.866000000002</v>
      </c>
      <c r="AZ72" s="36">
        <f ca="1">INDIRECT("'DATA - økonomi'!AM"&amp;($A175+1)*19)</f>
        <v>32922.652000000002</v>
      </c>
      <c r="BA72" s="36">
        <f ca="1">INDIRECT("'DATA - økonomi'!AN"&amp;($A175+1)*19)</f>
        <v>33047.364000000001</v>
      </c>
      <c r="BB72" s="36">
        <f ca="1">INDIRECT("'DATA - økonomi'!AO"&amp;($A175+1)*19)</f>
        <v>33019.928</v>
      </c>
      <c r="BC72" s="30"/>
    </row>
    <row r="73" spans="1:55" x14ac:dyDescent="0.25">
      <c r="A73" s="32">
        <v>69</v>
      </c>
      <c r="B73" s="35" t="s">
        <v>81</v>
      </c>
      <c r="C73" s="36">
        <f ca="1">IF(Analyse!$E$3="X",INDIRECT("'DATA - økonomi'!C"&amp;4+15*$A73+4*$A73+0),0)+IF(Analyse!$E$4="X",INDIRECT("'DATA - økonomi'!C"&amp;4+15*$A73+4*$A73+1),0)+IF(Analyse!$E$104="X",INDIRECT("'DATA - økonomi'!C"&amp;4+15*$A73+4*$A73+2),0)+IF(Analyse!$E$105="X",INDIRECT("'DATA - økonomi'!C"&amp;4+15*$A73+4*$A73+3),0)+IF(Analyse!$E$106="X",INDIRECT("'DATA - økonomi'!C"&amp;4+15*$A73+4*$A73+4),0)+IF(Analyse!$E$107="X",INDIRECT("'DATA - økonomi'!C"&amp;4+15*$A73+4*$A73+5),0)+IF(Analyse!$E$108="X",INDIRECT("'DATA - økonomi'!C"&amp;4+15*$A73+4*$A73+6),0)+IF(Analyse!$E$109="X",INDIRECT("'DATA - økonomi'!C"&amp;4+15*$A73+4*$A73+7),0)+IF(Analyse!$E$110="X",INDIRECT("'DATA - økonomi'!C"&amp;4+15*$A73+4*$A73+8),0)+IF(Analyse!$E$111="X",INDIRECT("'DATA - økonomi'!C"&amp;4+15*$A73+4*$A73+9),0)+IF(Analyse!$E$112="X",INDIRECT("'DATA - økonomi'!C"&amp;4+15*$A73+4*$A73+10),0)+IF(Analyse!$E$115="X",INDIRECT("'DATA - økonomi'!C"&amp;4+15*$A73+4*$A73+11),0)+IF(Analyse!$E$116="X",INDIRECT("'DATA - økonomi'!C"&amp;4+15*$A73+4*$A73+12),0)+IF(Analyse!$E$117="X",INDIRECT("'DATA - økonomi'!C"&amp;4+15*$A73+4*$A73+13),0)+IF(Analyse!$E$129="X",INDIRECT("'DATA - økonomi'!C"&amp;4+15*$A73+4*$A73+14),0)</f>
        <v>0</v>
      </c>
      <c r="D73" s="36">
        <f ca="1">IF(Analyse!$E$3="X",INDIRECT("'DATA - økonomi'!D"&amp;4+15*$A73+4*$A73+0),0)+IF(Analyse!$E$4="X",INDIRECT("'DATA - økonomi'!D"&amp;4+15*$A73+4*$A73+1),0)+IF(Analyse!$E$104="X",INDIRECT("'DATA - økonomi'!D"&amp;4+15*$A73+4*$A73+2),0)+IF(Analyse!$E$105="X",INDIRECT("'DATA - økonomi'!D"&amp;4+15*$A73+4*$A73+3),0)+IF(Analyse!$E$106="X",INDIRECT("'DATA - økonomi'!D"&amp;4+15*$A73+4*$A73+4),0)+IF(Analyse!$E$107="X",INDIRECT("'DATA - økonomi'!D"&amp;4+15*$A73+4*$A73+5),0)+IF(Analyse!$E$108="X",INDIRECT("'DATA - økonomi'!D"&amp;4+15*$A73+4*$A73+6),0)+IF(Analyse!$E$109="X",INDIRECT("'DATA - økonomi'!D"&amp;4+15*$A73+4*$A73+7),0)+IF(Analyse!$E$110="X",INDIRECT("'DATA - økonomi'!D"&amp;4+15*$A73+4*$A73+8),0)+IF(Analyse!$E$111="X",INDIRECT("'DATA - økonomi'!D"&amp;4+15*$A73+4*$A73+9),0)+IF(Analyse!$E$112="X",INDIRECT("'DATA - økonomi'!D"&amp;4+15*$A73+4*$A73+10),0)+IF(Analyse!$E$115="X",INDIRECT("'DATA - økonomi'!D"&amp;4+15*$A73+4*$A73+11),0)+IF(Analyse!$E$116="X",INDIRECT("'DATA - økonomi'!D"&amp;4+15*$A73+4*$A73+12),0)+IF(Analyse!$E$117="X",INDIRECT("'DATA - økonomi'!D"&amp;4+15*$A73+4*$A73+13),0)+IF(Analyse!$E$129="X",INDIRECT("'DATA - økonomi'!D"&amp;4+15*$A73+4*$A73+14),0)</f>
        <v>0</v>
      </c>
      <c r="E73" s="36">
        <f ca="1">IF(Analyse!$E$3="X",INDIRECT("'DATA - økonomi'!E"&amp;4+15*$A73+4*$A73+0),0)+IF(Analyse!$E$4="X",INDIRECT("'DATA - økonomi'!E"&amp;4+15*$A73+4*$A73+1),0)+IF(Analyse!$E$104="X",INDIRECT("'DATA - økonomi'!E"&amp;4+15*$A73+4*$A73+2),0)+IF(Analyse!$E$105="X",INDIRECT("'DATA - økonomi'!E"&amp;4+15*$A73+4*$A73+3),0)+IF(Analyse!$E$106="X",INDIRECT("'DATA - økonomi'!E"&amp;4+15*$A73+4*$A73+4),0)+IF(Analyse!$E$107="X",INDIRECT("'DATA - økonomi'!E"&amp;4+15*$A73+4*$A73+5),0)+IF(Analyse!$E$108="X",INDIRECT("'DATA - økonomi'!E"&amp;4+15*$A73+4*$A73+6),0)+IF(Analyse!$E$109="X",INDIRECT("'DATA - økonomi'!E"&amp;4+15*$A73+4*$A73+7),0)+IF(Analyse!$E$110="X",INDIRECT("'DATA - økonomi'!E"&amp;4+15*$A73+4*$A73+8),0)+IF(Analyse!$E$111="X",INDIRECT("'DATA - økonomi'!E"&amp;4+15*$A73+4*$A73+9),0)+IF(Analyse!$E$112="X",INDIRECT("'DATA - økonomi'!E"&amp;4+15*$A73+4*$A73+10),0)+IF(Analyse!$E$115="X",INDIRECT("'DATA - økonomi'!E"&amp;4+15*$A73+4*$A73+11),0)+IF(Analyse!$E$116="X",INDIRECT("'DATA - økonomi'!E"&amp;4+15*$A73+4*$A73+12),0)+IF(Analyse!$E$117="X",INDIRECT("'DATA - økonomi'!E"&amp;4+15*$A73+4*$A73+13),0)+IF(Analyse!$E$129="X",INDIRECT("'DATA - økonomi'!E"&amp;4+15*$A73+4*$A73+14),0)</f>
        <v>0</v>
      </c>
      <c r="F73" s="36">
        <f ca="1">IF(Analyse!$E$3="X",INDIRECT("'DATA - økonomi'!F"&amp;4+15*$A73+4*$A73+0),0)+IF(Analyse!$E$4="X",INDIRECT("'DATA - økonomi'!F"&amp;4+15*$A73+4*$A73+1),0)+IF(Analyse!$E$104="X",INDIRECT("'DATA - økonomi'!F"&amp;4+15*$A73+4*$A73+2),0)+IF(Analyse!$E$105="X",INDIRECT("'DATA - økonomi'!F"&amp;4+15*$A73+4*$A73+3),0)+IF(Analyse!$E$106="X",INDIRECT("'DATA - økonomi'!F"&amp;4+15*$A73+4*$A73+4),0)+IF(Analyse!$E$107="X",INDIRECT("'DATA - økonomi'!F"&amp;4+15*$A73+4*$A73+5),0)+IF(Analyse!$E$108="X",INDIRECT("'DATA - økonomi'!F"&amp;4+15*$A73+4*$A73+6),0)+IF(Analyse!$E$109="X",INDIRECT("'DATA - økonomi'!F"&amp;4+15*$A73+4*$A73+7),0)+IF(Analyse!$E$110="X",INDIRECT("'DATA - økonomi'!F"&amp;4+15*$A73+4*$A73+8),0)+IF(Analyse!$E$111="X",INDIRECT("'DATA - økonomi'!F"&amp;4+15*$A73+4*$A73+9),0)+IF(Analyse!$E$112="X",INDIRECT("'DATA - økonomi'!F"&amp;4+15*$A73+4*$A73+10),0)+IF(Analyse!$E$115="X",INDIRECT("'DATA - økonomi'!F"&amp;4+15*$A73+4*$A73+11),0)+IF(Analyse!$E$116="X",INDIRECT("'DATA - økonomi'!F"&amp;4+15*$A73+4*$A73+12),0)+IF(Analyse!$E$117="X",INDIRECT("'DATA - økonomi'!F"&amp;4+15*$A73+4*$A73+13),0)+IF(Analyse!$E$129="X",INDIRECT("'DATA - økonomi'!F"&amp;4+15*$A73+4*$A73+14),0)</f>
        <v>0</v>
      </c>
      <c r="G73" s="36">
        <f ca="1">IF(Analyse!$E$3="X",INDIRECT("'DATA - økonomi'!G"&amp;4+15*$A73+4*$A73+0),0)+IF(Analyse!$E$4="X",INDIRECT("'DATA - økonomi'!G"&amp;4+15*$A73+4*$A73+1),0)+IF(Analyse!$E$104="X",INDIRECT("'DATA - økonomi'!G"&amp;4+15*$A73+4*$A73+2),0)+IF(Analyse!$E$105="X",INDIRECT("'DATA - økonomi'!G"&amp;4+15*$A73+4*$A73+3),0)+IF(Analyse!$E$106="X",INDIRECT("'DATA - økonomi'!G"&amp;4+15*$A73+4*$A73+4),0)+IF(Analyse!$E$107="X",INDIRECT("'DATA - økonomi'!G"&amp;4+15*$A73+4*$A73+5),0)+IF(Analyse!$E$108="X",INDIRECT("'DATA - økonomi'!G"&amp;4+15*$A73+4*$A73+6),0)+IF(Analyse!$E$109="X",INDIRECT("'DATA - økonomi'!G"&amp;4+15*$A73+4*$A73+7),0)+IF(Analyse!$E$110="X",INDIRECT("'DATA - økonomi'!G"&amp;4+15*$A73+4*$A73+8),0)+IF(Analyse!$E$111="X",INDIRECT("'DATA - økonomi'!G"&amp;4+15*$A73+4*$A73+9),0)+IF(Analyse!$E$112="X",INDIRECT("'DATA - økonomi'!G"&amp;4+15*$A73+4*$A73+10),0)+IF(Analyse!$E$115="X",INDIRECT("'DATA - økonomi'!G"&amp;4+15*$A73+4*$A73+11),0)+IF(Analyse!$E$116="X",INDIRECT("'DATA - økonomi'!G"&amp;4+15*$A73+4*$A73+12),0)+IF(Analyse!$E$117="X",INDIRECT("'DATA - økonomi'!G"&amp;4+15*$A73+4*$A73+13),0)+IF(Analyse!$E$129="X",INDIRECT("'DATA - økonomi'!G"&amp;4+15*$A73+4*$A73+14),0)</f>
        <v>0</v>
      </c>
      <c r="H73" s="36">
        <f ca="1">IF(Analyse!$E$3="X",INDIRECT("'DATA - økonomi'!H"&amp;4+15*$A73+4*$A73+0),0)+IF(Analyse!$E$4="X",INDIRECT("'DATA - økonomi'!H"&amp;4+15*$A73+4*$A73+1),0)+IF(Analyse!$E$104="X",INDIRECT("'DATA - økonomi'!H"&amp;4+15*$A73+4*$A73+2),0)+IF(Analyse!$E$105="X",INDIRECT("'DATA - økonomi'!H"&amp;4+15*$A73+4*$A73+3),0)+IF(Analyse!$E$106="X",INDIRECT("'DATA - økonomi'!H"&amp;4+15*$A73+4*$A73+4),0)+IF(Analyse!$E$107="X",INDIRECT("'DATA - økonomi'!H"&amp;4+15*$A73+4*$A73+5),0)+IF(Analyse!$E$108="X",INDIRECT("'DATA - økonomi'!H"&amp;4+15*$A73+4*$A73+6),0)+IF(Analyse!$E$109="X",INDIRECT("'DATA - økonomi'!H"&amp;4+15*$A73+4*$A73+7),0)+IF(Analyse!$E$110="X",INDIRECT("'DATA - økonomi'!H"&amp;4+15*$A73+4*$A73+8),0)+IF(Analyse!$E$111="X",INDIRECT("'DATA - økonomi'!H"&amp;4+15*$A73+4*$A73+9),0)+IF(Analyse!$E$112="X",INDIRECT("'DATA - økonomi'!H"&amp;4+15*$A73+4*$A73+10),0)+IF(Analyse!$E$115="X",INDIRECT("'DATA - økonomi'!H"&amp;4+15*$A73+4*$A73+11),0)+IF(Analyse!$E$116="X",INDIRECT("'DATA - økonomi'!H"&amp;4+15*$A73+4*$A73+12),0)+IF(Analyse!$E$117="X",INDIRECT("'DATA - økonomi'!H"&amp;4+15*$A73+4*$A73+13),0)+IF(Analyse!$E$129="X",INDIRECT("'DATA - økonomi'!H"&amp;4+15*$A73+4*$A73+14),0)</f>
        <v>0</v>
      </c>
      <c r="I73" s="36">
        <f ca="1">IF(Analyse!$E$3="X",INDIRECT("'DATA - økonomi'!I"&amp;4+15*$A73+4*$A73+0),0)+IF(Analyse!$E$4="X",INDIRECT("'DATA - økonomi'!I"&amp;4+15*$A73+4*$A73+1),0)+IF(Analyse!$E$104="X",INDIRECT("'DATA - økonomi'!I"&amp;4+15*$A73+4*$A73+2),0)+IF(Analyse!$E$105="X",INDIRECT("'DATA - økonomi'!I"&amp;4+15*$A73+4*$A73+3),0)+IF(Analyse!$E$106="X",INDIRECT("'DATA - økonomi'!I"&amp;4+15*$A73+4*$A73+4),0)+IF(Analyse!$E$107="X",INDIRECT("'DATA - økonomi'!I"&amp;4+15*$A73+4*$A73+5),0)+IF(Analyse!$E$108="X",INDIRECT("'DATA - økonomi'!I"&amp;4+15*$A73+4*$A73+6),0)+IF(Analyse!$E$109="X",INDIRECT("'DATA - økonomi'!I"&amp;4+15*$A73+4*$A73+7),0)+IF(Analyse!$E$110="X",INDIRECT("'DATA - økonomi'!I"&amp;4+15*$A73+4*$A73+8),0)+IF(Analyse!$E$111="X",INDIRECT("'DATA - økonomi'!I"&amp;4+15*$A73+4*$A73+9),0)+IF(Analyse!$E$112="X",INDIRECT("'DATA - økonomi'!I"&amp;4+15*$A73+4*$A73+10),0)+IF(Analyse!$E$115="X",INDIRECT("'DATA - økonomi'!I"&amp;4+15*$A73+4*$A73+11),0)+IF(Analyse!$E$116="X",INDIRECT("'DATA - økonomi'!I"&amp;4+15*$A73+4*$A73+12),0)+IF(Analyse!$E$117="X",INDIRECT("'DATA - økonomi'!I"&amp;4+15*$A73+4*$A73+13),0)+IF(Analyse!$E$129="X",INDIRECT("'DATA - økonomi'!I"&amp;4+15*$A73+4*$A73+14),0)</f>
        <v>0</v>
      </c>
      <c r="J73" s="36">
        <f ca="1">IF(Analyse!$E$3="X",INDIRECT("'DATA - økonomi'!J"&amp;4+15*$A73+4*$A73+0),0)+IF(Analyse!$E$4="X",INDIRECT("'DATA - økonomi'!J"&amp;4+15*$A73+4*$A73+1),0)+IF(Analyse!$E$104="X",INDIRECT("'DATA - økonomi'!J"&amp;4+15*$A73+4*$A73+2),0)+IF(Analyse!$E$105="X",INDIRECT("'DATA - økonomi'!J"&amp;4+15*$A73+4*$A73+3),0)+IF(Analyse!$E$106="X",INDIRECT("'DATA - økonomi'!J"&amp;4+15*$A73+4*$A73+4),0)+IF(Analyse!$E$107="X",INDIRECT("'DATA - økonomi'!J"&amp;4+15*$A73+4*$A73+5),0)+IF(Analyse!$E$108="X",INDIRECT("'DATA - økonomi'!J"&amp;4+15*$A73+4*$A73+6),0)+IF(Analyse!$E$109="X",INDIRECT("'DATA - økonomi'!J"&amp;4+15*$A73+4*$A73+7),0)+IF(Analyse!$E$110="X",INDIRECT("'DATA - økonomi'!J"&amp;4+15*$A73+4*$A73+8),0)+IF(Analyse!$E$111="X",INDIRECT("'DATA - økonomi'!J"&amp;4+15*$A73+4*$A73+9),0)+IF(Analyse!$E$112="X",INDIRECT("'DATA - økonomi'!J"&amp;4+15*$A73+4*$A73+10),0)+IF(Analyse!$E$115="X",INDIRECT("'DATA - økonomi'!J"&amp;4+15*$A73+4*$A73+11),0)+IF(Analyse!$E$116="X",INDIRECT("'DATA - økonomi'!J"&amp;4+15*$A73+4*$A73+12),0)+IF(Analyse!$E$117="X",INDIRECT("'DATA - økonomi'!J"&amp;4+15*$A73+4*$A73+13),0)+IF(Analyse!$E$129="X",INDIRECT("'DATA - økonomi'!J"&amp;4+15*$A73+4*$A73+14),0)</f>
        <v>0</v>
      </c>
      <c r="K73" s="36">
        <f ca="1">IF(Analyse!$E$3="X",INDIRECT("'DATA - økonomi'!K"&amp;4+15*$A73+4*$A73+0),0)+IF(Analyse!$E$4="X",INDIRECT("'DATA - økonomi'!K"&amp;4+15*$A73+4*$A73+1),0)+IF(Analyse!$E$104="X",INDIRECT("'DATA - økonomi'!K"&amp;4+15*$A73+4*$A73+2),0)+IF(Analyse!$E$105="X",INDIRECT("'DATA - økonomi'!K"&amp;4+15*$A73+4*$A73+3),0)+IF(Analyse!$E$106="X",INDIRECT("'DATA - økonomi'!K"&amp;4+15*$A73+4*$A73+4),0)+IF(Analyse!$E$107="X",INDIRECT("'DATA - økonomi'!K"&amp;4+15*$A73+4*$A73+5),0)+IF(Analyse!$E$108="X",INDIRECT("'DATA - økonomi'!K"&amp;4+15*$A73+4*$A73+6),0)+IF(Analyse!$E$109="X",INDIRECT("'DATA - økonomi'!K"&amp;4+15*$A73+4*$A73+7),0)+IF(Analyse!$E$110="X",INDIRECT("'DATA - økonomi'!K"&amp;4+15*$A73+4*$A73+8),0)+IF(Analyse!$E$111="X",INDIRECT("'DATA - økonomi'!K"&amp;4+15*$A73+4*$A73+9),0)+IF(Analyse!$E$112="X",INDIRECT("'DATA - økonomi'!K"&amp;4+15*$A73+4*$A73+10),0)+IF(Analyse!$E$115="X",INDIRECT("'DATA - økonomi'!K"&amp;4+15*$A73+4*$A73+11),0)+IF(Analyse!$E$116="X",INDIRECT("'DATA - økonomi'!K"&amp;4+15*$A73+4*$A73+12),0)+IF(Analyse!$E$117="X",INDIRECT("'DATA - økonomi'!K"&amp;4+15*$A73+4*$A73+13),0)+IF(Analyse!$E$129="X",INDIRECT("'DATA - økonomi'!K"&amp;4+15*$A73+4*$A73+14),0)</f>
        <v>0</v>
      </c>
      <c r="L73" s="36">
        <f ca="1">IF(Analyse!$E$3="X",INDIRECT("'DATA - økonomi'!L"&amp;4+15*$A73+4*$A73+0),0)+IF(Analyse!$E$4="X",INDIRECT("'DATA - økonomi'!L"&amp;4+15*$A73+4*$A73+1),0)+IF(Analyse!$E$104="X",INDIRECT("'DATA - økonomi'!L"&amp;4+15*$A73+4*$A73+2),0)+IF(Analyse!$E$105="X",INDIRECT("'DATA - økonomi'!L"&amp;4+15*$A73+4*$A73+3),0)+IF(Analyse!$E$106="X",INDIRECT("'DATA - økonomi'!L"&amp;4+15*$A73+4*$A73+4),0)+IF(Analyse!$E$107="X",INDIRECT("'DATA - økonomi'!L"&amp;4+15*$A73+4*$A73+5),0)+IF(Analyse!$E$108="X",INDIRECT("'DATA - økonomi'!L"&amp;4+15*$A73+4*$A73+6),0)+IF(Analyse!$E$109="X",INDIRECT("'DATA - økonomi'!L"&amp;4+15*$A73+4*$A73+7),0)+IF(Analyse!$E$110="X",INDIRECT("'DATA - økonomi'!L"&amp;4+15*$A73+4*$A73+8),0)+IF(Analyse!$E$111="X",INDIRECT("'DATA - økonomi'!L"&amp;4+15*$A73+4*$A73+9),0)+IF(Analyse!$E$112="X",INDIRECT("'DATA - økonomi'!L"&amp;4+15*$A73+4*$A73+10),0)+IF(Analyse!$E$115="X",INDIRECT("'DATA - økonomi'!L"&amp;4+15*$A73+4*$A73+11),0)+IF(Analyse!$E$116="X",INDIRECT("'DATA - økonomi'!L"&amp;4+15*$A73+4*$A73+12),0)+IF(Analyse!$E$117="X",INDIRECT("'DATA - økonomi'!L"&amp;4+15*$A73+4*$A73+13),0)+IF(Analyse!$E$129="X",INDIRECT("'DATA - økonomi'!L"&amp;4+15*$A73+4*$A73+14),0)</f>
        <v>0</v>
      </c>
      <c r="M73" s="36">
        <f ca="1">IF(Analyse!$E$3="X",INDIRECT("'DATA - økonomi'!M"&amp;4+15*$A73+4*$A73+0),0)+IF(Analyse!$E$4="X",INDIRECT("'DATA - økonomi'!M"&amp;4+15*$A73+4*$A73+1),0)+IF(Analyse!$E$104="X",INDIRECT("'DATA - økonomi'!M"&amp;4+15*$A73+4*$A73+2),0)+IF(Analyse!$E$105="X",INDIRECT("'DATA - økonomi'!M"&amp;4+15*$A73+4*$A73+3),0)+IF(Analyse!$E$106="X",INDIRECT("'DATA - økonomi'!M"&amp;4+15*$A73+4*$A73+4),0)+IF(Analyse!$E$107="X",INDIRECT("'DATA - økonomi'!M"&amp;4+15*$A73+4*$A73+5),0)+IF(Analyse!$E$108="X",INDIRECT("'DATA - økonomi'!M"&amp;4+15*$A73+4*$A73+6),0)+IF(Analyse!$E$109="X",INDIRECT("'DATA - økonomi'!M"&amp;4+15*$A73+4*$A73+7),0)+IF(Analyse!$E$110="X",INDIRECT("'DATA - økonomi'!M"&amp;4+15*$A73+4*$A73+8),0)+IF(Analyse!$E$111="X",INDIRECT("'DATA - økonomi'!M"&amp;4+15*$A73+4*$A73+9),0)+IF(Analyse!$E$112="X",INDIRECT("'DATA - økonomi'!M"&amp;4+15*$A73+4*$A73+10),0)+IF(Analyse!$E$115="X",INDIRECT("'DATA - økonomi'!M"&amp;4+15*$A73+4*$A73+11),0)+IF(Analyse!$E$116="X",INDIRECT("'DATA - økonomi'!M"&amp;4+15*$A73+4*$A73+12),0)+IF(Analyse!$E$117="X",INDIRECT("'DATA - økonomi'!M"&amp;4+15*$A73+4*$A73+13),0)+IF(Analyse!$E$129="X",INDIRECT("'DATA - økonomi'!M"&amp;4+15*$A73+4*$A73+14),0)</f>
        <v>0</v>
      </c>
      <c r="N73" s="36">
        <f ca="1">IF(Analyse!$E$3="X",INDIRECT("'DATA - økonomi'!N"&amp;4+15*$A73+4*$A73+0),0)+IF(Analyse!$E$4="X",INDIRECT("'DATA - økonomi'!N"&amp;4+15*$A73+4*$A73+1),0)+IF(Analyse!$E$104="X",INDIRECT("'DATA - økonomi'!N"&amp;4+15*$A73+4*$A73+2),0)+IF(Analyse!$E$105="X",INDIRECT("'DATA - økonomi'!N"&amp;4+15*$A73+4*$A73+3),0)+IF(Analyse!$E$106="X",INDIRECT("'DATA - økonomi'!N"&amp;4+15*$A73+4*$A73+4),0)+IF(Analyse!$E$107="X",INDIRECT("'DATA - økonomi'!N"&amp;4+15*$A73+4*$A73+5),0)+IF(Analyse!$E$108="X",INDIRECT("'DATA - økonomi'!N"&amp;4+15*$A73+4*$A73+6),0)+IF(Analyse!$E$109="X",INDIRECT("'DATA - økonomi'!N"&amp;4+15*$A73+4*$A73+7),0)+IF(Analyse!$E$110="X",INDIRECT("'DATA - økonomi'!N"&amp;4+15*$A73+4*$A73+8),0)+IF(Analyse!$E$111="X",INDIRECT("'DATA - økonomi'!N"&amp;4+15*$A73+4*$A73+9),0)+IF(Analyse!$E$112="X",INDIRECT("'DATA - økonomi'!N"&amp;4+15*$A73+4*$A73+10),0)+IF(Analyse!$E$115="X",INDIRECT("'DATA - økonomi'!N"&amp;4+15*$A73+4*$A73+11),0)+IF(Analyse!$E$116="X",INDIRECT("'DATA - økonomi'!N"&amp;4+15*$A73+4*$A73+12),0)+IF(Analyse!$E$117="X",INDIRECT("'DATA - økonomi'!N"&amp;4+15*$A73+4*$A73+13),0)+IF(Analyse!$E$129="X",INDIRECT("'DATA - økonomi'!N"&amp;4+15*$A73+4*$A73+14),0)</f>
        <v>0</v>
      </c>
      <c r="O73" s="32"/>
      <c r="P73" s="35" t="s">
        <v>81</v>
      </c>
      <c r="Q73" s="36">
        <f ca="1">IF(Analyse!$E$3="X",INDIRECT("'DATA - økonomi'!Q"&amp;4+15*$A73+4*$A73+0),0)+IF(Analyse!$E$4="X",INDIRECT("'DATA - økonomi'!Q"&amp;4+15*$A73+4*$A73+1),0)+IF(Analyse!$E$104="X",INDIRECT("'DATA - økonomi'!Q"&amp;4+15*$A73+4*$A73+2),0)+IF(Analyse!$E$105="X",INDIRECT("'DATA - økonomi'!Q"&amp;4+15*$A73+4*$A73+3),0)+IF(Analyse!$E$106="X",INDIRECT("'DATA - økonomi'!Q"&amp;4+15*$A73+4*$A73+4),0)+IF(Analyse!$E$107="X",INDIRECT("'DATA - økonomi'!Q"&amp;4+15*$A73+4*$A73+5),0)+IF(Analyse!$E$108="X",INDIRECT("'DATA - økonomi'!Q"&amp;4+15*$A73+4*$A73+6),0)+IF(Analyse!$E$109="X",INDIRECT("'DATA - økonomi'!Q"&amp;4+15*$A73+4*$A73+7),0)+IF(Analyse!$E$110="X",INDIRECT("'DATA - økonomi'!Q"&amp;4+15*$A73+4*$A73+8),0)+IF(Analyse!$E$111="X",INDIRECT("'DATA - økonomi'!Q"&amp;4+15*$A73+4*$A73+9),0)+IF(Analyse!$E$112="X",INDIRECT("'DATA - økonomi'!Q"&amp;4+15*$A73+4*$A73+10),0)+IF(Analyse!$E$115="X",INDIRECT("'DATA - økonomi'!Q"&amp;4+15*$A73+4*$A73+11),0)+IF(Analyse!$E$116="X",INDIRECT("'DATA - økonomi'!Q"&amp;4+15*$A73+4*$A73+12),0)+IF(Analyse!$E$117="X",INDIRECT("'DATA - økonomi'!Q"&amp;4+15*$A73+4*$A73+13),0)+IF(Analyse!$E$129="X",INDIRECT("'DATA - økonomi'!Q"&amp;4+15*$A73+4*$A73+14),0)</f>
        <v>0</v>
      </c>
      <c r="R73" s="36">
        <f ca="1">IF(Analyse!$E$3="X",INDIRECT("'DATA - økonomi'!R"&amp;4+15*$A73+4*$A73+0),0)+IF(Analyse!$E$4="X",INDIRECT("'DATA - økonomi'!R"&amp;4+15*$A73+4*$A73+1),0)+IF(Analyse!$E$104="X",INDIRECT("'DATA - økonomi'!R"&amp;4+15*$A73+4*$A73+2),0)+IF(Analyse!$E$105="X",INDIRECT("'DATA - økonomi'!R"&amp;4+15*$A73+4*$A73+3),0)+IF(Analyse!$E$106="X",INDIRECT("'DATA - økonomi'!R"&amp;4+15*$A73+4*$A73+4),0)+IF(Analyse!$E$107="X",INDIRECT("'DATA - økonomi'!R"&amp;4+15*$A73+4*$A73+5),0)+IF(Analyse!$E$108="X",INDIRECT("'DATA - økonomi'!R"&amp;4+15*$A73+4*$A73+6),0)+IF(Analyse!$E$109="X",INDIRECT("'DATA - økonomi'!R"&amp;4+15*$A73+4*$A73+7),0)+IF(Analyse!$E$110="X",INDIRECT("'DATA - økonomi'!R"&amp;4+15*$A73+4*$A73+8),0)+IF(Analyse!$E$111="X",INDIRECT("'DATA - økonomi'!R"&amp;4+15*$A73+4*$A73+9),0)+IF(Analyse!$E$112="X",INDIRECT("'DATA - økonomi'!R"&amp;4+15*$A73+4*$A73+10),0)+IF(Analyse!$E$115="X",INDIRECT("'DATA - økonomi'!R"&amp;4+15*$A73+4*$A73+11),0)+IF(Analyse!$E$116="X",INDIRECT("'DATA - økonomi'!R"&amp;4+15*$A73+4*$A73+12),0)+IF(Analyse!$E$117="X",INDIRECT("'DATA - økonomi'!R"&amp;4+15*$A73+4*$A73+13),0)+IF(Analyse!$E$129="X",INDIRECT("'DATA - økonomi'!R"&amp;4+15*$A73+4*$A73+14),0)</f>
        <v>0</v>
      </c>
      <c r="S73" s="36">
        <f ca="1">IF(Analyse!$E$3="X",INDIRECT("'DATA - økonomi'!S"&amp;4+15*$A73+4*$A73+0),0)+IF(Analyse!$E$4="X",INDIRECT("'DATA - økonomi'!S"&amp;4+15*$A73+4*$A73+1),0)+IF(Analyse!$E$104="X",INDIRECT("'DATA - økonomi'!S"&amp;4+15*$A73+4*$A73+2),0)+IF(Analyse!$E$105="X",INDIRECT("'DATA - økonomi'!S"&amp;4+15*$A73+4*$A73+3),0)+IF(Analyse!$E$106="X",INDIRECT("'DATA - økonomi'!S"&amp;4+15*$A73+4*$A73+4),0)+IF(Analyse!$E$107="X",INDIRECT("'DATA - økonomi'!S"&amp;4+15*$A73+4*$A73+5),0)+IF(Analyse!$E$108="X",INDIRECT("'DATA - økonomi'!S"&amp;4+15*$A73+4*$A73+6),0)+IF(Analyse!$E$109="X",INDIRECT("'DATA - økonomi'!S"&amp;4+15*$A73+4*$A73+7),0)+IF(Analyse!$E$110="X",INDIRECT("'DATA - økonomi'!S"&amp;4+15*$A73+4*$A73+8),0)+IF(Analyse!$E$111="X",INDIRECT("'DATA - økonomi'!S"&amp;4+15*$A73+4*$A73+9),0)+IF(Analyse!$E$112="X",INDIRECT("'DATA - økonomi'!S"&amp;4+15*$A73+4*$A73+10),0)+IF(Analyse!$E$115="X",INDIRECT("'DATA - økonomi'!S"&amp;4+15*$A73+4*$A73+11),0)+IF(Analyse!$E$116="X",INDIRECT("'DATA - økonomi'!S"&amp;4+15*$A73+4*$A73+12),0)+IF(Analyse!$E$117="X",INDIRECT("'DATA - økonomi'!S"&amp;4+15*$A73+4*$A73+13),0)+IF(Analyse!$E$129="X",INDIRECT("'DATA - økonomi'!S"&amp;4+15*$A73+4*$A73+14),0)</f>
        <v>0</v>
      </c>
      <c r="T73" s="36">
        <f ca="1">IF(Analyse!$E$3="X",INDIRECT("'DATA - økonomi'!T"&amp;4+15*$A73+4*$A73+0),0)+IF(Analyse!$E$4="X",INDIRECT("'DATA - økonomi'!T"&amp;4+15*$A73+4*$A73+1),0)+IF(Analyse!$E$104="X",INDIRECT("'DATA - økonomi'!T"&amp;4+15*$A73+4*$A73+2),0)+IF(Analyse!$E$105="X",INDIRECT("'DATA - økonomi'!T"&amp;4+15*$A73+4*$A73+3),0)+IF(Analyse!$E$106="X",INDIRECT("'DATA - økonomi'!T"&amp;4+15*$A73+4*$A73+4),0)+IF(Analyse!$E$107="X",INDIRECT("'DATA - økonomi'!T"&amp;4+15*$A73+4*$A73+5),0)+IF(Analyse!$E$108="X",INDIRECT("'DATA - økonomi'!T"&amp;4+15*$A73+4*$A73+6),0)+IF(Analyse!$E$109="X",INDIRECT("'DATA - økonomi'!T"&amp;4+15*$A73+4*$A73+7),0)+IF(Analyse!$E$110="X",INDIRECT("'DATA - økonomi'!T"&amp;4+15*$A73+4*$A73+8),0)+IF(Analyse!$E$111="X",INDIRECT("'DATA - økonomi'!T"&amp;4+15*$A73+4*$A73+9),0)+IF(Analyse!$E$112="X",INDIRECT("'DATA - økonomi'!T"&amp;4+15*$A73+4*$A73+10),0)+IF(Analyse!$E$115="X",INDIRECT("'DATA - økonomi'!T"&amp;4+15*$A73+4*$A73+11),0)+IF(Analyse!$E$116="X",INDIRECT("'DATA - økonomi'!T"&amp;4+15*$A73+4*$A73+12),0)+IF(Analyse!$E$117="X",INDIRECT("'DATA - økonomi'!T"&amp;4+15*$A73+4*$A73+13),0)+IF(Analyse!$E$129="X",INDIRECT("'DATA - økonomi'!T"&amp;4+15*$A73+4*$A73+14),0)</f>
        <v>0</v>
      </c>
      <c r="U73" s="36">
        <f ca="1">IF(Analyse!$E$3="X",INDIRECT("'DATA - økonomi'!U"&amp;4+15*$A73+4*$A73+0),0)+IF(Analyse!$E$4="X",INDIRECT("'DATA - økonomi'!U"&amp;4+15*$A73+4*$A73+1),0)+IF(Analyse!$E$104="X",INDIRECT("'DATA - økonomi'!U"&amp;4+15*$A73+4*$A73+2),0)+IF(Analyse!$E$105="X",INDIRECT("'DATA - økonomi'!U"&amp;4+15*$A73+4*$A73+3),0)+IF(Analyse!$E$106="X",INDIRECT("'DATA - økonomi'!U"&amp;4+15*$A73+4*$A73+4),0)+IF(Analyse!$E$107="X",INDIRECT("'DATA - økonomi'!U"&amp;4+15*$A73+4*$A73+5),0)+IF(Analyse!$E$108="X",INDIRECT("'DATA - økonomi'!U"&amp;4+15*$A73+4*$A73+6),0)+IF(Analyse!$E$109="X",INDIRECT("'DATA - økonomi'!U"&amp;4+15*$A73+4*$A73+7),0)+IF(Analyse!$E$110="X",INDIRECT("'DATA - økonomi'!U"&amp;4+15*$A73+4*$A73+8),0)+IF(Analyse!$E$111="X",INDIRECT("'DATA - økonomi'!U"&amp;4+15*$A73+4*$A73+9),0)+IF(Analyse!$E$112="X",INDIRECT("'DATA - økonomi'!U"&amp;4+15*$A73+4*$A73+10),0)+IF(Analyse!$E$115="X",INDIRECT("'DATA - økonomi'!U"&amp;4+15*$A73+4*$A73+11),0)+IF(Analyse!$E$116="X",INDIRECT("'DATA - økonomi'!U"&amp;4+15*$A73+4*$A73+12),0)+IF(Analyse!$E$117="X",INDIRECT("'DATA - økonomi'!U"&amp;4+15*$A73+4*$A73+13),0)+IF(Analyse!$E$129="X",INDIRECT("'DATA - økonomi'!U"&amp;4+15*$A73+4*$A73+14),0)</f>
        <v>0</v>
      </c>
      <c r="V73" s="36">
        <f ca="1">IF(Analyse!$E$3="X",INDIRECT("'DATA - økonomi'!V"&amp;4+15*$A73+4*$A73+0),0)+IF(Analyse!$E$4="X",INDIRECT("'DATA - økonomi'!V"&amp;4+15*$A73+4*$A73+1),0)+IF(Analyse!$E$104="X",INDIRECT("'DATA - økonomi'!V"&amp;4+15*$A73+4*$A73+2),0)+IF(Analyse!$E$105="X",INDIRECT("'DATA - økonomi'!V"&amp;4+15*$A73+4*$A73+3),0)+IF(Analyse!$E$106="X",INDIRECT("'DATA - økonomi'!V"&amp;4+15*$A73+4*$A73+4),0)+IF(Analyse!$E$107="X",INDIRECT("'DATA - økonomi'!V"&amp;4+15*$A73+4*$A73+5),0)+IF(Analyse!$E$108="X",INDIRECT("'DATA - økonomi'!V"&amp;4+15*$A73+4*$A73+6),0)+IF(Analyse!$E$109="X",INDIRECT("'DATA - økonomi'!V"&amp;4+15*$A73+4*$A73+7),0)+IF(Analyse!$E$110="X",INDIRECT("'DATA - økonomi'!V"&amp;4+15*$A73+4*$A73+8),0)+IF(Analyse!$E$111="X",INDIRECT("'DATA - økonomi'!V"&amp;4+15*$A73+4*$A73+9),0)+IF(Analyse!$E$112="X",INDIRECT("'DATA - økonomi'!V"&amp;4+15*$A73+4*$A73+10),0)+IF(Analyse!$E$115="X",INDIRECT("'DATA - økonomi'!V"&amp;4+15*$A73+4*$A73+11),0)+IF(Analyse!$E$116="X",INDIRECT("'DATA - økonomi'!V"&amp;4+15*$A73+4*$A73+12),0)+IF(Analyse!$E$117="X",INDIRECT("'DATA - økonomi'!V"&amp;4+15*$A73+4*$A73+13),0)+IF(Analyse!$E$129="X",INDIRECT("'DATA - økonomi'!V"&amp;4+15*$A73+4*$A73+14),0)</f>
        <v>0</v>
      </c>
      <c r="W73" s="36">
        <f ca="1">IF(Analyse!$E$3="X",INDIRECT("'DATA - økonomi'!W"&amp;4+15*$A73+4*$A73+0),0)+IF(Analyse!$E$4="X",INDIRECT("'DATA - økonomi'!W"&amp;4+15*$A73+4*$A73+1),0)+IF(Analyse!$E$104="X",INDIRECT("'DATA - økonomi'!W"&amp;4+15*$A73+4*$A73+2),0)+IF(Analyse!$E$105="X",INDIRECT("'DATA - økonomi'!W"&amp;4+15*$A73+4*$A73+3),0)+IF(Analyse!$E$106="X",INDIRECT("'DATA - økonomi'!W"&amp;4+15*$A73+4*$A73+4),0)+IF(Analyse!$E$107="X",INDIRECT("'DATA - økonomi'!W"&amp;4+15*$A73+4*$A73+5),0)+IF(Analyse!$E$108="X",INDIRECT("'DATA - økonomi'!W"&amp;4+15*$A73+4*$A73+6),0)+IF(Analyse!$E$109="X",INDIRECT("'DATA - økonomi'!W"&amp;4+15*$A73+4*$A73+7),0)+IF(Analyse!$E$110="X",INDIRECT("'DATA - økonomi'!W"&amp;4+15*$A73+4*$A73+8),0)+IF(Analyse!$E$111="X",INDIRECT("'DATA - økonomi'!W"&amp;4+15*$A73+4*$A73+9),0)+IF(Analyse!$E$112="X",INDIRECT("'DATA - økonomi'!W"&amp;4+15*$A73+4*$A73+10),0)+IF(Analyse!$E$115="X",INDIRECT("'DATA - økonomi'!W"&amp;4+15*$A73+4*$A73+11),0)+IF(Analyse!$E$116="X",INDIRECT("'DATA - økonomi'!W"&amp;4+15*$A73+4*$A73+12),0)+IF(Analyse!$E$117="X",INDIRECT("'DATA - økonomi'!W"&amp;4+15*$A73+4*$A73+13),0)+IF(Analyse!$E$129="X",INDIRECT("'DATA - økonomi'!W"&amp;4+15*$A73+4*$A73+14),0)</f>
        <v>0</v>
      </c>
      <c r="X73" s="36">
        <f ca="1">IF(Analyse!$E$3="X",INDIRECT("'DATA - økonomi'!X"&amp;4+15*$A73+4*$A73+0),0)+IF(Analyse!$E$4="X",INDIRECT("'DATA - økonomi'!X"&amp;4+15*$A73+4*$A73+1),0)+IF(Analyse!$E$104="X",INDIRECT("'DATA - økonomi'!X"&amp;4+15*$A73+4*$A73+2),0)+IF(Analyse!$E$105="X",INDIRECT("'DATA - økonomi'!X"&amp;4+15*$A73+4*$A73+3),0)+IF(Analyse!$E$106="X",INDIRECT("'DATA - økonomi'!X"&amp;4+15*$A73+4*$A73+4),0)+IF(Analyse!$E$107="X",INDIRECT("'DATA - økonomi'!X"&amp;4+15*$A73+4*$A73+5),0)+IF(Analyse!$E$108="X",INDIRECT("'DATA - økonomi'!X"&amp;4+15*$A73+4*$A73+6),0)+IF(Analyse!$E$109="X",INDIRECT("'DATA - økonomi'!X"&amp;4+15*$A73+4*$A73+7),0)+IF(Analyse!$E$110="X",INDIRECT("'DATA - økonomi'!X"&amp;4+15*$A73+4*$A73+8),0)+IF(Analyse!$E$111="X",INDIRECT("'DATA - økonomi'!X"&amp;4+15*$A73+4*$A73+9),0)+IF(Analyse!$E$112="X",INDIRECT("'DATA - økonomi'!X"&amp;4+15*$A73+4*$A73+10),0)+IF(Analyse!$E$115="X",INDIRECT("'DATA - økonomi'!X"&amp;4+15*$A73+4*$A73+11),0)+IF(Analyse!$E$116="X",INDIRECT("'DATA - økonomi'!X"&amp;4+15*$A73+4*$A73+12),0)+IF(Analyse!$E$117="X",INDIRECT("'DATA - økonomi'!X"&amp;4+15*$A73+4*$A73+13),0)+IF(Analyse!$E$129="X",INDIRECT("'DATA - økonomi'!X"&amp;4+15*$A73+4*$A73+14),0)</f>
        <v>0</v>
      </c>
      <c r="Y73" s="36">
        <f ca="1">IF(Analyse!$E$3="X",INDIRECT("'DATA - økonomi'!Y"&amp;4+15*$A73+4*$A73+0),0)+IF(Analyse!$E$4="X",INDIRECT("'DATA - økonomi'!Y"&amp;4+15*$A73+4*$A73+1),0)+IF(Analyse!$E$104="X",INDIRECT("'DATA - økonomi'!Y"&amp;4+15*$A73+4*$A73+2),0)+IF(Analyse!$E$105="X",INDIRECT("'DATA - økonomi'!Y"&amp;4+15*$A73+4*$A73+3),0)+IF(Analyse!$E$106="X",INDIRECT("'DATA - økonomi'!Y"&amp;4+15*$A73+4*$A73+4),0)+IF(Analyse!$E$107="X",INDIRECT("'DATA - økonomi'!Y"&amp;4+15*$A73+4*$A73+5),0)+IF(Analyse!$E$108="X",INDIRECT("'DATA - økonomi'!Y"&amp;4+15*$A73+4*$A73+6),0)+IF(Analyse!$E$109="X",INDIRECT("'DATA - økonomi'!Y"&amp;4+15*$A73+4*$A73+7),0)+IF(Analyse!$E$110="X",INDIRECT("'DATA - økonomi'!Y"&amp;4+15*$A73+4*$A73+8),0)+IF(Analyse!$E$111="X",INDIRECT("'DATA - økonomi'!Y"&amp;4+15*$A73+4*$A73+9),0)+IF(Analyse!$E$112="X",INDIRECT("'DATA - økonomi'!Y"&amp;4+15*$A73+4*$A73+10),0)+IF(Analyse!$E$115="X",INDIRECT("'DATA - økonomi'!Y"&amp;4+15*$A73+4*$A73+11),0)+IF(Analyse!$E$116="X",INDIRECT("'DATA - økonomi'!Y"&amp;4+15*$A73+4*$A73+12),0)+IF(Analyse!$E$117="X",INDIRECT("'DATA - økonomi'!Y"&amp;4+15*$A73+4*$A73+13),0)+IF(Analyse!$E$129="X",INDIRECT("'DATA - økonomi'!Y"&amp;4+15*$A73+4*$A73+14),0)</f>
        <v>0</v>
      </c>
      <c r="Z73" s="36">
        <f ca="1">IF(Analyse!$E$3="X",INDIRECT("'DATA - økonomi'!Z"&amp;4+15*$A73+4*$A73+0),0)+IF(Analyse!$E$4="X",INDIRECT("'DATA - økonomi'!Z"&amp;4+15*$A73+4*$A73+1),0)+IF(Analyse!$E$104="X",INDIRECT("'DATA - økonomi'!Z"&amp;4+15*$A73+4*$A73+2),0)+IF(Analyse!$E$105="X",INDIRECT("'DATA - økonomi'!Z"&amp;4+15*$A73+4*$A73+3),0)+IF(Analyse!$E$106="X",INDIRECT("'DATA - økonomi'!Z"&amp;4+15*$A73+4*$A73+4),0)+IF(Analyse!$E$107="X",INDIRECT("'DATA - økonomi'!Z"&amp;4+15*$A73+4*$A73+5),0)+IF(Analyse!$E$108="X",INDIRECT("'DATA - økonomi'!Z"&amp;4+15*$A73+4*$A73+6),0)+IF(Analyse!$E$109="X",INDIRECT("'DATA - økonomi'!Z"&amp;4+15*$A73+4*$A73+7),0)+IF(Analyse!$E$110="X",INDIRECT("'DATA - økonomi'!Z"&amp;4+15*$A73+4*$A73+8),0)+IF(Analyse!$E$111="X",INDIRECT("'DATA - økonomi'!Z"&amp;4+15*$A73+4*$A73+9),0)+IF(Analyse!$E$112="X",INDIRECT("'DATA - økonomi'!Z"&amp;4+15*$A73+4*$A73+10),0)+IF(Analyse!$E$115="X",INDIRECT("'DATA - økonomi'!Z"&amp;4+15*$A73+4*$A73+11),0)+IF(Analyse!$E$116="X",INDIRECT("'DATA - økonomi'!Z"&amp;4+15*$A73+4*$A73+12),0)+IF(Analyse!$E$117="X",INDIRECT("'DATA - økonomi'!Z"&amp;4+15*$A73+4*$A73+13),0)+IF(Analyse!$E$129="X",INDIRECT("'DATA - økonomi'!Z"&amp;4+15*$A73+4*$A73+14),0)</f>
        <v>0</v>
      </c>
      <c r="AA73" s="36">
        <f ca="1">IF(Analyse!$E$3="X",INDIRECT("'DATA - økonomi'!Z"&amp;4+15*$A73+4*$A73+0),0)+IF(Analyse!$E$4="X",INDIRECT("'DATA - økonomi'!Z"&amp;4+15*$A73+4*$A73+1),0)+IF(Analyse!$E$104="X",INDIRECT("'DATA - økonomi'!Z"&amp;4+15*$A73+4*$A73+2),0)+IF(Analyse!$E$105="X",INDIRECT("'DATA - økonomi'!Z"&amp;4+15*$A73+4*$A73+3),0)+IF(Analyse!$E$106="X",INDIRECT("'DATA - økonomi'!Z"&amp;4+15*$A73+4*$A73+4),0)+IF(Analyse!$E$107="X",INDIRECT("'DATA - økonomi'!Z"&amp;4+15*$A73+4*$A73+5),0)+IF(Analyse!$E$108="X",INDIRECT("'DATA - økonomi'!Z"&amp;4+15*$A73+4*$A73+6),0)+IF(Analyse!$E$109="X",INDIRECT("'DATA - økonomi'!Z"&amp;4+15*$A73+4*$A73+7),0)+IF(Analyse!$E$110="X",INDIRECT("'DATA - økonomi'!Z"&amp;4+15*$A73+4*$A73+8),0)+IF(Analyse!$E$111="X",INDIRECT("'DATA - økonomi'!Z"&amp;4+15*$A73+4*$A73+9),0)+IF(Analyse!$E$112="X",INDIRECT("'DATA - økonomi'!Z"&amp;4+15*$A73+4*$A73+10),0)+IF(Analyse!$E$115="X",INDIRECT("'DATA - økonomi'!Z"&amp;4+15*$A73+4*$A73+11),0)+IF(Analyse!$E$116="X",INDIRECT("'DATA - økonomi'!Z"&amp;4+15*$A73+4*$A73+12),0)+IF(Analyse!$E$117="X",INDIRECT("'DATA - økonomi'!Z"&amp;4+15*$A73+4*$A73+13),0)+IF(Analyse!$E$129="X",INDIRECT("'DATA - økonomi'!Z"&amp;4+15*$A73+4*$A73+14),0)</f>
        <v>0</v>
      </c>
      <c r="AB73" s="36">
        <f ca="1">IF(Analyse!$E$3="X",INDIRECT("'DATA - økonomi'!Z"&amp;4+15*$A73+4*$A73+0),0)+IF(Analyse!$E$4="X",INDIRECT("'DATA - økonomi'!Z"&amp;4+15*$A73+4*$A73+1),0)+IF(Analyse!$E$104="X",INDIRECT("'DATA - økonomi'!Z"&amp;4+15*$A73+4*$A73+2),0)+IF(Analyse!$E$105="X",INDIRECT("'DATA - økonomi'!Z"&amp;4+15*$A73+4*$A73+3),0)+IF(Analyse!$E$106="X",INDIRECT("'DATA - økonomi'!Z"&amp;4+15*$A73+4*$A73+4),0)+IF(Analyse!$E$107="X",INDIRECT("'DATA - økonomi'!Z"&amp;4+15*$A73+4*$A73+5),0)+IF(Analyse!$E$108="X",INDIRECT("'DATA - økonomi'!Z"&amp;4+15*$A73+4*$A73+6),0)+IF(Analyse!$E$109="X",INDIRECT("'DATA - økonomi'!Z"&amp;4+15*$A73+4*$A73+7),0)+IF(Analyse!$E$110="X",INDIRECT("'DATA - økonomi'!Z"&amp;4+15*$A73+4*$A73+8),0)+IF(Analyse!$E$111="X",INDIRECT("'DATA - økonomi'!Z"&amp;4+15*$A73+4*$A73+9),0)+IF(Analyse!$E$112="X",INDIRECT("'DATA - økonomi'!Z"&amp;4+15*$A73+4*$A73+10),0)+IF(Analyse!$E$115="X",INDIRECT("'DATA - økonomi'!Z"&amp;4+15*$A73+4*$A73+11),0)+IF(Analyse!$E$116="X",INDIRECT("'DATA - økonomi'!Z"&amp;4+15*$A73+4*$A73+12),0)+IF(Analyse!$E$117="X",INDIRECT("'DATA - økonomi'!Z"&amp;4+15*$A73+4*$A73+13),0)+IF(Analyse!$E$129="X",INDIRECT("'DATA - økonomi'!Z"&amp;4+15*$A73+4*$A73+14),0)</f>
        <v>0</v>
      </c>
      <c r="AC73" s="30"/>
      <c r="AD73" s="35" t="s">
        <v>81</v>
      </c>
      <c r="AE73" s="36">
        <f ca="1">IF(Analyse!$E$3="X",INDIRECT("'DATA - økonomi'!AE"&amp;4+15*$A73+4*$A73+0),0)+IF(Analyse!$E$4="X",INDIRECT("'DATA - økonomi'!AE"&amp;4+15*$A73+4*$A73+1),0)+IF(Analyse!$E$104="X",INDIRECT("'DATA - økonomi'!AE"&amp;4+15*$A73+4*$A73+2),0)+IF(Analyse!$E$105="X",INDIRECT("'DATA - økonomi'!AE"&amp;4+15*$A73+4*$A73+3),0)+IF(Analyse!$E$106="X",INDIRECT("'DATA - økonomi'!AE"&amp;4+15*$A73+4*$A73+4),0)+IF(Analyse!$E$107="X",INDIRECT("'DATA - økonomi'!AE"&amp;4+15*$A73+4*$A73+5),0)+IF(Analyse!$E$108="X",INDIRECT("'DATA - økonomi'!AE"&amp;4+15*$A73+4*$A73+6),0)+IF(Analyse!$E$109="X",INDIRECT("'DATA - økonomi'!AE"&amp;4+15*$A73+4*$A73+7),0)+IF(Analyse!$E$110="X",INDIRECT("'DATA - økonomi'!AE"&amp;4+15*$A73+4*$A73+8),0)+IF(Analyse!$E$111="X",INDIRECT("'DATA - økonomi'!AE"&amp;4+15*$A73+4*$A73+9),0)+IF(Analyse!$E$112="X",INDIRECT("'DATA - økonomi'!AE"&amp;4+15*$A73+4*$A73+10),0)+IF(Analyse!$E$115="X",INDIRECT("'DATA - økonomi'!AE"&amp;4+15*$A73+4*$A73+11),0)+IF(Analyse!$E$116="X",INDIRECT("'DATA - økonomi'!AE"&amp;4+15*$A73+4*$A73+12),0)+IF(Analyse!$E$117="X",INDIRECT("'DATA - økonomi'!AE"&amp;4+15*$A73+4*$A73+13),0)+IF(Analyse!$E$129="X",INDIRECT("'DATA - økonomi'!AE"&amp;4+15*$A73+4*$A73+14),0)</f>
        <v>0</v>
      </c>
      <c r="AF73" s="36">
        <f ca="1">IF(Analyse!$E$3="X",INDIRECT("'DATA - økonomi'!AF"&amp;4+15*$A73+4*$A73+0),0)+IF(Analyse!$E$4="X",INDIRECT("'DATA - økonomi'!AF"&amp;4+15*$A73+4*$A73+1),0)+IF(Analyse!$E$104="X",INDIRECT("'DATA - økonomi'!AF"&amp;4+15*$A73+4*$A73+2),0)+IF(Analyse!$E$105="X",INDIRECT("'DATA - økonomi'!AF"&amp;4+15*$A73+4*$A73+3),0)+IF(Analyse!$E$106="X",INDIRECT("'DATA - økonomi'!AF"&amp;4+15*$A73+4*$A73+4),0)+IF(Analyse!$E$107="X",INDIRECT("'DATA - økonomi'!AF"&amp;4+15*$A73+4*$A73+5),0)+IF(Analyse!$E$108="X",INDIRECT("'DATA - økonomi'!AF"&amp;4+15*$A73+4*$A73+6),0)+IF(Analyse!$E$109="X",INDIRECT("'DATA - økonomi'!AF"&amp;4+15*$A73+4*$A73+7),0)+IF(Analyse!$E$110="X",INDIRECT("'DATA - økonomi'!AF"&amp;4+15*$A73+4*$A73+8),0)+IF(Analyse!$E$111="X",INDIRECT("'DATA - økonomi'!AF"&amp;4+15*$A73+4*$A73+9),0)+IF(Analyse!$E$112="X",INDIRECT("'DATA - økonomi'!AF"&amp;4+15*$A73+4*$A73+10),0)+IF(Analyse!$E$115="X",INDIRECT("'DATA - økonomi'!AF"&amp;4+15*$A73+4*$A73+11),0)+IF(Analyse!$E$116="X",INDIRECT("'DATA - økonomi'!AF"&amp;4+15*$A73+4*$A73+12),0)+IF(Analyse!$E$117="X",INDIRECT("'DATA - økonomi'!AF"&amp;4+15*$A73+4*$A73+13),0)+IF(Analyse!$E$129="X",INDIRECT("'DATA - økonomi'!AF"&amp;4+15*$A73+4*$A73+14),0)</f>
        <v>0</v>
      </c>
      <c r="AG73" s="36">
        <f ca="1">IF(Analyse!$E$3="X",INDIRECT("'DATA - økonomi'!AG"&amp;4+15*$A73+4*$A73+0),0)+IF(Analyse!$E$4="X",INDIRECT("'DATA - økonomi'!AG"&amp;4+15*$A73+4*$A73+1),0)+IF(Analyse!$E$104="X",INDIRECT("'DATA - økonomi'!AG"&amp;4+15*$A73+4*$A73+2),0)+IF(Analyse!$E$105="X",INDIRECT("'DATA - økonomi'!AG"&amp;4+15*$A73+4*$A73+3),0)+IF(Analyse!$E$106="X",INDIRECT("'DATA - økonomi'!AG"&amp;4+15*$A73+4*$A73+4),0)+IF(Analyse!$E$107="X",INDIRECT("'DATA - økonomi'!AG"&amp;4+15*$A73+4*$A73+5),0)+IF(Analyse!$E$108="X",INDIRECT("'DATA - økonomi'!AG"&amp;4+15*$A73+4*$A73+6),0)+IF(Analyse!$E$109="X",INDIRECT("'DATA - økonomi'!AG"&amp;4+15*$A73+4*$A73+7),0)+IF(Analyse!$E$110="X",INDIRECT("'DATA - økonomi'!AG"&amp;4+15*$A73+4*$A73+8),0)+IF(Analyse!$E$111="X",INDIRECT("'DATA - økonomi'!AG"&amp;4+15*$A73+4*$A73+9),0)+IF(Analyse!$E$112="X",INDIRECT("'DATA - økonomi'!AG"&amp;4+15*$A73+4*$A73+10),0)+IF(Analyse!$E$115="X",INDIRECT("'DATA - økonomi'!AG"&amp;4+15*$A73+4*$A73+11),0)+IF(Analyse!$E$116="X",INDIRECT("'DATA - økonomi'!AG"&amp;4+15*$A73+4*$A73+12),0)+IF(Analyse!$E$117="X",INDIRECT("'DATA - økonomi'!AG"&amp;4+15*$A73+4*$A73+13),0)+IF(Analyse!$E$129="X",INDIRECT("'DATA - økonomi'!AG"&amp;4+15*$A73+4*$A73+14),0)</f>
        <v>0</v>
      </c>
      <c r="AH73" s="36">
        <f ca="1">IF(Analyse!$E$3="X",INDIRECT("'DATA - økonomi'!AH"&amp;4+15*$A73+4*$A73+0),0)+IF(Analyse!$E$4="X",INDIRECT("'DATA - økonomi'!AH"&amp;4+15*$A73+4*$A73+1),0)+IF(Analyse!$E$104="X",INDIRECT("'DATA - økonomi'!AH"&amp;4+15*$A73+4*$A73+2),0)+IF(Analyse!$E$105="X",INDIRECT("'DATA - økonomi'!AH"&amp;4+15*$A73+4*$A73+3),0)+IF(Analyse!$E$106="X",INDIRECT("'DATA - økonomi'!AH"&amp;4+15*$A73+4*$A73+4),0)+IF(Analyse!$E$107="X",INDIRECT("'DATA - økonomi'!AH"&amp;4+15*$A73+4*$A73+5),0)+IF(Analyse!$E$108="X",INDIRECT("'DATA - økonomi'!AH"&amp;4+15*$A73+4*$A73+6),0)+IF(Analyse!$E$109="X",INDIRECT("'DATA - økonomi'!AH"&amp;4+15*$A73+4*$A73+7),0)+IF(Analyse!$E$110="X",INDIRECT("'DATA - økonomi'!AH"&amp;4+15*$A73+4*$A73+8),0)+IF(Analyse!$E$111="X",INDIRECT("'DATA - økonomi'!AH"&amp;4+15*$A73+4*$A73+9),0)+IF(Analyse!$E$112="X",INDIRECT("'DATA - økonomi'!AH"&amp;4+15*$A73+4*$A73+10),0)+IF(Analyse!$E$115="X",INDIRECT("'DATA - økonomi'!AH"&amp;4+15*$A73+4*$A73+11),0)+IF(Analyse!$E$116="X",INDIRECT("'DATA - økonomi'!AH"&amp;4+15*$A73+4*$A73+12),0)+IF(Analyse!$E$117="X",INDIRECT("'DATA - økonomi'!AH"&amp;4+15*$A73+4*$A73+13),0)+IF(Analyse!$E$129="X",INDIRECT("'DATA - økonomi'!AH"&amp;4+15*$A73+4*$A73+14),0)</f>
        <v>0</v>
      </c>
      <c r="AI73" s="36">
        <f ca="1">IF(Analyse!$E$3="X",INDIRECT("'DATA - økonomi'!AI"&amp;4+15*$A73+4*$A73+0),0)+IF(Analyse!$E$4="X",INDIRECT("'DATA - økonomi'!AI"&amp;4+15*$A73+4*$A73+1),0)+IF(Analyse!$E$104="X",INDIRECT("'DATA - økonomi'!AI"&amp;4+15*$A73+4*$A73+2),0)+IF(Analyse!$E$105="X",INDIRECT("'DATA - økonomi'!AI"&amp;4+15*$A73+4*$A73+3),0)+IF(Analyse!$E$106="X",INDIRECT("'DATA - økonomi'!AI"&amp;4+15*$A73+4*$A73+4),0)+IF(Analyse!$E$107="X",INDIRECT("'DATA - økonomi'!AI"&amp;4+15*$A73+4*$A73+5),0)+IF(Analyse!$E$108="X",INDIRECT("'DATA - økonomi'!AI"&amp;4+15*$A73+4*$A73+6),0)+IF(Analyse!$E$109="X",INDIRECT("'DATA - økonomi'!AI"&amp;4+15*$A73+4*$A73+7),0)+IF(Analyse!$E$110="X",INDIRECT("'DATA - økonomi'!AI"&amp;4+15*$A73+4*$A73+8),0)+IF(Analyse!$E$111="X",INDIRECT("'DATA - økonomi'!AI"&amp;4+15*$A73+4*$A73+9),0)+IF(Analyse!$E$112="X",INDIRECT("'DATA - økonomi'!AI"&amp;4+15*$A73+4*$A73+10),0)+IF(Analyse!$E$115="X",INDIRECT("'DATA - økonomi'!AI"&amp;4+15*$A73+4*$A73+11),0)+IF(Analyse!$E$116="X",INDIRECT("'DATA - økonomi'!AI"&amp;4+15*$A73+4*$A73+12),0)+IF(Analyse!$E$117="X",INDIRECT("'DATA - økonomi'!AI"&amp;4+15*$A73+4*$A73+13),0)+IF(Analyse!$E$129="X",INDIRECT("'DATA - økonomi'!AI"&amp;4+15*$A73+4*$A73+14),0)</f>
        <v>0</v>
      </c>
      <c r="AJ73" s="36">
        <f ca="1">IF(Analyse!$E$3="X",INDIRECT("'DATA - økonomi'!AJ"&amp;4+15*$A73+4*$A73+0),0)+IF(Analyse!$E$4="X",INDIRECT("'DATA - økonomi'!AJ"&amp;4+15*$A73+4*$A73+1),0)+IF(Analyse!$E$104="X",INDIRECT("'DATA - økonomi'!AJ"&amp;4+15*$A73+4*$A73+2),0)+IF(Analyse!$E$105="X",INDIRECT("'DATA - økonomi'!AJ"&amp;4+15*$A73+4*$A73+3),0)+IF(Analyse!$E$106="X",INDIRECT("'DATA - økonomi'!AJ"&amp;4+15*$A73+4*$A73+4),0)+IF(Analyse!$E$107="X",INDIRECT("'DATA - økonomi'!AJ"&amp;4+15*$A73+4*$A73+5),0)+IF(Analyse!$E$108="X",INDIRECT("'DATA - økonomi'!AJ"&amp;4+15*$A73+4*$A73+6),0)+IF(Analyse!$E$109="X",INDIRECT("'DATA - økonomi'!AJ"&amp;4+15*$A73+4*$A73+7),0)+IF(Analyse!$E$110="X",INDIRECT("'DATA - økonomi'!AJ"&amp;4+15*$A73+4*$A73+8),0)+IF(Analyse!$E$111="X",INDIRECT("'DATA - økonomi'!AJ"&amp;4+15*$A73+4*$A73+9),0)+IF(Analyse!$E$112="X",INDIRECT("'DATA - økonomi'!AJ"&amp;4+15*$A73+4*$A73+10),0)+IF(Analyse!$E$115="X",INDIRECT("'DATA - økonomi'!AJ"&amp;4+15*$A73+4*$A73+11),0)+IF(Analyse!$E$116="X",INDIRECT("'DATA - økonomi'!AJ"&amp;4+15*$A73+4*$A73+12),0)+IF(Analyse!$E$117="X",INDIRECT("'DATA - økonomi'!AJ"&amp;4+15*$A73+4*$A73+13),0)+IF(Analyse!$E$129="X",INDIRECT("'DATA - økonomi'!AJ"&amp;4+15*$A73+4*$A73+14),0)</f>
        <v>0</v>
      </c>
      <c r="AK73" s="36">
        <f ca="1">IF(Analyse!$E$3="X",INDIRECT("'DATA - økonomi'!AK"&amp;4+15*$A73+4*$A73+0),0)+IF(Analyse!$E$4="X",INDIRECT("'DATA - økonomi'!AK"&amp;4+15*$A73+4*$A73+1),0)+IF(Analyse!$E$104="X",INDIRECT("'DATA - økonomi'!AK"&amp;4+15*$A73+4*$A73+2),0)+IF(Analyse!$E$105="X",INDIRECT("'DATA - økonomi'!AK"&amp;4+15*$A73+4*$A73+3),0)+IF(Analyse!$E$106="X",INDIRECT("'DATA - økonomi'!AK"&amp;4+15*$A73+4*$A73+4),0)+IF(Analyse!$E$107="X",INDIRECT("'DATA - økonomi'!AK"&amp;4+15*$A73+4*$A73+5),0)+IF(Analyse!$E$108="X",INDIRECT("'DATA - økonomi'!AK"&amp;4+15*$A73+4*$A73+6),0)+IF(Analyse!$E$109="X",INDIRECT("'DATA - økonomi'!AK"&amp;4+15*$A73+4*$A73+7),0)+IF(Analyse!$E$110="X",INDIRECT("'DATA - økonomi'!AK"&amp;4+15*$A73+4*$A73+8),0)+IF(Analyse!$E$111="X",INDIRECT("'DATA - økonomi'!AK"&amp;4+15*$A73+4*$A73+9),0)+IF(Analyse!$E$112="X",INDIRECT("'DATA - økonomi'!AK"&amp;4+15*$A73+4*$A73+10),0)+IF(Analyse!$E$115="X",INDIRECT("'DATA - økonomi'!AK"&amp;4+15*$A73+4*$A73+11),0)+IF(Analyse!$E$116="X",INDIRECT("'DATA - økonomi'!AK"&amp;4+15*$A73+4*$A73+12),0)+IF(Analyse!$E$117="X",INDIRECT("'DATA - økonomi'!AK"&amp;4+15*$A73+4*$A73+13),0)+IF(Analyse!$E$129="X",INDIRECT("'DATA - økonomi'!AK"&amp;4+15*$A73+4*$A73+14),0)</f>
        <v>0</v>
      </c>
      <c r="AL73" s="36">
        <f ca="1">IF(Analyse!$E$3="X",INDIRECT("'DATA - økonomi'!AL"&amp;4+15*$A73+4*$A73+0),0)+IF(Analyse!$E$4="X",INDIRECT("'DATA - økonomi'!AL"&amp;4+15*$A73+4*$A73+1),0)+IF(Analyse!$E$104="X",INDIRECT("'DATA - økonomi'!AL"&amp;4+15*$A73+4*$A73+2),0)+IF(Analyse!$E$105="X",INDIRECT("'DATA - økonomi'!AL"&amp;4+15*$A73+4*$A73+3),0)+IF(Analyse!$E$106="X",INDIRECT("'DATA - økonomi'!AL"&amp;4+15*$A73+4*$A73+4),0)+IF(Analyse!$E$107="X",INDIRECT("'DATA - økonomi'!AL"&amp;4+15*$A73+4*$A73+5),0)+IF(Analyse!$E$108="X",INDIRECT("'DATA - økonomi'!AL"&amp;4+15*$A73+4*$A73+6),0)+IF(Analyse!$E$109="X",INDIRECT("'DATA - økonomi'!AL"&amp;4+15*$A73+4*$A73+7),0)+IF(Analyse!$E$110="X",INDIRECT("'DATA - økonomi'!AL"&amp;4+15*$A73+4*$A73+8),0)+IF(Analyse!$E$111="X",INDIRECT("'DATA - økonomi'!AL"&amp;4+15*$A73+4*$A73+9),0)+IF(Analyse!$E$112="X",INDIRECT("'DATA - økonomi'!AL"&amp;4+15*$A73+4*$A73+10),0)+IF(Analyse!$E$115="X",INDIRECT("'DATA - økonomi'!AL"&amp;4+15*$A73+4*$A73+11),0)+IF(Analyse!$E$116="X",INDIRECT("'DATA - økonomi'!AL"&amp;4+15*$A73+4*$A73+12),0)+IF(Analyse!$E$117="X",INDIRECT("'DATA - økonomi'!AL"&amp;4+15*$A73+4*$A73+13),0)+IF(Analyse!$E$129="X",INDIRECT("'DATA - økonomi'!AL"&amp;4+15*$A73+4*$A73+14),0)</f>
        <v>0</v>
      </c>
      <c r="AM73" s="36">
        <f ca="1">IF(Analyse!$E$3="X",INDIRECT("'DATA - økonomi'!AM"&amp;4+15*$A73+4*$A73+0),0)+IF(Analyse!$E$4="X",INDIRECT("'DATA - økonomi'!AM"&amp;4+15*$A73+4*$A73+1),0)+IF(Analyse!$E$104="X",INDIRECT("'DATA - økonomi'!AM"&amp;4+15*$A73+4*$A73+2),0)+IF(Analyse!$E$105="X",INDIRECT("'DATA - økonomi'!AM"&amp;4+15*$A73+4*$A73+3),0)+IF(Analyse!$E$106="X",INDIRECT("'DATA - økonomi'!AM"&amp;4+15*$A73+4*$A73+4),0)+IF(Analyse!$E$107="X",INDIRECT("'DATA - økonomi'!AM"&amp;4+15*$A73+4*$A73+5),0)+IF(Analyse!$E$108="X",INDIRECT("'DATA - økonomi'!AM"&amp;4+15*$A73+4*$A73+6),0)+IF(Analyse!$E$109="X",INDIRECT("'DATA - økonomi'!AM"&amp;4+15*$A73+4*$A73+7),0)+IF(Analyse!$E$110="X",INDIRECT("'DATA - økonomi'!AM"&amp;4+15*$A73+4*$A73+8),0)+IF(Analyse!$E$111="X",INDIRECT("'DATA - økonomi'!AM"&amp;4+15*$A73+4*$A73+9),0)+IF(Analyse!$E$112="X",INDIRECT("'DATA - økonomi'!AM"&amp;4+15*$A73+4*$A73+10),0)+IF(Analyse!$E$115="X",INDIRECT("'DATA - økonomi'!AM"&amp;4+15*$A73+4*$A73+11),0)+IF(Analyse!$E$116="X",INDIRECT("'DATA - økonomi'!AM"&amp;4+15*$A73+4*$A73+12),0)+IF(Analyse!$E$117="X",INDIRECT("'DATA - økonomi'!AM"&amp;4+15*$A73+4*$A73+13),0)+IF(Analyse!$E$129="X",INDIRECT("'DATA - økonomi'!AM"&amp;4+15*$A73+4*$A73+14),0)</f>
        <v>0</v>
      </c>
      <c r="AN73" s="36">
        <f ca="1">IF(Analyse!$E$3="X",INDIRECT("'DATA - økonomi'!AN"&amp;4+15*$A73+4*$A73+0),0)+IF(Analyse!$E$4="X",INDIRECT("'DATA - økonomi'!AN"&amp;4+15*$A73+4*$A73+1),0)+IF(Analyse!$E$104="X",INDIRECT("'DATA - økonomi'!AN"&amp;4+15*$A73+4*$A73+2),0)+IF(Analyse!$E$105="X",INDIRECT("'DATA - økonomi'!AN"&amp;4+15*$A73+4*$A73+3),0)+IF(Analyse!$E$106="X",INDIRECT("'DATA - økonomi'!AN"&amp;4+15*$A73+4*$A73+4),0)+IF(Analyse!$E$107="X",INDIRECT("'DATA - økonomi'!AN"&amp;4+15*$A73+4*$A73+5),0)+IF(Analyse!$E$108="X",INDIRECT("'DATA - økonomi'!AN"&amp;4+15*$A73+4*$A73+6),0)+IF(Analyse!$E$109="X",INDIRECT("'DATA - økonomi'!AN"&amp;4+15*$A73+4*$A73+7),0)+IF(Analyse!$E$110="X",INDIRECT("'DATA - økonomi'!AN"&amp;4+15*$A73+4*$A73+8),0)+IF(Analyse!$E$111="X",INDIRECT("'DATA - økonomi'!AN"&amp;4+15*$A73+4*$A73+9),0)+IF(Analyse!$E$112="X",INDIRECT("'DATA - økonomi'!AN"&amp;4+15*$A73+4*$A73+10),0)+IF(Analyse!$E$115="X",INDIRECT("'DATA - økonomi'!AN"&amp;4+15*$A73+4*$A73+11),0)+IF(Analyse!$E$116="X",INDIRECT("'DATA - økonomi'!AN"&amp;4+15*$A73+4*$A73+12),0)+IF(Analyse!$E$117="X",INDIRECT("'DATA - økonomi'!AN"&amp;4+15*$A73+4*$A73+13),0)+IF(Analyse!$E$129="X",INDIRECT("'DATA - økonomi'!AN"&amp;4+15*$A73+4*$A73+14),0)</f>
        <v>0</v>
      </c>
      <c r="AO73" s="36">
        <f ca="1">IF(Analyse!$E$3="X",INDIRECT("'DATA - økonomi'!AO"&amp;4+15*$A73+4*$A73+0),0)+IF(Analyse!$E$4="X",INDIRECT("'DATA - økonomi'!AO"&amp;4+15*$A73+4*$A73+1),0)+IF(Analyse!$E$104="X",INDIRECT("'DATA - økonomi'!AO"&amp;4+15*$A73+4*$A73+2),0)+IF(Analyse!$E$105="X",INDIRECT("'DATA - økonomi'!AO"&amp;4+15*$A73+4*$A73+3),0)+IF(Analyse!$E$106="X",INDIRECT("'DATA - økonomi'!AO"&amp;4+15*$A73+4*$A73+4),0)+IF(Analyse!$E$107="X",INDIRECT("'DATA - økonomi'!AO"&amp;4+15*$A73+4*$A73+5),0)+IF(Analyse!$E$108="X",INDIRECT("'DATA - økonomi'!AO"&amp;4+15*$A73+4*$A73+6),0)+IF(Analyse!$E$109="X",INDIRECT("'DATA - økonomi'!AO"&amp;4+15*$A73+4*$A73+7),0)+IF(Analyse!$E$110="X",INDIRECT("'DATA - økonomi'!AO"&amp;4+15*$A73+4*$A73+8),0)+IF(Analyse!$E$111="X",INDIRECT("'DATA - økonomi'!AO"&amp;4+15*$A73+4*$A73+9),0)+IF(Analyse!$E$112="X",INDIRECT("'DATA - økonomi'!AO"&amp;4+15*$A73+4*$A73+10),0)+IF(Analyse!$E$115="X",INDIRECT("'DATA - økonomi'!AO"&amp;4+15*$A73+4*$A73+11),0)+IF(Analyse!$E$116="X",INDIRECT("'DATA - økonomi'!AO"&amp;4+15*$A73+4*$A73+12),0)+IF(Analyse!$E$117="X",INDIRECT("'DATA - økonomi'!AO"&amp;4+15*$A73+4*$A73+13),0)+IF(Analyse!$E$129="X",INDIRECT("'DATA - økonomi'!AO"&amp;4+15*$A73+4*$A73+14),0)</f>
        <v>0</v>
      </c>
      <c r="AP73" s="30"/>
      <c r="AQ73" s="35" t="s">
        <v>81</v>
      </c>
      <c r="AR73" s="36">
        <f ca="1">INDIRECT("'DATA - økonomi'!AE"&amp;($A176+1)*19)</f>
        <v>21092.794999999998</v>
      </c>
      <c r="AS73" s="36">
        <f ca="1">INDIRECT("'DATA - økonomi'!AF"&amp;($A176+1)*19)</f>
        <v>21076.568000000003</v>
      </c>
      <c r="AT73" s="36">
        <f ca="1">INDIRECT("'DATA - økonomi'!AG"&amp;($A176+1)*19)</f>
        <v>21184.563000000002</v>
      </c>
      <c r="AU73" s="36">
        <f ca="1">INDIRECT("'DATA - økonomi'!AH"&amp;($A176+1)*19)</f>
        <v>21541.623</v>
      </c>
      <c r="AV73" s="36">
        <f ca="1">INDIRECT("'DATA - økonomi'!AI"&amp;($A176+1)*19)</f>
        <v>21651.688000000002</v>
      </c>
      <c r="AW73" s="36">
        <f ca="1">INDIRECT("'DATA - økonomi'!AJ"&amp;($A176+1)*19)</f>
        <v>21717.99</v>
      </c>
      <c r="AX73" s="36">
        <f ca="1">INDIRECT("'DATA - økonomi'!AK"&amp;($A176+1)*19)</f>
        <v>21980.924999999999</v>
      </c>
      <c r="AY73" s="36">
        <f ca="1">INDIRECT("'DATA - økonomi'!AL"&amp;($A176+1)*19)</f>
        <v>22026.464</v>
      </c>
      <c r="AZ73" s="36">
        <f ca="1">INDIRECT("'DATA - økonomi'!AM"&amp;($A176+1)*19)</f>
        <v>21988.457000000002</v>
      </c>
      <c r="BA73" s="36">
        <f ca="1">INDIRECT("'DATA - økonomi'!AN"&amp;($A176+1)*19)</f>
        <v>22173.971000000001</v>
      </c>
      <c r="BB73" s="36">
        <f ca="1">INDIRECT("'DATA - økonomi'!AO"&amp;($A176+1)*19)</f>
        <v>22728.498</v>
      </c>
      <c r="BC73" s="30"/>
    </row>
    <row r="74" spans="1:55" x14ac:dyDescent="0.25">
      <c r="A74" s="32">
        <v>70</v>
      </c>
      <c r="B74" s="35" t="s">
        <v>82</v>
      </c>
      <c r="C74" s="36">
        <f ca="1">IF(Analyse!$E$3="X",INDIRECT("'DATA - økonomi'!C"&amp;4+15*$A74+4*$A74+0),0)+IF(Analyse!$E$4="X",INDIRECT("'DATA - økonomi'!C"&amp;4+15*$A74+4*$A74+1),0)+IF(Analyse!$E$104="X",INDIRECT("'DATA - økonomi'!C"&amp;4+15*$A74+4*$A74+2),0)+IF(Analyse!$E$105="X",INDIRECT("'DATA - økonomi'!C"&amp;4+15*$A74+4*$A74+3),0)+IF(Analyse!$E$106="X",INDIRECT("'DATA - økonomi'!C"&amp;4+15*$A74+4*$A74+4),0)+IF(Analyse!$E$107="X",INDIRECT("'DATA - økonomi'!C"&amp;4+15*$A74+4*$A74+5),0)+IF(Analyse!$E$108="X",INDIRECT("'DATA - økonomi'!C"&amp;4+15*$A74+4*$A74+6),0)+IF(Analyse!$E$109="X",INDIRECT("'DATA - økonomi'!C"&amp;4+15*$A74+4*$A74+7),0)+IF(Analyse!$E$110="X",INDIRECT("'DATA - økonomi'!C"&amp;4+15*$A74+4*$A74+8),0)+IF(Analyse!$E$111="X",INDIRECT("'DATA - økonomi'!C"&amp;4+15*$A74+4*$A74+9),0)+IF(Analyse!$E$112="X",INDIRECT("'DATA - økonomi'!C"&amp;4+15*$A74+4*$A74+10),0)+IF(Analyse!$E$115="X",INDIRECT("'DATA - økonomi'!C"&amp;4+15*$A74+4*$A74+11),0)+IF(Analyse!$E$116="X",INDIRECT("'DATA - økonomi'!C"&amp;4+15*$A74+4*$A74+12),0)+IF(Analyse!$E$117="X",INDIRECT("'DATA - økonomi'!C"&amp;4+15*$A74+4*$A74+13),0)+IF(Analyse!$E$129="X",INDIRECT("'DATA - økonomi'!C"&amp;4+15*$A74+4*$A74+14),0)</f>
        <v>0</v>
      </c>
      <c r="D74" s="36">
        <f ca="1">IF(Analyse!$E$3="X",INDIRECT("'DATA - økonomi'!D"&amp;4+15*$A74+4*$A74+0),0)+IF(Analyse!$E$4="X",INDIRECT("'DATA - økonomi'!D"&amp;4+15*$A74+4*$A74+1),0)+IF(Analyse!$E$104="X",INDIRECT("'DATA - økonomi'!D"&amp;4+15*$A74+4*$A74+2),0)+IF(Analyse!$E$105="X",INDIRECT("'DATA - økonomi'!D"&amp;4+15*$A74+4*$A74+3),0)+IF(Analyse!$E$106="X",INDIRECT("'DATA - økonomi'!D"&amp;4+15*$A74+4*$A74+4),0)+IF(Analyse!$E$107="X",INDIRECT("'DATA - økonomi'!D"&amp;4+15*$A74+4*$A74+5),0)+IF(Analyse!$E$108="X",INDIRECT("'DATA - økonomi'!D"&amp;4+15*$A74+4*$A74+6),0)+IF(Analyse!$E$109="X",INDIRECT("'DATA - økonomi'!D"&amp;4+15*$A74+4*$A74+7),0)+IF(Analyse!$E$110="X",INDIRECT("'DATA - økonomi'!D"&amp;4+15*$A74+4*$A74+8),0)+IF(Analyse!$E$111="X",INDIRECT("'DATA - økonomi'!D"&amp;4+15*$A74+4*$A74+9),0)+IF(Analyse!$E$112="X",INDIRECT("'DATA - økonomi'!D"&amp;4+15*$A74+4*$A74+10),0)+IF(Analyse!$E$115="X",INDIRECT("'DATA - økonomi'!D"&amp;4+15*$A74+4*$A74+11),0)+IF(Analyse!$E$116="X",INDIRECT("'DATA - økonomi'!D"&amp;4+15*$A74+4*$A74+12),0)+IF(Analyse!$E$117="X",INDIRECT("'DATA - økonomi'!D"&amp;4+15*$A74+4*$A74+13),0)+IF(Analyse!$E$129="X",INDIRECT("'DATA - økonomi'!D"&amp;4+15*$A74+4*$A74+14),0)</f>
        <v>0</v>
      </c>
      <c r="E74" s="36">
        <f ca="1">IF(Analyse!$E$3="X",INDIRECT("'DATA - økonomi'!E"&amp;4+15*$A74+4*$A74+0),0)+IF(Analyse!$E$4="X",INDIRECT("'DATA - økonomi'!E"&amp;4+15*$A74+4*$A74+1),0)+IF(Analyse!$E$104="X",INDIRECT("'DATA - økonomi'!E"&amp;4+15*$A74+4*$A74+2),0)+IF(Analyse!$E$105="X",INDIRECT("'DATA - økonomi'!E"&amp;4+15*$A74+4*$A74+3),0)+IF(Analyse!$E$106="X",INDIRECT("'DATA - økonomi'!E"&amp;4+15*$A74+4*$A74+4),0)+IF(Analyse!$E$107="X",INDIRECT("'DATA - økonomi'!E"&amp;4+15*$A74+4*$A74+5),0)+IF(Analyse!$E$108="X",INDIRECT("'DATA - økonomi'!E"&amp;4+15*$A74+4*$A74+6),0)+IF(Analyse!$E$109="X",INDIRECT("'DATA - økonomi'!E"&amp;4+15*$A74+4*$A74+7),0)+IF(Analyse!$E$110="X",INDIRECT("'DATA - økonomi'!E"&amp;4+15*$A74+4*$A74+8),0)+IF(Analyse!$E$111="X",INDIRECT("'DATA - økonomi'!E"&amp;4+15*$A74+4*$A74+9),0)+IF(Analyse!$E$112="X",INDIRECT("'DATA - økonomi'!E"&amp;4+15*$A74+4*$A74+10),0)+IF(Analyse!$E$115="X",INDIRECT("'DATA - økonomi'!E"&amp;4+15*$A74+4*$A74+11),0)+IF(Analyse!$E$116="X",INDIRECT("'DATA - økonomi'!E"&amp;4+15*$A74+4*$A74+12),0)+IF(Analyse!$E$117="X",INDIRECT("'DATA - økonomi'!E"&amp;4+15*$A74+4*$A74+13),0)+IF(Analyse!$E$129="X",INDIRECT("'DATA - økonomi'!E"&amp;4+15*$A74+4*$A74+14),0)</f>
        <v>0</v>
      </c>
      <c r="F74" s="36">
        <f ca="1">IF(Analyse!$E$3="X",INDIRECT("'DATA - økonomi'!F"&amp;4+15*$A74+4*$A74+0),0)+IF(Analyse!$E$4="X",INDIRECT("'DATA - økonomi'!F"&amp;4+15*$A74+4*$A74+1),0)+IF(Analyse!$E$104="X",INDIRECT("'DATA - økonomi'!F"&amp;4+15*$A74+4*$A74+2),0)+IF(Analyse!$E$105="X",INDIRECT("'DATA - økonomi'!F"&amp;4+15*$A74+4*$A74+3),0)+IF(Analyse!$E$106="X",INDIRECT("'DATA - økonomi'!F"&amp;4+15*$A74+4*$A74+4),0)+IF(Analyse!$E$107="X",INDIRECT("'DATA - økonomi'!F"&amp;4+15*$A74+4*$A74+5),0)+IF(Analyse!$E$108="X",INDIRECT("'DATA - økonomi'!F"&amp;4+15*$A74+4*$A74+6),0)+IF(Analyse!$E$109="X",INDIRECT("'DATA - økonomi'!F"&amp;4+15*$A74+4*$A74+7),0)+IF(Analyse!$E$110="X",INDIRECT("'DATA - økonomi'!F"&amp;4+15*$A74+4*$A74+8),0)+IF(Analyse!$E$111="X",INDIRECT("'DATA - økonomi'!F"&amp;4+15*$A74+4*$A74+9),0)+IF(Analyse!$E$112="X",INDIRECT("'DATA - økonomi'!F"&amp;4+15*$A74+4*$A74+10),0)+IF(Analyse!$E$115="X",INDIRECT("'DATA - økonomi'!F"&amp;4+15*$A74+4*$A74+11),0)+IF(Analyse!$E$116="X",INDIRECT("'DATA - økonomi'!F"&amp;4+15*$A74+4*$A74+12),0)+IF(Analyse!$E$117="X",INDIRECT("'DATA - økonomi'!F"&amp;4+15*$A74+4*$A74+13),0)+IF(Analyse!$E$129="X",INDIRECT("'DATA - økonomi'!F"&amp;4+15*$A74+4*$A74+14),0)</f>
        <v>0</v>
      </c>
      <c r="G74" s="36">
        <f ca="1">IF(Analyse!$E$3="X",INDIRECT("'DATA - økonomi'!G"&amp;4+15*$A74+4*$A74+0),0)+IF(Analyse!$E$4="X",INDIRECT("'DATA - økonomi'!G"&amp;4+15*$A74+4*$A74+1),0)+IF(Analyse!$E$104="X",INDIRECT("'DATA - økonomi'!G"&amp;4+15*$A74+4*$A74+2),0)+IF(Analyse!$E$105="X",INDIRECT("'DATA - økonomi'!G"&amp;4+15*$A74+4*$A74+3),0)+IF(Analyse!$E$106="X",INDIRECT("'DATA - økonomi'!G"&amp;4+15*$A74+4*$A74+4),0)+IF(Analyse!$E$107="X",INDIRECT("'DATA - økonomi'!G"&amp;4+15*$A74+4*$A74+5),0)+IF(Analyse!$E$108="X",INDIRECT("'DATA - økonomi'!G"&amp;4+15*$A74+4*$A74+6),0)+IF(Analyse!$E$109="X",INDIRECT("'DATA - økonomi'!G"&amp;4+15*$A74+4*$A74+7),0)+IF(Analyse!$E$110="X",INDIRECT("'DATA - økonomi'!G"&amp;4+15*$A74+4*$A74+8),0)+IF(Analyse!$E$111="X",INDIRECT("'DATA - økonomi'!G"&amp;4+15*$A74+4*$A74+9),0)+IF(Analyse!$E$112="X",INDIRECT("'DATA - økonomi'!G"&amp;4+15*$A74+4*$A74+10),0)+IF(Analyse!$E$115="X",INDIRECT("'DATA - økonomi'!G"&amp;4+15*$A74+4*$A74+11),0)+IF(Analyse!$E$116="X",INDIRECT("'DATA - økonomi'!G"&amp;4+15*$A74+4*$A74+12),0)+IF(Analyse!$E$117="X",INDIRECT("'DATA - økonomi'!G"&amp;4+15*$A74+4*$A74+13),0)+IF(Analyse!$E$129="X",INDIRECT("'DATA - økonomi'!G"&amp;4+15*$A74+4*$A74+14),0)</f>
        <v>0</v>
      </c>
      <c r="H74" s="36">
        <f ca="1">IF(Analyse!$E$3="X",INDIRECT("'DATA - økonomi'!H"&amp;4+15*$A74+4*$A74+0),0)+IF(Analyse!$E$4="X",INDIRECT("'DATA - økonomi'!H"&amp;4+15*$A74+4*$A74+1),0)+IF(Analyse!$E$104="X",INDIRECT("'DATA - økonomi'!H"&amp;4+15*$A74+4*$A74+2),0)+IF(Analyse!$E$105="X",INDIRECT("'DATA - økonomi'!H"&amp;4+15*$A74+4*$A74+3),0)+IF(Analyse!$E$106="X",INDIRECT("'DATA - økonomi'!H"&amp;4+15*$A74+4*$A74+4),0)+IF(Analyse!$E$107="X",INDIRECT("'DATA - økonomi'!H"&amp;4+15*$A74+4*$A74+5),0)+IF(Analyse!$E$108="X",INDIRECT("'DATA - økonomi'!H"&amp;4+15*$A74+4*$A74+6),0)+IF(Analyse!$E$109="X",INDIRECT("'DATA - økonomi'!H"&amp;4+15*$A74+4*$A74+7),0)+IF(Analyse!$E$110="X",INDIRECT("'DATA - økonomi'!H"&amp;4+15*$A74+4*$A74+8),0)+IF(Analyse!$E$111="X",INDIRECT("'DATA - økonomi'!H"&amp;4+15*$A74+4*$A74+9),0)+IF(Analyse!$E$112="X",INDIRECT("'DATA - økonomi'!H"&amp;4+15*$A74+4*$A74+10),0)+IF(Analyse!$E$115="X",INDIRECT("'DATA - økonomi'!H"&amp;4+15*$A74+4*$A74+11),0)+IF(Analyse!$E$116="X",INDIRECT("'DATA - økonomi'!H"&amp;4+15*$A74+4*$A74+12),0)+IF(Analyse!$E$117="X",INDIRECT("'DATA - økonomi'!H"&amp;4+15*$A74+4*$A74+13),0)+IF(Analyse!$E$129="X",INDIRECT("'DATA - økonomi'!H"&amp;4+15*$A74+4*$A74+14),0)</f>
        <v>0</v>
      </c>
      <c r="I74" s="36">
        <f ca="1">IF(Analyse!$E$3="X",INDIRECT("'DATA - økonomi'!I"&amp;4+15*$A74+4*$A74+0),0)+IF(Analyse!$E$4="X",INDIRECT("'DATA - økonomi'!I"&amp;4+15*$A74+4*$A74+1),0)+IF(Analyse!$E$104="X",INDIRECT("'DATA - økonomi'!I"&amp;4+15*$A74+4*$A74+2),0)+IF(Analyse!$E$105="X",INDIRECT("'DATA - økonomi'!I"&amp;4+15*$A74+4*$A74+3),0)+IF(Analyse!$E$106="X",INDIRECT("'DATA - økonomi'!I"&amp;4+15*$A74+4*$A74+4),0)+IF(Analyse!$E$107="X",INDIRECT("'DATA - økonomi'!I"&amp;4+15*$A74+4*$A74+5),0)+IF(Analyse!$E$108="X",INDIRECT("'DATA - økonomi'!I"&amp;4+15*$A74+4*$A74+6),0)+IF(Analyse!$E$109="X",INDIRECT("'DATA - økonomi'!I"&amp;4+15*$A74+4*$A74+7),0)+IF(Analyse!$E$110="X",INDIRECT("'DATA - økonomi'!I"&amp;4+15*$A74+4*$A74+8),0)+IF(Analyse!$E$111="X",INDIRECT("'DATA - økonomi'!I"&amp;4+15*$A74+4*$A74+9),0)+IF(Analyse!$E$112="X",INDIRECT("'DATA - økonomi'!I"&amp;4+15*$A74+4*$A74+10),0)+IF(Analyse!$E$115="X",INDIRECT("'DATA - økonomi'!I"&amp;4+15*$A74+4*$A74+11),0)+IF(Analyse!$E$116="X",INDIRECT("'DATA - økonomi'!I"&amp;4+15*$A74+4*$A74+12),0)+IF(Analyse!$E$117="X",INDIRECT("'DATA - økonomi'!I"&amp;4+15*$A74+4*$A74+13),0)+IF(Analyse!$E$129="X",INDIRECT("'DATA - økonomi'!I"&amp;4+15*$A74+4*$A74+14),0)</f>
        <v>0</v>
      </c>
      <c r="J74" s="36">
        <f ca="1">IF(Analyse!$E$3="X",INDIRECT("'DATA - økonomi'!J"&amp;4+15*$A74+4*$A74+0),0)+IF(Analyse!$E$4="X",INDIRECT("'DATA - økonomi'!J"&amp;4+15*$A74+4*$A74+1),0)+IF(Analyse!$E$104="X",INDIRECT("'DATA - økonomi'!J"&amp;4+15*$A74+4*$A74+2),0)+IF(Analyse!$E$105="X",INDIRECT("'DATA - økonomi'!J"&amp;4+15*$A74+4*$A74+3),0)+IF(Analyse!$E$106="X",INDIRECT("'DATA - økonomi'!J"&amp;4+15*$A74+4*$A74+4),0)+IF(Analyse!$E$107="X",INDIRECT("'DATA - økonomi'!J"&amp;4+15*$A74+4*$A74+5),0)+IF(Analyse!$E$108="X",INDIRECT("'DATA - økonomi'!J"&amp;4+15*$A74+4*$A74+6),0)+IF(Analyse!$E$109="X",INDIRECT("'DATA - økonomi'!J"&amp;4+15*$A74+4*$A74+7),0)+IF(Analyse!$E$110="X",INDIRECT("'DATA - økonomi'!J"&amp;4+15*$A74+4*$A74+8),0)+IF(Analyse!$E$111="X",INDIRECT("'DATA - økonomi'!J"&amp;4+15*$A74+4*$A74+9),0)+IF(Analyse!$E$112="X",INDIRECT("'DATA - økonomi'!J"&amp;4+15*$A74+4*$A74+10),0)+IF(Analyse!$E$115="X",INDIRECT("'DATA - økonomi'!J"&amp;4+15*$A74+4*$A74+11),0)+IF(Analyse!$E$116="X",INDIRECT("'DATA - økonomi'!J"&amp;4+15*$A74+4*$A74+12),0)+IF(Analyse!$E$117="X",INDIRECT("'DATA - økonomi'!J"&amp;4+15*$A74+4*$A74+13),0)+IF(Analyse!$E$129="X",INDIRECT("'DATA - økonomi'!J"&amp;4+15*$A74+4*$A74+14),0)</f>
        <v>0</v>
      </c>
      <c r="K74" s="36">
        <f ca="1">IF(Analyse!$E$3="X",INDIRECT("'DATA - økonomi'!K"&amp;4+15*$A74+4*$A74+0),0)+IF(Analyse!$E$4="X",INDIRECT("'DATA - økonomi'!K"&amp;4+15*$A74+4*$A74+1),0)+IF(Analyse!$E$104="X",INDIRECT("'DATA - økonomi'!K"&amp;4+15*$A74+4*$A74+2),0)+IF(Analyse!$E$105="X",INDIRECT("'DATA - økonomi'!K"&amp;4+15*$A74+4*$A74+3),0)+IF(Analyse!$E$106="X",INDIRECT("'DATA - økonomi'!K"&amp;4+15*$A74+4*$A74+4),0)+IF(Analyse!$E$107="X",INDIRECT("'DATA - økonomi'!K"&amp;4+15*$A74+4*$A74+5),0)+IF(Analyse!$E$108="X",INDIRECT("'DATA - økonomi'!K"&amp;4+15*$A74+4*$A74+6),0)+IF(Analyse!$E$109="X",INDIRECT("'DATA - økonomi'!K"&amp;4+15*$A74+4*$A74+7),0)+IF(Analyse!$E$110="X",INDIRECT("'DATA - økonomi'!K"&amp;4+15*$A74+4*$A74+8),0)+IF(Analyse!$E$111="X",INDIRECT("'DATA - økonomi'!K"&amp;4+15*$A74+4*$A74+9),0)+IF(Analyse!$E$112="X",INDIRECT("'DATA - økonomi'!K"&amp;4+15*$A74+4*$A74+10),0)+IF(Analyse!$E$115="X",INDIRECT("'DATA - økonomi'!K"&amp;4+15*$A74+4*$A74+11),0)+IF(Analyse!$E$116="X",INDIRECT("'DATA - økonomi'!K"&amp;4+15*$A74+4*$A74+12),0)+IF(Analyse!$E$117="X",INDIRECT("'DATA - økonomi'!K"&amp;4+15*$A74+4*$A74+13),0)+IF(Analyse!$E$129="X",INDIRECT("'DATA - økonomi'!K"&amp;4+15*$A74+4*$A74+14),0)</f>
        <v>0</v>
      </c>
      <c r="L74" s="36">
        <f ca="1">IF(Analyse!$E$3="X",INDIRECT("'DATA - økonomi'!L"&amp;4+15*$A74+4*$A74+0),0)+IF(Analyse!$E$4="X",INDIRECT("'DATA - økonomi'!L"&amp;4+15*$A74+4*$A74+1),0)+IF(Analyse!$E$104="X",INDIRECT("'DATA - økonomi'!L"&amp;4+15*$A74+4*$A74+2),0)+IF(Analyse!$E$105="X",INDIRECT("'DATA - økonomi'!L"&amp;4+15*$A74+4*$A74+3),0)+IF(Analyse!$E$106="X",INDIRECT("'DATA - økonomi'!L"&amp;4+15*$A74+4*$A74+4),0)+IF(Analyse!$E$107="X",INDIRECT("'DATA - økonomi'!L"&amp;4+15*$A74+4*$A74+5),0)+IF(Analyse!$E$108="X",INDIRECT("'DATA - økonomi'!L"&amp;4+15*$A74+4*$A74+6),0)+IF(Analyse!$E$109="X",INDIRECT("'DATA - økonomi'!L"&amp;4+15*$A74+4*$A74+7),0)+IF(Analyse!$E$110="X",INDIRECT("'DATA - økonomi'!L"&amp;4+15*$A74+4*$A74+8),0)+IF(Analyse!$E$111="X",INDIRECT("'DATA - økonomi'!L"&amp;4+15*$A74+4*$A74+9),0)+IF(Analyse!$E$112="X",INDIRECT("'DATA - økonomi'!L"&amp;4+15*$A74+4*$A74+10),0)+IF(Analyse!$E$115="X",INDIRECT("'DATA - økonomi'!L"&amp;4+15*$A74+4*$A74+11),0)+IF(Analyse!$E$116="X",INDIRECT("'DATA - økonomi'!L"&amp;4+15*$A74+4*$A74+12),0)+IF(Analyse!$E$117="X",INDIRECT("'DATA - økonomi'!L"&amp;4+15*$A74+4*$A74+13),0)+IF(Analyse!$E$129="X",INDIRECT("'DATA - økonomi'!L"&amp;4+15*$A74+4*$A74+14),0)</f>
        <v>0</v>
      </c>
      <c r="M74" s="36">
        <f ca="1">IF(Analyse!$E$3="X",INDIRECT("'DATA - økonomi'!M"&amp;4+15*$A74+4*$A74+0),0)+IF(Analyse!$E$4="X",INDIRECT("'DATA - økonomi'!M"&amp;4+15*$A74+4*$A74+1),0)+IF(Analyse!$E$104="X",INDIRECT("'DATA - økonomi'!M"&amp;4+15*$A74+4*$A74+2),0)+IF(Analyse!$E$105="X",INDIRECT("'DATA - økonomi'!M"&amp;4+15*$A74+4*$A74+3),0)+IF(Analyse!$E$106="X",INDIRECT("'DATA - økonomi'!M"&amp;4+15*$A74+4*$A74+4),0)+IF(Analyse!$E$107="X",INDIRECT("'DATA - økonomi'!M"&amp;4+15*$A74+4*$A74+5),0)+IF(Analyse!$E$108="X",INDIRECT("'DATA - økonomi'!M"&amp;4+15*$A74+4*$A74+6),0)+IF(Analyse!$E$109="X",INDIRECT("'DATA - økonomi'!M"&amp;4+15*$A74+4*$A74+7),0)+IF(Analyse!$E$110="X",INDIRECT("'DATA - økonomi'!M"&amp;4+15*$A74+4*$A74+8),0)+IF(Analyse!$E$111="X",INDIRECT("'DATA - økonomi'!M"&amp;4+15*$A74+4*$A74+9),0)+IF(Analyse!$E$112="X",INDIRECT("'DATA - økonomi'!M"&amp;4+15*$A74+4*$A74+10),0)+IF(Analyse!$E$115="X",INDIRECT("'DATA - økonomi'!M"&amp;4+15*$A74+4*$A74+11),0)+IF(Analyse!$E$116="X",INDIRECT("'DATA - økonomi'!M"&amp;4+15*$A74+4*$A74+12),0)+IF(Analyse!$E$117="X",INDIRECT("'DATA - økonomi'!M"&amp;4+15*$A74+4*$A74+13),0)+IF(Analyse!$E$129="X",INDIRECT("'DATA - økonomi'!M"&amp;4+15*$A74+4*$A74+14),0)</f>
        <v>0</v>
      </c>
      <c r="N74" s="36">
        <f ca="1">IF(Analyse!$E$3="X",INDIRECT("'DATA - økonomi'!N"&amp;4+15*$A74+4*$A74+0),0)+IF(Analyse!$E$4="X",INDIRECT("'DATA - økonomi'!N"&amp;4+15*$A74+4*$A74+1),0)+IF(Analyse!$E$104="X",INDIRECT("'DATA - økonomi'!N"&amp;4+15*$A74+4*$A74+2),0)+IF(Analyse!$E$105="X",INDIRECT("'DATA - økonomi'!N"&amp;4+15*$A74+4*$A74+3),0)+IF(Analyse!$E$106="X",INDIRECT("'DATA - økonomi'!N"&amp;4+15*$A74+4*$A74+4),0)+IF(Analyse!$E$107="X",INDIRECT("'DATA - økonomi'!N"&amp;4+15*$A74+4*$A74+5),0)+IF(Analyse!$E$108="X",INDIRECT("'DATA - økonomi'!N"&amp;4+15*$A74+4*$A74+6),0)+IF(Analyse!$E$109="X",INDIRECT("'DATA - økonomi'!N"&amp;4+15*$A74+4*$A74+7),0)+IF(Analyse!$E$110="X",INDIRECT("'DATA - økonomi'!N"&amp;4+15*$A74+4*$A74+8),0)+IF(Analyse!$E$111="X",INDIRECT("'DATA - økonomi'!N"&amp;4+15*$A74+4*$A74+9),0)+IF(Analyse!$E$112="X",INDIRECT("'DATA - økonomi'!N"&amp;4+15*$A74+4*$A74+10),0)+IF(Analyse!$E$115="X",INDIRECT("'DATA - økonomi'!N"&amp;4+15*$A74+4*$A74+11),0)+IF(Analyse!$E$116="X",INDIRECT("'DATA - økonomi'!N"&amp;4+15*$A74+4*$A74+12),0)+IF(Analyse!$E$117="X",INDIRECT("'DATA - økonomi'!N"&amp;4+15*$A74+4*$A74+13),0)+IF(Analyse!$E$129="X",INDIRECT("'DATA - økonomi'!N"&amp;4+15*$A74+4*$A74+14),0)</f>
        <v>0</v>
      </c>
      <c r="O74" s="32"/>
      <c r="P74" s="35" t="s">
        <v>82</v>
      </c>
      <c r="Q74" s="36">
        <f ca="1">IF(Analyse!$E$3="X",INDIRECT("'DATA - økonomi'!Q"&amp;4+15*$A74+4*$A74+0),0)+IF(Analyse!$E$4="X",INDIRECT("'DATA - økonomi'!Q"&amp;4+15*$A74+4*$A74+1),0)+IF(Analyse!$E$104="X",INDIRECT("'DATA - økonomi'!Q"&amp;4+15*$A74+4*$A74+2),0)+IF(Analyse!$E$105="X",INDIRECT("'DATA - økonomi'!Q"&amp;4+15*$A74+4*$A74+3),0)+IF(Analyse!$E$106="X",INDIRECT("'DATA - økonomi'!Q"&amp;4+15*$A74+4*$A74+4),0)+IF(Analyse!$E$107="X",INDIRECT("'DATA - økonomi'!Q"&amp;4+15*$A74+4*$A74+5),0)+IF(Analyse!$E$108="X",INDIRECT("'DATA - økonomi'!Q"&amp;4+15*$A74+4*$A74+6),0)+IF(Analyse!$E$109="X",INDIRECT("'DATA - økonomi'!Q"&amp;4+15*$A74+4*$A74+7),0)+IF(Analyse!$E$110="X",INDIRECT("'DATA - økonomi'!Q"&amp;4+15*$A74+4*$A74+8),0)+IF(Analyse!$E$111="X",INDIRECT("'DATA - økonomi'!Q"&amp;4+15*$A74+4*$A74+9),0)+IF(Analyse!$E$112="X",INDIRECT("'DATA - økonomi'!Q"&amp;4+15*$A74+4*$A74+10),0)+IF(Analyse!$E$115="X",INDIRECT("'DATA - økonomi'!Q"&amp;4+15*$A74+4*$A74+11),0)+IF(Analyse!$E$116="X",INDIRECT("'DATA - økonomi'!Q"&amp;4+15*$A74+4*$A74+12),0)+IF(Analyse!$E$117="X",INDIRECT("'DATA - økonomi'!Q"&amp;4+15*$A74+4*$A74+13),0)+IF(Analyse!$E$129="X",INDIRECT("'DATA - økonomi'!Q"&amp;4+15*$A74+4*$A74+14),0)</f>
        <v>0</v>
      </c>
      <c r="R74" s="36">
        <f ca="1">IF(Analyse!$E$3="X",INDIRECT("'DATA - økonomi'!R"&amp;4+15*$A74+4*$A74+0),0)+IF(Analyse!$E$4="X",INDIRECT("'DATA - økonomi'!R"&amp;4+15*$A74+4*$A74+1),0)+IF(Analyse!$E$104="X",INDIRECT("'DATA - økonomi'!R"&amp;4+15*$A74+4*$A74+2),0)+IF(Analyse!$E$105="X",INDIRECT("'DATA - økonomi'!R"&amp;4+15*$A74+4*$A74+3),0)+IF(Analyse!$E$106="X",INDIRECT("'DATA - økonomi'!R"&amp;4+15*$A74+4*$A74+4),0)+IF(Analyse!$E$107="X",INDIRECT("'DATA - økonomi'!R"&amp;4+15*$A74+4*$A74+5),0)+IF(Analyse!$E$108="X",INDIRECT("'DATA - økonomi'!R"&amp;4+15*$A74+4*$A74+6),0)+IF(Analyse!$E$109="X",INDIRECT("'DATA - økonomi'!R"&amp;4+15*$A74+4*$A74+7),0)+IF(Analyse!$E$110="X",INDIRECT("'DATA - økonomi'!R"&amp;4+15*$A74+4*$A74+8),0)+IF(Analyse!$E$111="X",INDIRECT("'DATA - økonomi'!R"&amp;4+15*$A74+4*$A74+9),0)+IF(Analyse!$E$112="X",INDIRECT("'DATA - økonomi'!R"&amp;4+15*$A74+4*$A74+10),0)+IF(Analyse!$E$115="X",INDIRECT("'DATA - økonomi'!R"&amp;4+15*$A74+4*$A74+11),0)+IF(Analyse!$E$116="X",INDIRECT("'DATA - økonomi'!R"&amp;4+15*$A74+4*$A74+12),0)+IF(Analyse!$E$117="X",INDIRECT("'DATA - økonomi'!R"&amp;4+15*$A74+4*$A74+13),0)+IF(Analyse!$E$129="X",INDIRECT("'DATA - økonomi'!R"&amp;4+15*$A74+4*$A74+14),0)</f>
        <v>0</v>
      </c>
      <c r="S74" s="36">
        <f ca="1">IF(Analyse!$E$3="X",INDIRECT("'DATA - økonomi'!S"&amp;4+15*$A74+4*$A74+0),0)+IF(Analyse!$E$4="X",INDIRECT("'DATA - økonomi'!S"&amp;4+15*$A74+4*$A74+1),0)+IF(Analyse!$E$104="X",INDIRECT("'DATA - økonomi'!S"&amp;4+15*$A74+4*$A74+2),0)+IF(Analyse!$E$105="X",INDIRECT("'DATA - økonomi'!S"&amp;4+15*$A74+4*$A74+3),0)+IF(Analyse!$E$106="X",INDIRECT("'DATA - økonomi'!S"&amp;4+15*$A74+4*$A74+4),0)+IF(Analyse!$E$107="X",INDIRECT("'DATA - økonomi'!S"&amp;4+15*$A74+4*$A74+5),0)+IF(Analyse!$E$108="X",INDIRECT("'DATA - økonomi'!S"&amp;4+15*$A74+4*$A74+6),0)+IF(Analyse!$E$109="X",INDIRECT("'DATA - økonomi'!S"&amp;4+15*$A74+4*$A74+7),0)+IF(Analyse!$E$110="X",INDIRECT("'DATA - økonomi'!S"&amp;4+15*$A74+4*$A74+8),0)+IF(Analyse!$E$111="X",INDIRECT("'DATA - økonomi'!S"&amp;4+15*$A74+4*$A74+9),0)+IF(Analyse!$E$112="X",INDIRECT("'DATA - økonomi'!S"&amp;4+15*$A74+4*$A74+10),0)+IF(Analyse!$E$115="X",INDIRECT("'DATA - økonomi'!S"&amp;4+15*$A74+4*$A74+11),0)+IF(Analyse!$E$116="X",INDIRECT("'DATA - økonomi'!S"&amp;4+15*$A74+4*$A74+12),0)+IF(Analyse!$E$117="X",INDIRECT("'DATA - økonomi'!S"&amp;4+15*$A74+4*$A74+13),0)+IF(Analyse!$E$129="X",INDIRECT("'DATA - økonomi'!S"&amp;4+15*$A74+4*$A74+14),0)</f>
        <v>0</v>
      </c>
      <c r="T74" s="36">
        <f ca="1">IF(Analyse!$E$3="X",INDIRECT("'DATA - økonomi'!T"&amp;4+15*$A74+4*$A74+0),0)+IF(Analyse!$E$4="X",INDIRECT("'DATA - økonomi'!T"&amp;4+15*$A74+4*$A74+1),0)+IF(Analyse!$E$104="X",INDIRECT("'DATA - økonomi'!T"&amp;4+15*$A74+4*$A74+2),0)+IF(Analyse!$E$105="X",INDIRECT("'DATA - økonomi'!T"&amp;4+15*$A74+4*$A74+3),0)+IF(Analyse!$E$106="X",INDIRECT("'DATA - økonomi'!T"&amp;4+15*$A74+4*$A74+4),0)+IF(Analyse!$E$107="X",INDIRECT("'DATA - økonomi'!T"&amp;4+15*$A74+4*$A74+5),0)+IF(Analyse!$E$108="X",INDIRECT("'DATA - økonomi'!T"&amp;4+15*$A74+4*$A74+6),0)+IF(Analyse!$E$109="X",INDIRECT("'DATA - økonomi'!T"&amp;4+15*$A74+4*$A74+7),0)+IF(Analyse!$E$110="X",INDIRECT("'DATA - økonomi'!T"&amp;4+15*$A74+4*$A74+8),0)+IF(Analyse!$E$111="X",INDIRECT("'DATA - økonomi'!T"&amp;4+15*$A74+4*$A74+9),0)+IF(Analyse!$E$112="X",INDIRECT("'DATA - økonomi'!T"&amp;4+15*$A74+4*$A74+10),0)+IF(Analyse!$E$115="X",INDIRECT("'DATA - økonomi'!T"&amp;4+15*$A74+4*$A74+11),0)+IF(Analyse!$E$116="X",INDIRECT("'DATA - økonomi'!T"&amp;4+15*$A74+4*$A74+12),0)+IF(Analyse!$E$117="X",INDIRECT("'DATA - økonomi'!T"&amp;4+15*$A74+4*$A74+13),0)+IF(Analyse!$E$129="X",INDIRECT("'DATA - økonomi'!T"&amp;4+15*$A74+4*$A74+14),0)</f>
        <v>0</v>
      </c>
      <c r="U74" s="36">
        <f ca="1">IF(Analyse!$E$3="X",INDIRECT("'DATA - økonomi'!U"&amp;4+15*$A74+4*$A74+0),0)+IF(Analyse!$E$4="X",INDIRECT("'DATA - økonomi'!U"&amp;4+15*$A74+4*$A74+1),0)+IF(Analyse!$E$104="X",INDIRECT("'DATA - økonomi'!U"&amp;4+15*$A74+4*$A74+2),0)+IF(Analyse!$E$105="X",INDIRECT("'DATA - økonomi'!U"&amp;4+15*$A74+4*$A74+3),0)+IF(Analyse!$E$106="X",INDIRECT("'DATA - økonomi'!U"&amp;4+15*$A74+4*$A74+4),0)+IF(Analyse!$E$107="X",INDIRECT("'DATA - økonomi'!U"&amp;4+15*$A74+4*$A74+5),0)+IF(Analyse!$E$108="X",INDIRECT("'DATA - økonomi'!U"&amp;4+15*$A74+4*$A74+6),0)+IF(Analyse!$E$109="X",INDIRECT("'DATA - økonomi'!U"&amp;4+15*$A74+4*$A74+7),0)+IF(Analyse!$E$110="X",INDIRECT("'DATA - økonomi'!U"&amp;4+15*$A74+4*$A74+8),0)+IF(Analyse!$E$111="X",INDIRECT("'DATA - økonomi'!U"&amp;4+15*$A74+4*$A74+9),0)+IF(Analyse!$E$112="X",INDIRECT("'DATA - økonomi'!U"&amp;4+15*$A74+4*$A74+10),0)+IF(Analyse!$E$115="X",INDIRECT("'DATA - økonomi'!U"&amp;4+15*$A74+4*$A74+11),0)+IF(Analyse!$E$116="X",INDIRECT("'DATA - økonomi'!U"&amp;4+15*$A74+4*$A74+12),0)+IF(Analyse!$E$117="X",INDIRECT("'DATA - økonomi'!U"&amp;4+15*$A74+4*$A74+13),0)+IF(Analyse!$E$129="X",INDIRECT("'DATA - økonomi'!U"&amp;4+15*$A74+4*$A74+14),0)</f>
        <v>0</v>
      </c>
      <c r="V74" s="36">
        <f ca="1">IF(Analyse!$E$3="X",INDIRECT("'DATA - økonomi'!V"&amp;4+15*$A74+4*$A74+0),0)+IF(Analyse!$E$4="X",INDIRECT("'DATA - økonomi'!V"&amp;4+15*$A74+4*$A74+1),0)+IF(Analyse!$E$104="X",INDIRECT("'DATA - økonomi'!V"&amp;4+15*$A74+4*$A74+2),0)+IF(Analyse!$E$105="X",INDIRECT("'DATA - økonomi'!V"&amp;4+15*$A74+4*$A74+3),0)+IF(Analyse!$E$106="X",INDIRECT("'DATA - økonomi'!V"&amp;4+15*$A74+4*$A74+4),0)+IF(Analyse!$E$107="X",INDIRECT("'DATA - økonomi'!V"&amp;4+15*$A74+4*$A74+5),0)+IF(Analyse!$E$108="X",INDIRECT("'DATA - økonomi'!V"&amp;4+15*$A74+4*$A74+6),0)+IF(Analyse!$E$109="X",INDIRECT("'DATA - økonomi'!V"&amp;4+15*$A74+4*$A74+7),0)+IF(Analyse!$E$110="X",INDIRECT("'DATA - økonomi'!V"&amp;4+15*$A74+4*$A74+8),0)+IF(Analyse!$E$111="X",INDIRECT("'DATA - økonomi'!V"&amp;4+15*$A74+4*$A74+9),0)+IF(Analyse!$E$112="X",INDIRECT("'DATA - økonomi'!V"&amp;4+15*$A74+4*$A74+10),0)+IF(Analyse!$E$115="X",INDIRECT("'DATA - økonomi'!V"&amp;4+15*$A74+4*$A74+11),0)+IF(Analyse!$E$116="X",INDIRECT("'DATA - økonomi'!V"&amp;4+15*$A74+4*$A74+12),0)+IF(Analyse!$E$117="X",INDIRECT("'DATA - økonomi'!V"&amp;4+15*$A74+4*$A74+13),0)+IF(Analyse!$E$129="X",INDIRECT("'DATA - økonomi'!V"&amp;4+15*$A74+4*$A74+14),0)</f>
        <v>0</v>
      </c>
      <c r="W74" s="36">
        <f ca="1">IF(Analyse!$E$3="X",INDIRECT("'DATA - økonomi'!W"&amp;4+15*$A74+4*$A74+0),0)+IF(Analyse!$E$4="X",INDIRECT("'DATA - økonomi'!W"&amp;4+15*$A74+4*$A74+1),0)+IF(Analyse!$E$104="X",INDIRECT("'DATA - økonomi'!W"&amp;4+15*$A74+4*$A74+2),0)+IF(Analyse!$E$105="X",INDIRECT("'DATA - økonomi'!W"&amp;4+15*$A74+4*$A74+3),0)+IF(Analyse!$E$106="X",INDIRECT("'DATA - økonomi'!W"&amp;4+15*$A74+4*$A74+4),0)+IF(Analyse!$E$107="X",INDIRECT("'DATA - økonomi'!W"&amp;4+15*$A74+4*$A74+5),0)+IF(Analyse!$E$108="X",INDIRECT("'DATA - økonomi'!W"&amp;4+15*$A74+4*$A74+6),0)+IF(Analyse!$E$109="X",INDIRECT("'DATA - økonomi'!W"&amp;4+15*$A74+4*$A74+7),0)+IF(Analyse!$E$110="X",INDIRECT("'DATA - økonomi'!W"&amp;4+15*$A74+4*$A74+8),0)+IF(Analyse!$E$111="X",INDIRECT("'DATA - økonomi'!W"&amp;4+15*$A74+4*$A74+9),0)+IF(Analyse!$E$112="X",INDIRECT("'DATA - økonomi'!W"&amp;4+15*$A74+4*$A74+10),0)+IF(Analyse!$E$115="X",INDIRECT("'DATA - økonomi'!W"&amp;4+15*$A74+4*$A74+11),0)+IF(Analyse!$E$116="X",INDIRECT("'DATA - økonomi'!W"&amp;4+15*$A74+4*$A74+12),0)+IF(Analyse!$E$117="X",INDIRECT("'DATA - økonomi'!W"&amp;4+15*$A74+4*$A74+13),0)+IF(Analyse!$E$129="X",INDIRECT("'DATA - økonomi'!W"&amp;4+15*$A74+4*$A74+14),0)</f>
        <v>0</v>
      </c>
      <c r="X74" s="36">
        <f ca="1">IF(Analyse!$E$3="X",INDIRECT("'DATA - økonomi'!X"&amp;4+15*$A74+4*$A74+0),0)+IF(Analyse!$E$4="X",INDIRECT("'DATA - økonomi'!X"&amp;4+15*$A74+4*$A74+1),0)+IF(Analyse!$E$104="X",INDIRECT("'DATA - økonomi'!X"&amp;4+15*$A74+4*$A74+2),0)+IF(Analyse!$E$105="X",INDIRECT("'DATA - økonomi'!X"&amp;4+15*$A74+4*$A74+3),0)+IF(Analyse!$E$106="X",INDIRECT("'DATA - økonomi'!X"&amp;4+15*$A74+4*$A74+4),0)+IF(Analyse!$E$107="X",INDIRECT("'DATA - økonomi'!X"&amp;4+15*$A74+4*$A74+5),0)+IF(Analyse!$E$108="X",INDIRECT("'DATA - økonomi'!X"&amp;4+15*$A74+4*$A74+6),0)+IF(Analyse!$E$109="X",INDIRECT("'DATA - økonomi'!X"&amp;4+15*$A74+4*$A74+7),0)+IF(Analyse!$E$110="X",INDIRECT("'DATA - økonomi'!X"&amp;4+15*$A74+4*$A74+8),0)+IF(Analyse!$E$111="X",INDIRECT("'DATA - økonomi'!X"&amp;4+15*$A74+4*$A74+9),0)+IF(Analyse!$E$112="X",INDIRECT("'DATA - økonomi'!X"&amp;4+15*$A74+4*$A74+10),0)+IF(Analyse!$E$115="X",INDIRECT("'DATA - økonomi'!X"&amp;4+15*$A74+4*$A74+11),0)+IF(Analyse!$E$116="X",INDIRECT("'DATA - økonomi'!X"&amp;4+15*$A74+4*$A74+12),0)+IF(Analyse!$E$117="X",INDIRECT("'DATA - økonomi'!X"&amp;4+15*$A74+4*$A74+13),0)+IF(Analyse!$E$129="X",INDIRECT("'DATA - økonomi'!X"&amp;4+15*$A74+4*$A74+14),0)</f>
        <v>0</v>
      </c>
      <c r="Y74" s="36">
        <f ca="1">IF(Analyse!$E$3="X",INDIRECT("'DATA - økonomi'!Y"&amp;4+15*$A74+4*$A74+0),0)+IF(Analyse!$E$4="X",INDIRECT("'DATA - økonomi'!Y"&amp;4+15*$A74+4*$A74+1),0)+IF(Analyse!$E$104="X",INDIRECT("'DATA - økonomi'!Y"&amp;4+15*$A74+4*$A74+2),0)+IF(Analyse!$E$105="X",INDIRECT("'DATA - økonomi'!Y"&amp;4+15*$A74+4*$A74+3),0)+IF(Analyse!$E$106="X",INDIRECT("'DATA - økonomi'!Y"&amp;4+15*$A74+4*$A74+4),0)+IF(Analyse!$E$107="X",INDIRECT("'DATA - økonomi'!Y"&amp;4+15*$A74+4*$A74+5),0)+IF(Analyse!$E$108="X",INDIRECT("'DATA - økonomi'!Y"&amp;4+15*$A74+4*$A74+6),0)+IF(Analyse!$E$109="X",INDIRECT("'DATA - økonomi'!Y"&amp;4+15*$A74+4*$A74+7),0)+IF(Analyse!$E$110="X",INDIRECT("'DATA - økonomi'!Y"&amp;4+15*$A74+4*$A74+8),0)+IF(Analyse!$E$111="X",INDIRECT("'DATA - økonomi'!Y"&amp;4+15*$A74+4*$A74+9),0)+IF(Analyse!$E$112="X",INDIRECT("'DATA - økonomi'!Y"&amp;4+15*$A74+4*$A74+10),0)+IF(Analyse!$E$115="X",INDIRECT("'DATA - økonomi'!Y"&amp;4+15*$A74+4*$A74+11),0)+IF(Analyse!$E$116="X",INDIRECT("'DATA - økonomi'!Y"&amp;4+15*$A74+4*$A74+12),0)+IF(Analyse!$E$117="X",INDIRECT("'DATA - økonomi'!Y"&amp;4+15*$A74+4*$A74+13),0)+IF(Analyse!$E$129="X",INDIRECT("'DATA - økonomi'!Y"&amp;4+15*$A74+4*$A74+14),0)</f>
        <v>0</v>
      </c>
      <c r="Z74" s="36">
        <f ca="1">IF(Analyse!$E$3="X",INDIRECT("'DATA - økonomi'!Z"&amp;4+15*$A74+4*$A74+0),0)+IF(Analyse!$E$4="X",INDIRECT("'DATA - økonomi'!Z"&amp;4+15*$A74+4*$A74+1),0)+IF(Analyse!$E$104="X",INDIRECT("'DATA - økonomi'!Z"&amp;4+15*$A74+4*$A74+2),0)+IF(Analyse!$E$105="X",INDIRECT("'DATA - økonomi'!Z"&amp;4+15*$A74+4*$A74+3),0)+IF(Analyse!$E$106="X",INDIRECT("'DATA - økonomi'!Z"&amp;4+15*$A74+4*$A74+4),0)+IF(Analyse!$E$107="X",INDIRECT("'DATA - økonomi'!Z"&amp;4+15*$A74+4*$A74+5),0)+IF(Analyse!$E$108="X",INDIRECT("'DATA - økonomi'!Z"&amp;4+15*$A74+4*$A74+6),0)+IF(Analyse!$E$109="X",INDIRECT("'DATA - økonomi'!Z"&amp;4+15*$A74+4*$A74+7),0)+IF(Analyse!$E$110="X",INDIRECT("'DATA - økonomi'!Z"&amp;4+15*$A74+4*$A74+8),0)+IF(Analyse!$E$111="X",INDIRECT("'DATA - økonomi'!Z"&amp;4+15*$A74+4*$A74+9),0)+IF(Analyse!$E$112="X",INDIRECT("'DATA - økonomi'!Z"&amp;4+15*$A74+4*$A74+10),0)+IF(Analyse!$E$115="X",INDIRECT("'DATA - økonomi'!Z"&amp;4+15*$A74+4*$A74+11),0)+IF(Analyse!$E$116="X",INDIRECT("'DATA - økonomi'!Z"&amp;4+15*$A74+4*$A74+12),0)+IF(Analyse!$E$117="X",INDIRECT("'DATA - økonomi'!Z"&amp;4+15*$A74+4*$A74+13),0)+IF(Analyse!$E$129="X",INDIRECT("'DATA - økonomi'!Z"&amp;4+15*$A74+4*$A74+14),0)</f>
        <v>0</v>
      </c>
      <c r="AA74" s="36">
        <f ca="1">IF(Analyse!$E$3="X",INDIRECT("'DATA - økonomi'!Z"&amp;4+15*$A74+4*$A74+0),0)+IF(Analyse!$E$4="X",INDIRECT("'DATA - økonomi'!Z"&amp;4+15*$A74+4*$A74+1),0)+IF(Analyse!$E$104="X",INDIRECT("'DATA - økonomi'!Z"&amp;4+15*$A74+4*$A74+2),0)+IF(Analyse!$E$105="X",INDIRECT("'DATA - økonomi'!Z"&amp;4+15*$A74+4*$A74+3),0)+IF(Analyse!$E$106="X",INDIRECT("'DATA - økonomi'!Z"&amp;4+15*$A74+4*$A74+4),0)+IF(Analyse!$E$107="X",INDIRECT("'DATA - økonomi'!Z"&amp;4+15*$A74+4*$A74+5),0)+IF(Analyse!$E$108="X",INDIRECT("'DATA - økonomi'!Z"&amp;4+15*$A74+4*$A74+6),0)+IF(Analyse!$E$109="X",INDIRECT("'DATA - økonomi'!Z"&amp;4+15*$A74+4*$A74+7),0)+IF(Analyse!$E$110="X",INDIRECT("'DATA - økonomi'!Z"&amp;4+15*$A74+4*$A74+8),0)+IF(Analyse!$E$111="X",INDIRECT("'DATA - økonomi'!Z"&amp;4+15*$A74+4*$A74+9),0)+IF(Analyse!$E$112="X",INDIRECT("'DATA - økonomi'!Z"&amp;4+15*$A74+4*$A74+10),0)+IF(Analyse!$E$115="X",INDIRECT("'DATA - økonomi'!Z"&amp;4+15*$A74+4*$A74+11),0)+IF(Analyse!$E$116="X",INDIRECT("'DATA - økonomi'!Z"&amp;4+15*$A74+4*$A74+12),0)+IF(Analyse!$E$117="X",INDIRECT("'DATA - økonomi'!Z"&amp;4+15*$A74+4*$A74+13),0)+IF(Analyse!$E$129="X",INDIRECT("'DATA - økonomi'!Z"&amp;4+15*$A74+4*$A74+14),0)</f>
        <v>0</v>
      </c>
      <c r="AB74" s="36">
        <f ca="1">IF(Analyse!$E$3="X",INDIRECT("'DATA - økonomi'!Z"&amp;4+15*$A74+4*$A74+0),0)+IF(Analyse!$E$4="X",INDIRECT("'DATA - økonomi'!Z"&amp;4+15*$A74+4*$A74+1),0)+IF(Analyse!$E$104="X",INDIRECT("'DATA - økonomi'!Z"&amp;4+15*$A74+4*$A74+2),0)+IF(Analyse!$E$105="X",INDIRECT("'DATA - økonomi'!Z"&amp;4+15*$A74+4*$A74+3),0)+IF(Analyse!$E$106="X",INDIRECT("'DATA - økonomi'!Z"&amp;4+15*$A74+4*$A74+4),0)+IF(Analyse!$E$107="X",INDIRECT("'DATA - økonomi'!Z"&amp;4+15*$A74+4*$A74+5),0)+IF(Analyse!$E$108="X",INDIRECT("'DATA - økonomi'!Z"&amp;4+15*$A74+4*$A74+6),0)+IF(Analyse!$E$109="X",INDIRECT("'DATA - økonomi'!Z"&amp;4+15*$A74+4*$A74+7),0)+IF(Analyse!$E$110="X",INDIRECT("'DATA - økonomi'!Z"&amp;4+15*$A74+4*$A74+8),0)+IF(Analyse!$E$111="X",INDIRECT("'DATA - økonomi'!Z"&amp;4+15*$A74+4*$A74+9),0)+IF(Analyse!$E$112="X",INDIRECT("'DATA - økonomi'!Z"&amp;4+15*$A74+4*$A74+10),0)+IF(Analyse!$E$115="X",INDIRECT("'DATA - økonomi'!Z"&amp;4+15*$A74+4*$A74+11),0)+IF(Analyse!$E$116="X",INDIRECT("'DATA - økonomi'!Z"&amp;4+15*$A74+4*$A74+12),0)+IF(Analyse!$E$117="X",INDIRECT("'DATA - økonomi'!Z"&amp;4+15*$A74+4*$A74+13),0)+IF(Analyse!$E$129="X",INDIRECT("'DATA - økonomi'!Z"&amp;4+15*$A74+4*$A74+14),0)</f>
        <v>0</v>
      </c>
      <c r="AC74" s="30"/>
      <c r="AD74" s="35" t="s">
        <v>82</v>
      </c>
      <c r="AE74" s="36">
        <f ca="1">IF(Analyse!$E$3="X",INDIRECT("'DATA - økonomi'!AE"&amp;4+15*$A74+4*$A74+0),0)+IF(Analyse!$E$4="X",INDIRECT("'DATA - økonomi'!AE"&amp;4+15*$A74+4*$A74+1),0)+IF(Analyse!$E$104="X",INDIRECT("'DATA - økonomi'!AE"&amp;4+15*$A74+4*$A74+2),0)+IF(Analyse!$E$105="X",INDIRECT("'DATA - økonomi'!AE"&amp;4+15*$A74+4*$A74+3),0)+IF(Analyse!$E$106="X",INDIRECT("'DATA - økonomi'!AE"&amp;4+15*$A74+4*$A74+4),0)+IF(Analyse!$E$107="X",INDIRECT("'DATA - økonomi'!AE"&amp;4+15*$A74+4*$A74+5),0)+IF(Analyse!$E$108="X",INDIRECT("'DATA - økonomi'!AE"&amp;4+15*$A74+4*$A74+6),0)+IF(Analyse!$E$109="X",INDIRECT("'DATA - økonomi'!AE"&amp;4+15*$A74+4*$A74+7),0)+IF(Analyse!$E$110="X",INDIRECT("'DATA - økonomi'!AE"&amp;4+15*$A74+4*$A74+8),0)+IF(Analyse!$E$111="X",INDIRECT("'DATA - økonomi'!AE"&amp;4+15*$A74+4*$A74+9),0)+IF(Analyse!$E$112="X",INDIRECT("'DATA - økonomi'!AE"&amp;4+15*$A74+4*$A74+10),0)+IF(Analyse!$E$115="X",INDIRECT("'DATA - økonomi'!AE"&amp;4+15*$A74+4*$A74+11),0)+IF(Analyse!$E$116="X",INDIRECT("'DATA - økonomi'!AE"&amp;4+15*$A74+4*$A74+12),0)+IF(Analyse!$E$117="X",INDIRECT("'DATA - økonomi'!AE"&amp;4+15*$A74+4*$A74+13),0)+IF(Analyse!$E$129="X",INDIRECT("'DATA - økonomi'!AE"&amp;4+15*$A74+4*$A74+14),0)</f>
        <v>0</v>
      </c>
      <c r="AF74" s="36">
        <f ca="1">IF(Analyse!$E$3="X",INDIRECT("'DATA - økonomi'!AF"&amp;4+15*$A74+4*$A74+0),0)+IF(Analyse!$E$4="X",INDIRECT("'DATA - økonomi'!AF"&amp;4+15*$A74+4*$A74+1),0)+IF(Analyse!$E$104="X",INDIRECT("'DATA - økonomi'!AF"&amp;4+15*$A74+4*$A74+2),0)+IF(Analyse!$E$105="X",INDIRECT("'DATA - økonomi'!AF"&amp;4+15*$A74+4*$A74+3),0)+IF(Analyse!$E$106="X",INDIRECT("'DATA - økonomi'!AF"&amp;4+15*$A74+4*$A74+4),0)+IF(Analyse!$E$107="X",INDIRECT("'DATA - økonomi'!AF"&amp;4+15*$A74+4*$A74+5),0)+IF(Analyse!$E$108="X",INDIRECT("'DATA - økonomi'!AF"&amp;4+15*$A74+4*$A74+6),0)+IF(Analyse!$E$109="X",INDIRECT("'DATA - økonomi'!AF"&amp;4+15*$A74+4*$A74+7),0)+IF(Analyse!$E$110="X",INDIRECT("'DATA - økonomi'!AF"&amp;4+15*$A74+4*$A74+8),0)+IF(Analyse!$E$111="X",INDIRECT("'DATA - økonomi'!AF"&amp;4+15*$A74+4*$A74+9),0)+IF(Analyse!$E$112="X",INDIRECT("'DATA - økonomi'!AF"&amp;4+15*$A74+4*$A74+10),0)+IF(Analyse!$E$115="X",INDIRECT("'DATA - økonomi'!AF"&amp;4+15*$A74+4*$A74+11),0)+IF(Analyse!$E$116="X",INDIRECT("'DATA - økonomi'!AF"&amp;4+15*$A74+4*$A74+12),0)+IF(Analyse!$E$117="X",INDIRECT("'DATA - økonomi'!AF"&amp;4+15*$A74+4*$A74+13),0)+IF(Analyse!$E$129="X",INDIRECT("'DATA - økonomi'!AF"&amp;4+15*$A74+4*$A74+14),0)</f>
        <v>0</v>
      </c>
      <c r="AG74" s="36">
        <f ca="1">IF(Analyse!$E$3="X",INDIRECT("'DATA - økonomi'!AG"&amp;4+15*$A74+4*$A74+0),0)+IF(Analyse!$E$4="X",INDIRECT("'DATA - økonomi'!AG"&amp;4+15*$A74+4*$A74+1),0)+IF(Analyse!$E$104="X",INDIRECT("'DATA - økonomi'!AG"&amp;4+15*$A74+4*$A74+2),0)+IF(Analyse!$E$105="X",INDIRECT("'DATA - økonomi'!AG"&amp;4+15*$A74+4*$A74+3),0)+IF(Analyse!$E$106="X",INDIRECT("'DATA - økonomi'!AG"&amp;4+15*$A74+4*$A74+4),0)+IF(Analyse!$E$107="X",INDIRECT("'DATA - økonomi'!AG"&amp;4+15*$A74+4*$A74+5),0)+IF(Analyse!$E$108="X",INDIRECT("'DATA - økonomi'!AG"&amp;4+15*$A74+4*$A74+6),0)+IF(Analyse!$E$109="X",INDIRECT("'DATA - økonomi'!AG"&amp;4+15*$A74+4*$A74+7),0)+IF(Analyse!$E$110="X",INDIRECT("'DATA - økonomi'!AG"&amp;4+15*$A74+4*$A74+8),0)+IF(Analyse!$E$111="X",INDIRECT("'DATA - økonomi'!AG"&amp;4+15*$A74+4*$A74+9),0)+IF(Analyse!$E$112="X",INDIRECT("'DATA - økonomi'!AG"&amp;4+15*$A74+4*$A74+10),0)+IF(Analyse!$E$115="X",INDIRECT("'DATA - økonomi'!AG"&amp;4+15*$A74+4*$A74+11),0)+IF(Analyse!$E$116="X",INDIRECT("'DATA - økonomi'!AG"&amp;4+15*$A74+4*$A74+12),0)+IF(Analyse!$E$117="X",INDIRECT("'DATA - økonomi'!AG"&amp;4+15*$A74+4*$A74+13),0)+IF(Analyse!$E$129="X",INDIRECT("'DATA - økonomi'!AG"&amp;4+15*$A74+4*$A74+14),0)</f>
        <v>0</v>
      </c>
      <c r="AH74" s="36">
        <f ca="1">IF(Analyse!$E$3="X",INDIRECT("'DATA - økonomi'!AH"&amp;4+15*$A74+4*$A74+0),0)+IF(Analyse!$E$4="X",INDIRECT("'DATA - økonomi'!AH"&amp;4+15*$A74+4*$A74+1),0)+IF(Analyse!$E$104="X",INDIRECT("'DATA - økonomi'!AH"&amp;4+15*$A74+4*$A74+2),0)+IF(Analyse!$E$105="X",INDIRECT("'DATA - økonomi'!AH"&amp;4+15*$A74+4*$A74+3),0)+IF(Analyse!$E$106="X",INDIRECT("'DATA - økonomi'!AH"&amp;4+15*$A74+4*$A74+4),0)+IF(Analyse!$E$107="X",INDIRECT("'DATA - økonomi'!AH"&amp;4+15*$A74+4*$A74+5),0)+IF(Analyse!$E$108="X",INDIRECT("'DATA - økonomi'!AH"&amp;4+15*$A74+4*$A74+6),0)+IF(Analyse!$E$109="X",INDIRECT("'DATA - økonomi'!AH"&amp;4+15*$A74+4*$A74+7),0)+IF(Analyse!$E$110="X",INDIRECT("'DATA - økonomi'!AH"&amp;4+15*$A74+4*$A74+8),0)+IF(Analyse!$E$111="X",INDIRECT("'DATA - økonomi'!AH"&amp;4+15*$A74+4*$A74+9),0)+IF(Analyse!$E$112="X",INDIRECT("'DATA - økonomi'!AH"&amp;4+15*$A74+4*$A74+10),0)+IF(Analyse!$E$115="X",INDIRECT("'DATA - økonomi'!AH"&amp;4+15*$A74+4*$A74+11),0)+IF(Analyse!$E$116="X",INDIRECT("'DATA - økonomi'!AH"&amp;4+15*$A74+4*$A74+12),0)+IF(Analyse!$E$117="X",INDIRECT("'DATA - økonomi'!AH"&amp;4+15*$A74+4*$A74+13),0)+IF(Analyse!$E$129="X",INDIRECT("'DATA - økonomi'!AH"&amp;4+15*$A74+4*$A74+14),0)</f>
        <v>0</v>
      </c>
      <c r="AI74" s="36">
        <f ca="1">IF(Analyse!$E$3="X",INDIRECT("'DATA - økonomi'!AI"&amp;4+15*$A74+4*$A74+0),0)+IF(Analyse!$E$4="X",INDIRECT("'DATA - økonomi'!AI"&amp;4+15*$A74+4*$A74+1),0)+IF(Analyse!$E$104="X",INDIRECT("'DATA - økonomi'!AI"&amp;4+15*$A74+4*$A74+2),0)+IF(Analyse!$E$105="X",INDIRECT("'DATA - økonomi'!AI"&amp;4+15*$A74+4*$A74+3),0)+IF(Analyse!$E$106="X",INDIRECT("'DATA - økonomi'!AI"&amp;4+15*$A74+4*$A74+4),0)+IF(Analyse!$E$107="X",INDIRECT("'DATA - økonomi'!AI"&amp;4+15*$A74+4*$A74+5),0)+IF(Analyse!$E$108="X",INDIRECT("'DATA - økonomi'!AI"&amp;4+15*$A74+4*$A74+6),0)+IF(Analyse!$E$109="X",INDIRECT("'DATA - økonomi'!AI"&amp;4+15*$A74+4*$A74+7),0)+IF(Analyse!$E$110="X",INDIRECT("'DATA - økonomi'!AI"&amp;4+15*$A74+4*$A74+8),0)+IF(Analyse!$E$111="X",INDIRECT("'DATA - økonomi'!AI"&amp;4+15*$A74+4*$A74+9),0)+IF(Analyse!$E$112="X",INDIRECT("'DATA - økonomi'!AI"&amp;4+15*$A74+4*$A74+10),0)+IF(Analyse!$E$115="X",INDIRECT("'DATA - økonomi'!AI"&amp;4+15*$A74+4*$A74+11),0)+IF(Analyse!$E$116="X",INDIRECT("'DATA - økonomi'!AI"&amp;4+15*$A74+4*$A74+12),0)+IF(Analyse!$E$117="X",INDIRECT("'DATA - økonomi'!AI"&amp;4+15*$A74+4*$A74+13),0)+IF(Analyse!$E$129="X",INDIRECT("'DATA - økonomi'!AI"&amp;4+15*$A74+4*$A74+14),0)</f>
        <v>0</v>
      </c>
      <c r="AJ74" s="36">
        <f ca="1">IF(Analyse!$E$3="X",INDIRECT("'DATA - økonomi'!AJ"&amp;4+15*$A74+4*$A74+0),0)+IF(Analyse!$E$4="X",INDIRECT("'DATA - økonomi'!AJ"&amp;4+15*$A74+4*$A74+1),0)+IF(Analyse!$E$104="X",INDIRECT("'DATA - økonomi'!AJ"&amp;4+15*$A74+4*$A74+2),0)+IF(Analyse!$E$105="X",INDIRECT("'DATA - økonomi'!AJ"&amp;4+15*$A74+4*$A74+3),0)+IF(Analyse!$E$106="X",INDIRECT("'DATA - økonomi'!AJ"&amp;4+15*$A74+4*$A74+4),0)+IF(Analyse!$E$107="X",INDIRECT("'DATA - økonomi'!AJ"&amp;4+15*$A74+4*$A74+5),0)+IF(Analyse!$E$108="X",INDIRECT("'DATA - økonomi'!AJ"&amp;4+15*$A74+4*$A74+6),0)+IF(Analyse!$E$109="X",INDIRECT("'DATA - økonomi'!AJ"&amp;4+15*$A74+4*$A74+7),0)+IF(Analyse!$E$110="X",INDIRECT("'DATA - økonomi'!AJ"&amp;4+15*$A74+4*$A74+8),0)+IF(Analyse!$E$111="X",INDIRECT("'DATA - økonomi'!AJ"&amp;4+15*$A74+4*$A74+9),0)+IF(Analyse!$E$112="X",INDIRECT("'DATA - økonomi'!AJ"&amp;4+15*$A74+4*$A74+10),0)+IF(Analyse!$E$115="X",INDIRECT("'DATA - økonomi'!AJ"&amp;4+15*$A74+4*$A74+11),0)+IF(Analyse!$E$116="X",INDIRECT("'DATA - økonomi'!AJ"&amp;4+15*$A74+4*$A74+12),0)+IF(Analyse!$E$117="X",INDIRECT("'DATA - økonomi'!AJ"&amp;4+15*$A74+4*$A74+13),0)+IF(Analyse!$E$129="X",INDIRECT("'DATA - økonomi'!AJ"&amp;4+15*$A74+4*$A74+14),0)</f>
        <v>0</v>
      </c>
      <c r="AK74" s="36">
        <f ca="1">IF(Analyse!$E$3="X",INDIRECT("'DATA - økonomi'!AK"&amp;4+15*$A74+4*$A74+0),0)+IF(Analyse!$E$4="X",INDIRECT("'DATA - økonomi'!AK"&amp;4+15*$A74+4*$A74+1),0)+IF(Analyse!$E$104="X",INDIRECT("'DATA - økonomi'!AK"&amp;4+15*$A74+4*$A74+2),0)+IF(Analyse!$E$105="X",INDIRECT("'DATA - økonomi'!AK"&amp;4+15*$A74+4*$A74+3),0)+IF(Analyse!$E$106="X",INDIRECT("'DATA - økonomi'!AK"&amp;4+15*$A74+4*$A74+4),0)+IF(Analyse!$E$107="X",INDIRECT("'DATA - økonomi'!AK"&amp;4+15*$A74+4*$A74+5),0)+IF(Analyse!$E$108="X",INDIRECT("'DATA - økonomi'!AK"&amp;4+15*$A74+4*$A74+6),0)+IF(Analyse!$E$109="X",INDIRECT("'DATA - økonomi'!AK"&amp;4+15*$A74+4*$A74+7),0)+IF(Analyse!$E$110="X",INDIRECT("'DATA - økonomi'!AK"&amp;4+15*$A74+4*$A74+8),0)+IF(Analyse!$E$111="X",INDIRECT("'DATA - økonomi'!AK"&amp;4+15*$A74+4*$A74+9),0)+IF(Analyse!$E$112="X",INDIRECT("'DATA - økonomi'!AK"&amp;4+15*$A74+4*$A74+10),0)+IF(Analyse!$E$115="X",INDIRECT("'DATA - økonomi'!AK"&amp;4+15*$A74+4*$A74+11),0)+IF(Analyse!$E$116="X",INDIRECT("'DATA - økonomi'!AK"&amp;4+15*$A74+4*$A74+12),0)+IF(Analyse!$E$117="X",INDIRECT("'DATA - økonomi'!AK"&amp;4+15*$A74+4*$A74+13),0)+IF(Analyse!$E$129="X",INDIRECT("'DATA - økonomi'!AK"&amp;4+15*$A74+4*$A74+14),0)</f>
        <v>0</v>
      </c>
      <c r="AL74" s="36">
        <f ca="1">IF(Analyse!$E$3="X",INDIRECT("'DATA - økonomi'!AL"&amp;4+15*$A74+4*$A74+0),0)+IF(Analyse!$E$4="X",INDIRECT("'DATA - økonomi'!AL"&amp;4+15*$A74+4*$A74+1),0)+IF(Analyse!$E$104="X",INDIRECT("'DATA - økonomi'!AL"&amp;4+15*$A74+4*$A74+2),0)+IF(Analyse!$E$105="X",INDIRECT("'DATA - økonomi'!AL"&amp;4+15*$A74+4*$A74+3),0)+IF(Analyse!$E$106="X",INDIRECT("'DATA - økonomi'!AL"&amp;4+15*$A74+4*$A74+4),0)+IF(Analyse!$E$107="X",INDIRECT("'DATA - økonomi'!AL"&amp;4+15*$A74+4*$A74+5),0)+IF(Analyse!$E$108="X",INDIRECT("'DATA - økonomi'!AL"&amp;4+15*$A74+4*$A74+6),0)+IF(Analyse!$E$109="X",INDIRECT("'DATA - økonomi'!AL"&amp;4+15*$A74+4*$A74+7),0)+IF(Analyse!$E$110="X",INDIRECT("'DATA - økonomi'!AL"&amp;4+15*$A74+4*$A74+8),0)+IF(Analyse!$E$111="X",INDIRECT("'DATA - økonomi'!AL"&amp;4+15*$A74+4*$A74+9),0)+IF(Analyse!$E$112="X",INDIRECT("'DATA - økonomi'!AL"&amp;4+15*$A74+4*$A74+10),0)+IF(Analyse!$E$115="X",INDIRECT("'DATA - økonomi'!AL"&amp;4+15*$A74+4*$A74+11),0)+IF(Analyse!$E$116="X",INDIRECT("'DATA - økonomi'!AL"&amp;4+15*$A74+4*$A74+12),0)+IF(Analyse!$E$117="X",INDIRECT("'DATA - økonomi'!AL"&amp;4+15*$A74+4*$A74+13),0)+IF(Analyse!$E$129="X",INDIRECT("'DATA - økonomi'!AL"&amp;4+15*$A74+4*$A74+14),0)</f>
        <v>0</v>
      </c>
      <c r="AM74" s="36">
        <f ca="1">IF(Analyse!$E$3="X",INDIRECT("'DATA - økonomi'!AM"&amp;4+15*$A74+4*$A74+0),0)+IF(Analyse!$E$4="X",INDIRECT("'DATA - økonomi'!AM"&amp;4+15*$A74+4*$A74+1),0)+IF(Analyse!$E$104="X",INDIRECT("'DATA - økonomi'!AM"&amp;4+15*$A74+4*$A74+2),0)+IF(Analyse!$E$105="X",INDIRECT("'DATA - økonomi'!AM"&amp;4+15*$A74+4*$A74+3),0)+IF(Analyse!$E$106="X",INDIRECT("'DATA - økonomi'!AM"&amp;4+15*$A74+4*$A74+4),0)+IF(Analyse!$E$107="X",INDIRECT("'DATA - økonomi'!AM"&amp;4+15*$A74+4*$A74+5),0)+IF(Analyse!$E$108="X",INDIRECT("'DATA - økonomi'!AM"&amp;4+15*$A74+4*$A74+6),0)+IF(Analyse!$E$109="X",INDIRECT("'DATA - økonomi'!AM"&amp;4+15*$A74+4*$A74+7),0)+IF(Analyse!$E$110="X",INDIRECT("'DATA - økonomi'!AM"&amp;4+15*$A74+4*$A74+8),0)+IF(Analyse!$E$111="X",INDIRECT("'DATA - økonomi'!AM"&amp;4+15*$A74+4*$A74+9),0)+IF(Analyse!$E$112="X",INDIRECT("'DATA - økonomi'!AM"&amp;4+15*$A74+4*$A74+10),0)+IF(Analyse!$E$115="X",INDIRECT("'DATA - økonomi'!AM"&amp;4+15*$A74+4*$A74+11),0)+IF(Analyse!$E$116="X",INDIRECT("'DATA - økonomi'!AM"&amp;4+15*$A74+4*$A74+12),0)+IF(Analyse!$E$117="X",INDIRECT("'DATA - økonomi'!AM"&amp;4+15*$A74+4*$A74+13),0)+IF(Analyse!$E$129="X",INDIRECT("'DATA - økonomi'!AM"&amp;4+15*$A74+4*$A74+14),0)</f>
        <v>0</v>
      </c>
      <c r="AN74" s="36">
        <f ca="1">IF(Analyse!$E$3="X",INDIRECT("'DATA - økonomi'!AN"&amp;4+15*$A74+4*$A74+0),0)+IF(Analyse!$E$4="X",INDIRECT("'DATA - økonomi'!AN"&amp;4+15*$A74+4*$A74+1),0)+IF(Analyse!$E$104="X",INDIRECT("'DATA - økonomi'!AN"&amp;4+15*$A74+4*$A74+2),0)+IF(Analyse!$E$105="X",INDIRECT("'DATA - økonomi'!AN"&amp;4+15*$A74+4*$A74+3),0)+IF(Analyse!$E$106="X",INDIRECT("'DATA - økonomi'!AN"&amp;4+15*$A74+4*$A74+4),0)+IF(Analyse!$E$107="X",INDIRECT("'DATA - økonomi'!AN"&amp;4+15*$A74+4*$A74+5),0)+IF(Analyse!$E$108="X",INDIRECT("'DATA - økonomi'!AN"&amp;4+15*$A74+4*$A74+6),0)+IF(Analyse!$E$109="X",INDIRECT("'DATA - økonomi'!AN"&amp;4+15*$A74+4*$A74+7),0)+IF(Analyse!$E$110="X",INDIRECT("'DATA - økonomi'!AN"&amp;4+15*$A74+4*$A74+8),0)+IF(Analyse!$E$111="X",INDIRECT("'DATA - økonomi'!AN"&amp;4+15*$A74+4*$A74+9),0)+IF(Analyse!$E$112="X",INDIRECT("'DATA - økonomi'!AN"&amp;4+15*$A74+4*$A74+10),0)+IF(Analyse!$E$115="X",INDIRECT("'DATA - økonomi'!AN"&amp;4+15*$A74+4*$A74+11),0)+IF(Analyse!$E$116="X",INDIRECT("'DATA - økonomi'!AN"&amp;4+15*$A74+4*$A74+12),0)+IF(Analyse!$E$117="X",INDIRECT("'DATA - økonomi'!AN"&amp;4+15*$A74+4*$A74+13),0)+IF(Analyse!$E$129="X",INDIRECT("'DATA - økonomi'!AN"&amp;4+15*$A74+4*$A74+14),0)</f>
        <v>0</v>
      </c>
      <c r="AO74" s="36">
        <f ca="1">IF(Analyse!$E$3="X",INDIRECT("'DATA - økonomi'!AO"&amp;4+15*$A74+4*$A74+0),0)+IF(Analyse!$E$4="X",INDIRECT("'DATA - økonomi'!AO"&amp;4+15*$A74+4*$A74+1),0)+IF(Analyse!$E$104="X",INDIRECT("'DATA - økonomi'!AO"&amp;4+15*$A74+4*$A74+2),0)+IF(Analyse!$E$105="X",INDIRECT("'DATA - økonomi'!AO"&amp;4+15*$A74+4*$A74+3),0)+IF(Analyse!$E$106="X",INDIRECT("'DATA - økonomi'!AO"&amp;4+15*$A74+4*$A74+4),0)+IF(Analyse!$E$107="X",INDIRECT("'DATA - økonomi'!AO"&amp;4+15*$A74+4*$A74+5),0)+IF(Analyse!$E$108="X",INDIRECT("'DATA - økonomi'!AO"&amp;4+15*$A74+4*$A74+6),0)+IF(Analyse!$E$109="X",INDIRECT("'DATA - økonomi'!AO"&amp;4+15*$A74+4*$A74+7),0)+IF(Analyse!$E$110="X",INDIRECT("'DATA - økonomi'!AO"&amp;4+15*$A74+4*$A74+8),0)+IF(Analyse!$E$111="X",INDIRECT("'DATA - økonomi'!AO"&amp;4+15*$A74+4*$A74+9),0)+IF(Analyse!$E$112="X",INDIRECT("'DATA - økonomi'!AO"&amp;4+15*$A74+4*$A74+10),0)+IF(Analyse!$E$115="X",INDIRECT("'DATA - økonomi'!AO"&amp;4+15*$A74+4*$A74+11),0)+IF(Analyse!$E$116="X",INDIRECT("'DATA - økonomi'!AO"&amp;4+15*$A74+4*$A74+12),0)+IF(Analyse!$E$117="X",INDIRECT("'DATA - økonomi'!AO"&amp;4+15*$A74+4*$A74+13),0)+IF(Analyse!$E$129="X",INDIRECT("'DATA - økonomi'!AO"&amp;4+15*$A74+4*$A74+14),0)</f>
        <v>0</v>
      </c>
      <c r="AP74" s="30"/>
      <c r="AQ74" s="35" t="s">
        <v>82</v>
      </c>
      <c r="AR74" s="36">
        <f ca="1">INDIRECT("'DATA - økonomi'!AE"&amp;($A177+1)*19)</f>
        <v>52555.465999999993</v>
      </c>
      <c r="AS74" s="36">
        <f ca="1">INDIRECT("'DATA - økonomi'!AF"&amp;($A177+1)*19)</f>
        <v>52636.875</v>
      </c>
      <c r="AT74" s="36">
        <f ca="1">INDIRECT("'DATA - økonomi'!AG"&amp;($A177+1)*19)</f>
        <v>52971.197999999997</v>
      </c>
      <c r="AU74" s="36">
        <f ca="1">INDIRECT("'DATA - økonomi'!AH"&amp;($A177+1)*19)</f>
        <v>53620.754000000001</v>
      </c>
      <c r="AV74" s="36">
        <f ca="1">INDIRECT("'DATA - økonomi'!AI"&amp;($A177+1)*19)</f>
        <v>53862.285000000003</v>
      </c>
      <c r="AW74" s="36">
        <f ca="1">INDIRECT("'DATA - økonomi'!AJ"&amp;($A177+1)*19)</f>
        <v>53914.694000000003</v>
      </c>
      <c r="AX74" s="36">
        <f ca="1">INDIRECT("'DATA - økonomi'!AK"&amp;($A177+1)*19)</f>
        <v>53947.432000000001</v>
      </c>
      <c r="AY74" s="36">
        <f ca="1">INDIRECT("'DATA - økonomi'!AL"&amp;($A177+1)*19)</f>
        <v>54067.11</v>
      </c>
      <c r="AZ74" s="36">
        <f ca="1">INDIRECT("'DATA - økonomi'!AM"&amp;($A177+1)*19)</f>
        <v>54577.845999999998</v>
      </c>
      <c r="BA74" s="36">
        <f ca="1">INDIRECT("'DATA - økonomi'!AN"&amp;($A177+1)*19)</f>
        <v>54920.457999999999</v>
      </c>
      <c r="BB74" s="36">
        <f ca="1">INDIRECT("'DATA - økonomi'!AO"&amp;($A177+1)*19)</f>
        <v>55533.843999999997</v>
      </c>
      <c r="BC74" s="30"/>
    </row>
    <row r="75" spans="1:55" x14ac:dyDescent="0.25">
      <c r="A75" s="32">
        <v>71</v>
      </c>
      <c r="B75" s="35" t="s">
        <v>83</v>
      </c>
      <c r="C75" s="36">
        <f ca="1">IF(Analyse!$E$3="X",INDIRECT("'DATA - økonomi'!C"&amp;4+15*$A75+4*$A75+0),0)+IF(Analyse!$E$4="X",INDIRECT("'DATA - økonomi'!C"&amp;4+15*$A75+4*$A75+1),0)+IF(Analyse!$E$104="X",INDIRECT("'DATA - økonomi'!C"&amp;4+15*$A75+4*$A75+2),0)+IF(Analyse!$E$105="X",INDIRECT("'DATA - økonomi'!C"&amp;4+15*$A75+4*$A75+3),0)+IF(Analyse!$E$106="X",INDIRECT("'DATA - økonomi'!C"&amp;4+15*$A75+4*$A75+4),0)+IF(Analyse!$E$107="X",INDIRECT("'DATA - økonomi'!C"&amp;4+15*$A75+4*$A75+5),0)+IF(Analyse!$E$108="X",INDIRECT("'DATA - økonomi'!C"&amp;4+15*$A75+4*$A75+6),0)+IF(Analyse!$E$109="X",INDIRECT("'DATA - økonomi'!C"&amp;4+15*$A75+4*$A75+7),0)+IF(Analyse!$E$110="X",INDIRECT("'DATA - økonomi'!C"&amp;4+15*$A75+4*$A75+8),0)+IF(Analyse!$E$111="X",INDIRECT("'DATA - økonomi'!C"&amp;4+15*$A75+4*$A75+9),0)+IF(Analyse!$E$112="X",INDIRECT("'DATA - økonomi'!C"&amp;4+15*$A75+4*$A75+10),0)+IF(Analyse!$E$115="X",INDIRECT("'DATA - økonomi'!C"&amp;4+15*$A75+4*$A75+11),0)+IF(Analyse!$E$116="X",INDIRECT("'DATA - økonomi'!C"&amp;4+15*$A75+4*$A75+12),0)+IF(Analyse!$E$117="X",INDIRECT("'DATA - økonomi'!C"&amp;4+15*$A75+4*$A75+13),0)+IF(Analyse!$E$129="X",INDIRECT("'DATA - økonomi'!C"&amp;4+15*$A75+4*$A75+14),0)</f>
        <v>0</v>
      </c>
      <c r="D75" s="36">
        <f ca="1">IF(Analyse!$E$3="X",INDIRECT("'DATA - økonomi'!D"&amp;4+15*$A75+4*$A75+0),0)+IF(Analyse!$E$4="X",INDIRECT("'DATA - økonomi'!D"&amp;4+15*$A75+4*$A75+1),0)+IF(Analyse!$E$104="X",INDIRECT("'DATA - økonomi'!D"&amp;4+15*$A75+4*$A75+2),0)+IF(Analyse!$E$105="X",INDIRECT("'DATA - økonomi'!D"&amp;4+15*$A75+4*$A75+3),0)+IF(Analyse!$E$106="X",INDIRECT("'DATA - økonomi'!D"&amp;4+15*$A75+4*$A75+4),0)+IF(Analyse!$E$107="X",INDIRECT("'DATA - økonomi'!D"&amp;4+15*$A75+4*$A75+5),0)+IF(Analyse!$E$108="X",INDIRECT("'DATA - økonomi'!D"&amp;4+15*$A75+4*$A75+6),0)+IF(Analyse!$E$109="X",INDIRECT("'DATA - økonomi'!D"&amp;4+15*$A75+4*$A75+7),0)+IF(Analyse!$E$110="X",INDIRECT("'DATA - økonomi'!D"&amp;4+15*$A75+4*$A75+8),0)+IF(Analyse!$E$111="X",INDIRECT("'DATA - økonomi'!D"&amp;4+15*$A75+4*$A75+9),0)+IF(Analyse!$E$112="X",INDIRECT("'DATA - økonomi'!D"&amp;4+15*$A75+4*$A75+10),0)+IF(Analyse!$E$115="X",INDIRECT("'DATA - økonomi'!D"&amp;4+15*$A75+4*$A75+11),0)+IF(Analyse!$E$116="X",INDIRECT("'DATA - økonomi'!D"&amp;4+15*$A75+4*$A75+12),0)+IF(Analyse!$E$117="X",INDIRECT("'DATA - økonomi'!D"&amp;4+15*$A75+4*$A75+13),0)+IF(Analyse!$E$129="X",INDIRECT("'DATA - økonomi'!D"&amp;4+15*$A75+4*$A75+14),0)</f>
        <v>0</v>
      </c>
      <c r="E75" s="36">
        <f ca="1">IF(Analyse!$E$3="X",INDIRECT("'DATA - økonomi'!E"&amp;4+15*$A75+4*$A75+0),0)+IF(Analyse!$E$4="X",INDIRECT("'DATA - økonomi'!E"&amp;4+15*$A75+4*$A75+1),0)+IF(Analyse!$E$104="X",INDIRECT("'DATA - økonomi'!E"&amp;4+15*$A75+4*$A75+2),0)+IF(Analyse!$E$105="X",INDIRECT("'DATA - økonomi'!E"&amp;4+15*$A75+4*$A75+3),0)+IF(Analyse!$E$106="X",INDIRECT("'DATA - økonomi'!E"&amp;4+15*$A75+4*$A75+4),0)+IF(Analyse!$E$107="X",INDIRECT("'DATA - økonomi'!E"&amp;4+15*$A75+4*$A75+5),0)+IF(Analyse!$E$108="X",INDIRECT("'DATA - økonomi'!E"&amp;4+15*$A75+4*$A75+6),0)+IF(Analyse!$E$109="X",INDIRECT("'DATA - økonomi'!E"&amp;4+15*$A75+4*$A75+7),0)+IF(Analyse!$E$110="X",INDIRECT("'DATA - økonomi'!E"&amp;4+15*$A75+4*$A75+8),0)+IF(Analyse!$E$111="X",INDIRECT("'DATA - økonomi'!E"&amp;4+15*$A75+4*$A75+9),0)+IF(Analyse!$E$112="X",INDIRECT("'DATA - økonomi'!E"&amp;4+15*$A75+4*$A75+10),0)+IF(Analyse!$E$115="X",INDIRECT("'DATA - økonomi'!E"&amp;4+15*$A75+4*$A75+11),0)+IF(Analyse!$E$116="X",INDIRECT("'DATA - økonomi'!E"&amp;4+15*$A75+4*$A75+12),0)+IF(Analyse!$E$117="X",INDIRECT("'DATA - økonomi'!E"&amp;4+15*$A75+4*$A75+13),0)+IF(Analyse!$E$129="X",INDIRECT("'DATA - økonomi'!E"&amp;4+15*$A75+4*$A75+14),0)</f>
        <v>0</v>
      </c>
      <c r="F75" s="36">
        <f ca="1">IF(Analyse!$E$3="X",INDIRECT("'DATA - økonomi'!F"&amp;4+15*$A75+4*$A75+0),0)+IF(Analyse!$E$4="X",INDIRECT("'DATA - økonomi'!F"&amp;4+15*$A75+4*$A75+1),0)+IF(Analyse!$E$104="X",INDIRECT("'DATA - økonomi'!F"&amp;4+15*$A75+4*$A75+2),0)+IF(Analyse!$E$105="X",INDIRECT("'DATA - økonomi'!F"&amp;4+15*$A75+4*$A75+3),0)+IF(Analyse!$E$106="X",INDIRECT("'DATA - økonomi'!F"&amp;4+15*$A75+4*$A75+4),0)+IF(Analyse!$E$107="X",INDIRECT("'DATA - økonomi'!F"&amp;4+15*$A75+4*$A75+5),0)+IF(Analyse!$E$108="X",INDIRECT("'DATA - økonomi'!F"&amp;4+15*$A75+4*$A75+6),0)+IF(Analyse!$E$109="X",INDIRECT("'DATA - økonomi'!F"&amp;4+15*$A75+4*$A75+7),0)+IF(Analyse!$E$110="X",INDIRECT("'DATA - økonomi'!F"&amp;4+15*$A75+4*$A75+8),0)+IF(Analyse!$E$111="X",INDIRECT("'DATA - økonomi'!F"&amp;4+15*$A75+4*$A75+9),0)+IF(Analyse!$E$112="X",INDIRECT("'DATA - økonomi'!F"&amp;4+15*$A75+4*$A75+10),0)+IF(Analyse!$E$115="X",INDIRECT("'DATA - økonomi'!F"&amp;4+15*$A75+4*$A75+11),0)+IF(Analyse!$E$116="X",INDIRECT("'DATA - økonomi'!F"&amp;4+15*$A75+4*$A75+12),0)+IF(Analyse!$E$117="X",INDIRECT("'DATA - økonomi'!F"&amp;4+15*$A75+4*$A75+13),0)+IF(Analyse!$E$129="X",INDIRECT("'DATA - økonomi'!F"&amp;4+15*$A75+4*$A75+14),0)</f>
        <v>0</v>
      </c>
      <c r="G75" s="36">
        <f ca="1">IF(Analyse!$E$3="X",INDIRECT("'DATA - økonomi'!G"&amp;4+15*$A75+4*$A75+0),0)+IF(Analyse!$E$4="X",INDIRECT("'DATA - økonomi'!G"&amp;4+15*$A75+4*$A75+1),0)+IF(Analyse!$E$104="X",INDIRECT("'DATA - økonomi'!G"&amp;4+15*$A75+4*$A75+2),0)+IF(Analyse!$E$105="X",INDIRECT("'DATA - økonomi'!G"&amp;4+15*$A75+4*$A75+3),0)+IF(Analyse!$E$106="X",INDIRECT("'DATA - økonomi'!G"&amp;4+15*$A75+4*$A75+4),0)+IF(Analyse!$E$107="X",INDIRECT("'DATA - økonomi'!G"&amp;4+15*$A75+4*$A75+5),0)+IF(Analyse!$E$108="X",INDIRECT("'DATA - økonomi'!G"&amp;4+15*$A75+4*$A75+6),0)+IF(Analyse!$E$109="X",INDIRECT("'DATA - økonomi'!G"&amp;4+15*$A75+4*$A75+7),0)+IF(Analyse!$E$110="X",INDIRECT("'DATA - økonomi'!G"&amp;4+15*$A75+4*$A75+8),0)+IF(Analyse!$E$111="X",INDIRECT("'DATA - økonomi'!G"&amp;4+15*$A75+4*$A75+9),0)+IF(Analyse!$E$112="X",INDIRECT("'DATA - økonomi'!G"&amp;4+15*$A75+4*$A75+10),0)+IF(Analyse!$E$115="X",INDIRECT("'DATA - økonomi'!G"&amp;4+15*$A75+4*$A75+11),0)+IF(Analyse!$E$116="X",INDIRECT("'DATA - økonomi'!G"&amp;4+15*$A75+4*$A75+12),0)+IF(Analyse!$E$117="X",INDIRECT("'DATA - økonomi'!G"&amp;4+15*$A75+4*$A75+13),0)+IF(Analyse!$E$129="X",INDIRECT("'DATA - økonomi'!G"&amp;4+15*$A75+4*$A75+14),0)</f>
        <v>0</v>
      </c>
      <c r="H75" s="36">
        <f ca="1">IF(Analyse!$E$3="X",INDIRECT("'DATA - økonomi'!H"&amp;4+15*$A75+4*$A75+0),0)+IF(Analyse!$E$4="X",INDIRECT("'DATA - økonomi'!H"&amp;4+15*$A75+4*$A75+1),0)+IF(Analyse!$E$104="X",INDIRECT("'DATA - økonomi'!H"&amp;4+15*$A75+4*$A75+2),0)+IF(Analyse!$E$105="X",INDIRECT("'DATA - økonomi'!H"&amp;4+15*$A75+4*$A75+3),0)+IF(Analyse!$E$106="X",INDIRECT("'DATA - økonomi'!H"&amp;4+15*$A75+4*$A75+4),0)+IF(Analyse!$E$107="X",INDIRECT("'DATA - økonomi'!H"&amp;4+15*$A75+4*$A75+5),0)+IF(Analyse!$E$108="X",INDIRECT("'DATA - økonomi'!H"&amp;4+15*$A75+4*$A75+6),0)+IF(Analyse!$E$109="X",INDIRECT("'DATA - økonomi'!H"&amp;4+15*$A75+4*$A75+7),0)+IF(Analyse!$E$110="X",INDIRECT("'DATA - økonomi'!H"&amp;4+15*$A75+4*$A75+8),0)+IF(Analyse!$E$111="X",INDIRECT("'DATA - økonomi'!H"&amp;4+15*$A75+4*$A75+9),0)+IF(Analyse!$E$112="X",INDIRECT("'DATA - økonomi'!H"&amp;4+15*$A75+4*$A75+10),0)+IF(Analyse!$E$115="X",INDIRECT("'DATA - økonomi'!H"&amp;4+15*$A75+4*$A75+11),0)+IF(Analyse!$E$116="X",INDIRECT("'DATA - økonomi'!H"&amp;4+15*$A75+4*$A75+12),0)+IF(Analyse!$E$117="X",INDIRECT("'DATA - økonomi'!H"&amp;4+15*$A75+4*$A75+13),0)+IF(Analyse!$E$129="X",INDIRECT("'DATA - økonomi'!H"&amp;4+15*$A75+4*$A75+14),0)</f>
        <v>0</v>
      </c>
      <c r="I75" s="36">
        <f ca="1">IF(Analyse!$E$3="X",INDIRECT("'DATA - økonomi'!I"&amp;4+15*$A75+4*$A75+0),0)+IF(Analyse!$E$4="X",INDIRECT("'DATA - økonomi'!I"&amp;4+15*$A75+4*$A75+1),0)+IF(Analyse!$E$104="X",INDIRECT("'DATA - økonomi'!I"&amp;4+15*$A75+4*$A75+2),0)+IF(Analyse!$E$105="X",INDIRECT("'DATA - økonomi'!I"&amp;4+15*$A75+4*$A75+3),0)+IF(Analyse!$E$106="X",INDIRECT("'DATA - økonomi'!I"&amp;4+15*$A75+4*$A75+4),0)+IF(Analyse!$E$107="X",INDIRECT("'DATA - økonomi'!I"&amp;4+15*$A75+4*$A75+5),0)+IF(Analyse!$E$108="X",INDIRECT("'DATA - økonomi'!I"&amp;4+15*$A75+4*$A75+6),0)+IF(Analyse!$E$109="X",INDIRECT("'DATA - økonomi'!I"&amp;4+15*$A75+4*$A75+7),0)+IF(Analyse!$E$110="X",INDIRECT("'DATA - økonomi'!I"&amp;4+15*$A75+4*$A75+8),0)+IF(Analyse!$E$111="X",INDIRECT("'DATA - økonomi'!I"&amp;4+15*$A75+4*$A75+9),0)+IF(Analyse!$E$112="X",INDIRECT("'DATA - økonomi'!I"&amp;4+15*$A75+4*$A75+10),0)+IF(Analyse!$E$115="X",INDIRECT("'DATA - økonomi'!I"&amp;4+15*$A75+4*$A75+11),0)+IF(Analyse!$E$116="X",INDIRECT("'DATA - økonomi'!I"&amp;4+15*$A75+4*$A75+12),0)+IF(Analyse!$E$117="X",INDIRECT("'DATA - økonomi'!I"&amp;4+15*$A75+4*$A75+13),0)+IF(Analyse!$E$129="X",INDIRECT("'DATA - økonomi'!I"&amp;4+15*$A75+4*$A75+14),0)</f>
        <v>0</v>
      </c>
      <c r="J75" s="36">
        <f ca="1">IF(Analyse!$E$3="X",INDIRECT("'DATA - økonomi'!J"&amp;4+15*$A75+4*$A75+0),0)+IF(Analyse!$E$4="X",INDIRECT("'DATA - økonomi'!J"&amp;4+15*$A75+4*$A75+1),0)+IF(Analyse!$E$104="X",INDIRECT("'DATA - økonomi'!J"&amp;4+15*$A75+4*$A75+2),0)+IF(Analyse!$E$105="X",INDIRECT("'DATA - økonomi'!J"&amp;4+15*$A75+4*$A75+3),0)+IF(Analyse!$E$106="X",INDIRECT("'DATA - økonomi'!J"&amp;4+15*$A75+4*$A75+4),0)+IF(Analyse!$E$107="X",INDIRECT("'DATA - økonomi'!J"&amp;4+15*$A75+4*$A75+5),0)+IF(Analyse!$E$108="X",INDIRECT("'DATA - økonomi'!J"&amp;4+15*$A75+4*$A75+6),0)+IF(Analyse!$E$109="X",INDIRECT("'DATA - økonomi'!J"&amp;4+15*$A75+4*$A75+7),0)+IF(Analyse!$E$110="X",INDIRECT("'DATA - økonomi'!J"&amp;4+15*$A75+4*$A75+8),0)+IF(Analyse!$E$111="X",INDIRECT("'DATA - økonomi'!J"&amp;4+15*$A75+4*$A75+9),0)+IF(Analyse!$E$112="X",INDIRECT("'DATA - økonomi'!J"&amp;4+15*$A75+4*$A75+10),0)+IF(Analyse!$E$115="X",INDIRECT("'DATA - økonomi'!J"&amp;4+15*$A75+4*$A75+11),0)+IF(Analyse!$E$116="X",INDIRECT("'DATA - økonomi'!J"&amp;4+15*$A75+4*$A75+12),0)+IF(Analyse!$E$117="X",INDIRECT("'DATA - økonomi'!J"&amp;4+15*$A75+4*$A75+13),0)+IF(Analyse!$E$129="X",INDIRECT("'DATA - økonomi'!J"&amp;4+15*$A75+4*$A75+14),0)</f>
        <v>0</v>
      </c>
      <c r="K75" s="36">
        <f ca="1">IF(Analyse!$E$3="X",INDIRECT("'DATA - økonomi'!K"&amp;4+15*$A75+4*$A75+0),0)+IF(Analyse!$E$4="X",INDIRECT("'DATA - økonomi'!K"&amp;4+15*$A75+4*$A75+1),0)+IF(Analyse!$E$104="X",INDIRECT("'DATA - økonomi'!K"&amp;4+15*$A75+4*$A75+2),0)+IF(Analyse!$E$105="X",INDIRECT("'DATA - økonomi'!K"&amp;4+15*$A75+4*$A75+3),0)+IF(Analyse!$E$106="X",INDIRECT("'DATA - økonomi'!K"&amp;4+15*$A75+4*$A75+4),0)+IF(Analyse!$E$107="X",INDIRECT("'DATA - økonomi'!K"&amp;4+15*$A75+4*$A75+5),0)+IF(Analyse!$E$108="X",INDIRECT("'DATA - økonomi'!K"&amp;4+15*$A75+4*$A75+6),0)+IF(Analyse!$E$109="X",INDIRECT("'DATA - økonomi'!K"&amp;4+15*$A75+4*$A75+7),0)+IF(Analyse!$E$110="X",INDIRECT("'DATA - økonomi'!K"&amp;4+15*$A75+4*$A75+8),0)+IF(Analyse!$E$111="X",INDIRECT("'DATA - økonomi'!K"&amp;4+15*$A75+4*$A75+9),0)+IF(Analyse!$E$112="X",INDIRECT("'DATA - økonomi'!K"&amp;4+15*$A75+4*$A75+10),0)+IF(Analyse!$E$115="X",INDIRECT("'DATA - økonomi'!K"&amp;4+15*$A75+4*$A75+11),0)+IF(Analyse!$E$116="X",INDIRECT("'DATA - økonomi'!K"&amp;4+15*$A75+4*$A75+12),0)+IF(Analyse!$E$117="X",INDIRECT("'DATA - økonomi'!K"&amp;4+15*$A75+4*$A75+13),0)+IF(Analyse!$E$129="X",INDIRECT("'DATA - økonomi'!K"&amp;4+15*$A75+4*$A75+14),0)</f>
        <v>0</v>
      </c>
      <c r="L75" s="36">
        <f ca="1">IF(Analyse!$E$3="X",INDIRECT("'DATA - økonomi'!L"&amp;4+15*$A75+4*$A75+0),0)+IF(Analyse!$E$4="X",INDIRECT("'DATA - økonomi'!L"&amp;4+15*$A75+4*$A75+1),0)+IF(Analyse!$E$104="X",INDIRECT("'DATA - økonomi'!L"&amp;4+15*$A75+4*$A75+2),0)+IF(Analyse!$E$105="X",INDIRECT("'DATA - økonomi'!L"&amp;4+15*$A75+4*$A75+3),0)+IF(Analyse!$E$106="X",INDIRECT("'DATA - økonomi'!L"&amp;4+15*$A75+4*$A75+4),0)+IF(Analyse!$E$107="X",INDIRECT("'DATA - økonomi'!L"&amp;4+15*$A75+4*$A75+5),0)+IF(Analyse!$E$108="X",INDIRECT("'DATA - økonomi'!L"&amp;4+15*$A75+4*$A75+6),0)+IF(Analyse!$E$109="X",INDIRECT("'DATA - økonomi'!L"&amp;4+15*$A75+4*$A75+7),0)+IF(Analyse!$E$110="X",INDIRECT("'DATA - økonomi'!L"&amp;4+15*$A75+4*$A75+8),0)+IF(Analyse!$E$111="X",INDIRECT("'DATA - økonomi'!L"&amp;4+15*$A75+4*$A75+9),0)+IF(Analyse!$E$112="X",INDIRECT("'DATA - økonomi'!L"&amp;4+15*$A75+4*$A75+10),0)+IF(Analyse!$E$115="X",INDIRECT("'DATA - økonomi'!L"&amp;4+15*$A75+4*$A75+11),0)+IF(Analyse!$E$116="X",INDIRECT("'DATA - økonomi'!L"&amp;4+15*$A75+4*$A75+12),0)+IF(Analyse!$E$117="X",INDIRECT("'DATA - økonomi'!L"&amp;4+15*$A75+4*$A75+13),0)+IF(Analyse!$E$129="X",INDIRECT("'DATA - økonomi'!L"&amp;4+15*$A75+4*$A75+14),0)</f>
        <v>0</v>
      </c>
      <c r="M75" s="36">
        <f ca="1">IF(Analyse!$E$3="X",INDIRECT("'DATA - økonomi'!M"&amp;4+15*$A75+4*$A75+0),0)+IF(Analyse!$E$4="X",INDIRECT("'DATA - økonomi'!M"&amp;4+15*$A75+4*$A75+1),0)+IF(Analyse!$E$104="X",INDIRECT("'DATA - økonomi'!M"&amp;4+15*$A75+4*$A75+2),0)+IF(Analyse!$E$105="X",INDIRECT("'DATA - økonomi'!M"&amp;4+15*$A75+4*$A75+3),0)+IF(Analyse!$E$106="X",INDIRECT("'DATA - økonomi'!M"&amp;4+15*$A75+4*$A75+4),0)+IF(Analyse!$E$107="X",INDIRECT("'DATA - økonomi'!M"&amp;4+15*$A75+4*$A75+5),0)+IF(Analyse!$E$108="X",INDIRECT("'DATA - økonomi'!M"&amp;4+15*$A75+4*$A75+6),0)+IF(Analyse!$E$109="X",INDIRECT("'DATA - økonomi'!M"&amp;4+15*$A75+4*$A75+7),0)+IF(Analyse!$E$110="X",INDIRECT("'DATA - økonomi'!M"&amp;4+15*$A75+4*$A75+8),0)+IF(Analyse!$E$111="X",INDIRECT("'DATA - økonomi'!M"&amp;4+15*$A75+4*$A75+9),0)+IF(Analyse!$E$112="X",INDIRECT("'DATA - økonomi'!M"&amp;4+15*$A75+4*$A75+10),0)+IF(Analyse!$E$115="X",INDIRECT("'DATA - økonomi'!M"&amp;4+15*$A75+4*$A75+11),0)+IF(Analyse!$E$116="X",INDIRECT("'DATA - økonomi'!M"&amp;4+15*$A75+4*$A75+12),0)+IF(Analyse!$E$117="X",INDIRECT("'DATA - økonomi'!M"&amp;4+15*$A75+4*$A75+13),0)+IF(Analyse!$E$129="X",INDIRECT("'DATA - økonomi'!M"&amp;4+15*$A75+4*$A75+14),0)</f>
        <v>0</v>
      </c>
      <c r="N75" s="36">
        <f ca="1">IF(Analyse!$E$3="X",INDIRECT("'DATA - økonomi'!N"&amp;4+15*$A75+4*$A75+0),0)+IF(Analyse!$E$4="X",INDIRECT("'DATA - økonomi'!N"&amp;4+15*$A75+4*$A75+1),0)+IF(Analyse!$E$104="X",INDIRECT("'DATA - økonomi'!N"&amp;4+15*$A75+4*$A75+2),0)+IF(Analyse!$E$105="X",INDIRECT("'DATA - økonomi'!N"&amp;4+15*$A75+4*$A75+3),0)+IF(Analyse!$E$106="X",INDIRECT("'DATA - økonomi'!N"&amp;4+15*$A75+4*$A75+4),0)+IF(Analyse!$E$107="X",INDIRECT("'DATA - økonomi'!N"&amp;4+15*$A75+4*$A75+5),0)+IF(Analyse!$E$108="X",INDIRECT("'DATA - økonomi'!N"&amp;4+15*$A75+4*$A75+6),0)+IF(Analyse!$E$109="X",INDIRECT("'DATA - økonomi'!N"&amp;4+15*$A75+4*$A75+7),0)+IF(Analyse!$E$110="X",INDIRECT("'DATA - økonomi'!N"&amp;4+15*$A75+4*$A75+8),0)+IF(Analyse!$E$111="X",INDIRECT("'DATA - økonomi'!N"&amp;4+15*$A75+4*$A75+9),0)+IF(Analyse!$E$112="X",INDIRECT("'DATA - økonomi'!N"&amp;4+15*$A75+4*$A75+10),0)+IF(Analyse!$E$115="X",INDIRECT("'DATA - økonomi'!N"&amp;4+15*$A75+4*$A75+11),0)+IF(Analyse!$E$116="X",INDIRECT("'DATA - økonomi'!N"&amp;4+15*$A75+4*$A75+12),0)+IF(Analyse!$E$117="X",INDIRECT("'DATA - økonomi'!N"&amp;4+15*$A75+4*$A75+13),0)+IF(Analyse!$E$129="X",INDIRECT("'DATA - økonomi'!N"&amp;4+15*$A75+4*$A75+14),0)</f>
        <v>0</v>
      </c>
      <c r="O75" s="32"/>
      <c r="P75" s="35" t="s">
        <v>83</v>
      </c>
      <c r="Q75" s="36">
        <f ca="1">IF(Analyse!$E$3="X",INDIRECT("'DATA - økonomi'!Q"&amp;4+15*$A75+4*$A75+0),0)+IF(Analyse!$E$4="X",INDIRECT("'DATA - økonomi'!Q"&amp;4+15*$A75+4*$A75+1),0)+IF(Analyse!$E$104="X",INDIRECT("'DATA - økonomi'!Q"&amp;4+15*$A75+4*$A75+2),0)+IF(Analyse!$E$105="X",INDIRECT("'DATA - økonomi'!Q"&amp;4+15*$A75+4*$A75+3),0)+IF(Analyse!$E$106="X",INDIRECT("'DATA - økonomi'!Q"&amp;4+15*$A75+4*$A75+4),0)+IF(Analyse!$E$107="X",INDIRECT("'DATA - økonomi'!Q"&amp;4+15*$A75+4*$A75+5),0)+IF(Analyse!$E$108="X",INDIRECT("'DATA - økonomi'!Q"&amp;4+15*$A75+4*$A75+6),0)+IF(Analyse!$E$109="X",INDIRECT("'DATA - økonomi'!Q"&amp;4+15*$A75+4*$A75+7),0)+IF(Analyse!$E$110="X",INDIRECT("'DATA - økonomi'!Q"&amp;4+15*$A75+4*$A75+8),0)+IF(Analyse!$E$111="X",INDIRECT("'DATA - økonomi'!Q"&amp;4+15*$A75+4*$A75+9),0)+IF(Analyse!$E$112="X",INDIRECT("'DATA - økonomi'!Q"&amp;4+15*$A75+4*$A75+10),0)+IF(Analyse!$E$115="X",INDIRECT("'DATA - økonomi'!Q"&amp;4+15*$A75+4*$A75+11),0)+IF(Analyse!$E$116="X",INDIRECT("'DATA - økonomi'!Q"&amp;4+15*$A75+4*$A75+12),0)+IF(Analyse!$E$117="X",INDIRECT("'DATA - økonomi'!Q"&amp;4+15*$A75+4*$A75+13),0)+IF(Analyse!$E$129="X",INDIRECT("'DATA - økonomi'!Q"&amp;4+15*$A75+4*$A75+14),0)</f>
        <v>0</v>
      </c>
      <c r="R75" s="36">
        <f ca="1">IF(Analyse!$E$3="X",INDIRECT("'DATA - økonomi'!R"&amp;4+15*$A75+4*$A75+0),0)+IF(Analyse!$E$4="X",INDIRECT("'DATA - økonomi'!R"&amp;4+15*$A75+4*$A75+1),0)+IF(Analyse!$E$104="X",INDIRECT("'DATA - økonomi'!R"&amp;4+15*$A75+4*$A75+2),0)+IF(Analyse!$E$105="X",INDIRECT("'DATA - økonomi'!R"&amp;4+15*$A75+4*$A75+3),0)+IF(Analyse!$E$106="X",INDIRECT("'DATA - økonomi'!R"&amp;4+15*$A75+4*$A75+4),0)+IF(Analyse!$E$107="X",INDIRECT("'DATA - økonomi'!R"&amp;4+15*$A75+4*$A75+5),0)+IF(Analyse!$E$108="X",INDIRECT("'DATA - økonomi'!R"&amp;4+15*$A75+4*$A75+6),0)+IF(Analyse!$E$109="X",INDIRECT("'DATA - økonomi'!R"&amp;4+15*$A75+4*$A75+7),0)+IF(Analyse!$E$110="X",INDIRECT("'DATA - økonomi'!R"&amp;4+15*$A75+4*$A75+8),0)+IF(Analyse!$E$111="X",INDIRECT("'DATA - økonomi'!R"&amp;4+15*$A75+4*$A75+9),0)+IF(Analyse!$E$112="X",INDIRECT("'DATA - økonomi'!R"&amp;4+15*$A75+4*$A75+10),0)+IF(Analyse!$E$115="X",INDIRECT("'DATA - økonomi'!R"&amp;4+15*$A75+4*$A75+11),0)+IF(Analyse!$E$116="X",INDIRECT("'DATA - økonomi'!R"&amp;4+15*$A75+4*$A75+12),0)+IF(Analyse!$E$117="X",INDIRECT("'DATA - økonomi'!R"&amp;4+15*$A75+4*$A75+13),0)+IF(Analyse!$E$129="X",INDIRECT("'DATA - økonomi'!R"&amp;4+15*$A75+4*$A75+14),0)</f>
        <v>0</v>
      </c>
      <c r="S75" s="36">
        <f ca="1">IF(Analyse!$E$3="X",INDIRECT("'DATA - økonomi'!S"&amp;4+15*$A75+4*$A75+0),0)+IF(Analyse!$E$4="X",INDIRECT("'DATA - økonomi'!S"&amp;4+15*$A75+4*$A75+1),0)+IF(Analyse!$E$104="X",INDIRECT("'DATA - økonomi'!S"&amp;4+15*$A75+4*$A75+2),0)+IF(Analyse!$E$105="X",INDIRECT("'DATA - økonomi'!S"&amp;4+15*$A75+4*$A75+3),0)+IF(Analyse!$E$106="X",INDIRECT("'DATA - økonomi'!S"&amp;4+15*$A75+4*$A75+4),0)+IF(Analyse!$E$107="X",INDIRECT("'DATA - økonomi'!S"&amp;4+15*$A75+4*$A75+5),0)+IF(Analyse!$E$108="X",INDIRECT("'DATA - økonomi'!S"&amp;4+15*$A75+4*$A75+6),0)+IF(Analyse!$E$109="X",INDIRECT("'DATA - økonomi'!S"&amp;4+15*$A75+4*$A75+7),0)+IF(Analyse!$E$110="X",INDIRECT("'DATA - økonomi'!S"&amp;4+15*$A75+4*$A75+8),0)+IF(Analyse!$E$111="X",INDIRECT("'DATA - økonomi'!S"&amp;4+15*$A75+4*$A75+9),0)+IF(Analyse!$E$112="X",INDIRECT("'DATA - økonomi'!S"&amp;4+15*$A75+4*$A75+10),0)+IF(Analyse!$E$115="X",INDIRECT("'DATA - økonomi'!S"&amp;4+15*$A75+4*$A75+11),0)+IF(Analyse!$E$116="X",INDIRECT("'DATA - økonomi'!S"&amp;4+15*$A75+4*$A75+12),0)+IF(Analyse!$E$117="X",INDIRECT("'DATA - økonomi'!S"&amp;4+15*$A75+4*$A75+13),0)+IF(Analyse!$E$129="X",INDIRECT("'DATA - økonomi'!S"&amp;4+15*$A75+4*$A75+14),0)</f>
        <v>0</v>
      </c>
      <c r="T75" s="36">
        <f ca="1">IF(Analyse!$E$3="X",INDIRECT("'DATA - økonomi'!T"&amp;4+15*$A75+4*$A75+0),0)+IF(Analyse!$E$4="X",INDIRECT("'DATA - økonomi'!T"&amp;4+15*$A75+4*$A75+1),0)+IF(Analyse!$E$104="X",INDIRECT("'DATA - økonomi'!T"&amp;4+15*$A75+4*$A75+2),0)+IF(Analyse!$E$105="X",INDIRECT("'DATA - økonomi'!T"&amp;4+15*$A75+4*$A75+3),0)+IF(Analyse!$E$106="X",INDIRECT("'DATA - økonomi'!T"&amp;4+15*$A75+4*$A75+4),0)+IF(Analyse!$E$107="X",INDIRECT("'DATA - økonomi'!T"&amp;4+15*$A75+4*$A75+5),0)+IF(Analyse!$E$108="X",INDIRECT("'DATA - økonomi'!T"&amp;4+15*$A75+4*$A75+6),0)+IF(Analyse!$E$109="X",INDIRECT("'DATA - økonomi'!T"&amp;4+15*$A75+4*$A75+7),0)+IF(Analyse!$E$110="X",INDIRECT("'DATA - økonomi'!T"&amp;4+15*$A75+4*$A75+8),0)+IF(Analyse!$E$111="X",INDIRECT("'DATA - økonomi'!T"&amp;4+15*$A75+4*$A75+9),0)+IF(Analyse!$E$112="X",INDIRECT("'DATA - økonomi'!T"&amp;4+15*$A75+4*$A75+10),0)+IF(Analyse!$E$115="X",INDIRECT("'DATA - økonomi'!T"&amp;4+15*$A75+4*$A75+11),0)+IF(Analyse!$E$116="X",INDIRECT("'DATA - økonomi'!T"&amp;4+15*$A75+4*$A75+12),0)+IF(Analyse!$E$117="X",INDIRECT("'DATA - økonomi'!T"&amp;4+15*$A75+4*$A75+13),0)+IF(Analyse!$E$129="X",INDIRECT("'DATA - økonomi'!T"&amp;4+15*$A75+4*$A75+14),0)</f>
        <v>0</v>
      </c>
      <c r="U75" s="36">
        <f ca="1">IF(Analyse!$E$3="X",INDIRECT("'DATA - økonomi'!U"&amp;4+15*$A75+4*$A75+0),0)+IF(Analyse!$E$4="X",INDIRECT("'DATA - økonomi'!U"&amp;4+15*$A75+4*$A75+1),0)+IF(Analyse!$E$104="X",INDIRECT("'DATA - økonomi'!U"&amp;4+15*$A75+4*$A75+2),0)+IF(Analyse!$E$105="X",INDIRECT("'DATA - økonomi'!U"&amp;4+15*$A75+4*$A75+3),0)+IF(Analyse!$E$106="X",INDIRECT("'DATA - økonomi'!U"&amp;4+15*$A75+4*$A75+4),0)+IF(Analyse!$E$107="X",INDIRECT("'DATA - økonomi'!U"&amp;4+15*$A75+4*$A75+5),0)+IF(Analyse!$E$108="X",INDIRECT("'DATA - økonomi'!U"&amp;4+15*$A75+4*$A75+6),0)+IF(Analyse!$E$109="X",INDIRECT("'DATA - økonomi'!U"&amp;4+15*$A75+4*$A75+7),0)+IF(Analyse!$E$110="X",INDIRECT("'DATA - økonomi'!U"&amp;4+15*$A75+4*$A75+8),0)+IF(Analyse!$E$111="X",INDIRECT("'DATA - økonomi'!U"&amp;4+15*$A75+4*$A75+9),0)+IF(Analyse!$E$112="X",INDIRECT("'DATA - økonomi'!U"&amp;4+15*$A75+4*$A75+10),0)+IF(Analyse!$E$115="X",INDIRECT("'DATA - økonomi'!U"&amp;4+15*$A75+4*$A75+11),0)+IF(Analyse!$E$116="X",INDIRECT("'DATA - økonomi'!U"&amp;4+15*$A75+4*$A75+12),0)+IF(Analyse!$E$117="X",INDIRECT("'DATA - økonomi'!U"&amp;4+15*$A75+4*$A75+13),0)+IF(Analyse!$E$129="X",INDIRECT("'DATA - økonomi'!U"&amp;4+15*$A75+4*$A75+14),0)</f>
        <v>0</v>
      </c>
      <c r="V75" s="36">
        <f ca="1">IF(Analyse!$E$3="X",INDIRECT("'DATA - økonomi'!V"&amp;4+15*$A75+4*$A75+0),0)+IF(Analyse!$E$4="X",INDIRECT("'DATA - økonomi'!V"&amp;4+15*$A75+4*$A75+1),0)+IF(Analyse!$E$104="X",INDIRECT("'DATA - økonomi'!V"&amp;4+15*$A75+4*$A75+2),0)+IF(Analyse!$E$105="X",INDIRECT("'DATA - økonomi'!V"&amp;4+15*$A75+4*$A75+3),0)+IF(Analyse!$E$106="X",INDIRECT("'DATA - økonomi'!V"&amp;4+15*$A75+4*$A75+4),0)+IF(Analyse!$E$107="X",INDIRECT("'DATA - økonomi'!V"&amp;4+15*$A75+4*$A75+5),0)+IF(Analyse!$E$108="X",INDIRECT("'DATA - økonomi'!V"&amp;4+15*$A75+4*$A75+6),0)+IF(Analyse!$E$109="X",INDIRECT("'DATA - økonomi'!V"&amp;4+15*$A75+4*$A75+7),0)+IF(Analyse!$E$110="X",INDIRECT("'DATA - økonomi'!V"&amp;4+15*$A75+4*$A75+8),0)+IF(Analyse!$E$111="X",INDIRECT("'DATA - økonomi'!V"&amp;4+15*$A75+4*$A75+9),0)+IF(Analyse!$E$112="X",INDIRECT("'DATA - økonomi'!V"&amp;4+15*$A75+4*$A75+10),0)+IF(Analyse!$E$115="X",INDIRECT("'DATA - økonomi'!V"&amp;4+15*$A75+4*$A75+11),0)+IF(Analyse!$E$116="X",INDIRECT("'DATA - økonomi'!V"&amp;4+15*$A75+4*$A75+12),0)+IF(Analyse!$E$117="X",INDIRECT("'DATA - økonomi'!V"&amp;4+15*$A75+4*$A75+13),0)+IF(Analyse!$E$129="X",INDIRECT("'DATA - økonomi'!V"&amp;4+15*$A75+4*$A75+14),0)</f>
        <v>0</v>
      </c>
      <c r="W75" s="36">
        <f ca="1">IF(Analyse!$E$3="X",INDIRECT("'DATA - økonomi'!W"&amp;4+15*$A75+4*$A75+0),0)+IF(Analyse!$E$4="X",INDIRECT("'DATA - økonomi'!W"&amp;4+15*$A75+4*$A75+1),0)+IF(Analyse!$E$104="X",INDIRECT("'DATA - økonomi'!W"&amp;4+15*$A75+4*$A75+2),0)+IF(Analyse!$E$105="X",INDIRECT("'DATA - økonomi'!W"&amp;4+15*$A75+4*$A75+3),0)+IF(Analyse!$E$106="X",INDIRECT("'DATA - økonomi'!W"&amp;4+15*$A75+4*$A75+4),0)+IF(Analyse!$E$107="X",INDIRECT("'DATA - økonomi'!W"&amp;4+15*$A75+4*$A75+5),0)+IF(Analyse!$E$108="X",INDIRECT("'DATA - økonomi'!W"&amp;4+15*$A75+4*$A75+6),0)+IF(Analyse!$E$109="X",INDIRECT("'DATA - økonomi'!W"&amp;4+15*$A75+4*$A75+7),0)+IF(Analyse!$E$110="X",INDIRECT("'DATA - økonomi'!W"&amp;4+15*$A75+4*$A75+8),0)+IF(Analyse!$E$111="X",INDIRECT("'DATA - økonomi'!W"&amp;4+15*$A75+4*$A75+9),0)+IF(Analyse!$E$112="X",INDIRECT("'DATA - økonomi'!W"&amp;4+15*$A75+4*$A75+10),0)+IF(Analyse!$E$115="X",INDIRECT("'DATA - økonomi'!W"&amp;4+15*$A75+4*$A75+11),0)+IF(Analyse!$E$116="X",INDIRECT("'DATA - økonomi'!W"&amp;4+15*$A75+4*$A75+12),0)+IF(Analyse!$E$117="X",INDIRECT("'DATA - økonomi'!W"&amp;4+15*$A75+4*$A75+13),0)+IF(Analyse!$E$129="X",INDIRECT("'DATA - økonomi'!W"&amp;4+15*$A75+4*$A75+14),0)</f>
        <v>0</v>
      </c>
      <c r="X75" s="36">
        <f ca="1">IF(Analyse!$E$3="X",INDIRECT("'DATA - økonomi'!X"&amp;4+15*$A75+4*$A75+0),0)+IF(Analyse!$E$4="X",INDIRECT("'DATA - økonomi'!X"&amp;4+15*$A75+4*$A75+1),0)+IF(Analyse!$E$104="X",INDIRECT("'DATA - økonomi'!X"&amp;4+15*$A75+4*$A75+2),0)+IF(Analyse!$E$105="X",INDIRECT("'DATA - økonomi'!X"&amp;4+15*$A75+4*$A75+3),0)+IF(Analyse!$E$106="X",INDIRECT("'DATA - økonomi'!X"&amp;4+15*$A75+4*$A75+4),0)+IF(Analyse!$E$107="X",INDIRECT("'DATA - økonomi'!X"&amp;4+15*$A75+4*$A75+5),0)+IF(Analyse!$E$108="X",INDIRECT("'DATA - økonomi'!X"&amp;4+15*$A75+4*$A75+6),0)+IF(Analyse!$E$109="X",INDIRECT("'DATA - økonomi'!X"&amp;4+15*$A75+4*$A75+7),0)+IF(Analyse!$E$110="X",INDIRECT("'DATA - økonomi'!X"&amp;4+15*$A75+4*$A75+8),0)+IF(Analyse!$E$111="X",INDIRECT("'DATA - økonomi'!X"&amp;4+15*$A75+4*$A75+9),0)+IF(Analyse!$E$112="X",INDIRECT("'DATA - økonomi'!X"&amp;4+15*$A75+4*$A75+10),0)+IF(Analyse!$E$115="X",INDIRECT("'DATA - økonomi'!X"&amp;4+15*$A75+4*$A75+11),0)+IF(Analyse!$E$116="X",INDIRECT("'DATA - økonomi'!X"&amp;4+15*$A75+4*$A75+12),0)+IF(Analyse!$E$117="X",INDIRECT("'DATA - økonomi'!X"&amp;4+15*$A75+4*$A75+13),0)+IF(Analyse!$E$129="X",INDIRECT("'DATA - økonomi'!X"&amp;4+15*$A75+4*$A75+14),0)</f>
        <v>0</v>
      </c>
      <c r="Y75" s="36">
        <f ca="1">IF(Analyse!$E$3="X",INDIRECT("'DATA - økonomi'!Y"&amp;4+15*$A75+4*$A75+0),0)+IF(Analyse!$E$4="X",INDIRECT("'DATA - økonomi'!Y"&amp;4+15*$A75+4*$A75+1),0)+IF(Analyse!$E$104="X",INDIRECT("'DATA - økonomi'!Y"&amp;4+15*$A75+4*$A75+2),0)+IF(Analyse!$E$105="X",INDIRECT("'DATA - økonomi'!Y"&amp;4+15*$A75+4*$A75+3),0)+IF(Analyse!$E$106="X",INDIRECT("'DATA - økonomi'!Y"&amp;4+15*$A75+4*$A75+4),0)+IF(Analyse!$E$107="X",INDIRECT("'DATA - økonomi'!Y"&amp;4+15*$A75+4*$A75+5),0)+IF(Analyse!$E$108="X",INDIRECT("'DATA - økonomi'!Y"&amp;4+15*$A75+4*$A75+6),0)+IF(Analyse!$E$109="X",INDIRECT("'DATA - økonomi'!Y"&amp;4+15*$A75+4*$A75+7),0)+IF(Analyse!$E$110="X",INDIRECT("'DATA - økonomi'!Y"&amp;4+15*$A75+4*$A75+8),0)+IF(Analyse!$E$111="X",INDIRECT("'DATA - økonomi'!Y"&amp;4+15*$A75+4*$A75+9),0)+IF(Analyse!$E$112="X",INDIRECT("'DATA - økonomi'!Y"&amp;4+15*$A75+4*$A75+10),0)+IF(Analyse!$E$115="X",INDIRECT("'DATA - økonomi'!Y"&amp;4+15*$A75+4*$A75+11),0)+IF(Analyse!$E$116="X",INDIRECT("'DATA - økonomi'!Y"&amp;4+15*$A75+4*$A75+12),0)+IF(Analyse!$E$117="X",INDIRECT("'DATA - økonomi'!Y"&amp;4+15*$A75+4*$A75+13),0)+IF(Analyse!$E$129="X",INDIRECT("'DATA - økonomi'!Y"&amp;4+15*$A75+4*$A75+14),0)</f>
        <v>0</v>
      </c>
      <c r="Z75" s="36">
        <f ca="1">IF(Analyse!$E$3="X",INDIRECT("'DATA - økonomi'!Z"&amp;4+15*$A75+4*$A75+0),0)+IF(Analyse!$E$4="X",INDIRECT("'DATA - økonomi'!Z"&amp;4+15*$A75+4*$A75+1),0)+IF(Analyse!$E$104="X",INDIRECT("'DATA - økonomi'!Z"&amp;4+15*$A75+4*$A75+2),0)+IF(Analyse!$E$105="X",INDIRECT("'DATA - økonomi'!Z"&amp;4+15*$A75+4*$A75+3),0)+IF(Analyse!$E$106="X",INDIRECT("'DATA - økonomi'!Z"&amp;4+15*$A75+4*$A75+4),0)+IF(Analyse!$E$107="X",INDIRECT("'DATA - økonomi'!Z"&amp;4+15*$A75+4*$A75+5),0)+IF(Analyse!$E$108="X",INDIRECT("'DATA - økonomi'!Z"&amp;4+15*$A75+4*$A75+6),0)+IF(Analyse!$E$109="X",INDIRECT("'DATA - økonomi'!Z"&amp;4+15*$A75+4*$A75+7),0)+IF(Analyse!$E$110="X",INDIRECT("'DATA - økonomi'!Z"&amp;4+15*$A75+4*$A75+8),0)+IF(Analyse!$E$111="X",INDIRECT("'DATA - økonomi'!Z"&amp;4+15*$A75+4*$A75+9),0)+IF(Analyse!$E$112="X",INDIRECT("'DATA - økonomi'!Z"&amp;4+15*$A75+4*$A75+10),0)+IF(Analyse!$E$115="X",INDIRECT("'DATA - økonomi'!Z"&amp;4+15*$A75+4*$A75+11),0)+IF(Analyse!$E$116="X",INDIRECT("'DATA - økonomi'!Z"&amp;4+15*$A75+4*$A75+12),0)+IF(Analyse!$E$117="X",INDIRECT("'DATA - økonomi'!Z"&amp;4+15*$A75+4*$A75+13),0)+IF(Analyse!$E$129="X",INDIRECT("'DATA - økonomi'!Z"&amp;4+15*$A75+4*$A75+14),0)</f>
        <v>0</v>
      </c>
      <c r="AA75" s="36">
        <f ca="1">IF(Analyse!$E$3="X",INDIRECT("'DATA - økonomi'!Z"&amp;4+15*$A75+4*$A75+0),0)+IF(Analyse!$E$4="X",INDIRECT("'DATA - økonomi'!Z"&amp;4+15*$A75+4*$A75+1),0)+IF(Analyse!$E$104="X",INDIRECT("'DATA - økonomi'!Z"&amp;4+15*$A75+4*$A75+2),0)+IF(Analyse!$E$105="X",INDIRECT("'DATA - økonomi'!Z"&amp;4+15*$A75+4*$A75+3),0)+IF(Analyse!$E$106="X",INDIRECT("'DATA - økonomi'!Z"&amp;4+15*$A75+4*$A75+4),0)+IF(Analyse!$E$107="X",INDIRECT("'DATA - økonomi'!Z"&amp;4+15*$A75+4*$A75+5),0)+IF(Analyse!$E$108="X",INDIRECT("'DATA - økonomi'!Z"&amp;4+15*$A75+4*$A75+6),0)+IF(Analyse!$E$109="X",INDIRECT("'DATA - økonomi'!Z"&amp;4+15*$A75+4*$A75+7),0)+IF(Analyse!$E$110="X",INDIRECT("'DATA - økonomi'!Z"&amp;4+15*$A75+4*$A75+8),0)+IF(Analyse!$E$111="X",INDIRECT("'DATA - økonomi'!Z"&amp;4+15*$A75+4*$A75+9),0)+IF(Analyse!$E$112="X",INDIRECT("'DATA - økonomi'!Z"&amp;4+15*$A75+4*$A75+10),0)+IF(Analyse!$E$115="X",INDIRECT("'DATA - økonomi'!Z"&amp;4+15*$A75+4*$A75+11),0)+IF(Analyse!$E$116="X",INDIRECT("'DATA - økonomi'!Z"&amp;4+15*$A75+4*$A75+12),0)+IF(Analyse!$E$117="X",INDIRECT("'DATA - økonomi'!Z"&amp;4+15*$A75+4*$A75+13),0)+IF(Analyse!$E$129="X",INDIRECT("'DATA - økonomi'!Z"&amp;4+15*$A75+4*$A75+14),0)</f>
        <v>0</v>
      </c>
      <c r="AB75" s="36">
        <f ca="1">IF(Analyse!$E$3="X",INDIRECT("'DATA - økonomi'!Z"&amp;4+15*$A75+4*$A75+0),0)+IF(Analyse!$E$4="X",INDIRECT("'DATA - økonomi'!Z"&amp;4+15*$A75+4*$A75+1),0)+IF(Analyse!$E$104="X",INDIRECT("'DATA - økonomi'!Z"&amp;4+15*$A75+4*$A75+2),0)+IF(Analyse!$E$105="X",INDIRECT("'DATA - økonomi'!Z"&amp;4+15*$A75+4*$A75+3),0)+IF(Analyse!$E$106="X",INDIRECT("'DATA - økonomi'!Z"&amp;4+15*$A75+4*$A75+4),0)+IF(Analyse!$E$107="X",INDIRECT("'DATA - økonomi'!Z"&amp;4+15*$A75+4*$A75+5),0)+IF(Analyse!$E$108="X",INDIRECT("'DATA - økonomi'!Z"&amp;4+15*$A75+4*$A75+6),0)+IF(Analyse!$E$109="X",INDIRECT("'DATA - økonomi'!Z"&amp;4+15*$A75+4*$A75+7),0)+IF(Analyse!$E$110="X",INDIRECT("'DATA - økonomi'!Z"&amp;4+15*$A75+4*$A75+8),0)+IF(Analyse!$E$111="X",INDIRECT("'DATA - økonomi'!Z"&amp;4+15*$A75+4*$A75+9),0)+IF(Analyse!$E$112="X",INDIRECT("'DATA - økonomi'!Z"&amp;4+15*$A75+4*$A75+10),0)+IF(Analyse!$E$115="X",INDIRECT("'DATA - økonomi'!Z"&amp;4+15*$A75+4*$A75+11),0)+IF(Analyse!$E$116="X",INDIRECT("'DATA - økonomi'!Z"&amp;4+15*$A75+4*$A75+12),0)+IF(Analyse!$E$117="X",INDIRECT("'DATA - økonomi'!Z"&amp;4+15*$A75+4*$A75+13),0)+IF(Analyse!$E$129="X",INDIRECT("'DATA - økonomi'!Z"&amp;4+15*$A75+4*$A75+14),0)</f>
        <v>0</v>
      </c>
      <c r="AC75" s="30"/>
      <c r="AD75" s="35" t="s">
        <v>83</v>
      </c>
      <c r="AE75" s="36">
        <f ca="1">IF(Analyse!$E$3="X",INDIRECT("'DATA - økonomi'!AE"&amp;4+15*$A75+4*$A75+0),0)+IF(Analyse!$E$4="X",INDIRECT("'DATA - økonomi'!AE"&amp;4+15*$A75+4*$A75+1),0)+IF(Analyse!$E$104="X",INDIRECT("'DATA - økonomi'!AE"&amp;4+15*$A75+4*$A75+2),0)+IF(Analyse!$E$105="X",INDIRECT("'DATA - økonomi'!AE"&amp;4+15*$A75+4*$A75+3),0)+IF(Analyse!$E$106="X",INDIRECT("'DATA - økonomi'!AE"&amp;4+15*$A75+4*$A75+4),0)+IF(Analyse!$E$107="X",INDIRECT("'DATA - økonomi'!AE"&amp;4+15*$A75+4*$A75+5),0)+IF(Analyse!$E$108="X",INDIRECT("'DATA - økonomi'!AE"&amp;4+15*$A75+4*$A75+6),0)+IF(Analyse!$E$109="X",INDIRECT("'DATA - økonomi'!AE"&amp;4+15*$A75+4*$A75+7),0)+IF(Analyse!$E$110="X",INDIRECT("'DATA - økonomi'!AE"&amp;4+15*$A75+4*$A75+8),0)+IF(Analyse!$E$111="X",INDIRECT("'DATA - økonomi'!AE"&amp;4+15*$A75+4*$A75+9),0)+IF(Analyse!$E$112="X",INDIRECT("'DATA - økonomi'!AE"&amp;4+15*$A75+4*$A75+10),0)+IF(Analyse!$E$115="X",INDIRECT("'DATA - økonomi'!AE"&amp;4+15*$A75+4*$A75+11),0)+IF(Analyse!$E$116="X",INDIRECT("'DATA - økonomi'!AE"&amp;4+15*$A75+4*$A75+12),0)+IF(Analyse!$E$117="X",INDIRECT("'DATA - økonomi'!AE"&amp;4+15*$A75+4*$A75+13),0)+IF(Analyse!$E$129="X",INDIRECT("'DATA - økonomi'!AE"&amp;4+15*$A75+4*$A75+14),0)</f>
        <v>0</v>
      </c>
      <c r="AF75" s="36">
        <f ca="1">IF(Analyse!$E$3="X",INDIRECT("'DATA - økonomi'!AF"&amp;4+15*$A75+4*$A75+0),0)+IF(Analyse!$E$4="X",INDIRECT("'DATA - økonomi'!AF"&amp;4+15*$A75+4*$A75+1),0)+IF(Analyse!$E$104="X",INDIRECT("'DATA - økonomi'!AF"&amp;4+15*$A75+4*$A75+2),0)+IF(Analyse!$E$105="X",INDIRECT("'DATA - økonomi'!AF"&amp;4+15*$A75+4*$A75+3),0)+IF(Analyse!$E$106="X",INDIRECT("'DATA - økonomi'!AF"&amp;4+15*$A75+4*$A75+4),0)+IF(Analyse!$E$107="X",INDIRECT("'DATA - økonomi'!AF"&amp;4+15*$A75+4*$A75+5),0)+IF(Analyse!$E$108="X",INDIRECT("'DATA - økonomi'!AF"&amp;4+15*$A75+4*$A75+6),0)+IF(Analyse!$E$109="X",INDIRECT("'DATA - økonomi'!AF"&amp;4+15*$A75+4*$A75+7),0)+IF(Analyse!$E$110="X",INDIRECT("'DATA - økonomi'!AF"&amp;4+15*$A75+4*$A75+8),0)+IF(Analyse!$E$111="X",INDIRECT("'DATA - økonomi'!AF"&amp;4+15*$A75+4*$A75+9),0)+IF(Analyse!$E$112="X",INDIRECT("'DATA - økonomi'!AF"&amp;4+15*$A75+4*$A75+10),0)+IF(Analyse!$E$115="X",INDIRECT("'DATA - økonomi'!AF"&amp;4+15*$A75+4*$A75+11),0)+IF(Analyse!$E$116="X",INDIRECT("'DATA - økonomi'!AF"&amp;4+15*$A75+4*$A75+12),0)+IF(Analyse!$E$117="X",INDIRECT("'DATA - økonomi'!AF"&amp;4+15*$A75+4*$A75+13),0)+IF(Analyse!$E$129="X",INDIRECT("'DATA - økonomi'!AF"&amp;4+15*$A75+4*$A75+14),0)</f>
        <v>0</v>
      </c>
      <c r="AG75" s="36">
        <f ca="1">IF(Analyse!$E$3="X",INDIRECT("'DATA - økonomi'!AG"&amp;4+15*$A75+4*$A75+0),0)+IF(Analyse!$E$4="X",INDIRECT("'DATA - økonomi'!AG"&amp;4+15*$A75+4*$A75+1),0)+IF(Analyse!$E$104="X",INDIRECT("'DATA - økonomi'!AG"&amp;4+15*$A75+4*$A75+2),0)+IF(Analyse!$E$105="X",INDIRECT("'DATA - økonomi'!AG"&amp;4+15*$A75+4*$A75+3),0)+IF(Analyse!$E$106="X",INDIRECT("'DATA - økonomi'!AG"&amp;4+15*$A75+4*$A75+4),0)+IF(Analyse!$E$107="X",INDIRECT("'DATA - økonomi'!AG"&amp;4+15*$A75+4*$A75+5),0)+IF(Analyse!$E$108="X",INDIRECT("'DATA - økonomi'!AG"&amp;4+15*$A75+4*$A75+6),0)+IF(Analyse!$E$109="X",INDIRECT("'DATA - økonomi'!AG"&amp;4+15*$A75+4*$A75+7),0)+IF(Analyse!$E$110="X",INDIRECT("'DATA - økonomi'!AG"&amp;4+15*$A75+4*$A75+8),0)+IF(Analyse!$E$111="X",INDIRECT("'DATA - økonomi'!AG"&amp;4+15*$A75+4*$A75+9),0)+IF(Analyse!$E$112="X",INDIRECT("'DATA - økonomi'!AG"&amp;4+15*$A75+4*$A75+10),0)+IF(Analyse!$E$115="X",INDIRECT("'DATA - økonomi'!AG"&amp;4+15*$A75+4*$A75+11),0)+IF(Analyse!$E$116="X",INDIRECT("'DATA - økonomi'!AG"&amp;4+15*$A75+4*$A75+12),0)+IF(Analyse!$E$117="X",INDIRECT("'DATA - økonomi'!AG"&amp;4+15*$A75+4*$A75+13),0)+IF(Analyse!$E$129="X",INDIRECT("'DATA - økonomi'!AG"&amp;4+15*$A75+4*$A75+14),0)</f>
        <v>0</v>
      </c>
      <c r="AH75" s="36">
        <f ca="1">IF(Analyse!$E$3="X",INDIRECT("'DATA - økonomi'!AH"&amp;4+15*$A75+4*$A75+0),0)+IF(Analyse!$E$4="X",INDIRECT("'DATA - økonomi'!AH"&amp;4+15*$A75+4*$A75+1),0)+IF(Analyse!$E$104="X",INDIRECT("'DATA - økonomi'!AH"&amp;4+15*$A75+4*$A75+2),0)+IF(Analyse!$E$105="X",INDIRECT("'DATA - økonomi'!AH"&amp;4+15*$A75+4*$A75+3),0)+IF(Analyse!$E$106="X",INDIRECT("'DATA - økonomi'!AH"&amp;4+15*$A75+4*$A75+4),0)+IF(Analyse!$E$107="X",INDIRECT("'DATA - økonomi'!AH"&amp;4+15*$A75+4*$A75+5),0)+IF(Analyse!$E$108="X",INDIRECT("'DATA - økonomi'!AH"&amp;4+15*$A75+4*$A75+6),0)+IF(Analyse!$E$109="X",INDIRECT("'DATA - økonomi'!AH"&amp;4+15*$A75+4*$A75+7),0)+IF(Analyse!$E$110="X",INDIRECT("'DATA - økonomi'!AH"&amp;4+15*$A75+4*$A75+8),0)+IF(Analyse!$E$111="X",INDIRECT("'DATA - økonomi'!AH"&amp;4+15*$A75+4*$A75+9),0)+IF(Analyse!$E$112="X",INDIRECT("'DATA - økonomi'!AH"&amp;4+15*$A75+4*$A75+10),0)+IF(Analyse!$E$115="X",INDIRECT("'DATA - økonomi'!AH"&amp;4+15*$A75+4*$A75+11),0)+IF(Analyse!$E$116="X",INDIRECT("'DATA - økonomi'!AH"&amp;4+15*$A75+4*$A75+12),0)+IF(Analyse!$E$117="X",INDIRECT("'DATA - økonomi'!AH"&amp;4+15*$A75+4*$A75+13),0)+IF(Analyse!$E$129="X",INDIRECT("'DATA - økonomi'!AH"&amp;4+15*$A75+4*$A75+14),0)</f>
        <v>0</v>
      </c>
      <c r="AI75" s="36">
        <f ca="1">IF(Analyse!$E$3="X",INDIRECT("'DATA - økonomi'!AI"&amp;4+15*$A75+4*$A75+0),0)+IF(Analyse!$E$4="X",INDIRECT("'DATA - økonomi'!AI"&amp;4+15*$A75+4*$A75+1),0)+IF(Analyse!$E$104="X",INDIRECT("'DATA - økonomi'!AI"&amp;4+15*$A75+4*$A75+2),0)+IF(Analyse!$E$105="X",INDIRECT("'DATA - økonomi'!AI"&amp;4+15*$A75+4*$A75+3),0)+IF(Analyse!$E$106="X",INDIRECT("'DATA - økonomi'!AI"&amp;4+15*$A75+4*$A75+4),0)+IF(Analyse!$E$107="X",INDIRECT("'DATA - økonomi'!AI"&amp;4+15*$A75+4*$A75+5),0)+IF(Analyse!$E$108="X",INDIRECT("'DATA - økonomi'!AI"&amp;4+15*$A75+4*$A75+6),0)+IF(Analyse!$E$109="X",INDIRECT("'DATA - økonomi'!AI"&amp;4+15*$A75+4*$A75+7),0)+IF(Analyse!$E$110="X",INDIRECT("'DATA - økonomi'!AI"&amp;4+15*$A75+4*$A75+8),0)+IF(Analyse!$E$111="X",INDIRECT("'DATA - økonomi'!AI"&amp;4+15*$A75+4*$A75+9),0)+IF(Analyse!$E$112="X",INDIRECT("'DATA - økonomi'!AI"&amp;4+15*$A75+4*$A75+10),0)+IF(Analyse!$E$115="X",INDIRECT("'DATA - økonomi'!AI"&amp;4+15*$A75+4*$A75+11),0)+IF(Analyse!$E$116="X",INDIRECT("'DATA - økonomi'!AI"&amp;4+15*$A75+4*$A75+12),0)+IF(Analyse!$E$117="X",INDIRECT("'DATA - økonomi'!AI"&amp;4+15*$A75+4*$A75+13),0)+IF(Analyse!$E$129="X",INDIRECT("'DATA - økonomi'!AI"&amp;4+15*$A75+4*$A75+14),0)</f>
        <v>0</v>
      </c>
      <c r="AJ75" s="36">
        <f ca="1">IF(Analyse!$E$3="X",INDIRECT("'DATA - økonomi'!AJ"&amp;4+15*$A75+4*$A75+0),0)+IF(Analyse!$E$4="X",INDIRECT("'DATA - økonomi'!AJ"&amp;4+15*$A75+4*$A75+1),0)+IF(Analyse!$E$104="X",INDIRECT("'DATA - økonomi'!AJ"&amp;4+15*$A75+4*$A75+2),0)+IF(Analyse!$E$105="X",INDIRECT("'DATA - økonomi'!AJ"&amp;4+15*$A75+4*$A75+3),0)+IF(Analyse!$E$106="X",INDIRECT("'DATA - økonomi'!AJ"&amp;4+15*$A75+4*$A75+4),0)+IF(Analyse!$E$107="X",INDIRECT("'DATA - økonomi'!AJ"&amp;4+15*$A75+4*$A75+5),0)+IF(Analyse!$E$108="X",INDIRECT("'DATA - økonomi'!AJ"&amp;4+15*$A75+4*$A75+6),0)+IF(Analyse!$E$109="X",INDIRECT("'DATA - økonomi'!AJ"&amp;4+15*$A75+4*$A75+7),0)+IF(Analyse!$E$110="X",INDIRECT("'DATA - økonomi'!AJ"&amp;4+15*$A75+4*$A75+8),0)+IF(Analyse!$E$111="X",INDIRECT("'DATA - økonomi'!AJ"&amp;4+15*$A75+4*$A75+9),0)+IF(Analyse!$E$112="X",INDIRECT("'DATA - økonomi'!AJ"&amp;4+15*$A75+4*$A75+10),0)+IF(Analyse!$E$115="X",INDIRECT("'DATA - økonomi'!AJ"&amp;4+15*$A75+4*$A75+11),0)+IF(Analyse!$E$116="X",INDIRECT("'DATA - økonomi'!AJ"&amp;4+15*$A75+4*$A75+12),0)+IF(Analyse!$E$117="X",INDIRECT("'DATA - økonomi'!AJ"&amp;4+15*$A75+4*$A75+13),0)+IF(Analyse!$E$129="X",INDIRECT("'DATA - økonomi'!AJ"&amp;4+15*$A75+4*$A75+14),0)</f>
        <v>0</v>
      </c>
      <c r="AK75" s="36">
        <f ca="1">IF(Analyse!$E$3="X",INDIRECT("'DATA - økonomi'!AK"&amp;4+15*$A75+4*$A75+0),0)+IF(Analyse!$E$4="X",INDIRECT("'DATA - økonomi'!AK"&amp;4+15*$A75+4*$A75+1),0)+IF(Analyse!$E$104="X",INDIRECT("'DATA - økonomi'!AK"&amp;4+15*$A75+4*$A75+2),0)+IF(Analyse!$E$105="X",INDIRECT("'DATA - økonomi'!AK"&amp;4+15*$A75+4*$A75+3),0)+IF(Analyse!$E$106="X",INDIRECT("'DATA - økonomi'!AK"&amp;4+15*$A75+4*$A75+4),0)+IF(Analyse!$E$107="X",INDIRECT("'DATA - økonomi'!AK"&amp;4+15*$A75+4*$A75+5),0)+IF(Analyse!$E$108="X",INDIRECT("'DATA - økonomi'!AK"&amp;4+15*$A75+4*$A75+6),0)+IF(Analyse!$E$109="X",INDIRECT("'DATA - økonomi'!AK"&amp;4+15*$A75+4*$A75+7),0)+IF(Analyse!$E$110="X",INDIRECT("'DATA - økonomi'!AK"&amp;4+15*$A75+4*$A75+8),0)+IF(Analyse!$E$111="X",INDIRECT("'DATA - økonomi'!AK"&amp;4+15*$A75+4*$A75+9),0)+IF(Analyse!$E$112="X",INDIRECT("'DATA - økonomi'!AK"&amp;4+15*$A75+4*$A75+10),0)+IF(Analyse!$E$115="X",INDIRECT("'DATA - økonomi'!AK"&amp;4+15*$A75+4*$A75+11),0)+IF(Analyse!$E$116="X",INDIRECT("'DATA - økonomi'!AK"&amp;4+15*$A75+4*$A75+12),0)+IF(Analyse!$E$117="X",INDIRECT("'DATA - økonomi'!AK"&amp;4+15*$A75+4*$A75+13),0)+IF(Analyse!$E$129="X",INDIRECT("'DATA - økonomi'!AK"&amp;4+15*$A75+4*$A75+14),0)</f>
        <v>0</v>
      </c>
      <c r="AL75" s="36">
        <f ca="1">IF(Analyse!$E$3="X",INDIRECT("'DATA - økonomi'!AL"&amp;4+15*$A75+4*$A75+0),0)+IF(Analyse!$E$4="X",INDIRECT("'DATA - økonomi'!AL"&amp;4+15*$A75+4*$A75+1),0)+IF(Analyse!$E$104="X",INDIRECT("'DATA - økonomi'!AL"&amp;4+15*$A75+4*$A75+2),0)+IF(Analyse!$E$105="X",INDIRECT("'DATA - økonomi'!AL"&amp;4+15*$A75+4*$A75+3),0)+IF(Analyse!$E$106="X",INDIRECT("'DATA - økonomi'!AL"&amp;4+15*$A75+4*$A75+4),0)+IF(Analyse!$E$107="X",INDIRECT("'DATA - økonomi'!AL"&amp;4+15*$A75+4*$A75+5),0)+IF(Analyse!$E$108="X",INDIRECT("'DATA - økonomi'!AL"&amp;4+15*$A75+4*$A75+6),0)+IF(Analyse!$E$109="X",INDIRECT("'DATA - økonomi'!AL"&amp;4+15*$A75+4*$A75+7),0)+IF(Analyse!$E$110="X",INDIRECT("'DATA - økonomi'!AL"&amp;4+15*$A75+4*$A75+8),0)+IF(Analyse!$E$111="X",INDIRECT("'DATA - økonomi'!AL"&amp;4+15*$A75+4*$A75+9),0)+IF(Analyse!$E$112="X",INDIRECT("'DATA - økonomi'!AL"&amp;4+15*$A75+4*$A75+10),0)+IF(Analyse!$E$115="X",INDIRECT("'DATA - økonomi'!AL"&amp;4+15*$A75+4*$A75+11),0)+IF(Analyse!$E$116="X",INDIRECT("'DATA - økonomi'!AL"&amp;4+15*$A75+4*$A75+12),0)+IF(Analyse!$E$117="X",INDIRECT("'DATA - økonomi'!AL"&amp;4+15*$A75+4*$A75+13),0)+IF(Analyse!$E$129="X",INDIRECT("'DATA - økonomi'!AL"&amp;4+15*$A75+4*$A75+14),0)</f>
        <v>0</v>
      </c>
      <c r="AM75" s="36">
        <f ca="1">IF(Analyse!$E$3="X",INDIRECT("'DATA - økonomi'!AM"&amp;4+15*$A75+4*$A75+0),0)+IF(Analyse!$E$4="X",INDIRECT("'DATA - økonomi'!AM"&amp;4+15*$A75+4*$A75+1),0)+IF(Analyse!$E$104="X",INDIRECT("'DATA - økonomi'!AM"&amp;4+15*$A75+4*$A75+2),0)+IF(Analyse!$E$105="X",INDIRECT("'DATA - økonomi'!AM"&amp;4+15*$A75+4*$A75+3),0)+IF(Analyse!$E$106="X",INDIRECT("'DATA - økonomi'!AM"&amp;4+15*$A75+4*$A75+4),0)+IF(Analyse!$E$107="X",INDIRECT("'DATA - økonomi'!AM"&amp;4+15*$A75+4*$A75+5),0)+IF(Analyse!$E$108="X",INDIRECT("'DATA - økonomi'!AM"&amp;4+15*$A75+4*$A75+6),0)+IF(Analyse!$E$109="X",INDIRECT("'DATA - økonomi'!AM"&amp;4+15*$A75+4*$A75+7),0)+IF(Analyse!$E$110="X",INDIRECT("'DATA - økonomi'!AM"&amp;4+15*$A75+4*$A75+8),0)+IF(Analyse!$E$111="X",INDIRECT("'DATA - økonomi'!AM"&amp;4+15*$A75+4*$A75+9),0)+IF(Analyse!$E$112="X",INDIRECT("'DATA - økonomi'!AM"&amp;4+15*$A75+4*$A75+10),0)+IF(Analyse!$E$115="X",INDIRECT("'DATA - økonomi'!AM"&amp;4+15*$A75+4*$A75+11),0)+IF(Analyse!$E$116="X",INDIRECT("'DATA - økonomi'!AM"&amp;4+15*$A75+4*$A75+12),0)+IF(Analyse!$E$117="X",INDIRECT("'DATA - økonomi'!AM"&amp;4+15*$A75+4*$A75+13),0)+IF(Analyse!$E$129="X",INDIRECT("'DATA - økonomi'!AM"&amp;4+15*$A75+4*$A75+14),0)</f>
        <v>0</v>
      </c>
      <c r="AN75" s="36">
        <f ca="1">IF(Analyse!$E$3="X",INDIRECT("'DATA - økonomi'!AN"&amp;4+15*$A75+4*$A75+0),0)+IF(Analyse!$E$4="X",INDIRECT("'DATA - økonomi'!AN"&amp;4+15*$A75+4*$A75+1),0)+IF(Analyse!$E$104="X",INDIRECT("'DATA - økonomi'!AN"&amp;4+15*$A75+4*$A75+2),0)+IF(Analyse!$E$105="X",INDIRECT("'DATA - økonomi'!AN"&amp;4+15*$A75+4*$A75+3),0)+IF(Analyse!$E$106="X",INDIRECT("'DATA - økonomi'!AN"&amp;4+15*$A75+4*$A75+4),0)+IF(Analyse!$E$107="X",INDIRECT("'DATA - økonomi'!AN"&amp;4+15*$A75+4*$A75+5),0)+IF(Analyse!$E$108="X",INDIRECT("'DATA - økonomi'!AN"&amp;4+15*$A75+4*$A75+6),0)+IF(Analyse!$E$109="X",INDIRECT("'DATA - økonomi'!AN"&amp;4+15*$A75+4*$A75+7),0)+IF(Analyse!$E$110="X",INDIRECT("'DATA - økonomi'!AN"&amp;4+15*$A75+4*$A75+8),0)+IF(Analyse!$E$111="X",INDIRECT("'DATA - økonomi'!AN"&amp;4+15*$A75+4*$A75+9),0)+IF(Analyse!$E$112="X",INDIRECT("'DATA - økonomi'!AN"&amp;4+15*$A75+4*$A75+10),0)+IF(Analyse!$E$115="X",INDIRECT("'DATA - økonomi'!AN"&amp;4+15*$A75+4*$A75+11),0)+IF(Analyse!$E$116="X",INDIRECT("'DATA - økonomi'!AN"&amp;4+15*$A75+4*$A75+12),0)+IF(Analyse!$E$117="X",INDIRECT("'DATA - økonomi'!AN"&amp;4+15*$A75+4*$A75+13),0)+IF(Analyse!$E$129="X",INDIRECT("'DATA - økonomi'!AN"&amp;4+15*$A75+4*$A75+14),0)</f>
        <v>0</v>
      </c>
      <c r="AO75" s="36">
        <f ca="1">IF(Analyse!$E$3="X",INDIRECT("'DATA - økonomi'!AO"&amp;4+15*$A75+4*$A75+0),0)+IF(Analyse!$E$4="X",INDIRECT("'DATA - økonomi'!AO"&amp;4+15*$A75+4*$A75+1),0)+IF(Analyse!$E$104="X",INDIRECT("'DATA - økonomi'!AO"&amp;4+15*$A75+4*$A75+2),0)+IF(Analyse!$E$105="X",INDIRECT("'DATA - økonomi'!AO"&amp;4+15*$A75+4*$A75+3),0)+IF(Analyse!$E$106="X",INDIRECT("'DATA - økonomi'!AO"&amp;4+15*$A75+4*$A75+4),0)+IF(Analyse!$E$107="X",INDIRECT("'DATA - økonomi'!AO"&amp;4+15*$A75+4*$A75+5),0)+IF(Analyse!$E$108="X",INDIRECT("'DATA - økonomi'!AO"&amp;4+15*$A75+4*$A75+6),0)+IF(Analyse!$E$109="X",INDIRECT("'DATA - økonomi'!AO"&amp;4+15*$A75+4*$A75+7),0)+IF(Analyse!$E$110="X",INDIRECT("'DATA - økonomi'!AO"&amp;4+15*$A75+4*$A75+8),0)+IF(Analyse!$E$111="X",INDIRECT("'DATA - økonomi'!AO"&amp;4+15*$A75+4*$A75+9),0)+IF(Analyse!$E$112="X",INDIRECT("'DATA - økonomi'!AO"&amp;4+15*$A75+4*$A75+10),0)+IF(Analyse!$E$115="X",INDIRECT("'DATA - økonomi'!AO"&amp;4+15*$A75+4*$A75+11),0)+IF(Analyse!$E$116="X",INDIRECT("'DATA - økonomi'!AO"&amp;4+15*$A75+4*$A75+12),0)+IF(Analyse!$E$117="X",INDIRECT("'DATA - økonomi'!AO"&amp;4+15*$A75+4*$A75+13),0)+IF(Analyse!$E$129="X",INDIRECT("'DATA - økonomi'!AO"&amp;4+15*$A75+4*$A75+14),0)</f>
        <v>0</v>
      </c>
      <c r="AP75" s="30"/>
      <c r="AQ75" s="35" t="s">
        <v>83</v>
      </c>
      <c r="AR75" s="36">
        <f ca="1">INDIRECT("'DATA - økonomi'!AE"&amp;($A178+1)*19)</f>
        <v>31361.044000000005</v>
      </c>
      <c r="AS75" s="36">
        <f ca="1">INDIRECT("'DATA - økonomi'!AF"&amp;($A178+1)*19)</f>
        <v>31314.346000000001</v>
      </c>
      <c r="AT75" s="36">
        <f ca="1">INDIRECT("'DATA - økonomi'!AG"&amp;($A178+1)*19)</f>
        <v>31379.606</v>
      </c>
      <c r="AU75" s="36">
        <f ca="1">INDIRECT("'DATA - økonomi'!AH"&amp;($A178+1)*19)</f>
        <v>31604.013000000003</v>
      </c>
      <c r="AV75" s="36">
        <f ca="1">INDIRECT("'DATA - økonomi'!AI"&amp;($A178+1)*19)</f>
        <v>31771.278000000002</v>
      </c>
      <c r="AW75" s="36">
        <f ca="1">INDIRECT("'DATA - økonomi'!AJ"&amp;($A178+1)*19)</f>
        <v>31633.785</v>
      </c>
      <c r="AX75" s="36">
        <f ca="1">INDIRECT("'DATA - økonomi'!AK"&amp;($A178+1)*19)</f>
        <v>31984.093999999997</v>
      </c>
      <c r="AY75" s="36">
        <f ca="1">INDIRECT("'DATA - økonomi'!AL"&amp;($A178+1)*19)</f>
        <v>32051.32</v>
      </c>
      <c r="AZ75" s="36">
        <f ca="1">INDIRECT("'DATA - økonomi'!AM"&amp;($A178+1)*19)</f>
        <v>32104.511999999999</v>
      </c>
      <c r="BA75" s="36">
        <f ca="1">INDIRECT("'DATA - økonomi'!AN"&amp;($A178+1)*19)</f>
        <v>32172.814000000002</v>
      </c>
      <c r="BB75" s="36">
        <f ca="1">INDIRECT("'DATA - økonomi'!AO"&amp;($A178+1)*19)</f>
        <v>32028.080000000002</v>
      </c>
      <c r="BC75" s="30"/>
    </row>
    <row r="76" spans="1:55" x14ac:dyDescent="0.25">
      <c r="A76" s="32">
        <v>72</v>
      </c>
      <c r="B76" s="35" t="s">
        <v>84</v>
      </c>
      <c r="C76" s="36">
        <f ca="1">IF(Analyse!$E$3="X",INDIRECT("'DATA - økonomi'!C"&amp;4+15*$A76+4*$A76+0),0)+IF(Analyse!$E$4="X",INDIRECT("'DATA - økonomi'!C"&amp;4+15*$A76+4*$A76+1),0)+IF(Analyse!$E$104="X",INDIRECT("'DATA - økonomi'!C"&amp;4+15*$A76+4*$A76+2),0)+IF(Analyse!$E$105="X",INDIRECT("'DATA - økonomi'!C"&amp;4+15*$A76+4*$A76+3),0)+IF(Analyse!$E$106="X",INDIRECT("'DATA - økonomi'!C"&amp;4+15*$A76+4*$A76+4),0)+IF(Analyse!$E$107="X",INDIRECT("'DATA - økonomi'!C"&amp;4+15*$A76+4*$A76+5),0)+IF(Analyse!$E$108="X",INDIRECT("'DATA - økonomi'!C"&amp;4+15*$A76+4*$A76+6),0)+IF(Analyse!$E$109="X",INDIRECT("'DATA - økonomi'!C"&amp;4+15*$A76+4*$A76+7),0)+IF(Analyse!$E$110="X",INDIRECT("'DATA - økonomi'!C"&amp;4+15*$A76+4*$A76+8),0)+IF(Analyse!$E$111="X",INDIRECT("'DATA - økonomi'!C"&amp;4+15*$A76+4*$A76+9),0)+IF(Analyse!$E$112="X",INDIRECT("'DATA - økonomi'!C"&amp;4+15*$A76+4*$A76+10),0)+IF(Analyse!$E$115="X",INDIRECT("'DATA - økonomi'!C"&amp;4+15*$A76+4*$A76+11),0)+IF(Analyse!$E$116="X",INDIRECT("'DATA - økonomi'!C"&amp;4+15*$A76+4*$A76+12),0)+IF(Analyse!$E$117="X",INDIRECT("'DATA - økonomi'!C"&amp;4+15*$A76+4*$A76+13),0)+IF(Analyse!$E$129="X",INDIRECT("'DATA - økonomi'!C"&amp;4+15*$A76+4*$A76+14),0)</f>
        <v>0</v>
      </c>
      <c r="D76" s="36">
        <f ca="1">IF(Analyse!$E$3="X",INDIRECT("'DATA - økonomi'!D"&amp;4+15*$A76+4*$A76+0),0)+IF(Analyse!$E$4="X",INDIRECT("'DATA - økonomi'!D"&amp;4+15*$A76+4*$A76+1),0)+IF(Analyse!$E$104="X",INDIRECT("'DATA - økonomi'!D"&amp;4+15*$A76+4*$A76+2),0)+IF(Analyse!$E$105="X",INDIRECT("'DATA - økonomi'!D"&amp;4+15*$A76+4*$A76+3),0)+IF(Analyse!$E$106="X",INDIRECT("'DATA - økonomi'!D"&amp;4+15*$A76+4*$A76+4),0)+IF(Analyse!$E$107="X",INDIRECT("'DATA - økonomi'!D"&amp;4+15*$A76+4*$A76+5),0)+IF(Analyse!$E$108="X",INDIRECT("'DATA - økonomi'!D"&amp;4+15*$A76+4*$A76+6),0)+IF(Analyse!$E$109="X",INDIRECT("'DATA - økonomi'!D"&amp;4+15*$A76+4*$A76+7),0)+IF(Analyse!$E$110="X",INDIRECT("'DATA - økonomi'!D"&amp;4+15*$A76+4*$A76+8),0)+IF(Analyse!$E$111="X",INDIRECT("'DATA - økonomi'!D"&amp;4+15*$A76+4*$A76+9),0)+IF(Analyse!$E$112="X",INDIRECT("'DATA - økonomi'!D"&amp;4+15*$A76+4*$A76+10),0)+IF(Analyse!$E$115="X",INDIRECT("'DATA - økonomi'!D"&amp;4+15*$A76+4*$A76+11),0)+IF(Analyse!$E$116="X",INDIRECT("'DATA - økonomi'!D"&amp;4+15*$A76+4*$A76+12),0)+IF(Analyse!$E$117="X",INDIRECT("'DATA - økonomi'!D"&amp;4+15*$A76+4*$A76+13),0)+IF(Analyse!$E$129="X",INDIRECT("'DATA - økonomi'!D"&amp;4+15*$A76+4*$A76+14),0)</f>
        <v>0</v>
      </c>
      <c r="E76" s="36">
        <f ca="1">IF(Analyse!$E$3="X",INDIRECT("'DATA - økonomi'!E"&amp;4+15*$A76+4*$A76+0),0)+IF(Analyse!$E$4="X",INDIRECT("'DATA - økonomi'!E"&amp;4+15*$A76+4*$A76+1),0)+IF(Analyse!$E$104="X",INDIRECT("'DATA - økonomi'!E"&amp;4+15*$A76+4*$A76+2),0)+IF(Analyse!$E$105="X",INDIRECT("'DATA - økonomi'!E"&amp;4+15*$A76+4*$A76+3),0)+IF(Analyse!$E$106="X",INDIRECT("'DATA - økonomi'!E"&amp;4+15*$A76+4*$A76+4),0)+IF(Analyse!$E$107="X",INDIRECT("'DATA - økonomi'!E"&amp;4+15*$A76+4*$A76+5),0)+IF(Analyse!$E$108="X",INDIRECT("'DATA - økonomi'!E"&amp;4+15*$A76+4*$A76+6),0)+IF(Analyse!$E$109="X",INDIRECT("'DATA - økonomi'!E"&amp;4+15*$A76+4*$A76+7),0)+IF(Analyse!$E$110="X",INDIRECT("'DATA - økonomi'!E"&amp;4+15*$A76+4*$A76+8),0)+IF(Analyse!$E$111="X",INDIRECT("'DATA - økonomi'!E"&amp;4+15*$A76+4*$A76+9),0)+IF(Analyse!$E$112="X",INDIRECT("'DATA - økonomi'!E"&amp;4+15*$A76+4*$A76+10),0)+IF(Analyse!$E$115="X",INDIRECT("'DATA - økonomi'!E"&amp;4+15*$A76+4*$A76+11),0)+IF(Analyse!$E$116="X",INDIRECT("'DATA - økonomi'!E"&amp;4+15*$A76+4*$A76+12),0)+IF(Analyse!$E$117="X",INDIRECT("'DATA - økonomi'!E"&amp;4+15*$A76+4*$A76+13),0)+IF(Analyse!$E$129="X",INDIRECT("'DATA - økonomi'!E"&amp;4+15*$A76+4*$A76+14),0)</f>
        <v>0</v>
      </c>
      <c r="F76" s="36">
        <f ca="1">IF(Analyse!$E$3="X",INDIRECT("'DATA - økonomi'!F"&amp;4+15*$A76+4*$A76+0),0)+IF(Analyse!$E$4="X",INDIRECT("'DATA - økonomi'!F"&amp;4+15*$A76+4*$A76+1),0)+IF(Analyse!$E$104="X",INDIRECT("'DATA - økonomi'!F"&amp;4+15*$A76+4*$A76+2),0)+IF(Analyse!$E$105="X",INDIRECT("'DATA - økonomi'!F"&amp;4+15*$A76+4*$A76+3),0)+IF(Analyse!$E$106="X",INDIRECT("'DATA - økonomi'!F"&amp;4+15*$A76+4*$A76+4),0)+IF(Analyse!$E$107="X",INDIRECT("'DATA - økonomi'!F"&amp;4+15*$A76+4*$A76+5),0)+IF(Analyse!$E$108="X",INDIRECT("'DATA - økonomi'!F"&amp;4+15*$A76+4*$A76+6),0)+IF(Analyse!$E$109="X",INDIRECT("'DATA - økonomi'!F"&amp;4+15*$A76+4*$A76+7),0)+IF(Analyse!$E$110="X",INDIRECT("'DATA - økonomi'!F"&amp;4+15*$A76+4*$A76+8),0)+IF(Analyse!$E$111="X",INDIRECT("'DATA - økonomi'!F"&amp;4+15*$A76+4*$A76+9),0)+IF(Analyse!$E$112="X",INDIRECT("'DATA - økonomi'!F"&amp;4+15*$A76+4*$A76+10),0)+IF(Analyse!$E$115="X",INDIRECT("'DATA - økonomi'!F"&amp;4+15*$A76+4*$A76+11),0)+IF(Analyse!$E$116="X",INDIRECT("'DATA - økonomi'!F"&amp;4+15*$A76+4*$A76+12),0)+IF(Analyse!$E$117="X",INDIRECT("'DATA - økonomi'!F"&amp;4+15*$A76+4*$A76+13),0)+IF(Analyse!$E$129="X",INDIRECT("'DATA - økonomi'!F"&amp;4+15*$A76+4*$A76+14),0)</f>
        <v>0</v>
      </c>
      <c r="G76" s="36">
        <f ca="1">IF(Analyse!$E$3="X",INDIRECT("'DATA - økonomi'!G"&amp;4+15*$A76+4*$A76+0),0)+IF(Analyse!$E$4="X",INDIRECT("'DATA - økonomi'!G"&amp;4+15*$A76+4*$A76+1),0)+IF(Analyse!$E$104="X",INDIRECT("'DATA - økonomi'!G"&amp;4+15*$A76+4*$A76+2),0)+IF(Analyse!$E$105="X",INDIRECT("'DATA - økonomi'!G"&amp;4+15*$A76+4*$A76+3),0)+IF(Analyse!$E$106="X",INDIRECT("'DATA - økonomi'!G"&amp;4+15*$A76+4*$A76+4),0)+IF(Analyse!$E$107="X",INDIRECT("'DATA - økonomi'!G"&amp;4+15*$A76+4*$A76+5),0)+IF(Analyse!$E$108="X",INDIRECT("'DATA - økonomi'!G"&amp;4+15*$A76+4*$A76+6),0)+IF(Analyse!$E$109="X",INDIRECT("'DATA - økonomi'!G"&amp;4+15*$A76+4*$A76+7),0)+IF(Analyse!$E$110="X",INDIRECT("'DATA - økonomi'!G"&amp;4+15*$A76+4*$A76+8),0)+IF(Analyse!$E$111="X",INDIRECT("'DATA - økonomi'!G"&amp;4+15*$A76+4*$A76+9),0)+IF(Analyse!$E$112="X",INDIRECT("'DATA - økonomi'!G"&amp;4+15*$A76+4*$A76+10),0)+IF(Analyse!$E$115="X",INDIRECT("'DATA - økonomi'!G"&amp;4+15*$A76+4*$A76+11),0)+IF(Analyse!$E$116="X",INDIRECT("'DATA - økonomi'!G"&amp;4+15*$A76+4*$A76+12),0)+IF(Analyse!$E$117="X",INDIRECT("'DATA - økonomi'!G"&amp;4+15*$A76+4*$A76+13),0)+IF(Analyse!$E$129="X",INDIRECT("'DATA - økonomi'!G"&amp;4+15*$A76+4*$A76+14),0)</f>
        <v>0</v>
      </c>
      <c r="H76" s="36">
        <f ca="1">IF(Analyse!$E$3="X",INDIRECT("'DATA - økonomi'!H"&amp;4+15*$A76+4*$A76+0),0)+IF(Analyse!$E$4="X",INDIRECT("'DATA - økonomi'!H"&amp;4+15*$A76+4*$A76+1),0)+IF(Analyse!$E$104="X",INDIRECT("'DATA - økonomi'!H"&amp;4+15*$A76+4*$A76+2),0)+IF(Analyse!$E$105="X",INDIRECT("'DATA - økonomi'!H"&amp;4+15*$A76+4*$A76+3),0)+IF(Analyse!$E$106="X",INDIRECT("'DATA - økonomi'!H"&amp;4+15*$A76+4*$A76+4),0)+IF(Analyse!$E$107="X",INDIRECT("'DATA - økonomi'!H"&amp;4+15*$A76+4*$A76+5),0)+IF(Analyse!$E$108="X",INDIRECT("'DATA - økonomi'!H"&amp;4+15*$A76+4*$A76+6),0)+IF(Analyse!$E$109="X",INDIRECT("'DATA - økonomi'!H"&amp;4+15*$A76+4*$A76+7),0)+IF(Analyse!$E$110="X",INDIRECT("'DATA - økonomi'!H"&amp;4+15*$A76+4*$A76+8),0)+IF(Analyse!$E$111="X",INDIRECT("'DATA - økonomi'!H"&amp;4+15*$A76+4*$A76+9),0)+IF(Analyse!$E$112="X",INDIRECT("'DATA - økonomi'!H"&amp;4+15*$A76+4*$A76+10),0)+IF(Analyse!$E$115="X",INDIRECT("'DATA - økonomi'!H"&amp;4+15*$A76+4*$A76+11),0)+IF(Analyse!$E$116="X",INDIRECT("'DATA - økonomi'!H"&amp;4+15*$A76+4*$A76+12),0)+IF(Analyse!$E$117="X",INDIRECT("'DATA - økonomi'!H"&amp;4+15*$A76+4*$A76+13),0)+IF(Analyse!$E$129="X",INDIRECT("'DATA - økonomi'!H"&amp;4+15*$A76+4*$A76+14),0)</f>
        <v>0</v>
      </c>
      <c r="I76" s="36">
        <f ca="1">IF(Analyse!$E$3="X",INDIRECT("'DATA - økonomi'!I"&amp;4+15*$A76+4*$A76+0),0)+IF(Analyse!$E$4="X",INDIRECT("'DATA - økonomi'!I"&amp;4+15*$A76+4*$A76+1),0)+IF(Analyse!$E$104="X",INDIRECT("'DATA - økonomi'!I"&amp;4+15*$A76+4*$A76+2),0)+IF(Analyse!$E$105="X",INDIRECT("'DATA - økonomi'!I"&amp;4+15*$A76+4*$A76+3),0)+IF(Analyse!$E$106="X",INDIRECT("'DATA - økonomi'!I"&amp;4+15*$A76+4*$A76+4),0)+IF(Analyse!$E$107="X",INDIRECT("'DATA - økonomi'!I"&amp;4+15*$A76+4*$A76+5),0)+IF(Analyse!$E$108="X",INDIRECT("'DATA - økonomi'!I"&amp;4+15*$A76+4*$A76+6),0)+IF(Analyse!$E$109="X",INDIRECT("'DATA - økonomi'!I"&amp;4+15*$A76+4*$A76+7),0)+IF(Analyse!$E$110="X",INDIRECT("'DATA - økonomi'!I"&amp;4+15*$A76+4*$A76+8),0)+IF(Analyse!$E$111="X",INDIRECT("'DATA - økonomi'!I"&amp;4+15*$A76+4*$A76+9),0)+IF(Analyse!$E$112="X",INDIRECT("'DATA - økonomi'!I"&amp;4+15*$A76+4*$A76+10),0)+IF(Analyse!$E$115="X",INDIRECT("'DATA - økonomi'!I"&amp;4+15*$A76+4*$A76+11),0)+IF(Analyse!$E$116="X",INDIRECT("'DATA - økonomi'!I"&amp;4+15*$A76+4*$A76+12),0)+IF(Analyse!$E$117="X",INDIRECT("'DATA - økonomi'!I"&amp;4+15*$A76+4*$A76+13),0)+IF(Analyse!$E$129="X",INDIRECT("'DATA - økonomi'!I"&amp;4+15*$A76+4*$A76+14),0)</f>
        <v>0</v>
      </c>
      <c r="J76" s="36">
        <f ca="1">IF(Analyse!$E$3="X",INDIRECT("'DATA - økonomi'!J"&amp;4+15*$A76+4*$A76+0),0)+IF(Analyse!$E$4="X",INDIRECT("'DATA - økonomi'!J"&amp;4+15*$A76+4*$A76+1),0)+IF(Analyse!$E$104="X",INDIRECT("'DATA - økonomi'!J"&amp;4+15*$A76+4*$A76+2),0)+IF(Analyse!$E$105="X",INDIRECT("'DATA - økonomi'!J"&amp;4+15*$A76+4*$A76+3),0)+IF(Analyse!$E$106="X",INDIRECT("'DATA - økonomi'!J"&amp;4+15*$A76+4*$A76+4),0)+IF(Analyse!$E$107="X",INDIRECT("'DATA - økonomi'!J"&amp;4+15*$A76+4*$A76+5),0)+IF(Analyse!$E$108="X",INDIRECT("'DATA - økonomi'!J"&amp;4+15*$A76+4*$A76+6),0)+IF(Analyse!$E$109="X",INDIRECT("'DATA - økonomi'!J"&amp;4+15*$A76+4*$A76+7),0)+IF(Analyse!$E$110="X",INDIRECT("'DATA - økonomi'!J"&amp;4+15*$A76+4*$A76+8),0)+IF(Analyse!$E$111="X",INDIRECT("'DATA - økonomi'!J"&amp;4+15*$A76+4*$A76+9),0)+IF(Analyse!$E$112="X",INDIRECT("'DATA - økonomi'!J"&amp;4+15*$A76+4*$A76+10),0)+IF(Analyse!$E$115="X",INDIRECT("'DATA - økonomi'!J"&amp;4+15*$A76+4*$A76+11),0)+IF(Analyse!$E$116="X",INDIRECT("'DATA - økonomi'!J"&amp;4+15*$A76+4*$A76+12),0)+IF(Analyse!$E$117="X",INDIRECT("'DATA - økonomi'!J"&amp;4+15*$A76+4*$A76+13),0)+IF(Analyse!$E$129="X",INDIRECT("'DATA - økonomi'!J"&amp;4+15*$A76+4*$A76+14),0)</f>
        <v>0</v>
      </c>
      <c r="K76" s="36">
        <f ca="1">IF(Analyse!$E$3="X",INDIRECT("'DATA - økonomi'!K"&amp;4+15*$A76+4*$A76+0),0)+IF(Analyse!$E$4="X",INDIRECT("'DATA - økonomi'!K"&amp;4+15*$A76+4*$A76+1),0)+IF(Analyse!$E$104="X",INDIRECT("'DATA - økonomi'!K"&amp;4+15*$A76+4*$A76+2),0)+IF(Analyse!$E$105="X",INDIRECT("'DATA - økonomi'!K"&amp;4+15*$A76+4*$A76+3),0)+IF(Analyse!$E$106="X",INDIRECT("'DATA - økonomi'!K"&amp;4+15*$A76+4*$A76+4),0)+IF(Analyse!$E$107="X",INDIRECT("'DATA - økonomi'!K"&amp;4+15*$A76+4*$A76+5),0)+IF(Analyse!$E$108="X",INDIRECT("'DATA - økonomi'!K"&amp;4+15*$A76+4*$A76+6),0)+IF(Analyse!$E$109="X",INDIRECT("'DATA - økonomi'!K"&amp;4+15*$A76+4*$A76+7),0)+IF(Analyse!$E$110="X",INDIRECT("'DATA - økonomi'!K"&amp;4+15*$A76+4*$A76+8),0)+IF(Analyse!$E$111="X",INDIRECT("'DATA - økonomi'!K"&amp;4+15*$A76+4*$A76+9),0)+IF(Analyse!$E$112="X",INDIRECT("'DATA - økonomi'!K"&amp;4+15*$A76+4*$A76+10),0)+IF(Analyse!$E$115="X",INDIRECT("'DATA - økonomi'!K"&amp;4+15*$A76+4*$A76+11),0)+IF(Analyse!$E$116="X",INDIRECT("'DATA - økonomi'!K"&amp;4+15*$A76+4*$A76+12),0)+IF(Analyse!$E$117="X",INDIRECT("'DATA - økonomi'!K"&amp;4+15*$A76+4*$A76+13),0)+IF(Analyse!$E$129="X",INDIRECT("'DATA - økonomi'!K"&amp;4+15*$A76+4*$A76+14),0)</f>
        <v>0</v>
      </c>
      <c r="L76" s="36">
        <f ca="1">IF(Analyse!$E$3="X",INDIRECT("'DATA - økonomi'!L"&amp;4+15*$A76+4*$A76+0),0)+IF(Analyse!$E$4="X",INDIRECT("'DATA - økonomi'!L"&amp;4+15*$A76+4*$A76+1),0)+IF(Analyse!$E$104="X",INDIRECT("'DATA - økonomi'!L"&amp;4+15*$A76+4*$A76+2),0)+IF(Analyse!$E$105="X",INDIRECT("'DATA - økonomi'!L"&amp;4+15*$A76+4*$A76+3),0)+IF(Analyse!$E$106="X",INDIRECT("'DATA - økonomi'!L"&amp;4+15*$A76+4*$A76+4),0)+IF(Analyse!$E$107="X",INDIRECT("'DATA - økonomi'!L"&amp;4+15*$A76+4*$A76+5),0)+IF(Analyse!$E$108="X",INDIRECT("'DATA - økonomi'!L"&amp;4+15*$A76+4*$A76+6),0)+IF(Analyse!$E$109="X",INDIRECT("'DATA - økonomi'!L"&amp;4+15*$A76+4*$A76+7),0)+IF(Analyse!$E$110="X",INDIRECT("'DATA - økonomi'!L"&amp;4+15*$A76+4*$A76+8),0)+IF(Analyse!$E$111="X",INDIRECT("'DATA - økonomi'!L"&amp;4+15*$A76+4*$A76+9),0)+IF(Analyse!$E$112="X",INDIRECT("'DATA - økonomi'!L"&amp;4+15*$A76+4*$A76+10),0)+IF(Analyse!$E$115="X",INDIRECT("'DATA - økonomi'!L"&amp;4+15*$A76+4*$A76+11),0)+IF(Analyse!$E$116="X",INDIRECT("'DATA - økonomi'!L"&amp;4+15*$A76+4*$A76+12),0)+IF(Analyse!$E$117="X",INDIRECT("'DATA - økonomi'!L"&amp;4+15*$A76+4*$A76+13),0)+IF(Analyse!$E$129="X",INDIRECT("'DATA - økonomi'!L"&amp;4+15*$A76+4*$A76+14),0)</f>
        <v>0</v>
      </c>
      <c r="M76" s="36">
        <f ca="1">IF(Analyse!$E$3="X",INDIRECT("'DATA - økonomi'!M"&amp;4+15*$A76+4*$A76+0),0)+IF(Analyse!$E$4="X",INDIRECT("'DATA - økonomi'!M"&amp;4+15*$A76+4*$A76+1),0)+IF(Analyse!$E$104="X",INDIRECT("'DATA - økonomi'!M"&amp;4+15*$A76+4*$A76+2),0)+IF(Analyse!$E$105="X",INDIRECT("'DATA - økonomi'!M"&amp;4+15*$A76+4*$A76+3),0)+IF(Analyse!$E$106="X",INDIRECT("'DATA - økonomi'!M"&amp;4+15*$A76+4*$A76+4),0)+IF(Analyse!$E$107="X",INDIRECT("'DATA - økonomi'!M"&amp;4+15*$A76+4*$A76+5),0)+IF(Analyse!$E$108="X",INDIRECT("'DATA - økonomi'!M"&amp;4+15*$A76+4*$A76+6),0)+IF(Analyse!$E$109="X",INDIRECT("'DATA - økonomi'!M"&amp;4+15*$A76+4*$A76+7),0)+IF(Analyse!$E$110="X",INDIRECT("'DATA - økonomi'!M"&amp;4+15*$A76+4*$A76+8),0)+IF(Analyse!$E$111="X",INDIRECT("'DATA - økonomi'!M"&amp;4+15*$A76+4*$A76+9),0)+IF(Analyse!$E$112="X",INDIRECT("'DATA - økonomi'!M"&amp;4+15*$A76+4*$A76+10),0)+IF(Analyse!$E$115="X",INDIRECT("'DATA - økonomi'!M"&amp;4+15*$A76+4*$A76+11),0)+IF(Analyse!$E$116="X",INDIRECT("'DATA - økonomi'!M"&amp;4+15*$A76+4*$A76+12),0)+IF(Analyse!$E$117="X",INDIRECT("'DATA - økonomi'!M"&amp;4+15*$A76+4*$A76+13),0)+IF(Analyse!$E$129="X",INDIRECT("'DATA - økonomi'!M"&amp;4+15*$A76+4*$A76+14),0)</f>
        <v>0</v>
      </c>
      <c r="N76" s="36">
        <f ca="1">IF(Analyse!$E$3="X",INDIRECT("'DATA - økonomi'!N"&amp;4+15*$A76+4*$A76+0),0)+IF(Analyse!$E$4="X",INDIRECT("'DATA - økonomi'!N"&amp;4+15*$A76+4*$A76+1),0)+IF(Analyse!$E$104="X",INDIRECT("'DATA - økonomi'!N"&amp;4+15*$A76+4*$A76+2),0)+IF(Analyse!$E$105="X",INDIRECT("'DATA - økonomi'!N"&amp;4+15*$A76+4*$A76+3),0)+IF(Analyse!$E$106="X",INDIRECT("'DATA - økonomi'!N"&amp;4+15*$A76+4*$A76+4),0)+IF(Analyse!$E$107="X",INDIRECT("'DATA - økonomi'!N"&amp;4+15*$A76+4*$A76+5),0)+IF(Analyse!$E$108="X",INDIRECT("'DATA - økonomi'!N"&amp;4+15*$A76+4*$A76+6),0)+IF(Analyse!$E$109="X",INDIRECT("'DATA - økonomi'!N"&amp;4+15*$A76+4*$A76+7),0)+IF(Analyse!$E$110="X",INDIRECT("'DATA - økonomi'!N"&amp;4+15*$A76+4*$A76+8),0)+IF(Analyse!$E$111="X",INDIRECT("'DATA - økonomi'!N"&amp;4+15*$A76+4*$A76+9),0)+IF(Analyse!$E$112="X",INDIRECT("'DATA - økonomi'!N"&amp;4+15*$A76+4*$A76+10),0)+IF(Analyse!$E$115="X",INDIRECT("'DATA - økonomi'!N"&amp;4+15*$A76+4*$A76+11),0)+IF(Analyse!$E$116="X",INDIRECT("'DATA - økonomi'!N"&amp;4+15*$A76+4*$A76+12),0)+IF(Analyse!$E$117="X",INDIRECT("'DATA - økonomi'!N"&amp;4+15*$A76+4*$A76+13),0)+IF(Analyse!$E$129="X",INDIRECT("'DATA - økonomi'!N"&amp;4+15*$A76+4*$A76+14),0)</f>
        <v>0</v>
      </c>
      <c r="O76" s="32"/>
      <c r="P76" s="35" t="s">
        <v>84</v>
      </c>
      <c r="Q76" s="36">
        <f ca="1">IF(Analyse!$E$3="X",INDIRECT("'DATA - økonomi'!Q"&amp;4+15*$A76+4*$A76+0),0)+IF(Analyse!$E$4="X",INDIRECT("'DATA - økonomi'!Q"&amp;4+15*$A76+4*$A76+1),0)+IF(Analyse!$E$104="X",INDIRECT("'DATA - økonomi'!Q"&amp;4+15*$A76+4*$A76+2),0)+IF(Analyse!$E$105="X",INDIRECT("'DATA - økonomi'!Q"&amp;4+15*$A76+4*$A76+3),0)+IF(Analyse!$E$106="X",INDIRECT("'DATA - økonomi'!Q"&amp;4+15*$A76+4*$A76+4),0)+IF(Analyse!$E$107="X",INDIRECT("'DATA - økonomi'!Q"&amp;4+15*$A76+4*$A76+5),0)+IF(Analyse!$E$108="X",INDIRECT("'DATA - økonomi'!Q"&amp;4+15*$A76+4*$A76+6),0)+IF(Analyse!$E$109="X",INDIRECT("'DATA - økonomi'!Q"&amp;4+15*$A76+4*$A76+7),0)+IF(Analyse!$E$110="X",INDIRECT("'DATA - økonomi'!Q"&amp;4+15*$A76+4*$A76+8),0)+IF(Analyse!$E$111="X",INDIRECT("'DATA - økonomi'!Q"&amp;4+15*$A76+4*$A76+9),0)+IF(Analyse!$E$112="X",INDIRECT("'DATA - økonomi'!Q"&amp;4+15*$A76+4*$A76+10),0)+IF(Analyse!$E$115="X",INDIRECT("'DATA - økonomi'!Q"&amp;4+15*$A76+4*$A76+11),0)+IF(Analyse!$E$116="X",INDIRECT("'DATA - økonomi'!Q"&amp;4+15*$A76+4*$A76+12),0)+IF(Analyse!$E$117="X",INDIRECT("'DATA - økonomi'!Q"&amp;4+15*$A76+4*$A76+13),0)+IF(Analyse!$E$129="X",INDIRECT("'DATA - økonomi'!Q"&amp;4+15*$A76+4*$A76+14),0)</f>
        <v>0</v>
      </c>
      <c r="R76" s="36">
        <f ca="1">IF(Analyse!$E$3="X",INDIRECT("'DATA - økonomi'!R"&amp;4+15*$A76+4*$A76+0),0)+IF(Analyse!$E$4="X",INDIRECT("'DATA - økonomi'!R"&amp;4+15*$A76+4*$A76+1),0)+IF(Analyse!$E$104="X",INDIRECT("'DATA - økonomi'!R"&amp;4+15*$A76+4*$A76+2),0)+IF(Analyse!$E$105="X",INDIRECT("'DATA - økonomi'!R"&amp;4+15*$A76+4*$A76+3),0)+IF(Analyse!$E$106="X",INDIRECT("'DATA - økonomi'!R"&amp;4+15*$A76+4*$A76+4),0)+IF(Analyse!$E$107="X",INDIRECT("'DATA - økonomi'!R"&amp;4+15*$A76+4*$A76+5),0)+IF(Analyse!$E$108="X",INDIRECT("'DATA - økonomi'!R"&amp;4+15*$A76+4*$A76+6),0)+IF(Analyse!$E$109="X",INDIRECT("'DATA - økonomi'!R"&amp;4+15*$A76+4*$A76+7),0)+IF(Analyse!$E$110="X",INDIRECT("'DATA - økonomi'!R"&amp;4+15*$A76+4*$A76+8),0)+IF(Analyse!$E$111="X",INDIRECT("'DATA - økonomi'!R"&amp;4+15*$A76+4*$A76+9),0)+IF(Analyse!$E$112="X",INDIRECT("'DATA - økonomi'!R"&amp;4+15*$A76+4*$A76+10),0)+IF(Analyse!$E$115="X",INDIRECT("'DATA - økonomi'!R"&amp;4+15*$A76+4*$A76+11),0)+IF(Analyse!$E$116="X",INDIRECT("'DATA - økonomi'!R"&amp;4+15*$A76+4*$A76+12),0)+IF(Analyse!$E$117="X",INDIRECT("'DATA - økonomi'!R"&amp;4+15*$A76+4*$A76+13),0)+IF(Analyse!$E$129="X",INDIRECT("'DATA - økonomi'!R"&amp;4+15*$A76+4*$A76+14),0)</f>
        <v>0</v>
      </c>
      <c r="S76" s="36">
        <f ca="1">IF(Analyse!$E$3="X",INDIRECT("'DATA - økonomi'!S"&amp;4+15*$A76+4*$A76+0),0)+IF(Analyse!$E$4="X",INDIRECT("'DATA - økonomi'!S"&amp;4+15*$A76+4*$A76+1),0)+IF(Analyse!$E$104="X",INDIRECT("'DATA - økonomi'!S"&amp;4+15*$A76+4*$A76+2),0)+IF(Analyse!$E$105="X",INDIRECT("'DATA - økonomi'!S"&amp;4+15*$A76+4*$A76+3),0)+IF(Analyse!$E$106="X",INDIRECT("'DATA - økonomi'!S"&amp;4+15*$A76+4*$A76+4),0)+IF(Analyse!$E$107="X",INDIRECT("'DATA - økonomi'!S"&amp;4+15*$A76+4*$A76+5),0)+IF(Analyse!$E$108="X",INDIRECT("'DATA - økonomi'!S"&amp;4+15*$A76+4*$A76+6),0)+IF(Analyse!$E$109="X",INDIRECT("'DATA - økonomi'!S"&amp;4+15*$A76+4*$A76+7),0)+IF(Analyse!$E$110="X",INDIRECT("'DATA - økonomi'!S"&amp;4+15*$A76+4*$A76+8),0)+IF(Analyse!$E$111="X",INDIRECT("'DATA - økonomi'!S"&amp;4+15*$A76+4*$A76+9),0)+IF(Analyse!$E$112="X",INDIRECT("'DATA - økonomi'!S"&amp;4+15*$A76+4*$A76+10),0)+IF(Analyse!$E$115="X",INDIRECT("'DATA - økonomi'!S"&amp;4+15*$A76+4*$A76+11),0)+IF(Analyse!$E$116="X",INDIRECT("'DATA - økonomi'!S"&amp;4+15*$A76+4*$A76+12),0)+IF(Analyse!$E$117="X",INDIRECT("'DATA - økonomi'!S"&amp;4+15*$A76+4*$A76+13),0)+IF(Analyse!$E$129="X",INDIRECT("'DATA - økonomi'!S"&amp;4+15*$A76+4*$A76+14),0)</f>
        <v>0</v>
      </c>
      <c r="T76" s="36">
        <f ca="1">IF(Analyse!$E$3="X",INDIRECT("'DATA - økonomi'!T"&amp;4+15*$A76+4*$A76+0),0)+IF(Analyse!$E$4="X",INDIRECT("'DATA - økonomi'!T"&amp;4+15*$A76+4*$A76+1),0)+IF(Analyse!$E$104="X",INDIRECT("'DATA - økonomi'!T"&amp;4+15*$A76+4*$A76+2),0)+IF(Analyse!$E$105="X",INDIRECT("'DATA - økonomi'!T"&amp;4+15*$A76+4*$A76+3),0)+IF(Analyse!$E$106="X",INDIRECT("'DATA - økonomi'!T"&amp;4+15*$A76+4*$A76+4),0)+IF(Analyse!$E$107="X",INDIRECT("'DATA - økonomi'!T"&amp;4+15*$A76+4*$A76+5),0)+IF(Analyse!$E$108="X",INDIRECT("'DATA - økonomi'!T"&amp;4+15*$A76+4*$A76+6),0)+IF(Analyse!$E$109="X",INDIRECT("'DATA - økonomi'!T"&amp;4+15*$A76+4*$A76+7),0)+IF(Analyse!$E$110="X",INDIRECT("'DATA - økonomi'!T"&amp;4+15*$A76+4*$A76+8),0)+IF(Analyse!$E$111="X",INDIRECT("'DATA - økonomi'!T"&amp;4+15*$A76+4*$A76+9),0)+IF(Analyse!$E$112="X",INDIRECT("'DATA - økonomi'!T"&amp;4+15*$A76+4*$A76+10),0)+IF(Analyse!$E$115="X",INDIRECT("'DATA - økonomi'!T"&amp;4+15*$A76+4*$A76+11),0)+IF(Analyse!$E$116="X",INDIRECT("'DATA - økonomi'!T"&amp;4+15*$A76+4*$A76+12),0)+IF(Analyse!$E$117="X",INDIRECT("'DATA - økonomi'!T"&amp;4+15*$A76+4*$A76+13),0)+IF(Analyse!$E$129="X",INDIRECT("'DATA - økonomi'!T"&amp;4+15*$A76+4*$A76+14),0)</f>
        <v>0</v>
      </c>
      <c r="U76" s="36">
        <f ca="1">IF(Analyse!$E$3="X",INDIRECT("'DATA - økonomi'!U"&amp;4+15*$A76+4*$A76+0),0)+IF(Analyse!$E$4="X",INDIRECT("'DATA - økonomi'!U"&amp;4+15*$A76+4*$A76+1),0)+IF(Analyse!$E$104="X",INDIRECT("'DATA - økonomi'!U"&amp;4+15*$A76+4*$A76+2),0)+IF(Analyse!$E$105="X",INDIRECT("'DATA - økonomi'!U"&amp;4+15*$A76+4*$A76+3),0)+IF(Analyse!$E$106="X",INDIRECT("'DATA - økonomi'!U"&amp;4+15*$A76+4*$A76+4),0)+IF(Analyse!$E$107="X",INDIRECT("'DATA - økonomi'!U"&amp;4+15*$A76+4*$A76+5),0)+IF(Analyse!$E$108="X",INDIRECT("'DATA - økonomi'!U"&amp;4+15*$A76+4*$A76+6),0)+IF(Analyse!$E$109="X",INDIRECT("'DATA - økonomi'!U"&amp;4+15*$A76+4*$A76+7),0)+IF(Analyse!$E$110="X",INDIRECT("'DATA - økonomi'!U"&amp;4+15*$A76+4*$A76+8),0)+IF(Analyse!$E$111="X",INDIRECT("'DATA - økonomi'!U"&amp;4+15*$A76+4*$A76+9),0)+IF(Analyse!$E$112="X",INDIRECT("'DATA - økonomi'!U"&amp;4+15*$A76+4*$A76+10),0)+IF(Analyse!$E$115="X",INDIRECT("'DATA - økonomi'!U"&amp;4+15*$A76+4*$A76+11),0)+IF(Analyse!$E$116="X",INDIRECT("'DATA - økonomi'!U"&amp;4+15*$A76+4*$A76+12),0)+IF(Analyse!$E$117="X",INDIRECT("'DATA - økonomi'!U"&amp;4+15*$A76+4*$A76+13),0)+IF(Analyse!$E$129="X",INDIRECT("'DATA - økonomi'!U"&amp;4+15*$A76+4*$A76+14),0)</f>
        <v>0</v>
      </c>
      <c r="V76" s="36">
        <f ca="1">IF(Analyse!$E$3="X",INDIRECT("'DATA - økonomi'!V"&amp;4+15*$A76+4*$A76+0),0)+IF(Analyse!$E$4="X",INDIRECT("'DATA - økonomi'!V"&amp;4+15*$A76+4*$A76+1),0)+IF(Analyse!$E$104="X",INDIRECT("'DATA - økonomi'!V"&amp;4+15*$A76+4*$A76+2),0)+IF(Analyse!$E$105="X",INDIRECT("'DATA - økonomi'!V"&amp;4+15*$A76+4*$A76+3),0)+IF(Analyse!$E$106="X",INDIRECT("'DATA - økonomi'!V"&amp;4+15*$A76+4*$A76+4),0)+IF(Analyse!$E$107="X",INDIRECT("'DATA - økonomi'!V"&amp;4+15*$A76+4*$A76+5),0)+IF(Analyse!$E$108="X",INDIRECT("'DATA - økonomi'!V"&amp;4+15*$A76+4*$A76+6),0)+IF(Analyse!$E$109="X",INDIRECT("'DATA - økonomi'!V"&amp;4+15*$A76+4*$A76+7),0)+IF(Analyse!$E$110="X",INDIRECT("'DATA - økonomi'!V"&amp;4+15*$A76+4*$A76+8),0)+IF(Analyse!$E$111="X",INDIRECT("'DATA - økonomi'!V"&amp;4+15*$A76+4*$A76+9),0)+IF(Analyse!$E$112="X",INDIRECT("'DATA - økonomi'!V"&amp;4+15*$A76+4*$A76+10),0)+IF(Analyse!$E$115="X",INDIRECT("'DATA - økonomi'!V"&amp;4+15*$A76+4*$A76+11),0)+IF(Analyse!$E$116="X",INDIRECT("'DATA - økonomi'!V"&amp;4+15*$A76+4*$A76+12),0)+IF(Analyse!$E$117="X",INDIRECT("'DATA - økonomi'!V"&amp;4+15*$A76+4*$A76+13),0)+IF(Analyse!$E$129="X",INDIRECT("'DATA - økonomi'!V"&amp;4+15*$A76+4*$A76+14),0)</f>
        <v>0</v>
      </c>
      <c r="W76" s="36">
        <f ca="1">IF(Analyse!$E$3="X",INDIRECT("'DATA - økonomi'!W"&amp;4+15*$A76+4*$A76+0),0)+IF(Analyse!$E$4="X",INDIRECT("'DATA - økonomi'!W"&amp;4+15*$A76+4*$A76+1),0)+IF(Analyse!$E$104="X",INDIRECT("'DATA - økonomi'!W"&amp;4+15*$A76+4*$A76+2),0)+IF(Analyse!$E$105="X",INDIRECT("'DATA - økonomi'!W"&amp;4+15*$A76+4*$A76+3),0)+IF(Analyse!$E$106="X",INDIRECT("'DATA - økonomi'!W"&amp;4+15*$A76+4*$A76+4),0)+IF(Analyse!$E$107="X",INDIRECT("'DATA - økonomi'!W"&amp;4+15*$A76+4*$A76+5),0)+IF(Analyse!$E$108="X",INDIRECT("'DATA - økonomi'!W"&amp;4+15*$A76+4*$A76+6),0)+IF(Analyse!$E$109="X",INDIRECT("'DATA - økonomi'!W"&amp;4+15*$A76+4*$A76+7),0)+IF(Analyse!$E$110="X",INDIRECT("'DATA - økonomi'!W"&amp;4+15*$A76+4*$A76+8),0)+IF(Analyse!$E$111="X",INDIRECT("'DATA - økonomi'!W"&amp;4+15*$A76+4*$A76+9),0)+IF(Analyse!$E$112="X",INDIRECT("'DATA - økonomi'!W"&amp;4+15*$A76+4*$A76+10),0)+IF(Analyse!$E$115="X",INDIRECT("'DATA - økonomi'!W"&amp;4+15*$A76+4*$A76+11),0)+IF(Analyse!$E$116="X",INDIRECT("'DATA - økonomi'!W"&amp;4+15*$A76+4*$A76+12),0)+IF(Analyse!$E$117="X",INDIRECT("'DATA - økonomi'!W"&amp;4+15*$A76+4*$A76+13),0)+IF(Analyse!$E$129="X",INDIRECT("'DATA - økonomi'!W"&amp;4+15*$A76+4*$A76+14),0)</f>
        <v>0</v>
      </c>
      <c r="X76" s="36">
        <f ca="1">IF(Analyse!$E$3="X",INDIRECT("'DATA - økonomi'!X"&amp;4+15*$A76+4*$A76+0),0)+IF(Analyse!$E$4="X",INDIRECT("'DATA - økonomi'!X"&amp;4+15*$A76+4*$A76+1),0)+IF(Analyse!$E$104="X",INDIRECT("'DATA - økonomi'!X"&amp;4+15*$A76+4*$A76+2),0)+IF(Analyse!$E$105="X",INDIRECT("'DATA - økonomi'!X"&amp;4+15*$A76+4*$A76+3),0)+IF(Analyse!$E$106="X",INDIRECT("'DATA - økonomi'!X"&amp;4+15*$A76+4*$A76+4),0)+IF(Analyse!$E$107="X",INDIRECT("'DATA - økonomi'!X"&amp;4+15*$A76+4*$A76+5),0)+IF(Analyse!$E$108="X",INDIRECT("'DATA - økonomi'!X"&amp;4+15*$A76+4*$A76+6),0)+IF(Analyse!$E$109="X",INDIRECT("'DATA - økonomi'!X"&amp;4+15*$A76+4*$A76+7),0)+IF(Analyse!$E$110="X",INDIRECT("'DATA - økonomi'!X"&amp;4+15*$A76+4*$A76+8),0)+IF(Analyse!$E$111="X",INDIRECT("'DATA - økonomi'!X"&amp;4+15*$A76+4*$A76+9),0)+IF(Analyse!$E$112="X",INDIRECT("'DATA - økonomi'!X"&amp;4+15*$A76+4*$A76+10),0)+IF(Analyse!$E$115="X",INDIRECT("'DATA - økonomi'!X"&amp;4+15*$A76+4*$A76+11),0)+IF(Analyse!$E$116="X",INDIRECT("'DATA - økonomi'!X"&amp;4+15*$A76+4*$A76+12),0)+IF(Analyse!$E$117="X",INDIRECT("'DATA - økonomi'!X"&amp;4+15*$A76+4*$A76+13),0)+IF(Analyse!$E$129="X",INDIRECT("'DATA - økonomi'!X"&amp;4+15*$A76+4*$A76+14),0)</f>
        <v>0</v>
      </c>
      <c r="Y76" s="36">
        <f ca="1">IF(Analyse!$E$3="X",INDIRECT("'DATA - økonomi'!Y"&amp;4+15*$A76+4*$A76+0),0)+IF(Analyse!$E$4="X",INDIRECT("'DATA - økonomi'!Y"&amp;4+15*$A76+4*$A76+1),0)+IF(Analyse!$E$104="X",INDIRECT("'DATA - økonomi'!Y"&amp;4+15*$A76+4*$A76+2),0)+IF(Analyse!$E$105="X",INDIRECT("'DATA - økonomi'!Y"&amp;4+15*$A76+4*$A76+3),0)+IF(Analyse!$E$106="X",INDIRECT("'DATA - økonomi'!Y"&amp;4+15*$A76+4*$A76+4),0)+IF(Analyse!$E$107="X",INDIRECT("'DATA - økonomi'!Y"&amp;4+15*$A76+4*$A76+5),0)+IF(Analyse!$E$108="X",INDIRECT("'DATA - økonomi'!Y"&amp;4+15*$A76+4*$A76+6),0)+IF(Analyse!$E$109="X",INDIRECT("'DATA - økonomi'!Y"&amp;4+15*$A76+4*$A76+7),0)+IF(Analyse!$E$110="X",INDIRECT("'DATA - økonomi'!Y"&amp;4+15*$A76+4*$A76+8),0)+IF(Analyse!$E$111="X",INDIRECT("'DATA - økonomi'!Y"&amp;4+15*$A76+4*$A76+9),0)+IF(Analyse!$E$112="X",INDIRECT("'DATA - økonomi'!Y"&amp;4+15*$A76+4*$A76+10),0)+IF(Analyse!$E$115="X",INDIRECT("'DATA - økonomi'!Y"&amp;4+15*$A76+4*$A76+11),0)+IF(Analyse!$E$116="X",INDIRECT("'DATA - økonomi'!Y"&amp;4+15*$A76+4*$A76+12),0)+IF(Analyse!$E$117="X",INDIRECT("'DATA - økonomi'!Y"&amp;4+15*$A76+4*$A76+13),0)+IF(Analyse!$E$129="X",INDIRECT("'DATA - økonomi'!Y"&amp;4+15*$A76+4*$A76+14),0)</f>
        <v>0</v>
      </c>
      <c r="Z76" s="36">
        <f ca="1">IF(Analyse!$E$3="X",INDIRECT("'DATA - økonomi'!Z"&amp;4+15*$A76+4*$A76+0),0)+IF(Analyse!$E$4="X",INDIRECT("'DATA - økonomi'!Z"&amp;4+15*$A76+4*$A76+1),0)+IF(Analyse!$E$104="X",INDIRECT("'DATA - økonomi'!Z"&amp;4+15*$A76+4*$A76+2),0)+IF(Analyse!$E$105="X",INDIRECT("'DATA - økonomi'!Z"&amp;4+15*$A76+4*$A76+3),0)+IF(Analyse!$E$106="X",INDIRECT("'DATA - økonomi'!Z"&amp;4+15*$A76+4*$A76+4),0)+IF(Analyse!$E$107="X",INDIRECT("'DATA - økonomi'!Z"&amp;4+15*$A76+4*$A76+5),0)+IF(Analyse!$E$108="X",INDIRECT("'DATA - økonomi'!Z"&amp;4+15*$A76+4*$A76+6),0)+IF(Analyse!$E$109="X",INDIRECT("'DATA - økonomi'!Z"&amp;4+15*$A76+4*$A76+7),0)+IF(Analyse!$E$110="X",INDIRECT("'DATA - økonomi'!Z"&amp;4+15*$A76+4*$A76+8),0)+IF(Analyse!$E$111="X",INDIRECT("'DATA - økonomi'!Z"&amp;4+15*$A76+4*$A76+9),0)+IF(Analyse!$E$112="X",INDIRECT("'DATA - økonomi'!Z"&amp;4+15*$A76+4*$A76+10),0)+IF(Analyse!$E$115="X",INDIRECT("'DATA - økonomi'!Z"&amp;4+15*$A76+4*$A76+11),0)+IF(Analyse!$E$116="X",INDIRECT("'DATA - økonomi'!Z"&amp;4+15*$A76+4*$A76+12),0)+IF(Analyse!$E$117="X",INDIRECT("'DATA - økonomi'!Z"&amp;4+15*$A76+4*$A76+13),0)+IF(Analyse!$E$129="X",INDIRECT("'DATA - økonomi'!Z"&amp;4+15*$A76+4*$A76+14),0)</f>
        <v>0</v>
      </c>
      <c r="AA76" s="36">
        <f ca="1">IF(Analyse!$E$3="X",INDIRECT("'DATA - økonomi'!Z"&amp;4+15*$A76+4*$A76+0),0)+IF(Analyse!$E$4="X",INDIRECT("'DATA - økonomi'!Z"&amp;4+15*$A76+4*$A76+1),0)+IF(Analyse!$E$104="X",INDIRECT("'DATA - økonomi'!Z"&amp;4+15*$A76+4*$A76+2),0)+IF(Analyse!$E$105="X",INDIRECT("'DATA - økonomi'!Z"&amp;4+15*$A76+4*$A76+3),0)+IF(Analyse!$E$106="X",INDIRECT("'DATA - økonomi'!Z"&amp;4+15*$A76+4*$A76+4),0)+IF(Analyse!$E$107="X",INDIRECT("'DATA - økonomi'!Z"&amp;4+15*$A76+4*$A76+5),0)+IF(Analyse!$E$108="X",INDIRECT("'DATA - økonomi'!Z"&amp;4+15*$A76+4*$A76+6),0)+IF(Analyse!$E$109="X",INDIRECT("'DATA - økonomi'!Z"&amp;4+15*$A76+4*$A76+7),0)+IF(Analyse!$E$110="X",INDIRECT("'DATA - økonomi'!Z"&amp;4+15*$A76+4*$A76+8),0)+IF(Analyse!$E$111="X",INDIRECT("'DATA - økonomi'!Z"&amp;4+15*$A76+4*$A76+9),0)+IF(Analyse!$E$112="X",INDIRECT("'DATA - økonomi'!Z"&amp;4+15*$A76+4*$A76+10),0)+IF(Analyse!$E$115="X",INDIRECT("'DATA - økonomi'!Z"&amp;4+15*$A76+4*$A76+11),0)+IF(Analyse!$E$116="X",INDIRECT("'DATA - økonomi'!Z"&amp;4+15*$A76+4*$A76+12),0)+IF(Analyse!$E$117="X",INDIRECT("'DATA - økonomi'!Z"&amp;4+15*$A76+4*$A76+13),0)+IF(Analyse!$E$129="X",INDIRECT("'DATA - økonomi'!Z"&amp;4+15*$A76+4*$A76+14),0)</f>
        <v>0</v>
      </c>
      <c r="AB76" s="36">
        <f ca="1">IF(Analyse!$E$3="X",INDIRECT("'DATA - økonomi'!Z"&amp;4+15*$A76+4*$A76+0),0)+IF(Analyse!$E$4="X",INDIRECT("'DATA - økonomi'!Z"&amp;4+15*$A76+4*$A76+1),0)+IF(Analyse!$E$104="X",INDIRECT("'DATA - økonomi'!Z"&amp;4+15*$A76+4*$A76+2),0)+IF(Analyse!$E$105="X",INDIRECT("'DATA - økonomi'!Z"&amp;4+15*$A76+4*$A76+3),0)+IF(Analyse!$E$106="X",INDIRECT("'DATA - økonomi'!Z"&amp;4+15*$A76+4*$A76+4),0)+IF(Analyse!$E$107="X",INDIRECT("'DATA - økonomi'!Z"&amp;4+15*$A76+4*$A76+5),0)+IF(Analyse!$E$108="X",INDIRECT("'DATA - økonomi'!Z"&amp;4+15*$A76+4*$A76+6),0)+IF(Analyse!$E$109="X",INDIRECT("'DATA - økonomi'!Z"&amp;4+15*$A76+4*$A76+7),0)+IF(Analyse!$E$110="X",INDIRECT("'DATA - økonomi'!Z"&amp;4+15*$A76+4*$A76+8),0)+IF(Analyse!$E$111="X",INDIRECT("'DATA - økonomi'!Z"&amp;4+15*$A76+4*$A76+9),0)+IF(Analyse!$E$112="X",INDIRECT("'DATA - økonomi'!Z"&amp;4+15*$A76+4*$A76+10),0)+IF(Analyse!$E$115="X",INDIRECT("'DATA - økonomi'!Z"&amp;4+15*$A76+4*$A76+11),0)+IF(Analyse!$E$116="X",INDIRECT("'DATA - økonomi'!Z"&amp;4+15*$A76+4*$A76+12),0)+IF(Analyse!$E$117="X",INDIRECT("'DATA - økonomi'!Z"&amp;4+15*$A76+4*$A76+13),0)+IF(Analyse!$E$129="X",INDIRECT("'DATA - økonomi'!Z"&amp;4+15*$A76+4*$A76+14),0)</f>
        <v>0</v>
      </c>
      <c r="AC76" s="30"/>
      <c r="AD76" s="35" t="s">
        <v>84</v>
      </c>
      <c r="AE76" s="36">
        <f ca="1">IF(Analyse!$E$3="X",INDIRECT("'DATA - økonomi'!AE"&amp;4+15*$A76+4*$A76+0),0)+IF(Analyse!$E$4="X",INDIRECT("'DATA - økonomi'!AE"&amp;4+15*$A76+4*$A76+1),0)+IF(Analyse!$E$104="X",INDIRECT("'DATA - økonomi'!AE"&amp;4+15*$A76+4*$A76+2),0)+IF(Analyse!$E$105="X",INDIRECT("'DATA - økonomi'!AE"&amp;4+15*$A76+4*$A76+3),0)+IF(Analyse!$E$106="X",INDIRECT("'DATA - økonomi'!AE"&amp;4+15*$A76+4*$A76+4),0)+IF(Analyse!$E$107="X",INDIRECT("'DATA - økonomi'!AE"&amp;4+15*$A76+4*$A76+5),0)+IF(Analyse!$E$108="X",INDIRECT("'DATA - økonomi'!AE"&amp;4+15*$A76+4*$A76+6),0)+IF(Analyse!$E$109="X",INDIRECT("'DATA - økonomi'!AE"&amp;4+15*$A76+4*$A76+7),0)+IF(Analyse!$E$110="X",INDIRECT("'DATA - økonomi'!AE"&amp;4+15*$A76+4*$A76+8),0)+IF(Analyse!$E$111="X",INDIRECT("'DATA - økonomi'!AE"&amp;4+15*$A76+4*$A76+9),0)+IF(Analyse!$E$112="X",INDIRECT("'DATA - økonomi'!AE"&amp;4+15*$A76+4*$A76+10),0)+IF(Analyse!$E$115="X",INDIRECT("'DATA - økonomi'!AE"&amp;4+15*$A76+4*$A76+11),0)+IF(Analyse!$E$116="X",INDIRECT("'DATA - økonomi'!AE"&amp;4+15*$A76+4*$A76+12),0)+IF(Analyse!$E$117="X",INDIRECT("'DATA - økonomi'!AE"&amp;4+15*$A76+4*$A76+13),0)+IF(Analyse!$E$129="X",INDIRECT("'DATA - økonomi'!AE"&amp;4+15*$A76+4*$A76+14),0)</f>
        <v>0</v>
      </c>
      <c r="AF76" s="36">
        <f ca="1">IF(Analyse!$E$3="X",INDIRECT("'DATA - økonomi'!AF"&amp;4+15*$A76+4*$A76+0),0)+IF(Analyse!$E$4="X",INDIRECT("'DATA - økonomi'!AF"&amp;4+15*$A76+4*$A76+1),0)+IF(Analyse!$E$104="X",INDIRECT("'DATA - økonomi'!AF"&amp;4+15*$A76+4*$A76+2),0)+IF(Analyse!$E$105="X",INDIRECT("'DATA - økonomi'!AF"&amp;4+15*$A76+4*$A76+3),0)+IF(Analyse!$E$106="X",INDIRECT("'DATA - økonomi'!AF"&amp;4+15*$A76+4*$A76+4),0)+IF(Analyse!$E$107="X",INDIRECT("'DATA - økonomi'!AF"&amp;4+15*$A76+4*$A76+5),0)+IF(Analyse!$E$108="X",INDIRECT("'DATA - økonomi'!AF"&amp;4+15*$A76+4*$A76+6),0)+IF(Analyse!$E$109="X",INDIRECT("'DATA - økonomi'!AF"&amp;4+15*$A76+4*$A76+7),0)+IF(Analyse!$E$110="X",INDIRECT("'DATA - økonomi'!AF"&amp;4+15*$A76+4*$A76+8),0)+IF(Analyse!$E$111="X",INDIRECT("'DATA - økonomi'!AF"&amp;4+15*$A76+4*$A76+9),0)+IF(Analyse!$E$112="X",INDIRECT("'DATA - økonomi'!AF"&amp;4+15*$A76+4*$A76+10),0)+IF(Analyse!$E$115="X",INDIRECT("'DATA - økonomi'!AF"&amp;4+15*$A76+4*$A76+11),0)+IF(Analyse!$E$116="X",INDIRECT("'DATA - økonomi'!AF"&amp;4+15*$A76+4*$A76+12),0)+IF(Analyse!$E$117="X",INDIRECT("'DATA - økonomi'!AF"&amp;4+15*$A76+4*$A76+13),0)+IF(Analyse!$E$129="X",INDIRECT("'DATA - økonomi'!AF"&amp;4+15*$A76+4*$A76+14),0)</f>
        <v>0</v>
      </c>
      <c r="AG76" s="36">
        <f ca="1">IF(Analyse!$E$3="X",INDIRECT("'DATA - økonomi'!AG"&amp;4+15*$A76+4*$A76+0),0)+IF(Analyse!$E$4="X",INDIRECT("'DATA - økonomi'!AG"&amp;4+15*$A76+4*$A76+1),0)+IF(Analyse!$E$104="X",INDIRECT("'DATA - økonomi'!AG"&amp;4+15*$A76+4*$A76+2),0)+IF(Analyse!$E$105="X",INDIRECT("'DATA - økonomi'!AG"&amp;4+15*$A76+4*$A76+3),0)+IF(Analyse!$E$106="X",INDIRECT("'DATA - økonomi'!AG"&amp;4+15*$A76+4*$A76+4),0)+IF(Analyse!$E$107="X",INDIRECT("'DATA - økonomi'!AG"&amp;4+15*$A76+4*$A76+5),0)+IF(Analyse!$E$108="X",INDIRECT("'DATA - økonomi'!AG"&amp;4+15*$A76+4*$A76+6),0)+IF(Analyse!$E$109="X",INDIRECT("'DATA - økonomi'!AG"&amp;4+15*$A76+4*$A76+7),0)+IF(Analyse!$E$110="X",INDIRECT("'DATA - økonomi'!AG"&amp;4+15*$A76+4*$A76+8),0)+IF(Analyse!$E$111="X",INDIRECT("'DATA - økonomi'!AG"&amp;4+15*$A76+4*$A76+9),0)+IF(Analyse!$E$112="X",INDIRECT("'DATA - økonomi'!AG"&amp;4+15*$A76+4*$A76+10),0)+IF(Analyse!$E$115="X",INDIRECT("'DATA - økonomi'!AG"&amp;4+15*$A76+4*$A76+11),0)+IF(Analyse!$E$116="X",INDIRECT("'DATA - økonomi'!AG"&amp;4+15*$A76+4*$A76+12),0)+IF(Analyse!$E$117="X",INDIRECT("'DATA - økonomi'!AG"&amp;4+15*$A76+4*$A76+13),0)+IF(Analyse!$E$129="X",INDIRECT("'DATA - økonomi'!AG"&amp;4+15*$A76+4*$A76+14),0)</f>
        <v>0</v>
      </c>
      <c r="AH76" s="36">
        <f ca="1">IF(Analyse!$E$3="X",INDIRECT("'DATA - økonomi'!AH"&amp;4+15*$A76+4*$A76+0),0)+IF(Analyse!$E$4="X",INDIRECT("'DATA - økonomi'!AH"&amp;4+15*$A76+4*$A76+1),0)+IF(Analyse!$E$104="X",INDIRECT("'DATA - økonomi'!AH"&amp;4+15*$A76+4*$A76+2),0)+IF(Analyse!$E$105="X",INDIRECT("'DATA - økonomi'!AH"&amp;4+15*$A76+4*$A76+3),0)+IF(Analyse!$E$106="X",INDIRECT("'DATA - økonomi'!AH"&amp;4+15*$A76+4*$A76+4),0)+IF(Analyse!$E$107="X",INDIRECT("'DATA - økonomi'!AH"&amp;4+15*$A76+4*$A76+5),0)+IF(Analyse!$E$108="X",INDIRECT("'DATA - økonomi'!AH"&amp;4+15*$A76+4*$A76+6),0)+IF(Analyse!$E$109="X",INDIRECT("'DATA - økonomi'!AH"&amp;4+15*$A76+4*$A76+7),0)+IF(Analyse!$E$110="X",INDIRECT("'DATA - økonomi'!AH"&amp;4+15*$A76+4*$A76+8),0)+IF(Analyse!$E$111="X",INDIRECT("'DATA - økonomi'!AH"&amp;4+15*$A76+4*$A76+9),0)+IF(Analyse!$E$112="X",INDIRECT("'DATA - økonomi'!AH"&amp;4+15*$A76+4*$A76+10),0)+IF(Analyse!$E$115="X",INDIRECT("'DATA - økonomi'!AH"&amp;4+15*$A76+4*$A76+11),0)+IF(Analyse!$E$116="X",INDIRECT("'DATA - økonomi'!AH"&amp;4+15*$A76+4*$A76+12),0)+IF(Analyse!$E$117="X",INDIRECT("'DATA - økonomi'!AH"&amp;4+15*$A76+4*$A76+13),0)+IF(Analyse!$E$129="X",INDIRECT("'DATA - økonomi'!AH"&amp;4+15*$A76+4*$A76+14),0)</f>
        <v>0</v>
      </c>
      <c r="AI76" s="36">
        <f ca="1">IF(Analyse!$E$3="X",INDIRECT("'DATA - økonomi'!AI"&amp;4+15*$A76+4*$A76+0),0)+IF(Analyse!$E$4="X",INDIRECT("'DATA - økonomi'!AI"&amp;4+15*$A76+4*$A76+1),0)+IF(Analyse!$E$104="X",INDIRECT("'DATA - økonomi'!AI"&amp;4+15*$A76+4*$A76+2),0)+IF(Analyse!$E$105="X",INDIRECT("'DATA - økonomi'!AI"&amp;4+15*$A76+4*$A76+3),0)+IF(Analyse!$E$106="X",INDIRECT("'DATA - økonomi'!AI"&amp;4+15*$A76+4*$A76+4),0)+IF(Analyse!$E$107="X",INDIRECT("'DATA - økonomi'!AI"&amp;4+15*$A76+4*$A76+5),0)+IF(Analyse!$E$108="X",INDIRECT("'DATA - økonomi'!AI"&amp;4+15*$A76+4*$A76+6),0)+IF(Analyse!$E$109="X",INDIRECT("'DATA - økonomi'!AI"&amp;4+15*$A76+4*$A76+7),0)+IF(Analyse!$E$110="X",INDIRECT("'DATA - økonomi'!AI"&amp;4+15*$A76+4*$A76+8),0)+IF(Analyse!$E$111="X",INDIRECT("'DATA - økonomi'!AI"&amp;4+15*$A76+4*$A76+9),0)+IF(Analyse!$E$112="X",INDIRECT("'DATA - økonomi'!AI"&amp;4+15*$A76+4*$A76+10),0)+IF(Analyse!$E$115="X",INDIRECT("'DATA - økonomi'!AI"&amp;4+15*$A76+4*$A76+11),0)+IF(Analyse!$E$116="X",INDIRECT("'DATA - økonomi'!AI"&amp;4+15*$A76+4*$A76+12),0)+IF(Analyse!$E$117="X",INDIRECT("'DATA - økonomi'!AI"&amp;4+15*$A76+4*$A76+13),0)+IF(Analyse!$E$129="X",INDIRECT("'DATA - økonomi'!AI"&amp;4+15*$A76+4*$A76+14),0)</f>
        <v>0</v>
      </c>
      <c r="AJ76" s="36">
        <f ca="1">IF(Analyse!$E$3="X",INDIRECT("'DATA - økonomi'!AJ"&amp;4+15*$A76+4*$A76+0),0)+IF(Analyse!$E$4="X",INDIRECT("'DATA - økonomi'!AJ"&amp;4+15*$A76+4*$A76+1),0)+IF(Analyse!$E$104="X",INDIRECT("'DATA - økonomi'!AJ"&amp;4+15*$A76+4*$A76+2),0)+IF(Analyse!$E$105="X",INDIRECT("'DATA - økonomi'!AJ"&amp;4+15*$A76+4*$A76+3),0)+IF(Analyse!$E$106="X",INDIRECT("'DATA - økonomi'!AJ"&amp;4+15*$A76+4*$A76+4),0)+IF(Analyse!$E$107="X",INDIRECT("'DATA - økonomi'!AJ"&amp;4+15*$A76+4*$A76+5),0)+IF(Analyse!$E$108="X",INDIRECT("'DATA - økonomi'!AJ"&amp;4+15*$A76+4*$A76+6),0)+IF(Analyse!$E$109="X",INDIRECT("'DATA - økonomi'!AJ"&amp;4+15*$A76+4*$A76+7),0)+IF(Analyse!$E$110="X",INDIRECT("'DATA - økonomi'!AJ"&amp;4+15*$A76+4*$A76+8),0)+IF(Analyse!$E$111="X",INDIRECT("'DATA - økonomi'!AJ"&amp;4+15*$A76+4*$A76+9),0)+IF(Analyse!$E$112="X",INDIRECT("'DATA - økonomi'!AJ"&amp;4+15*$A76+4*$A76+10),0)+IF(Analyse!$E$115="X",INDIRECT("'DATA - økonomi'!AJ"&amp;4+15*$A76+4*$A76+11),0)+IF(Analyse!$E$116="X",INDIRECT("'DATA - økonomi'!AJ"&amp;4+15*$A76+4*$A76+12),0)+IF(Analyse!$E$117="X",INDIRECT("'DATA - økonomi'!AJ"&amp;4+15*$A76+4*$A76+13),0)+IF(Analyse!$E$129="X",INDIRECT("'DATA - økonomi'!AJ"&amp;4+15*$A76+4*$A76+14),0)</f>
        <v>0</v>
      </c>
      <c r="AK76" s="36">
        <f ca="1">IF(Analyse!$E$3="X",INDIRECT("'DATA - økonomi'!AK"&amp;4+15*$A76+4*$A76+0),0)+IF(Analyse!$E$4="X",INDIRECT("'DATA - økonomi'!AK"&amp;4+15*$A76+4*$A76+1),0)+IF(Analyse!$E$104="X",INDIRECT("'DATA - økonomi'!AK"&amp;4+15*$A76+4*$A76+2),0)+IF(Analyse!$E$105="X",INDIRECT("'DATA - økonomi'!AK"&amp;4+15*$A76+4*$A76+3),0)+IF(Analyse!$E$106="X",INDIRECT("'DATA - økonomi'!AK"&amp;4+15*$A76+4*$A76+4),0)+IF(Analyse!$E$107="X",INDIRECT("'DATA - økonomi'!AK"&amp;4+15*$A76+4*$A76+5),0)+IF(Analyse!$E$108="X",INDIRECT("'DATA - økonomi'!AK"&amp;4+15*$A76+4*$A76+6),0)+IF(Analyse!$E$109="X",INDIRECT("'DATA - økonomi'!AK"&amp;4+15*$A76+4*$A76+7),0)+IF(Analyse!$E$110="X",INDIRECT("'DATA - økonomi'!AK"&amp;4+15*$A76+4*$A76+8),0)+IF(Analyse!$E$111="X",INDIRECT("'DATA - økonomi'!AK"&amp;4+15*$A76+4*$A76+9),0)+IF(Analyse!$E$112="X",INDIRECT("'DATA - økonomi'!AK"&amp;4+15*$A76+4*$A76+10),0)+IF(Analyse!$E$115="X",INDIRECT("'DATA - økonomi'!AK"&amp;4+15*$A76+4*$A76+11),0)+IF(Analyse!$E$116="X",INDIRECT("'DATA - økonomi'!AK"&amp;4+15*$A76+4*$A76+12),0)+IF(Analyse!$E$117="X",INDIRECT("'DATA - økonomi'!AK"&amp;4+15*$A76+4*$A76+13),0)+IF(Analyse!$E$129="X",INDIRECT("'DATA - økonomi'!AK"&amp;4+15*$A76+4*$A76+14),0)</f>
        <v>0</v>
      </c>
      <c r="AL76" s="36">
        <f ca="1">IF(Analyse!$E$3="X",INDIRECT("'DATA - økonomi'!AL"&amp;4+15*$A76+4*$A76+0),0)+IF(Analyse!$E$4="X",INDIRECT("'DATA - økonomi'!AL"&amp;4+15*$A76+4*$A76+1),0)+IF(Analyse!$E$104="X",INDIRECT("'DATA - økonomi'!AL"&amp;4+15*$A76+4*$A76+2),0)+IF(Analyse!$E$105="X",INDIRECT("'DATA - økonomi'!AL"&amp;4+15*$A76+4*$A76+3),0)+IF(Analyse!$E$106="X",INDIRECT("'DATA - økonomi'!AL"&amp;4+15*$A76+4*$A76+4),0)+IF(Analyse!$E$107="X",INDIRECT("'DATA - økonomi'!AL"&amp;4+15*$A76+4*$A76+5),0)+IF(Analyse!$E$108="X",INDIRECT("'DATA - økonomi'!AL"&amp;4+15*$A76+4*$A76+6),0)+IF(Analyse!$E$109="X",INDIRECT("'DATA - økonomi'!AL"&amp;4+15*$A76+4*$A76+7),0)+IF(Analyse!$E$110="X",INDIRECT("'DATA - økonomi'!AL"&amp;4+15*$A76+4*$A76+8),0)+IF(Analyse!$E$111="X",INDIRECT("'DATA - økonomi'!AL"&amp;4+15*$A76+4*$A76+9),0)+IF(Analyse!$E$112="X",INDIRECT("'DATA - økonomi'!AL"&amp;4+15*$A76+4*$A76+10),0)+IF(Analyse!$E$115="X",INDIRECT("'DATA - økonomi'!AL"&amp;4+15*$A76+4*$A76+11),0)+IF(Analyse!$E$116="X",INDIRECT("'DATA - økonomi'!AL"&amp;4+15*$A76+4*$A76+12),0)+IF(Analyse!$E$117="X",INDIRECT("'DATA - økonomi'!AL"&amp;4+15*$A76+4*$A76+13),0)+IF(Analyse!$E$129="X",INDIRECT("'DATA - økonomi'!AL"&amp;4+15*$A76+4*$A76+14),0)</f>
        <v>0</v>
      </c>
      <c r="AM76" s="36">
        <f ca="1">IF(Analyse!$E$3="X",INDIRECT("'DATA - økonomi'!AM"&amp;4+15*$A76+4*$A76+0),0)+IF(Analyse!$E$4="X",INDIRECT("'DATA - økonomi'!AM"&amp;4+15*$A76+4*$A76+1),0)+IF(Analyse!$E$104="X",INDIRECT("'DATA - økonomi'!AM"&amp;4+15*$A76+4*$A76+2),0)+IF(Analyse!$E$105="X",INDIRECT("'DATA - økonomi'!AM"&amp;4+15*$A76+4*$A76+3),0)+IF(Analyse!$E$106="X",INDIRECT("'DATA - økonomi'!AM"&amp;4+15*$A76+4*$A76+4),0)+IF(Analyse!$E$107="X",INDIRECT("'DATA - økonomi'!AM"&amp;4+15*$A76+4*$A76+5),0)+IF(Analyse!$E$108="X",INDIRECT("'DATA - økonomi'!AM"&amp;4+15*$A76+4*$A76+6),0)+IF(Analyse!$E$109="X",INDIRECT("'DATA - økonomi'!AM"&amp;4+15*$A76+4*$A76+7),0)+IF(Analyse!$E$110="X",INDIRECT("'DATA - økonomi'!AM"&amp;4+15*$A76+4*$A76+8),0)+IF(Analyse!$E$111="X",INDIRECT("'DATA - økonomi'!AM"&amp;4+15*$A76+4*$A76+9),0)+IF(Analyse!$E$112="X",INDIRECT("'DATA - økonomi'!AM"&amp;4+15*$A76+4*$A76+10),0)+IF(Analyse!$E$115="X",INDIRECT("'DATA - økonomi'!AM"&amp;4+15*$A76+4*$A76+11),0)+IF(Analyse!$E$116="X",INDIRECT("'DATA - økonomi'!AM"&amp;4+15*$A76+4*$A76+12),0)+IF(Analyse!$E$117="X",INDIRECT("'DATA - økonomi'!AM"&amp;4+15*$A76+4*$A76+13),0)+IF(Analyse!$E$129="X",INDIRECT("'DATA - økonomi'!AM"&amp;4+15*$A76+4*$A76+14),0)</f>
        <v>0</v>
      </c>
      <c r="AN76" s="36">
        <f ca="1">IF(Analyse!$E$3="X",INDIRECT("'DATA - økonomi'!AN"&amp;4+15*$A76+4*$A76+0),0)+IF(Analyse!$E$4="X",INDIRECT("'DATA - økonomi'!AN"&amp;4+15*$A76+4*$A76+1),0)+IF(Analyse!$E$104="X",INDIRECT("'DATA - økonomi'!AN"&amp;4+15*$A76+4*$A76+2),0)+IF(Analyse!$E$105="X",INDIRECT("'DATA - økonomi'!AN"&amp;4+15*$A76+4*$A76+3),0)+IF(Analyse!$E$106="X",INDIRECT("'DATA - økonomi'!AN"&amp;4+15*$A76+4*$A76+4),0)+IF(Analyse!$E$107="X",INDIRECT("'DATA - økonomi'!AN"&amp;4+15*$A76+4*$A76+5),0)+IF(Analyse!$E$108="X",INDIRECT("'DATA - økonomi'!AN"&amp;4+15*$A76+4*$A76+6),0)+IF(Analyse!$E$109="X",INDIRECT("'DATA - økonomi'!AN"&amp;4+15*$A76+4*$A76+7),0)+IF(Analyse!$E$110="X",INDIRECT("'DATA - økonomi'!AN"&amp;4+15*$A76+4*$A76+8),0)+IF(Analyse!$E$111="X",INDIRECT("'DATA - økonomi'!AN"&amp;4+15*$A76+4*$A76+9),0)+IF(Analyse!$E$112="X",INDIRECT("'DATA - økonomi'!AN"&amp;4+15*$A76+4*$A76+10),0)+IF(Analyse!$E$115="X",INDIRECT("'DATA - økonomi'!AN"&amp;4+15*$A76+4*$A76+11),0)+IF(Analyse!$E$116="X",INDIRECT("'DATA - økonomi'!AN"&amp;4+15*$A76+4*$A76+12),0)+IF(Analyse!$E$117="X",INDIRECT("'DATA - økonomi'!AN"&amp;4+15*$A76+4*$A76+13),0)+IF(Analyse!$E$129="X",INDIRECT("'DATA - økonomi'!AN"&amp;4+15*$A76+4*$A76+14),0)</f>
        <v>0</v>
      </c>
      <c r="AO76" s="36">
        <f ca="1">IF(Analyse!$E$3="X",INDIRECT("'DATA - økonomi'!AO"&amp;4+15*$A76+4*$A76+0),0)+IF(Analyse!$E$4="X",INDIRECT("'DATA - økonomi'!AO"&amp;4+15*$A76+4*$A76+1),0)+IF(Analyse!$E$104="X",INDIRECT("'DATA - økonomi'!AO"&amp;4+15*$A76+4*$A76+2),0)+IF(Analyse!$E$105="X",INDIRECT("'DATA - økonomi'!AO"&amp;4+15*$A76+4*$A76+3),0)+IF(Analyse!$E$106="X",INDIRECT("'DATA - økonomi'!AO"&amp;4+15*$A76+4*$A76+4),0)+IF(Analyse!$E$107="X",INDIRECT("'DATA - økonomi'!AO"&amp;4+15*$A76+4*$A76+5),0)+IF(Analyse!$E$108="X",INDIRECT("'DATA - økonomi'!AO"&amp;4+15*$A76+4*$A76+6),0)+IF(Analyse!$E$109="X",INDIRECT("'DATA - økonomi'!AO"&amp;4+15*$A76+4*$A76+7),0)+IF(Analyse!$E$110="X",INDIRECT("'DATA - økonomi'!AO"&amp;4+15*$A76+4*$A76+8),0)+IF(Analyse!$E$111="X",INDIRECT("'DATA - økonomi'!AO"&amp;4+15*$A76+4*$A76+9),0)+IF(Analyse!$E$112="X",INDIRECT("'DATA - økonomi'!AO"&amp;4+15*$A76+4*$A76+10),0)+IF(Analyse!$E$115="X",INDIRECT("'DATA - økonomi'!AO"&amp;4+15*$A76+4*$A76+11),0)+IF(Analyse!$E$116="X",INDIRECT("'DATA - økonomi'!AO"&amp;4+15*$A76+4*$A76+12),0)+IF(Analyse!$E$117="X",INDIRECT("'DATA - økonomi'!AO"&amp;4+15*$A76+4*$A76+13),0)+IF(Analyse!$E$129="X",INDIRECT("'DATA - økonomi'!AO"&amp;4+15*$A76+4*$A76+14),0)</f>
        <v>0</v>
      </c>
      <c r="AP76" s="30"/>
      <c r="AQ76" s="35" t="s">
        <v>84</v>
      </c>
      <c r="AR76" s="36">
        <f ca="1">INDIRECT("'DATA - økonomi'!AE"&amp;($A179+1)*19)</f>
        <v>23381.726000000002</v>
      </c>
      <c r="AS76" s="36">
        <f ca="1">INDIRECT("'DATA - økonomi'!AF"&amp;($A179+1)*19)</f>
        <v>23507.552000000003</v>
      </c>
      <c r="AT76" s="36">
        <f ca="1">INDIRECT("'DATA - økonomi'!AG"&amp;($A179+1)*19)</f>
        <v>23551.631999999998</v>
      </c>
      <c r="AU76" s="36">
        <f ca="1">INDIRECT("'DATA - økonomi'!AH"&amp;($A179+1)*19)</f>
        <v>23713.248</v>
      </c>
      <c r="AV76" s="36">
        <f ca="1">INDIRECT("'DATA - økonomi'!AI"&amp;($A179+1)*19)</f>
        <v>24057.5</v>
      </c>
      <c r="AW76" s="36">
        <f ca="1">INDIRECT("'DATA - økonomi'!AJ"&amp;($A179+1)*19)</f>
        <v>24668.061000000002</v>
      </c>
      <c r="AX76" s="36">
        <f ca="1">INDIRECT("'DATA - økonomi'!AK"&amp;($A179+1)*19)</f>
        <v>25072.552000000003</v>
      </c>
      <c r="AY76" s="36">
        <f ca="1">INDIRECT("'DATA - økonomi'!AL"&amp;($A179+1)*19)</f>
        <v>25366.847999999998</v>
      </c>
      <c r="AZ76" s="36">
        <f ca="1">INDIRECT("'DATA - økonomi'!AM"&amp;($A179+1)*19)</f>
        <v>25613.398999999998</v>
      </c>
      <c r="BA76" s="36">
        <f ca="1">INDIRECT("'DATA - økonomi'!AN"&amp;($A179+1)*19)</f>
        <v>25780.986000000001</v>
      </c>
      <c r="BB76" s="36">
        <f ca="1">INDIRECT("'DATA - økonomi'!AO"&amp;($A179+1)*19)</f>
        <v>26644.438000000002</v>
      </c>
      <c r="BC76" s="30"/>
    </row>
    <row r="77" spans="1:55" x14ac:dyDescent="0.25">
      <c r="A77" s="32">
        <v>73</v>
      </c>
      <c r="B77" s="35" t="s">
        <v>85</v>
      </c>
      <c r="C77" s="36">
        <f ca="1">IF(Analyse!$E$3="X",INDIRECT("'DATA - økonomi'!C"&amp;4+15*$A77+4*$A77+0),0)+IF(Analyse!$E$4="X",INDIRECT("'DATA - økonomi'!C"&amp;4+15*$A77+4*$A77+1),0)+IF(Analyse!$E$104="X",INDIRECT("'DATA - økonomi'!C"&amp;4+15*$A77+4*$A77+2),0)+IF(Analyse!$E$105="X",INDIRECT("'DATA - økonomi'!C"&amp;4+15*$A77+4*$A77+3),0)+IF(Analyse!$E$106="X",INDIRECT("'DATA - økonomi'!C"&amp;4+15*$A77+4*$A77+4),0)+IF(Analyse!$E$107="X",INDIRECT("'DATA - økonomi'!C"&amp;4+15*$A77+4*$A77+5),0)+IF(Analyse!$E$108="X",INDIRECT("'DATA - økonomi'!C"&amp;4+15*$A77+4*$A77+6),0)+IF(Analyse!$E$109="X",INDIRECT("'DATA - økonomi'!C"&amp;4+15*$A77+4*$A77+7),0)+IF(Analyse!$E$110="X",INDIRECT("'DATA - økonomi'!C"&amp;4+15*$A77+4*$A77+8),0)+IF(Analyse!$E$111="X",INDIRECT("'DATA - økonomi'!C"&amp;4+15*$A77+4*$A77+9),0)+IF(Analyse!$E$112="X",INDIRECT("'DATA - økonomi'!C"&amp;4+15*$A77+4*$A77+10),0)+IF(Analyse!$E$115="X",INDIRECT("'DATA - økonomi'!C"&amp;4+15*$A77+4*$A77+11),0)+IF(Analyse!$E$116="X",INDIRECT("'DATA - økonomi'!C"&amp;4+15*$A77+4*$A77+12),0)+IF(Analyse!$E$117="X",INDIRECT("'DATA - økonomi'!C"&amp;4+15*$A77+4*$A77+13),0)+IF(Analyse!$E$129="X",INDIRECT("'DATA - økonomi'!C"&amp;4+15*$A77+4*$A77+14),0)</f>
        <v>0</v>
      </c>
      <c r="D77" s="36">
        <f ca="1">IF(Analyse!$E$3="X",INDIRECT("'DATA - økonomi'!D"&amp;4+15*$A77+4*$A77+0),0)+IF(Analyse!$E$4="X",INDIRECT("'DATA - økonomi'!D"&amp;4+15*$A77+4*$A77+1),0)+IF(Analyse!$E$104="X",INDIRECT("'DATA - økonomi'!D"&amp;4+15*$A77+4*$A77+2),0)+IF(Analyse!$E$105="X",INDIRECT("'DATA - økonomi'!D"&amp;4+15*$A77+4*$A77+3),0)+IF(Analyse!$E$106="X",INDIRECT("'DATA - økonomi'!D"&amp;4+15*$A77+4*$A77+4),0)+IF(Analyse!$E$107="X",INDIRECT("'DATA - økonomi'!D"&amp;4+15*$A77+4*$A77+5),0)+IF(Analyse!$E$108="X",INDIRECT("'DATA - økonomi'!D"&amp;4+15*$A77+4*$A77+6),0)+IF(Analyse!$E$109="X",INDIRECT("'DATA - økonomi'!D"&amp;4+15*$A77+4*$A77+7),0)+IF(Analyse!$E$110="X",INDIRECT("'DATA - økonomi'!D"&amp;4+15*$A77+4*$A77+8),0)+IF(Analyse!$E$111="X",INDIRECT("'DATA - økonomi'!D"&amp;4+15*$A77+4*$A77+9),0)+IF(Analyse!$E$112="X",INDIRECT("'DATA - økonomi'!D"&amp;4+15*$A77+4*$A77+10),0)+IF(Analyse!$E$115="X",INDIRECT("'DATA - økonomi'!D"&amp;4+15*$A77+4*$A77+11),0)+IF(Analyse!$E$116="X",INDIRECT("'DATA - økonomi'!D"&amp;4+15*$A77+4*$A77+12),0)+IF(Analyse!$E$117="X",INDIRECT("'DATA - økonomi'!D"&amp;4+15*$A77+4*$A77+13),0)+IF(Analyse!$E$129="X",INDIRECT("'DATA - økonomi'!D"&amp;4+15*$A77+4*$A77+14),0)</f>
        <v>0</v>
      </c>
      <c r="E77" s="36">
        <f ca="1">IF(Analyse!$E$3="X",INDIRECT("'DATA - økonomi'!E"&amp;4+15*$A77+4*$A77+0),0)+IF(Analyse!$E$4="X",INDIRECT("'DATA - økonomi'!E"&amp;4+15*$A77+4*$A77+1),0)+IF(Analyse!$E$104="X",INDIRECT("'DATA - økonomi'!E"&amp;4+15*$A77+4*$A77+2),0)+IF(Analyse!$E$105="X",INDIRECT("'DATA - økonomi'!E"&amp;4+15*$A77+4*$A77+3),0)+IF(Analyse!$E$106="X",INDIRECT("'DATA - økonomi'!E"&amp;4+15*$A77+4*$A77+4),0)+IF(Analyse!$E$107="X",INDIRECT("'DATA - økonomi'!E"&amp;4+15*$A77+4*$A77+5),0)+IF(Analyse!$E$108="X",INDIRECT("'DATA - økonomi'!E"&amp;4+15*$A77+4*$A77+6),0)+IF(Analyse!$E$109="X",INDIRECT("'DATA - økonomi'!E"&amp;4+15*$A77+4*$A77+7),0)+IF(Analyse!$E$110="X",INDIRECT("'DATA - økonomi'!E"&amp;4+15*$A77+4*$A77+8),0)+IF(Analyse!$E$111="X",INDIRECT("'DATA - økonomi'!E"&amp;4+15*$A77+4*$A77+9),0)+IF(Analyse!$E$112="X",INDIRECT("'DATA - økonomi'!E"&amp;4+15*$A77+4*$A77+10),0)+IF(Analyse!$E$115="X",INDIRECT("'DATA - økonomi'!E"&amp;4+15*$A77+4*$A77+11),0)+IF(Analyse!$E$116="X",INDIRECT("'DATA - økonomi'!E"&amp;4+15*$A77+4*$A77+12),0)+IF(Analyse!$E$117="X",INDIRECT("'DATA - økonomi'!E"&amp;4+15*$A77+4*$A77+13),0)+IF(Analyse!$E$129="X",INDIRECT("'DATA - økonomi'!E"&amp;4+15*$A77+4*$A77+14),0)</f>
        <v>0</v>
      </c>
      <c r="F77" s="36">
        <f ca="1">IF(Analyse!$E$3="X",INDIRECT("'DATA - økonomi'!F"&amp;4+15*$A77+4*$A77+0),0)+IF(Analyse!$E$4="X",INDIRECT("'DATA - økonomi'!F"&amp;4+15*$A77+4*$A77+1),0)+IF(Analyse!$E$104="X",INDIRECT("'DATA - økonomi'!F"&amp;4+15*$A77+4*$A77+2),0)+IF(Analyse!$E$105="X",INDIRECT("'DATA - økonomi'!F"&amp;4+15*$A77+4*$A77+3),0)+IF(Analyse!$E$106="X",INDIRECT("'DATA - økonomi'!F"&amp;4+15*$A77+4*$A77+4),0)+IF(Analyse!$E$107="X",INDIRECT("'DATA - økonomi'!F"&amp;4+15*$A77+4*$A77+5),0)+IF(Analyse!$E$108="X",INDIRECT("'DATA - økonomi'!F"&amp;4+15*$A77+4*$A77+6),0)+IF(Analyse!$E$109="X",INDIRECT("'DATA - økonomi'!F"&amp;4+15*$A77+4*$A77+7),0)+IF(Analyse!$E$110="X",INDIRECT("'DATA - økonomi'!F"&amp;4+15*$A77+4*$A77+8),0)+IF(Analyse!$E$111="X",INDIRECT("'DATA - økonomi'!F"&amp;4+15*$A77+4*$A77+9),0)+IF(Analyse!$E$112="X",INDIRECT("'DATA - økonomi'!F"&amp;4+15*$A77+4*$A77+10),0)+IF(Analyse!$E$115="X",INDIRECT("'DATA - økonomi'!F"&amp;4+15*$A77+4*$A77+11),0)+IF(Analyse!$E$116="X",INDIRECT("'DATA - økonomi'!F"&amp;4+15*$A77+4*$A77+12),0)+IF(Analyse!$E$117="X",INDIRECT("'DATA - økonomi'!F"&amp;4+15*$A77+4*$A77+13),0)+IF(Analyse!$E$129="X",INDIRECT("'DATA - økonomi'!F"&amp;4+15*$A77+4*$A77+14),0)</f>
        <v>0</v>
      </c>
      <c r="G77" s="36">
        <f ca="1">IF(Analyse!$E$3="X",INDIRECT("'DATA - økonomi'!G"&amp;4+15*$A77+4*$A77+0),0)+IF(Analyse!$E$4="X",INDIRECT("'DATA - økonomi'!G"&amp;4+15*$A77+4*$A77+1),0)+IF(Analyse!$E$104="X",INDIRECT("'DATA - økonomi'!G"&amp;4+15*$A77+4*$A77+2),0)+IF(Analyse!$E$105="X",INDIRECT("'DATA - økonomi'!G"&amp;4+15*$A77+4*$A77+3),0)+IF(Analyse!$E$106="X",INDIRECT("'DATA - økonomi'!G"&amp;4+15*$A77+4*$A77+4),0)+IF(Analyse!$E$107="X",INDIRECT("'DATA - økonomi'!G"&amp;4+15*$A77+4*$A77+5),0)+IF(Analyse!$E$108="X",INDIRECT("'DATA - økonomi'!G"&amp;4+15*$A77+4*$A77+6),0)+IF(Analyse!$E$109="X",INDIRECT("'DATA - økonomi'!G"&amp;4+15*$A77+4*$A77+7),0)+IF(Analyse!$E$110="X",INDIRECT("'DATA - økonomi'!G"&amp;4+15*$A77+4*$A77+8),0)+IF(Analyse!$E$111="X",INDIRECT("'DATA - økonomi'!G"&amp;4+15*$A77+4*$A77+9),0)+IF(Analyse!$E$112="X",INDIRECT("'DATA - økonomi'!G"&amp;4+15*$A77+4*$A77+10),0)+IF(Analyse!$E$115="X",INDIRECT("'DATA - økonomi'!G"&amp;4+15*$A77+4*$A77+11),0)+IF(Analyse!$E$116="X",INDIRECT("'DATA - økonomi'!G"&amp;4+15*$A77+4*$A77+12),0)+IF(Analyse!$E$117="X",INDIRECT("'DATA - økonomi'!G"&amp;4+15*$A77+4*$A77+13),0)+IF(Analyse!$E$129="X",INDIRECT("'DATA - økonomi'!G"&amp;4+15*$A77+4*$A77+14),0)</f>
        <v>0</v>
      </c>
      <c r="H77" s="36">
        <f ca="1">IF(Analyse!$E$3="X",INDIRECT("'DATA - økonomi'!H"&amp;4+15*$A77+4*$A77+0),0)+IF(Analyse!$E$4="X",INDIRECT("'DATA - økonomi'!H"&amp;4+15*$A77+4*$A77+1),0)+IF(Analyse!$E$104="X",INDIRECT("'DATA - økonomi'!H"&amp;4+15*$A77+4*$A77+2),0)+IF(Analyse!$E$105="X",INDIRECT("'DATA - økonomi'!H"&amp;4+15*$A77+4*$A77+3),0)+IF(Analyse!$E$106="X",INDIRECT("'DATA - økonomi'!H"&amp;4+15*$A77+4*$A77+4),0)+IF(Analyse!$E$107="X",INDIRECT("'DATA - økonomi'!H"&amp;4+15*$A77+4*$A77+5),0)+IF(Analyse!$E$108="X",INDIRECT("'DATA - økonomi'!H"&amp;4+15*$A77+4*$A77+6),0)+IF(Analyse!$E$109="X",INDIRECT("'DATA - økonomi'!H"&amp;4+15*$A77+4*$A77+7),0)+IF(Analyse!$E$110="X",INDIRECT("'DATA - økonomi'!H"&amp;4+15*$A77+4*$A77+8),0)+IF(Analyse!$E$111="X",INDIRECT("'DATA - økonomi'!H"&amp;4+15*$A77+4*$A77+9),0)+IF(Analyse!$E$112="X",INDIRECT("'DATA - økonomi'!H"&amp;4+15*$A77+4*$A77+10),0)+IF(Analyse!$E$115="X",INDIRECT("'DATA - økonomi'!H"&amp;4+15*$A77+4*$A77+11),0)+IF(Analyse!$E$116="X",INDIRECT("'DATA - økonomi'!H"&amp;4+15*$A77+4*$A77+12),0)+IF(Analyse!$E$117="X",INDIRECT("'DATA - økonomi'!H"&amp;4+15*$A77+4*$A77+13),0)+IF(Analyse!$E$129="X",INDIRECT("'DATA - økonomi'!H"&amp;4+15*$A77+4*$A77+14),0)</f>
        <v>0</v>
      </c>
      <c r="I77" s="36">
        <f ca="1">IF(Analyse!$E$3="X",INDIRECT("'DATA - økonomi'!I"&amp;4+15*$A77+4*$A77+0),0)+IF(Analyse!$E$4="X",INDIRECT("'DATA - økonomi'!I"&amp;4+15*$A77+4*$A77+1),0)+IF(Analyse!$E$104="X",INDIRECT("'DATA - økonomi'!I"&amp;4+15*$A77+4*$A77+2),0)+IF(Analyse!$E$105="X",INDIRECT("'DATA - økonomi'!I"&amp;4+15*$A77+4*$A77+3),0)+IF(Analyse!$E$106="X",INDIRECT("'DATA - økonomi'!I"&amp;4+15*$A77+4*$A77+4),0)+IF(Analyse!$E$107="X",INDIRECT("'DATA - økonomi'!I"&amp;4+15*$A77+4*$A77+5),0)+IF(Analyse!$E$108="X",INDIRECT("'DATA - økonomi'!I"&amp;4+15*$A77+4*$A77+6),0)+IF(Analyse!$E$109="X",INDIRECT("'DATA - økonomi'!I"&amp;4+15*$A77+4*$A77+7),0)+IF(Analyse!$E$110="X",INDIRECT("'DATA - økonomi'!I"&amp;4+15*$A77+4*$A77+8),0)+IF(Analyse!$E$111="X",INDIRECT("'DATA - økonomi'!I"&amp;4+15*$A77+4*$A77+9),0)+IF(Analyse!$E$112="X",INDIRECT("'DATA - økonomi'!I"&amp;4+15*$A77+4*$A77+10),0)+IF(Analyse!$E$115="X",INDIRECT("'DATA - økonomi'!I"&amp;4+15*$A77+4*$A77+11),0)+IF(Analyse!$E$116="X",INDIRECT("'DATA - økonomi'!I"&amp;4+15*$A77+4*$A77+12),0)+IF(Analyse!$E$117="X",INDIRECT("'DATA - økonomi'!I"&amp;4+15*$A77+4*$A77+13),0)+IF(Analyse!$E$129="X",INDIRECT("'DATA - økonomi'!I"&amp;4+15*$A77+4*$A77+14),0)</f>
        <v>0</v>
      </c>
      <c r="J77" s="36">
        <f ca="1">IF(Analyse!$E$3="X",INDIRECT("'DATA - økonomi'!J"&amp;4+15*$A77+4*$A77+0),0)+IF(Analyse!$E$4="X",INDIRECT("'DATA - økonomi'!J"&amp;4+15*$A77+4*$A77+1),0)+IF(Analyse!$E$104="X",INDIRECT("'DATA - økonomi'!J"&amp;4+15*$A77+4*$A77+2),0)+IF(Analyse!$E$105="X",INDIRECT("'DATA - økonomi'!J"&amp;4+15*$A77+4*$A77+3),0)+IF(Analyse!$E$106="X",INDIRECT("'DATA - økonomi'!J"&amp;4+15*$A77+4*$A77+4),0)+IF(Analyse!$E$107="X",INDIRECT("'DATA - økonomi'!J"&amp;4+15*$A77+4*$A77+5),0)+IF(Analyse!$E$108="X",INDIRECT("'DATA - økonomi'!J"&amp;4+15*$A77+4*$A77+6),0)+IF(Analyse!$E$109="X",INDIRECT("'DATA - økonomi'!J"&amp;4+15*$A77+4*$A77+7),0)+IF(Analyse!$E$110="X",INDIRECT("'DATA - økonomi'!J"&amp;4+15*$A77+4*$A77+8),0)+IF(Analyse!$E$111="X",INDIRECT("'DATA - økonomi'!J"&amp;4+15*$A77+4*$A77+9),0)+IF(Analyse!$E$112="X",INDIRECT("'DATA - økonomi'!J"&amp;4+15*$A77+4*$A77+10),0)+IF(Analyse!$E$115="X",INDIRECT("'DATA - økonomi'!J"&amp;4+15*$A77+4*$A77+11),0)+IF(Analyse!$E$116="X",INDIRECT("'DATA - økonomi'!J"&amp;4+15*$A77+4*$A77+12),0)+IF(Analyse!$E$117="X",INDIRECT("'DATA - økonomi'!J"&amp;4+15*$A77+4*$A77+13),0)+IF(Analyse!$E$129="X",INDIRECT("'DATA - økonomi'!J"&amp;4+15*$A77+4*$A77+14),0)</f>
        <v>0</v>
      </c>
      <c r="K77" s="36">
        <f ca="1">IF(Analyse!$E$3="X",INDIRECT("'DATA - økonomi'!K"&amp;4+15*$A77+4*$A77+0),0)+IF(Analyse!$E$4="X",INDIRECT("'DATA - økonomi'!K"&amp;4+15*$A77+4*$A77+1),0)+IF(Analyse!$E$104="X",INDIRECT("'DATA - økonomi'!K"&amp;4+15*$A77+4*$A77+2),0)+IF(Analyse!$E$105="X",INDIRECT("'DATA - økonomi'!K"&amp;4+15*$A77+4*$A77+3),0)+IF(Analyse!$E$106="X",INDIRECT("'DATA - økonomi'!K"&amp;4+15*$A77+4*$A77+4),0)+IF(Analyse!$E$107="X",INDIRECT("'DATA - økonomi'!K"&amp;4+15*$A77+4*$A77+5),0)+IF(Analyse!$E$108="X",INDIRECT("'DATA - økonomi'!K"&amp;4+15*$A77+4*$A77+6),0)+IF(Analyse!$E$109="X",INDIRECT("'DATA - økonomi'!K"&amp;4+15*$A77+4*$A77+7),0)+IF(Analyse!$E$110="X",INDIRECT("'DATA - økonomi'!K"&amp;4+15*$A77+4*$A77+8),0)+IF(Analyse!$E$111="X",INDIRECT("'DATA - økonomi'!K"&amp;4+15*$A77+4*$A77+9),0)+IF(Analyse!$E$112="X",INDIRECT("'DATA - økonomi'!K"&amp;4+15*$A77+4*$A77+10),0)+IF(Analyse!$E$115="X",INDIRECT("'DATA - økonomi'!K"&amp;4+15*$A77+4*$A77+11),0)+IF(Analyse!$E$116="X",INDIRECT("'DATA - økonomi'!K"&amp;4+15*$A77+4*$A77+12),0)+IF(Analyse!$E$117="X",INDIRECT("'DATA - økonomi'!K"&amp;4+15*$A77+4*$A77+13),0)+IF(Analyse!$E$129="X",INDIRECT("'DATA - økonomi'!K"&amp;4+15*$A77+4*$A77+14),0)</f>
        <v>0</v>
      </c>
      <c r="L77" s="36">
        <f ca="1">IF(Analyse!$E$3="X",INDIRECT("'DATA - økonomi'!L"&amp;4+15*$A77+4*$A77+0),0)+IF(Analyse!$E$4="X",INDIRECT("'DATA - økonomi'!L"&amp;4+15*$A77+4*$A77+1),0)+IF(Analyse!$E$104="X",INDIRECT("'DATA - økonomi'!L"&amp;4+15*$A77+4*$A77+2),0)+IF(Analyse!$E$105="X",INDIRECT("'DATA - økonomi'!L"&amp;4+15*$A77+4*$A77+3),0)+IF(Analyse!$E$106="X",INDIRECT("'DATA - økonomi'!L"&amp;4+15*$A77+4*$A77+4),0)+IF(Analyse!$E$107="X",INDIRECT("'DATA - økonomi'!L"&amp;4+15*$A77+4*$A77+5),0)+IF(Analyse!$E$108="X",INDIRECT("'DATA - økonomi'!L"&amp;4+15*$A77+4*$A77+6),0)+IF(Analyse!$E$109="X",INDIRECT("'DATA - økonomi'!L"&amp;4+15*$A77+4*$A77+7),0)+IF(Analyse!$E$110="X",INDIRECT("'DATA - økonomi'!L"&amp;4+15*$A77+4*$A77+8),0)+IF(Analyse!$E$111="X",INDIRECT("'DATA - økonomi'!L"&amp;4+15*$A77+4*$A77+9),0)+IF(Analyse!$E$112="X",INDIRECT("'DATA - økonomi'!L"&amp;4+15*$A77+4*$A77+10),0)+IF(Analyse!$E$115="X",INDIRECT("'DATA - økonomi'!L"&amp;4+15*$A77+4*$A77+11),0)+IF(Analyse!$E$116="X",INDIRECT("'DATA - økonomi'!L"&amp;4+15*$A77+4*$A77+12),0)+IF(Analyse!$E$117="X",INDIRECT("'DATA - økonomi'!L"&amp;4+15*$A77+4*$A77+13),0)+IF(Analyse!$E$129="X",INDIRECT("'DATA - økonomi'!L"&amp;4+15*$A77+4*$A77+14),0)</f>
        <v>0</v>
      </c>
      <c r="M77" s="36">
        <f ca="1">IF(Analyse!$E$3="X",INDIRECT("'DATA - økonomi'!M"&amp;4+15*$A77+4*$A77+0),0)+IF(Analyse!$E$4="X",INDIRECT("'DATA - økonomi'!M"&amp;4+15*$A77+4*$A77+1),0)+IF(Analyse!$E$104="X",INDIRECT("'DATA - økonomi'!M"&amp;4+15*$A77+4*$A77+2),0)+IF(Analyse!$E$105="X",INDIRECT("'DATA - økonomi'!M"&amp;4+15*$A77+4*$A77+3),0)+IF(Analyse!$E$106="X",INDIRECT("'DATA - økonomi'!M"&amp;4+15*$A77+4*$A77+4),0)+IF(Analyse!$E$107="X",INDIRECT("'DATA - økonomi'!M"&amp;4+15*$A77+4*$A77+5),0)+IF(Analyse!$E$108="X",INDIRECT("'DATA - økonomi'!M"&amp;4+15*$A77+4*$A77+6),0)+IF(Analyse!$E$109="X",INDIRECT("'DATA - økonomi'!M"&amp;4+15*$A77+4*$A77+7),0)+IF(Analyse!$E$110="X",INDIRECT("'DATA - økonomi'!M"&amp;4+15*$A77+4*$A77+8),0)+IF(Analyse!$E$111="X",INDIRECT("'DATA - økonomi'!M"&amp;4+15*$A77+4*$A77+9),0)+IF(Analyse!$E$112="X",INDIRECT("'DATA - økonomi'!M"&amp;4+15*$A77+4*$A77+10),0)+IF(Analyse!$E$115="X",INDIRECT("'DATA - økonomi'!M"&amp;4+15*$A77+4*$A77+11),0)+IF(Analyse!$E$116="X",INDIRECT("'DATA - økonomi'!M"&amp;4+15*$A77+4*$A77+12),0)+IF(Analyse!$E$117="X",INDIRECT("'DATA - økonomi'!M"&amp;4+15*$A77+4*$A77+13),0)+IF(Analyse!$E$129="X",INDIRECT("'DATA - økonomi'!M"&amp;4+15*$A77+4*$A77+14),0)</f>
        <v>0</v>
      </c>
      <c r="N77" s="36">
        <f ca="1">IF(Analyse!$E$3="X",INDIRECT("'DATA - økonomi'!N"&amp;4+15*$A77+4*$A77+0),0)+IF(Analyse!$E$4="X",INDIRECT("'DATA - økonomi'!N"&amp;4+15*$A77+4*$A77+1),0)+IF(Analyse!$E$104="X",INDIRECT("'DATA - økonomi'!N"&amp;4+15*$A77+4*$A77+2),0)+IF(Analyse!$E$105="X",INDIRECT("'DATA - økonomi'!N"&amp;4+15*$A77+4*$A77+3),0)+IF(Analyse!$E$106="X",INDIRECT("'DATA - økonomi'!N"&amp;4+15*$A77+4*$A77+4),0)+IF(Analyse!$E$107="X",INDIRECT("'DATA - økonomi'!N"&amp;4+15*$A77+4*$A77+5),0)+IF(Analyse!$E$108="X",INDIRECT("'DATA - økonomi'!N"&amp;4+15*$A77+4*$A77+6),0)+IF(Analyse!$E$109="X",INDIRECT("'DATA - økonomi'!N"&amp;4+15*$A77+4*$A77+7),0)+IF(Analyse!$E$110="X",INDIRECT("'DATA - økonomi'!N"&amp;4+15*$A77+4*$A77+8),0)+IF(Analyse!$E$111="X",INDIRECT("'DATA - økonomi'!N"&amp;4+15*$A77+4*$A77+9),0)+IF(Analyse!$E$112="X",INDIRECT("'DATA - økonomi'!N"&amp;4+15*$A77+4*$A77+10),0)+IF(Analyse!$E$115="X",INDIRECT("'DATA - økonomi'!N"&amp;4+15*$A77+4*$A77+11),0)+IF(Analyse!$E$116="X",INDIRECT("'DATA - økonomi'!N"&amp;4+15*$A77+4*$A77+12),0)+IF(Analyse!$E$117="X",INDIRECT("'DATA - økonomi'!N"&amp;4+15*$A77+4*$A77+13),0)+IF(Analyse!$E$129="X",INDIRECT("'DATA - økonomi'!N"&amp;4+15*$A77+4*$A77+14),0)</f>
        <v>0</v>
      </c>
      <c r="O77" s="32"/>
      <c r="P77" s="35" t="s">
        <v>85</v>
      </c>
      <c r="Q77" s="36">
        <f ca="1">IF(Analyse!$E$3="X",INDIRECT("'DATA - økonomi'!Q"&amp;4+15*$A77+4*$A77+0),0)+IF(Analyse!$E$4="X",INDIRECT("'DATA - økonomi'!Q"&amp;4+15*$A77+4*$A77+1),0)+IF(Analyse!$E$104="X",INDIRECT("'DATA - økonomi'!Q"&amp;4+15*$A77+4*$A77+2),0)+IF(Analyse!$E$105="X",INDIRECT("'DATA - økonomi'!Q"&amp;4+15*$A77+4*$A77+3),0)+IF(Analyse!$E$106="X",INDIRECT("'DATA - økonomi'!Q"&amp;4+15*$A77+4*$A77+4),0)+IF(Analyse!$E$107="X",INDIRECT("'DATA - økonomi'!Q"&amp;4+15*$A77+4*$A77+5),0)+IF(Analyse!$E$108="X",INDIRECT("'DATA - økonomi'!Q"&amp;4+15*$A77+4*$A77+6),0)+IF(Analyse!$E$109="X",INDIRECT("'DATA - økonomi'!Q"&amp;4+15*$A77+4*$A77+7),0)+IF(Analyse!$E$110="X",INDIRECT("'DATA - økonomi'!Q"&amp;4+15*$A77+4*$A77+8),0)+IF(Analyse!$E$111="X",INDIRECT("'DATA - økonomi'!Q"&amp;4+15*$A77+4*$A77+9),0)+IF(Analyse!$E$112="X",INDIRECT("'DATA - økonomi'!Q"&amp;4+15*$A77+4*$A77+10),0)+IF(Analyse!$E$115="X",INDIRECT("'DATA - økonomi'!Q"&amp;4+15*$A77+4*$A77+11),0)+IF(Analyse!$E$116="X",INDIRECT("'DATA - økonomi'!Q"&amp;4+15*$A77+4*$A77+12),0)+IF(Analyse!$E$117="X",INDIRECT("'DATA - økonomi'!Q"&amp;4+15*$A77+4*$A77+13),0)+IF(Analyse!$E$129="X",INDIRECT("'DATA - økonomi'!Q"&amp;4+15*$A77+4*$A77+14),0)</f>
        <v>0</v>
      </c>
      <c r="R77" s="36">
        <f ca="1">IF(Analyse!$E$3="X",INDIRECT("'DATA - økonomi'!R"&amp;4+15*$A77+4*$A77+0),0)+IF(Analyse!$E$4="X",INDIRECT("'DATA - økonomi'!R"&amp;4+15*$A77+4*$A77+1),0)+IF(Analyse!$E$104="X",INDIRECT("'DATA - økonomi'!R"&amp;4+15*$A77+4*$A77+2),0)+IF(Analyse!$E$105="X",INDIRECT("'DATA - økonomi'!R"&amp;4+15*$A77+4*$A77+3),0)+IF(Analyse!$E$106="X",INDIRECT("'DATA - økonomi'!R"&amp;4+15*$A77+4*$A77+4),0)+IF(Analyse!$E$107="X",INDIRECT("'DATA - økonomi'!R"&amp;4+15*$A77+4*$A77+5),0)+IF(Analyse!$E$108="X",INDIRECT("'DATA - økonomi'!R"&amp;4+15*$A77+4*$A77+6),0)+IF(Analyse!$E$109="X",INDIRECT("'DATA - økonomi'!R"&amp;4+15*$A77+4*$A77+7),0)+IF(Analyse!$E$110="X",INDIRECT("'DATA - økonomi'!R"&amp;4+15*$A77+4*$A77+8),0)+IF(Analyse!$E$111="X",INDIRECT("'DATA - økonomi'!R"&amp;4+15*$A77+4*$A77+9),0)+IF(Analyse!$E$112="X",INDIRECT("'DATA - økonomi'!R"&amp;4+15*$A77+4*$A77+10),0)+IF(Analyse!$E$115="X",INDIRECT("'DATA - økonomi'!R"&amp;4+15*$A77+4*$A77+11),0)+IF(Analyse!$E$116="X",INDIRECT("'DATA - økonomi'!R"&amp;4+15*$A77+4*$A77+12),0)+IF(Analyse!$E$117="X",INDIRECT("'DATA - økonomi'!R"&amp;4+15*$A77+4*$A77+13),0)+IF(Analyse!$E$129="X",INDIRECT("'DATA - økonomi'!R"&amp;4+15*$A77+4*$A77+14),0)</f>
        <v>0</v>
      </c>
      <c r="S77" s="36">
        <f ca="1">IF(Analyse!$E$3="X",INDIRECT("'DATA - økonomi'!S"&amp;4+15*$A77+4*$A77+0),0)+IF(Analyse!$E$4="X",INDIRECT("'DATA - økonomi'!S"&amp;4+15*$A77+4*$A77+1),0)+IF(Analyse!$E$104="X",INDIRECT("'DATA - økonomi'!S"&amp;4+15*$A77+4*$A77+2),0)+IF(Analyse!$E$105="X",INDIRECT("'DATA - økonomi'!S"&amp;4+15*$A77+4*$A77+3),0)+IF(Analyse!$E$106="X",INDIRECT("'DATA - økonomi'!S"&amp;4+15*$A77+4*$A77+4),0)+IF(Analyse!$E$107="X",INDIRECT("'DATA - økonomi'!S"&amp;4+15*$A77+4*$A77+5),0)+IF(Analyse!$E$108="X",INDIRECT("'DATA - økonomi'!S"&amp;4+15*$A77+4*$A77+6),0)+IF(Analyse!$E$109="X",INDIRECT("'DATA - økonomi'!S"&amp;4+15*$A77+4*$A77+7),0)+IF(Analyse!$E$110="X",INDIRECT("'DATA - økonomi'!S"&amp;4+15*$A77+4*$A77+8),0)+IF(Analyse!$E$111="X",INDIRECT("'DATA - økonomi'!S"&amp;4+15*$A77+4*$A77+9),0)+IF(Analyse!$E$112="X",INDIRECT("'DATA - økonomi'!S"&amp;4+15*$A77+4*$A77+10),0)+IF(Analyse!$E$115="X",INDIRECT("'DATA - økonomi'!S"&amp;4+15*$A77+4*$A77+11),0)+IF(Analyse!$E$116="X",INDIRECT("'DATA - økonomi'!S"&amp;4+15*$A77+4*$A77+12),0)+IF(Analyse!$E$117="X",INDIRECT("'DATA - økonomi'!S"&amp;4+15*$A77+4*$A77+13),0)+IF(Analyse!$E$129="X",INDIRECT("'DATA - økonomi'!S"&amp;4+15*$A77+4*$A77+14),0)</f>
        <v>0</v>
      </c>
      <c r="T77" s="36">
        <f ca="1">IF(Analyse!$E$3="X",INDIRECT("'DATA - økonomi'!T"&amp;4+15*$A77+4*$A77+0),0)+IF(Analyse!$E$4="X",INDIRECT("'DATA - økonomi'!T"&amp;4+15*$A77+4*$A77+1),0)+IF(Analyse!$E$104="X",INDIRECT("'DATA - økonomi'!T"&amp;4+15*$A77+4*$A77+2),0)+IF(Analyse!$E$105="X",INDIRECT("'DATA - økonomi'!T"&amp;4+15*$A77+4*$A77+3),0)+IF(Analyse!$E$106="X",INDIRECT("'DATA - økonomi'!T"&amp;4+15*$A77+4*$A77+4),0)+IF(Analyse!$E$107="X",INDIRECT("'DATA - økonomi'!T"&amp;4+15*$A77+4*$A77+5),0)+IF(Analyse!$E$108="X",INDIRECT("'DATA - økonomi'!T"&amp;4+15*$A77+4*$A77+6),0)+IF(Analyse!$E$109="X",INDIRECT("'DATA - økonomi'!T"&amp;4+15*$A77+4*$A77+7),0)+IF(Analyse!$E$110="X",INDIRECT("'DATA - økonomi'!T"&amp;4+15*$A77+4*$A77+8),0)+IF(Analyse!$E$111="X",INDIRECT("'DATA - økonomi'!T"&amp;4+15*$A77+4*$A77+9),0)+IF(Analyse!$E$112="X",INDIRECT("'DATA - økonomi'!T"&amp;4+15*$A77+4*$A77+10),0)+IF(Analyse!$E$115="X",INDIRECT("'DATA - økonomi'!T"&amp;4+15*$A77+4*$A77+11),0)+IF(Analyse!$E$116="X",INDIRECT("'DATA - økonomi'!T"&amp;4+15*$A77+4*$A77+12),0)+IF(Analyse!$E$117="X",INDIRECT("'DATA - økonomi'!T"&amp;4+15*$A77+4*$A77+13),0)+IF(Analyse!$E$129="X",INDIRECT("'DATA - økonomi'!T"&amp;4+15*$A77+4*$A77+14),0)</f>
        <v>0</v>
      </c>
      <c r="U77" s="36">
        <f ca="1">IF(Analyse!$E$3="X",INDIRECT("'DATA - økonomi'!U"&amp;4+15*$A77+4*$A77+0),0)+IF(Analyse!$E$4="X",INDIRECT("'DATA - økonomi'!U"&amp;4+15*$A77+4*$A77+1),0)+IF(Analyse!$E$104="X",INDIRECT("'DATA - økonomi'!U"&amp;4+15*$A77+4*$A77+2),0)+IF(Analyse!$E$105="X",INDIRECT("'DATA - økonomi'!U"&amp;4+15*$A77+4*$A77+3),0)+IF(Analyse!$E$106="X",INDIRECT("'DATA - økonomi'!U"&amp;4+15*$A77+4*$A77+4),0)+IF(Analyse!$E$107="X",INDIRECT("'DATA - økonomi'!U"&amp;4+15*$A77+4*$A77+5),0)+IF(Analyse!$E$108="X",INDIRECT("'DATA - økonomi'!U"&amp;4+15*$A77+4*$A77+6),0)+IF(Analyse!$E$109="X",INDIRECT("'DATA - økonomi'!U"&amp;4+15*$A77+4*$A77+7),0)+IF(Analyse!$E$110="X",INDIRECT("'DATA - økonomi'!U"&amp;4+15*$A77+4*$A77+8),0)+IF(Analyse!$E$111="X",INDIRECT("'DATA - økonomi'!U"&amp;4+15*$A77+4*$A77+9),0)+IF(Analyse!$E$112="X",INDIRECT("'DATA - økonomi'!U"&amp;4+15*$A77+4*$A77+10),0)+IF(Analyse!$E$115="X",INDIRECT("'DATA - økonomi'!U"&amp;4+15*$A77+4*$A77+11),0)+IF(Analyse!$E$116="X",INDIRECT("'DATA - økonomi'!U"&amp;4+15*$A77+4*$A77+12),0)+IF(Analyse!$E$117="X",INDIRECT("'DATA - økonomi'!U"&amp;4+15*$A77+4*$A77+13),0)+IF(Analyse!$E$129="X",INDIRECT("'DATA - økonomi'!U"&amp;4+15*$A77+4*$A77+14),0)</f>
        <v>0</v>
      </c>
      <c r="V77" s="36">
        <f ca="1">IF(Analyse!$E$3="X",INDIRECT("'DATA - økonomi'!V"&amp;4+15*$A77+4*$A77+0),0)+IF(Analyse!$E$4="X",INDIRECT("'DATA - økonomi'!V"&amp;4+15*$A77+4*$A77+1),0)+IF(Analyse!$E$104="X",INDIRECT("'DATA - økonomi'!V"&amp;4+15*$A77+4*$A77+2),0)+IF(Analyse!$E$105="X",INDIRECT("'DATA - økonomi'!V"&amp;4+15*$A77+4*$A77+3),0)+IF(Analyse!$E$106="X",INDIRECT("'DATA - økonomi'!V"&amp;4+15*$A77+4*$A77+4),0)+IF(Analyse!$E$107="X",INDIRECT("'DATA - økonomi'!V"&amp;4+15*$A77+4*$A77+5),0)+IF(Analyse!$E$108="X",INDIRECT("'DATA - økonomi'!V"&amp;4+15*$A77+4*$A77+6),0)+IF(Analyse!$E$109="X",INDIRECT("'DATA - økonomi'!V"&amp;4+15*$A77+4*$A77+7),0)+IF(Analyse!$E$110="X",INDIRECT("'DATA - økonomi'!V"&amp;4+15*$A77+4*$A77+8),0)+IF(Analyse!$E$111="X",INDIRECT("'DATA - økonomi'!V"&amp;4+15*$A77+4*$A77+9),0)+IF(Analyse!$E$112="X",INDIRECT("'DATA - økonomi'!V"&amp;4+15*$A77+4*$A77+10),0)+IF(Analyse!$E$115="X",INDIRECT("'DATA - økonomi'!V"&amp;4+15*$A77+4*$A77+11),0)+IF(Analyse!$E$116="X",INDIRECT("'DATA - økonomi'!V"&amp;4+15*$A77+4*$A77+12),0)+IF(Analyse!$E$117="X",INDIRECT("'DATA - økonomi'!V"&amp;4+15*$A77+4*$A77+13),0)+IF(Analyse!$E$129="X",INDIRECT("'DATA - økonomi'!V"&amp;4+15*$A77+4*$A77+14),0)</f>
        <v>0</v>
      </c>
      <c r="W77" s="36">
        <f ca="1">IF(Analyse!$E$3="X",INDIRECT("'DATA - økonomi'!W"&amp;4+15*$A77+4*$A77+0),0)+IF(Analyse!$E$4="X",INDIRECT("'DATA - økonomi'!W"&amp;4+15*$A77+4*$A77+1),0)+IF(Analyse!$E$104="X",INDIRECT("'DATA - økonomi'!W"&amp;4+15*$A77+4*$A77+2),0)+IF(Analyse!$E$105="X",INDIRECT("'DATA - økonomi'!W"&amp;4+15*$A77+4*$A77+3),0)+IF(Analyse!$E$106="X",INDIRECT("'DATA - økonomi'!W"&amp;4+15*$A77+4*$A77+4),0)+IF(Analyse!$E$107="X",INDIRECT("'DATA - økonomi'!W"&amp;4+15*$A77+4*$A77+5),0)+IF(Analyse!$E$108="X",INDIRECT("'DATA - økonomi'!W"&amp;4+15*$A77+4*$A77+6),0)+IF(Analyse!$E$109="X",INDIRECT("'DATA - økonomi'!W"&amp;4+15*$A77+4*$A77+7),0)+IF(Analyse!$E$110="X",INDIRECT("'DATA - økonomi'!W"&amp;4+15*$A77+4*$A77+8),0)+IF(Analyse!$E$111="X",INDIRECT("'DATA - økonomi'!W"&amp;4+15*$A77+4*$A77+9),0)+IF(Analyse!$E$112="X",INDIRECT("'DATA - økonomi'!W"&amp;4+15*$A77+4*$A77+10),0)+IF(Analyse!$E$115="X",INDIRECT("'DATA - økonomi'!W"&amp;4+15*$A77+4*$A77+11),0)+IF(Analyse!$E$116="X",INDIRECT("'DATA - økonomi'!W"&amp;4+15*$A77+4*$A77+12),0)+IF(Analyse!$E$117="X",INDIRECT("'DATA - økonomi'!W"&amp;4+15*$A77+4*$A77+13),0)+IF(Analyse!$E$129="X",INDIRECT("'DATA - økonomi'!W"&amp;4+15*$A77+4*$A77+14),0)</f>
        <v>0</v>
      </c>
      <c r="X77" s="36">
        <f ca="1">IF(Analyse!$E$3="X",INDIRECT("'DATA - økonomi'!X"&amp;4+15*$A77+4*$A77+0),0)+IF(Analyse!$E$4="X",INDIRECT("'DATA - økonomi'!X"&amp;4+15*$A77+4*$A77+1),0)+IF(Analyse!$E$104="X",INDIRECT("'DATA - økonomi'!X"&amp;4+15*$A77+4*$A77+2),0)+IF(Analyse!$E$105="X",INDIRECT("'DATA - økonomi'!X"&amp;4+15*$A77+4*$A77+3),0)+IF(Analyse!$E$106="X",INDIRECT("'DATA - økonomi'!X"&amp;4+15*$A77+4*$A77+4),0)+IF(Analyse!$E$107="X",INDIRECT("'DATA - økonomi'!X"&amp;4+15*$A77+4*$A77+5),0)+IF(Analyse!$E$108="X",INDIRECT("'DATA - økonomi'!X"&amp;4+15*$A77+4*$A77+6),0)+IF(Analyse!$E$109="X",INDIRECT("'DATA - økonomi'!X"&amp;4+15*$A77+4*$A77+7),0)+IF(Analyse!$E$110="X",INDIRECT("'DATA - økonomi'!X"&amp;4+15*$A77+4*$A77+8),0)+IF(Analyse!$E$111="X",INDIRECT("'DATA - økonomi'!X"&amp;4+15*$A77+4*$A77+9),0)+IF(Analyse!$E$112="X",INDIRECT("'DATA - økonomi'!X"&amp;4+15*$A77+4*$A77+10),0)+IF(Analyse!$E$115="X",INDIRECT("'DATA - økonomi'!X"&amp;4+15*$A77+4*$A77+11),0)+IF(Analyse!$E$116="X",INDIRECT("'DATA - økonomi'!X"&amp;4+15*$A77+4*$A77+12),0)+IF(Analyse!$E$117="X",INDIRECT("'DATA - økonomi'!X"&amp;4+15*$A77+4*$A77+13),0)+IF(Analyse!$E$129="X",INDIRECT("'DATA - økonomi'!X"&amp;4+15*$A77+4*$A77+14),0)</f>
        <v>0</v>
      </c>
      <c r="Y77" s="36">
        <f ca="1">IF(Analyse!$E$3="X",INDIRECT("'DATA - økonomi'!Y"&amp;4+15*$A77+4*$A77+0),0)+IF(Analyse!$E$4="X",INDIRECT("'DATA - økonomi'!Y"&amp;4+15*$A77+4*$A77+1),0)+IF(Analyse!$E$104="X",INDIRECT("'DATA - økonomi'!Y"&amp;4+15*$A77+4*$A77+2),0)+IF(Analyse!$E$105="X",INDIRECT("'DATA - økonomi'!Y"&amp;4+15*$A77+4*$A77+3),0)+IF(Analyse!$E$106="X",INDIRECT("'DATA - økonomi'!Y"&amp;4+15*$A77+4*$A77+4),0)+IF(Analyse!$E$107="X",INDIRECT("'DATA - økonomi'!Y"&amp;4+15*$A77+4*$A77+5),0)+IF(Analyse!$E$108="X",INDIRECT("'DATA - økonomi'!Y"&amp;4+15*$A77+4*$A77+6),0)+IF(Analyse!$E$109="X",INDIRECT("'DATA - økonomi'!Y"&amp;4+15*$A77+4*$A77+7),0)+IF(Analyse!$E$110="X",INDIRECT("'DATA - økonomi'!Y"&amp;4+15*$A77+4*$A77+8),0)+IF(Analyse!$E$111="X",INDIRECT("'DATA - økonomi'!Y"&amp;4+15*$A77+4*$A77+9),0)+IF(Analyse!$E$112="X",INDIRECT("'DATA - økonomi'!Y"&amp;4+15*$A77+4*$A77+10),0)+IF(Analyse!$E$115="X",INDIRECT("'DATA - økonomi'!Y"&amp;4+15*$A77+4*$A77+11),0)+IF(Analyse!$E$116="X",INDIRECT("'DATA - økonomi'!Y"&amp;4+15*$A77+4*$A77+12),0)+IF(Analyse!$E$117="X",INDIRECT("'DATA - økonomi'!Y"&amp;4+15*$A77+4*$A77+13),0)+IF(Analyse!$E$129="X",INDIRECT("'DATA - økonomi'!Y"&amp;4+15*$A77+4*$A77+14),0)</f>
        <v>0</v>
      </c>
      <c r="Z77" s="36">
        <f ca="1">IF(Analyse!$E$3="X",INDIRECT("'DATA - økonomi'!Z"&amp;4+15*$A77+4*$A77+0),0)+IF(Analyse!$E$4="X",INDIRECT("'DATA - økonomi'!Z"&amp;4+15*$A77+4*$A77+1),0)+IF(Analyse!$E$104="X",INDIRECT("'DATA - økonomi'!Z"&amp;4+15*$A77+4*$A77+2),0)+IF(Analyse!$E$105="X",INDIRECT("'DATA - økonomi'!Z"&amp;4+15*$A77+4*$A77+3),0)+IF(Analyse!$E$106="X",INDIRECT("'DATA - økonomi'!Z"&amp;4+15*$A77+4*$A77+4),0)+IF(Analyse!$E$107="X",INDIRECT("'DATA - økonomi'!Z"&amp;4+15*$A77+4*$A77+5),0)+IF(Analyse!$E$108="X",INDIRECT("'DATA - økonomi'!Z"&amp;4+15*$A77+4*$A77+6),0)+IF(Analyse!$E$109="X",INDIRECT("'DATA - økonomi'!Z"&amp;4+15*$A77+4*$A77+7),0)+IF(Analyse!$E$110="X",INDIRECT("'DATA - økonomi'!Z"&amp;4+15*$A77+4*$A77+8),0)+IF(Analyse!$E$111="X",INDIRECT("'DATA - økonomi'!Z"&amp;4+15*$A77+4*$A77+9),0)+IF(Analyse!$E$112="X",INDIRECT("'DATA - økonomi'!Z"&amp;4+15*$A77+4*$A77+10),0)+IF(Analyse!$E$115="X",INDIRECT("'DATA - økonomi'!Z"&amp;4+15*$A77+4*$A77+11),0)+IF(Analyse!$E$116="X",INDIRECT("'DATA - økonomi'!Z"&amp;4+15*$A77+4*$A77+12),0)+IF(Analyse!$E$117="X",INDIRECT("'DATA - økonomi'!Z"&amp;4+15*$A77+4*$A77+13),0)+IF(Analyse!$E$129="X",INDIRECT("'DATA - økonomi'!Z"&amp;4+15*$A77+4*$A77+14),0)</f>
        <v>0</v>
      </c>
      <c r="AA77" s="36">
        <f ca="1">IF(Analyse!$E$3="X",INDIRECT("'DATA - økonomi'!Z"&amp;4+15*$A77+4*$A77+0),0)+IF(Analyse!$E$4="X",INDIRECT("'DATA - økonomi'!Z"&amp;4+15*$A77+4*$A77+1),0)+IF(Analyse!$E$104="X",INDIRECT("'DATA - økonomi'!Z"&amp;4+15*$A77+4*$A77+2),0)+IF(Analyse!$E$105="X",INDIRECT("'DATA - økonomi'!Z"&amp;4+15*$A77+4*$A77+3),0)+IF(Analyse!$E$106="X",INDIRECT("'DATA - økonomi'!Z"&amp;4+15*$A77+4*$A77+4),0)+IF(Analyse!$E$107="X",INDIRECT("'DATA - økonomi'!Z"&amp;4+15*$A77+4*$A77+5),0)+IF(Analyse!$E$108="X",INDIRECT("'DATA - økonomi'!Z"&amp;4+15*$A77+4*$A77+6),0)+IF(Analyse!$E$109="X",INDIRECT("'DATA - økonomi'!Z"&amp;4+15*$A77+4*$A77+7),0)+IF(Analyse!$E$110="X",INDIRECT("'DATA - økonomi'!Z"&amp;4+15*$A77+4*$A77+8),0)+IF(Analyse!$E$111="X",INDIRECT("'DATA - økonomi'!Z"&amp;4+15*$A77+4*$A77+9),0)+IF(Analyse!$E$112="X",INDIRECT("'DATA - økonomi'!Z"&amp;4+15*$A77+4*$A77+10),0)+IF(Analyse!$E$115="X",INDIRECT("'DATA - økonomi'!Z"&amp;4+15*$A77+4*$A77+11),0)+IF(Analyse!$E$116="X",INDIRECT("'DATA - økonomi'!Z"&amp;4+15*$A77+4*$A77+12),0)+IF(Analyse!$E$117="X",INDIRECT("'DATA - økonomi'!Z"&amp;4+15*$A77+4*$A77+13),0)+IF(Analyse!$E$129="X",INDIRECT("'DATA - økonomi'!Z"&amp;4+15*$A77+4*$A77+14),0)</f>
        <v>0</v>
      </c>
      <c r="AB77" s="36">
        <f ca="1">IF(Analyse!$E$3="X",INDIRECT("'DATA - økonomi'!Z"&amp;4+15*$A77+4*$A77+0),0)+IF(Analyse!$E$4="X",INDIRECT("'DATA - økonomi'!Z"&amp;4+15*$A77+4*$A77+1),0)+IF(Analyse!$E$104="X",INDIRECT("'DATA - økonomi'!Z"&amp;4+15*$A77+4*$A77+2),0)+IF(Analyse!$E$105="X",INDIRECT("'DATA - økonomi'!Z"&amp;4+15*$A77+4*$A77+3),0)+IF(Analyse!$E$106="X",INDIRECT("'DATA - økonomi'!Z"&amp;4+15*$A77+4*$A77+4),0)+IF(Analyse!$E$107="X",INDIRECT("'DATA - økonomi'!Z"&amp;4+15*$A77+4*$A77+5),0)+IF(Analyse!$E$108="X",INDIRECT("'DATA - økonomi'!Z"&amp;4+15*$A77+4*$A77+6),0)+IF(Analyse!$E$109="X",INDIRECT("'DATA - økonomi'!Z"&amp;4+15*$A77+4*$A77+7),0)+IF(Analyse!$E$110="X",INDIRECT("'DATA - økonomi'!Z"&amp;4+15*$A77+4*$A77+8),0)+IF(Analyse!$E$111="X",INDIRECT("'DATA - økonomi'!Z"&amp;4+15*$A77+4*$A77+9),0)+IF(Analyse!$E$112="X",INDIRECT("'DATA - økonomi'!Z"&amp;4+15*$A77+4*$A77+10),0)+IF(Analyse!$E$115="X",INDIRECT("'DATA - økonomi'!Z"&amp;4+15*$A77+4*$A77+11),0)+IF(Analyse!$E$116="X",INDIRECT("'DATA - økonomi'!Z"&amp;4+15*$A77+4*$A77+12),0)+IF(Analyse!$E$117="X",INDIRECT("'DATA - økonomi'!Z"&amp;4+15*$A77+4*$A77+13),0)+IF(Analyse!$E$129="X",INDIRECT("'DATA - økonomi'!Z"&amp;4+15*$A77+4*$A77+14),0)</f>
        <v>0</v>
      </c>
      <c r="AC77" s="30"/>
      <c r="AD77" s="35" t="s">
        <v>85</v>
      </c>
      <c r="AE77" s="36">
        <f ca="1">IF(Analyse!$E$3="X",INDIRECT("'DATA - økonomi'!AE"&amp;4+15*$A77+4*$A77+0),0)+IF(Analyse!$E$4="X",INDIRECT("'DATA - økonomi'!AE"&amp;4+15*$A77+4*$A77+1),0)+IF(Analyse!$E$104="X",INDIRECT("'DATA - økonomi'!AE"&amp;4+15*$A77+4*$A77+2),0)+IF(Analyse!$E$105="X",INDIRECT("'DATA - økonomi'!AE"&amp;4+15*$A77+4*$A77+3),0)+IF(Analyse!$E$106="X",INDIRECT("'DATA - økonomi'!AE"&amp;4+15*$A77+4*$A77+4),0)+IF(Analyse!$E$107="X",INDIRECT("'DATA - økonomi'!AE"&amp;4+15*$A77+4*$A77+5),0)+IF(Analyse!$E$108="X",INDIRECT("'DATA - økonomi'!AE"&amp;4+15*$A77+4*$A77+6),0)+IF(Analyse!$E$109="X",INDIRECT("'DATA - økonomi'!AE"&amp;4+15*$A77+4*$A77+7),0)+IF(Analyse!$E$110="X",INDIRECT("'DATA - økonomi'!AE"&amp;4+15*$A77+4*$A77+8),0)+IF(Analyse!$E$111="X",INDIRECT("'DATA - økonomi'!AE"&amp;4+15*$A77+4*$A77+9),0)+IF(Analyse!$E$112="X",INDIRECT("'DATA - økonomi'!AE"&amp;4+15*$A77+4*$A77+10),0)+IF(Analyse!$E$115="X",INDIRECT("'DATA - økonomi'!AE"&amp;4+15*$A77+4*$A77+11),0)+IF(Analyse!$E$116="X",INDIRECT("'DATA - økonomi'!AE"&amp;4+15*$A77+4*$A77+12),0)+IF(Analyse!$E$117="X",INDIRECT("'DATA - økonomi'!AE"&amp;4+15*$A77+4*$A77+13),0)+IF(Analyse!$E$129="X",INDIRECT("'DATA - økonomi'!AE"&amp;4+15*$A77+4*$A77+14),0)</f>
        <v>0</v>
      </c>
      <c r="AF77" s="36">
        <f ca="1">IF(Analyse!$E$3="X",INDIRECT("'DATA - økonomi'!AF"&amp;4+15*$A77+4*$A77+0),0)+IF(Analyse!$E$4="X",INDIRECT("'DATA - økonomi'!AF"&amp;4+15*$A77+4*$A77+1),0)+IF(Analyse!$E$104="X",INDIRECT("'DATA - økonomi'!AF"&amp;4+15*$A77+4*$A77+2),0)+IF(Analyse!$E$105="X",INDIRECT("'DATA - økonomi'!AF"&amp;4+15*$A77+4*$A77+3),0)+IF(Analyse!$E$106="X",INDIRECT("'DATA - økonomi'!AF"&amp;4+15*$A77+4*$A77+4),0)+IF(Analyse!$E$107="X",INDIRECT("'DATA - økonomi'!AF"&amp;4+15*$A77+4*$A77+5),0)+IF(Analyse!$E$108="X",INDIRECT("'DATA - økonomi'!AF"&amp;4+15*$A77+4*$A77+6),0)+IF(Analyse!$E$109="X",INDIRECT("'DATA - økonomi'!AF"&amp;4+15*$A77+4*$A77+7),0)+IF(Analyse!$E$110="X",INDIRECT("'DATA - økonomi'!AF"&amp;4+15*$A77+4*$A77+8),0)+IF(Analyse!$E$111="X",INDIRECT("'DATA - økonomi'!AF"&amp;4+15*$A77+4*$A77+9),0)+IF(Analyse!$E$112="X",INDIRECT("'DATA - økonomi'!AF"&amp;4+15*$A77+4*$A77+10),0)+IF(Analyse!$E$115="X",INDIRECT("'DATA - økonomi'!AF"&amp;4+15*$A77+4*$A77+11),0)+IF(Analyse!$E$116="X",INDIRECT("'DATA - økonomi'!AF"&amp;4+15*$A77+4*$A77+12),0)+IF(Analyse!$E$117="X",INDIRECT("'DATA - økonomi'!AF"&amp;4+15*$A77+4*$A77+13),0)+IF(Analyse!$E$129="X",INDIRECT("'DATA - økonomi'!AF"&amp;4+15*$A77+4*$A77+14),0)</f>
        <v>0</v>
      </c>
      <c r="AG77" s="36">
        <f ca="1">IF(Analyse!$E$3="X",INDIRECT("'DATA - økonomi'!AG"&amp;4+15*$A77+4*$A77+0),0)+IF(Analyse!$E$4="X",INDIRECT("'DATA - økonomi'!AG"&amp;4+15*$A77+4*$A77+1),0)+IF(Analyse!$E$104="X",INDIRECT("'DATA - økonomi'!AG"&amp;4+15*$A77+4*$A77+2),0)+IF(Analyse!$E$105="X",INDIRECT("'DATA - økonomi'!AG"&amp;4+15*$A77+4*$A77+3),0)+IF(Analyse!$E$106="X",INDIRECT("'DATA - økonomi'!AG"&amp;4+15*$A77+4*$A77+4),0)+IF(Analyse!$E$107="X",INDIRECT("'DATA - økonomi'!AG"&amp;4+15*$A77+4*$A77+5),0)+IF(Analyse!$E$108="X",INDIRECT("'DATA - økonomi'!AG"&amp;4+15*$A77+4*$A77+6),0)+IF(Analyse!$E$109="X",INDIRECT("'DATA - økonomi'!AG"&amp;4+15*$A77+4*$A77+7),0)+IF(Analyse!$E$110="X",INDIRECT("'DATA - økonomi'!AG"&amp;4+15*$A77+4*$A77+8),0)+IF(Analyse!$E$111="X",INDIRECT("'DATA - økonomi'!AG"&amp;4+15*$A77+4*$A77+9),0)+IF(Analyse!$E$112="X",INDIRECT("'DATA - økonomi'!AG"&amp;4+15*$A77+4*$A77+10),0)+IF(Analyse!$E$115="X",INDIRECT("'DATA - økonomi'!AG"&amp;4+15*$A77+4*$A77+11),0)+IF(Analyse!$E$116="X",INDIRECT("'DATA - økonomi'!AG"&amp;4+15*$A77+4*$A77+12),0)+IF(Analyse!$E$117="X",INDIRECT("'DATA - økonomi'!AG"&amp;4+15*$A77+4*$A77+13),0)+IF(Analyse!$E$129="X",INDIRECT("'DATA - økonomi'!AG"&amp;4+15*$A77+4*$A77+14),0)</f>
        <v>0</v>
      </c>
      <c r="AH77" s="36">
        <f ca="1">IF(Analyse!$E$3="X",INDIRECT("'DATA - økonomi'!AH"&amp;4+15*$A77+4*$A77+0),0)+IF(Analyse!$E$4="X",INDIRECT("'DATA - økonomi'!AH"&amp;4+15*$A77+4*$A77+1),0)+IF(Analyse!$E$104="X",INDIRECT("'DATA - økonomi'!AH"&amp;4+15*$A77+4*$A77+2),0)+IF(Analyse!$E$105="X",INDIRECT("'DATA - økonomi'!AH"&amp;4+15*$A77+4*$A77+3),0)+IF(Analyse!$E$106="X",INDIRECT("'DATA - økonomi'!AH"&amp;4+15*$A77+4*$A77+4),0)+IF(Analyse!$E$107="X",INDIRECT("'DATA - økonomi'!AH"&amp;4+15*$A77+4*$A77+5),0)+IF(Analyse!$E$108="X",INDIRECT("'DATA - økonomi'!AH"&amp;4+15*$A77+4*$A77+6),0)+IF(Analyse!$E$109="X",INDIRECT("'DATA - økonomi'!AH"&amp;4+15*$A77+4*$A77+7),0)+IF(Analyse!$E$110="X",INDIRECT("'DATA - økonomi'!AH"&amp;4+15*$A77+4*$A77+8),0)+IF(Analyse!$E$111="X",INDIRECT("'DATA - økonomi'!AH"&amp;4+15*$A77+4*$A77+9),0)+IF(Analyse!$E$112="X",INDIRECT("'DATA - økonomi'!AH"&amp;4+15*$A77+4*$A77+10),0)+IF(Analyse!$E$115="X",INDIRECT("'DATA - økonomi'!AH"&amp;4+15*$A77+4*$A77+11),0)+IF(Analyse!$E$116="X",INDIRECT("'DATA - økonomi'!AH"&amp;4+15*$A77+4*$A77+12),0)+IF(Analyse!$E$117="X",INDIRECT("'DATA - økonomi'!AH"&amp;4+15*$A77+4*$A77+13),0)+IF(Analyse!$E$129="X",INDIRECT("'DATA - økonomi'!AH"&amp;4+15*$A77+4*$A77+14),0)</f>
        <v>0</v>
      </c>
      <c r="AI77" s="36">
        <f ca="1">IF(Analyse!$E$3="X",INDIRECT("'DATA - økonomi'!AI"&amp;4+15*$A77+4*$A77+0),0)+IF(Analyse!$E$4="X",INDIRECT("'DATA - økonomi'!AI"&amp;4+15*$A77+4*$A77+1),0)+IF(Analyse!$E$104="X",INDIRECT("'DATA - økonomi'!AI"&amp;4+15*$A77+4*$A77+2),0)+IF(Analyse!$E$105="X",INDIRECT("'DATA - økonomi'!AI"&amp;4+15*$A77+4*$A77+3),0)+IF(Analyse!$E$106="X",INDIRECT("'DATA - økonomi'!AI"&amp;4+15*$A77+4*$A77+4),0)+IF(Analyse!$E$107="X",INDIRECT("'DATA - økonomi'!AI"&amp;4+15*$A77+4*$A77+5),0)+IF(Analyse!$E$108="X",INDIRECT("'DATA - økonomi'!AI"&amp;4+15*$A77+4*$A77+6),0)+IF(Analyse!$E$109="X",INDIRECT("'DATA - økonomi'!AI"&amp;4+15*$A77+4*$A77+7),0)+IF(Analyse!$E$110="X",INDIRECT("'DATA - økonomi'!AI"&amp;4+15*$A77+4*$A77+8),0)+IF(Analyse!$E$111="X",INDIRECT("'DATA - økonomi'!AI"&amp;4+15*$A77+4*$A77+9),0)+IF(Analyse!$E$112="X",INDIRECT("'DATA - økonomi'!AI"&amp;4+15*$A77+4*$A77+10),0)+IF(Analyse!$E$115="X",INDIRECT("'DATA - økonomi'!AI"&amp;4+15*$A77+4*$A77+11),0)+IF(Analyse!$E$116="X",INDIRECT("'DATA - økonomi'!AI"&amp;4+15*$A77+4*$A77+12),0)+IF(Analyse!$E$117="X",INDIRECT("'DATA - økonomi'!AI"&amp;4+15*$A77+4*$A77+13),0)+IF(Analyse!$E$129="X",INDIRECT("'DATA - økonomi'!AI"&amp;4+15*$A77+4*$A77+14),0)</f>
        <v>0</v>
      </c>
      <c r="AJ77" s="36">
        <f ca="1">IF(Analyse!$E$3="X",INDIRECT("'DATA - økonomi'!AJ"&amp;4+15*$A77+4*$A77+0),0)+IF(Analyse!$E$4="X",INDIRECT("'DATA - økonomi'!AJ"&amp;4+15*$A77+4*$A77+1),0)+IF(Analyse!$E$104="X",INDIRECT("'DATA - økonomi'!AJ"&amp;4+15*$A77+4*$A77+2),0)+IF(Analyse!$E$105="X",INDIRECT("'DATA - økonomi'!AJ"&amp;4+15*$A77+4*$A77+3),0)+IF(Analyse!$E$106="X",INDIRECT("'DATA - økonomi'!AJ"&amp;4+15*$A77+4*$A77+4),0)+IF(Analyse!$E$107="X",INDIRECT("'DATA - økonomi'!AJ"&amp;4+15*$A77+4*$A77+5),0)+IF(Analyse!$E$108="X",INDIRECT("'DATA - økonomi'!AJ"&amp;4+15*$A77+4*$A77+6),0)+IF(Analyse!$E$109="X",INDIRECT("'DATA - økonomi'!AJ"&amp;4+15*$A77+4*$A77+7),0)+IF(Analyse!$E$110="X",INDIRECT("'DATA - økonomi'!AJ"&amp;4+15*$A77+4*$A77+8),0)+IF(Analyse!$E$111="X",INDIRECT("'DATA - økonomi'!AJ"&amp;4+15*$A77+4*$A77+9),0)+IF(Analyse!$E$112="X",INDIRECT("'DATA - økonomi'!AJ"&amp;4+15*$A77+4*$A77+10),0)+IF(Analyse!$E$115="X",INDIRECT("'DATA - økonomi'!AJ"&amp;4+15*$A77+4*$A77+11),0)+IF(Analyse!$E$116="X",INDIRECT("'DATA - økonomi'!AJ"&amp;4+15*$A77+4*$A77+12),0)+IF(Analyse!$E$117="X",INDIRECT("'DATA - økonomi'!AJ"&amp;4+15*$A77+4*$A77+13),0)+IF(Analyse!$E$129="X",INDIRECT("'DATA - økonomi'!AJ"&amp;4+15*$A77+4*$A77+14),0)</f>
        <v>0</v>
      </c>
      <c r="AK77" s="36">
        <f ca="1">IF(Analyse!$E$3="X",INDIRECT("'DATA - økonomi'!AK"&amp;4+15*$A77+4*$A77+0),0)+IF(Analyse!$E$4="X",INDIRECT("'DATA - økonomi'!AK"&amp;4+15*$A77+4*$A77+1),0)+IF(Analyse!$E$104="X",INDIRECT("'DATA - økonomi'!AK"&amp;4+15*$A77+4*$A77+2),0)+IF(Analyse!$E$105="X",INDIRECT("'DATA - økonomi'!AK"&amp;4+15*$A77+4*$A77+3),0)+IF(Analyse!$E$106="X",INDIRECT("'DATA - økonomi'!AK"&amp;4+15*$A77+4*$A77+4),0)+IF(Analyse!$E$107="X",INDIRECT("'DATA - økonomi'!AK"&amp;4+15*$A77+4*$A77+5),0)+IF(Analyse!$E$108="X",INDIRECT("'DATA - økonomi'!AK"&amp;4+15*$A77+4*$A77+6),0)+IF(Analyse!$E$109="X",INDIRECT("'DATA - økonomi'!AK"&amp;4+15*$A77+4*$A77+7),0)+IF(Analyse!$E$110="X",INDIRECT("'DATA - økonomi'!AK"&amp;4+15*$A77+4*$A77+8),0)+IF(Analyse!$E$111="X",INDIRECT("'DATA - økonomi'!AK"&amp;4+15*$A77+4*$A77+9),0)+IF(Analyse!$E$112="X",INDIRECT("'DATA - økonomi'!AK"&amp;4+15*$A77+4*$A77+10),0)+IF(Analyse!$E$115="X",INDIRECT("'DATA - økonomi'!AK"&amp;4+15*$A77+4*$A77+11),0)+IF(Analyse!$E$116="X",INDIRECT("'DATA - økonomi'!AK"&amp;4+15*$A77+4*$A77+12),0)+IF(Analyse!$E$117="X",INDIRECT("'DATA - økonomi'!AK"&amp;4+15*$A77+4*$A77+13),0)+IF(Analyse!$E$129="X",INDIRECT("'DATA - økonomi'!AK"&amp;4+15*$A77+4*$A77+14),0)</f>
        <v>0</v>
      </c>
      <c r="AL77" s="36">
        <f ca="1">IF(Analyse!$E$3="X",INDIRECT("'DATA - økonomi'!AL"&amp;4+15*$A77+4*$A77+0),0)+IF(Analyse!$E$4="X",INDIRECT("'DATA - økonomi'!AL"&amp;4+15*$A77+4*$A77+1),0)+IF(Analyse!$E$104="X",INDIRECT("'DATA - økonomi'!AL"&amp;4+15*$A77+4*$A77+2),0)+IF(Analyse!$E$105="X",INDIRECT("'DATA - økonomi'!AL"&amp;4+15*$A77+4*$A77+3),0)+IF(Analyse!$E$106="X",INDIRECT("'DATA - økonomi'!AL"&amp;4+15*$A77+4*$A77+4),0)+IF(Analyse!$E$107="X",INDIRECT("'DATA - økonomi'!AL"&amp;4+15*$A77+4*$A77+5),0)+IF(Analyse!$E$108="X",INDIRECT("'DATA - økonomi'!AL"&amp;4+15*$A77+4*$A77+6),0)+IF(Analyse!$E$109="X",INDIRECT("'DATA - økonomi'!AL"&amp;4+15*$A77+4*$A77+7),0)+IF(Analyse!$E$110="X",INDIRECT("'DATA - økonomi'!AL"&amp;4+15*$A77+4*$A77+8),0)+IF(Analyse!$E$111="X",INDIRECT("'DATA - økonomi'!AL"&amp;4+15*$A77+4*$A77+9),0)+IF(Analyse!$E$112="X",INDIRECT("'DATA - økonomi'!AL"&amp;4+15*$A77+4*$A77+10),0)+IF(Analyse!$E$115="X",INDIRECT("'DATA - økonomi'!AL"&amp;4+15*$A77+4*$A77+11),0)+IF(Analyse!$E$116="X",INDIRECT("'DATA - økonomi'!AL"&amp;4+15*$A77+4*$A77+12),0)+IF(Analyse!$E$117="X",INDIRECT("'DATA - økonomi'!AL"&amp;4+15*$A77+4*$A77+13),0)+IF(Analyse!$E$129="X",INDIRECT("'DATA - økonomi'!AL"&amp;4+15*$A77+4*$A77+14),0)</f>
        <v>0</v>
      </c>
      <c r="AM77" s="36">
        <f ca="1">IF(Analyse!$E$3="X",INDIRECT("'DATA - økonomi'!AM"&amp;4+15*$A77+4*$A77+0),0)+IF(Analyse!$E$4="X",INDIRECT("'DATA - økonomi'!AM"&amp;4+15*$A77+4*$A77+1),0)+IF(Analyse!$E$104="X",INDIRECT("'DATA - økonomi'!AM"&amp;4+15*$A77+4*$A77+2),0)+IF(Analyse!$E$105="X",INDIRECT("'DATA - økonomi'!AM"&amp;4+15*$A77+4*$A77+3),0)+IF(Analyse!$E$106="X",INDIRECT("'DATA - økonomi'!AM"&amp;4+15*$A77+4*$A77+4),0)+IF(Analyse!$E$107="X",INDIRECT("'DATA - økonomi'!AM"&amp;4+15*$A77+4*$A77+5),0)+IF(Analyse!$E$108="X",INDIRECT("'DATA - økonomi'!AM"&amp;4+15*$A77+4*$A77+6),0)+IF(Analyse!$E$109="X",INDIRECT("'DATA - økonomi'!AM"&amp;4+15*$A77+4*$A77+7),0)+IF(Analyse!$E$110="X",INDIRECT("'DATA - økonomi'!AM"&amp;4+15*$A77+4*$A77+8),0)+IF(Analyse!$E$111="X",INDIRECT("'DATA - økonomi'!AM"&amp;4+15*$A77+4*$A77+9),0)+IF(Analyse!$E$112="X",INDIRECT("'DATA - økonomi'!AM"&amp;4+15*$A77+4*$A77+10),0)+IF(Analyse!$E$115="X",INDIRECT("'DATA - økonomi'!AM"&amp;4+15*$A77+4*$A77+11),0)+IF(Analyse!$E$116="X",INDIRECT("'DATA - økonomi'!AM"&amp;4+15*$A77+4*$A77+12),0)+IF(Analyse!$E$117="X",INDIRECT("'DATA - økonomi'!AM"&amp;4+15*$A77+4*$A77+13),0)+IF(Analyse!$E$129="X",INDIRECT("'DATA - økonomi'!AM"&amp;4+15*$A77+4*$A77+14),0)</f>
        <v>0</v>
      </c>
      <c r="AN77" s="36">
        <f ca="1">IF(Analyse!$E$3="X",INDIRECT("'DATA - økonomi'!AN"&amp;4+15*$A77+4*$A77+0),0)+IF(Analyse!$E$4="X",INDIRECT("'DATA - økonomi'!AN"&amp;4+15*$A77+4*$A77+1),0)+IF(Analyse!$E$104="X",INDIRECT("'DATA - økonomi'!AN"&amp;4+15*$A77+4*$A77+2),0)+IF(Analyse!$E$105="X",INDIRECT("'DATA - økonomi'!AN"&amp;4+15*$A77+4*$A77+3),0)+IF(Analyse!$E$106="X",INDIRECT("'DATA - økonomi'!AN"&amp;4+15*$A77+4*$A77+4),0)+IF(Analyse!$E$107="X",INDIRECT("'DATA - økonomi'!AN"&amp;4+15*$A77+4*$A77+5),0)+IF(Analyse!$E$108="X",INDIRECT("'DATA - økonomi'!AN"&amp;4+15*$A77+4*$A77+6),0)+IF(Analyse!$E$109="X",INDIRECT("'DATA - økonomi'!AN"&amp;4+15*$A77+4*$A77+7),0)+IF(Analyse!$E$110="X",INDIRECT("'DATA - økonomi'!AN"&amp;4+15*$A77+4*$A77+8),0)+IF(Analyse!$E$111="X",INDIRECT("'DATA - økonomi'!AN"&amp;4+15*$A77+4*$A77+9),0)+IF(Analyse!$E$112="X",INDIRECT("'DATA - økonomi'!AN"&amp;4+15*$A77+4*$A77+10),0)+IF(Analyse!$E$115="X",INDIRECT("'DATA - økonomi'!AN"&amp;4+15*$A77+4*$A77+11),0)+IF(Analyse!$E$116="X",INDIRECT("'DATA - økonomi'!AN"&amp;4+15*$A77+4*$A77+12),0)+IF(Analyse!$E$117="X",INDIRECT("'DATA - økonomi'!AN"&amp;4+15*$A77+4*$A77+13),0)+IF(Analyse!$E$129="X",INDIRECT("'DATA - økonomi'!AN"&amp;4+15*$A77+4*$A77+14),0)</f>
        <v>0</v>
      </c>
      <c r="AO77" s="36">
        <f ca="1">IF(Analyse!$E$3="X",INDIRECT("'DATA - økonomi'!AO"&amp;4+15*$A77+4*$A77+0),0)+IF(Analyse!$E$4="X",INDIRECT("'DATA - økonomi'!AO"&amp;4+15*$A77+4*$A77+1),0)+IF(Analyse!$E$104="X",INDIRECT("'DATA - økonomi'!AO"&amp;4+15*$A77+4*$A77+2),0)+IF(Analyse!$E$105="X",INDIRECT("'DATA - økonomi'!AO"&amp;4+15*$A77+4*$A77+3),0)+IF(Analyse!$E$106="X",INDIRECT("'DATA - økonomi'!AO"&amp;4+15*$A77+4*$A77+4),0)+IF(Analyse!$E$107="X",INDIRECT("'DATA - økonomi'!AO"&amp;4+15*$A77+4*$A77+5),0)+IF(Analyse!$E$108="X",INDIRECT("'DATA - økonomi'!AO"&amp;4+15*$A77+4*$A77+6),0)+IF(Analyse!$E$109="X",INDIRECT("'DATA - økonomi'!AO"&amp;4+15*$A77+4*$A77+7),0)+IF(Analyse!$E$110="X",INDIRECT("'DATA - økonomi'!AO"&amp;4+15*$A77+4*$A77+8),0)+IF(Analyse!$E$111="X",INDIRECT("'DATA - økonomi'!AO"&amp;4+15*$A77+4*$A77+9),0)+IF(Analyse!$E$112="X",INDIRECT("'DATA - økonomi'!AO"&amp;4+15*$A77+4*$A77+10),0)+IF(Analyse!$E$115="X",INDIRECT("'DATA - økonomi'!AO"&amp;4+15*$A77+4*$A77+11),0)+IF(Analyse!$E$116="X",INDIRECT("'DATA - økonomi'!AO"&amp;4+15*$A77+4*$A77+12),0)+IF(Analyse!$E$117="X",INDIRECT("'DATA - økonomi'!AO"&amp;4+15*$A77+4*$A77+13),0)+IF(Analyse!$E$129="X",INDIRECT("'DATA - økonomi'!AO"&amp;4+15*$A77+4*$A77+14),0)</f>
        <v>0</v>
      </c>
      <c r="AP77" s="30"/>
      <c r="AQ77" s="35" t="s">
        <v>85</v>
      </c>
      <c r="AR77" s="36">
        <f ca="1">INDIRECT("'DATA - økonomi'!AE"&amp;($A180+1)*19)</f>
        <v>2180.8379999999997</v>
      </c>
      <c r="AS77" s="36">
        <f ca="1">INDIRECT("'DATA - økonomi'!AF"&amp;($A180+1)*19)</f>
        <v>2143.4229999999998</v>
      </c>
      <c r="AT77" s="36">
        <f ca="1">INDIRECT("'DATA - økonomi'!AG"&amp;($A180+1)*19)</f>
        <v>2101.6790000000001</v>
      </c>
      <c r="AU77" s="36">
        <f ca="1">INDIRECT("'DATA - økonomi'!AH"&amp;($A180+1)*19)</f>
        <v>2077.6</v>
      </c>
      <c r="AV77" s="36">
        <f ca="1">INDIRECT("'DATA - økonomi'!AI"&amp;($A180+1)*19)</f>
        <v>2066.8200000000002</v>
      </c>
      <c r="AW77" s="36">
        <f ca="1">INDIRECT("'DATA - økonomi'!AJ"&amp;($A180+1)*19)</f>
        <v>2038.56</v>
      </c>
      <c r="AX77" s="36">
        <f ca="1">INDIRECT("'DATA - økonomi'!AK"&amp;($A180+1)*19)</f>
        <v>2011.4639999999999</v>
      </c>
      <c r="AY77" s="36">
        <f ca="1">INDIRECT("'DATA - økonomi'!AL"&amp;($A180+1)*19)</f>
        <v>1993.0650000000001</v>
      </c>
      <c r="AZ77" s="36">
        <f ca="1">INDIRECT("'DATA - økonomi'!AM"&amp;($A180+1)*19)</f>
        <v>1999.3259999999998</v>
      </c>
      <c r="BA77" s="36">
        <f ca="1">INDIRECT("'DATA - økonomi'!AN"&amp;($A180+1)*19)</f>
        <v>2021.5039999999999</v>
      </c>
      <c r="BB77" s="36">
        <f ca="1">INDIRECT("'DATA - økonomi'!AO"&amp;($A180+1)*19)</f>
        <v>2015.85</v>
      </c>
      <c r="BC77" s="30"/>
    </row>
    <row r="78" spans="1:55" x14ac:dyDescent="0.25">
      <c r="A78" s="32">
        <v>74</v>
      </c>
      <c r="B78" s="35" t="s">
        <v>86</v>
      </c>
      <c r="C78" s="36">
        <f ca="1">IF(Analyse!$E$3="X",INDIRECT("'DATA - økonomi'!C"&amp;4+15*$A78+4*$A78+0),0)+IF(Analyse!$E$4="X",INDIRECT("'DATA - økonomi'!C"&amp;4+15*$A78+4*$A78+1),0)+IF(Analyse!$E$104="X",INDIRECT("'DATA - økonomi'!C"&amp;4+15*$A78+4*$A78+2),0)+IF(Analyse!$E$105="X",INDIRECT("'DATA - økonomi'!C"&amp;4+15*$A78+4*$A78+3),0)+IF(Analyse!$E$106="X",INDIRECT("'DATA - økonomi'!C"&amp;4+15*$A78+4*$A78+4),0)+IF(Analyse!$E$107="X",INDIRECT("'DATA - økonomi'!C"&amp;4+15*$A78+4*$A78+5),0)+IF(Analyse!$E$108="X",INDIRECT("'DATA - økonomi'!C"&amp;4+15*$A78+4*$A78+6),0)+IF(Analyse!$E$109="X",INDIRECT("'DATA - økonomi'!C"&amp;4+15*$A78+4*$A78+7),0)+IF(Analyse!$E$110="X",INDIRECT("'DATA - økonomi'!C"&amp;4+15*$A78+4*$A78+8),0)+IF(Analyse!$E$111="X",INDIRECT("'DATA - økonomi'!C"&amp;4+15*$A78+4*$A78+9),0)+IF(Analyse!$E$112="X",INDIRECT("'DATA - økonomi'!C"&amp;4+15*$A78+4*$A78+10),0)+IF(Analyse!$E$115="X",INDIRECT("'DATA - økonomi'!C"&amp;4+15*$A78+4*$A78+11),0)+IF(Analyse!$E$116="X",INDIRECT("'DATA - økonomi'!C"&amp;4+15*$A78+4*$A78+12),0)+IF(Analyse!$E$117="X",INDIRECT("'DATA - økonomi'!C"&amp;4+15*$A78+4*$A78+13),0)+IF(Analyse!$E$129="X",INDIRECT("'DATA - økonomi'!C"&amp;4+15*$A78+4*$A78+14),0)</f>
        <v>0</v>
      </c>
      <c r="D78" s="36">
        <f ca="1">IF(Analyse!$E$3="X",INDIRECT("'DATA - økonomi'!D"&amp;4+15*$A78+4*$A78+0),0)+IF(Analyse!$E$4="X",INDIRECT("'DATA - økonomi'!D"&amp;4+15*$A78+4*$A78+1),0)+IF(Analyse!$E$104="X",INDIRECT("'DATA - økonomi'!D"&amp;4+15*$A78+4*$A78+2),0)+IF(Analyse!$E$105="X",INDIRECT("'DATA - økonomi'!D"&amp;4+15*$A78+4*$A78+3),0)+IF(Analyse!$E$106="X",INDIRECT("'DATA - økonomi'!D"&amp;4+15*$A78+4*$A78+4),0)+IF(Analyse!$E$107="X",INDIRECT("'DATA - økonomi'!D"&amp;4+15*$A78+4*$A78+5),0)+IF(Analyse!$E$108="X",INDIRECT("'DATA - økonomi'!D"&amp;4+15*$A78+4*$A78+6),0)+IF(Analyse!$E$109="X",INDIRECT("'DATA - økonomi'!D"&amp;4+15*$A78+4*$A78+7),0)+IF(Analyse!$E$110="X",INDIRECT("'DATA - økonomi'!D"&amp;4+15*$A78+4*$A78+8),0)+IF(Analyse!$E$111="X",INDIRECT("'DATA - økonomi'!D"&amp;4+15*$A78+4*$A78+9),0)+IF(Analyse!$E$112="X",INDIRECT("'DATA - økonomi'!D"&amp;4+15*$A78+4*$A78+10),0)+IF(Analyse!$E$115="X",INDIRECT("'DATA - økonomi'!D"&amp;4+15*$A78+4*$A78+11),0)+IF(Analyse!$E$116="X",INDIRECT("'DATA - økonomi'!D"&amp;4+15*$A78+4*$A78+12),0)+IF(Analyse!$E$117="X",INDIRECT("'DATA - økonomi'!D"&amp;4+15*$A78+4*$A78+13),0)+IF(Analyse!$E$129="X",INDIRECT("'DATA - økonomi'!D"&amp;4+15*$A78+4*$A78+14),0)</f>
        <v>0</v>
      </c>
      <c r="E78" s="36">
        <f ca="1">IF(Analyse!$E$3="X",INDIRECT("'DATA - økonomi'!E"&amp;4+15*$A78+4*$A78+0),0)+IF(Analyse!$E$4="X",INDIRECT("'DATA - økonomi'!E"&amp;4+15*$A78+4*$A78+1),0)+IF(Analyse!$E$104="X",INDIRECT("'DATA - økonomi'!E"&amp;4+15*$A78+4*$A78+2),0)+IF(Analyse!$E$105="X",INDIRECT("'DATA - økonomi'!E"&amp;4+15*$A78+4*$A78+3),0)+IF(Analyse!$E$106="X",INDIRECT("'DATA - økonomi'!E"&amp;4+15*$A78+4*$A78+4),0)+IF(Analyse!$E$107="X",INDIRECT("'DATA - økonomi'!E"&amp;4+15*$A78+4*$A78+5),0)+IF(Analyse!$E$108="X",INDIRECT("'DATA - økonomi'!E"&amp;4+15*$A78+4*$A78+6),0)+IF(Analyse!$E$109="X",INDIRECT("'DATA - økonomi'!E"&amp;4+15*$A78+4*$A78+7),0)+IF(Analyse!$E$110="X",INDIRECT("'DATA - økonomi'!E"&amp;4+15*$A78+4*$A78+8),0)+IF(Analyse!$E$111="X",INDIRECT("'DATA - økonomi'!E"&amp;4+15*$A78+4*$A78+9),0)+IF(Analyse!$E$112="X",INDIRECT("'DATA - økonomi'!E"&amp;4+15*$A78+4*$A78+10),0)+IF(Analyse!$E$115="X",INDIRECT("'DATA - økonomi'!E"&amp;4+15*$A78+4*$A78+11),0)+IF(Analyse!$E$116="X",INDIRECT("'DATA - økonomi'!E"&amp;4+15*$A78+4*$A78+12),0)+IF(Analyse!$E$117="X",INDIRECT("'DATA - økonomi'!E"&amp;4+15*$A78+4*$A78+13),0)+IF(Analyse!$E$129="X",INDIRECT("'DATA - økonomi'!E"&amp;4+15*$A78+4*$A78+14),0)</f>
        <v>0</v>
      </c>
      <c r="F78" s="36">
        <f ca="1">IF(Analyse!$E$3="X",INDIRECT("'DATA - økonomi'!F"&amp;4+15*$A78+4*$A78+0),0)+IF(Analyse!$E$4="X",INDIRECT("'DATA - økonomi'!F"&amp;4+15*$A78+4*$A78+1),0)+IF(Analyse!$E$104="X",INDIRECT("'DATA - økonomi'!F"&amp;4+15*$A78+4*$A78+2),0)+IF(Analyse!$E$105="X",INDIRECT("'DATA - økonomi'!F"&amp;4+15*$A78+4*$A78+3),0)+IF(Analyse!$E$106="X",INDIRECT("'DATA - økonomi'!F"&amp;4+15*$A78+4*$A78+4),0)+IF(Analyse!$E$107="X",INDIRECT("'DATA - økonomi'!F"&amp;4+15*$A78+4*$A78+5),0)+IF(Analyse!$E$108="X",INDIRECT("'DATA - økonomi'!F"&amp;4+15*$A78+4*$A78+6),0)+IF(Analyse!$E$109="X",INDIRECT("'DATA - økonomi'!F"&amp;4+15*$A78+4*$A78+7),0)+IF(Analyse!$E$110="X",INDIRECT("'DATA - økonomi'!F"&amp;4+15*$A78+4*$A78+8),0)+IF(Analyse!$E$111="X",INDIRECT("'DATA - økonomi'!F"&amp;4+15*$A78+4*$A78+9),0)+IF(Analyse!$E$112="X",INDIRECT("'DATA - økonomi'!F"&amp;4+15*$A78+4*$A78+10),0)+IF(Analyse!$E$115="X",INDIRECT("'DATA - økonomi'!F"&amp;4+15*$A78+4*$A78+11),0)+IF(Analyse!$E$116="X",INDIRECT("'DATA - økonomi'!F"&amp;4+15*$A78+4*$A78+12),0)+IF(Analyse!$E$117="X",INDIRECT("'DATA - økonomi'!F"&amp;4+15*$A78+4*$A78+13),0)+IF(Analyse!$E$129="X",INDIRECT("'DATA - økonomi'!F"&amp;4+15*$A78+4*$A78+14),0)</f>
        <v>0</v>
      </c>
      <c r="G78" s="36">
        <f ca="1">IF(Analyse!$E$3="X",INDIRECT("'DATA - økonomi'!G"&amp;4+15*$A78+4*$A78+0),0)+IF(Analyse!$E$4="X",INDIRECT("'DATA - økonomi'!G"&amp;4+15*$A78+4*$A78+1),0)+IF(Analyse!$E$104="X",INDIRECT("'DATA - økonomi'!G"&amp;4+15*$A78+4*$A78+2),0)+IF(Analyse!$E$105="X",INDIRECT("'DATA - økonomi'!G"&amp;4+15*$A78+4*$A78+3),0)+IF(Analyse!$E$106="X",INDIRECT("'DATA - økonomi'!G"&amp;4+15*$A78+4*$A78+4),0)+IF(Analyse!$E$107="X",INDIRECT("'DATA - økonomi'!G"&amp;4+15*$A78+4*$A78+5),0)+IF(Analyse!$E$108="X",INDIRECT("'DATA - økonomi'!G"&amp;4+15*$A78+4*$A78+6),0)+IF(Analyse!$E$109="X",INDIRECT("'DATA - økonomi'!G"&amp;4+15*$A78+4*$A78+7),0)+IF(Analyse!$E$110="X",INDIRECT("'DATA - økonomi'!G"&amp;4+15*$A78+4*$A78+8),0)+IF(Analyse!$E$111="X",INDIRECT("'DATA - økonomi'!G"&amp;4+15*$A78+4*$A78+9),0)+IF(Analyse!$E$112="X",INDIRECT("'DATA - økonomi'!G"&amp;4+15*$A78+4*$A78+10),0)+IF(Analyse!$E$115="X",INDIRECT("'DATA - økonomi'!G"&amp;4+15*$A78+4*$A78+11),0)+IF(Analyse!$E$116="X",INDIRECT("'DATA - økonomi'!G"&amp;4+15*$A78+4*$A78+12),0)+IF(Analyse!$E$117="X",INDIRECT("'DATA - økonomi'!G"&amp;4+15*$A78+4*$A78+13),0)+IF(Analyse!$E$129="X",INDIRECT("'DATA - økonomi'!G"&amp;4+15*$A78+4*$A78+14),0)</f>
        <v>0</v>
      </c>
      <c r="H78" s="36">
        <f ca="1">IF(Analyse!$E$3="X",INDIRECT("'DATA - økonomi'!H"&amp;4+15*$A78+4*$A78+0),0)+IF(Analyse!$E$4="X",INDIRECT("'DATA - økonomi'!H"&amp;4+15*$A78+4*$A78+1),0)+IF(Analyse!$E$104="X",INDIRECT("'DATA - økonomi'!H"&amp;4+15*$A78+4*$A78+2),0)+IF(Analyse!$E$105="X",INDIRECT("'DATA - økonomi'!H"&amp;4+15*$A78+4*$A78+3),0)+IF(Analyse!$E$106="X",INDIRECT("'DATA - økonomi'!H"&amp;4+15*$A78+4*$A78+4),0)+IF(Analyse!$E$107="X",INDIRECT("'DATA - økonomi'!H"&amp;4+15*$A78+4*$A78+5),0)+IF(Analyse!$E$108="X",INDIRECT("'DATA - økonomi'!H"&amp;4+15*$A78+4*$A78+6),0)+IF(Analyse!$E$109="X",INDIRECT("'DATA - økonomi'!H"&amp;4+15*$A78+4*$A78+7),0)+IF(Analyse!$E$110="X",INDIRECT("'DATA - økonomi'!H"&amp;4+15*$A78+4*$A78+8),0)+IF(Analyse!$E$111="X",INDIRECT("'DATA - økonomi'!H"&amp;4+15*$A78+4*$A78+9),0)+IF(Analyse!$E$112="X",INDIRECT("'DATA - økonomi'!H"&amp;4+15*$A78+4*$A78+10),0)+IF(Analyse!$E$115="X",INDIRECT("'DATA - økonomi'!H"&amp;4+15*$A78+4*$A78+11),0)+IF(Analyse!$E$116="X",INDIRECT("'DATA - økonomi'!H"&amp;4+15*$A78+4*$A78+12),0)+IF(Analyse!$E$117="X",INDIRECT("'DATA - økonomi'!H"&amp;4+15*$A78+4*$A78+13),0)+IF(Analyse!$E$129="X",INDIRECT("'DATA - økonomi'!H"&amp;4+15*$A78+4*$A78+14),0)</f>
        <v>0</v>
      </c>
      <c r="I78" s="36">
        <f ca="1">IF(Analyse!$E$3="X",INDIRECT("'DATA - økonomi'!I"&amp;4+15*$A78+4*$A78+0),0)+IF(Analyse!$E$4="X",INDIRECT("'DATA - økonomi'!I"&amp;4+15*$A78+4*$A78+1),0)+IF(Analyse!$E$104="X",INDIRECT("'DATA - økonomi'!I"&amp;4+15*$A78+4*$A78+2),0)+IF(Analyse!$E$105="X",INDIRECT("'DATA - økonomi'!I"&amp;4+15*$A78+4*$A78+3),0)+IF(Analyse!$E$106="X",INDIRECT("'DATA - økonomi'!I"&amp;4+15*$A78+4*$A78+4),0)+IF(Analyse!$E$107="X",INDIRECT("'DATA - økonomi'!I"&amp;4+15*$A78+4*$A78+5),0)+IF(Analyse!$E$108="X",INDIRECT("'DATA - økonomi'!I"&amp;4+15*$A78+4*$A78+6),0)+IF(Analyse!$E$109="X",INDIRECT("'DATA - økonomi'!I"&amp;4+15*$A78+4*$A78+7),0)+IF(Analyse!$E$110="X",INDIRECT("'DATA - økonomi'!I"&amp;4+15*$A78+4*$A78+8),0)+IF(Analyse!$E$111="X",INDIRECT("'DATA - økonomi'!I"&amp;4+15*$A78+4*$A78+9),0)+IF(Analyse!$E$112="X",INDIRECT("'DATA - økonomi'!I"&amp;4+15*$A78+4*$A78+10),0)+IF(Analyse!$E$115="X",INDIRECT("'DATA - økonomi'!I"&amp;4+15*$A78+4*$A78+11),0)+IF(Analyse!$E$116="X",INDIRECT("'DATA - økonomi'!I"&amp;4+15*$A78+4*$A78+12),0)+IF(Analyse!$E$117="X",INDIRECT("'DATA - økonomi'!I"&amp;4+15*$A78+4*$A78+13),0)+IF(Analyse!$E$129="X",INDIRECT("'DATA - økonomi'!I"&amp;4+15*$A78+4*$A78+14),0)</f>
        <v>0</v>
      </c>
      <c r="J78" s="36">
        <f ca="1">IF(Analyse!$E$3="X",INDIRECT("'DATA - økonomi'!J"&amp;4+15*$A78+4*$A78+0),0)+IF(Analyse!$E$4="X",INDIRECT("'DATA - økonomi'!J"&amp;4+15*$A78+4*$A78+1),0)+IF(Analyse!$E$104="X",INDIRECT("'DATA - økonomi'!J"&amp;4+15*$A78+4*$A78+2),0)+IF(Analyse!$E$105="X",INDIRECT("'DATA - økonomi'!J"&amp;4+15*$A78+4*$A78+3),0)+IF(Analyse!$E$106="X",INDIRECT("'DATA - økonomi'!J"&amp;4+15*$A78+4*$A78+4),0)+IF(Analyse!$E$107="X",INDIRECT("'DATA - økonomi'!J"&amp;4+15*$A78+4*$A78+5),0)+IF(Analyse!$E$108="X",INDIRECT("'DATA - økonomi'!J"&amp;4+15*$A78+4*$A78+6),0)+IF(Analyse!$E$109="X",INDIRECT("'DATA - økonomi'!J"&amp;4+15*$A78+4*$A78+7),0)+IF(Analyse!$E$110="X",INDIRECT("'DATA - økonomi'!J"&amp;4+15*$A78+4*$A78+8),0)+IF(Analyse!$E$111="X",INDIRECT("'DATA - økonomi'!J"&amp;4+15*$A78+4*$A78+9),0)+IF(Analyse!$E$112="X",INDIRECT("'DATA - økonomi'!J"&amp;4+15*$A78+4*$A78+10),0)+IF(Analyse!$E$115="X",INDIRECT("'DATA - økonomi'!J"&amp;4+15*$A78+4*$A78+11),0)+IF(Analyse!$E$116="X",INDIRECT("'DATA - økonomi'!J"&amp;4+15*$A78+4*$A78+12),0)+IF(Analyse!$E$117="X",INDIRECT("'DATA - økonomi'!J"&amp;4+15*$A78+4*$A78+13),0)+IF(Analyse!$E$129="X",INDIRECT("'DATA - økonomi'!J"&amp;4+15*$A78+4*$A78+14),0)</f>
        <v>0</v>
      </c>
      <c r="K78" s="36">
        <f ca="1">IF(Analyse!$E$3="X",INDIRECT("'DATA - økonomi'!K"&amp;4+15*$A78+4*$A78+0),0)+IF(Analyse!$E$4="X",INDIRECT("'DATA - økonomi'!K"&amp;4+15*$A78+4*$A78+1),0)+IF(Analyse!$E$104="X",INDIRECT("'DATA - økonomi'!K"&amp;4+15*$A78+4*$A78+2),0)+IF(Analyse!$E$105="X",INDIRECT("'DATA - økonomi'!K"&amp;4+15*$A78+4*$A78+3),0)+IF(Analyse!$E$106="X",INDIRECT("'DATA - økonomi'!K"&amp;4+15*$A78+4*$A78+4),0)+IF(Analyse!$E$107="X",INDIRECT("'DATA - økonomi'!K"&amp;4+15*$A78+4*$A78+5),0)+IF(Analyse!$E$108="X",INDIRECT("'DATA - økonomi'!K"&amp;4+15*$A78+4*$A78+6),0)+IF(Analyse!$E$109="X",INDIRECT("'DATA - økonomi'!K"&amp;4+15*$A78+4*$A78+7),0)+IF(Analyse!$E$110="X",INDIRECT("'DATA - økonomi'!K"&amp;4+15*$A78+4*$A78+8),0)+IF(Analyse!$E$111="X",INDIRECT("'DATA - økonomi'!K"&amp;4+15*$A78+4*$A78+9),0)+IF(Analyse!$E$112="X",INDIRECT("'DATA - økonomi'!K"&amp;4+15*$A78+4*$A78+10),0)+IF(Analyse!$E$115="X",INDIRECT("'DATA - økonomi'!K"&amp;4+15*$A78+4*$A78+11),0)+IF(Analyse!$E$116="X",INDIRECT("'DATA - økonomi'!K"&amp;4+15*$A78+4*$A78+12),0)+IF(Analyse!$E$117="X",INDIRECT("'DATA - økonomi'!K"&amp;4+15*$A78+4*$A78+13),0)+IF(Analyse!$E$129="X",INDIRECT("'DATA - økonomi'!K"&amp;4+15*$A78+4*$A78+14),0)</f>
        <v>0</v>
      </c>
      <c r="L78" s="36">
        <f ca="1">IF(Analyse!$E$3="X",INDIRECT("'DATA - økonomi'!L"&amp;4+15*$A78+4*$A78+0),0)+IF(Analyse!$E$4="X",INDIRECT("'DATA - økonomi'!L"&amp;4+15*$A78+4*$A78+1),0)+IF(Analyse!$E$104="X",INDIRECT("'DATA - økonomi'!L"&amp;4+15*$A78+4*$A78+2),0)+IF(Analyse!$E$105="X",INDIRECT("'DATA - økonomi'!L"&amp;4+15*$A78+4*$A78+3),0)+IF(Analyse!$E$106="X",INDIRECT("'DATA - økonomi'!L"&amp;4+15*$A78+4*$A78+4),0)+IF(Analyse!$E$107="X",INDIRECT("'DATA - økonomi'!L"&amp;4+15*$A78+4*$A78+5),0)+IF(Analyse!$E$108="X",INDIRECT("'DATA - økonomi'!L"&amp;4+15*$A78+4*$A78+6),0)+IF(Analyse!$E$109="X",INDIRECT("'DATA - økonomi'!L"&amp;4+15*$A78+4*$A78+7),0)+IF(Analyse!$E$110="X",INDIRECT("'DATA - økonomi'!L"&amp;4+15*$A78+4*$A78+8),0)+IF(Analyse!$E$111="X",INDIRECT("'DATA - økonomi'!L"&amp;4+15*$A78+4*$A78+9),0)+IF(Analyse!$E$112="X",INDIRECT("'DATA - økonomi'!L"&amp;4+15*$A78+4*$A78+10),0)+IF(Analyse!$E$115="X",INDIRECT("'DATA - økonomi'!L"&amp;4+15*$A78+4*$A78+11),0)+IF(Analyse!$E$116="X",INDIRECT("'DATA - økonomi'!L"&amp;4+15*$A78+4*$A78+12),0)+IF(Analyse!$E$117="X",INDIRECT("'DATA - økonomi'!L"&amp;4+15*$A78+4*$A78+13),0)+IF(Analyse!$E$129="X",INDIRECT("'DATA - økonomi'!L"&amp;4+15*$A78+4*$A78+14),0)</f>
        <v>0</v>
      </c>
      <c r="M78" s="36">
        <f ca="1">IF(Analyse!$E$3="X",INDIRECT("'DATA - økonomi'!M"&amp;4+15*$A78+4*$A78+0),0)+IF(Analyse!$E$4="X",INDIRECT("'DATA - økonomi'!M"&amp;4+15*$A78+4*$A78+1),0)+IF(Analyse!$E$104="X",INDIRECT("'DATA - økonomi'!M"&amp;4+15*$A78+4*$A78+2),0)+IF(Analyse!$E$105="X",INDIRECT("'DATA - økonomi'!M"&amp;4+15*$A78+4*$A78+3),0)+IF(Analyse!$E$106="X",INDIRECT("'DATA - økonomi'!M"&amp;4+15*$A78+4*$A78+4),0)+IF(Analyse!$E$107="X",INDIRECT("'DATA - økonomi'!M"&amp;4+15*$A78+4*$A78+5),0)+IF(Analyse!$E$108="X",INDIRECT("'DATA - økonomi'!M"&amp;4+15*$A78+4*$A78+6),0)+IF(Analyse!$E$109="X",INDIRECT("'DATA - økonomi'!M"&amp;4+15*$A78+4*$A78+7),0)+IF(Analyse!$E$110="X",INDIRECT("'DATA - økonomi'!M"&amp;4+15*$A78+4*$A78+8),0)+IF(Analyse!$E$111="X",INDIRECT("'DATA - økonomi'!M"&amp;4+15*$A78+4*$A78+9),0)+IF(Analyse!$E$112="X",INDIRECT("'DATA - økonomi'!M"&amp;4+15*$A78+4*$A78+10),0)+IF(Analyse!$E$115="X",INDIRECT("'DATA - økonomi'!M"&amp;4+15*$A78+4*$A78+11),0)+IF(Analyse!$E$116="X",INDIRECT("'DATA - økonomi'!M"&amp;4+15*$A78+4*$A78+12),0)+IF(Analyse!$E$117="X",INDIRECT("'DATA - økonomi'!M"&amp;4+15*$A78+4*$A78+13),0)+IF(Analyse!$E$129="X",INDIRECT("'DATA - økonomi'!M"&amp;4+15*$A78+4*$A78+14),0)</f>
        <v>0</v>
      </c>
      <c r="N78" s="36">
        <f ca="1">IF(Analyse!$E$3="X",INDIRECT("'DATA - økonomi'!N"&amp;4+15*$A78+4*$A78+0),0)+IF(Analyse!$E$4="X",INDIRECT("'DATA - økonomi'!N"&amp;4+15*$A78+4*$A78+1),0)+IF(Analyse!$E$104="X",INDIRECT("'DATA - økonomi'!N"&amp;4+15*$A78+4*$A78+2),0)+IF(Analyse!$E$105="X",INDIRECT("'DATA - økonomi'!N"&amp;4+15*$A78+4*$A78+3),0)+IF(Analyse!$E$106="X",INDIRECT("'DATA - økonomi'!N"&amp;4+15*$A78+4*$A78+4),0)+IF(Analyse!$E$107="X",INDIRECT("'DATA - økonomi'!N"&amp;4+15*$A78+4*$A78+5),0)+IF(Analyse!$E$108="X",INDIRECT("'DATA - økonomi'!N"&amp;4+15*$A78+4*$A78+6),0)+IF(Analyse!$E$109="X",INDIRECT("'DATA - økonomi'!N"&amp;4+15*$A78+4*$A78+7),0)+IF(Analyse!$E$110="X",INDIRECT("'DATA - økonomi'!N"&amp;4+15*$A78+4*$A78+8),0)+IF(Analyse!$E$111="X",INDIRECT("'DATA - økonomi'!N"&amp;4+15*$A78+4*$A78+9),0)+IF(Analyse!$E$112="X",INDIRECT("'DATA - økonomi'!N"&amp;4+15*$A78+4*$A78+10),0)+IF(Analyse!$E$115="X",INDIRECT("'DATA - økonomi'!N"&amp;4+15*$A78+4*$A78+11),0)+IF(Analyse!$E$116="X",INDIRECT("'DATA - økonomi'!N"&amp;4+15*$A78+4*$A78+12),0)+IF(Analyse!$E$117="X",INDIRECT("'DATA - økonomi'!N"&amp;4+15*$A78+4*$A78+13),0)+IF(Analyse!$E$129="X",INDIRECT("'DATA - økonomi'!N"&amp;4+15*$A78+4*$A78+14),0)</f>
        <v>0</v>
      </c>
      <c r="O78" s="32"/>
      <c r="P78" s="35" t="s">
        <v>86</v>
      </c>
      <c r="Q78" s="36">
        <f ca="1">IF(Analyse!$E$3="X",INDIRECT("'DATA - økonomi'!Q"&amp;4+15*$A78+4*$A78+0),0)+IF(Analyse!$E$4="X",INDIRECT("'DATA - økonomi'!Q"&amp;4+15*$A78+4*$A78+1),0)+IF(Analyse!$E$104="X",INDIRECT("'DATA - økonomi'!Q"&amp;4+15*$A78+4*$A78+2),0)+IF(Analyse!$E$105="X",INDIRECT("'DATA - økonomi'!Q"&amp;4+15*$A78+4*$A78+3),0)+IF(Analyse!$E$106="X",INDIRECT("'DATA - økonomi'!Q"&amp;4+15*$A78+4*$A78+4),0)+IF(Analyse!$E$107="X",INDIRECT("'DATA - økonomi'!Q"&amp;4+15*$A78+4*$A78+5),0)+IF(Analyse!$E$108="X",INDIRECT("'DATA - økonomi'!Q"&amp;4+15*$A78+4*$A78+6),0)+IF(Analyse!$E$109="X",INDIRECT("'DATA - økonomi'!Q"&amp;4+15*$A78+4*$A78+7),0)+IF(Analyse!$E$110="X",INDIRECT("'DATA - økonomi'!Q"&amp;4+15*$A78+4*$A78+8),0)+IF(Analyse!$E$111="X",INDIRECT("'DATA - økonomi'!Q"&amp;4+15*$A78+4*$A78+9),0)+IF(Analyse!$E$112="X",INDIRECT("'DATA - økonomi'!Q"&amp;4+15*$A78+4*$A78+10),0)+IF(Analyse!$E$115="X",INDIRECT("'DATA - økonomi'!Q"&amp;4+15*$A78+4*$A78+11),0)+IF(Analyse!$E$116="X",INDIRECT("'DATA - økonomi'!Q"&amp;4+15*$A78+4*$A78+12),0)+IF(Analyse!$E$117="X",INDIRECT("'DATA - økonomi'!Q"&amp;4+15*$A78+4*$A78+13),0)+IF(Analyse!$E$129="X",INDIRECT("'DATA - økonomi'!Q"&amp;4+15*$A78+4*$A78+14),0)</f>
        <v>0</v>
      </c>
      <c r="R78" s="36">
        <f ca="1">IF(Analyse!$E$3="X",INDIRECT("'DATA - økonomi'!R"&amp;4+15*$A78+4*$A78+0),0)+IF(Analyse!$E$4="X",INDIRECT("'DATA - økonomi'!R"&amp;4+15*$A78+4*$A78+1),0)+IF(Analyse!$E$104="X",INDIRECT("'DATA - økonomi'!R"&amp;4+15*$A78+4*$A78+2),0)+IF(Analyse!$E$105="X",INDIRECT("'DATA - økonomi'!R"&amp;4+15*$A78+4*$A78+3),0)+IF(Analyse!$E$106="X",INDIRECT("'DATA - økonomi'!R"&amp;4+15*$A78+4*$A78+4),0)+IF(Analyse!$E$107="X",INDIRECT("'DATA - økonomi'!R"&amp;4+15*$A78+4*$A78+5),0)+IF(Analyse!$E$108="X",INDIRECT("'DATA - økonomi'!R"&amp;4+15*$A78+4*$A78+6),0)+IF(Analyse!$E$109="X",INDIRECT("'DATA - økonomi'!R"&amp;4+15*$A78+4*$A78+7),0)+IF(Analyse!$E$110="X",INDIRECT("'DATA - økonomi'!R"&amp;4+15*$A78+4*$A78+8),0)+IF(Analyse!$E$111="X",INDIRECT("'DATA - økonomi'!R"&amp;4+15*$A78+4*$A78+9),0)+IF(Analyse!$E$112="X",INDIRECT("'DATA - økonomi'!R"&amp;4+15*$A78+4*$A78+10),0)+IF(Analyse!$E$115="X",INDIRECT("'DATA - økonomi'!R"&amp;4+15*$A78+4*$A78+11),0)+IF(Analyse!$E$116="X",INDIRECT("'DATA - økonomi'!R"&amp;4+15*$A78+4*$A78+12),0)+IF(Analyse!$E$117="X",INDIRECT("'DATA - økonomi'!R"&amp;4+15*$A78+4*$A78+13),0)+IF(Analyse!$E$129="X",INDIRECT("'DATA - økonomi'!R"&amp;4+15*$A78+4*$A78+14),0)</f>
        <v>0</v>
      </c>
      <c r="S78" s="36">
        <f ca="1">IF(Analyse!$E$3="X",INDIRECT("'DATA - økonomi'!S"&amp;4+15*$A78+4*$A78+0),0)+IF(Analyse!$E$4="X",INDIRECT("'DATA - økonomi'!S"&amp;4+15*$A78+4*$A78+1),0)+IF(Analyse!$E$104="X",INDIRECT("'DATA - økonomi'!S"&amp;4+15*$A78+4*$A78+2),0)+IF(Analyse!$E$105="X",INDIRECT("'DATA - økonomi'!S"&amp;4+15*$A78+4*$A78+3),0)+IF(Analyse!$E$106="X",INDIRECT("'DATA - økonomi'!S"&amp;4+15*$A78+4*$A78+4),0)+IF(Analyse!$E$107="X",INDIRECT("'DATA - økonomi'!S"&amp;4+15*$A78+4*$A78+5),0)+IF(Analyse!$E$108="X",INDIRECT("'DATA - økonomi'!S"&amp;4+15*$A78+4*$A78+6),0)+IF(Analyse!$E$109="X",INDIRECT("'DATA - økonomi'!S"&amp;4+15*$A78+4*$A78+7),0)+IF(Analyse!$E$110="X",INDIRECT("'DATA - økonomi'!S"&amp;4+15*$A78+4*$A78+8),0)+IF(Analyse!$E$111="X",INDIRECT("'DATA - økonomi'!S"&amp;4+15*$A78+4*$A78+9),0)+IF(Analyse!$E$112="X",INDIRECT("'DATA - økonomi'!S"&amp;4+15*$A78+4*$A78+10),0)+IF(Analyse!$E$115="X",INDIRECT("'DATA - økonomi'!S"&amp;4+15*$A78+4*$A78+11),0)+IF(Analyse!$E$116="X",INDIRECT("'DATA - økonomi'!S"&amp;4+15*$A78+4*$A78+12),0)+IF(Analyse!$E$117="X",INDIRECT("'DATA - økonomi'!S"&amp;4+15*$A78+4*$A78+13),0)+IF(Analyse!$E$129="X",INDIRECT("'DATA - økonomi'!S"&amp;4+15*$A78+4*$A78+14),0)</f>
        <v>0</v>
      </c>
      <c r="T78" s="36">
        <f ca="1">IF(Analyse!$E$3="X",INDIRECT("'DATA - økonomi'!T"&amp;4+15*$A78+4*$A78+0),0)+IF(Analyse!$E$4="X",INDIRECT("'DATA - økonomi'!T"&amp;4+15*$A78+4*$A78+1),0)+IF(Analyse!$E$104="X",INDIRECT("'DATA - økonomi'!T"&amp;4+15*$A78+4*$A78+2),0)+IF(Analyse!$E$105="X",INDIRECT("'DATA - økonomi'!T"&amp;4+15*$A78+4*$A78+3),0)+IF(Analyse!$E$106="X",INDIRECT("'DATA - økonomi'!T"&amp;4+15*$A78+4*$A78+4),0)+IF(Analyse!$E$107="X",INDIRECT("'DATA - økonomi'!T"&amp;4+15*$A78+4*$A78+5),0)+IF(Analyse!$E$108="X",INDIRECT("'DATA - økonomi'!T"&amp;4+15*$A78+4*$A78+6),0)+IF(Analyse!$E$109="X",INDIRECT("'DATA - økonomi'!T"&amp;4+15*$A78+4*$A78+7),0)+IF(Analyse!$E$110="X",INDIRECT("'DATA - økonomi'!T"&amp;4+15*$A78+4*$A78+8),0)+IF(Analyse!$E$111="X",INDIRECT("'DATA - økonomi'!T"&amp;4+15*$A78+4*$A78+9),0)+IF(Analyse!$E$112="X",INDIRECT("'DATA - økonomi'!T"&amp;4+15*$A78+4*$A78+10),0)+IF(Analyse!$E$115="X",INDIRECT("'DATA - økonomi'!T"&amp;4+15*$A78+4*$A78+11),0)+IF(Analyse!$E$116="X",INDIRECT("'DATA - økonomi'!T"&amp;4+15*$A78+4*$A78+12),0)+IF(Analyse!$E$117="X",INDIRECT("'DATA - økonomi'!T"&amp;4+15*$A78+4*$A78+13),0)+IF(Analyse!$E$129="X",INDIRECT("'DATA - økonomi'!T"&amp;4+15*$A78+4*$A78+14),0)</f>
        <v>0</v>
      </c>
      <c r="U78" s="36">
        <f ca="1">IF(Analyse!$E$3="X",INDIRECT("'DATA - økonomi'!U"&amp;4+15*$A78+4*$A78+0),0)+IF(Analyse!$E$4="X",INDIRECT("'DATA - økonomi'!U"&amp;4+15*$A78+4*$A78+1),0)+IF(Analyse!$E$104="X",INDIRECT("'DATA - økonomi'!U"&amp;4+15*$A78+4*$A78+2),0)+IF(Analyse!$E$105="X",INDIRECT("'DATA - økonomi'!U"&amp;4+15*$A78+4*$A78+3),0)+IF(Analyse!$E$106="X",INDIRECT("'DATA - økonomi'!U"&amp;4+15*$A78+4*$A78+4),0)+IF(Analyse!$E$107="X",INDIRECT("'DATA - økonomi'!U"&amp;4+15*$A78+4*$A78+5),0)+IF(Analyse!$E$108="X",INDIRECT("'DATA - økonomi'!U"&amp;4+15*$A78+4*$A78+6),0)+IF(Analyse!$E$109="X",INDIRECT("'DATA - økonomi'!U"&amp;4+15*$A78+4*$A78+7),0)+IF(Analyse!$E$110="X",INDIRECT("'DATA - økonomi'!U"&amp;4+15*$A78+4*$A78+8),0)+IF(Analyse!$E$111="X",INDIRECT("'DATA - økonomi'!U"&amp;4+15*$A78+4*$A78+9),0)+IF(Analyse!$E$112="X",INDIRECT("'DATA - økonomi'!U"&amp;4+15*$A78+4*$A78+10),0)+IF(Analyse!$E$115="X",INDIRECT("'DATA - økonomi'!U"&amp;4+15*$A78+4*$A78+11),0)+IF(Analyse!$E$116="X",INDIRECT("'DATA - økonomi'!U"&amp;4+15*$A78+4*$A78+12),0)+IF(Analyse!$E$117="X",INDIRECT("'DATA - økonomi'!U"&amp;4+15*$A78+4*$A78+13),0)+IF(Analyse!$E$129="X",INDIRECT("'DATA - økonomi'!U"&amp;4+15*$A78+4*$A78+14),0)</f>
        <v>0</v>
      </c>
      <c r="V78" s="36">
        <f ca="1">IF(Analyse!$E$3="X",INDIRECT("'DATA - økonomi'!V"&amp;4+15*$A78+4*$A78+0),0)+IF(Analyse!$E$4="X",INDIRECT("'DATA - økonomi'!V"&amp;4+15*$A78+4*$A78+1),0)+IF(Analyse!$E$104="X",INDIRECT("'DATA - økonomi'!V"&amp;4+15*$A78+4*$A78+2),0)+IF(Analyse!$E$105="X",INDIRECT("'DATA - økonomi'!V"&amp;4+15*$A78+4*$A78+3),0)+IF(Analyse!$E$106="X",INDIRECT("'DATA - økonomi'!V"&amp;4+15*$A78+4*$A78+4),0)+IF(Analyse!$E$107="X",INDIRECT("'DATA - økonomi'!V"&amp;4+15*$A78+4*$A78+5),0)+IF(Analyse!$E$108="X",INDIRECT("'DATA - økonomi'!V"&amp;4+15*$A78+4*$A78+6),0)+IF(Analyse!$E$109="X",INDIRECT("'DATA - økonomi'!V"&amp;4+15*$A78+4*$A78+7),0)+IF(Analyse!$E$110="X",INDIRECT("'DATA - økonomi'!V"&amp;4+15*$A78+4*$A78+8),0)+IF(Analyse!$E$111="X",INDIRECT("'DATA - økonomi'!V"&amp;4+15*$A78+4*$A78+9),0)+IF(Analyse!$E$112="X",INDIRECT("'DATA - økonomi'!V"&amp;4+15*$A78+4*$A78+10),0)+IF(Analyse!$E$115="X",INDIRECT("'DATA - økonomi'!V"&amp;4+15*$A78+4*$A78+11),0)+IF(Analyse!$E$116="X",INDIRECT("'DATA - økonomi'!V"&amp;4+15*$A78+4*$A78+12),0)+IF(Analyse!$E$117="X",INDIRECT("'DATA - økonomi'!V"&amp;4+15*$A78+4*$A78+13),0)+IF(Analyse!$E$129="X",INDIRECT("'DATA - økonomi'!V"&amp;4+15*$A78+4*$A78+14),0)</f>
        <v>0</v>
      </c>
      <c r="W78" s="36">
        <f ca="1">IF(Analyse!$E$3="X",INDIRECT("'DATA - økonomi'!W"&amp;4+15*$A78+4*$A78+0),0)+IF(Analyse!$E$4="X",INDIRECT("'DATA - økonomi'!W"&amp;4+15*$A78+4*$A78+1),0)+IF(Analyse!$E$104="X",INDIRECT("'DATA - økonomi'!W"&amp;4+15*$A78+4*$A78+2),0)+IF(Analyse!$E$105="X",INDIRECT("'DATA - økonomi'!W"&amp;4+15*$A78+4*$A78+3),0)+IF(Analyse!$E$106="X",INDIRECT("'DATA - økonomi'!W"&amp;4+15*$A78+4*$A78+4),0)+IF(Analyse!$E$107="X",INDIRECT("'DATA - økonomi'!W"&amp;4+15*$A78+4*$A78+5),0)+IF(Analyse!$E$108="X",INDIRECT("'DATA - økonomi'!W"&amp;4+15*$A78+4*$A78+6),0)+IF(Analyse!$E$109="X",INDIRECT("'DATA - økonomi'!W"&amp;4+15*$A78+4*$A78+7),0)+IF(Analyse!$E$110="X",INDIRECT("'DATA - økonomi'!W"&amp;4+15*$A78+4*$A78+8),0)+IF(Analyse!$E$111="X",INDIRECT("'DATA - økonomi'!W"&amp;4+15*$A78+4*$A78+9),0)+IF(Analyse!$E$112="X",INDIRECT("'DATA - økonomi'!W"&amp;4+15*$A78+4*$A78+10),0)+IF(Analyse!$E$115="X",INDIRECT("'DATA - økonomi'!W"&amp;4+15*$A78+4*$A78+11),0)+IF(Analyse!$E$116="X",INDIRECT("'DATA - økonomi'!W"&amp;4+15*$A78+4*$A78+12),0)+IF(Analyse!$E$117="X",INDIRECT("'DATA - økonomi'!W"&amp;4+15*$A78+4*$A78+13),0)+IF(Analyse!$E$129="X",INDIRECT("'DATA - økonomi'!W"&amp;4+15*$A78+4*$A78+14),0)</f>
        <v>0</v>
      </c>
      <c r="X78" s="36">
        <f ca="1">IF(Analyse!$E$3="X",INDIRECT("'DATA - økonomi'!X"&amp;4+15*$A78+4*$A78+0),0)+IF(Analyse!$E$4="X",INDIRECT("'DATA - økonomi'!X"&amp;4+15*$A78+4*$A78+1),0)+IF(Analyse!$E$104="X",INDIRECT("'DATA - økonomi'!X"&amp;4+15*$A78+4*$A78+2),0)+IF(Analyse!$E$105="X",INDIRECT("'DATA - økonomi'!X"&amp;4+15*$A78+4*$A78+3),0)+IF(Analyse!$E$106="X",INDIRECT("'DATA - økonomi'!X"&amp;4+15*$A78+4*$A78+4),0)+IF(Analyse!$E$107="X",INDIRECT("'DATA - økonomi'!X"&amp;4+15*$A78+4*$A78+5),0)+IF(Analyse!$E$108="X",INDIRECT("'DATA - økonomi'!X"&amp;4+15*$A78+4*$A78+6),0)+IF(Analyse!$E$109="X",INDIRECT("'DATA - økonomi'!X"&amp;4+15*$A78+4*$A78+7),0)+IF(Analyse!$E$110="X",INDIRECT("'DATA - økonomi'!X"&amp;4+15*$A78+4*$A78+8),0)+IF(Analyse!$E$111="X",INDIRECT("'DATA - økonomi'!X"&amp;4+15*$A78+4*$A78+9),0)+IF(Analyse!$E$112="X",INDIRECT("'DATA - økonomi'!X"&amp;4+15*$A78+4*$A78+10),0)+IF(Analyse!$E$115="X",INDIRECT("'DATA - økonomi'!X"&amp;4+15*$A78+4*$A78+11),0)+IF(Analyse!$E$116="X",INDIRECT("'DATA - økonomi'!X"&amp;4+15*$A78+4*$A78+12),0)+IF(Analyse!$E$117="X",INDIRECT("'DATA - økonomi'!X"&amp;4+15*$A78+4*$A78+13),0)+IF(Analyse!$E$129="X",INDIRECT("'DATA - økonomi'!X"&amp;4+15*$A78+4*$A78+14),0)</f>
        <v>0</v>
      </c>
      <c r="Y78" s="36">
        <f ca="1">IF(Analyse!$E$3="X",INDIRECT("'DATA - økonomi'!Y"&amp;4+15*$A78+4*$A78+0),0)+IF(Analyse!$E$4="X",INDIRECT("'DATA - økonomi'!Y"&amp;4+15*$A78+4*$A78+1),0)+IF(Analyse!$E$104="X",INDIRECT("'DATA - økonomi'!Y"&amp;4+15*$A78+4*$A78+2),0)+IF(Analyse!$E$105="X",INDIRECT("'DATA - økonomi'!Y"&amp;4+15*$A78+4*$A78+3),0)+IF(Analyse!$E$106="X",INDIRECT("'DATA - økonomi'!Y"&amp;4+15*$A78+4*$A78+4),0)+IF(Analyse!$E$107="X",INDIRECT("'DATA - økonomi'!Y"&amp;4+15*$A78+4*$A78+5),0)+IF(Analyse!$E$108="X",INDIRECT("'DATA - økonomi'!Y"&amp;4+15*$A78+4*$A78+6),0)+IF(Analyse!$E$109="X",INDIRECT("'DATA - økonomi'!Y"&amp;4+15*$A78+4*$A78+7),0)+IF(Analyse!$E$110="X",INDIRECT("'DATA - økonomi'!Y"&amp;4+15*$A78+4*$A78+8),0)+IF(Analyse!$E$111="X",INDIRECT("'DATA - økonomi'!Y"&amp;4+15*$A78+4*$A78+9),0)+IF(Analyse!$E$112="X",INDIRECT("'DATA - økonomi'!Y"&amp;4+15*$A78+4*$A78+10),0)+IF(Analyse!$E$115="X",INDIRECT("'DATA - økonomi'!Y"&amp;4+15*$A78+4*$A78+11),0)+IF(Analyse!$E$116="X",INDIRECT("'DATA - økonomi'!Y"&amp;4+15*$A78+4*$A78+12),0)+IF(Analyse!$E$117="X",INDIRECT("'DATA - økonomi'!Y"&amp;4+15*$A78+4*$A78+13),0)+IF(Analyse!$E$129="X",INDIRECT("'DATA - økonomi'!Y"&amp;4+15*$A78+4*$A78+14),0)</f>
        <v>0</v>
      </c>
      <c r="Z78" s="36">
        <f ca="1">IF(Analyse!$E$3="X",INDIRECT("'DATA - økonomi'!Z"&amp;4+15*$A78+4*$A78+0),0)+IF(Analyse!$E$4="X",INDIRECT("'DATA - økonomi'!Z"&amp;4+15*$A78+4*$A78+1),0)+IF(Analyse!$E$104="X",INDIRECT("'DATA - økonomi'!Z"&amp;4+15*$A78+4*$A78+2),0)+IF(Analyse!$E$105="X",INDIRECT("'DATA - økonomi'!Z"&amp;4+15*$A78+4*$A78+3),0)+IF(Analyse!$E$106="X",INDIRECT("'DATA - økonomi'!Z"&amp;4+15*$A78+4*$A78+4),0)+IF(Analyse!$E$107="X",INDIRECT("'DATA - økonomi'!Z"&amp;4+15*$A78+4*$A78+5),0)+IF(Analyse!$E$108="X",INDIRECT("'DATA - økonomi'!Z"&amp;4+15*$A78+4*$A78+6),0)+IF(Analyse!$E$109="X",INDIRECT("'DATA - økonomi'!Z"&amp;4+15*$A78+4*$A78+7),0)+IF(Analyse!$E$110="X",INDIRECT("'DATA - økonomi'!Z"&amp;4+15*$A78+4*$A78+8),0)+IF(Analyse!$E$111="X",INDIRECT("'DATA - økonomi'!Z"&amp;4+15*$A78+4*$A78+9),0)+IF(Analyse!$E$112="X",INDIRECT("'DATA - økonomi'!Z"&amp;4+15*$A78+4*$A78+10),0)+IF(Analyse!$E$115="X",INDIRECT("'DATA - økonomi'!Z"&amp;4+15*$A78+4*$A78+11),0)+IF(Analyse!$E$116="X",INDIRECT("'DATA - økonomi'!Z"&amp;4+15*$A78+4*$A78+12),0)+IF(Analyse!$E$117="X",INDIRECT("'DATA - økonomi'!Z"&amp;4+15*$A78+4*$A78+13),0)+IF(Analyse!$E$129="X",INDIRECT("'DATA - økonomi'!Z"&amp;4+15*$A78+4*$A78+14),0)</f>
        <v>0</v>
      </c>
      <c r="AA78" s="36">
        <f ca="1">IF(Analyse!$E$3="X",INDIRECT("'DATA - økonomi'!Z"&amp;4+15*$A78+4*$A78+0),0)+IF(Analyse!$E$4="X",INDIRECT("'DATA - økonomi'!Z"&amp;4+15*$A78+4*$A78+1),0)+IF(Analyse!$E$104="X",INDIRECT("'DATA - økonomi'!Z"&amp;4+15*$A78+4*$A78+2),0)+IF(Analyse!$E$105="X",INDIRECT("'DATA - økonomi'!Z"&amp;4+15*$A78+4*$A78+3),0)+IF(Analyse!$E$106="X",INDIRECT("'DATA - økonomi'!Z"&amp;4+15*$A78+4*$A78+4),0)+IF(Analyse!$E$107="X",INDIRECT("'DATA - økonomi'!Z"&amp;4+15*$A78+4*$A78+5),0)+IF(Analyse!$E$108="X",INDIRECT("'DATA - økonomi'!Z"&amp;4+15*$A78+4*$A78+6),0)+IF(Analyse!$E$109="X",INDIRECT("'DATA - økonomi'!Z"&amp;4+15*$A78+4*$A78+7),0)+IF(Analyse!$E$110="X",INDIRECT("'DATA - økonomi'!Z"&amp;4+15*$A78+4*$A78+8),0)+IF(Analyse!$E$111="X",INDIRECT("'DATA - økonomi'!Z"&amp;4+15*$A78+4*$A78+9),0)+IF(Analyse!$E$112="X",INDIRECT("'DATA - økonomi'!Z"&amp;4+15*$A78+4*$A78+10),0)+IF(Analyse!$E$115="X",INDIRECT("'DATA - økonomi'!Z"&amp;4+15*$A78+4*$A78+11),0)+IF(Analyse!$E$116="X",INDIRECT("'DATA - økonomi'!Z"&amp;4+15*$A78+4*$A78+12),0)+IF(Analyse!$E$117="X",INDIRECT("'DATA - økonomi'!Z"&amp;4+15*$A78+4*$A78+13),0)+IF(Analyse!$E$129="X",INDIRECT("'DATA - økonomi'!Z"&amp;4+15*$A78+4*$A78+14),0)</f>
        <v>0</v>
      </c>
      <c r="AB78" s="36">
        <f ca="1">IF(Analyse!$E$3="X",INDIRECT("'DATA - økonomi'!Z"&amp;4+15*$A78+4*$A78+0),0)+IF(Analyse!$E$4="X",INDIRECT("'DATA - økonomi'!Z"&amp;4+15*$A78+4*$A78+1),0)+IF(Analyse!$E$104="X",INDIRECT("'DATA - økonomi'!Z"&amp;4+15*$A78+4*$A78+2),0)+IF(Analyse!$E$105="X",INDIRECT("'DATA - økonomi'!Z"&amp;4+15*$A78+4*$A78+3),0)+IF(Analyse!$E$106="X",INDIRECT("'DATA - økonomi'!Z"&amp;4+15*$A78+4*$A78+4),0)+IF(Analyse!$E$107="X",INDIRECT("'DATA - økonomi'!Z"&amp;4+15*$A78+4*$A78+5),0)+IF(Analyse!$E$108="X",INDIRECT("'DATA - økonomi'!Z"&amp;4+15*$A78+4*$A78+6),0)+IF(Analyse!$E$109="X",INDIRECT("'DATA - økonomi'!Z"&amp;4+15*$A78+4*$A78+7),0)+IF(Analyse!$E$110="X",INDIRECT("'DATA - økonomi'!Z"&amp;4+15*$A78+4*$A78+8),0)+IF(Analyse!$E$111="X",INDIRECT("'DATA - økonomi'!Z"&amp;4+15*$A78+4*$A78+9),0)+IF(Analyse!$E$112="X",INDIRECT("'DATA - økonomi'!Z"&amp;4+15*$A78+4*$A78+10),0)+IF(Analyse!$E$115="X",INDIRECT("'DATA - økonomi'!Z"&amp;4+15*$A78+4*$A78+11),0)+IF(Analyse!$E$116="X",INDIRECT("'DATA - økonomi'!Z"&amp;4+15*$A78+4*$A78+12),0)+IF(Analyse!$E$117="X",INDIRECT("'DATA - økonomi'!Z"&amp;4+15*$A78+4*$A78+13),0)+IF(Analyse!$E$129="X",INDIRECT("'DATA - økonomi'!Z"&amp;4+15*$A78+4*$A78+14),0)</f>
        <v>0</v>
      </c>
      <c r="AC78" s="30"/>
      <c r="AD78" s="35" t="s">
        <v>86</v>
      </c>
      <c r="AE78" s="36">
        <f ca="1">IF(Analyse!$E$3="X",INDIRECT("'DATA - økonomi'!AE"&amp;4+15*$A78+4*$A78+0),0)+IF(Analyse!$E$4="X",INDIRECT("'DATA - økonomi'!AE"&amp;4+15*$A78+4*$A78+1),0)+IF(Analyse!$E$104="X",INDIRECT("'DATA - økonomi'!AE"&amp;4+15*$A78+4*$A78+2),0)+IF(Analyse!$E$105="X",INDIRECT("'DATA - økonomi'!AE"&amp;4+15*$A78+4*$A78+3),0)+IF(Analyse!$E$106="X",INDIRECT("'DATA - økonomi'!AE"&amp;4+15*$A78+4*$A78+4),0)+IF(Analyse!$E$107="X",INDIRECT("'DATA - økonomi'!AE"&amp;4+15*$A78+4*$A78+5),0)+IF(Analyse!$E$108="X",INDIRECT("'DATA - økonomi'!AE"&amp;4+15*$A78+4*$A78+6),0)+IF(Analyse!$E$109="X",INDIRECT("'DATA - økonomi'!AE"&amp;4+15*$A78+4*$A78+7),0)+IF(Analyse!$E$110="X",INDIRECT("'DATA - økonomi'!AE"&amp;4+15*$A78+4*$A78+8),0)+IF(Analyse!$E$111="X",INDIRECT("'DATA - økonomi'!AE"&amp;4+15*$A78+4*$A78+9),0)+IF(Analyse!$E$112="X",INDIRECT("'DATA - økonomi'!AE"&amp;4+15*$A78+4*$A78+10),0)+IF(Analyse!$E$115="X",INDIRECT("'DATA - økonomi'!AE"&amp;4+15*$A78+4*$A78+11),0)+IF(Analyse!$E$116="X",INDIRECT("'DATA - økonomi'!AE"&amp;4+15*$A78+4*$A78+12),0)+IF(Analyse!$E$117="X",INDIRECT("'DATA - økonomi'!AE"&amp;4+15*$A78+4*$A78+13),0)+IF(Analyse!$E$129="X",INDIRECT("'DATA - økonomi'!AE"&amp;4+15*$A78+4*$A78+14),0)</f>
        <v>0</v>
      </c>
      <c r="AF78" s="36">
        <f ca="1">IF(Analyse!$E$3="X",INDIRECT("'DATA - økonomi'!AF"&amp;4+15*$A78+4*$A78+0),0)+IF(Analyse!$E$4="X",INDIRECT("'DATA - økonomi'!AF"&amp;4+15*$A78+4*$A78+1),0)+IF(Analyse!$E$104="X",INDIRECT("'DATA - økonomi'!AF"&amp;4+15*$A78+4*$A78+2),0)+IF(Analyse!$E$105="X",INDIRECT("'DATA - økonomi'!AF"&amp;4+15*$A78+4*$A78+3),0)+IF(Analyse!$E$106="X",INDIRECT("'DATA - økonomi'!AF"&amp;4+15*$A78+4*$A78+4),0)+IF(Analyse!$E$107="X",INDIRECT("'DATA - økonomi'!AF"&amp;4+15*$A78+4*$A78+5),0)+IF(Analyse!$E$108="X",INDIRECT("'DATA - økonomi'!AF"&amp;4+15*$A78+4*$A78+6),0)+IF(Analyse!$E$109="X",INDIRECT("'DATA - økonomi'!AF"&amp;4+15*$A78+4*$A78+7),0)+IF(Analyse!$E$110="X",INDIRECT("'DATA - økonomi'!AF"&amp;4+15*$A78+4*$A78+8),0)+IF(Analyse!$E$111="X",INDIRECT("'DATA - økonomi'!AF"&amp;4+15*$A78+4*$A78+9),0)+IF(Analyse!$E$112="X",INDIRECT("'DATA - økonomi'!AF"&amp;4+15*$A78+4*$A78+10),0)+IF(Analyse!$E$115="X",INDIRECT("'DATA - økonomi'!AF"&amp;4+15*$A78+4*$A78+11),0)+IF(Analyse!$E$116="X",INDIRECT("'DATA - økonomi'!AF"&amp;4+15*$A78+4*$A78+12),0)+IF(Analyse!$E$117="X",INDIRECT("'DATA - økonomi'!AF"&amp;4+15*$A78+4*$A78+13),0)+IF(Analyse!$E$129="X",INDIRECT("'DATA - økonomi'!AF"&amp;4+15*$A78+4*$A78+14),0)</f>
        <v>0</v>
      </c>
      <c r="AG78" s="36">
        <f ca="1">IF(Analyse!$E$3="X",INDIRECT("'DATA - økonomi'!AG"&amp;4+15*$A78+4*$A78+0),0)+IF(Analyse!$E$4="X",INDIRECT("'DATA - økonomi'!AG"&amp;4+15*$A78+4*$A78+1),0)+IF(Analyse!$E$104="X",INDIRECT("'DATA - økonomi'!AG"&amp;4+15*$A78+4*$A78+2),0)+IF(Analyse!$E$105="X",INDIRECT("'DATA - økonomi'!AG"&amp;4+15*$A78+4*$A78+3),0)+IF(Analyse!$E$106="X",INDIRECT("'DATA - økonomi'!AG"&amp;4+15*$A78+4*$A78+4),0)+IF(Analyse!$E$107="X",INDIRECT("'DATA - økonomi'!AG"&amp;4+15*$A78+4*$A78+5),0)+IF(Analyse!$E$108="X",INDIRECT("'DATA - økonomi'!AG"&amp;4+15*$A78+4*$A78+6),0)+IF(Analyse!$E$109="X",INDIRECT("'DATA - økonomi'!AG"&amp;4+15*$A78+4*$A78+7),0)+IF(Analyse!$E$110="X",INDIRECT("'DATA - økonomi'!AG"&amp;4+15*$A78+4*$A78+8),0)+IF(Analyse!$E$111="X",INDIRECT("'DATA - økonomi'!AG"&amp;4+15*$A78+4*$A78+9),0)+IF(Analyse!$E$112="X",INDIRECT("'DATA - økonomi'!AG"&amp;4+15*$A78+4*$A78+10),0)+IF(Analyse!$E$115="X",INDIRECT("'DATA - økonomi'!AG"&amp;4+15*$A78+4*$A78+11),0)+IF(Analyse!$E$116="X",INDIRECT("'DATA - økonomi'!AG"&amp;4+15*$A78+4*$A78+12),0)+IF(Analyse!$E$117="X",INDIRECT("'DATA - økonomi'!AG"&amp;4+15*$A78+4*$A78+13),0)+IF(Analyse!$E$129="X",INDIRECT("'DATA - økonomi'!AG"&amp;4+15*$A78+4*$A78+14),0)</f>
        <v>0</v>
      </c>
      <c r="AH78" s="36">
        <f ca="1">IF(Analyse!$E$3="X",INDIRECT("'DATA - økonomi'!AH"&amp;4+15*$A78+4*$A78+0),0)+IF(Analyse!$E$4="X",INDIRECT("'DATA - økonomi'!AH"&amp;4+15*$A78+4*$A78+1),0)+IF(Analyse!$E$104="X",INDIRECT("'DATA - økonomi'!AH"&amp;4+15*$A78+4*$A78+2),0)+IF(Analyse!$E$105="X",INDIRECT("'DATA - økonomi'!AH"&amp;4+15*$A78+4*$A78+3),0)+IF(Analyse!$E$106="X",INDIRECT("'DATA - økonomi'!AH"&amp;4+15*$A78+4*$A78+4),0)+IF(Analyse!$E$107="X",INDIRECT("'DATA - økonomi'!AH"&amp;4+15*$A78+4*$A78+5),0)+IF(Analyse!$E$108="X",INDIRECT("'DATA - økonomi'!AH"&amp;4+15*$A78+4*$A78+6),0)+IF(Analyse!$E$109="X",INDIRECT("'DATA - økonomi'!AH"&amp;4+15*$A78+4*$A78+7),0)+IF(Analyse!$E$110="X",INDIRECT("'DATA - økonomi'!AH"&amp;4+15*$A78+4*$A78+8),0)+IF(Analyse!$E$111="X",INDIRECT("'DATA - økonomi'!AH"&amp;4+15*$A78+4*$A78+9),0)+IF(Analyse!$E$112="X",INDIRECT("'DATA - økonomi'!AH"&amp;4+15*$A78+4*$A78+10),0)+IF(Analyse!$E$115="X",INDIRECT("'DATA - økonomi'!AH"&amp;4+15*$A78+4*$A78+11),0)+IF(Analyse!$E$116="X",INDIRECT("'DATA - økonomi'!AH"&amp;4+15*$A78+4*$A78+12),0)+IF(Analyse!$E$117="X",INDIRECT("'DATA - økonomi'!AH"&amp;4+15*$A78+4*$A78+13),0)+IF(Analyse!$E$129="X",INDIRECT("'DATA - økonomi'!AH"&amp;4+15*$A78+4*$A78+14),0)</f>
        <v>0</v>
      </c>
      <c r="AI78" s="36">
        <f ca="1">IF(Analyse!$E$3="X",INDIRECT("'DATA - økonomi'!AI"&amp;4+15*$A78+4*$A78+0),0)+IF(Analyse!$E$4="X",INDIRECT("'DATA - økonomi'!AI"&amp;4+15*$A78+4*$A78+1),0)+IF(Analyse!$E$104="X",INDIRECT("'DATA - økonomi'!AI"&amp;4+15*$A78+4*$A78+2),0)+IF(Analyse!$E$105="X",INDIRECT("'DATA - økonomi'!AI"&amp;4+15*$A78+4*$A78+3),0)+IF(Analyse!$E$106="X",INDIRECT("'DATA - økonomi'!AI"&amp;4+15*$A78+4*$A78+4),0)+IF(Analyse!$E$107="X",INDIRECT("'DATA - økonomi'!AI"&amp;4+15*$A78+4*$A78+5),0)+IF(Analyse!$E$108="X",INDIRECT("'DATA - økonomi'!AI"&amp;4+15*$A78+4*$A78+6),0)+IF(Analyse!$E$109="X",INDIRECT("'DATA - økonomi'!AI"&amp;4+15*$A78+4*$A78+7),0)+IF(Analyse!$E$110="X",INDIRECT("'DATA - økonomi'!AI"&amp;4+15*$A78+4*$A78+8),0)+IF(Analyse!$E$111="X",INDIRECT("'DATA - økonomi'!AI"&amp;4+15*$A78+4*$A78+9),0)+IF(Analyse!$E$112="X",INDIRECT("'DATA - økonomi'!AI"&amp;4+15*$A78+4*$A78+10),0)+IF(Analyse!$E$115="X",INDIRECT("'DATA - økonomi'!AI"&amp;4+15*$A78+4*$A78+11),0)+IF(Analyse!$E$116="X",INDIRECT("'DATA - økonomi'!AI"&amp;4+15*$A78+4*$A78+12),0)+IF(Analyse!$E$117="X",INDIRECT("'DATA - økonomi'!AI"&amp;4+15*$A78+4*$A78+13),0)+IF(Analyse!$E$129="X",INDIRECT("'DATA - økonomi'!AI"&amp;4+15*$A78+4*$A78+14),0)</f>
        <v>0</v>
      </c>
      <c r="AJ78" s="36">
        <f ca="1">IF(Analyse!$E$3="X",INDIRECT("'DATA - økonomi'!AJ"&amp;4+15*$A78+4*$A78+0),0)+IF(Analyse!$E$4="X",INDIRECT("'DATA - økonomi'!AJ"&amp;4+15*$A78+4*$A78+1),0)+IF(Analyse!$E$104="X",INDIRECT("'DATA - økonomi'!AJ"&amp;4+15*$A78+4*$A78+2),0)+IF(Analyse!$E$105="X",INDIRECT("'DATA - økonomi'!AJ"&amp;4+15*$A78+4*$A78+3),0)+IF(Analyse!$E$106="X",INDIRECT("'DATA - økonomi'!AJ"&amp;4+15*$A78+4*$A78+4),0)+IF(Analyse!$E$107="X",INDIRECT("'DATA - økonomi'!AJ"&amp;4+15*$A78+4*$A78+5),0)+IF(Analyse!$E$108="X",INDIRECT("'DATA - økonomi'!AJ"&amp;4+15*$A78+4*$A78+6),0)+IF(Analyse!$E$109="X",INDIRECT("'DATA - økonomi'!AJ"&amp;4+15*$A78+4*$A78+7),0)+IF(Analyse!$E$110="X",INDIRECT("'DATA - økonomi'!AJ"&amp;4+15*$A78+4*$A78+8),0)+IF(Analyse!$E$111="X",INDIRECT("'DATA - økonomi'!AJ"&amp;4+15*$A78+4*$A78+9),0)+IF(Analyse!$E$112="X",INDIRECT("'DATA - økonomi'!AJ"&amp;4+15*$A78+4*$A78+10),0)+IF(Analyse!$E$115="X",INDIRECT("'DATA - økonomi'!AJ"&amp;4+15*$A78+4*$A78+11),0)+IF(Analyse!$E$116="X",INDIRECT("'DATA - økonomi'!AJ"&amp;4+15*$A78+4*$A78+12),0)+IF(Analyse!$E$117="X",INDIRECT("'DATA - økonomi'!AJ"&amp;4+15*$A78+4*$A78+13),0)+IF(Analyse!$E$129="X",INDIRECT("'DATA - økonomi'!AJ"&amp;4+15*$A78+4*$A78+14),0)</f>
        <v>0</v>
      </c>
      <c r="AK78" s="36">
        <f ca="1">IF(Analyse!$E$3="X",INDIRECT("'DATA - økonomi'!AK"&amp;4+15*$A78+4*$A78+0),0)+IF(Analyse!$E$4="X",INDIRECT("'DATA - økonomi'!AK"&amp;4+15*$A78+4*$A78+1),0)+IF(Analyse!$E$104="X",INDIRECT("'DATA - økonomi'!AK"&amp;4+15*$A78+4*$A78+2),0)+IF(Analyse!$E$105="X",INDIRECT("'DATA - økonomi'!AK"&amp;4+15*$A78+4*$A78+3),0)+IF(Analyse!$E$106="X",INDIRECT("'DATA - økonomi'!AK"&amp;4+15*$A78+4*$A78+4),0)+IF(Analyse!$E$107="X",INDIRECT("'DATA - økonomi'!AK"&amp;4+15*$A78+4*$A78+5),0)+IF(Analyse!$E$108="X",INDIRECT("'DATA - økonomi'!AK"&amp;4+15*$A78+4*$A78+6),0)+IF(Analyse!$E$109="X",INDIRECT("'DATA - økonomi'!AK"&amp;4+15*$A78+4*$A78+7),0)+IF(Analyse!$E$110="X",INDIRECT("'DATA - økonomi'!AK"&amp;4+15*$A78+4*$A78+8),0)+IF(Analyse!$E$111="X",INDIRECT("'DATA - økonomi'!AK"&amp;4+15*$A78+4*$A78+9),0)+IF(Analyse!$E$112="X",INDIRECT("'DATA - økonomi'!AK"&amp;4+15*$A78+4*$A78+10),0)+IF(Analyse!$E$115="X",INDIRECT("'DATA - økonomi'!AK"&amp;4+15*$A78+4*$A78+11),0)+IF(Analyse!$E$116="X",INDIRECT("'DATA - økonomi'!AK"&amp;4+15*$A78+4*$A78+12),0)+IF(Analyse!$E$117="X",INDIRECT("'DATA - økonomi'!AK"&amp;4+15*$A78+4*$A78+13),0)+IF(Analyse!$E$129="X",INDIRECT("'DATA - økonomi'!AK"&amp;4+15*$A78+4*$A78+14),0)</f>
        <v>0</v>
      </c>
      <c r="AL78" s="36">
        <f ca="1">IF(Analyse!$E$3="X",INDIRECT("'DATA - økonomi'!AL"&amp;4+15*$A78+4*$A78+0),0)+IF(Analyse!$E$4="X",INDIRECT("'DATA - økonomi'!AL"&amp;4+15*$A78+4*$A78+1),0)+IF(Analyse!$E$104="X",INDIRECT("'DATA - økonomi'!AL"&amp;4+15*$A78+4*$A78+2),0)+IF(Analyse!$E$105="X",INDIRECT("'DATA - økonomi'!AL"&amp;4+15*$A78+4*$A78+3),0)+IF(Analyse!$E$106="X",INDIRECT("'DATA - økonomi'!AL"&amp;4+15*$A78+4*$A78+4),0)+IF(Analyse!$E$107="X",INDIRECT("'DATA - økonomi'!AL"&amp;4+15*$A78+4*$A78+5),0)+IF(Analyse!$E$108="X",INDIRECT("'DATA - økonomi'!AL"&amp;4+15*$A78+4*$A78+6),0)+IF(Analyse!$E$109="X",INDIRECT("'DATA - økonomi'!AL"&amp;4+15*$A78+4*$A78+7),0)+IF(Analyse!$E$110="X",INDIRECT("'DATA - økonomi'!AL"&amp;4+15*$A78+4*$A78+8),0)+IF(Analyse!$E$111="X",INDIRECT("'DATA - økonomi'!AL"&amp;4+15*$A78+4*$A78+9),0)+IF(Analyse!$E$112="X",INDIRECT("'DATA - økonomi'!AL"&amp;4+15*$A78+4*$A78+10),0)+IF(Analyse!$E$115="X",INDIRECT("'DATA - økonomi'!AL"&amp;4+15*$A78+4*$A78+11),0)+IF(Analyse!$E$116="X",INDIRECT("'DATA - økonomi'!AL"&amp;4+15*$A78+4*$A78+12),0)+IF(Analyse!$E$117="X",INDIRECT("'DATA - økonomi'!AL"&amp;4+15*$A78+4*$A78+13),0)+IF(Analyse!$E$129="X",INDIRECT("'DATA - økonomi'!AL"&amp;4+15*$A78+4*$A78+14),0)</f>
        <v>0</v>
      </c>
      <c r="AM78" s="36">
        <f ca="1">IF(Analyse!$E$3="X",INDIRECT("'DATA - økonomi'!AM"&amp;4+15*$A78+4*$A78+0),0)+IF(Analyse!$E$4="X",INDIRECT("'DATA - økonomi'!AM"&amp;4+15*$A78+4*$A78+1),0)+IF(Analyse!$E$104="X",INDIRECT("'DATA - økonomi'!AM"&amp;4+15*$A78+4*$A78+2),0)+IF(Analyse!$E$105="X",INDIRECT("'DATA - økonomi'!AM"&amp;4+15*$A78+4*$A78+3),0)+IF(Analyse!$E$106="X",INDIRECT("'DATA - økonomi'!AM"&amp;4+15*$A78+4*$A78+4),0)+IF(Analyse!$E$107="X",INDIRECT("'DATA - økonomi'!AM"&amp;4+15*$A78+4*$A78+5),0)+IF(Analyse!$E$108="X",INDIRECT("'DATA - økonomi'!AM"&amp;4+15*$A78+4*$A78+6),0)+IF(Analyse!$E$109="X",INDIRECT("'DATA - økonomi'!AM"&amp;4+15*$A78+4*$A78+7),0)+IF(Analyse!$E$110="X",INDIRECT("'DATA - økonomi'!AM"&amp;4+15*$A78+4*$A78+8),0)+IF(Analyse!$E$111="X",INDIRECT("'DATA - økonomi'!AM"&amp;4+15*$A78+4*$A78+9),0)+IF(Analyse!$E$112="X",INDIRECT("'DATA - økonomi'!AM"&amp;4+15*$A78+4*$A78+10),0)+IF(Analyse!$E$115="X",INDIRECT("'DATA - økonomi'!AM"&amp;4+15*$A78+4*$A78+11),0)+IF(Analyse!$E$116="X",INDIRECT("'DATA - økonomi'!AM"&amp;4+15*$A78+4*$A78+12),0)+IF(Analyse!$E$117="X",INDIRECT("'DATA - økonomi'!AM"&amp;4+15*$A78+4*$A78+13),0)+IF(Analyse!$E$129="X",INDIRECT("'DATA - økonomi'!AM"&amp;4+15*$A78+4*$A78+14),0)</f>
        <v>0</v>
      </c>
      <c r="AN78" s="36">
        <f ca="1">IF(Analyse!$E$3="X",INDIRECT("'DATA - økonomi'!AN"&amp;4+15*$A78+4*$A78+0),0)+IF(Analyse!$E$4="X",INDIRECT("'DATA - økonomi'!AN"&amp;4+15*$A78+4*$A78+1),0)+IF(Analyse!$E$104="X",INDIRECT("'DATA - økonomi'!AN"&amp;4+15*$A78+4*$A78+2),0)+IF(Analyse!$E$105="X",INDIRECT("'DATA - økonomi'!AN"&amp;4+15*$A78+4*$A78+3),0)+IF(Analyse!$E$106="X",INDIRECT("'DATA - økonomi'!AN"&amp;4+15*$A78+4*$A78+4),0)+IF(Analyse!$E$107="X",INDIRECT("'DATA - økonomi'!AN"&amp;4+15*$A78+4*$A78+5),0)+IF(Analyse!$E$108="X",INDIRECT("'DATA - økonomi'!AN"&amp;4+15*$A78+4*$A78+6),0)+IF(Analyse!$E$109="X",INDIRECT("'DATA - økonomi'!AN"&amp;4+15*$A78+4*$A78+7),0)+IF(Analyse!$E$110="X",INDIRECT("'DATA - økonomi'!AN"&amp;4+15*$A78+4*$A78+8),0)+IF(Analyse!$E$111="X",INDIRECT("'DATA - økonomi'!AN"&amp;4+15*$A78+4*$A78+9),0)+IF(Analyse!$E$112="X",INDIRECT("'DATA - økonomi'!AN"&amp;4+15*$A78+4*$A78+10),0)+IF(Analyse!$E$115="X",INDIRECT("'DATA - økonomi'!AN"&amp;4+15*$A78+4*$A78+11),0)+IF(Analyse!$E$116="X",INDIRECT("'DATA - økonomi'!AN"&amp;4+15*$A78+4*$A78+12),0)+IF(Analyse!$E$117="X",INDIRECT("'DATA - økonomi'!AN"&amp;4+15*$A78+4*$A78+13),0)+IF(Analyse!$E$129="X",INDIRECT("'DATA - økonomi'!AN"&amp;4+15*$A78+4*$A78+14),0)</f>
        <v>0</v>
      </c>
      <c r="AO78" s="36">
        <f ca="1">IF(Analyse!$E$3="X",INDIRECT("'DATA - økonomi'!AO"&amp;4+15*$A78+4*$A78+0),0)+IF(Analyse!$E$4="X",INDIRECT("'DATA - økonomi'!AO"&amp;4+15*$A78+4*$A78+1),0)+IF(Analyse!$E$104="X",INDIRECT("'DATA - økonomi'!AO"&amp;4+15*$A78+4*$A78+2),0)+IF(Analyse!$E$105="X",INDIRECT("'DATA - økonomi'!AO"&amp;4+15*$A78+4*$A78+3),0)+IF(Analyse!$E$106="X",INDIRECT("'DATA - økonomi'!AO"&amp;4+15*$A78+4*$A78+4),0)+IF(Analyse!$E$107="X",INDIRECT("'DATA - økonomi'!AO"&amp;4+15*$A78+4*$A78+5),0)+IF(Analyse!$E$108="X",INDIRECT("'DATA - økonomi'!AO"&amp;4+15*$A78+4*$A78+6),0)+IF(Analyse!$E$109="X",INDIRECT("'DATA - økonomi'!AO"&amp;4+15*$A78+4*$A78+7),0)+IF(Analyse!$E$110="X",INDIRECT("'DATA - økonomi'!AO"&amp;4+15*$A78+4*$A78+8),0)+IF(Analyse!$E$111="X",INDIRECT("'DATA - økonomi'!AO"&amp;4+15*$A78+4*$A78+9),0)+IF(Analyse!$E$112="X",INDIRECT("'DATA - økonomi'!AO"&amp;4+15*$A78+4*$A78+10),0)+IF(Analyse!$E$115="X",INDIRECT("'DATA - økonomi'!AO"&amp;4+15*$A78+4*$A78+11),0)+IF(Analyse!$E$116="X",INDIRECT("'DATA - økonomi'!AO"&amp;4+15*$A78+4*$A78+12),0)+IF(Analyse!$E$117="X",INDIRECT("'DATA - økonomi'!AO"&amp;4+15*$A78+4*$A78+13),0)+IF(Analyse!$E$129="X",INDIRECT("'DATA - økonomi'!AO"&amp;4+15*$A78+4*$A78+14),0)</f>
        <v>0</v>
      </c>
      <c r="AP78" s="30"/>
      <c r="AQ78" s="35" t="s">
        <v>86</v>
      </c>
      <c r="AR78" s="36">
        <f ca="1">INDIRECT("'DATA - økonomi'!AE"&amp;($A181+1)*19)</f>
        <v>55305.173999999992</v>
      </c>
      <c r="AS78" s="36">
        <f ca="1">INDIRECT("'DATA - økonomi'!AF"&amp;($A181+1)*19)</f>
        <v>55213.928</v>
      </c>
      <c r="AT78" s="36">
        <f ca="1">INDIRECT("'DATA - økonomi'!AG"&amp;($A181+1)*19)</f>
        <v>55089.792000000001</v>
      </c>
      <c r="AU78" s="36">
        <f ca="1">INDIRECT("'DATA - økonomi'!AH"&amp;($A181+1)*19)</f>
        <v>55429.309000000001</v>
      </c>
      <c r="AV78" s="36">
        <f ca="1">INDIRECT("'DATA - økonomi'!AI"&amp;($A181+1)*19)</f>
        <v>55563.332999999999</v>
      </c>
      <c r="AW78" s="36">
        <f ca="1">INDIRECT("'DATA - økonomi'!AJ"&amp;($A181+1)*19)</f>
        <v>55858.567999999999</v>
      </c>
      <c r="AX78" s="36">
        <f ca="1">INDIRECT("'DATA - økonomi'!AK"&amp;($A181+1)*19)</f>
        <v>56390.724000000002</v>
      </c>
      <c r="AY78" s="36">
        <f ca="1">INDIRECT("'DATA - økonomi'!AL"&amp;($A181+1)*19)</f>
        <v>56697.678</v>
      </c>
      <c r="AZ78" s="36">
        <f ca="1">INDIRECT("'DATA - økonomi'!AM"&amp;($A181+1)*19)</f>
        <v>57483.776000000005</v>
      </c>
      <c r="BA78" s="36">
        <f ca="1">INDIRECT("'DATA - økonomi'!AN"&amp;($A181+1)*19)</f>
        <v>58609.516000000003</v>
      </c>
      <c r="BB78" s="36">
        <f ca="1">INDIRECT("'DATA - økonomi'!AO"&amp;($A181+1)*19)</f>
        <v>59838.8</v>
      </c>
      <c r="BC78" s="30"/>
    </row>
    <row r="79" spans="1:55" x14ac:dyDescent="0.25">
      <c r="A79" s="32">
        <v>75</v>
      </c>
      <c r="B79" s="35" t="s">
        <v>87</v>
      </c>
      <c r="C79" s="36">
        <f ca="1">IF(Analyse!$E$3="X",INDIRECT("'DATA - økonomi'!C"&amp;4+15*$A79+4*$A79+0),0)+IF(Analyse!$E$4="X",INDIRECT("'DATA - økonomi'!C"&amp;4+15*$A79+4*$A79+1),0)+IF(Analyse!$E$104="X",INDIRECT("'DATA - økonomi'!C"&amp;4+15*$A79+4*$A79+2),0)+IF(Analyse!$E$105="X",INDIRECT("'DATA - økonomi'!C"&amp;4+15*$A79+4*$A79+3),0)+IF(Analyse!$E$106="X",INDIRECT("'DATA - økonomi'!C"&amp;4+15*$A79+4*$A79+4),0)+IF(Analyse!$E$107="X",INDIRECT("'DATA - økonomi'!C"&amp;4+15*$A79+4*$A79+5),0)+IF(Analyse!$E$108="X",INDIRECT("'DATA - økonomi'!C"&amp;4+15*$A79+4*$A79+6),0)+IF(Analyse!$E$109="X",INDIRECT("'DATA - økonomi'!C"&amp;4+15*$A79+4*$A79+7),0)+IF(Analyse!$E$110="X",INDIRECT("'DATA - økonomi'!C"&amp;4+15*$A79+4*$A79+8),0)+IF(Analyse!$E$111="X",INDIRECT("'DATA - økonomi'!C"&amp;4+15*$A79+4*$A79+9),0)+IF(Analyse!$E$112="X",INDIRECT("'DATA - økonomi'!C"&amp;4+15*$A79+4*$A79+10),0)+IF(Analyse!$E$115="X",INDIRECT("'DATA - økonomi'!C"&amp;4+15*$A79+4*$A79+11),0)+IF(Analyse!$E$116="X",INDIRECT("'DATA - økonomi'!C"&amp;4+15*$A79+4*$A79+12),0)+IF(Analyse!$E$117="X",INDIRECT("'DATA - økonomi'!C"&amp;4+15*$A79+4*$A79+13),0)+IF(Analyse!$E$129="X",INDIRECT("'DATA - økonomi'!C"&amp;4+15*$A79+4*$A79+14),0)</f>
        <v>0</v>
      </c>
      <c r="D79" s="36">
        <f ca="1">IF(Analyse!$E$3="X",INDIRECT("'DATA - økonomi'!D"&amp;4+15*$A79+4*$A79+0),0)+IF(Analyse!$E$4="X",INDIRECT("'DATA - økonomi'!D"&amp;4+15*$A79+4*$A79+1),0)+IF(Analyse!$E$104="X",INDIRECT("'DATA - økonomi'!D"&amp;4+15*$A79+4*$A79+2),0)+IF(Analyse!$E$105="X",INDIRECT("'DATA - økonomi'!D"&amp;4+15*$A79+4*$A79+3),0)+IF(Analyse!$E$106="X",INDIRECT("'DATA - økonomi'!D"&amp;4+15*$A79+4*$A79+4),0)+IF(Analyse!$E$107="X",INDIRECT("'DATA - økonomi'!D"&amp;4+15*$A79+4*$A79+5),0)+IF(Analyse!$E$108="X",INDIRECT("'DATA - økonomi'!D"&amp;4+15*$A79+4*$A79+6),0)+IF(Analyse!$E$109="X",INDIRECT("'DATA - økonomi'!D"&amp;4+15*$A79+4*$A79+7),0)+IF(Analyse!$E$110="X",INDIRECT("'DATA - økonomi'!D"&amp;4+15*$A79+4*$A79+8),0)+IF(Analyse!$E$111="X",INDIRECT("'DATA - økonomi'!D"&amp;4+15*$A79+4*$A79+9),0)+IF(Analyse!$E$112="X",INDIRECT("'DATA - økonomi'!D"&amp;4+15*$A79+4*$A79+10),0)+IF(Analyse!$E$115="X",INDIRECT("'DATA - økonomi'!D"&amp;4+15*$A79+4*$A79+11),0)+IF(Analyse!$E$116="X",INDIRECT("'DATA - økonomi'!D"&amp;4+15*$A79+4*$A79+12),0)+IF(Analyse!$E$117="X",INDIRECT("'DATA - økonomi'!D"&amp;4+15*$A79+4*$A79+13),0)+IF(Analyse!$E$129="X",INDIRECT("'DATA - økonomi'!D"&amp;4+15*$A79+4*$A79+14),0)</f>
        <v>0</v>
      </c>
      <c r="E79" s="36">
        <f ca="1">IF(Analyse!$E$3="X",INDIRECT("'DATA - økonomi'!E"&amp;4+15*$A79+4*$A79+0),0)+IF(Analyse!$E$4="X",INDIRECT("'DATA - økonomi'!E"&amp;4+15*$A79+4*$A79+1),0)+IF(Analyse!$E$104="X",INDIRECT("'DATA - økonomi'!E"&amp;4+15*$A79+4*$A79+2),0)+IF(Analyse!$E$105="X",INDIRECT("'DATA - økonomi'!E"&amp;4+15*$A79+4*$A79+3),0)+IF(Analyse!$E$106="X",INDIRECT("'DATA - økonomi'!E"&amp;4+15*$A79+4*$A79+4),0)+IF(Analyse!$E$107="X",INDIRECT("'DATA - økonomi'!E"&amp;4+15*$A79+4*$A79+5),0)+IF(Analyse!$E$108="X",INDIRECT("'DATA - økonomi'!E"&amp;4+15*$A79+4*$A79+6),0)+IF(Analyse!$E$109="X",INDIRECT("'DATA - økonomi'!E"&amp;4+15*$A79+4*$A79+7),0)+IF(Analyse!$E$110="X",INDIRECT("'DATA - økonomi'!E"&amp;4+15*$A79+4*$A79+8),0)+IF(Analyse!$E$111="X",INDIRECT("'DATA - økonomi'!E"&amp;4+15*$A79+4*$A79+9),0)+IF(Analyse!$E$112="X",INDIRECT("'DATA - økonomi'!E"&amp;4+15*$A79+4*$A79+10),0)+IF(Analyse!$E$115="X",INDIRECT("'DATA - økonomi'!E"&amp;4+15*$A79+4*$A79+11),0)+IF(Analyse!$E$116="X",INDIRECT("'DATA - økonomi'!E"&amp;4+15*$A79+4*$A79+12),0)+IF(Analyse!$E$117="X",INDIRECT("'DATA - økonomi'!E"&amp;4+15*$A79+4*$A79+13),0)+IF(Analyse!$E$129="X",INDIRECT("'DATA - økonomi'!E"&amp;4+15*$A79+4*$A79+14),0)</f>
        <v>0</v>
      </c>
      <c r="F79" s="36">
        <f ca="1">IF(Analyse!$E$3="X",INDIRECT("'DATA - økonomi'!F"&amp;4+15*$A79+4*$A79+0),0)+IF(Analyse!$E$4="X",INDIRECT("'DATA - økonomi'!F"&amp;4+15*$A79+4*$A79+1),0)+IF(Analyse!$E$104="X",INDIRECT("'DATA - økonomi'!F"&amp;4+15*$A79+4*$A79+2),0)+IF(Analyse!$E$105="X",INDIRECT("'DATA - økonomi'!F"&amp;4+15*$A79+4*$A79+3),0)+IF(Analyse!$E$106="X",INDIRECT("'DATA - økonomi'!F"&amp;4+15*$A79+4*$A79+4),0)+IF(Analyse!$E$107="X",INDIRECT("'DATA - økonomi'!F"&amp;4+15*$A79+4*$A79+5),0)+IF(Analyse!$E$108="X",INDIRECT("'DATA - økonomi'!F"&amp;4+15*$A79+4*$A79+6),0)+IF(Analyse!$E$109="X",INDIRECT("'DATA - økonomi'!F"&amp;4+15*$A79+4*$A79+7),0)+IF(Analyse!$E$110="X",INDIRECT("'DATA - økonomi'!F"&amp;4+15*$A79+4*$A79+8),0)+IF(Analyse!$E$111="X",INDIRECT("'DATA - økonomi'!F"&amp;4+15*$A79+4*$A79+9),0)+IF(Analyse!$E$112="X",INDIRECT("'DATA - økonomi'!F"&amp;4+15*$A79+4*$A79+10),0)+IF(Analyse!$E$115="X",INDIRECT("'DATA - økonomi'!F"&amp;4+15*$A79+4*$A79+11),0)+IF(Analyse!$E$116="X",INDIRECT("'DATA - økonomi'!F"&amp;4+15*$A79+4*$A79+12),0)+IF(Analyse!$E$117="X",INDIRECT("'DATA - økonomi'!F"&amp;4+15*$A79+4*$A79+13),0)+IF(Analyse!$E$129="X",INDIRECT("'DATA - økonomi'!F"&amp;4+15*$A79+4*$A79+14),0)</f>
        <v>0</v>
      </c>
      <c r="G79" s="36">
        <f ca="1">IF(Analyse!$E$3="X",INDIRECT("'DATA - økonomi'!G"&amp;4+15*$A79+4*$A79+0),0)+IF(Analyse!$E$4="X",INDIRECT("'DATA - økonomi'!G"&amp;4+15*$A79+4*$A79+1),0)+IF(Analyse!$E$104="X",INDIRECT("'DATA - økonomi'!G"&amp;4+15*$A79+4*$A79+2),0)+IF(Analyse!$E$105="X",INDIRECT("'DATA - økonomi'!G"&amp;4+15*$A79+4*$A79+3),0)+IF(Analyse!$E$106="X",INDIRECT("'DATA - økonomi'!G"&amp;4+15*$A79+4*$A79+4),0)+IF(Analyse!$E$107="X",INDIRECT("'DATA - økonomi'!G"&amp;4+15*$A79+4*$A79+5),0)+IF(Analyse!$E$108="X",INDIRECT("'DATA - økonomi'!G"&amp;4+15*$A79+4*$A79+6),0)+IF(Analyse!$E$109="X",INDIRECT("'DATA - økonomi'!G"&amp;4+15*$A79+4*$A79+7),0)+IF(Analyse!$E$110="X",INDIRECT("'DATA - økonomi'!G"&amp;4+15*$A79+4*$A79+8),0)+IF(Analyse!$E$111="X",INDIRECT("'DATA - økonomi'!G"&amp;4+15*$A79+4*$A79+9),0)+IF(Analyse!$E$112="X",INDIRECT("'DATA - økonomi'!G"&amp;4+15*$A79+4*$A79+10),0)+IF(Analyse!$E$115="X",INDIRECT("'DATA - økonomi'!G"&amp;4+15*$A79+4*$A79+11),0)+IF(Analyse!$E$116="X",INDIRECT("'DATA - økonomi'!G"&amp;4+15*$A79+4*$A79+12),0)+IF(Analyse!$E$117="X",INDIRECT("'DATA - økonomi'!G"&amp;4+15*$A79+4*$A79+13),0)+IF(Analyse!$E$129="X",INDIRECT("'DATA - økonomi'!G"&amp;4+15*$A79+4*$A79+14),0)</f>
        <v>0</v>
      </c>
      <c r="H79" s="36">
        <f ca="1">IF(Analyse!$E$3="X",INDIRECT("'DATA - økonomi'!H"&amp;4+15*$A79+4*$A79+0),0)+IF(Analyse!$E$4="X",INDIRECT("'DATA - økonomi'!H"&amp;4+15*$A79+4*$A79+1),0)+IF(Analyse!$E$104="X",INDIRECT("'DATA - økonomi'!H"&amp;4+15*$A79+4*$A79+2),0)+IF(Analyse!$E$105="X",INDIRECT("'DATA - økonomi'!H"&amp;4+15*$A79+4*$A79+3),0)+IF(Analyse!$E$106="X",INDIRECT("'DATA - økonomi'!H"&amp;4+15*$A79+4*$A79+4),0)+IF(Analyse!$E$107="X",INDIRECT("'DATA - økonomi'!H"&amp;4+15*$A79+4*$A79+5),0)+IF(Analyse!$E$108="X",INDIRECT("'DATA - økonomi'!H"&amp;4+15*$A79+4*$A79+6),0)+IF(Analyse!$E$109="X",INDIRECT("'DATA - økonomi'!H"&amp;4+15*$A79+4*$A79+7),0)+IF(Analyse!$E$110="X",INDIRECT("'DATA - økonomi'!H"&amp;4+15*$A79+4*$A79+8),0)+IF(Analyse!$E$111="X",INDIRECT("'DATA - økonomi'!H"&amp;4+15*$A79+4*$A79+9),0)+IF(Analyse!$E$112="X",INDIRECT("'DATA - økonomi'!H"&amp;4+15*$A79+4*$A79+10),0)+IF(Analyse!$E$115="X",INDIRECT("'DATA - økonomi'!H"&amp;4+15*$A79+4*$A79+11),0)+IF(Analyse!$E$116="X",INDIRECT("'DATA - økonomi'!H"&amp;4+15*$A79+4*$A79+12),0)+IF(Analyse!$E$117="X",INDIRECT("'DATA - økonomi'!H"&amp;4+15*$A79+4*$A79+13),0)+IF(Analyse!$E$129="X",INDIRECT("'DATA - økonomi'!H"&amp;4+15*$A79+4*$A79+14),0)</f>
        <v>0</v>
      </c>
      <c r="I79" s="36">
        <f ca="1">IF(Analyse!$E$3="X",INDIRECT("'DATA - økonomi'!I"&amp;4+15*$A79+4*$A79+0),0)+IF(Analyse!$E$4="X",INDIRECT("'DATA - økonomi'!I"&amp;4+15*$A79+4*$A79+1),0)+IF(Analyse!$E$104="X",INDIRECT("'DATA - økonomi'!I"&amp;4+15*$A79+4*$A79+2),0)+IF(Analyse!$E$105="X",INDIRECT("'DATA - økonomi'!I"&amp;4+15*$A79+4*$A79+3),0)+IF(Analyse!$E$106="X",INDIRECT("'DATA - økonomi'!I"&amp;4+15*$A79+4*$A79+4),0)+IF(Analyse!$E$107="X",INDIRECT("'DATA - økonomi'!I"&amp;4+15*$A79+4*$A79+5),0)+IF(Analyse!$E$108="X",INDIRECT("'DATA - økonomi'!I"&amp;4+15*$A79+4*$A79+6),0)+IF(Analyse!$E$109="X",INDIRECT("'DATA - økonomi'!I"&amp;4+15*$A79+4*$A79+7),0)+IF(Analyse!$E$110="X",INDIRECT("'DATA - økonomi'!I"&amp;4+15*$A79+4*$A79+8),0)+IF(Analyse!$E$111="X",INDIRECT("'DATA - økonomi'!I"&amp;4+15*$A79+4*$A79+9),0)+IF(Analyse!$E$112="X",INDIRECT("'DATA - økonomi'!I"&amp;4+15*$A79+4*$A79+10),0)+IF(Analyse!$E$115="X",INDIRECT("'DATA - økonomi'!I"&amp;4+15*$A79+4*$A79+11),0)+IF(Analyse!$E$116="X",INDIRECT("'DATA - økonomi'!I"&amp;4+15*$A79+4*$A79+12),0)+IF(Analyse!$E$117="X",INDIRECT("'DATA - økonomi'!I"&amp;4+15*$A79+4*$A79+13),0)+IF(Analyse!$E$129="X",INDIRECT("'DATA - økonomi'!I"&amp;4+15*$A79+4*$A79+14),0)</f>
        <v>0</v>
      </c>
      <c r="J79" s="36">
        <f ca="1">IF(Analyse!$E$3="X",INDIRECT("'DATA - økonomi'!J"&amp;4+15*$A79+4*$A79+0),0)+IF(Analyse!$E$4="X",INDIRECT("'DATA - økonomi'!J"&amp;4+15*$A79+4*$A79+1),0)+IF(Analyse!$E$104="X",INDIRECT("'DATA - økonomi'!J"&amp;4+15*$A79+4*$A79+2),0)+IF(Analyse!$E$105="X",INDIRECT("'DATA - økonomi'!J"&amp;4+15*$A79+4*$A79+3),0)+IF(Analyse!$E$106="X",INDIRECT("'DATA - økonomi'!J"&amp;4+15*$A79+4*$A79+4),0)+IF(Analyse!$E$107="X",INDIRECT("'DATA - økonomi'!J"&amp;4+15*$A79+4*$A79+5),0)+IF(Analyse!$E$108="X",INDIRECT("'DATA - økonomi'!J"&amp;4+15*$A79+4*$A79+6),0)+IF(Analyse!$E$109="X",INDIRECT("'DATA - økonomi'!J"&amp;4+15*$A79+4*$A79+7),0)+IF(Analyse!$E$110="X",INDIRECT("'DATA - økonomi'!J"&amp;4+15*$A79+4*$A79+8),0)+IF(Analyse!$E$111="X",INDIRECT("'DATA - økonomi'!J"&amp;4+15*$A79+4*$A79+9),0)+IF(Analyse!$E$112="X",INDIRECT("'DATA - økonomi'!J"&amp;4+15*$A79+4*$A79+10),0)+IF(Analyse!$E$115="X",INDIRECT("'DATA - økonomi'!J"&amp;4+15*$A79+4*$A79+11),0)+IF(Analyse!$E$116="X",INDIRECT("'DATA - økonomi'!J"&amp;4+15*$A79+4*$A79+12),0)+IF(Analyse!$E$117="X",INDIRECT("'DATA - økonomi'!J"&amp;4+15*$A79+4*$A79+13),0)+IF(Analyse!$E$129="X",INDIRECT("'DATA - økonomi'!J"&amp;4+15*$A79+4*$A79+14),0)</f>
        <v>0</v>
      </c>
      <c r="K79" s="36">
        <f ca="1">IF(Analyse!$E$3="X",INDIRECT("'DATA - økonomi'!K"&amp;4+15*$A79+4*$A79+0),0)+IF(Analyse!$E$4="X",INDIRECT("'DATA - økonomi'!K"&amp;4+15*$A79+4*$A79+1),0)+IF(Analyse!$E$104="X",INDIRECT("'DATA - økonomi'!K"&amp;4+15*$A79+4*$A79+2),0)+IF(Analyse!$E$105="X",INDIRECT("'DATA - økonomi'!K"&amp;4+15*$A79+4*$A79+3),0)+IF(Analyse!$E$106="X",INDIRECT("'DATA - økonomi'!K"&amp;4+15*$A79+4*$A79+4),0)+IF(Analyse!$E$107="X",INDIRECT("'DATA - økonomi'!K"&amp;4+15*$A79+4*$A79+5),0)+IF(Analyse!$E$108="X",INDIRECT("'DATA - økonomi'!K"&amp;4+15*$A79+4*$A79+6),0)+IF(Analyse!$E$109="X",INDIRECT("'DATA - økonomi'!K"&amp;4+15*$A79+4*$A79+7),0)+IF(Analyse!$E$110="X",INDIRECT("'DATA - økonomi'!K"&amp;4+15*$A79+4*$A79+8),0)+IF(Analyse!$E$111="X",INDIRECT("'DATA - økonomi'!K"&amp;4+15*$A79+4*$A79+9),0)+IF(Analyse!$E$112="X",INDIRECT("'DATA - økonomi'!K"&amp;4+15*$A79+4*$A79+10),0)+IF(Analyse!$E$115="X",INDIRECT("'DATA - økonomi'!K"&amp;4+15*$A79+4*$A79+11),0)+IF(Analyse!$E$116="X",INDIRECT("'DATA - økonomi'!K"&amp;4+15*$A79+4*$A79+12),0)+IF(Analyse!$E$117="X",INDIRECT("'DATA - økonomi'!K"&amp;4+15*$A79+4*$A79+13),0)+IF(Analyse!$E$129="X",INDIRECT("'DATA - økonomi'!K"&amp;4+15*$A79+4*$A79+14),0)</f>
        <v>0</v>
      </c>
      <c r="L79" s="36">
        <f ca="1">IF(Analyse!$E$3="X",INDIRECT("'DATA - økonomi'!L"&amp;4+15*$A79+4*$A79+0),0)+IF(Analyse!$E$4="X",INDIRECT("'DATA - økonomi'!L"&amp;4+15*$A79+4*$A79+1),0)+IF(Analyse!$E$104="X",INDIRECT("'DATA - økonomi'!L"&amp;4+15*$A79+4*$A79+2),0)+IF(Analyse!$E$105="X",INDIRECT("'DATA - økonomi'!L"&amp;4+15*$A79+4*$A79+3),0)+IF(Analyse!$E$106="X",INDIRECT("'DATA - økonomi'!L"&amp;4+15*$A79+4*$A79+4),0)+IF(Analyse!$E$107="X",INDIRECT("'DATA - økonomi'!L"&amp;4+15*$A79+4*$A79+5),0)+IF(Analyse!$E$108="X",INDIRECT("'DATA - økonomi'!L"&amp;4+15*$A79+4*$A79+6),0)+IF(Analyse!$E$109="X",INDIRECT("'DATA - økonomi'!L"&amp;4+15*$A79+4*$A79+7),0)+IF(Analyse!$E$110="X",INDIRECT("'DATA - økonomi'!L"&amp;4+15*$A79+4*$A79+8),0)+IF(Analyse!$E$111="X",INDIRECT("'DATA - økonomi'!L"&amp;4+15*$A79+4*$A79+9),0)+IF(Analyse!$E$112="X",INDIRECT("'DATA - økonomi'!L"&amp;4+15*$A79+4*$A79+10),0)+IF(Analyse!$E$115="X",INDIRECT("'DATA - økonomi'!L"&amp;4+15*$A79+4*$A79+11),0)+IF(Analyse!$E$116="X",INDIRECT("'DATA - økonomi'!L"&amp;4+15*$A79+4*$A79+12),0)+IF(Analyse!$E$117="X",INDIRECT("'DATA - økonomi'!L"&amp;4+15*$A79+4*$A79+13),0)+IF(Analyse!$E$129="X",INDIRECT("'DATA - økonomi'!L"&amp;4+15*$A79+4*$A79+14),0)</f>
        <v>0</v>
      </c>
      <c r="M79" s="36">
        <f ca="1">IF(Analyse!$E$3="X",INDIRECT("'DATA - økonomi'!M"&amp;4+15*$A79+4*$A79+0),0)+IF(Analyse!$E$4="X",INDIRECT("'DATA - økonomi'!M"&amp;4+15*$A79+4*$A79+1),0)+IF(Analyse!$E$104="X",INDIRECT("'DATA - økonomi'!M"&amp;4+15*$A79+4*$A79+2),0)+IF(Analyse!$E$105="X",INDIRECT("'DATA - økonomi'!M"&amp;4+15*$A79+4*$A79+3),0)+IF(Analyse!$E$106="X",INDIRECT("'DATA - økonomi'!M"&amp;4+15*$A79+4*$A79+4),0)+IF(Analyse!$E$107="X",INDIRECT("'DATA - økonomi'!M"&amp;4+15*$A79+4*$A79+5),0)+IF(Analyse!$E$108="X",INDIRECT("'DATA - økonomi'!M"&amp;4+15*$A79+4*$A79+6),0)+IF(Analyse!$E$109="X",INDIRECT("'DATA - økonomi'!M"&amp;4+15*$A79+4*$A79+7),0)+IF(Analyse!$E$110="X",INDIRECT("'DATA - økonomi'!M"&amp;4+15*$A79+4*$A79+8),0)+IF(Analyse!$E$111="X",INDIRECT("'DATA - økonomi'!M"&amp;4+15*$A79+4*$A79+9),0)+IF(Analyse!$E$112="X",INDIRECT("'DATA - økonomi'!M"&amp;4+15*$A79+4*$A79+10),0)+IF(Analyse!$E$115="X",INDIRECT("'DATA - økonomi'!M"&amp;4+15*$A79+4*$A79+11),0)+IF(Analyse!$E$116="X",INDIRECT("'DATA - økonomi'!M"&amp;4+15*$A79+4*$A79+12),0)+IF(Analyse!$E$117="X",INDIRECT("'DATA - økonomi'!M"&amp;4+15*$A79+4*$A79+13),0)+IF(Analyse!$E$129="X",INDIRECT("'DATA - økonomi'!M"&amp;4+15*$A79+4*$A79+14),0)</f>
        <v>0</v>
      </c>
      <c r="N79" s="36">
        <f ca="1">IF(Analyse!$E$3="X",INDIRECT("'DATA - økonomi'!N"&amp;4+15*$A79+4*$A79+0),0)+IF(Analyse!$E$4="X",INDIRECT("'DATA - økonomi'!N"&amp;4+15*$A79+4*$A79+1),0)+IF(Analyse!$E$104="X",INDIRECT("'DATA - økonomi'!N"&amp;4+15*$A79+4*$A79+2),0)+IF(Analyse!$E$105="X",INDIRECT("'DATA - økonomi'!N"&amp;4+15*$A79+4*$A79+3),0)+IF(Analyse!$E$106="X",INDIRECT("'DATA - økonomi'!N"&amp;4+15*$A79+4*$A79+4),0)+IF(Analyse!$E$107="X",INDIRECT("'DATA - økonomi'!N"&amp;4+15*$A79+4*$A79+5),0)+IF(Analyse!$E$108="X",INDIRECT("'DATA - økonomi'!N"&amp;4+15*$A79+4*$A79+6),0)+IF(Analyse!$E$109="X",INDIRECT("'DATA - økonomi'!N"&amp;4+15*$A79+4*$A79+7),0)+IF(Analyse!$E$110="X",INDIRECT("'DATA - økonomi'!N"&amp;4+15*$A79+4*$A79+8),0)+IF(Analyse!$E$111="X",INDIRECT("'DATA - økonomi'!N"&amp;4+15*$A79+4*$A79+9),0)+IF(Analyse!$E$112="X",INDIRECT("'DATA - økonomi'!N"&amp;4+15*$A79+4*$A79+10),0)+IF(Analyse!$E$115="X",INDIRECT("'DATA - økonomi'!N"&amp;4+15*$A79+4*$A79+11),0)+IF(Analyse!$E$116="X",INDIRECT("'DATA - økonomi'!N"&amp;4+15*$A79+4*$A79+12),0)+IF(Analyse!$E$117="X",INDIRECT("'DATA - økonomi'!N"&amp;4+15*$A79+4*$A79+13),0)+IF(Analyse!$E$129="X",INDIRECT("'DATA - økonomi'!N"&amp;4+15*$A79+4*$A79+14),0)</f>
        <v>0</v>
      </c>
      <c r="O79" s="32"/>
      <c r="P79" s="35" t="s">
        <v>87</v>
      </c>
      <c r="Q79" s="36">
        <f ca="1">IF(Analyse!$E$3="X",INDIRECT("'DATA - økonomi'!Q"&amp;4+15*$A79+4*$A79+0),0)+IF(Analyse!$E$4="X",INDIRECT("'DATA - økonomi'!Q"&amp;4+15*$A79+4*$A79+1),0)+IF(Analyse!$E$104="X",INDIRECT("'DATA - økonomi'!Q"&amp;4+15*$A79+4*$A79+2),0)+IF(Analyse!$E$105="X",INDIRECT("'DATA - økonomi'!Q"&amp;4+15*$A79+4*$A79+3),0)+IF(Analyse!$E$106="X",INDIRECT("'DATA - økonomi'!Q"&amp;4+15*$A79+4*$A79+4),0)+IF(Analyse!$E$107="X",INDIRECT("'DATA - økonomi'!Q"&amp;4+15*$A79+4*$A79+5),0)+IF(Analyse!$E$108="X",INDIRECT("'DATA - økonomi'!Q"&amp;4+15*$A79+4*$A79+6),0)+IF(Analyse!$E$109="X",INDIRECT("'DATA - økonomi'!Q"&amp;4+15*$A79+4*$A79+7),0)+IF(Analyse!$E$110="X",INDIRECT("'DATA - økonomi'!Q"&amp;4+15*$A79+4*$A79+8),0)+IF(Analyse!$E$111="X",INDIRECT("'DATA - økonomi'!Q"&amp;4+15*$A79+4*$A79+9),0)+IF(Analyse!$E$112="X",INDIRECT("'DATA - økonomi'!Q"&amp;4+15*$A79+4*$A79+10),0)+IF(Analyse!$E$115="X",INDIRECT("'DATA - økonomi'!Q"&amp;4+15*$A79+4*$A79+11),0)+IF(Analyse!$E$116="X",INDIRECT("'DATA - økonomi'!Q"&amp;4+15*$A79+4*$A79+12),0)+IF(Analyse!$E$117="X",INDIRECT("'DATA - økonomi'!Q"&amp;4+15*$A79+4*$A79+13),0)+IF(Analyse!$E$129="X",INDIRECT("'DATA - økonomi'!Q"&amp;4+15*$A79+4*$A79+14),0)</f>
        <v>0</v>
      </c>
      <c r="R79" s="36">
        <f ca="1">IF(Analyse!$E$3="X",INDIRECT("'DATA - økonomi'!R"&amp;4+15*$A79+4*$A79+0),0)+IF(Analyse!$E$4="X",INDIRECT("'DATA - økonomi'!R"&amp;4+15*$A79+4*$A79+1),0)+IF(Analyse!$E$104="X",INDIRECT("'DATA - økonomi'!R"&amp;4+15*$A79+4*$A79+2),0)+IF(Analyse!$E$105="X",INDIRECT("'DATA - økonomi'!R"&amp;4+15*$A79+4*$A79+3),0)+IF(Analyse!$E$106="X",INDIRECT("'DATA - økonomi'!R"&amp;4+15*$A79+4*$A79+4),0)+IF(Analyse!$E$107="X",INDIRECT("'DATA - økonomi'!R"&amp;4+15*$A79+4*$A79+5),0)+IF(Analyse!$E$108="X",INDIRECT("'DATA - økonomi'!R"&amp;4+15*$A79+4*$A79+6),0)+IF(Analyse!$E$109="X",INDIRECT("'DATA - økonomi'!R"&amp;4+15*$A79+4*$A79+7),0)+IF(Analyse!$E$110="X",INDIRECT("'DATA - økonomi'!R"&amp;4+15*$A79+4*$A79+8),0)+IF(Analyse!$E$111="X",INDIRECT("'DATA - økonomi'!R"&amp;4+15*$A79+4*$A79+9),0)+IF(Analyse!$E$112="X",INDIRECT("'DATA - økonomi'!R"&amp;4+15*$A79+4*$A79+10),0)+IF(Analyse!$E$115="X",INDIRECT("'DATA - økonomi'!R"&amp;4+15*$A79+4*$A79+11),0)+IF(Analyse!$E$116="X",INDIRECT("'DATA - økonomi'!R"&amp;4+15*$A79+4*$A79+12),0)+IF(Analyse!$E$117="X",INDIRECT("'DATA - økonomi'!R"&amp;4+15*$A79+4*$A79+13),0)+IF(Analyse!$E$129="X",INDIRECT("'DATA - økonomi'!R"&amp;4+15*$A79+4*$A79+14),0)</f>
        <v>0</v>
      </c>
      <c r="S79" s="36">
        <f ca="1">IF(Analyse!$E$3="X",INDIRECT("'DATA - økonomi'!S"&amp;4+15*$A79+4*$A79+0),0)+IF(Analyse!$E$4="X",INDIRECT("'DATA - økonomi'!S"&amp;4+15*$A79+4*$A79+1),0)+IF(Analyse!$E$104="X",INDIRECT("'DATA - økonomi'!S"&amp;4+15*$A79+4*$A79+2),0)+IF(Analyse!$E$105="X",INDIRECT("'DATA - økonomi'!S"&amp;4+15*$A79+4*$A79+3),0)+IF(Analyse!$E$106="X",INDIRECT("'DATA - økonomi'!S"&amp;4+15*$A79+4*$A79+4),0)+IF(Analyse!$E$107="X",INDIRECT("'DATA - økonomi'!S"&amp;4+15*$A79+4*$A79+5),0)+IF(Analyse!$E$108="X",INDIRECT("'DATA - økonomi'!S"&amp;4+15*$A79+4*$A79+6),0)+IF(Analyse!$E$109="X",INDIRECT("'DATA - økonomi'!S"&amp;4+15*$A79+4*$A79+7),0)+IF(Analyse!$E$110="X",INDIRECT("'DATA - økonomi'!S"&amp;4+15*$A79+4*$A79+8),0)+IF(Analyse!$E$111="X",INDIRECT("'DATA - økonomi'!S"&amp;4+15*$A79+4*$A79+9),0)+IF(Analyse!$E$112="X",INDIRECT("'DATA - økonomi'!S"&amp;4+15*$A79+4*$A79+10),0)+IF(Analyse!$E$115="X",INDIRECT("'DATA - økonomi'!S"&amp;4+15*$A79+4*$A79+11),0)+IF(Analyse!$E$116="X",INDIRECT("'DATA - økonomi'!S"&amp;4+15*$A79+4*$A79+12),0)+IF(Analyse!$E$117="X",INDIRECT("'DATA - økonomi'!S"&amp;4+15*$A79+4*$A79+13),0)+IF(Analyse!$E$129="X",INDIRECT("'DATA - økonomi'!S"&amp;4+15*$A79+4*$A79+14),0)</f>
        <v>0</v>
      </c>
      <c r="T79" s="36">
        <f ca="1">IF(Analyse!$E$3="X",INDIRECT("'DATA - økonomi'!T"&amp;4+15*$A79+4*$A79+0),0)+IF(Analyse!$E$4="X",INDIRECT("'DATA - økonomi'!T"&amp;4+15*$A79+4*$A79+1),0)+IF(Analyse!$E$104="X",INDIRECT("'DATA - økonomi'!T"&amp;4+15*$A79+4*$A79+2),0)+IF(Analyse!$E$105="X",INDIRECT("'DATA - økonomi'!T"&amp;4+15*$A79+4*$A79+3),0)+IF(Analyse!$E$106="X",INDIRECT("'DATA - økonomi'!T"&amp;4+15*$A79+4*$A79+4),0)+IF(Analyse!$E$107="X",INDIRECT("'DATA - økonomi'!T"&amp;4+15*$A79+4*$A79+5),0)+IF(Analyse!$E$108="X",INDIRECT("'DATA - økonomi'!T"&amp;4+15*$A79+4*$A79+6),0)+IF(Analyse!$E$109="X",INDIRECT("'DATA - økonomi'!T"&amp;4+15*$A79+4*$A79+7),0)+IF(Analyse!$E$110="X",INDIRECT("'DATA - økonomi'!T"&amp;4+15*$A79+4*$A79+8),0)+IF(Analyse!$E$111="X",INDIRECT("'DATA - økonomi'!T"&amp;4+15*$A79+4*$A79+9),0)+IF(Analyse!$E$112="X",INDIRECT("'DATA - økonomi'!T"&amp;4+15*$A79+4*$A79+10),0)+IF(Analyse!$E$115="X",INDIRECT("'DATA - økonomi'!T"&amp;4+15*$A79+4*$A79+11),0)+IF(Analyse!$E$116="X",INDIRECT("'DATA - økonomi'!T"&amp;4+15*$A79+4*$A79+12),0)+IF(Analyse!$E$117="X",INDIRECT("'DATA - økonomi'!T"&amp;4+15*$A79+4*$A79+13),0)+IF(Analyse!$E$129="X",INDIRECT("'DATA - økonomi'!T"&amp;4+15*$A79+4*$A79+14),0)</f>
        <v>0</v>
      </c>
      <c r="U79" s="36">
        <f ca="1">IF(Analyse!$E$3="X",INDIRECT("'DATA - økonomi'!U"&amp;4+15*$A79+4*$A79+0),0)+IF(Analyse!$E$4="X",INDIRECT("'DATA - økonomi'!U"&amp;4+15*$A79+4*$A79+1),0)+IF(Analyse!$E$104="X",INDIRECT("'DATA - økonomi'!U"&amp;4+15*$A79+4*$A79+2),0)+IF(Analyse!$E$105="X",INDIRECT("'DATA - økonomi'!U"&amp;4+15*$A79+4*$A79+3),0)+IF(Analyse!$E$106="X",INDIRECT("'DATA - økonomi'!U"&amp;4+15*$A79+4*$A79+4),0)+IF(Analyse!$E$107="X",INDIRECT("'DATA - økonomi'!U"&amp;4+15*$A79+4*$A79+5),0)+IF(Analyse!$E$108="X",INDIRECT("'DATA - økonomi'!U"&amp;4+15*$A79+4*$A79+6),0)+IF(Analyse!$E$109="X",INDIRECT("'DATA - økonomi'!U"&amp;4+15*$A79+4*$A79+7),0)+IF(Analyse!$E$110="X",INDIRECT("'DATA - økonomi'!U"&amp;4+15*$A79+4*$A79+8),0)+IF(Analyse!$E$111="X",INDIRECT("'DATA - økonomi'!U"&amp;4+15*$A79+4*$A79+9),0)+IF(Analyse!$E$112="X",INDIRECT("'DATA - økonomi'!U"&amp;4+15*$A79+4*$A79+10),0)+IF(Analyse!$E$115="X",INDIRECT("'DATA - økonomi'!U"&amp;4+15*$A79+4*$A79+11),0)+IF(Analyse!$E$116="X",INDIRECT("'DATA - økonomi'!U"&amp;4+15*$A79+4*$A79+12),0)+IF(Analyse!$E$117="X",INDIRECT("'DATA - økonomi'!U"&amp;4+15*$A79+4*$A79+13),0)+IF(Analyse!$E$129="X",INDIRECT("'DATA - økonomi'!U"&amp;4+15*$A79+4*$A79+14),0)</f>
        <v>0</v>
      </c>
      <c r="V79" s="36">
        <f ca="1">IF(Analyse!$E$3="X",INDIRECT("'DATA - økonomi'!V"&amp;4+15*$A79+4*$A79+0),0)+IF(Analyse!$E$4="X",INDIRECT("'DATA - økonomi'!V"&amp;4+15*$A79+4*$A79+1),0)+IF(Analyse!$E$104="X",INDIRECT("'DATA - økonomi'!V"&amp;4+15*$A79+4*$A79+2),0)+IF(Analyse!$E$105="X",INDIRECT("'DATA - økonomi'!V"&amp;4+15*$A79+4*$A79+3),0)+IF(Analyse!$E$106="X",INDIRECT("'DATA - økonomi'!V"&amp;4+15*$A79+4*$A79+4),0)+IF(Analyse!$E$107="X",INDIRECT("'DATA - økonomi'!V"&amp;4+15*$A79+4*$A79+5),0)+IF(Analyse!$E$108="X",INDIRECT("'DATA - økonomi'!V"&amp;4+15*$A79+4*$A79+6),0)+IF(Analyse!$E$109="X",INDIRECT("'DATA - økonomi'!V"&amp;4+15*$A79+4*$A79+7),0)+IF(Analyse!$E$110="X",INDIRECT("'DATA - økonomi'!V"&amp;4+15*$A79+4*$A79+8),0)+IF(Analyse!$E$111="X",INDIRECT("'DATA - økonomi'!V"&amp;4+15*$A79+4*$A79+9),0)+IF(Analyse!$E$112="X",INDIRECT("'DATA - økonomi'!V"&amp;4+15*$A79+4*$A79+10),0)+IF(Analyse!$E$115="X",INDIRECT("'DATA - økonomi'!V"&amp;4+15*$A79+4*$A79+11),0)+IF(Analyse!$E$116="X",INDIRECT("'DATA - økonomi'!V"&amp;4+15*$A79+4*$A79+12),0)+IF(Analyse!$E$117="X",INDIRECT("'DATA - økonomi'!V"&amp;4+15*$A79+4*$A79+13),0)+IF(Analyse!$E$129="X",INDIRECT("'DATA - økonomi'!V"&amp;4+15*$A79+4*$A79+14),0)</f>
        <v>0</v>
      </c>
      <c r="W79" s="36">
        <f ca="1">IF(Analyse!$E$3="X",INDIRECT("'DATA - økonomi'!W"&amp;4+15*$A79+4*$A79+0),0)+IF(Analyse!$E$4="X",INDIRECT("'DATA - økonomi'!W"&amp;4+15*$A79+4*$A79+1),0)+IF(Analyse!$E$104="X",INDIRECT("'DATA - økonomi'!W"&amp;4+15*$A79+4*$A79+2),0)+IF(Analyse!$E$105="X",INDIRECT("'DATA - økonomi'!W"&amp;4+15*$A79+4*$A79+3),0)+IF(Analyse!$E$106="X",INDIRECT("'DATA - økonomi'!W"&amp;4+15*$A79+4*$A79+4),0)+IF(Analyse!$E$107="X",INDIRECT("'DATA - økonomi'!W"&amp;4+15*$A79+4*$A79+5),0)+IF(Analyse!$E$108="X",INDIRECT("'DATA - økonomi'!W"&amp;4+15*$A79+4*$A79+6),0)+IF(Analyse!$E$109="X",INDIRECT("'DATA - økonomi'!W"&amp;4+15*$A79+4*$A79+7),0)+IF(Analyse!$E$110="X",INDIRECT("'DATA - økonomi'!W"&amp;4+15*$A79+4*$A79+8),0)+IF(Analyse!$E$111="X",INDIRECT("'DATA - økonomi'!W"&amp;4+15*$A79+4*$A79+9),0)+IF(Analyse!$E$112="X",INDIRECT("'DATA - økonomi'!W"&amp;4+15*$A79+4*$A79+10),0)+IF(Analyse!$E$115="X",INDIRECT("'DATA - økonomi'!W"&amp;4+15*$A79+4*$A79+11),0)+IF(Analyse!$E$116="X",INDIRECT("'DATA - økonomi'!W"&amp;4+15*$A79+4*$A79+12),0)+IF(Analyse!$E$117="X",INDIRECT("'DATA - økonomi'!W"&amp;4+15*$A79+4*$A79+13),0)+IF(Analyse!$E$129="X",INDIRECT("'DATA - økonomi'!W"&amp;4+15*$A79+4*$A79+14),0)</f>
        <v>0</v>
      </c>
      <c r="X79" s="36">
        <f ca="1">IF(Analyse!$E$3="X",INDIRECT("'DATA - økonomi'!X"&amp;4+15*$A79+4*$A79+0),0)+IF(Analyse!$E$4="X",INDIRECT("'DATA - økonomi'!X"&amp;4+15*$A79+4*$A79+1),0)+IF(Analyse!$E$104="X",INDIRECT("'DATA - økonomi'!X"&amp;4+15*$A79+4*$A79+2),0)+IF(Analyse!$E$105="X",INDIRECT("'DATA - økonomi'!X"&amp;4+15*$A79+4*$A79+3),0)+IF(Analyse!$E$106="X",INDIRECT("'DATA - økonomi'!X"&amp;4+15*$A79+4*$A79+4),0)+IF(Analyse!$E$107="X",INDIRECT("'DATA - økonomi'!X"&amp;4+15*$A79+4*$A79+5),0)+IF(Analyse!$E$108="X",INDIRECT("'DATA - økonomi'!X"&amp;4+15*$A79+4*$A79+6),0)+IF(Analyse!$E$109="X",INDIRECT("'DATA - økonomi'!X"&amp;4+15*$A79+4*$A79+7),0)+IF(Analyse!$E$110="X",INDIRECT("'DATA - økonomi'!X"&amp;4+15*$A79+4*$A79+8),0)+IF(Analyse!$E$111="X",INDIRECT("'DATA - økonomi'!X"&amp;4+15*$A79+4*$A79+9),0)+IF(Analyse!$E$112="X",INDIRECT("'DATA - økonomi'!X"&amp;4+15*$A79+4*$A79+10),0)+IF(Analyse!$E$115="X",INDIRECT("'DATA - økonomi'!X"&amp;4+15*$A79+4*$A79+11),0)+IF(Analyse!$E$116="X",INDIRECT("'DATA - økonomi'!X"&amp;4+15*$A79+4*$A79+12),0)+IF(Analyse!$E$117="X",INDIRECT("'DATA - økonomi'!X"&amp;4+15*$A79+4*$A79+13),0)+IF(Analyse!$E$129="X",INDIRECT("'DATA - økonomi'!X"&amp;4+15*$A79+4*$A79+14),0)</f>
        <v>0</v>
      </c>
      <c r="Y79" s="36">
        <f ca="1">IF(Analyse!$E$3="X",INDIRECT("'DATA - økonomi'!Y"&amp;4+15*$A79+4*$A79+0),0)+IF(Analyse!$E$4="X",INDIRECT("'DATA - økonomi'!Y"&amp;4+15*$A79+4*$A79+1),0)+IF(Analyse!$E$104="X",INDIRECT("'DATA - økonomi'!Y"&amp;4+15*$A79+4*$A79+2),0)+IF(Analyse!$E$105="X",INDIRECT("'DATA - økonomi'!Y"&amp;4+15*$A79+4*$A79+3),0)+IF(Analyse!$E$106="X",INDIRECT("'DATA - økonomi'!Y"&amp;4+15*$A79+4*$A79+4),0)+IF(Analyse!$E$107="X",INDIRECT("'DATA - økonomi'!Y"&amp;4+15*$A79+4*$A79+5),0)+IF(Analyse!$E$108="X",INDIRECT("'DATA - økonomi'!Y"&amp;4+15*$A79+4*$A79+6),0)+IF(Analyse!$E$109="X",INDIRECT("'DATA - økonomi'!Y"&amp;4+15*$A79+4*$A79+7),0)+IF(Analyse!$E$110="X",INDIRECT("'DATA - økonomi'!Y"&amp;4+15*$A79+4*$A79+8),0)+IF(Analyse!$E$111="X",INDIRECT("'DATA - økonomi'!Y"&amp;4+15*$A79+4*$A79+9),0)+IF(Analyse!$E$112="X",INDIRECT("'DATA - økonomi'!Y"&amp;4+15*$A79+4*$A79+10),0)+IF(Analyse!$E$115="X",INDIRECT("'DATA - økonomi'!Y"&amp;4+15*$A79+4*$A79+11),0)+IF(Analyse!$E$116="X",INDIRECT("'DATA - økonomi'!Y"&amp;4+15*$A79+4*$A79+12),0)+IF(Analyse!$E$117="X",INDIRECT("'DATA - økonomi'!Y"&amp;4+15*$A79+4*$A79+13),0)+IF(Analyse!$E$129="X",INDIRECT("'DATA - økonomi'!Y"&amp;4+15*$A79+4*$A79+14),0)</f>
        <v>0</v>
      </c>
      <c r="Z79" s="36">
        <f ca="1">IF(Analyse!$E$3="X",INDIRECT("'DATA - økonomi'!Z"&amp;4+15*$A79+4*$A79+0),0)+IF(Analyse!$E$4="X",INDIRECT("'DATA - økonomi'!Z"&amp;4+15*$A79+4*$A79+1),0)+IF(Analyse!$E$104="X",INDIRECT("'DATA - økonomi'!Z"&amp;4+15*$A79+4*$A79+2),0)+IF(Analyse!$E$105="X",INDIRECT("'DATA - økonomi'!Z"&amp;4+15*$A79+4*$A79+3),0)+IF(Analyse!$E$106="X",INDIRECT("'DATA - økonomi'!Z"&amp;4+15*$A79+4*$A79+4),0)+IF(Analyse!$E$107="X",INDIRECT("'DATA - økonomi'!Z"&amp;4+15*$A79+4*$A79+5),0)+IF(Analyse!$E$108="X",INDIRECT("'DATA - økonomi'!Z"&amp;4+15*$A79+4*$A79+6),0)+IF(Analyse!$E$109="X",INDIRECT("'DATA - økonomi'!Z"&amp;4+15*$A79+4*$A79+7),0)+IF(Analyse!$E$110="X",INDIRECT("'DATA - økonomi'!Z"&amp;4+15*$A79+4*$A79+8),0)+IF(Analyse!$E$111="X",INDIRECT("'DATA - økonomi'!Z"&amp;4+15*$A79+4*$A79+9),0)+IF(Analyse!$E$112="X",INDIRECT("'DATA - økonomi'!Z"&amp;4+15*$A79+4*$A79+10),0)+IF(Analyse!$E$115="X",INDIRECT("'DATA - økonomi'!Z"&amp;4+15*$A79+4*$A79+11),0)+IF(Analyse!$E$116="X",INDIRECT("'DATA - økonomi'!Z"&amp;4+15*$A79+4*$A79+12),0)+IF(Analyse!$E$117="X",INDIRECT("'DATA - økonomi'!Z"&amp;4+15*$A79+4*$A79+13),0)+IF(Analyse!$E$129="X",INDIRECT("'DATA - økonomi'!Z"&amp;4+15*$A79+4*$A79+14),0)</f>
        <v>0</v>
      </c>
      <c r="AA79" s="36">
        <f ca="1">IF(Analyse!$E$3="X",INDIRECT("'DATA - økonomi'!Z"&amp;4+15*$A79+4*$A79+0),0)+IF(Analyse!$E$4="X",INDIRECT("'DATA - økonomi'!Z"&amp;4+15*$A79+4*$A79+1),0)+IF(Analyse!$E$104="X",INDIRECT("'DATA - økonomi'!Z"&amp;4+15*$A79+4*$A79+2),0)+IF(Analyse!$E$105="X",INDIRECT("'DATA - økonomi'!Z"&amp;4+15*$A79+4*$A79+3),0)+IF(Analyse!$E$106="X",INDIRECT("'DATA - økonomi'!Z"&amp;4+15*$A79+4*$A79+4),0)+IF(Analyse!$E$107="X",INDIRECT("'DATA - økonomi'!Z"&amp;4+15*$A79+4*$A79+5),0)+IF(Analyse!$E$108="X",INDIRECT("'DATA - økonomi'!Z"&amp;4+15*$A79+4*$A79+6),0)+IF(Analyse!$E$109="X",INDIRECT("'DATA - økonomi'!Z"&amp;4+15*$A79+4*$A79+7),0)+IF(Analyse!$E$110="X",INDIRECT("'DATA - økonomi'!Z"&amp;4+15*$A79+4*$A79+8),0)+IF(Analyse!$E$111="X",INDIRECT("'DATA - økonomi'!Z"&amp;4+15*$A79+4*$A79+9),0)+IF(Analyse!$E$112="X",INDIRECT("'DATA - økonomi'!Z"&amp;4+15*$A79+4*$A79+10),0)+IF(Analyse!$E$115="X",INDIRECT("'DATA - økonomi'!Z"&amp;4+15*$A79+4*$A79+11),0)+IF(Analyse!$E$116="X",INDIRECT("'DATA - økonomi'!Z"&amp;4+15*$A79+4*$A79+12),0)+IF(Analyse!$E$117="X",INDIRECT("'DATA - økonomi'!Z"&amp;4+15*$A79+4*$A79+13),0)+IF(Analyse!$E$129="X",INDIRECT("'DATA - økonomi'!Z"&amp;4+15*$A79+4*$A79+14),0)</f>
        <v>0</v>
      </c>
      <c r="AB79" s="36">
        <f ca="1">IF(Analyse!$E$3="X",INDIRECT("'DATA - økonomi'!Z"&amp;4+15*$A79+4*$A79+0),0)+IF(Analyse!$E$4="X",INDIRECT("'DATA - økonomi'!Z"&amp;4+15*$A79+4*$A79+1),0)+IF(Analyse!$E$104="X",INDIRECT("'DATA - økonomi'!Z"&amp;4+15*$A79+4*$A79+2),0)+IF(Analyse!$E$105="X",INDIRECT("'DATA - økonomi'!Z"&amp;4+15*$A79+4*$A79+3),0)+IF(Analyse!$E$106="X",INDIRECT("'DATA - økonomi'!Z"&amp;4+15*$A79+4*$A79+4),0)+IF(Analyse!$E$107="X",INDIRECT("'DATA - økonomi'!Z"&amp;4+15*$A79+4*$A79+5),0)+IF(Analyse!$E$108="X",INDIRECT("'DATA - økonomi'!Z"&amp;4+15*$A79+4*$A79+6),0)+IF(Analyse!$E$109="X",INDIRECT("'DATA - økonomi'!Z"&amp;4+15*$A79+4*$A79+7),0)+IF(Analyse!$E$110="X",INDIRECT("'DATA - økonomi'!Z"&amp;4+15*$A79+4*$A79+8),0)+IF(Analyse!$E$111="X",INDIRECT("'DATA - økonomi'!Z"&amp;4+15*$A79+4*$A79+9),0)+IF(Analyse!$E$112="X",INDIRECT("'DATA - økonomi'!Z"&amp;4+15*$A79+4*$A79+10),0)+IF(Analyse!$E$115="X",INDIRECT("'DATA - økonomi'!Z"&amp;4+15*$A79+4*$A79+11),0)+IF(Analyse!$E$116="X",INDIRECT("'DATA - økonomi'!Z"&amp;4+15*$A79+4*$A79+12),0)+IF(Analyse!$E$117="X",INDIRECT("'DATA - økonomi'!Z"&amp;4+15*$A79+4*$A79+13),0)+IF(Analyse!$E$129="X",INDIRECT("'DATA - økonomi'!Z"&amp;4+15*$A79+4*$A79+14),0)</f>
        <v>0</v>
      </c>
      <c r="AC79" s="30"/>
      <c r="AD79" s="35" t="s">
        <v>87</v>
      </c>
      <c r="AE79" s="36">
        <f ca="1">IF(Analyse!$E$3="X",INDIRECT("'DATA - økonomi'!AE"&amp;4+15*$A79+4*$A79+0),0)+IF(Analyse!$E$4="X",INDIRECT("'DATA - økonomi'!AE"&amp;4+15*$A79+4*$A79+1),0)+IF(Analyse!$E$104="X",INDIRECT("'DATA - økonomi'!AE"&amp;4+15*$A79+4*$A79+2),0)+IF(Analyse!$E$105="X",INDIRECT("'DATA - økonomi'!AE"&amp;4+15*$A79+4*$A79+3),0)+IF(Analyse!$E$106="X",INDIRECT("'DATA - økonomi'!AE"&amp;4+15*$A79+4*$A79+4),0)+IF(Analyse!$E$107="X",INDIRECT("'DATA - økonomi'!AE"&amp;4+15*$A79+4*$A79+5),0)+IF(Analyse!$E$108="X",INDIRECT("'DATA - økonomi'!AE"&amp;4+15*$A79+4*$A79+6),0)+IF(Analyse!$E$109="X",INDIRECT("'DATA - økonomi'!AE"&amp;4+15*$A79+4*$A79+7),0)+IF(Analyse!$E$110="X",INDIRECT("'DATA - økonomi'!AE"&amp;4+15*$A79+4*$A79+8),0)+IF(Analyse!$E$111="X",INDIRECT("'DATA - økonomi'!AE"&amp;4+15*$A79+4*$A79+9),0)+IF(Analyse!$E$112="X",INDIRECT("'DATA - økonomi'!AE"&amp;4+15*$A79+4*$A79+10),0)+IF(Analyse!$E$115="X",INDIRECT("'DATA - økonomi'!AE"&amp;4+15*$A79+4*$A79+11),0)+IF(Analyse!$E$116="X",INDIRECT("'DATA - økonomi'!AE"&amp;4+15*$A79+4*$A79+12),0)+IF(Analyse!$E$117="X",INDIRECT("'DATA - økonomi'!AE"&amp;4+15*$A79+4*$A79+13),0)+IF(Analyse!$E$129="X",INDIRECT("'DATA - økonomi'!AE"&amp;4+15*$A79+4*$A79+14),0)</f>
        <v>0</v>
      </c>
      <c r="AF79" s="36">
        <f ca="1">IF(Analyse!$E$3="X",INDIRECT("'DATA - økonomi'!AF"&amp;4+15*$A79+4*$A79+0),0)+IF(Analyse!$E$4="X",INDIRECT("'DATA - økonomi'!AF"&amp;4+15*$A79+4*$A79+1),0)+IF(Analyse!$E$104="X",INDIRECT("'DATA - økonomi'!AF"&amp;4+15*$A79+4*$A79+2),0)+IF(Analyse!$E$105="X",INDIRECT("'DATA - økonomi'!AF"&amp;4+15*$A79+4*$A79+3),0)+IF(Analyse!$E$106="X",INDIRECT("'DATA - økonomi'!AF"&amp;4+15*$A79+4*$A79+4),0)+IF(Analyse!$E$107="X",INDIRECT("'DATA - økonomi'!AF"&amp;4+15*$A79+4*$A79+5),0)+IF(Analyse!$E$108="X",INDIRECT("'DATA - økonomi'!AF"&amp;4+15*$A79+4*$A79+6),0)+IF(Analyse!$E$109="X",INDIRECT("'DATA - økonomi'!AF"&amp;4+15*$A79+4*$A79+7),0)+IF(Analyse!$E$110="X",INDIRECT("'DATA - økonomi'!AF"&amp;4+15*$A79+4*$A79+8),0)+IF(Analyse!$E$111="X",INDIRECT("'DATA - økonomi'!AF"&amp;4+15*$A79+4*$A79+9),0)+IF(Analyse!$E$112="X",INDIRECT("'DATA - økonomi'!AF"&amp;4+15*$A79+4*$A79+10),0)+IF(Analyse!$E$115="X",INDIRECT("'DATA - økonomi'!AF"&amp;4+15*$A79+4*$A79+11),0)+IF(Analyse!$E$116="X",INDIRECT("'DATA - økonomi'!AF"&amp;4+15*$A79+4*$A79+12),0)+IF(Analyse!$E$117="X",INDIRECT("'DATA - økonomi'!AF"&amp;4+15*$A79+4*$A79+13),0)+IF(Analyse!$E$129="X",INDIRECT("'DATA - økonomi'!AF"&amp;4+15*$A79+4*$A79+14),0)</f>
        <v>0</v>
      </c>
      <c r="AG79" s="36">
        <f ca="1">IF(Analyse!$E$3="X",INDIRECT("'DATA - økonomi'!AG"&amp;4+15*$A79+4*$A79+0),0)+IF(Analyse!$E$4="X",INDIRECT("'DATA - økonomi'!AG"&amp;4+15*$A79+4*$A79+1),0)+IF(Analyse!$E$104="X",INDIRECT("'DATA - økonomi'!AG"&amp;4+15*$A79+4*$A79+2),0)+IF(Analyse!$E$105="X",INDIRECT("'DATA - økonomi'!AG"&amp;4+15*$A79+4*$A79+3),0)+IF(Analyse!$E$106="X",INDIRECT("'DATA - økonomi'!AG"&amp;4+15*$A79+4*$A79+4),0)+IF(Analyse!$E$107="X",INDIRECT("'DATA - økonomi'!AG"&amp;4+15*$A79+4*$A79+5),0)+IF(Analyse!$E$108="X",INDIRECT("'DATA - økonomi'!AG"&amp;4+15*$A79+4*$A79+6),0)+IF(Analyse!$E$109="X",INDIRECT("'DATA - økonomi'!AG"&amp;4+15*$A79+4*$A79+7),0)+IF(Analyse!$E$110="X",INDIRECT("'DATA - økonomi'!AG"&amp;4+15*$A79+4*$A79+8),0)+IF(Analyse!$E$111="X",INDIRECT("'DATA - økonomi'!AG"&amp;4+15*$A79+4*$A79+9),0)+IF(Analyse!$E$112="X",INDIRECT("'DATA - økonomi'!AG"&amp;4+15*$A79+4*$A79+10),0)+IF(Analyse!$E$115="X",INDIRECT("'DATA - økonomi'!AG"&amp;4+15*$A79+4*$A79+11),0)+IF(Analyse!$E$116="X",INDIRECT("'DATA - økonomi'!AG"&amp;4+15*$A79+4*$A79+12),0)+IF(Analyse!$E$117="X",INDIRECT("'DATA - økonomi'!AG"&amp;4+15*$A79+4*$A79+13),0)+IF(Analyse!$E$129="X",INDIRECT("'DATA - økonomi'!AG"&amp;4+15*$A79+4*$A79+14),0)</f>
        <v>0</v>
      </c>
      <c r="AH79" s="36">
        <f ca="1">IF(Analyse!$E$3="X",INDIRECT("'DATA - økonomi'!AH"&amp;4+15*$A79+4*$A79+0),0)+IF(Analyse!$E$4="X",INDIRECT("'DATA - økonomi'!AH"&amp;4+15*$A79+4*$A79+1),0)+IF(Analyse!$E$104="X",INDIRECT("'DATA - økonomi'!AH"&amp;4+15*$A79+4*$A79+2),0)+IF(Analyse!$E$105="X",INDIRECT("'DATA - økonomi'!AH"&amp;4+15*$A79+4*$A79+3),0)+IF(Analyse!$E$106="X",INDIRECT("'DATA - økonomi'!AH"&amp;4+15*$A79+4*$A79+4),0)+IF(Analyse!$E$107="X",INDIRECT("'DATA - økonomi'!AH"&amp;4+15*$A79+4*$A79+5),0)+IF(Analyse!$E$108="X",INDIRECT("'DATA - økonomi'!AH"&amp;4+15*$A79+4*$A79+6),0)+IF(Analyse!$E$109="X",INDIRECT("'DATA - økonomi'!AH"&amp;4+15*$A79+4*$A79+7),0)+IF(Analyse!$E$110="X",INDIRECT("'DATA - økonomi'!AH"&amp;4+15*$A79+4*$A79+8),0)+IF(Analyse!$E$111="X",INDIRECT("'DATA - økonomi'!AH"&amp;4+15*$A79+4*$A79+9),0)+IF(Analyse!$E$112="X",INDIRECT("'DATA - økonomi'!AH"&amp;4+15*$A79+4*$A79+10),0)+IF(Analyse!$E$115="X",INDIRECT("'DATA - økonomi'!AH"&amp;4+15*$A79+4*$A79+11),0)+IF(Analyse!$E$116="X",INDIRECT("'DATA - økonomi'!AH"&amp;4+15*$A79+4*$A79+12),0)+IF(Analyse!$E$117="X",INDIRECT("'DATA - økonomi'!AH"&amp;4+15*$A79+4*$A79+13),0)+IF(Analyse!$E$129="X",INDIRECT("'DATA - økonomi'!AH"&amp;4+15*$A79+4*$A79+14),0)</f>
        <v>0</v>
      </c>
      <c r="AI79" s="36">
        <f ca="1">IF(Analyse!$E$3="X",INDIRECT("'DATA - økonomi'!AI"&amp;4+15*$A79+4*$A79+0),0)+IF(Analyse!$E$4="X",INDIRECT("'DATA - økonomi'!AI"&amp;4+15*$A79+4*$A79+1),0)+IF(Analyse!$E$104="X",INDIRECT("'DATA - økonomi'!AI"&amp;4+15*$A79+4*$A79+2),0)+IF(Analyse!$E$105="X",INDIRECT("'DATA - økonomi'!AI"&amp;4+15*$A79+4*$A79+3),0)+IF(Analyse!$E$106="X",INDIRECT("'DATA - økonomi'!AI"&amp;4+15*$A79+4*$A79+4),0)+IF(Analyse!$E$107="X",INDIRECT("'DATA - økonomi'!AI"&amp;4+15*$A79+4*$A79+5),0)+IF(Analyse!$E$108="X",INDIRECT("'DATA - økonomi'!AI"&amp;4+15*$A79+4*$A79+6),0)+IF(Analyse!$E$109="X",INDIRECT("'DATA - økonomi'!AI"&amp;4+15*$A79+4*$A79+7),0)+IF(Analyse!$E$110="X",INDIRECT("'DATA - økonomi'!AI"&amp;4+15*$A79+4*$A79+8),0)+IF(Analyse!$E$111="X",INDIRECT("'DATA - økonomi'!AI"&amp;4+15*$A79+4*$A79+9),0)+IF(Analyse!$E$112="X",INDIRECT("'DATA - økonomi'!AI"&amp;4+15*$A79+4*$A79+10),0)+IF(Analyse!$E$115="X",INDIRECT("'DATA - økonomi'!AI"&amp;4+15*$A79+4*$A79+11),0)+IF(Analyse!$E$116="X",INDIRECT("'DATA - økonomi'!AI"&amp;4+15*$A79+4*$A79+12),0)+IF(Analyse!$E$117="X",INDIRECT("'DATA - økonomi'!AI"&amp;4+15*$A79+4*$A79+13),0)+IF(Analyse!$E$129="X",INDIRECT("'DATA - økonomi'!AI"&amp;4+15*$A79+4*$A79+14),0)</f>
        <v>0</v>
      </c>
      <c r="AJ79" s="36">
        <f ca="1">IF(Analyse!$E$3="X",INDIRECT("'DATA - økonomi'!AJ"&amp;4+15*$A79+4*$A79+0),0)+IF(Analyse!$E$4="X",INDIRECT("'DATA - økonomi'!AJ"&amp;4+15*$A79+4*$A79+1),0)+IF(Analyse!$E$104="X",INDIRECT("'DATA - økonomi'!AJ"&amp;4+15*$A79+4*$A79+2),0)+IF(Analyse!$E$105="X",INDIRECT("'DATA - økonomi'!AJ"&amp;4+15*$A79+4*$A79+3),0)+IF(Analyse!$E$106="X",INDIRECT("'DATA - økonomi'!AJ"&amp;4+15*$A79+4*$A79+4),0)+IF(Analyse!$E$107="X",INDIRECT("'DATA - økonomi'!AJ"&amp;4+15*$A79+4*$A79+5),0)+IF(Analyse!$E$108="X",INDIRECT("'DATA - økonomi'!AJ"&amp;4+15*$A79+4*$A79+6),0)+IF(Analyse!$E$109="X",INDIRECT("'DATA - økonomi'!AJ"&amp;4+15*$A79+4*$A79+7),0)+IF(Analyse!$E$110="X",INDIRECT("'DATA - økonomi'!AJ"&amp;4+15*$A79+4*$A79+8),0)+IF(Analyse!$E$111="X",INDIRECT("'DATA - økonomi'!AJ"&amp;4+15*$A79+4*$A79+9),0)+IF(Analyse!$E$112="X",INDIRECT("'DATA - økonomi'!AJ"&amp;4+15*$A79+4*$A79+10),0)+IF(Analyse!$E$115="X",INDIRECT("'DATA - økonomi'!AJ"&amp;4+15*$A79+4*$A79+11),0)+IF(Analyse!$E$116="X",INDIRECT("'DATA - økonomi'!AJ"&amp;4+15*$A79+4*$A79+12),0)+IF(Analyse!$E$117="X",INDIRECT("'DATA - økonomi'!AJ"&amp;4+15*$A79+4*$A79+13),0)+IF(Analyse!$E$129="X",INDIRECT("'DATA - økonomi'!AJ"&amp;4+15*$A79+4*$A79+14),0)</f>
        <v>0</v>
      </c>
      <c r="AK79" s="36">
        <f ca="1">IF(Analyse!$E$3="X",INDIRECT("'DATA - økonomi'!AK"&amp;4+15*$A79+4*$A79+0),0)+IF(Analyse!$E$4="X",INDIRECT("'DATA - økonomi'!AK"&amp;4+15*$A79+4*$A79+1),0)+IF(Analyse!$E$104="X",INDIRECT("'DATA - økonomi'!AK"&amp;4+15*$A79+4*$A79+2),0)+IF(Analyse!$E$105="X",INDIRECT("'DATA - økonomi'!AK"&amp;4+15*$A79+4*$A79+3),0)+IF(Analyse!$E$106="X",INDIRECT("'DATA - økonomi'!AK"&amp;4+15*$A79+4*$A79+4),0)+IF(Analyse!$E$107="X",INDIRECT("'DATA - økonomi'!AK"&amp;4+15*$A79+4*$A79+5),0)+IF(Analyse!$E$108="X",INDIRECT("'DATA - økonomi'!AK"&amp;4+15*$A79+4*$A79+6),0)+IF(Analyse!$E$109="X",INDIRECT("'DATA - økonomi'!AK"&amp;4+15*$A79+4*$A79+7),0)+IF(Analyse!$E$110="X",INDIRECT("'DATA - økonomi'!AK"&amp;4+15*$A79+4*$A79+8),0)+IF(Analyse!$E$111="X",INDIRECT("'DATA - økonomi'!AK"&amp;4+15*$A79+4*$A79+9),0)+IF(Analyse!$E$112="X",INDIRECT("'DATA - økonomi'!AK"&amp;4+15*$A79+4*$A79+10),0)+IF(Analyse!$E$115="X",INDIRECT("'DATA - økonomi'!AK"&amp;4+15*$A79+4*$A79+11),0)+IF(Analyse!$E$116="X",INDIRECT("'DATA - økonomi'!AK"&amp;4+15*$A79+4*$A79+12),0)+IF(Analyse!$E$117="X",INDIRECT("'DATA - økonomi'!AK"&amp;4+15*$A79+4*$A79+13),0)+IF(Analyse!$E$129="X",INDIRECT("'DATA - økonomi'!AK"&amp;4+15*$A79+4*$A79+14),0)</f>
        <v>0</v>
      </c>
      <c r="AL79" s="36">
        <f ca="1">IF(Analyse!$E$3="X",INDIRECT("'DATA - økonomi'!AL"&amp;4+15*$A79+4*$A79+0),0)+IF(Analyse!$E$4="X",INDIRECT("'DATA - økonomi'!AL"&amp;4+15*$A79+4*$A79+1),0)+IF(Analyse!$E$104="X",INDIRECT("'DATA - økonomi'!AL"&amp;4+15*$A79+4*$A79+2),0)+IF(Analyse!$E$105="X",INDIRECT("'DATA - økonomi'!AL"&amp;4+15*$A79+4*$A79+3),0)+IF(Analyse!$E$106="X",INDIRECT("'DATA - økonomi'!AL"&amp;4+15*$A79+4*$A79+4),0)+IF(Analyse!$E$107="X",INDIRECT("'DATA - økonomi'!AL"&amp;4+15*$A79+4*$A79+5),0)+IF(Analyse!$E$108="X",INDIRECT("'DATA - økonomi'!AL"&amp;4+15*$A79+4*$A79+6),0)+IF(Analyse!$E$109="X",INDIRECT("'DATA - økonomi'!AL"&amp;4+15*$A79+4*$A79+7),0)+IF(Analyse!$E$110="X",INDIRECT("'DATA - økonomi'!AL"&amp;4+15*$A79+4*$A79+8),0)+IF(Analyse!$E$111="X",INDIRECT("'DATA - økonomi'!AL"&amp;4+15*$A79+4*$A79+9),0)+IF(Analyse!$E$112="X",INDIRECT("'DATA - økonomi'!AL"&amp;4+15*$A79+4*$A79+10),0)+IF(Analyse!$E$115="X",INDIRECT("'DATA - økonomi'!AL"&amp;4+15*$A79+4*$A79+11),0)+IF(Analyse!$E$116="X",INDIRECT("'DATA - økonomi'!AL"&amp;4+15*$A79+4*$A79+12),0)+IF(Analyse!$E$117="X",INDIRECT("'DATA - økonomi'!AL"&amp;4+15*$A79+4*$A79+13),0)+IF(Analyse!$E$129="X",INDIRECT("'DATA - økonomi'!AL"&amp;4+15*$A79+4*$A79+14),0)</f>
        <v>0</v>
      </c>
      <c r="AM79" s="36">
        <f ca="1">IF(Analyse!$E$3="X",INDIRECT("'DATA - økonomi'!AM"&amp;4+15*$A79+4*$A79+0),0)+IF(Analyse!$E$4="X",INDIRECT("'DATA - økonomi'!AM"&amp;4+15*$A79+4*$A79+1),0)+IF(Analyse!$E$104="X",INDIRECT("'DATA - økonomi'!AM"&amp;4+15*$A79+4*$A79+2),0)+IF(Analyse!$E$105="X",INDIRECT("'DATA - økonomi'!AM"&amp;4+15*$A79+4*$A79+3),0)+IF(Analyse!$E$106="X",INDIRECT("'DATA - økonomi'!AM"&amp;4+15*$A79+4*$A79+4),0)+IF(Analyse!$E$107="X",INDIRECT("'DATA - økonomi'!AM"&amp;4+15*$A79+4*$A79+5),0)+IF(Analyse!$E$108="X",INDIRECT("'DATA - økonomi'!AM"&amp;4+15*$A79+4*$A79+6),0)+IF(Analyse!$E$109="X",INDIRECT("'DATA - økonomi'!AM"&amp;4+15*$A79+4*$A79+7),0)+IF(Analyse!$E$110="X",INDIRECT("'DATA - økonomi'!AM"&amp;4+15*$A79+4*$A79+8),0)+IF(Analyse!$E$111="X",INDIRECT("'DATA - økonomi'!AM"&amp;4+15*$A79+4*$A79+9),0)+IF(Analyse!$E$112="X",INDIRECT("'DATA - økonomi'!AM"&amp;4+15*$A79+4*$A79+10),0)+IF(Analyse!$E$115="X",INDIRECT("'DATA - økonomi'!AM"&amp;4+15*$A79+4*$A79+11),0)+IF(Analyse!$E$116="X",INDIRECT("'DATA - økonomi'!AM"&amp;4+15*$A79+4*$A79+12),0)+IF(Analyse!$E$117="X",INDIRECT("'DATA - økonomi'!AM"&amp;4+15*$A79+4*$A79+13),0)+IF(Analyse!$E$129="X",INDIRECT("'DATA - økonomi'!AM"&amp;4+15*$A79+4*$A79+14),0)</f>
        <v>0</v>
      </c>
      <c r="AN79" s="36">
        <f ca="1">IF(Analyse!$E$3="X",INDIRECT("'DATA - økonomi'!AN"&amp;4+15*$A79+4*$A79+0),0)+IF(Analyse!$E$4="X",INDIRECT("'DATA - økonomi'!AN"&amp;4+15*$A79+4*$A79+1),0)+IF(Analyse!$E$104="X",INDIRECT("'DATA - økonomi'!AN"&amp;4+15*$A79+4*$A79+2),0)+IF(Analyse!$E$105="X",INDIRECT("'DATA - økonomi'!AN"&amp;4+15*$A79+4*$A79+3),0)+IF(Analyse!$E$106="X",INDIRECT("'DATA - økonomi'!AN"&amp;4+15*$A79+4*$A79+4),0)+IF(Analyse!$E$107="X",INDIRECT("'DATA - økonomi'!AN"&amp;4+15*$A79+4*$A79+5),0)+IF(Analyse!$E$108="X",INDIRECT("'DATA - økonomi'!AN"&amp;4+15*$A79+4*$A79+6),0)+IF(Analyse!$E$109="X",INDIRECT("'DATA - økonomi'!AN"&amp;4+15*$A79+4*$A79+7),0)+IF(Analyse!$E$110="X",INDIRECT("'DATA - økonomi'!AN"&amp;4+15*$A79+4*$A79+8),0)+IF(Analyse!$E$111="X",INDIRECT("'DATA - økonomi'!AN"&amp;4+15*$A79+4*$A79+9),0)+IF(Analyse!$E$112="X",INDIRECT("'DATA - økonomi'!AN"&amp;4+15*$A79+4*$A79+10),0)+IF(Analyse!$E$115="X",INDIRECT("'DATA - økonomi'!AN"&amp;4+15*$A79+4*$A79+11),0)+IF(Analyse!$E$116="X",INDIRECT("'DATA - økonomi'!AN"&amp;4+15*$A79+4*$A79+12),0)+IF(Analyse!$E$117="X",INDIRECT("'DATA - økonomi'!AN"&amp;4+15*$A79+4*$A79+13),0)+IF(Analyse!$E$129="X",INDIRECT("'DATA - økonomi'!AN"&amp;4+15*$A79+4*$A79+14),0)</f>
        <v>0</v>
      </c>
      <c r="AO79" s="36">
        <f ca="1">IF(Analyse!$E$3="X",INDIRECT("'DATA - økonomi'!AO"&amp;4+15*$A79+4*$A79+0),0)+IF(Analyse!$E$4="X",INDIRECT("'DATA - økonomi'!AO"&amp;4+15*$A79+4*$A79+1),0)+IF(Analyse!$E$104="X",INDIRECT("'DATA - økonomi'!AO"&amp;4+15*$A79+4*$A79+2),0)+IF(Analyse!$E$105="X",INDIRECT("'DATA - økonomi'!AO"&amp;4+15*$A79+4*$A79+3),0)+IF(Analyse!$E$106="X",INDIRECT("'DATA - økonomi'!AO"&amp;4+15*$A79+4*$A79+4),0)+IF(Analyse!$E$107="X",INDIRECT("'DATA - økonomi'!AO"&amp;4+15*$A79+4*$A79+5),0)+IF(Analyse!$E$108="X",INDIRECT("'DATA - økonomi'!AO"&amp;4+15*$A79+4*$A79+6),0)+IF(Analyse!$E$109="X",INDIRECT("'DATA - økonomi'!AO"&amp;4+15*$A79+4*$A79+7),0)+IF(Analyse!$E$110="X",INDIRECT("'DATA - økonomi'!AO"&amp;4+15*$A79+4*$A79+8),0)+IF(Analyse!$E$111="X",INDIRECT("'DATA - økonomi'!AO"&amp;4+15*$A79+4*$A79+9),0)+IF(Analyse!$E$112="X",INDIRECT("'DATA - økonomi'!AO"&amp;4+15*$A79+4*$A79+10),0)+IF(Analyse!$E$115="X",INDIRECT("'DATA - økonomi'!AO"&amp;4+15*$A79+4*$A79+11),0)+IF(Analyse!$E$116="X",INDIRECT("'DATA - økonomi'!AO"&amp;4+15*$A79+4*$A79+12),0)+IF(Analyse!$E$117="X",INDIRECT("'DATA - økonomi'!AO"&amp;4+15*$A79+4*$A79+13),0)+IF(Analyse!$E$129="X",INDIRECT("'DATA - økonomi'!AO"&amp;4+15*$A79+4*$A79+14),0)</f>
        <v>0</v>
      </c>
      <c r="AP79" s="30"/>
      <c r="AQ79" s="35" t="s">
        <v>87</v>
      </c>
      <c r="AR79" s="36">
        <f ca="1">INDIRECT("'DATA - økonomi'!AE"&amp;($A182+1)*19)</f>
        <v>35495.434000000001</v>
      </c>
      <c r="AS79" s="36">
        <f ca="1">INDIRECT("'DATA - økonomi'!AF"&amp;($A182+1)*19)</f>
        <v>35196.480000000003</v>
      </c>
      <c r="AT79" s="36">
        <f ca="1">INDIRECT("'DATA - økonomi'!AG"&amp;($A182+1)*19)</f>
        <v>35386.764000000003</v>
      </c>
      <c r="AU79" s="36">
        <f ca="1">INDIRECT("'DATA - økonomi'!AH"&amp;($A182+1)*19)</f>
        <v>35569.637999999999</v>
      </c>
      <c r="AV79" s="36">
        <f ca="1">INDIRECT("'DATA - økonomi'!AI"&amp;($A182+1)*19)</f>
        <v>36059.397000000004</v>
      </c>
      <c r="AW79" s="36">
        <f ca="1">INDIRECT("'DATA - økonomi'!AJ"&amp;($A182+1)*19)</f>
        <v>36389.01</v>
      </c>
      <c r="AX79" s="36">
        <f ca="1">INDIRECT("'DATA - økonomi'!AK"&amp;($A182+1)*19)</f>
        <v>36750.581999999995</v>
      </c>
      <c r="AY79" s="36">
        <f ca="1">INDIRECT("'DATA - økonomi'!AL"&amp;($A182+1)*19)</f>
        <v>36854.663999999997</v>
      </c>
      <c r="AZ79" s="36">
        <f ca="1">INDIRECT("'DATA - økonomi'!AM"&amp;($A182+1)*19)</f>
        <v>37083.15</v>
      </c>
      <c r="BA79" s="36">
        <f ca="1">INDIRECT("'DATA - økonomi'!AN"&amp;($A182+1)*19)</f>
        <v>37433.076000000001</v>
      </c>
      <c r="BB79" s="36">
        <f ca="1">INDIRECT("'DATA - økonomi'!AO"&amp;($A182+1)*19)</f>
        <v>37845.178</v>
      </c>
      <c r="BC79" s="30"/>
    </row>
    <row r="80" spans="1:55" x14ac:dyDescent="0.25">
      <c r="A80" s="32">
        <v>76</v>
      </c>
      <c r="B80" s="35" t="s">
        <v>88</v>
      </c>
      <c r="C80" s="36">
        <f ca="1">IF(Analyse!$E$3="X",INDIRECT("'DATA - økonomi'!C"&amp;4+15*$A80+4*$A80+0),0)+IF(Analyse!$E$4="X",INDIRECT("'DATA - økonomi'!C"&amp;4+15*$A80+4*$A80+1),0)+IF(Analyse!$E$104="X",INDIRECT("'DATA - økonomi'!C"&amp;4+15*$A80+4*$A80+2),0)+IF(Analyse!$E$105="X",INDIRECT("'DATA - økonomi'!C"&amp;4+15*$A80+4*$A80+3),0)+IF(Analyse!$E$106="X",INDIRECT("'DATA - økonomi'!C"&amp;4+15*$A80+4*$A80+4),0)+IF(Analyse!$E$107="X",INDIRECT("'DATA - økonomi'!C"&amp;4+15*$A80+4*$A80+5),0)+IF(Analyse!$E$108="X",INDIRECT("'DATA - økonomi'!C"&amp;4+15*$A80+4*$A80+6),0)+IF(Analyse!$E$109="X",INDIRECT("'DATA - økonomi'!C"&amp;4+15*$A80+4*$A80+7),0)+IF(Analyse!$E$110="X",INDIRECT("'DATA - økonomi'!C"&amp;4+15*$A80+4*$A80+8),0)+IF(Analyse!$E$111="X",INDIRECT("'DATA - økonomi'!C"&amp;4+15*$A80+4*$A80+9),0)+IF(Analyse!$E$112="X",INDIRECT("'DATA - økonomi'!C"&amp;4+15*$A80+4*$A80+10),0)+IF(Analyse!$E$115="X",INDIRECT("'DATA - økonomi'!C"&amp;4+15*$A80+4*$A80+11),0)+IF(Analyse!$E$116="X",INDIRECT("'DATA - økonomi'!C"&amp;4+15*$A80+4*$A80+12),0)+IF(Analyse!$E$117="X",INDIRECT("'DATA - økonomi'!C"&amp;4+15*$A80+4*$A80+13),0)+IF(Analyse!$E$129="X",INDIRECT("'DATA - økonomi'!C"&amp;4+15*$A80+4*$A80+14),0)</f>
        <v>0</v>
      </c>
      <c r="D80" s="36">
        <f ca="1">IF(Analyse!$E$3="X",INDIRECT("'DATA - økonomi'!D"&amp;4+15*$A80+4*$A80+0),0)+IF(Analyse!$E$4="X",INDIRECT("'DATA - økonomi'!D"&amp;4+15*$A80+4*$A80+1),0)+IF(Analyse!$E$104="X",INDIRECT("'DATA - økonomi'!D"&amp;4+15*$A80+4*$A80+2),0)+IF(Analyse!$E$105="X",INDIRECT("'DATA - økonomi'!D"&amp;4+15*$A80+4*$A80+3),0)+IF(Analyse!$E$106="X",INDIRECT("'DATA - økonomi'!D"&amp;4+15*$A80+4*$A80+4),0)+IF(Analyse!$E$107="X",INDIRECT("'DATA - økonomi'!D"&amp;4+15*$A80+4*$A80+5),0)+IF(Analyse!$E$108="X",INDIRECT("'DATA - økonomi'!D"&amp;4+15*$A80+4*$A80+6),0)+IF(Analyse!$E$109="X",INDIRECT("'DATA - økonomi'!D"&amp;4+15*$A80+4*$A80+7),0)+IF(Analyse!$E$110="X",INDIRECT("'DATA - økonomi'!D"&amp;4+15*$A80+4*$A80+8),0)+IF(Analyse!$E$111="X",INDIRECT("'DATA - økonomi'!D"&amp;4+15*$A80+4*$A80+9),0)+IF(Analyse!$E$112="X",INDIRECT("'DATA - økonomi'!D"&amp;4+15*$A80+4*$A80+10),0)+IF(Analyse!$E$115="X",INDIRECT("'DATA - økonomi'!D"&amp;4+15*$A80+4*$A80+11),0)+IF(Analyse!$E$116="X",INDIRECT("'DATA - økonomi'!D"&amp;4+15*$A80+4*$A80+12),0)+IF(Analyse!$E$117="X",INDIRECT("'DATA - økonomi'!D"&amp;4+15*$A80+4*$A80+13),0)+IF(Analyse!$E$129="X",INDIRECT("'DATA - økonomi'!D"&amp;4+15*$A80+4*$A80+14),0)</f>
        <v>0</v>
      </c>
      <c r="E80" s="36">
        <f ca="1">IF(Analyse!$E$3="X",INDIRECT("'DATA - økonomi'!E"&amp;4+15*$A80+4*$A80+0),0)+IF(Analyse!$E$4="X",INDIRECT("'DATA - økonomi'!E"&amp;4+15*$A80+4*$A80+1),0)+IF(Analyse!$E$104="X",INDIRECT("'DATA - økonomi'!E"&amp;4+15*$A80+4*$A80+2),0)+IF(Analyse!$E$105="X",INDIRECT("'DATA - økonomi'!E"&amp;4+15*$A80+4*$A80+3),0)+IF(Analyse!$E$106="X",INDIRECT("'DATA - økonomi'!E"&amp;4+15*$A80+4*$A80+4),0)+IF(Analyse!$E$107="X",INDIRECT("'DATA - økonomi'!E"&amp;4+15*$A80+4*$A80+5),0)+IF(Analyse!$E$108="X",INDIRECT("'DATA - økonomi'!E"&amp;4+15*$A80+4*$A80+6),0)+IF(Analyse!$E$109="X",INDIRECT("'DATA - økonomi'!E"&amp;4+15*$A80+4*$A80+7),0)+IF(Analyse!$E$110="X",INDIRECT("'DATA - økonomi'!E"&amp;4+15*$A80+4*$A80+8),0)+IF(Analyse!$E$111="X",INDIRECT("'DATA - økonomi'!E"&amp;4+15*$A80+4*$A80+9),0)+IF(Analyse!$E$112="X",INDIRECT("'DATA - økonomi'!E"&amp;4+15*$A80+4*$A80+10),0)+IF(Analyse!$E$115="X",INDIRECT("'DATA - økonomi'!E"&amp;4+15*$A80+4*$A80+11),0)+IF(Analyse!$E$116="X",INDIRECT("'DATA - økonomi'!E"&amp;4+15*$A80+4*$A80+12),0)+IF(Analyse!$E$117="X",INDIRECT("'DATA - økonomi'!E"&amp;4+15*$A80+4*$A80+13),0)+IF(Analyse!$E$129="X",INDIRECT("'DATA - økonomi'!E"&amp;4+15*$A80+4*$A80+14),0)</f>
        <v>0</v>
      </c>
      <c r="F80" s="36">
        <f ca="1">IF(Analyse!$E$3="X",INDIRECT("'DATA - økonomi'!F"&amp;4+15*$A80+4*$A80+0),0)+IF(Analyse!$E$4="X",INDIRECT("'DATA - økonomi'!F"&amp;4+15*$A80+4*$A80+1),0)+IF(Analyse!$E$104="X",INDIRECT("'DATA - økonomi'!F"&amp;4+15*$A80+4*$A80+2),0)+IF(Analyse!$E$105="X",INDIRECT("'DATA - økonomi'!F"&amp;4+15*$A80+4*$A80+3),0)+IF(Analyse!$E$106="X",INDIRECT("'DATA - økonomi'!F"&amp;4+15*$A80+4*$A80+4),0)+IF(Analyse!$E$107="X",INDIRECT("'DATA - økonomi'!F"&amp;4+15*$A80+4*$A80+5),0)+IF(Analyse!$E$108="X",INDIRECT("'DATA - økonomi'!F"&amp;4+15*$A80+4*$A80+6),0)+IF(Analyse!$E$109="X",INDIRECT("'DATA - økonomi'!F"&amp;4+15*$A80+4*$A80+7),0)+IF(Analyse!$E$110="X",INDIRECT("'DATA - økonomi'!F"&amp;4+15*$A80+4*$A80+8),0)+IF(Analyse!$E$111="X",INDIRECT("'DATA - økonomi'!F"&amp;4+15*$A80+4*$A80+9),0)+IF(Analyse!$E$112="X",INDIRECT("'DATA - økonomi'!F"&amp;4+15*$A80+4*$A80+10),0)+IF(Analyse!$E$115="X",INDIRECT("'DATA - økonomi'!F"&amp;4+15*$A80+4*$A80+11),0)+IF(Analyse!$E$116="X",INDIRECT("'DATA - økonomi'!F"&amp;4+15*$A80+4*$A80+12),0)+IF(Analyse!$E$117="X",INDIRECT("'DATA - økonomi'!F"&amp;4+15*$A80+4*$A80+13),0)+IF(Analyse!$E$129="X",INDIRECT("'DATA - økonomi'!F"&amp;4+15*$A80+4*$A80+14),0)</f>
        <v>0</v>
      </c>
      <c r="G80" s="36">
        <f ca="1">IF(Analyse!$E$3="X",INDIRECT("'DATA - økonomi'!G"&amp;4+15*$A80+4*$A80+0),0)+IF(Analyse!$E$4="X",INDIRECT("'DATA - økonomi'!G"&amp;4+15*$A80+4*$A80+1),0)+IF(Analyse!$E$104="X",INDIRECT("'DATA - økonomi'!G"&amp;4+15*$A80+4*$A80+2),0)+IF(Analyse!$E$105="X",INDIRECT("'DATA - økonomi'!G"&amp;4+15*$A80+4*$A80+3),0)+IF(Analyse!$E$106="X",INDIRECT("'DATA - økonomi'!G"&amp;4+15*$A80+4*$A80+4),0)+IF(Analyse!$E$107="X",INDIRECT("'DATA - økonomi'!G"&amp;4+15*$A80+4*$A80+5),0)+IF(Analyse!$E$108="X",INDIRECT("'DATA - økonomi'!G"&amp;4+15*$A80+4*$A80+6),0)+IF(Analyse!$E$109="X",INDIRECT("'DATA - økonomi'!G"&amp;4+15*$A80+4*$A80+7),0)+IF(Analyse!$E$110="X",INDIRECT("'DATA - økonomi'!G"&amp;4+15*$A80+4*$A80+8),0)+IF(Analyse!$E$111="X",INDIRECT("'DATA - økonomi'!G"&amp;4+15*$A80+4*$A80+9),0)+IF(Analyse!$E$112="X",INDIRECT("'DATA - økonomi'!G"&amp;4+15*$A80+4*$A80+10),0)+IF(Analyse!$E$115="X",INDIRECT("'DATA - økonomi'!G"&amp;4+15*$A80+4*$A80+11),0)+IF(Analyse!$E$116="X",INDIRECT("'DATA - økonomi'!G"&amp;4+15*$A80+4*$A80+12),0)+IF(Analyse!$E$117="X",INDIRECT("'DATA - økonomi'!G"&amp;4+15*$A80+4*$A80+13),0)+IF(Analyse!$E$129="X",INDIRECT("'DATA - økonomi'!G"&amp;4+15*$A80+4*$A80+14),0)</f>
        <v>0</v>
      </c>
      <c r="H80" s="36">
        <f ca="1">IF(Analyse!$E$3="X",INDIRECT("'DATA - økonomi'!H"&amp;4+15*$A80+4*$A80+0),0)+IF(Analyse!$E$4="X",INDIRECT("'DATA - økonomi'!H"&amp;4+15*$A80+4*$A80+1),0)+IF(Analyse!$E$104="X",INDIRECT("'DATA - økonomi'!H"&amp;4+15*$A80+4*$A80+2),0)+IF(Analyse!$E$105="X",INDIRECT("'DATA - økonomi'!H"&amp;4+15*$A80+4*$A80+3),0)+IF(Analyse!$E$106="X",INDIRECT("'DATA - økonomi'!H"&amp;4+15*$A80+4*$A80+4),0)+IF(Analyse!$E$107="X",INDIRECT("'DATA - økonomi'!H"&amp;4+15*$A80+4*$A80+5),0)+IF(Analyse!$E$108="X",INDIRECT("'DATA - økonomi'!H"&amp;4+15*$A80+4*$A80+6),0)+IF(Analyse!$E$109="X",INDIRECT("'DATA - økonomi'!H"&amp;4+15*$A80+4*$A80+7),0)+IF(Analyse!$E$110="X",INDIRECT("'DATA - økonomi'!H"&amp;4+15*$A80+4*$A80+8),0)+IF(Analyse!$E$111="X",INDIRECT("'DATA - økonomi'!H"&amp;4+15*$A80+4*$A80+9),0)+IF(Analyse!$E$112="X",INDIRECT("'DATA - økonomi'!H"&amp;4+15*$A80+4*$A80+10),0)+IF(Analyse!$E$115="X",INDIRECT("'DATA - økonomi'!H"&amp;4+15*$A80+4*$A80+11),0)+IF(Analyse!$E$116="X",INDIRECT("'DATA - økonomi'!H"&amp;4+15*$A80+4*$A80+12),0)+IF(Analyse!$E$117="X",INDIRECT("'DATA - økonomi'!H"&amp;4+15*$A80+4*$A80+13),0)+IF(Analyse!$E$129="X",INDIRECT("'DATA - økonomi'!H"&amp;4+15*$A80+4*$A80+14),0)</f>
        <v>0</v>
      </c>
      <c r="I80" s="36">
        <f ca="1">IF(Analyse!$E$3="X",INDIRECT("'DATA - økonomi'!I"&amp;4+15*$A80+4*$A80+0),0)+IF(Analyse!$E$4="X",INDIRECT("'DATA - økonomi'!I"&amp;4+15*$A80+4*$A80+1),0)+IF(Analyse!$E$104="X",INDIRECT("'DATA - økonomi'!I"&amp;4+15*$A80+4*$A80+2),0)+IF(Analyse!$E$105="X",INDIRECT("'DATA - økonomi'!I"&amp;4+15*$A80+4*$A80+3),0)+IF(Analyse!$E$106="X",INDIRECT("'DATA - økonomi'!I"&amp;4+15*$A80+4*$A80+4),0)+IF(Analyse!$E$107="X",INDIRECT("'DATA - økonomi'!I"&amp;4+15*$A80+4*$A80+5),0)+IF(Analyse!$E$108="X",INDIRECT("'DATA - økonomi'!I"&amp;4+15*$A80+4*$A80+6),0)+IF(Analyse!$E$109="X",INDIRECT("'DATA - økonomi'!I"&amp;4+15*$A80+4*$A80+7),0)+IF(Analyse!$E$110="X",INDIRECT("'DATA - økonomi'!I"&amp;4+15*$A80+4*$A80+8),0)+IF(Analyse!$E$111="X",INDIRECT("'DATA - økonomi'!I"&amp;4+15*$A80+4*$A80+9),0)+IF(Analyse!$E$112="X",INDIRECT("'DATA - økonomi'!I"&amp;4+15*$A80+4*$A80+10),0)+IF(Analyse!$E$115="X",INDIRECT("'DATA - økonomi'!I"&amp;4+15*$A80+4*$A80+11),0)+IF(Analyse!$E$116="X",INDIRECT("'DATA - økonomi'!I"&amp;4+15*$A80+4*$A80+12),0)+IF(Analyse!$E$117="X",INDIRECT("'DATA - økonomi'!I"&amp;4+15*$A80+4*$A80+13),0)+IF(Analyse!$E$129="X",INDIRECT("'DATA - økonomi'!I"&amp;4+15*$A80+4*$A80+14),0)</f>
        <v>0</v>
      </c>
      <c r="J80" s="36">
        <f ca="1">IF(Analyse!$E$3="X",INDIRECT("'DATA - økonomi'!J"&amp;4+15*$A80+4*$A80+0),0)+IF(Analyse!$E$4="X",INDIRECT("'DATA - økonomi'!J"&amp;4+15*$A80+4*$A80+1),0)+IF(Analyse!$E$104="X",INDIRECT("'DATA - økonomi'!J"&amp;4+15*$A80+4*$A80+2),0)+IF(Analyse!$E$105="X",INDIRECT("'DATA - økonomi'!J"&amp;4+15*$A80+4*$A80+3),0)+IF(Analyse!$E$106="X",INDIRECT("'DATA - økonomi'!J"&amp;4+15*$A80+4*$A80+4),0)+IF(Analyse!$E$107="X",INDIRECT("'DATA - økonomi'!J"&amp;4+15*$A80+4*$A80+5),0)+IF(Analyse!$E$108="X",INDIRECT("'DATA - økonomi'!J"&amp;4+15*$A80+4*$A80+6),0)+IF(Analyse!$E$109="X",INDIRECT("'DATA - økonomi'!J"&amp;4+15*$A80+4*$A80+7),0)+IF(Analyse!$E$110="X",INDIRECT("'DATA - økonomi'!J"&amp;4+15*$A80+4*$A80+8),0)+IF(Analyse!$E$111="X",INDIRECT("'DATA - økonomi'!J"&amp;4+15*$A80+4*$A80+9),0)+IF(Analyse!$E$112="X",INDIRECT("'DATA - økonomi'!J"&amp;4+15*$A80+4*$A80+10),0)+IF(Analyse!$E$115="X",INDIRECT("'DATA - økonomi'!J"&amp;4+15*$A80+4*$A80+11),0)+IF(Analyse!$E$116="X",INDIRECT("'DATA - økonomi'!J"&amp;4+15*$A80+4*$A80+12),0)+IF(Analyse!$E$117="X",INDIRECT("'DATA - økonomi'!J"&amp;4+15*$A80+4*$A80+13),0)+IF(Analyse!$E$129="X",INDIRECT("'DATA - økonomi'!J"&amp;4+15*$A80+4*$A80+14),0)</f>
        <v>0</v>
      </c>
      <c r="K80" s="36">
        <f ca="1">IF(Analyse!$E$3="X",INDIRECT("'DATA - økonomi'!K"&amp;4+15*$A80+4*$A80+0),0)+IF(Analyse!$E$4="X",INDIRECT("'DATA - økonomi'!K"&amp;4+15*$A80+4*$A80+1),0)+IF(Analyse!$E$104="X",INDIRECT("'DATA - økonomi'!K"&amp;4+15*$A80+4*$A80+2),0)+IF(Analyse!$E$105="X",INDIRECT("'DATA - økonomi'!K"&amp;4+15*$A80+4*$A80+3),0)+IF(Analyse!$E$106="X",INDIRECT("'DATA - økonomi'!K"&amp;4+15*$A80+4*$A80+4),0)+IF(Analyse!$E$107="X",INDIRECT("'DATA - økonomi'!K"&amp;4+15*$A80+4*$A80+5),0)+IF(Analyse!$E$108="X",INDIRECT("'DATA - økonomi'!K"&amp;4+15*$A80+4*$A80+6),0)+IF(Analyse!$E$109="X",INDIRECT("'DATA - økonomi'!K"&amp;4+15*$A80+4*$A80+7),0)+IF(Analyse!$E$110="X",INDIRECT("'DATA - økonomi'!K"&amp;4+15*$A80+4*$A80+8),0)+IF(Analyse!$E$111="X",INDIRECT("'DATA - økonomi'!K"&amp;4+15*$A80+4*$A80+9),0)+IF(Analyse!$E$112="X",INDIRECT("'DATA - økonomi'!K"&amp;4+15*$A80+4*$A80+10),0)+IF(Analyse!$E$115="X",INDIRECT("'DATA - økonomi'!K"&amp;4+15*$A80+4*$A80+11),0)+IF(Analyse!$E$116="X",INDIRECT("'DATA - økonomi'!K"&amp;4+15*$A80+4*$A80+12),0)+IF(Analyse!$E$117="X",INDIRECT("'DATA - økonomi'!K"&amp;4+15*$A80+4*$A80+13),0)+IF(Analyse!$E$129="X",INDIRECT("'DATA - økonomi'!K"&amp;4+15*$A80+4*$A80+14),0)</f>
        <v>0</v>
      </c>
      <c r="L80" s="36">
        <f ca="1">IF(Analyse!$E$3="X",INDIRECT("'DATA - økonomi'!L"&amp;4+15*$A80+4*$A80+0),0)+IF(Analyse!$E$4="X",INDIRECT("'DATA - økonomi'!L"&amp;4+15*$A80+4*$A80+1),0)+IF(Analyse!$E$104="X",INDIRECT("'DATA - økonomi'!L"&amp;4+15*$A80+4*$A80+2),0)+IF(Analyse!$E$105="X",INDIRECT("'DATA - økonomi'!L"&amp;4+15*$A80+4*$A80+3),0)+IF(Analyse!$E$106="X",INDIRECT("'DATA - økonomi'!L"&amp;4+15*$A80+4*$A80+4),0)+IF(Analyse!$E$107="X",INDIRECT("'DATA - økonomi'!L"&amp;4+15*$A80+4*$A80+5),0)+IF(Analyse!$E$108="X",INDIRECT("'DATA - økonomi'!L"&amp;4+15*$A80+4*$A80+6),0)+IF(Analyse!$E$109="X",INDIRECT("'DATA - økonomi'!L"&amp;4+15*$A80+4*$A80+7),0)+IF(Analyse!$E$110="X",INDIRECT("'DATA - økonomi'!L"&amp;4+15*$A80+4*$A80+8),0)+IF(Analyse!$E$111="X",INDIRECT("'DATA - økonomi'!L"&amp;4+15*$A80+4*$A80+9),0)+IF(Analyse!$E$112="X",INDIRECT("'DATA - økonomi'!L"&amp;4+15*$A80+4*$A80+10),0)+IF(Analyse!$E$115="X",INDIRECT("'DATA - økonomi'!L"&amp;4+15*$A80+4*$A80+11),0)+IF(Analyse!$E$116="X",INDIRECT("'DATA - økonomi'!L"&amp;4+15*$A80+4*$A80+12),0)+IF(Analyse!$E$117="X",INDIRECT("'DATA - økonomi'!L"&amp;4+15*$A80+4*$A80+13),0)+IF(Analyse!$E$129="X",INDIRECT("'DATA - økonomi'!L"&amp;4+15*$A80+4*$A80+14),0)</f>
        <v>0</v>
      </c>
      <c r="M80" s="36">
        <f ca="1">IF(Analyse!$E$3="X",INDIRECT("'DATA - økonomi'!M"&amp;4+15*$A80+4*$A80+0),0)+IF(Analyse!$E$4="X",INDIRECT("'DATA - økonomi'!M"&amp;4+15*$A80+4*$A80+1),0)+IF(Analyse!$E$104="X",INDIRECT("'DATA - økonomi'!M"&amp;4+15*$A80+4*$A80+2),0)+IF(Analyse!$E$105="X",INDIRECT("'DATA - økonomi'!M"&amp;4+15*$A80+4*$A80+3),0)+IF(Analyse!$E$106="X",INDIRECT("'DATA - økonomi'!M"&amp;4+15*$A80+4*$A80+4),0)+IF(Analyse!$E$107="X",INDIRECT("'DATA - økonomi'!M"&amp;4+15*$A80+4*$A80+5),0)+IF(Analyse!$E$108="X",INDIRECT("'DATA - økonomi'!M"&amp;4+15*$A80+4*$A80+6),0)+IF(Analyse!$E$109="X",INDIRECT("'DATA - økonomi'!M"&amp;4+15*$A80+4*$A80+7),0)+IF(Analyse!$E$110="X",INDIRECT("'DATA - økonomi'!M"&amp;4+15*$A80+4*$A80+8),0)+IF(Analyse!$E$111="X",INDIRECT("'DATA - økonomi'!M"&amp;4+15*$A80+4*$A80+9),0)+IF(Analyse!$E$112="X",INDIRECT("'DATA - økonomi'!M"&amp;4+15*$A80+4*$A80+10),0)+IF(Analyse!$E$115="X",INDIRECT("'DATA - økonomi'!M"&amp;4+15*$A80+4*$A80+11),0)+IF(Analyse!$E$116="X",INDIRECT("'DATA - økonomi'!M"&amp;4+15*$A80+4*$A80+12),0)+IF(Analyse!$E$117="X",INDIRECT("'DATA - økonomi'!M"&amp;4+15*$A80+4*$A80+13),0)+IF(Analyse!$E$129="X",INDIRECT("'DATA - økonomi'!M"&amp;4+15*$A80+4*$A80+14),0)</f>
        <v>0</v>
      </c>
      <c r="N80" s="36">
        <f ca="1">IF(Analyse!$E$3="X",INDIRECT("'DATA - økonomi'!N"&amp;4+15*$A80+4*$A80+0),0)+IF(Analyse!$E$4="X",INDIRECT("'DATA - økonomi'!N"&amp;4+15*$A80+4*$A80+1),0)+IF(Analyse!$E$104="X",INDIRECT("'DATA - økonomi'!N"&amp;4+15*$A80+4*$A80+2),0)+IF(Analyse!$E$105="X",INDIRECT("'DATA - økonomi'!N"&amp;4+15*$A80+4*$A80+3),0)+IF(Analyse!$E$106="X",INDIRECT("'DATA - økonomi'!N"&amp;4+15*$A80+4*$A80+4),0)+IF(Analyse!$E$107="X",INDIRECT("'DATA - økonomi'!N"&amp;4+15*$A80+4*$A80+5),0)+IF(Analyse!$E$108="X",INDIRECT("'DATA - økonomi'!N"&amp;4+15*$A80+4*$A80+6),0)+IF(Analyse!$E$109="X",INDIRECT("'DATA - økonomi'!N"&amp;4+15*$A80+4*$A80+7),0)+IF(Analyse!$E$110="X",INDIRECT("'DATA - økonomi'!N"&amp;4+15*$A80+4*$A80+8),0)+IF(Analyse!$E$111="X",INDIRECT("'DATA - økonomi'!N"&amp;4+15*$A80+4*$A80+9),0)+IF(Analyse!$E$112="X",INDIRECT("'DATA - økonomi'!N"&amp;4+15*$A80+4*$A80+10),0)+IF(Analyse!$E$115="X",INDIRECT("'DATA - økonomi'!N"&amp;4+15*$A80+4*$A80+11),0)+IF(Analyse!$E$116="X",INDIRECT("'DATA - økonomi'!N"&amp;4+15*$A80+4*$A80+12),0)+IF(Analyse!$E$117="X",INDIRECT("'DATA - økonomi'!N"&amp;4+15*$A80+4*$A80+13),0)+IF(Analyse!$E$129="X",INDIRECT("'DATA - økonomi'!N"&amp;4+15*$A80+4*$A80+14),0)</f>
        <v>0</v>
      </c>
      <c r="O80" s="32"/>
      <c r="P80" s="35" t="s">
        <v>88</v>
      </c>
      <c r="Q80" s="36">
        <f ca="1">IF(Analyse!$E$3="X",INDIRECT("'DATA - økonomi'!Q"&amp;4+15*$A80+4*$A80+0),0)+IF(Analyse!$E$4="X",INDIRECT("'DATA - økonomi'!Q"&amp;4+15*$A80+4*$A80+1),0)+IF(Analyse!$E$104="X",INDIRECT("'DATA - økonomi'!Q"&amp;4+15*$A80+4*$A80+2),0)+IF(Analyse!$E$105="X",INDIRECT("'DATA - økonomi'!Q"&amp;4+15*$A80+4*$A80+3),0)+IF(Analyse!$E$106="X",INDIRECT("'DATA - økonomi'!Q"&amp;4+15*$A80+4*$A80+4),0)+IF(Analyse!$E$107="X",INDIRECT("'DATA - økonomi'!Q"&amp;4+15*$A80+4*$A80+5),0)+IF(Analyse!$E$108="X",INDIRECT("'DATA - økonomi'!Q"&amp;4+15*$A80+4*$A80+6),0)+IF(Analyse!$E$109="X",INDIRECT("'DATA - økonomi'!Q"&amp;4+15*$A80+4*$A80+7),0)+IF(Analyse!$E$110="X",INDIRECT("'DATA - økonomi'!Q"&amp;4+15*$A80+4*$A80+8),0)+IF(Analyse!$E$111="X",INDIRECT("'DATA - økonomi'!Q"&amp;4+15*$A80+4*$A80+9),0)+IF(Analyse!$E$112="X",INDIRECT("'DATA - økonomi'!Q"&amp;4+15*$A80+4*$A80+10),0)+IF(Analyse!$E$115="X",INDIRECT("'DATA - økonomi'!Q"&amp;4+15*$A80+4*$A80+11),0)+IF(Analyse!$E$116="X",INDIRECT("'DATA - økonomi'!Q"&amp;4+15*$A80+4*$A80+12),0)+IF(Analyse!$E$117="X",INDIRECT("'DATA - økonomi'!Q"&amp;4+15*$A80+4*$A80+13),0)+IF(Analyse!$E$129="X",INDIRECT("'DATA - økonomi'!Q"&amp;4+15*$A80+4*$A80+14),0)</f>
        <v>0</v>
      </c>
      <c r="R80" s="36">
        <f ca="1">IF(Analyse!$E$3="X",INDIRECT("'DATA - økonomi'!R"&amp;4+15*$A80+4*$A80+0),0)+IF(Analyse!$E$4="X",INDIRECT("'DATA - økonomi'!R"&amp;4+15*$A80+4*$A80+1),0)+IF(Analyse!$E$104="X",INDIRECT("'DATA - økonomi'!R"&amp;4+15*$A80+4*$A80+2),0)+IF(Analyse!$E$105="X",INDIRECT("'DATA - økonomi'!R"&amp;4+15*$A80+4*$A80+3),0)+IF(Analyse!$E$106="X",INDIRECT("'DATA - økonomi'!R"&amp;4+15*$A80+4*$A80+4),0)+IF(Analyse!$E$107="X",INDIRECT("'DATA - økonomi'!R"&amp;4+15*$A80+4*$A80+5),0)+IF(Analyse!$E$108="X",INDIRECT("'DATA - økonomi'!R"&amp;4+15*$A80+4*$A80+6),0)+IF(Analyse!$E$109="X",INDIRECT("'DATA - økonomi'!R"&amp;4+15*$A80+4*$A80+7),0)+IF(Analyse!$E$110="X",INDIRECT("'DATA - økonomi'!R"&amp;4+15*$A80+4*$A80+8),0)+IF(Analyse!$E$111="X",INDIRECT("'DATA - økonomi'!R"&amp;4+15*$A80+4*$A80+9),0)+IF(Analyse!$E$112="X",INDIRECT("'DATA - økonomi'!R"&amp;4+15*$A80+4*$A80+10),0)+IF(Analyse!$E$115="X",INDIRECT("'DATA - økonomi'!R"&amp;4+15*$A80+4*$A80+11),0)+IF(Analyse!$E$116="X",INDIRECT("'DATA - økonomi'!R"&amp;4+15*$A80+4*$A80+12),0)+IF(Analyse!$E$117="X",INDIRECT("'DATA - økonomi'!R"&amp;4+15*$A80+4*$A80+13),0)+IF(Analyse!$E$129="X",INDIRECT("'DATA - økonomi'!R"&amp;4+15*$A80+4*$A80+14),0)</f>
        <v>0</v>
      </c>
      <c r="S80" s="36">
        <f ca="1">IF(Analyse!$E$3="X",INDIRECT("'DATA - økonomi'!S"&amp;4+15*$A80+4*$A80+0),0)+IF(Analyse!$E$4="X",INDIRECT("'DATA - økonomi'!S"&amp;4+15*$A80+4*$A80+1),0)+IF(Analyse!$E$104="X",INDIRECT("'DATA - økonomi'!S"&amp;4+15*$A80+4*$A80+2),0)+IF(Analyse!$E$105="X",INDIRECT("'DATA - økonomi'!S"&amp;4+15*$A80+4*$A80+3),0)+IF(Analyse!$E$106="X",INDIRECT("'DATA - økonomi'!S"&amp;4+15*$A80+4*$A80+4),0)+IF(Analyse!$E$107="X",INDIRECT("'DATA - økonomi'!S"&amp;4+15*$A80+4*$A80+5),0)+IF(Analyse!$E$108="X",INDIRECT("'DATA - økonomi'!S"&amp;4+15*$A80+4*$A80+6),0)+IF(Analyse!$E$109="X",INDIRECT("'DATA - økonomi'!S"&amp;4+15*$A80+4*$A80+7),0)+IF(Analyse!$E$110="X",INDIRECT("'DATA - økonomi'!S"&amp;4+15*$A80+4*$A80+8),0)+IF(Analyse!$E$111="X",INDIRECT("'DATA - økonomi'!S"&amp;4+15*$A80+4*$A80+9),0)+IF(Analyse!$E$112="X",INDIRECT("'DATA - økonomi'!S"&amp;4+15*$A80+4*$A80+10),0)+IF(Analyse!$E$115="X",INDIRECT("'DATA - økonomi'!S"&amp;4+15*$A80+4*$A80+11),0)+IF(Analyse!$E$116="X",INDIRECT("'DATA - økonomi'!S"&amp;4+15*$A80+4*$A80+12),0)+IF(Analyse!$E$117="X",INDIRECT("'DATA - økonomi'!S"&amp;4+15*$A80+4*$A80+13),0)+IF(Analyse!$E$129="X",INDIRECT("'DATA - økonomi'!S"&amp;4+15*$A80+4*$A80+14),0)</f>
        <v>0</v>
      </c>
      <c r="T80" s="36">
        <f ca="1">IF(Analyse!$E$3="X",INDIRECT("'DATA - økonomi'!T"&amp;4+15*$A80+4*$A80+0),0)+IF(Analyse!$E$4="X",INDIRECT("'DATA - økonomi'!T"&amp;4+15*$A80+4*$A80+1),0)+IF(Analyse!$E$104="X",INDIRECT("'DATA - økonomi'!T"&amp;4+15*$A80+4*$A80+2),0)+IF(Analyse!$E$105="X",INDIRECT("'DATA - økonomi'!T"&amp;4+15*$A80+4*$A80+3),0)+IF(Analyse!$E$106="X",INDIRECT("'DATA - økonomi'!T"&amp;4+15*$A80+4*$A80+4),0)+IF(Analyse!$E$107="X",INDIRECT("'DATA - økonomi'!T"&amp;4+15*$A80+4*$A80+5),0)+IF(Analyse!$E$108="X",INDIRECT("'DATA - økonomi'!T"&amp;4+15*$A80+4*$A80+6),0)+IF(Analyse!$E$109="X",INDIRECT("'DATA - økonomi'!T"&amp;4+15*$A80+4*$A80+7),0)+IF(Analyse!$E$110="X",INDIRECT("'DATA - økonomi'!T"&amp;4+15*$A80+4*$A80+8),0)+IF(Analyse!$E$111="X",INDIRECT("'DATA - økonomi'!T"&amp;4+15*$A80+4*$A80+9),0)+IF(Analyse!$E$112="X",INDIRECT("'DATA - økonomi'!T"&amp;4+15*$A80+4*$A80+10),0)+IF(Analyse!$E$115="X",INDIRECT("'DATA - økonomi'!T"&amp;4+15*$A80+4*$A80+11),0)+IF(Analyse!$E$116="X",INDIRECT("'DATA - økonomi'!T"&amp;4+15*$A80+4*$A80+12),0)+IF(Analyse!$E$117="X",INDIRECT("'DATA - økonomi'!T"&amp;4+15*$A80+4*$A80+13),0)+IF(Analyse!$E$129="X",INDIRECT("'DATA - økonomi'!T"&amp;4+15*$A80+4*$A80+14),0)</f>
        <v>0</v>
      </c>
      <c r="U80" s="36">
        <f ca="1">IF(Analyse!$E$3="X",INDIRECT("'DATA - økonomi'!U"&amp;4+15*$A80+4*$A80+0),0)+IF(Analyse!$E$4="X",INDIRECT("'DATA - økonomi'!U"&amp;4+15*$A80+4*$A80+1),0)+IF(Analyse!$E$104="X",INDIRECT("'DATA - økonomi'!U"&amp;4+15*$A80+4*$A80+2),0)+IF(Analyse!$E$105="X",INDIRECT("'DATA - økonomi'!U"&amp;4+15*$A80+4*$A80+3),0)+IF(Analyse!$E$106="X",INDIRECT("'DATA - økonomi'!U"&amp;4+15*$A80+4*$A80+4),0)+IF(Analyse!$E$107="X",INDIRECT("'DATA - økonomi'!U"&amp;4+15*$A80+4*$A80+5),0)+IF(Analyse!$E$108="X",INDIRECT("'DATA - økonomi'!U"&amp;4+15*$A80+4*$A80+6),0)+IF(Analyse!$E$109="X",INDIRECT("'DATA - økonomi'!U"&amp;4+15*$A80+4*$A80+7),0)+IF(Analyse!$E$110="X",INDIRECT("'DATA - økonomi'!U"&amp;4+15*$A80+4*$A80+8),0)+IF(Analyse!$E$111="X",INDIRECT("'DATA - økonomi'!U"&amp;4+15*$A80+4*$A80+9),0)+IF(Analyse!$E$112="X",INDIRECT("'DATA - økonomi'!U"&amp;4+15*$A80+4*$A80+10),0)+IF(Analyse!$E$115="X",INDIRECT("'DATA - økonomi'!U"&amp;4+15*$A80+4*$A80+11),0)+IF(Analyse!$E$116="X",INDIRECT("'DATA - økonomi'!U"&amp;4+15*$A80+4*$A80+12),0)+IF(Analyse!$E$117="X",INDIRECT("'DATA - økonomi'!U"&amp;4+15*$A80+4*$A80+13),0)+IF(Analyse!$E$129="X",INDIRECT("'DATA - økonomi'!U"&amp;4+15*$A80+4*$A80+14),0)</f>
        <v>0</v>
      </c>
      <c r="V80" s="36">
        <f ca="1">IF(Analyse!$E$3="X",INDIRECT("'DATA - økonomi'!V"&amp;4+15*$A80+4*$A80+0),0)+IF(Analyse!$E$4="X",INDIRECT("'DATA - økonomi'!V"&amp;4+15*$A80+4*$A80+1),0)+IF(Analyse!$E$104="X",INDIRECT("'DATA - økonomi'!V"&amp;4+15*$A80+4*$A80+2),0)+IF(Analyse!$E$105="X",INDIRECT("'DATA - økonomi'!V"&amp;4+15*$A80+4*$A80+3),0)+IF(Analyse!$E$106="X",INDIRECT("'DATA - økonomi'!V"&amp;4+15*$A80+4*$A80+4),0)+IF(Analyse!$E$107="X",INDIRECT("'DATA - økonomi'!V"&amp;4+15*$A80+4*$A80+5),0)+IF(Analyse!$E$108="X",INDIRECT("'DATA - økonomi'!V"&amp;4+15*$A80+4*$A80+6),0)+IF(Analyse!$E$109="X",INDIRECT("'DATA - økonomi'!V"&amp;4+15*$A80+4*$A80+7),0)+IF(Analyse!$E$110="X",INDIRECT("'DATA - økonomi'!V"&amp;4+15*$A80+4*$A80+8),0)+IF(Analyse!$E$111="X",INDIRECT("'DATA - økonomi'!V"&amp;4+15*$A80+4*$A80+9),0)+IF(Analyse!$E$112="X",INDIRECT("'DATA - økonomi'!V"&amp;4+15*$A80+4*$A80+10),0)+IF(Analyse!$E$115="X",INDIRECT("'DATA - økonomi'!V"&amp;4+15*$A80+4*$A80+11),0)+IF(Analyse!$E$116="X",INDIRECT("'DATA - økonomi'!V"&amp;4+15*$A80+4*$A80+12),0)+IF(Analyse!$E$117="X",INDIRECT("'DATA - økonomi'!V"&amp;4+15*$A80+4*$A80+13),0)+IF(Analyse!$E$129="X",INDIRECT("'DATA - økonomi'!V"&amp;4+15*$A80+4*$A80+14),0)</f>
        <v>0</v>
      </c>
      <c r="W80" s="36">
        <f ca="1">IF(Analyse!$E$3="X",INDIRECT("'DATA - økonomi'!W"&amp;4+15*$A80+4*$A80+0),0)+IF(Analyse!$E$4="X",INDIRECT("'DATA - økonomi'!W"&amp;4+15*$A80+4*$A80+1),0)+IF(Analyse!$E$104="X",INDIRECT("'DATA - økonomi'!W"&amp;4+15*$A80+4*$A80+2),0)+IF(Analyse!$E$105="X",INDIRECT("'DATA - økonomi'!W"&amp;4+15*$A80+4*$A80+3),0)+IF(Analyse!$E$106="X",INDIRECT("'DATA - økonomi'!W"&amp;4+15*$A80+4*$A80+4),0)+IF(Analyse!$E$107="X",INDIRECT("'DATA - økonomi'!W"&amp;4+15*$A80+4*$A80+5),0)+IF(Analyse!$E$108="X",INDIRECT("'DATA - økonomi'!W"&amp;4+15*$A80+4*$A80+6),0)+IF(Analyse!$E$109="X",INDIRECT("'DATA - økonomi'!W"&amp;4+15*$A80+4*$A80+7),0)+IF(Analyse!$E$110="X",INDIRECT("'DATA - økonomi'!W"&amp;4+15*$A80+4*$A80+8),0)+IF(Analyse!$E$111="X",INDIRECT("'DATA - økonomi'!W"&amp;4+15*$A80+4*$A80+9),0)+IF(Analyse!$E$112="X",INDIRECT("'DATA - økonomi'!W"&amp;4+15*$A80+4*$A80+10),0)+IF(Analyse!$E$115="X",INDIRECT("'DATA - økonomi'!W"&amp;4+15*$A80+4*$A80+11),0)+IF(Analyse!$E$116="X",INDIRECT("'DATA - økonomi'!W"&amp;4+15*$A80+4*$A80+12),0)+IF(Analyse!$E$117="X",INDIRECT("'DATA - økonomi'!W"&amp;4+15*$A80+4*$A80+13),0)+IF(Analyse!$E$129="X",INDIRECT("'DATA - økonomi'!W"&amp;4+15*$A80+4*$A80+14),0)</f>
        <v>0</v>
      </c>
      <c r="X80" s="36">
        <f ca="1">IF(Analyse!$E$3="X",INDIRECT("'DATA - økonomi'!X"&amp;4+15*$A80+4*$A80+0),0)+IF(Analyse!$E$4="X",INDIRECT("'DATA - økonomi'!X"&amp;4+15*$A80+4*$A80+1),0)+IF(Analyse!$E$104="X",INDIRECT("'DATA - økonomi'!X"&amp;4+15*$A80+4*$A80+2),0)+IF(Analyse!$E$105="X",INDIRECT("'DATA - økonomi'!X"&amp;4+15*$A80+4*$A80+3),0)+IF(Analyse!$E$106="X",INDIRECT("'DATA - økonomi'!X"&amp;4+15*$A80+4*$A80+4),0)+IF(Analyse!$E$107="X",INDIRECT("'DATA - økonomi'!X"&amp;4+15*$A80+4*$A80+5),0)+IF(Analyse!$E$108="X",INDIRECT("'DATA - økonomi'!X"&amp;4+15*$A80+4*$A80+6),0)+IF(Analyse!$E$109="X",INDIRECT("'DATA - økonomi'!X"&amp;4+15*$A80+4*$A80+7),0)+IF(Analyse!$E$110="X",INDIRECT("'DATA - økonomi'!X"&amp;4+15*$A80+4*$A80+8),0)+IF(Analyse!$E$111="X",INDIRECT("'DATA - økonomi'!X"&amp;4+15*$A80+4*$A80+9),0)+IF(Analyse!$E$112="X",INDIRECT("'DATA - økonomi'!X"&amp;4+15*$A80+4*$A80+10),0)+IF(Analyse!$E$115="X",INDIRECT("'DATA - økonomi'!X"&amp;4+15*$A80+4*$A80+11),0)+IF(Analyse!$E$116="X",INDIRECT("'DATA - økonomi'!X"&amp;4+15*$A80+4*$A80+12),0)+IF(Analyse!$E$117="X",INDIRECT("'DATA - økonomi'!X"&amp;4+15*$A80+4*$A80+13),0)+IF(Analyse!$E$129="X",INDIRECT("'DATA - økonomi'!X"&amp;4+15*$A80+4*$A80+14),0)</f>
        <v>0</v>
      </c>
      <c r="Y80" s="36">
        <f ca="1">IF(Analyse!$E$3="X",INDIRECT("'DATA - økonomi'!Y"&amp;4+15*$A80+4*$A80+0),0)+IF(Analyse!$E$4="X",INDIRECT("'DATA - økonomi'!Y"&amp;4+15*$A80+4*$A80+1),0)+IF(Analyse!$E$104="X",INDIRECT("'DATA - økonomi'!Y"&amp;4+15*$A80+4*$A80+2),0)+IF(Analyse!$E$105="X",INDIRECT("'DATA - økonomi'!Y"&amp;4+15*$A80+4*$A80+3),0)+IF(Analyse!$E$106="X",INDIRECT("'DATA - økonomi'!Y"&amp;4+15*$A80+4*$A80+4),0)+IF(Analyse!$E$107="X",INDIRECT("'DATA - økonomi'!Y"&amp;4+15*$A80+4*$A80+5),0)+IF(Analyse!$E$108="X",INDIRECT("'DATA - økonomi'!Y"&amp;4+15*$A80+4*$A80+6),0)+IF(Analyse!$E$109="X",INDIRECT("'DATA - økonomi'!Y"&amp;4+15*$A80+4*$A80+7),0)+IF(Analyse!$E$110="X",INDIRECT("'DATA - økonomi'!Y"&amp;4+15*$A80+4*$A80+8),0)+IF(Analyse!$E$111="X",INDIRECT("'DATA - økonomi'!Y"&amp;4+15*$A80+4*$A80+9),0)+IF(Analyse!$E$112="X",INDIRECT("'DATA - økonomi'!Y"&amp;4+15*$A80+4*$A80+10),0)+IF(Analyse!$E$115="X",INDIRECT("'DATA - økonomi'!Y"&amp;4+15*$A80+4*$A80+11),0)+IF(Analyse!$E$116="X",INDIRECT("'DATA - økonomi'!Y"&amp;4+15*$A80+4*$A80+12),0)+IF(Analyse!$E$117="X",INDIRECT("'DATA - økonomi'!Y"&amp;4+15*$A80+4*$A80+13),0)+IF(Analyse!$E$129="X",INDIRECT("'DATA - økonomi'!Y"&amp;4+15*$A80+4*$A80+14),0)</f>
        <v>0</v>
      </c>
      <c r="Z80" s="36">
        <f ca="1">IF(Analyse!$E$3="X",INDIRECT("'DATA - økonomi'!Z"&amp;4+15*$A80+4*$A80+0),0)+IF(Analyse!$E$4="X",INDIRECT("'DATA - økonomi'!Z"&amp;4+15*$A80+4*$A80+1),0)+IF(Analyse!$E$104="X",INDIRECT("'DATA - økonomi'!Z"&amp;4+15*$A80+4*$A80+2),0)+IF(Analyse!$E$105="X",INDIRECT("'DATA - økonomi'!Z"&amp;4+15*$A80+4*$A80+3),0)+IF(Analyse!$E$106="X",INDIRECT("'DATA - økonomi'!Z"&amp;4+15*$A80+4*$A80+4),0)+IF(Analyse!$E$107="X",INDIRECT("'DATA - økonomi'!Z"&amp;4+15*$A80+4*$A80+5),0)+IF(Analyse!$E$108="X",INDIRECT("'DATA - økonomi'!Z"&amp;4+15*$A80+4*$A80+6),0)+IF(Analyse!$E$109="X",INDIRECT("'DATA - økonomi'!Z"&amp;4+15*$A80+4*$A80+7),0)+IF(Analyse!$E$110="X",INDIRECT("'DATA - økonomi'!Z"&amp;4+15*$A80+4*$A80+8),0)+IF(Analyse!$E$111="X",INDIRECT("'DATA - økonomi'!Z"&amp;4+15*$A80+4*$A80+9),0)+IF(Analyse!$E$112="X",INDIRECT("'DATA - økonomi'!Z"&amp;4+15*$A80+4*$A80+10),0)+IF(Analyse!$E$115="X",INDIRECT("'DATA - økonomi'!Z"&amp;4+15*$A80+4*$A80+11),0)+IF(Analyse!$E$116="X",INDIRECT("'DATA - økonomi'!Z"&amp;4+15*$A80+4*$A80+12),0)+IF(Analyse!$E$117="X",INDIRECT("'DATA - økonomi'!Z"&amp;4+15*$A80+4*$A80+13),0)+IF(Analyse!$E$129="X",INDIRECT("'DATA - økonomi'!Z"&amp;4+15*$A80+4*$A80+14),0)</f>
        <v>0</v>
      </c>
      <c r="AA80" s="36">
        <f ca="1">IF(Analyse!$E$3="X",INDIRECT("'DATA - økonomi'!Z"&amp;4+15*$A80+4*$A80+0),0)+IF(Analyse!$E$4="X",INDIRECT("'DATA - økonomi'!Z"&amp;4+15*$A80+4*$A80+1),0)+IF(Analyse!$E$104="X",INDIRECT("'DATA - økonomi'!Z"&amp;4+15*$A80+4*$A80+2),0)+IF(Analyse!$E$105="X",INDIRECT("'DATA - økonomi'!Z"&amp;4+15*$A80+4*$A80+3),0)+IF(Analyse!$E$106="X",INDIRECT("'DATA - økonomi'!Z"&amp;4+15*$A80+4*$A80+4),0)+IF(Analyse!$E$107="X",INDIRECT("'DATA - økonomi'!Z"&amp;4+15*$A80+4*$A80+5),0)+IF(Analyse!$E$108="X",INDIRECT("'DATA - økonomi'!Z"&amp;4+15*$A80+4*$A80+6),0)+IF(Analyse!$E$109="X",INDIRECT("'DATA - økonomi'!Z"&amp;4+15*$A80+4*$A80+7),0)+IF(Analyse!$E$110="X",INDIRECT("'DATA - økonomi'!Z"&amp;4+15*$A80+4*$A80+8),0)+IF(Analyse!$E$111="X",INDIRECT("'DATA - økonomi'!Z"&amp;4+15*$A80+4*$A80+9),0)+IF(Analyse!$E$112="X",INDIRECT("'DATA - økonomi'!Z"&amp;4+15*$A80+4*$A80+10),0)+IF(Analyse!$E$115="X",INDIRECT("'DATA - økonomi'!Z"&amp;4+15*$A80+4*$A80+11),0)+IF(Analyse!$E$116="X",INDIRECT("'DATA - økonomi'!Z"&amp;4+15*$A80+4*$A80+12),0)+IF(Analyse!$E$117="X",INDIRECT("'DATA - økonomi'!Z"&amp;4+15*$A80+4*$A80+13),0)+IF(Analyse!$E$129="X",INDIRECT("'DATA - økonomi'!Z"&amp;4+15*$A80+4*$A80+14),0)</f>
        <v>0</v>
      </c>
      <c r="AB80" s="36">
        <f ca="1">IF(Analyse!$E$3="X",INDIRECT("'DATA - økonomi'!Z"&amp;4+15*$A80+4*$A80+0),0)+IF(Analyse!$E$4="X",INDIRECT("'DATA - økonomi'!Z"&amp;4+15*$A80+4*$A80+1),0)+IF(Analyse!$E$104="X",INDIRECT("'DATA - økonomi'!Z"&amp;4+15*$A80+4*$A80+2),0)+IF(Analyse!$E$105="X",INDIRECT("'DATA - økonomi'!Z"&amp;4+15*$A80+4*$A80+3),0)+IF(Analyse!$E$106="X",INDIRECT("'DATA - økonomi'!Z"&amp;4+15*$A80+4*$A80+4),0)+IF(Analyse!$E$107="X",INDIRECT("'DATA - økonomi'!Z"&amp;4+15*$A80+4*$A80+5),0)+IF(Analyse!$E$108="X",INDIRECT("'DATA - økonomi'!Z"&amp;4+15*$A80+4*$A80+6),0)+IF(Analyse!$E$109="X",INDIRECT("'DATA - økonomi'!Z"&amp;4+15*$A80+4*$A80+7),0)+IF(Analyse!$E$110="X",INDIRECT("'DATA - økonomi'!Z"&amp;4+15*$A80+4*$A80+8),0)+IF(Analyse!$E$111="X",INDIRECT("'DATA - økonomi'!Z"&amp;4+15*$A80+4*$A80+9),0)+IF(Analyse!$E$112="X",INDIRECT("'DATA - økonomi'!Z"&amp;4+15*$A80+4*$A80+10),0)+IF(Analyse!$E$115="X",INDIRECT("'DATA - økonomi'!Z"&amp;4+15*$A80+4*$A80+11),0)+IF(Analyse!$E$116="X",INDIRECT("'DATA - økonomi'!Z"&amp;4+15*$A80+4*$A80+12),0)+IF(Analyse!$E$117="X",INDIRECT("'DATA - økonomi'!Z"&amp;4+15*$A80+4*$A80+13),0)+IF(Analyse!$E$129="X",INDIRECT("'DATA - økonomi'!Z"&amp;4+15*$A80+4*$A80+14),0)</f>
        <v>0</v>
      </c>
      <c r="AC80" s="30"/>
      <c r="AD80" s="35" t="s">
        <v>88</v>
      </c>
      <c r="AE80" s="36">
        <f ca="1">IF(Analyse!$E$3="X",INDIRECT("'DATA - økonomi'!AE"&amp;4+15*$A80+4*$A80+0),0)+IF(Analyse!$E$4="X",INDIRECT("'DATA - økonomi'!AE"&amp;4+15*$A80+4*$A80+1),0)+IF(Analyse!$E$104="X",INDIRECT("'DATA - økonomi'!AE"&amp;4+15*$A80+4*$A80+2),0)+IF(Analyse!$E$105="X",INDIRECT("'DATA - økonomi'!AE"&amp;4+15*$A80+4*$A80+3),0)+IF(Analyse!$E$106="X",INDIRECT("'DATA - økonomi'!AE"&amp;4+15*$A80+4*$A80+4),0)+IF(Analyse!$E$107="X",INDIRECT("'DATA - økonomi'!AE"&amp;4+15*$A80+4*$A80+5),0)+IF(Analyse!$E$108="X",INDIRECT("'DATA - økonomi'!AE"&amp;4+15*$A80+4*$A80+6),0)+IF(Analyse!$E$109="X",INDIRECT("'DATA - økonomi'!AE"&amp;4+15*$A80+4*$A80+7),0)+IF(Analyse!$E$110="X",INDIRECT("'DATA - økonomi'!AE"&amp;4+15*$A80+4*$A80+8),0)+IF(Analyse!$E$111="X",INDIRECT("'DATA - økonomi'!AE"&amp;4+15*$A80+4*$A80+9),0)+IF(Analyse!$E$112="X",INDIRECT("'DATA - økonomi'!AE"&amp;4+15*$A80+4*$A80+10),0)+IF(Analyse!$E$115="X",INDIRECT("'DATA - økonomi'!AE"&amp;4+15*$A80+4*$A80+11),0)+IF(Analyse!$E$116="X",INDIRECT("'DATA - økonomi'!AE"&amp;4+15*$A80+4*$A80+12),0)+IF(Analyse!$E$117="X",INDIRECT("'DATA - økonomi'!AE"&amp;4+15*$A80+4*$A80+13),0)+IF(Analyse!$E$129="X",INDIRECT("'DATA - økonomi'!AE"&amp;4+15*$A80+4*$A80+14),0)</f>
        <v>0</v>
      </c>
      <c r="AF80" s="36">
        <f ca="1">IF(Analyse!$E$3="X",INDIRECT("'DATA - økonomi'!AF"&amp;4+15*$A80+4*$A80+0),0)+IF(Analyse!$E$4="X",INDIRECT("'DATA - økonomi'!AF"&amp;4+15*$A80+4*$A80+1),0)+IF(Analyse!$E$104="X",INDIRECT("'DATA - økonomi'!AF"&amp;4+15*$A80+4*$A80+2),0)+IF(Analyse!$E$105="X",INDIRECT("'DATA - økonomi'!AF"&amp;4+15*$A80+4*$A80+3),0)+IF(Analyse!$E$106="X",INDIRECT("'DATA - økonomi'!AF"&amp;4+15*$A80+4*$A80+4),0)+IF(Analyse!$E$107="X",INDIRECT("'DATA - økonomi'!AF"&amp;4+15*$A80+4*$A80+5),0)+IF(Analyse!$E$108="X",INDIRECT("'DATA - økonomi'!AF"&amp;4+15*$A80+4*$A80+6),0)+IF(Analyse!$E$109="X",INDIRECT("'DATA - økonomi'!AF"&amp;4+15*$A80+4*$A80+7),0)+IF(Analyse!$E$110="X",INDIRECT("'DATA - økonomi'!AF"&amp;4+15*$A80+4*$A80+8),0)+IF(Analyse!$E$111="X",INDIRECT("'DATA - økonomi'!AF"&amp;4+15*$A80+4*$A80+9),0)+IF(Analyse!$E$112="X",INDIRECT("'DATA - økonomi'!AF"&amp;4+15*$A80+4*$A80+10),0)+IF(Analyse!$E$115="X",INDIRECT("'DATA - økonomi'!AF"&amp;4+15*$A80+4*$A80+11),0)+IF(Analyse!$E$116="X",INDIRECT("'DATA - økonomi'!AF"&amp;4+15*$A80+4*$A80+12),0)+IF(Analyse!$E$117="X",INDIRECT("'DATA - økonomi'!AF"&amp;4+15*$A80+4*$A80+13),0)+IF(Analyse!$E$129="X",INDIRECT("'DATA - økonomi'!AF"&amp;4+15*$A80+4*$A80+14),0)</f>
        <v>0</v>
      </c>
      <c r="AG80" s="36">
        <f ca="1">IF(Analyse!$E$3="X",INDIRECT("'DATA - økonomi'!AG"&amp;4+15*$A80+4*$A80+0),0)+IF(Analyse!$E$4="X",INDIRECT("'DATA - økonomi'!AG"&amp;4+15*$A80+4*$A80+1),0)+IF(Analyse!$E$104="X",INDIRECT("'DATA - økonomi'!AG"&amp;4+15*$A80+4*$A80+2),0)+IF(Analyse!$E$105="X",INDIRECT("'DATA - økonomi'!AG"&amp;4+15*$A80+4*$A80+3),0)+IF(Analyse!$E$106="X",INDIRECT("'DATA - økonomi'!AG"&amp;4+15*$A80+4*$A80+4),0)+IF(Analyse!$E$107="X",INDIRECT("'DATA - økonomi'!AG"&amp;4+15*$A80+4*$A80+5),0)+IF(Analyse!$E$108="X",INDIRECT("'DATA - økonomi'!AG"&amp;4+15*$A80+4*$A80+6),0)+IF(Analyse!$E$109="X",INDIRECT("'DATA - økonomi'!AG"&amp;4+15*$A80+4*$A80+7),0)+IF(Analyse!$E$110="X",INDIRECT("'DATA - økonomi'!AG"&amp;4+15*$A80+4*$A80+8),0)+IF(Analyse!$E$111="X",INDIRECT("'DATA - økonomi'!AG"&amp;4+15*$A80+4*$A80+9),0)+IF(Analyse!$E$112="X",INDIRECT("'DATA - økonomi'!AG"&amp;4+15*$A80+4*$A80+10),0)+IF(Analyse!$E$115="X",INDIRECT("'DATA - økonomi'!AG"&amp;4+15*$A80+4*$A80+11),0)+IF(Analyse!$E$116="X",INDIRECT("'DATA - økonomi'!AG"&amp;4+15*$A80+4*$A80+12),0)+IF(Analyse!$E$117="X",INDIRECT("'DATA - økonomi'!AG"&amp;4+15*$A80+4*$A80+13),0)+IF(Analyse!$E$129="X",INDIRECT("'DATA - økonomi'!AG"&amp;4+15*$A80+4*$A80+14),0)</f>
        <v>0</v>
      </c>
      <c r="AH80" s="36">
        <f ca="1">IF(Analyse!$E$3="X",INDIRECT("'DATA - økonomi'!AH"&amp;4+15*$A80+4*$A80+0),0)+IF(Analyse!$E$4="X",INDIRECT("'DATA - økonomi'!AH"&amp;4+15*$A80+4*$A80+1),0)+IF(Analyse!$E$104="X",INDIRECT("'DATA - økonomi'!AH"&amp;4+15*$A80+4*$A80+2),0)+IF(Analyse!$E$105="X",INDIRECT("'DATA - økonomi'!AH"&amp;4+15*$A80+4*$A80+3),0)+IF(Analyse!$E$106="X",INDIRECT("'DATA - økonomi'!AH"&amp;4+15*$A80+4*$A80+4),0)+IF(Analyse!$E$107="X",INDIRECT("'DATA - økonomi'!AH"&amp;4+15*$A80+4*$A80+5),0)+IF(Analyse!$E$108="X",INDIRECT("'DATA - økonomi'!AH"&amp;4+15*$A80+4*$A80+6),0)+IF(Analyse!$E$109="X",INDIRECT("'DATA - økonomi'!AH"&amp;4+15*$A80+4*$A80+7),0)+IF(Analyse!$E$110="X",INDIRECT("'DATA - økonomi'!AH"&amp;4+15*$A80+4*$A80+8),0)+IF(Analyse!$E$111="X",INDIRECT("'DATA - økonomi'!AH"&amp;4+15*$A80+4*$A80+9),0)+IF(Analyse!$E$112="X",INDIRECT("'DATA - økonomi'!AH"&amp;4+15*$A80+4*$A80+10),0)+IF(Analyse!$E$115="X",INDIRECT("'DATA - økonomi'!AH"&amp;4+15*$A80+4*$A80+11),0)+IF(Analyse!$E$116="X",INDIRECT("'DATA - økonomi'!AH"&amp;4+15*$A80+4*$A80+12),0)+IF(Analyse!$E$117="X",INDIRECT("'DATA - økonomi'!AH"&amp;4+15*$A80+4*$A80+13),0)+IF(Analyse!$E$129="X",INDIRECT("'DATA - økonomi'!AH"&amp;4+15*$A80+4*$A80+14),0)</f>
        <v>0</v>
      </c>
      <c r="AI80" s="36">
        <f ca="1">IF(Analyse!$E$3="X",INDIRECT("'DATA - økonomi'!AI"&amp;4+15*$A80+4*$A80+0),0)+IF(Analyse!$E$4="X",INDIRECT("'DATA - økonomi'!AI"&amp;4+15*$A80+4*$A80+1),0)+IF(Analyse!$E$104="X",INDIRECT("'DATA - økonomi'!AI"&amp;4+15*$A80+4*$A80+2),0)+IF(Analyse!$E$105="X",INDIRECT("'DATA - økonomi'!AI"&amp;4+15*$A80+4*$A80+3),0)+IF(Analyse!$E$106="X",INDIRECT("'DATA - økonomi'!AI"&amp;4+15*$A80+4*$A80+4),0)+IF(Analyse!$E$107="X",INDIRECT("'DATA - økonomi'!AI"&amp;4+15*$A80+4*$A80+5),0)+IF(Analyse!$E$108="X",INDIRECT("'DATA - økonomi'!AI"&amp;4+15*$A80+4*$A80+6),0)+IF(Analyse!$E$109="X",INDIRECT("'DATA - økonomi'!AI"&amp;4+15*$A80+4*$A80+7),0)+IF(Analyse!$E$110="X",INDIRECT("'DATA - økonomi'!AI"&amp;4+15*$A80+4*$A80+8),0)+IF(Analyse!$E$111="X",INDIRECT("'DATA - økonomi'!AI"&amp;4+15*$A80+4*$A80+9),0)+IF(Analyse!$E$112="X",INDIRECT("'DATA - økonomi'!AI"&amp;4+15*$A80+4*$A80+10),0)+IF(Analyse!$E$115="X",INDIRECT("'DATA - økonomi'!AI"&amp;4+15*$A80+4*$A80+11),0)+IF(Analyse!$E$116="X",INDIRECT("'DATA - økonomi'!AI"&amp;4+15*$A80+4*$A80+12),0)+IF(Analyse!$E$117="X",INDIRECT("'DATA - økonomi'!AI"&amp;4+15*$A80+4*$A80+13),0)+IF(Analyse!$E$129="X",INDIRECT("'DATA - økonomi'!AI"&amp;4+15*$A80+4*$A80+14),0)</f>
        <v>0</v>
      </c>
      <c r="AJ80" s="36">
        <f ca="1">IF(Analyse!$E$3="X",INDIRECT("'DATA - økonomi'!AJ"&amp;4+15*$A80+4*$A80+0),0)+IF(Analyse!$E$4="X",INDIRECT("'DATA - økonomi'!AJ"&amp;4+15*$A80+4*$A80+1),0)+IF(Analyse!$E$104="X",INDIRECT("'DATA - økonomi'!AJ"&amp;4+15*$A80+4*$A80+2),0)+IF(Analyse!$E$105="X",INDIRECT("'DATA - økonomi'!AJ"&amp;4+15*$A80+4*$A80+3),0)+IF(Analyse!$E$106="X",INDIRECT("'DATA - økonomi'!AJ"&amp;4+15*$A80+4*$A80+4),0)+IF(Analyse!$E$107="X",INDIRECT("'DATA - økonomi'!AJ"&amp;4+15*$A80+4*$A80+5),0)+IF(Analyse!$E$108="X",INDIRECT("'DATA - økonomi'!AJ"&amp;4+15*$A80+4*$A80+6),0)+IF(Analyse!$E$109="X",INDIRECT("'DATA - økonomi'!AJ"&amp;4+15*$A80+4*$A80+7),0)+IF(Analyse!$E$110="X",INDIRECT("'DATA - økonomi'!AJ"&amp;4+15*$A80+4*$A80+8),0)+IF(Analyse!$E$111="X",INDIRECT("'DATA - økonomi'!AJ"&amp;4+15*$A80+4*$A80+9),0)+IF(Analyse!$E$112="X",INDIRECT("'DATA - økonomi'!AJ"&amp;4+15*$A80+4*$A80+10),0)+IF(Analyse!$E$115="X",INDIRECT("'DATA - økonomi'!AJ"&amp;4+15*$A80+4*$A80+11),0)+IF(Analyse!$E$116="X",INDIRECT("'DATA - økonomi'!AJ"&amp;4+15*$A80+4*$A80+12),0)+IF(Analyse!$E$117="X",INDIRECT("'DATA - økonomi'!AJ"&amp;4+15*$A80+4*$A80+13),0)+IF(Analyse!$E$129="X",INDIRECT("'DATA - økonomi'!AJ"&amp;4+15*$A80+4*$A80+14),0)</f>
        <v>0</v>
      </c>
      <c r="AK80" s="36">
        <f ca="1">IF(Analyse!$E$3="X",INDIRECT("'DATA - økonomi'!AK"&amp;4+15*$A80+4*$A80+0),0)+IF(Analyse!$E$4="X",INDIRECT("'DATA - økonomi'!AK"&amp;4+15*$A80+4*$A80+1),0)+IF(Analyse!$E$104="X",INDIRECT("'DATA - økonomi'!AK"&amp;4+15*$A80+4*$A80+2),0)+IF(Analyse!$E$105="X",INDIRECT("'DATA - økonomi'!AK"&amp;4+15*$A80+4*$A80+3),0)+IF(Analyse!$E$106="X",INDIRECT("'DATA - økonomi'!AK"&amp;4+15*$A80+4*$A80+4),0)+IF(Analyse!$E$107="X",INDIRECT("'DATA - økonomi'!AK"&amp;4+15*$A80+4*$A80+5),0)+IF(Analyse!$E$108="X",INDIRECT("'DATA - økonomi'!AK"&amp;4+15*$A80+4*$A80+6),0)+IF(Analyse!$E$109="X",INDIRECT("'DATA - økonomi'!AK"&amp;4+15*$A80+4*$A80+7),0)+IF(Analyse!$E$110="X",INDIRECT("'DATA - økonomi'!AK"&amp;4+15*$A80+4*$A80+8),0)+IF(Analyse!$E$111="X",INDIRECT("'DATA - økonomi'!AK"&amp;4+15*$A80+4*$A80+9),0)+IF(Analyse!$E$112="X",INDIRECT("'DATA - økonomi'!AK"&amp;4+15*$A80+4*$A80+10),0)+IF(Analyse!$E$115="X",INDIRECT("'DATA - økonomi'!AK"&amp;4+15*$A80+4*$A80+11),0)+IF(Analyse!$E$116="X",INDIRECT("'DATA - økonomi'!AK"&amp;4+15*$A80+4*$A80+12),0)+IF(Analyse!$E$117="X",INDIRECT("'DATA - økonomi'!AK"&amp;4+15*$A80+4*$A80+13),0)+IF(Analyse!$E$129="X",INDIRECT("'DATA - økonomi'!AK"&amp;4+15*$A80+4*$A80+14),0)</f>
        <v>0</v>
      </c>
      <c r="AL80" s="36">
        <f ca="1">IF(Analyse!$E$3="X",INDIRECT("'DATA - økonomi'!AL"&amp;4+15*$A80+4*$A80+0),0)+IF(Analyse!$E$4="X",INDIRECT("'DATA - økonomi'!AL"&amp;4+15*$A80+4*$A80+1),0)+IF(Analyse!$E$104="X",INDIRECT("'DATA - økonomi'!AL"&amp;4+15*$A80+4*$A80+2),0)+IF(Analyse!$E$105="X",INDIRECT("'DATA - økonomi'!AL"&amp;4+15*$A80+4*$A80+3),0)+IF(Analyse!$E$106="X",INDIRECT("'DATA - økonomi'!AL"&amp;4+15*$A80+4*$A80+4),0)+IF(Analyse!$E$107="X",INDIRECT("'DATA - økonomi'!AL"&amp;4+15*$A80+4*$A80+5),0)+IF(Analyse!$E$108="X",INDIRECT("'DATA - økonomi'!AL"&amp;4+15*$A80+4*$A80+6),0)+IF(Analyse!$E$109="X",INDIRECT("'DATA - økonomi'!AL"&amp;4+15*$A80+4*$A80+7),0)+IF(Analyse!$E$110="X",INDIRECT("'DATA - økonomi'!AL"&amp;4+15*$A80+4*$A80+8),0)+IF(Analyse!$E$111="X",INDIRECT("'DATA - økonomi'!AL"&amp;4+15*$A80+4*$A80+9),0)+IF(Analyse!$E$112="X",INDIRECT("'DATA - økonomi'!AL"&amp;4+15*$A80+4*$A80+10),0)+IF(Analyse!$E$115="X",INDIRECT("'DATA - økonomi'!AL"&amp;4+15*$A80+4*$A80+11),0)+IF(Analyse!$E$116="X",INDIRECT("'DATA - økonomi'!AL"&amp;4+15*$A80+4*$A80+12),0)+IF(Analyse!$E$117="X",INDIRECT("'DATA - økonomi'!AL"&amp;4+15*$A80+4*$A80+13),0)+IF(Analyse!$E$129="X",INDIRECT("'DATA - økonomi'!AL"&amp;4+15*$A80+4*$A80+14),0)</f>
        <v>0</v>
      </c>
      <c r="AM80" s="36">
        <f ca="1">IF(Analyse!$E$3="X",INDIRECT("'DATA - økonomi'!AM"&amp;4+15*$A80+4*$A80+0),0)+IF(Analyse!$E$4="X",INDIRECT("'DATA - økonomi'!AM"&amp;4+15*$A80+4*$A80+1),0)+IF(Analyse!$E$104="X",INDIRECT("'DATA - økonomi'!AM"&amp;4+15*$A80+4*$A80+2),0)+IF(Analyse!$E$105="X",INDIRECT("'DATA - økonomi'!AM"&amp;4+15*$A80+4*$A80+3),0)+IF(Analyse!$E$106="X",INDIRECT("'DATA - økonomi'!AM"&amp;4+15*$A80+4*$A80+4),0)+IF(Analyse!$E$107="X",INDIRECT("'DATA - økonomi'!AM"&amp;4+15*$A80+4*$A80+5),0)+IF(Analyse!$E$108="X",INDIRECT("'DATA - økonomi'!AM"&amp;4+15*$A80+4*$A80+6),0)+IF(Analyse!$E$109="X",INDIRECT("'DATA - økonomi'!AM"&amp;4+15*$A80+4*$A80+7),0)+IF(Analyse!$E$110="X",INDIRECT("'DATA - økonomi'!AM"&amp;4+15*$A80+4*$A80+8),0)+IF(Analyse!$E$111="X",INDIRECT("'DATA - økonomi'!AM"&amp;4+15*$A80+4*$A80+9),0)+IF(Analyse!$E$112="X",INDIRECT("'DATA - økonomi'!AM"&amp;4+15*$A80+4*$A80+10),0)+IF(Analyse!$E$115="X",INDIRECT("'DATA - økonomi'!AM"&amp;4+15*$A80+4*$A80+11),0)+IF(Analyse!$E$116="X",INDIRECT("'DATA - økonomi'!AM"&amp;4+15*$A80+4*$A80+12),0)+IF(Analyse!$E$117="X",INDIRECT("'DATA - økonomi'!AM"&amp;4+15*$A80+4*$A80+13),0)+IF(Analyse!$E$129="X",INDIRECT("'DATA - økonomi'!AM"&amp;4+15*$A80+4*$A80+14),0)</f>
        <v>0</v>
      </c>
      <c r="AN80" s="36">
        <f ca="1">IF(Analyse!$E$3="X",INDIRECT("'DATA - økonomi'!AN"&amp;4+15*$A80+4*$A80+0),0)+IF(Analyse!$E$4="X",INDIRECT("'DATA - økonomi'!AN"&amp;4+15*$A80+4*$A80+1),0)+IF(Analyse!$E$104="X",INDIRECT("'DATA - økonomi'!AN"&amp;4+15*$A80+4*$A80+2),0)+IF(Analyse!$E$105="X",INDIRECT("'DATA - økonomi'!AN"&amp;4+15*$A80+4*$A80+3),0)+IF(Analyse!$E$106="X",INDIRECT("'DATA - økonomi'!AN"&amp;4+15*$A80+4*$A80+4),0)+IF(Analyse!$E$107="X",INDIRECT("'DATA - økonomi'!AN"&amp;4+15*$A80+4*$A80+5),0)+IF(Analyse!$E$108="X",INDIRECT("'DATA - økonomi'!AN"&amp;4+15*$A80+4*$A80+6),0)+IF(Analyse!$E$109="X",INDIRECT("'DATA - økonomi'!AN"&amp;4+15*$A80+4*$A80+7),0)+IF(Analyse!$E$110="X",INDIRECT("'DATA - økonomi'!AN"&amp;4+15*$A80+4*$A80+8),0)+IF(Analyse!$E$111="X",INDIRECT("'DATA - økonomi'!AN"&amp;4+15*$A80+4*$A80+9),0)+IF(Analyse!$E$112="X",INDIRECT("'DATA - økonomi'!AN"&amp;4+15*$A80+4*$A80+10),0)+IF(Analyse!$E$115="X",INDIRECT("'DATA - økonomi'!AN"&amp;4+15*$A80+4*$A80+11),0)+IF(Analyse!$E$116="X",INDIRECT("'DATA - økonomi'!AN"&amp;4+15*$A80+4*$A80+12),0)+IF(Analyse!$E$117="X",INDIRECT("'DATA - økonomi'!AN"&amp;4+15*$A80+4*$A80+13),0)+IF(Analyse!$E$129="X",INDIRECT("'DATA - økonomi'!AN"&amp;4+15*$A80+4*$A80+14),0)</f>
        <v>0</v>
      </c>
      <c r="AO80" s="36">
        <f ca="1">IF(Analyse!$E$3="X",INDIRECT("'DATA - økonomi'!AO"&amp;4+15*$A80+4*$A80+0),0)+IF(Analyse!$E$4="X",INDIRECT("'DATA - økonomi'!AO"&amp;4+15*$A80+4*$A80+1),0)+IF(Analyse!$E$104="X",INDIRECT("'DATA - økonomi'!AO"&amp;4+15*$A80+4*$A80+2),0)+IF(Analyse!$E$105="X",INDIRECT("'DATA - økonomi'!AO"&amp;4+15*$A80+4*$A80+3),0)+IF(Analyse!$E$106="X",INDIRECT("'DATA - økonomi'!AO"&amp;4+15*$A80+4*$A80+4),0)+IF(Analyse!$E$107="X",INDIRECT("'DATA - økonomi'!AO"&amp;4+15*$A80+4*$A80+5),0)+IF(Analyse!$E$108="X",INDIRECT("'DATA - økonomi'!AO"&amp;4+15*$A80+4*$A80+6),0)+IF(Analyse!$E$109="X",INDIRECT("'DATA - økonomi'!AO"&amp;4+15*$A80+4*$A80+7),0)+IF(Analyse!$E$110="X",INDIRECT("'DATA - økonomi'!AO"&amp;4+15*$A80+4*$A80+8),0)+IF(Analyse!$E$111="X",INDIRECT("'DATA - økonomi'!AO"&amp;4+15*$A80+4*$A80+9),0)+IF(Analyse!$E$112="X",INDIRECT("'DATA - økonomi'!AO"&amp;4+15*$A80+4*$A80+10),0)+IF(Analyse!$E$115="X",INDIRECT("'DATA - økonomi'!AO"&amp;4+15*$A80+4*$A80+11),0)+IF(Analyse!$E$116="X",INDIRECT("'DATA - økonomi'!AO"&amp;4+15*$A80+4*$A80+12),0)+IF(Analyse!$E$117="X",INDIRECT("'DATA - økonomi'!AO"&amp;4+15*$A80+4*$A80+13),0)+IF(Analyse!$E$129="X",INDIRECT("'DATA - økonomi'!AO"&amp;4+15*$A80+4*$A80+14),0)</f>
        <v>0</v>
      </c>
      <c r="AP80" s="30"/>
      <c r="AQ80" s="35" t="s">
        <v>88</v>
      </c>
      <c r="AR80" s="36">
        <f ca="1">INDIRECT("'DATA - økonomi'!AE"&amp;($A183+1)*19)</f>
        <v>28989.382999999998</v>
      </c>
      <c r="AS80" s="36">
        <f ca="1">INDIRECT("'DATA - økonomi'!AF"&amp;($A183+1)*19)</f>
        <v>28634.62</v>
      </c>
      <c r="AT80" s="36">
        <f ca="1">INDIRECT("'DATA - økonomi'!AG"&amp;($A183+1)*19)</f>
        <v>28311.087000000003</v>
      </c>
      <c r="AU80" s="36">
        <f ca="1">INDIRECT("'DATA - økonomi'!AH"&amp;($A183+1)*19)</f>
        <v>28169.956000000002</v>
      </c>
      <c r="AV80" s="36">
        <f ca="1">INDIRECT("'DATA - økonomi'!AI"&amp;($A183+1)*19)</f>
        <v>28063.62</v>
      </c>
      <c r="AW80" s="36">
        <f ca="1">INDIRECT("'DATA - økonomi'!AJ"&amp;($A183+1)*19)</f>
        <v>28099.196999999996</v>
      </c>
      <c r="AX80" s="36">
        <f ca="1">INDIRECT("'DATA - økonomi'!AK"&amp;($A183+1)*19)</f>
        <v>27780.624</v>
      </c>
      <c r="AY80" s="36">
        <f ca="1">INDIRECT("'DATA - økonomi'!AL"&amp;($A183+1)*19)</f>
        <v>27418.897999999997</v>
      </c>
      <c r="AZ80" s="36">
        <f ca="1">INDIRECT("'DATA - økonomi'!AM"&amp;($A183+1)*19)</f>
        <v>26982.45</v>
      </c>
      <c r="BA80" s="36">
        <f ca="1">INDIRECT("'DATA - økonomi'!AN"&amp;($A183+1)*19)</f>
        <v>26596.02</v>
      </c>
      <c r="BB80" s="36">
        <f ca="1">INDIRECT("'DATA - økonomi'!AO"&amp;($A183+1)*19)</f>
        <v>26500.571999999996</v>
      </c>
      <c r="BC80" s="30"/>
    </row>
    <row r="81" spans="1:55" x14ac:dyDescent="0.25">
      <c r="A81" s="32">
        <v>77</v>
      </c>
      <c r="B81" s="35" t="s">
        <v>89</v>
      </c>
      <c r="C81" s="36">
        <f ca="1">IF(Analyse!$E$3="X",INDIRECT("'DATA - økonomi'!C"&amp;4+15*$A81+4*$A81+0),0)+IF(Analyse!$E$4="X",INDIRECT("'DATA - økonomi'!C"&amp;4+15*$A81+4*$A81+1),0)+IF(Analyse!$E$104="X",INDIRECT("'DATA - økonomi'!C"&amp;4+15*$A81+4*$A81+2),0)+IF(Analyse!$E$105="X",INDIRECT("'DATA - økonomi'!C"&amp;4+15*$A81+4*$A81+3),0)+IF(Analyse!$E$106="X",INDIRECT("'DATA - økonomi'!C"&amp;4+15*$A81+4*$A81+4),0)+IF(Analyse!$E$107="X",INDIRECT("'DATA - økonomi'!C"&amp;4+15*$A81+4*$A81+5),0)+IF(Analyse!$E$108="X",INDIRECT("'DATA - økonomi'!C"&amp;4+15*$A81+4*$A81+6),0)+IF(Analyse!$E$109="X",INDIRECT("'DATA - økonomi'!C"&amp;4+15*$A81+4*$A81+7),0)+IF(Analyse!$E$110="X",INDIRECT("'DATA - økonomi'!C"&amp;4+15*$A81+4*$A81+8),0)+IF(Analyse!$E$111="X",INDIRECT("'DATA - økonomi'!C"&amp;4+15*$A81+4*$A81+9),0)+IF(Analyse!$E$112="X",INDIRECT("'DATA - økonomi'!C"&amp;4+15*$A81+4*$A81+10),0)+IF(Analyse!$E$115="X",INDIRECT("'DATA - økonomi'!C"&amp;4+15*$A81+4*$A81+11),0)+IF(Analyse!$E$116="X",INDIRECT("'DATA - økonomi'!C"&amp;4+15*$A81+4*$A81+12),0)+IF(Analyse!$E$117="X",INDIRECT("'DATA - økonomi'!C"&amp;4+15*$A81+4*$A81+13),0)+IF(Analyse!$E$129="X",INDIRECT("'DATA - økonomi'!C"&amp;4+15*$A81+4*$A81+14),0)</f>
        <v>0</v>
      </c>
      <c r="D81" s="36">
        <f ca="1">IF(Analyse!$E$3="X",INDIRECT("'DATA - økonomi'!D"&amp;4+15*$A81+4*$A81+0),0)+IF(Analyse!$E$4="X",INDIRECT("'DATA - økonomi'!D"&amp;4+15*$A81+4*$A81+1),0)+IF(Analyse!$E$104="X",INDIRECT("'DATA - økonomi'!D"&amp;4+15*$A81+4*$A81+2),0)+IF(Analyse!$E$105="X",INDIRECT("'DATA - økonomi'!D"&amp;4+15*$A81+4*$A81+3),0)+IF(Analyse!$E$106="X",INDIRECT("'DATA - økonomi'!D"&amp;4+15*$A81+4*$A81+4),0)+IF(Analyse!$E$107="X",INDIRECT("'DATA - økonomi'!D"&amp;4+15*$A81+4*$A81+5),0)+IF(Analyse!$E$108="X",INDIRECT("'DATA - økonomi'!D"&amp;4+15*$A81+4*$A81+6),0)+IF(Analyse!$E$109="X",INDIRECT("'DATA - økonomi'!D"&amp;4+15*$A81+4*$A81+7),0)+IF(Analyse!$E$110="X",INDIRECT("'DATA - økonomi'!D"&amp;4+15*$A81+4*$A81+8),0)+IF(Analyse!$E$111="X",INDIRECT("'DATA - økonomi'!D"&amp;4+15*$A81+4*$A81+9),0)+IF(Analyse!$E$112="X",INDIRECT("'DATA - økonomi'!D"&amp;4+15*$A81+4*$A81+10),0)+IF(Analyse!$E$115="X",INDIRECT("'DATA - økonomi'!D"&amp;4+15*$A81+4*$A81+11),0)+IF(Analyse!$E$116="X",INDIRECT("'DATA - økonomi'!D"&amp;4+15*$A81+4*$A81+12),0)+IF(Analyse!$E$117="X",INDIRECT("'DATA - økonomi'!D"&amp;4+15*$A81+4*$A81+13),0)+IF(Analyse!$E$129="X",INDIRECT("'DATA - økonomi'!D"&amp;4+15*$A81+4*$A81+14),0)</f>
        <v>0</v>
      </c>
      <c r="E81" s="36">
        <f ca="1">IF(Analyse!$E$3="X",INDIRECT("'DATA - økonomi'!E"&amp;4+15*$A81+4*$A81+0),0)+IF(Analyse!$E$4="X",INDIRECT("'DATA - økonomi'!E"&amp;4+15*$A81+4*$A81+1),0)+IF(Analyse!$E$104="X",INDIRECT("'DATA - økonomi'!E"&amp;4+15*$A81+4*$A81+2),0)+IF(Analyse!$E$105="X",INDIRECT("'DATA - økonomi'!E"&amp;4+15*$A81+4*$A81+3),0)+IF(Analyse!$E$106="X",INDIRECT("'DATA - økonomi'!E"&amp;4+15*$A81+4*$A81+4),0)+IF(Analyse!$E$107="X",INDIRECT("'DATA - økonomi'!E"&amp;4+15*$A81+4*$A81+5),0)+IF(Analyse!$E$108="X",INDIRECT("'DATA - økonomi'!E"&amp;4+15*$A81+4*$A81+6),0)+IF(Analyse!$E$109="X",INDIRECT("'DATA - økonomi'!E"&amp;4+15*$A81+4*$A81+7),0)+IF(Analyse!$E$110="X",INDIRECT("'DATA - økonomi'!E"&amp;4+15*$A81+4*$A81+8),0)+IF(Analyse!$E$111="X",INDIRECT("'DATA - økonomi'!E"&amp;4+15*$A81+4*$A81+9),0)+IF(Analyse!$E$112="X",INDIRECT("'DATA - økonomi'!E"&amp;4+15*$A81+4*$A81+10),0)+IF(Analyse!$E$115="X",INDIRECT("'DATA - økonomi'!E"&amp;4+15*$A81+4*$A81+11),0)+IF(Analyse!$E$116="X",INDIRECT("'DATA - økonomi'!E"&amp;4+15*$A81+4*$A81+12),0)+IF(Analyse!$E$117="X",INDIRECT("'DATA - økonomi'!E"&amp;4+15*$A81+4*$A81+13),0)+IF(Analyse!$E$129="X",INDIRECT("'DATA - økonomi'!E"&amp;4+15*$A81+4*$A81+14),0)</f>
        <v>0</v>
      </c>
      <c r="F81" s="36">
        <f ca="1">IF(Analyse!$E$3="X",INDIRECT("'DATA - økonomi'!F"&amp;4+15*$A81+4*$A81+0),0)+IF(Analyse!$E$4="X",INDIRECT("'DATA - økonomi'!F"&amp;4+15*$A81+4*$A81+1),0)+IF(Analyse!$E$104="X",INDIRECT("'DATA - økonomi'!F"&amp;4+15*$A81+4*$A81+2),0)+IF(Analyse!$E$105="X",INDIRECT("'DATA - økonomi'!F"&amp;4+15*$A81+4*$A81+3),0)+IF(Analyse!$E$106="X",INDIRECT("'DATA - økonomi'!F"&amp;4+15*$A81+4*$A81+4),0)+IF(Analyse!$E$107="X",INDIRECT("'DATA - økonomi'!F"&amp;4+15*$A81+4*$A81+5),0)+IF(Analyse!$E$108="X",INDIRECT("'DATA - økonomi'!F"&amp;4+15*$A81+4*$A81+6),0)+IF(Analyse!$E$109="X",INDIRECT("'DATA - økonomi'!F"&amp;4+15*$A81+4*$A81+7),0)+IF(Analyse!$E$110="X",INDIRECT("'DATA - økonomi'!F"&amp;4+15*$A81+4*$A81+8),0)+IF(Analyse!$E$111="X",INDIRECT("'DATA - økonomi'!F"&amp;4+15*$A81+4*$A81+9),0)+IF(Analyse!$E$112="X",INDIRECT("'DATA - økonomi'!F"&amp;4+15*$A81+4*$A81+10),0)+IF(Analyse!$E$115="X",INDIRECT("'DATA - økonomi'!F"&amp;4+15*$A81+4*$A81+11),0)+IF(Analyse!$E$116="X",INDIRECT("'DATA - økonomi'!F"&amp;4+15*$A81+4*$A81+12),0)+IF(Analyse!$E$117="X",INDIRECT("'DATA - økonomi'!F"&amp;4+15*$A81+4*$A81+13),0)+IF(Analyse!$E$129="X",INDIRECT("'DATA - økonomi'!F"&amp;4+15*$A81+4*$A81+14),0)</f>
        <v>0</v>
      </c>
      <c r="G81" s="36">
        <f ca="1">IF(Analyse!$E$3="X",INDIRECT("'DATA - økonomi'!G"&amp;4+15*$A81+4*$A81+0),0)+IF(Analyse!$E$4="X",INDIRECT("'DATA - økonomi'!G"&amp;4+15*$A81+4*$A81+1),0)+IF(Analyse!$E$104="X",INDIRECT("'DATA - økonomi'!G"&amp;4+15*$A81+4*$A81+2),0)+IF(Analyse!$E$105="X",INDIRECT("'DATA - økonomi'!G"&amp;4+15*$A81+4*$A81+3),0)+IF(Analyse!$E$106="X",INDIRECT("'DATA - økonomi'!G"&amp;4+15*$A81+4*$A81+4),0)+IF(Analyse!$E$107="X",INDIRECT("'DATA - økonomi'!G"&amp;4+15*$A81+4*$A81+5),0)+IF(Analyse!$E$108="X",INDIRECT("'DATA - økonomi'!G"&amp;4+15*$A81+4*$A81+6),0)+IF(Analyse!$E$109="X",INDIRECT("'DATA - økonomi'!G"&amp;4+15*$A81+4*$A81+7),0)+IF(Analyse!$E$110="X",INDIRECT("'DATA - økonomi'!G"&amp;4+15*$A81+4*$A81+8),0)+IF(Analyse!$E$111="X",INDIRECT("'DATA - økonomi'!G"&amp;4+15*$A81+4*$A81+9),0)+IF(Analyse!$E$112="X",INDIRECT("'DATA - økonomi'!G"&amp;4+15*$A81+4*$A81+10),0)+IF(Analyse!$E$115="X",INDIRECT("'DATA - økonomi'!G"&amp;4+15*$A81+4*$A81+11),0)+IF(Analyse!$E$116="X",INDIRECT("'DATA - økonomi'!G"&amp;4+15*$A81+4*$A81+12),0)+IF(Analyse!$E$117="X",INDIRECT("'DATA - økonomi'!G"&amp;4+15*$A81+4*$A81+13),0)+IF(Analyse!$E$129="X",INDIRECT("'DATA - økonomi'!G"&amp;4+15*$A81+4*$A81+14),0)</f>
        <v>0</v>
      </c>
      <c r="H81" s="36">
        <f ca="1">IF(Analyse!$E$3="X",INDIRECT("'DATA - økonomi'!H"&amp;4+15*$A81+4*$A81+0),0)+IF(Analyse!$E$4="X",INDIRECT("'DATA - økonomi'!H"&amp;4+15*$A81+4*$A81+1),0)+IF(Analyse!$E$104="X",INDIRECT("'DATA - økonomi'!H"&amp;4+15*$A81+4*$A81+2),0)+IF(Analyse!$E$105="X",INDIRECT("'DATA - økonomi'!H"&amp;4+15*$A81+4*$A81+3),0)+IF(Analyse!$E$106="X",INDIRECT("'DATA - økonomi'!H"&amp;4+15*$A81+4*$A81+4),0)+IF(Analyse!$E$107="X",INDIRECT("'DATA - økonomi'!H"&amp;4+15*$A81+4*$A81+5),0)+IF(Analyse!$E$108="X",INDIRECT("'DATA - økonomi'!H"&amp;4+15*$A81+4*$A81+6),0)+IF(Analyse!$E$109="X",INDIRECT("'DATA - økonomi'!H"&amp;4+15*$A81+4*$A81+7),0)+IF(Analyse!$E$110="X",INDIRECT("'DATA - økonomi'!H"&amp;4+15*$A81+4*$A81+8),0)+IF(Analyse!$E$111="X",INDIRECT("'DATA - økonomi'!H"&amp;4+15*$A81+4*$A81+9),0)+IF(Analyse!$E$112="X",INDIRECT("'DATA - økonomi'!H"&amp;4+15*$A81+4*$A81+10),0)+IF(Analyse!$E$115="X",INDIRECT("'DATA - økonomi'!H"&amp;4+15*$A81+4*$A81+11),0)+IF(Analyse!$E$116="X",INDIRECT("'DATA - økonomi'!H"&amp;4+15*$A81+4*$A81+12),0)+IF(Analyse!$E$117="X",INDIRECT("'DATA - økonomi'!H"&amp;4+15*$A81+4*$A81+13),0)+IF(Analyse!$E$129="X",INDIRECT("'DATA - økonomi'!H"&amp;4+15*$A81+4*$A81+14),0)</f>
        <v>0</v>
      </c>
      <c r="I81" s="36">
        <f ca="1">IF(Analyse!$E$3="X",INDIRECT("'DATA - økonomi'!I"&amp;4+15*$A81+4*$A81+0),0)+IF(Analyse!$E$4="X",INDIRECT("'DATA - økonomi'!I"&amp;4+15*$A81+4*$A81+1),0)+IF(Analyse!$E$104="X",INDIRECT("'DATA - økonomi'!I"&amp;4+15*$A81+4*$A81+2),0)+IF(Analyse!$E$105="X",INDIRECT("'DATA - økonomi'!I"&amp;4+15*$A81+4*$A81+3),0)+IF(Analyse!$E$106="X",INDIRECT("'DATA - økonomi'!I"&amp;4+15*$A81+4*$A81+4),0)+IF(Analyse!$E$107="X",INDIRECT("'DATA - økonomi'!I"&amp;4+15*$A81+4*$A81+5),0)+IF(Analyse!$E$108="X",INDIRECT("'DATA - økonomi'!I"&amp;4+15*$A81+4*$A81+6),0)+IF(Analyse!$E$109="X",INDIRECT("'DATA - økonomi'!I"&amp;4+15*$A81+4*$A81+7),0)+IF(Analyse!$E$110="X",INDIRECT("'DATA - økonomi'!I"&amp;4+15*$A81+4*$A81+8),0)+IF(Analyse!$E$111="X",INDIRECT("'DATA - økonomi'!I"&amp;4+15*$A81+4*$A81+9),0)+IF(Analyse!$E$112="X",INDIRECT("'DATA - økonomi'!I"&amp;4+15*$A81+4*$A81+10),0)+IF(Analyse!$E$115="X",INDIRECT("'DATA - økonomi'!I"&amp;4+15*$A81+4*$A81+11),0)+IF(Analyse!$E$116="X",INDIRECT("'DATA - økonomi'!I"&amp;4+15*$A81+4*$A81+12),0)+IF(Analyse!$E$117="X",INDIRECT("'DATA - økonomi'!I"&amp;4+15*$A81+4*$A81+13),0)+IF(Analyse!$E$129="X",INDIRECT("'DATA - økonomi'!I"&amp;4+15*$A81+4*$A81+14),0)</f>
        <v>0</v>
      </c>
      <c r="J81" s="36">
        <f ca="1">IF(Analyse!$E$3="X",INDIRECT("'DATA - økonomi'!J"&amp;4+15*$A81+4*$A81+0),0)+IF(Analyse!$E$4="X",INDIRECT("'DATA - økonomi'!J"&amp;4+15*$A81+4*$A81+1),0)+IF(Analyse!$E$104="X",INDIRECT("'DATA - økonomi'!J"&amp;4+15*$A81+4*$A81+2),0)+IF(Analyse!$E$105="X",INDIRECT("'DATA - økonomi'!J"&amp;4+15*$A81+4*$A81+3),0)+IF(Analyse!$E$106="X",INDIRECT("'DATA - økonomi'!J"&amp;4+15*$A81+4*$A81+4),0)+IF(Analyse!$E$107="X",INDIRECT("'DATA - økonomi'!J"&amp;4+15*$A81+4*$A81+5),0)+IF(Analyse!$E$108="X",INDIRECT("'DATA - økonomi'!J"&amp;4+15*$A81+4*$A81+6),0)+IF(Analyse!$E$109="X",INDIRECT("'DATA - økonomi'!J"&amp;4+15*$A81+4*$A81+7),0)+IF(Analyse!$E$110="X",INDIRECT("'DATA - økonomi'!J"&amp;4+15*$A81+4*$A81+8),0)+IF(Analyse!$E$111="X",INDIRECT("'DATA - økonomi'!J"&amp;4+15*$A81+4*$A81+9),0)+IF(Analyse!$E$112="X",INDIRECT("'DATA - økonomi'!J"&amp;4+15*$A81+4*$A81+10),0)+IF(Analyse!$E$115="X",INDIRECT("'DATA - økonomi'!J"&amp;4+15*$A81+4*$A81+11),0)+IF(Analyse!$E$116="X",INDIRECT("'DATA - økonomi'!J"&amp;4+15*$A81+4*$A81+12),0)+IF(Analyse!$E$117="X",INDIRECT("'DATA - økonomi'!J"&amp;4+15*$A81+4*$A81+13),0)+IF(Analyse!$E$129="X",INDIRECT("'DATA - økonomi'!J"&amp;4+15*$A81+4*$A81+14),0)</f>
        <v>0</v>
      </c>
      <c r="K81" s="36">
        <f ca="1">IF(Analyse!$E$3="X",INDIRECT("'DATA - økonomi'!K"&amp;4+15*$A81+4*$A81+0),0)+IF(Analyse!$E$4="X",INDIRECT("'DATA - økonomi'!K"&amp;4+15*$A81+4*$A81+1),0)+IF(Analyse!$E$104="X",INDIRECT("'DATA - økonomi'!K"&amp;4+15*$A81+4*$A81+2),0)+IF(Analyse!$E$105="X",INDIRECT("'DATA - økonomi'!K"&amp;4+15*$A81+4*$A81+3),0)+IF(Analyse!$E$106="X",INDIRECT("'DATA - økonomi'!K"&amp;4+15*$A81+4*$A81+4),0)+IF(Analyse!$E$107="X",INDIRECT("'DATA - økonomi'!K"&amp;4+15*$A81+4*$A81+5),0)+IF(Analyse!$E$108="X",INDIRECT("'DATA - økonomi'!K"&amp;4+15*$A81+4*$A81+6),0)+IF(Analyse!$E$109="X",INDIRECT("'DATA - økonomi'!K"&amp;4+15*$A81+4*$A81+7),0)+IF(Analyse!$E$110="X",INDIRECT("'DATA - økonomi'!K"&amp;4+15*$A81+4*$A81+8),0)+IF(Analyse!$E$111="X",INDIRECT("'DATA - økonomi'!K"&amp;4+15*$A81+4*$A81+9),0)+IF(Analyse!$E$112="X",INDIRECT("'DATA - økonomi'!K"&amp;4+15*$A81+4*$A81+10),0)+IF(Analyse!$E$115="X",INDIRECT("'DATA - økonomi'!K"&amp;4+15*$A81+4*$A81+11),0)+IF(Analyse!$E$116="X",INDIRECT("'DATA - økonomi'!K"&amp;4+15*$A81+4*$A81+12),0)+IF(Analyse!$E$117="X",INDIRECT("'DATA - økonomi'!K"&amp;4+15*$A81+4*$A81+13),0)+IF(Analyse!$E$129="X",INDIRECT("'DATA - økonomi'!K"&amp;4+15*$A81+4*$A81+14),0)</f>
        <v>0</v>
      </c>
      <c r="L81" s="36">
        <f ca="1">IF(Analyse!$E$3="X",INDIRECT("'DATA - økonomi'!L"&amp;4+15*$A81+4*$A81+0),0)+IF(Analyse!$E$4="X",INDIRECT("'DATA - økonomi'!L"&amp;4+15*$A81+4*$A81+1),0)+IF(Analyse!$E$104="X",INDIRECT("'DATA - økonomi'!L"&amp;4+15*$A81+4*$A81+2),0)+IF(Analyse!$E$105="X",INDIRECT("'DATA - økonomi'!L"&amp;4+15*$A81+4*$A81+3),0)+IF(Analyse!$E$106="X",INDIRECT("'DATA - økonomi'!L"&amp;4+15*$A81+4*$A81+4),0)+IF(Analyse!$E$107="X",INDIRECT("'DATA - økonomi'!L"&amp;4+15*$A81+4*$A81+5),0)+IF(Analyse!$E$108="X",INDIRECT("'DATA - økonomi'!L"&amp;4+15*$A81+4*$A81+6),0)+IF(Analyse!$E$109="X",INDIRECT("'DATA - økonomi'!L"&amp;4+15*$A81+4*$A81+7),0)+IF(Analyse!$E$110="X",INDIRECT("'DATA - økonomi'!L"&amp;4+15*$A81+4*$A81+8),0)+IF(Analyse!$E$111="X",INDIRECT("'DATA - økonomi'!L"&amp;4+15*$A81+4*$A81+9),0)+IF(Analyse!$E$112="X",INDIRECT("'DATA - økonomi'!L"&amp;4+15*$A81+4*$A81+10),0)+IF(Analyse!$E$115="X",INDIRECT("'DATA - økonomi'!L"&amp;4+15*$A81+4*$A81+11),0)+IF(Analyse!$E$116="X",INDIRECT("'DATA - økonomi'!L"&amp;4+15*$A81+4*$A81+12),0)+IF(Analyse!$E$117="X",INDIRECT("'DATA - økonomi'!L"&amp;4+15*$A81+4*$A81+13),0)+IF(Analyse!$E$129="X",INDIRECT("'DATA - økonomi'!L"&amp;4+15*$A81+4*$A81+14),0)</f>
        <v>0</v>
      </c>
      <c r="M81" s="36">
        <f ca="1">IF(Analyse!$E$3="X",INDIRECT("'DATA - økonomi'!M"&amp;4+15*$A81+4*$A81+0),0)+IF(Analyse!$E$4="X",INDIRECT("'DATA - økonomi'!M"&amp;4+15*$A81+4*$A81+1),0)+IF(Analyse!$E$104="X",INDIRECT("'DATA - økonomi'!M"&amp;4+15*$A81+4*$A81+2),0)+IF(Analyse!$E$105="X",INDIRECT("'DATA - økonomi'!M"&amp;4+15*$A81+4*$A81+3),0)+IF(Analyse!$E$106="X",INDIRECT("'DATA - økonomi'!M"&amp;4+15*$A81+4*$A81+4),0)+IF(Analyse!$E$107="X",INDIRECT("'DATA - økonomi'!M"&amp;4+15*$A81+4*$A81+5),0)+IF(Analyse!$E$108="X",INDIRECT("'DATA - økonomi'!M"&amp;4+15*$A81+4*$A81+6),0)+IF(Analyse!$E$109="X",INDIRECT("'DATA - økonomi'!M"&amp;4+15*$A81+4*$A81+7),0)+IF(Analyse!$E$110="X",INDIRECT("'DATA - økonomi'!M"&amp;4+15*$A81+4*$A81+8),0)+IF(Analyse!$E$111="X",INDIRECT("'DATA - økonomi'!M"&amp;4+15*$A81+4*$A81+9),0)+IF(Analyse!$E$112="X",INDIRECT("'DATA - økonomi'!M"&amp;4+15*$A81+4*$A81+10),0)+IF(Analyse!$E$115="X",INDIRECT("'DATA - økonomi'!M"&amp;4+15*$A81+4*$A81+11),0)+IF(Analyse!$E$116="X",INDIRECT("'DATA - økonomi'!M"&amp;4+15*$A81+4*$A81+12),0)+IF(Analyse!$E$117="X",INDIRECT("'DATA - økonomi'!M"&amp;4+15*$A81+4*$A81+13),0)+IF(Analyse!$E$129="X",INDIRECT("'DATA - økonomi'!M"&amp;4+15*$A81+4*$A81+14),0)</f>
        <v>0</v>
      </c>
      <c r="N81" s="36">
        <f ca="1">IF(Analyse!$E$3="X",INDIRECT("'DATA - økonomi'!N"&amp;4+15*$A81+4*$A81+0),0)+IF(Analyse!$E$4="X",INDIRECT("'DATA - økonomi'!N"&amp;4+15*$A81+4*$A81+1),0)+IF(Analyse!$E$104="X",INDIRECT("'DATA - økonomi'!N"&amp;4+15*$A81+4*$A81+2),0)+IF(Analyse!$E$105="X",INDIRECT("'DATA - økonomi'!N"&amp;4+15*$A81+4*$A81+3),0)+IF(Analyse!$E$106="X",INDIRECT("'DATA - økonomi'!N"&amp;4+15*$A81+4*$A81+4),0)+IF(Analyse!$E$107="X",INDIRECT("'DATA - økonomi'!N"&amp;4+15*$A81+4*$A81+5),0)+IF(Analyse!$E$108="X",INDIRECT("'DATA - økonomi'!N"&amp;4+15*$A81+4*$A81+6),0)+IF(Analyse!$E$109="X",INDIRECT("'DATA - økonomi'!N"&amp;4+15*$A81+4*$A81+7),0)+IF(Analyse!$E$110="X",INDIRECT("'DATA - økonomi'!N"&amp;4+15*$A81+4*$A81+8),0)+IF(Analyse!$E$111="X",INDIRECT("'DATA - økonomi'!N"&amp;4+15*$A81+4*$A81+9),0)+IF(Analyse!$E$112="X",INDIRECT("'DATA - økonomi'!N"&amp;4+15*$A81+4*$A81+10),0)+IF(Analyse!$E$115="X",INDIRECT("'DATA - økonomi'!N"&amp;4+15*$A81+4*$A81+11),0)+IF(Analyse!$E$116="X",INDIRECT("'DATA - økonomi'!N"&amp;4+15*$A81+4*$A81+12),0)+IF(Analyse!$E$117="X",INDIRECT("'DATA - økonomi'!N"&amp;4+15*$A81+4*$A81+13),0)+IF(Analyse!$E$129="X",INDIRECT("'DATA - økonomi'!N"&amp;4+15*$A81+4*$A81+14),0)</f>
        <v>0</v>
      </c>
      <c r="O81" s="32"/>
      <c r="P81" s="35" t="s">
        <v>89</v>
      </c>
      <c r="Q81" s="36">
        <f ca="1">IF(Analyse!$E$3="X",INDIRECT("'DATA - økonomi'!Q"&amp;4+15*$A81+4*$A81+0),0)+IF(Analyse!$E$4="X",INDIRECT("'DATA - økonomi'!Q"&amp;4+15*$A81+4*$A81+1),0)+IF(Analyse!$E$104="X",INDIRECT("'DATA - økonomi'!Q"&amp;4+15*$A81+4*$A81+2),0)+IF(Analyse!$E$105="X",INDIRECT("'DATA - økonomi'!Q"&amp;4+15*$A81+4*$A81+3),0)+IF(Analyse!$E$106="X",INDIRECT("'DATA - økonomi'!Q"&amp;4+15*$A81+4*$A81+4),0)+IF(Analyse!$E$107="X",INDIRECT("'DATA - økonomi'!Q"&amp;4+15*$A81+4*$A81+5),0)+IF(Analyse!$E$108="X",INDIRECT("'DATA - økonomi'!Q"&amp;4+15*$A81+4*$A81+6),0)+IF(Analyse!$E$109="X",INDIRECT("'DATA - økonomi'!Q"&amp;4+15*$A81+4*$A81+7),0)+IF(Analyse!$E$110="X",INDIRECT("'DATA - økonomi'!Q"&amp;4+15*$A81+4*$A81+8),0)+IF(Analyse!$E$111="X",INDIRECT("'DATA - økonomi'!Q"&amp;4+15*$A81+4*$A81+9),0)+IF(Analyse!$E$112="X",INDIRECT("'DATA - økonomi'!Q"&amp;4+15*$A81+4*$A81+10),0)+IF(Analyse!$E$115="X",INDIRECT("'DATA - økonomi'!Q"&amp;4+15*$A81+4*$A81+11),0)+IF(Analyse!$E$116="X",INDIRECT("'DATA - økonomi'!Q"&amp;4+15*$A81+4*$A81+12),0)+IF(Analyse!$E$117="X",INDIRECT("'DATA - økonomi'!Q"&amp;4+15*$A81+4*$A81+13),0)+IF(Analyse!$E$129="X",INDIRECT("'DATA - økonomi'!Q"&amp;4+15*$A81+4*$A81+14),0)</f>
        <v>0</v>
      </c>
      <c r="R81" s="36">
        <f ca="1">IF(Analyse!$E$3="X",INDIRECT("'DATA - økonomi'!R"&amp;4+15*$A81+4*$A81+0),0)+IF(Analyse!$E$4="X",INDIRECT("'DATA - økonomi'!R"&amp;4+15*$A81+4*$A81+1),0)+IF(Analyse!$E$104="X",INDIRECT("'DATA - økonomi'!R"&amp;4+15*$A81+4*$A81+2),0)+IF(Analyse!$E$105="X",INDIRECT("'DATA - økonomi'!R"&amp;4+15*$A81+4*$A81+3),0)+IF(Analyse!$E$106="X",INDIRECT("'DATA - økonomi'!R"&amp;4+15*$A81+4*$A81+4),0)+IF(Analyse!$E$107="X",INDIRECT("'DATA - økonomi'!R"&amp;4+15*$A81+4*$A81+5),0)+IF(Analyse!$E$108="X",INDIRECT("'DATA - økonomi'!R"&amp;4+15*$A81+4*$A81+6),0)+IF(Analyse!$E$109="X",INDIRECT("'DATA - økonomi'!R"&amp;4+15*$A81+4*$A81+7),0)+IF(Analyse!$E$110="X",INDIRECT("'DATA - økonomi'!R"&amp;4+15*$A81+4*$A81+8),0)+IF(Analyse!$E$111="X",INDIRECT("'DATA - økonomi'!R"&amp;4+15*$A81+4*$A81+9),0)+IF(Analyse!$E$112="X",INDIRECT("'DATA - økonomi'!R"&amp;4+15*$A81+4*$A81+10),0)+IF(Analyse!$E$115="X",INDIRECT("'DATA - økonomi'!R"&amp;4+15*$A81+4*$A81+11),0)+IF(Analyse!$E$116="X",INDIRECT("'DATA - økonomi'!R"&amp;4+15*$A81+4*$A81+12),0)+IF(Analyse!$E$117="X",INDIRECT("'DATA - økonomi'!R"&amp;4+15*$A81+4*$A81+13),0)+IF(Analyse!$E$129="X",INDIRECT("'DATA - økonomi'!R"&amp;4+15*$A81+4*$A81+14),0)</f>
        <v>0</v>
      </c>
      <c r="S81" s="36">
        <f ca="1">IF(Analyse!$E$3="X",INDIRECT("'DATA - økonomi'!S"&amp;4+15*$A81+4*$A81+0),0)+IF(Analyse!$E$4="X",INDIRECT("'DATA - økonomi'!S"&amp;4+15*$A81+4*$A81+1),0)+IF(Analyse!$E$104="X",INDIRECT("'DATA - økonomi'!S"&amp;4+15*$A81+4*$A81+2),0)+IF(Analyse!$E$105="X",INDIRECT("'DATA - økonomi'!S"&amp;4+15*$A81+4*$A81+3),0)+IF(Analyse!$E$106="X",INDIRECT("'DATA - økonomi'!S"&amp;4+15*$A81+4*$A81+4),0)+IF(Analyse!$E$107="X",INDIRECT("'DATA - økonomi'!S"&amp;4+15*$A81+4*$A81+5),0)+IF(Analyse!$E$108="X",INDIRECT("'DATA - økonomi'!S"&amp;4+15*$A81+4*$A81+6),0)+IF(Analyse!$E$109="X",INDIRECT("'DATA - økonomi'!S"&amp;4+15*$A81+4*$A81+7),0)+IF(Analyse!$E$110="X",INDIRECT("'DATA - økonomi'!S"&amp;4+15*$A81+4*$A81+8),0)+IF(Analyse!$E$111="X",INDIRECT("'DATA - økonomi'!S"&amp;4+15*$A81+4*$A81+9),0)+IF(Analyse!$E$112="X",INDIRECT("'DATA - økonomi'!S"&amp;4+15*$A81+4*$A81+10),0)+IF(Analyse!$E$115="X",INDIRECT("'DATA - økonomi'!S"&amp;4+15*$A81+4*$A81+11),0)+IF(Analyse!$E$116="X",INDIRECT("'DATA - økonomi'!S"&amp;4+15*$A81+4*$A81+12),0)+IF(Analyse!$E$117="X",INDIRECT("'DATA - økonomi'!S"&amp;4+15*$A81+4*$A81+13),0)+IF(Analyse!$E$129="X",INDIRECT("'DATA - økonomi'!S"&amp;4+15*$A81+4*$A81+14),0)</f>
        <v>0</v>
      </c>
      <c r="T81" s="36">
        <f ca="1">IF(Analyse!$E$3="X",INDIRECT("'DATA - økonomi'!T"&amp;4+15*$A81+4*$A81+0),0)+IF(Analyse!$E$4="X",INDIRECT("'DATA - økonomi'!T"&amp;4+15*$A81+4*$A81+1),0)+IF(Analyse!$E$104="X",INDIRECT("'DATA - økonomi'!T"&amp;4+15*$A81+4*$A81+2),0)+IF(Analyse!$E$105="X",INDIRECT("'DATA - økonomi'!T"&amp;4+15*$A81+4*$A81+3),0)+IF(Analyse!$E$106="X",INDIRECT("'DATA - økonomi'!T"&amp;4+15*$A81+4*$A81+4),0)+IF(Analyse!$E$107="X",INDIRECT("'DATA - økonomi'!T"&amp;4+15*$A81+4*$A81+5),0)+IF(Analyse!$E$108="X",INDIRECT("'DATA - økonomi'!T"&amp;4+15*$A81+4*$A81+6),0)+IF(Analyse!$E$109="X",INDIRECT("'DATA - økonomi'!T"&amp;4+15*$A81+4*$A81+7),0)+IF(Analyse!$E$110="X",INDIRECT("'DATA - økonomi'!T"&amp;4+15*$A81+4*$A81+8),0)+IF(Analyse!$E$111="X",INDIRECT("'DATA - økonomi'!T"&amp;4+15*$A81+4*$A81+9),0)+IF(Analyse!$E$112="X",INDIRECT("'DATA - økonomi'!T"&amp;4+15*$A81+4*$A81+10),0)+IF(Analyse!$E$115="X",INDIRECT("'DATA - økonomi'!T"&amp;4+15*$A81+4*$A81+11),0)+IF(Analyse!$E$116="X",INDIRECT("'DATA - økonomi'!T"&amp;4+15*$A81+4*$A81+12),0)+IF(Analyse!$E$117="X",INDIRECT("'DATA - økonomi'!T"&amp;4+15*$A81+4*$A81+13),0)+IF(Analyse!$E$129="X",INDIRECT("'DATA - økonomi'!T"&amp;4+15*$A81+4*$A81+14),0)</f>
        <v>0</v>
      </c>
      <c r="U81" s="36">
        <f ca="1">IF(Analyse!$E$3="X",INDIRECT("'DATA - økonomi'!U"&amp;4+15*$A81+4*$A81+0),0)+IF(Analyse!$E$4="X",INDIRECT("'DATA - økonomi'!U"&amp;4+15*$A81+4*$A81+1),0)+IF(Analyse!$E$104="X",INDIRECT("'DATA - økonomi'!U"&amp;4+15*$A81+4*$A81+2),0)+IF(Analyse!$E$105="X",INDIRECT("'DATA - økonomi'!U"&amp;4+15*$A81+4*$A81+3),0)+IF(Analyse!$E$106="X",INDIRECT("'DATA - økonomi'!U"&amp;4+15*$A81+4*$A81+4),0)+IF(Analyse!$E$107="X",INDIRECT("'DATA - økonomi'!U"&amp;4+15*$A81+4*$A81+5),0)+IF(Analyse!$E$108="X",INDIRECT("'DATA - økonomi'!U"&amp;4+15*$A81+4*$A81+6),0)+IF(Analyse!$E$109="X",INDIRECT("'DATA - økonomi'!U"&amp;4+15*$A81+4*$A81+7),0)+IF(Analyse!$E$110="X",INDIRECT("'DATA - økonomi'!U"&amp;4+15*$A81+4*$A81+8),0)+IF(Analyse!$E$111="X",INDIRECT("'DATA - økonomi'!U"&amp;4+15*$A81+4*$A81+9),0)+IF(Analyse!$E$112="X",INDIRECT("'DATA - økonomi'!U"&amp;4+15*$A81+4*$A81+10),0)+IF(Analyse!$E$115="X",INDIRECT("'DATA - økonomi'!U"&amp;4+15*$A81+4*$A81+11),0)+IF(Analyse!$E$116="X",INDIRECT("'DATA - økonomi'!U"&amp;4+15*$A81+4*$A81+12),0)+IF(Analyse!$E$117="X",INDIRECT("'DATA - økonomi'!U"&amp;4+15*$A81+4*$A81+13),0)+IF(Analyse!$E$129="X",INDIRECT("'DATA - økonomi'!U"&amp;4+15*$A81+4*$A81+14),0)</f>
        <v>0</v>
      </c>
      <c r="V81" s="36">
        <f ca="1">IF(Analyse!$E$3="X",INDIRECT("'DATA - økonomi'!V"&amp;4+15*$A81+4*$A81+0),0)+IF(Analyse!$E$4="X",INDIRECT("'DATA - økonomi'!V"&amp;4+15*$A81+4*$A81+1),0)+IF(Analyse!$E$104="X",INDIRECT("'DATA - økonomi'!V"&amp;4+15*$A81+4*$A81+2),0)+IF(Analyse!$E$105="X",INDIRECT("'DATA - økonomi'!V"&amp;4+15*$A81+4*$A81+3),0)+IF(Analyse!$E$106="X",INDIRECT("'DATA - økonomi'!V"&amp;4+15*$A81+4*$A81+4),0)+IF(Analyse!$E$107="X",INDIRECT("'DATA - økonomi'!V"&amp;4+15*$A81+4*$A81+5),0)+IF(Analyse!$E$108="X",INDIRECT("'DATA - økonomi'!V"&amp;4+15*$A81+4*$A81+6),0)+IF(Analyse!$E$109="X",INDIRECT("'DATA - økonomi'!V"&amp;4+15*$A81+4*$A81+7),0)+IF(Analyse!$E$110="X",INDIRECT("'DATA - økonomi'!V"&amp;4+15*$A81+4*$A81+8),0)+IF(Analyse!$E$111="X",INDIRECT("'DATA - økonomi'!V"&amp;4+15*$A81+4*$A81+9),0)+IF(Analyse!$E$112="X",INDIRECT("'DATA - økonomi'!V"&amp;4+15*$A81+4*$A81+10),0)+IF(Analyse!$E$115="X",INDIRECT("'DATA - økonomi'!V"&amp;4+15*$A81+4*$A81+11),0)+IF(Analyse!$E$116="X",INDIRECT("'DATA - økonomi'!V"&amp;4+15*$A81+4*$A81+12),0)+IF(Analyse!$E$117="X",INDIRECT("'DATA - økonomi'!V"&amp;4+15*$A81+4*$A81+13),0)+IF(Analyse!$E$129="X",INDIRECT("'DATA - økonomi'!V"&amp;4+15*$A81+4*$A81+14),0)</f>
        <v>0</v>
      </c>
      <c r="W81" s="36">
        <f ca="1">IF(Analyse!$E$3="X",INDIRECT("'DATA - økonomi'!W"&amp;4+15*$A81+4*$A81+0),0)+IF(Analyse!$E$4="X",INDIRECT("'DATA - økonomi'!W"&amp;4+15*$A81+4*$A81+1),0)+IF(Analyse!$E$104="X",INDIRECT("'DATA - økonomi'!W"&amp;4+15*$A81+4*$A81+2),0)+IF(Analyse!$E$105="X",INDIRECT("'DATA - økonomi'!W"&amp;4+15*$A81+4*$A81+3),0)+IF(Analyse!$E$106="X",INDIRECT("'DATA - økonomi'!W"&amp;4+15*$A81+4*$A81+4),0)+IF(Analyse!$E$107="X",INDIRECT("'DATA - økonomi'!W"&amp;4+15*$A81+4*$A81+5),0)+IF(Analyse!$E$108="X",INDIRECT("'DATA - økonomi'!W"&amp;4+15*$A81+4*$A81+6),0)+IF(Analyse!$E$109="X",INDIRECT("'DATA - økonomi'!W"&amp;4+15*$A81+4*$A81+7),0)+IF(Analyse!$E$110="X",INDIRECT("'DATA - økonomi'!W"&amp;4+15*$A81+4*$A81+8),0)+IF(Analyse!$E$111="X",INDIRECT("'DATA - økonomi'!W"&amp;4+15*$A81+4*$A81+9),0)+IF(Analyse!$E$112="X",INDIRECT("'DATA - økonomi'!W"&amp;4+15*$A81+4*$A81+10),0)+IF(Analyse!$E$115="X",INDIRECT("'DATA - økonomi'!W"&amp;4+15*$A81+4*$A81+11),0)+IF(Analyse!$E$116="X",INDIRECT("'DATA - økonomi'!W"&amp;4+15*$A81+4*$A81+12),0)+IF(Analyse!$E$117="X",INDIRECT("'DATA - økonomi'!W"&amp;4+15*$A81+4*$A81+13),0)+IF(Analyse!$E$129="X",INDIRECT("'DATA - økonomi'!W"&amp;4+15*$A81+4*$A81+14),0)</f>
        <v>0</v>
      </c>
      <c r="X81" s="36">
        <f ca="1">IF(Analyse!$E$3="X",INDIRECT("'DATA - økonomi'!X"&amp;4+15*$A81+4*$A81+0),0)+IF(Analyse!$E$4="X",INDIRECT("'DATA - økonomi'!X"&amp;4+15*$A81+4*$A81+1),0)+IF(Analyse!$E$104="X",INDIRECT("'DATA - økonomi'!X"&amp;4+15*$A81+4*$A81+2),0)+IF(Analyse!$E$105="X",INDIRECT("'DATA - økonomi'!X"&amp;4+15*$A81+4*$A81+3),0)+IF(Analyse!$E$106="X",INDIRECT("'DATA - økonomi'!X"&amp;4+15*$A81+4*$A81+4),0)+IF(Analyse!$E$107="X",INDIRECT("'DATA - økonomi'!X"&amp;4+15*$A81+4*$A81+5),0)+IF(Analyse!$E$108="X",INDIRECT("'DATA - økonomi'!X"&amp;4+15*$A81+4*$A81+6),0)+IF(Analyse!$E$109="X",INDIRECT("'DATA - økonomi'!X"&amp;4+15*$A81+4*$A81+7),0)+IF(Analyse!$E$110="X",INDIRECT("'DATA - økonomi'!X"&amp;4+15*$A81+4*$A81+8),0)+IF(Analyse!$E$111="X",INDIRECT("'DATA - økonomi'!X"&amp;4+15*$A81+4*$A81+9),0)+IF(Analyse!$E$112="X",INDIRECT("'DATA - økonomi'!X"&amp;4+15*$A81+4*$A81+10),0)+IF(Analyse!$E$115="X",INDIRECT("'DATA - økonomi'!X"&amp;4+15*$A81+4*$A81+11),0)+IF(Analyse!$E$116="X",INDIRECT("'DATA - økonomi'!X"&amp;4+15*$A81+4*$A81+12),0)+IF(Analyse!$E$117="X",INDIRECT("'DATA - økonomi'!X"&amp;4+15*$A81+4*$A81+13),0)+IF(Analyse!$E$129="X",INDIRECT("'DATA - økonomi'!X"&amp;4+15*$A81+4*$A81+14),0)</f>
        <v>0</v>
      </c>
      <c r="Y81" s="36">
        <f ca="1">IF(Analyse!$E$3="X",INDIRECT("'DATA - økonomi'!Y"&amp;4+15*$A81+4*$A81+0),0)+IF(Analyse!$E$4="X",INDIRECT("'DATA - økonomi'!Y"&amp;4+15*$A81+4*$A81+1),0)+IF(Analyse!$E$104="X",INDIRECT("'DATA - økonomi'!Y"&amp;4+15*$A81+4*$A81+2),0)+IF(Analyse!$E$105="X",INDIRECT("'DATA - økonomi'!Y"&amp;4+15*$A81+4*$A81+3),0)+IF(Analyse!$E$106="X",INDIRECT("'DATA - økonomi'!Y"&amp;4+15*$A81+4*$A81+4),0)+IF(Analyse!$E$107="X",INDIRECT("'DATA - økonomi'!Y"&amp;4+15*$A81+4*$A81+5),0)+IF(Analyse!$E$108="X",INDIRECT("'DATA - økonomi'!Y"&amp;4+15*$A81+4*$A81+6),0)+IF(Analyse!$E$109="X",INDIRECT("'DATA - økonomi'!Y"&amp;4+15*$A81+4*$A81+7),0)+IF(Analyse!$E$110="X",INDIRECT("'DATA - økonomi'!Y"&amp;4+15*$A81+4*$A81+8),0)+IF(Analyse!$E$111="X",INDIRECT("'DATA - økonomi'!Y"&amp;4+15*$A81+4*$A81+9),0)+IF(Analyse!$E$112="X",INDIRECT("'DATA - økonomi'!Y"&amp;4+15*$A81+4*$A81+10),0)+IF(Analyse!$E$115="X",INDIRECT("'DATA - økonomi'!Y"&amp;4+15*$A81+4*$A81+11),0)+IF(Analyse!$E$116="X",INDIRECT("'DATA - økonomi'!Y"&amp;4+15*$A81+4*$A81+12),0)+IF(Analyse!$E$117="X",INDIRECT("'DATA - økonomi'!Y"&amp;4+15*$A81+4*$A81+13),0)+IF(Analyse!$E$129="X",INDIRECT("'DATA - økonomi'!Y"&amp;4+15*$A81+4*$A81+14),0)</f>
        <v>0</v>
      </c>
      <c r="Z81" s="36">
        <f ca="1">IF(Analyse!$E$3="X",INDIRECT("'DATA - økonomi'!Z"&amp;4+15*$A81+4*$A81+0),0)+IF(Analyse!$E$4="X",INDIRECT("'DATA - økonomi'!Z"&amp;4+15*$A81+4*$A81+1),0)+IF(Analyse!$E$104="X",INDIRECT("'DATA - økonomi'!Z"&amp;4+15*$A81+4*$A81+2),0)+IF(Analyse!$E$105="X",INDIRECT("'DATA - økonomi'!Z"&amp;4+15*$A81+4*$A81+3),0)+IF(Analyse!$E$106="X",INDIRECT("'DATA - økonomi'!Z"&amp;4+15*$A81+4*$A81+4),0)+IF(Analyse!$E$107="X",INDIRECT("'DATA - økonomi'!Z"&amp;4+15*$A81+4*$A81+5),0)+IF(Analyse!$E$108="X",INDIRECT("'DATA - økonomi'!Z"&amp;4+15*$A81+4*$A81+6),0)+IF(Analyse!$E$109="X",INDIRECT("'DATA - økonomi'!Z"&amp;4+15*$A81+4*$A81+7),0)+IF(Analyse!$E$110="X",INDIRECT("'DATA - økonomi'!Z"&amp;4+15*$A81+4*$A81+8),0)+IF(Analyse!$E$111="X",INDIRECT("'DATA - økonomi'!Z"&amp;4+15*$A81+4*$A81+9),0)+IF(Analyse!$E$112="X",INDIRECT("'DATA - økonomi'!Z"&amp;4+15*$A81+4*$A81+10),0)+IF(Analyse!$E$115="X",INDIRECT("'DATA - økonomi'!Z"&amp;4+15*$A81+4*$A81+11),0)+IF(Analyse!$E$116="X",INDIRECT("'DATA - økonomi'!Z"&amp;4+15*$A81+4*$A81+12),0)+IF(Analyse!$E$117="X",INDIRECT("'DATA - økonomi'!Z"&amp;4+15*$A81+4*$A81+13),0)+IF(Analyse!$E$129="X",INDIRECT("'DATA - økonomi'!Z"&amp;4+15*$A81+4*$A81+14),0)</f>
        <v>0</v>
      </c>
      <c r="AA81" s="36">
        <f ca="1">IF(Analyse!$E$3="X",INDIRECT("'DATA - økonomi'!Z"&amp;4+15*$A81+4*$A81+0),0)+IF(Analyse!$E$4="X",INDIRECT("'DATA - økonomi'!Z"&amp;4+15*$A81+4*$A81+1),0)+IF(Analyse!$E$104="X",INDIRECT("'DATA - økonomi'!Z"&amp;4+15*$A81+4*$A81+2),0)+IF(Analyse!$E$105="X",INDIRECT("'DATA - økonomi'!Z"&amp;4+15*$A81+4*$A81+3),0)+IF(Analyse!$E$106="X",INDIRECT("'DATA - økonomi'!Z"&amp;4+15*$A81+4*$A81+4),0)+IF(Analyse!$E$107="X",INDIRECT("'DATA - økonomi'!Z"&amp;4+15*$A81+4*$A81+5),0)+IF(Analyse!$E$108="X",INDIRECT("'DATA - økonomi'!Z"&amp;4+15*$A81+4*$A81+6),0)+IF(Analyse!$E$109="X",INDIRECT("'DATA - økonomi'!Z"&amp;4+15*$A81+4*$A81+7),0)+IF(Analyse!$E$110="X",INDIRECT("'DATA - økonomi'!Z"&amp;4+15*$A81+4*$A81+8),0)+IF(Analyse!$E$111="X",INDIRECT("'DATA - økonomi'!Z"&amp;4+15*$A81+4*$A81+9),0)+IF(Analyse!$E$112="X",INDIRECT("'DATA - økonomi'!Z"&amp;4+15*$A81+4*$A81+10),0)+IF(Analyse!$E$115="X",INDIRECT("'DATA - økonomi'!Z"&amp;4+15*$A81+4*$A81+11),0)+IF(Analyse!$E$116="X",INDIRECT("'DATA - økonomi'!Z"&amp;4+15*$A81+4*$A81+12),0)+IF(Analyse!$E$117="X",INDIRECT("'DATA - økonomi'!Z"&amp;4+15*$A81+4*$A81+13),0)+IF(Analyse!$E$129="X",INDIRECT("'DATA - økonomi'!Z"&amp;4+15*$A81+4*$A81+14),0)</f>
        <v>0</v>
      </c>
      <c r="AB81" s="36">
        <f ca="1">IF(Analyse!$E$3="X",INDIRECT("'DATA - økonomi'!Z"&amp;4+15*$A81+4*$A81+0),0)+IF(Analyse!$E$4="X",INDIRECT("'DATA - økonomi'!Z"&amp;4+15*$A81+4*$A81+1),0)+IF(Analyse!$E$104="X",INDIRECT("'DATA - økonomi'!Z"&amp;4+15*$A81+4*$A81+2),0)+IF(Analyse!$E$105="X",INDIRECT("'DATA - økonomi'!Z"&amp;4+15*$A81+4*$A81+3),0)+IF(Analyse!$E$106="X",INDIRECT("'DATA - økonomi'!Z"&amp;4+15*$A81+4*$A81+4),0)+IF(Analyse!$E$107="X",INDIRECT("'DATA - økonomi'!Z"&amp;4+15*$A81+4*$A81+5),0)+IF(Analyse!$E$108="X",INDIRECT("'DATA - økonomi'!Z"&amp;4+15*$A81+4*$A81+6),0)+IF(Analyse!$E$109="X",INDIRECT("'DATA - økonomi'!Z"&amp;4+15*$A81+4*$A81+7),0)+IF(Analyse!$E$110="X",INDIRECT("'DATA - økonomi'!Z"&amp;4+15*$A81+4*$A81+8),0)+IF(Analyse!$E$111="X",INDIRECT("'DATA - økonomi'!Z"&amp;4+15*$A81+4*$A81+9),0)+IF(Analyse!$E$112="X",INDIRECT("'DATA - økonomi'!Z"&amp;4+15*$A81+4*$A81+10),0)+IF(Analyse!$E$115="X",INDIRECT("'DATA - økonomi'!Z"&amp;4+15*$A81+4*$A81+11),0)+IF(Analyse!$E$116="X",INDIRECT("'DATA - økonomi'!Z"&amp;4+15*$A81+4*$A81+12),0)+IF(Analyse!$E$117="X",INDIRECT("'DATA - økonomi'!Z"&amp;4+15*$A81+4*$A81+13),0)+IF(Analyse!$E$129="X",INDIRECT("'DATA - økonomi'!Z"&amp;4+15*$A81+4*$A81+14),0)</f>
        <v>0</v>
      </c>
      <c r="AC81" s="30"/>
      <c r="AD81" s="35" t="s">
        <v>89</v>
      </c>
      <c r="AE81" s="36">
        <f ca="1">IF(Analyse!$E$3="X",INDIRECT("'DATA - økonomi'!AE"&amp;4+15*$A81+4*$A81+0),0)+IF(Analyse!$E$4="X",INDIRECT("'DATA - økonomi'!AE"&amp;4+15*$A81+4*$A81+1),0)+IF(Analyse!$E$104="X",INDIRECT("'DATA - økonomi'!AE"&amp;4+15*$A81+4*$A81+2),0)+IF(Analyse!$E$105="X",INDIRECT("'DATA - økonomi'!AE"&amp;4+15*$A81+4*$A81+3),0)+IF(Analyse!$E$106="X",INDIRECT("'DATA - økonomi'!AE"&amp;4+15*$A81+4*$A81+4),0)+IF(Analyse!$E$107="X",INDIRECT("'DATA - økonomi'!AE"&amp;4+15*$A81+4*$A81+5),0)+IF(Analyse!$E$108="X",INDIRECT("'DATA - økonomi'!AE"&amp;4+15*$A81+4*$A81+6),0)+IF(Analyse!$E$109="X",INDIRECT("'DATA - økonomi'!AE"&amp;4+15*$A81+4*$A81+7),0)+IF(Analyse!$E$110="X",INDIRECT("'DATA - økonomi'!AE"&amp;4+15*$A81+4*$A81+8),0)+IF(Analyse!$E$111="X",INDIRECT("'DATA - økonomi'!AE"&amp;4+15*$A81+4*$A81+9),0)+IF(Analyse!$E$112="X",INDIRECT("'DATA - økonomi'!AE"&amp;4+15*$A81+4*$A81+10),0)+IF(Analyse!$E$115="X",INDIRECT("'DATA - økonomi'!AE"&amp;4+15*$A81+4*$A81+11),0)+IF(Analyse!$E$116="X",INDIRECT("'DATA - økonomi'!AE"&amp;4+15*$A81+4*$A81+12),0)+IF(Analyse!$E$117="X",INDIRECT("'DATA - økonomi'!AE"&amp;4+15*$A81+4*$A81+13),0)+IF(Analyse!$E$129="X",INDIRECT("'DATA - økonomi'!AE"&amp;4+15*$A81+4*$A81+14),0)</f>
        <v>0</v>
      </c>
      <c r="AF81" s="36">
        <f ca="1">IF(Analyse!$E$3="X",INDIRECT("'DATA - økonomi'!AF"&amp;4+15*$A81+4*$A81+0),0)+IF(Analyse!$E$4="X",INDIRECT("'DATA - økonomi'!AF"&amp;4+15*$A81+4*$A81+1),0)+IF(Analyse!$E$104="X",INDIRECT("'DATA - økonomi'!AF"&amp;4+15*$A81+4*$A81+2),0)+IF(Analyse!$E$105="X",INDIRECT("'DATA - økonomi'!AF"&amp;4+15*$A81+4*$A81+3),0)+IF(Analyse!$E$106="X",INDIRECT("'DATA - økonomi'!AF"&amp;4+15*$A81+4*$A81+4),0)+IF(Analyse!$E$107="X",INDIRECT("'DATA - økonomi'!AF"&amp;4+15*$A81+4*$A81+5),0)+IF(Analyse!$E$108="X",INDIRECT("'DATA - økonomi'!AF"&amp;4+15*$A81+4*$A81+6),0)+IF(Analyse!$E$109="X",INDIRECT("'DATA - økonomi'!AF"&amp;4+15*$A81+4*$A81+7),0)+IF(Analyse!$E$110="X",INDIRECT("'DATA - økonomi'!AF"&amp;4+15*$A81+4*$A81+8),0)+IF(Analyse!$E$111="X",INDIRECT("'DATA - økonomi'!AF"&amp;4+15*$A81+4*$A81+9),0)+IF(Analyse!$E$112="X",INDIRECT("'DATA - økonomi'!AF"&amp;4+15*$A81+4*$A81+10),0)+IF(Analyse!$E$115="X",INDIRECT("'DATA - økonomi'!AF"&amp;4+15*$A81+4*$A81+11),0)+IF(Analyse!$E$116="X",INDIRECT("'DATA - økonomi'!AF"&amp;4+15*$A81+4*$A81+12),0)+IF(Analyse!$E$117="X",INDIRECT("'DATA - økonomi'!AF"&amp;4+15*$A81+4*$A81+13),0)+IF(Analyse!$E$129="X",INDIRECT("'DATA - økonomi'!AF"&amp;4+15*$A81+4*$A81+14),0)</f>
        <v>0</v>
      </c>
      <c r="AG81" s="36">
        <f ca="1">IF(Analyse!$E$3="X",INDIRECT("'DATA - økonomi'!AG"&amp;4+15*$A81+4*$A81+0),0)+IF(Analyse!$E$4="X",INDIRECT("'DATA - økonomi'!AG"&amp;4+15*$A81+4*$A81+1),0)+IF(Analyse!$E$104="X",INDIRECT("'DATA - økonomi'!AG"&amp;4+15*$A81+4*$A81+2),0)+IF(Analyse!$E$105="X",INDIRECT("'DATA - økonomi'!AG"&amp;4+15*$A81+4*$A81+3),0)+IF(Analyse!$E$106="X",INDIRECT("'DATA - økonomi'!AG"&amp;4+15*$A81+4*$A81+4),0)+IF(Analyse!$E$107="X",INDIRECT("'DATA - økonomi'!AG"&amp;4+15*$A81+4*$A81+5),0)+IF(Analyse!$E$108="X",INDIRECT("'DATA - økonomi'!AG"&amp;4+15*$A81+4*$A81+6),0)+IF(Analyse!$E$109="X",INDIRECT("'DATA - økonomi'!AG"&amp;4+15*$A81+4*$A81+7),0)+IF(Analyse!$E$110="X",INDIRECT("'DATA - økonomi'!AG"&amp;4+15*$A81+4*$A81+8),0)+IF(Analyse!$E$111="X",INDIRECT("'DATA - økonomi'!AG"&amp;4+15*$A81+4*$A81+9),0)+IF(Analyse!$E$112="X",INDIRECT("'DATA - økonomi'!AG"&amp;4+15*$A81+4*$A81+10),0)+IF(Analyse!$E$115="X",INDIRECT("'DATA - økonomi'!AG"&amp;4+15*$A81+4*$A81+11),0)+IF(Analyse!$E$116="X",INDIRECT("'DATA - økonomi'!AG"&amp;4+15*$A81+4*$A81+12),0)+IF(Analyse!$E$117="X",INDIRECT("'DATA - økonomi'!AG"&amp;4+15*$A81+4*$A81+13),0)+IF(Analyse!$E$129="X",INDIRECT("'DATA - økonomi'!AG"&amp;4+15*$A81+4*$A81+14),0)</f>
        <v>0</v>
      </c>
      <c r="AH81" s="36">
        <f ca="1">IF(Analyse!$E$3="X",INDIRECT("'DATA - økonomi'!AH"&amp;4+15*$A81+4*$A81+0),0)+IF(Analyse!$E$4="X",INDIRECT("'DATA - økonomi'!AH"&amp;4+15*$A81+4*$A81+1),0)+IF(Analyse!$E$104="X",INDIRECT("'DATA - økonomi'!AH"&amp;4+15*$A81+4*$A81+2),0)+IF(Analyse!$E$105="X",INDIRECT("'DATA - økonomi'!AH"&amp;4+15*$A81+4*$A81+3),0)+IF(Analyse!$E$106="X",INDIRECT("'DATA - økonomi'!AH"&amp;4+15*$A81+4*$A81+4),0)+IF(Analyse!$E$107="X",INDIRECT("'DATA - økonomi'!AH"&amp;4+15*$A81+4*$A81+5),0)+IF(Analyse!$E$108="X",INDIRECT("'DATA - økonomi'!AH"&amp;4+15*$A81+4*$A81+6),0)+IF(Analyse!$E$109="X",INDIRECT("'DATA - økonomi'!AH"&amp;4+15*$A81+4*$A81+7),0)+IF(Analyse!$E$110="X",INDIRECT("'DATA - økonomi'!AH"&amp;4+15*$A81+4*$A81+8),0)+IF(Analyse!$E$111="X",INDIRECT("'DATA - økonomi'!AH"&amp;4+15*$A81+4*$A81+9),0)+IF(Analyse!$E$112="X",INDIRECT("'DATA - økonomi'!AH"&amp;4+15*$A81+4*$A81+10),0)+IF(Analyse!$E$115="X",INDIRECT("'DATA - økonomi'!AH"&amp;4+15*$A81+4*$A81+11),0)+IF(Analyse!$E$116="X",INDIRECT("'DATA - økonomi'!AH"&amp;4+15*$A81+4*$A81+12),0)+IF(Analyse!$E$117="X",INDIRECT("'DATA - økonomi'!AH"&amp;4+15*$A81+4*$A81+13),0)+IF(Analyse!$E$129="X",INDIRECT("'DATA - økonomi'!AH"&amp;4+15*$A81+4*$A81+14),0)</f>
        <v>0</v>
      </c>
      <c r="AI81" s="36">
        <f ca="1">IF(Analyse!$E$3="X",INDIRECT("'DATA - økonomi'!AI"&amp;4+15*$A81+4*$A81+0),0)+IF(Analyse!$E$4="X",INDIRECT("'DATA - økonomi'!AI"&amp;4+15*$A81+4*$A81+1),0)+IF(Analyse!$E$104="X",INDIRECT("'DATA - økonomi'!AI"&amp;4+15*$A81+4*$A81+2),0)+IF(Analyse!$E$105="X",INDIRECT("'DATA - økonomi'!AI"&amp;4+15*$A81+4*$A81+3),0)+IF(Analyse!$E$106="X",INDIRECT("'DATA - økonomi'!AI"&amp;4+15*$A81+4*$A81+4),0)+IF(Analyse!$E$107="X",INDIRECT("'DATA - økonomi'!AI"&amp;4+15*$A81+4*$A81+5),0)+IF(Analyse!$E$108="X",INDIRECT("'DATA - økonomi'!AI"&amp;4+15*$A81+4*$A81+6),0)+IF(Analyse!$E$109="X",INDIRECT("'DATA - økonomi'!AI"&amp;4+15*$A81+4*$A81+7),0)+IF(Analyse!$E$110="X",INDIRECT("'DATA - økonomi'!AI"&amp;4+15*$A81+4*$A81+8),0)+IF(Analyse!$E$111="X",INDIRECT("'DATA - økonomi'!AI"&amp;4+15*$A81+4*$A81+9),0)+IF(Analyse!$E$112="X",INDIRECT("'DATA - økonomi'!AI"&amp;4+15*$A81+4*$A81+10),0)+IF(Analyse!$E$115="X",INDIRECT("'DATA - økonomi'!AI"&amp;4+15*$A81+4*$A81+11),0)+IF(Analyse!$E$116="X",INDIRECT("'DATA - økonomi'!AI"&amp;4+15*$A81+4*$A81+12),0)+IF(Analyse!$E$117="X",INDIRECT("'DATA - økonomi'!AI"&amp;4+15*$A81+4*$A81+13),0)+IF(Analyse!$E$129="X",INDIRECT("'DATA - økonomi'!AI"&amp;4+15*$A81+4*$A81+14),0)</f>
        <v>0</v>
      </c>
      <c r="AJ81" s="36">
        <f ca="1">IF(Analyse!$E$3="X",INDIRECT("'DATA - økonomi'!AJ"&amp;4+15*$A81+4*$A81+0),0)+IF(Analyse!$E$4="X",INDIRECT("'DATA - økonomi'!AJ"&amp;4+15*$A81+4*$A81+1),0)+IF(Analyse!$E$104="X",INDIRECT("'DATA - økonomi'!AJ"&amp;4+15*$A81+4*$A81+2),0)+IF(Analyse!$E$105="X",INDIRECT("'DATA - økonomi'!AJ"&amp;4+15*$A81+4*$A81+3),0)+IF(Analyse!$E$106="X",INDIRECT("'DATA - økonomi'!AJ"&amp;4+15*$A81+4*$A81+4),0)+IF(Analyse!$E$107="X",INDIRECT("'DATA - økonomi'!AJ"&amp;4+15*$A81+4*$A81+5),0)+IF(Analyse!$E$108="X",INDIRECT("'DATA - økonomi'!AJ"&amp;4+15*$A81+4*$A81+6),0)+IF(Analyse!$E$109="X",INDIRECT("'DATA - økonomi'!AJ"&amp;4+15*$A81+4*$A81+7),0)+IF(Analyse!$E$110="X",INDIRECT("'DATA - økonomi'!AJ"&amp;4+15*$A81+4*$A81+8),0)+IF(Analyse!$E$111="X",INDIRECT("'DATA - økonomi'!AJ"&amp;4+15*$A81+4*$A81+9),0)+IF(Analyse!$E$112="X",INDIRECT("'DATA - økonomi'!AJ"&amp;4+15*$A81+4*$A81+10),0)+IF(Analyse!$E$115="X",INDIRECT("'DATA - økonomi'!AJ"&amp;4+15*$A81+4*$A81+11),0)+IF(Analyse!$E$116="X",INDIRECT("'DATA - økonomi'!AJ"&amp;4+15*$A81+4*$A81+12),0)+IF(Analyse!$E$117="X",INDIRECT("'DATA - økonomi'!AJ"&amp;4+15*$A81+4*$A81+13),0)+IF(Analyse!$E$129="X",INDIRECT("'DATA - økonomi'!AJ"&amp;4+15*$A81+4*$A81+14),0)</f>
        <v>0</v>
      </c>
      <c r="AK81" s="36">
        <f ca="1">IF(Analyse!$E$3="X",INDIRECT("'DATA - økonomi'!AK"&amp;4+15*$A81+4*$A81+0),0)+IF(Analyse!$E$4="X",INDIRECT("'DATA - økonomi'!AK"&amp;4+15*$A81+4*$A81+1),0)+IF(Analyse!$E$104="X",INDIRECT("'DATA - økonomi'!AK"&amp;4+15*$A81+4*$A81+2),0)+IF(Analyse!$E$105="X",INDIRECT("'DATA - økonomi'!AK"&amp;4+15*$A81+4*$A81+3),0)+IF(Analyse!$E$106="X",INDIRECT("'DATA - økonomi'!AK"&amp;4+15*$A81+4*$A81+4),0)+IF(Analyse!$E$107="X",INDIRECT("'DATA - økonomi'!AK"&amp;4+15*$A81+4*$A81+5),0)+IF(Analyse!$E$108="X",INDIRECT("'DATA - økonomi'!AK"&amp;4+15*$A81+4*$A81+6),0)+IF(Analyse!$E$109="X",INDIRECT("'DATA - økonomi'!AK"&amp;4+15*$A81+4*$A81+7),0)+IF(Analyse!$E$110="X",INDIRECT("'DATA - økonomi'!AK"&amp;4+15*$A81+4*$A81+8),0)+IF(Analyse!$E$111="X",INDIRECT("'DATA - økonomi'!AK"&amp;4+15*$A81+4*$A81+9),0)+IF(Analyse!$E$112="X",INDIRECT("'DATA - økonomi'!AK"&amp;4+15*$A81+4*$A81+10),0)+IF(Analyse!$E$115="X",INDIRECT("'DATA - økonomi'!AK"&amp;4+15*$A81+4*$A81+11),0)+IF(Analyse!$E$116="X",INDIRECT("'DATA - økonomi'!AK"&amp;4+15*$A81+4*$A81+12),0)+IF(Analyse!$E$117="X",INDIRECT("'DATA - økonomi'!AK"&amp;4+15*$A81+4*$A81+13),0)+IF(Analyse!$E$129="X",INDIRECT("'DATA - økonomi'!AK"&amp;4+15*$A81+4*$A81+14),0)</f>
        <v>0</v>
      </c>
      <c r="AL81" s="36">
        <f ca="1">IF(Analyse!$E$3="X",INDIRECT("'DATA - økonomi'!AL"&amp;4+15*$A81+4*$A81+0),0)+IF(Analyse!$E$4="X",INDIRECT("'DATA - økonomi'!AL"&amp;4+15*$A81+4*$A81+1),0)+IF(Analyse!$E$104="X",INDIRECT("'DATA - økonomi'!AL"&amp;4+15*$A81+4*$A81+2),0)+IF(Analyse!$E$105="X",INDIRECT("'DATA - økonomi'!AL"&amp;4+15*$A81+4*$A81+3),0)+IF(Analyse!$E$106="X",INDIRECT("'DATA - økonomi'!AL"&amp;4+15*$A81+4*$A81+4),0)+IF(Analyse!$E$107="X",INDIRECT("'DATA - økonomi'!AL"&amp;4+15*$A81+4*$A81+5),0)+IF(Analyse!$E$108="X",INDIRECT("'DATA - økonomi'!AL"&amp;4+15*$A81+4*$A81+6),0)+IF(Analyse!$E$109="X",INDIRECT("'DATA - økonomi'!AL"&amp;4+15*$A81+4*$A81+7),0)+IF(Analyse!$E$110="X",INDIRECT("'DATA - økonomi'!AL"&amp;4+15*$A81+4*$A81+8),0)+IF(Analyse!$E$111="X",INDIRECT("'DATA - økonomi'!AL"&amp;4+15*$A81+4*$A81+9),0)+IF(Analyse!$E$112="X",INDIRECT("'DATA - økonomi'!AL"&amp;4+15*$A81+4*$A81+10),0)+IF(Analyse!$E$115="X",INDIRECT("'DATA - økonomi'!AL"&amp;4+15*$A81+4*$A81+11),0)+IF(Analyse!$E$116="X",INDIRECT("'DATA - økonomi'!AL"&amp;4+15*$A81+4*$A81+12),0)+IF(Analyse!$E$117="X",INDIRECT("'DATA - økonomi'!AL"&amp;4+15*$A81+4*$A81+13),0)+IF(Analyse!$E$129="X",INDIRECT("'DATA - økonomi'!AL"&amp;4+15*$A81+4*$A81+14),0)</f>
        <v>0</v>
      </c>
      <c r="AM81" s="36">
        <f ca="1">IF(Analyse!$E$3="X",INDIRECT("'DATA - økonomi'!AM"&amp;4+15*$A81+4*$A81+0),0)+IF(Analyse!$E$4="X",INDIRECT("'DATA - økonomi'!AM"&amp;4+15*$A81+4*$A81+1),0)+IF(Analyse!$E$104="X",INDIRECT("'DATA - økonomi'!AM"&amp;4+15*$A81+4*$A81+2),0)+IF(Analyse!$E$105="X",INDIRECT("'DATA - økonomi'!AM"&amp;4+15*$A81+4*$A81+3),0)+IF(Analyse!$E$106="X",INDIRECT("'DATA - økonomi'!AM"&amp;4+15*$A81+4*$A81+4),0)+IF(Analyse!$E$107="X",INDIRECT("'DATA - økonomi'!AM"&amp;4+15*$A81+4*$A81+5),0)+IF(Analyse!$E$108="X",INDIRECT("'DATA - økonomi'!AM"&amp;4+15*$A81+4*$A81+6),0)+IF(Analyse!$E$109="X",INDIRECT("'DATA - økonomi'!AM"&amp;4+15*$A81+4*$A81+7),0)+IF(Analyse!$E$110="X",INDIRECT("'DATA - økonomi'!AM"&amp;4+15*$A81+4*$A81+8),0)+IF(Analyse!$E$111="X",INDIRECT("'DATA - økonomi'!AM"&amp;4+15*$A81+4*$A81+9),0)+IF(Analyse!$E$112="X",INDIRECT("'DATA - økonomi'!AM"&amp;4+15*$A81+4*$A81+10),0)+IF(Analyse!$E$115="X",INDIRECT("'DATA - økonomi'!AM"&amp;4+15*$A81+4*$A81+11),0)+IF(Analyse!$E$116="X",INDIRECT("'DATA - økonomi'!AM"&amp;4+15*$A81+4*$A81+12),0)+IF(Analyse!$E$117="X",INDIRECT("'DATA - økonomi'!AM"&amp;4+15*$A81+4*$A81+13),0)+IF(Analyse!$E$129="X",INDIRECT("'DATA - økonomi'!AM"&amp;4+15*$A81+4*$A81+14),0)</f>
        <v>0</v>
      </c>
      <c r="AN81" s="36">
        <f ca="1">IF(Analyse!$E$3="X",INDIRECT("'DATA - økonomi'!AN"&amp;4+15*$A81+4*$A81+0),0)+IF(Analyse!$E$4="X",INDIRECT("'DATA - økonomi'!AN"&amp;4+15*$A81+4*$A81+1),0)+IF(Analyse!$E$104="X",INDIRECT("'DATA - økonomi'!AN"&amp;4+15*$A81+4*$A81+2),0)+IF(Analyse!$E$105="X",INDIRECT("'DATA - økonomi'!AN"&amp;4+15*$A81+4*$A81+3),0)+IF(Analyse!$E$106="X",INDIRECT("'DATA - økonomi'!AN"&amp;4+15*$A81+4*$A81+4),0)+IF(Analyse!$E$107="X",INDIRECT("'DATA - økonomi'!AN"&amp;4+15*$A81+4*$A81+5),0)+IF(Analyse!$E$108="X",INDIRECT("'DATA - økonomi'!AN"&amp;4+15*$A81+4*$A81+6),0)+IF(Analyse!$E$109="X",INDIRECT("'DATA - økonomi'!AN"&amp;4+15*$A81+4*$A81+7),0)+IF(Analyse!$E$110="X",INDIRECT("'DATA - økonomi'!AN"&amp;4+15*$A81+4*$A81+8),0)+IF(Analyse!$E$111="X",INDIRECT("'DATA - økonomi'!AN"&amp;4+15*$A81+4*$A81+9),0)+IF(Analyse!$E$112="X",INDIRECT("'DATA - økonomi'!AN"&amp;4+15*$A81+4*$A81+10),0)+IF(Analyse!$E$115="X",INDIRECT("'DATA - økonomi'!AN"&amp;4+15*$A81+4*$A81+11),0)+IF(Analyse!$E$116="X",INDIRECT("'DATA - økonomi'!AN"&amp;4+15*$A81+4*$A81+12),0)+IF(Analyse!$E$117="X",INDIRECT("'DATA - økonomi'!AN"&amp;4+15*$A81+4*$A81+13),0)+IF(Analyse!$E$129="X",INDIRECT("'DATA - økonomi'!AN"&amp;4+15*$A81+4*$A81+14),0)</f>
        <v>0</v>
      </c>
      <c r="AO81" s="36">
        <f ca="1">IF(Analyse!$E$3="X",INDIRECT("'DATA - økonomi'!AO"&amp;4+15*$A81+4*$A81+0),0)+IF(Analyse!$E$4="X",INDIRECT("'DATA - økonomi'!AO"&amp;4+15*$A81+4*$A81+1),0)+IF(Analyse!$E$104="X",INDIRECT("'DATA - økonomi'!AO"&amp;4+15*$A81+4*$A81+2),0)+IF(Analyse!$E$105="X",INDIRECT("'DATA - økonomi'!AO"&amp;4+15*$A81+4*$A81+3),0)+IF(Analyse!$E$106="X",INDIRECT("'DATA - økonomi'!AO"&amp;4+15*$A81+4*$A81+4),0)+IF(Analyse!$E$107="X",INDIRECT("'DATA - økonomi'!AO"&amp;4+15*$A81+4*$A81+5),0)+IF(Analyse!$E$108="X",INDIRECT("'DATA - økonomi'!AO"&amp;4+15*$A81+4*$A81+6),0)+IF(Analyse!$E$109="X",INDIRECT("'DATA - økonomi'!AO"&amp;4+15*$A81+4*$A81+7),0)+IF(Analyse!$E$110="X",INDIRECT("'DATA - økonomi'!AO"&amp;4+15*$A81+4*$A81+8),0)+IF(Analyse!$E$111="X",INDIRECT("'DATA - økonomi'!AO"&amp;4+15*$A81+4*$A81+9),0)+IF(Analyse!$E$112="X",INDIRECT("'DATA - økonomi'!AO"&amp;4+15*$A81+4*$A81+10),0)+IF(Analyse!$E$115="X",INDIRECT("'DATA - økonomi'!AO"&amp;4+15*$A81+4*$A81+11),0)+IF(Analyse!$E$116="X",INDIRECT("'DATA - økonomi'!AO"&amp;4+15*$A81+4*$A81+12),0)+IF(Analyse!$E$117="X",INDIRECT("'DATA - økonomi'!AO"&amp;4+15*$A81+4*$A81+13),0)+IF(Analyse!$E$129="X",INDIRECT("'DATA - økonomi'!AO"&amp;4+15*$A81+4*$A81+14),0)</f>
        <v>0</v>
      </c>
      <c r="AP81" s="30"/>
      <c r="AQ81" s="35" t="s">
        <v>89</v>
      </c>
      <c r="AR81" s="36">
        <f ca="1">INDIRECT("'DATA - økonomi'!AE"&amp;($A184+1)*19)</f>
        <v>48460.875999999997</v>
      </c>
      <c r="AS81" s="36">
        <f ca="1">INDIRECT("'DATA - økonomi'!AF"&amp;($A184+1)*19)</f>
        <v>48092.5</v>
      </c>
      <c r="AT81" s="36">
        <f ca="1">INDIRECT("'DATA - økonomi'!AG"&amp;($A184+1)*19)</f>
        <v>48230.832000000002</v>
      </c>
      <c r="AU81" s="36">
        <f ca="1">INDIRECT("'DATA - økonomi'!AH"&amp;($A184+1)*19)</f>
        <v>48603.08</v>
      </c>
      <c r="AV81" s="36">
        <f ca="1">INDIRECT("'DATA - økonomi'!AI"&amp;($A184+1)*19)</f>
        <v>48952.187999999995</v>
      </c>
      <c r="AW81" s="36">
        <f ca="1">INDIRECT("'DATA - økonomi'!AJ"&amp;($A184+1)*19)</f>
        <v>48881.192000000003</v>
      </c>
      <c r="AX81" s="36">
        <f ca="1">INDIRECT("'DATA - økonomi'!AK"&amp;($A184+1)*19)</f>
        <v>48946.187000000005</v>
      </c>
      <c r="AY81" s="36">
        <f ca="1">INDIRECT("'DATA - økonomi'!AL"&amp;($A184+1)*19)</f>
        <v>48867.113999999994</v>
      </c>
      <c r="AZ81" s="36">
        <f ca="1">INDIRECT("'DATA - økonomi'!AM"&amp;($A184+1)*19)</f>
        <v>48660.03</v>
      </c>
      <c r="BA81" s="36">
        <f ca="1">INDIRECT("'DATA - økonomi'!AN"&amp;($A184+1)*19)</f>
        <v>49009.964999999997</v>
      </c>
      <c r="BB81" s="36">
        <f ca="1">INDIRECT("'DATA - økonomi'!AO"&amp;($A184+1)*19)</f>
        <v>48952.991999999998</v>
      </c>
      <c r="BC81" s="30"/>
    </row>
    <row r="82" spans="1:55" x14ac:dyDescent="0.25">
      <c r="A82" s="32">
        <v>78</v>
      </c>
      <c r="B82" s="35" t="s">
        <v>90</v>
      </c>
      <c r="C82" s="36">
        <f ca="1">IF(Analyse!$E$3="X",INDIRECT("'DATA - økonomi'!C"&amp;4+15*$A82+4*$A82+0),0)+IF(Analyse!$E$4="X",INDIRECT("'DATA - økonomi'!C"&amp;4+15*$A82+4*$A82+1),0)+IF(Analyse!$E$104="X",INDIRECT("'DATA - økonomi'!C"&amp;4+15*$A82+4*$A82+2),0)+IF(Analyse!$E$105="X",INDIRECT("'DATA - økonomi'!C"&amp;4+15*$A82+4*$A82+3),0)+IF(Analyse!$E$106="X",INDIRECT("'DATA - økonomi'!C"&amp;4+15*$A82+4*$A82+4),0)+IF(Analyse!$E$107="X",INDIRECT("'DATA - økonomi'!C"&amp;4+15*$A82+4*$A82+5),0)+IF(Analyse!$E$108="X",INDIRECT("'DATA - økonomi'!C"&amp;4+15*$A82+4*$A82+6),0)+IF(Analyse!$E$109="X",INDIRECT("'DATA - økonomi'!C"&amp;4+15*$A82+4*$A82+7),0)+IF(Analyse!$E$110="X",INDIRECT("'DATA - økonomi'!C"&amp;4+15*$A82+4*$A82+8),0)+IF(Analyse!$E$111="X",INDIRECT("'DATA - økonomi'!C"&amp;4+15*$A82+4*$A82+9),0)+IF(Analyse!$E$112="X",INDIRECT("'DATA - økonomi'!C"&amp;4+15*$A82+4*$A82+10),0)+IF(Analyse!$E$115="X",INDIRECT("'DATA - økonomi'!C"&amp;4+15*$A82+4*$A82+11),0)+IF(Analyse!$E$116="X",INDIRECT("'DATA - økonomi'!C"&amp;4+15*$A82+4*$A82+12),0)+IF(Analyse!$E$117="X",INDIRECT("'DATA - økonomi'!C"&amp;4+15*$A82+4*$A82+13),0)+IF(Analyse!$E$129="X",INDIRECT("'DATA - økonomi'!C"&amp;4+15*$A82+4*$A82+14),0)</f>
        <v>0</v>
      </c>
      <c r="D82" s="36">
        <f ca="1">IF(Analyse!$E$3="X",INDIRECT("'DATA - økonomi'!D"&amp;4+15*$A82+4*$A82+0),0)+IF(Analyse!$E$4="X",INDIRECT("'DATA - økonomi'!D"&amp;4+15*$A82+4*$A82+1),0)+IF(Analyse!$E$104="X",INDIRECT("'DATA - økonomi'!D"&amp;4+15*$A82+4*$A82+2),0)+IF(Analyse!$E$105="X",INDIRECT("'DATA - økonomi'!D"&amp;4+15*$A82+4*$A82+3),0)+IF(Analyse!$E$106="X",INDIRECT("'DATA - økonomi'!D"&amp;4+15*$A82+4*$A82+4),0)+IF(Analyse!$E$107="X",INDIRECT("'DATA - økonomi'!D"&amp;4+15*$A82+4*$A82+5),0)+IF(Analyse!$E$108="X",INDIRECT("'DATA - økonomi'!D"&amp;4+15*$A82+4*$A82+6),0)+IF(Analyse!$E$109="X",INDIRECT("'DATA - økonomi'!D"&amp;4+15*$A82+4*$A82+7),0)+IF(Analyse!$E$110="X",INDIRECT("'DATA - økonomi'!D"&amp;4+15*$A82+4*$A82+8),0)+IF(Analyse!$E$111="X",INDIRECT("'DATA - økonomi'!D"&amp;4+15*$A82+4*$A82+9),0)+IF(Analyse!$E$112="X",INDIRECT("'DATA - økonomi'!D"&amp;4+15*$A82+4*$A82+10),0)+IF(Analyse!$E$115="X",INDIRECT("'DATA - økonomi'!D"&amp;4+15*$A82+4*$A82+11),0)+IF(Analyse!$E$116="X",INDIRECT("'DATA - økonomi'!D"&amp;4+15*$A82+4*$A82+12),0)+IF(Analyse!$E$117="X",INDIRECT("'DATA - økonomi'!D"&amp;4+15*$A82+4*$A82+13),0)+IF(Analyse!$E$129="X",INDIRECT("'DATA - økonomi'!D"&amp;4+15*$A82+4*$A82+14),0)</f>
        <v>0</v>
      </c>
      <c r="E82" s="36">
        <f ca="1">IF(Analyse!$E$3="X",INDIRECT("'DATA - økonomi'!E"&amp;4+15*$A82+4*$A82+0),0)+IF(Analyse!$E$4="X",INDIRECT("'DATA - økonomi'!E"&amp;4+15*$A82+4*$A82+1),0)+IF(Analyse!$E$104="X",INDIRECT("'DATA - økonomi'!E"&amp;4+15*$A82+4*$A82+2),0)+IF(Analyse!$E$105="X",INDIRECT("'DATA - økonomi'!E"&amp;4+15*$A82+4*$A82+3),0)+IF(Analyse!$E$106="X",INDIRECT("'DATA - økonomi'!E"&amp;4+15*$A82+4*$A82+4),0)+IF(Analyse!$E$107="X",INDIRECT("'DATA - økonomi'!E"&amp;4+15*$A82+4*$A82+5),0)+IF(Analyse!$E$108="X",INDIRECT("'DATA - økonomi'!E"&amp;4+15*$A82+4*$A82+6),0)+IF(Analyse!$E$109="X",INDIRECT("'DATA - økonomi'!E"&amp;4+15*$A82+4*$A82+7),0)+IF(Analyse!$E$110="X",INDIRECT("'DATA - økonomi'!E"&amp;4+15*$A82+4*$A82+8),0)+IF(Analyse!$E$111="X",INDIRECT("'DATA - økonomi'!E"&amp;4+15*$A82+4*$A82+9),0)+IF(Analyse!$E$112="X",INDIRECT("'DATA - økonomi'!E"&amp;4+15*$A82+4*$A82+10),0)+IF(Analyse!$E$115="X",INDIRECT("'DATA - økonomi'!E"&amp;4+15*$A82+4*$A82+11),0)+IF(Analyse!$E$116="X",INDIRECT("'DATA - økonomi'!E"&amp;4+15*$A82+4*$A82+12),0)+IF(Analyse!$E$117="X",INDIRECT("'DATA - økonomi'!E"&amp;4+15*$A82+4*$A82+13),0)+IF(Analyse!$E$129="X",INDIRECT("'DATA - økonomi'!E"&amp;4+15*$A82+4*$A82+14),0)</f>
        <v>0</v>
      </c>
      <c r="F82" s="36">
        <f ca="1">IF(Analyse!$E$3="X",INDIRECT("'DATA - økonomi'!F"&amp;4+15*$A82+4*$A82+0),0)+IF(Analyse!$E$4="X",INDIRECT("'DATA - økonomi'!F"&amp;4+15*$A82+4*$A82+1),0)+IF(Analyse!$E$104="X",INDIRECT("'DATA - økonomi'!F"&amp;4+15*$A82+4*$A82+2),0)+IF(Analyse!$E$105="X",INDIRECT("'DATA - økonomi'!F"&amp;4+15*$A82+4*$A82+3),0)+IF(Analyse!$E$106="X",INDIRECT("'DATA - økonomi'!F"&amp;4+15*$A82+4*$A82+4),0)+IF(Analyse!$E$107="X",INDIRECT("'DATA - økonomi'!F"&amp;4+15*$A82+4*$A82+5),0)+IF(Analyse!$E$108="X",INDIRECT("'DATA - økonomi'!F"&amp;4+15*$A82+4*$A82+6),0)+IF(Analyse!$E$109="X",INDIRECT("'DATA - økonomi'!F"&amp;4+15*$A82+4*$A82+7),0)+IF(Analyse!$E$110="X",INDIRECT("'DATA - økonomi'!F"&amp;4+15*$A82+4*$A82+8),0)+IF(Analyse!$E$111="X",INDIRECT("'DATA - økonomi'!F"&amp;4+15*$A82+4*$A82+9),0)+IF(Analyse!$E$112="X",INDIRECT("'DATA - økonomi'!F"&amp;4+15*$A82+4*$A82+10),0)+IF(Analyse!$E$115="X",INDIRECT("'DATA - økonomi'!F"&amp;4+15*$A82+4*$A82+11),0)+IF(Analyse!$E$116="X",INDIRECT("'DATA - økonomi'!F"&amp;4+15*$A82+4*$A82+12),0)+IF(Analyse!$E$117="X",INDIRECT("'DATA - økonomi'!F"&amp;4+15*$A82+4*$A82+13),0)+IF(Analyse!$E$129="X",INDIRECT("'DATA - økonomi'!F"&amp;4+15*$A82+4*$A82+14),0)</f>
        <v>0</v>
      </c>
      <c r="G82" s="36">
        <f ca="1">IF(Analyse!$E$3="X",INDIRECT("'DATA - økonomi'!G"&amp;4+15*$A82+4*$A82+0),0)+IF(Analyse!$E$4="X",INDIRECT("'DATA - økonomi'!G"&amp;4+15*$A82+4*$A82+1),0)+IF(Analyse!$E$104="X",INDIRECT("'DATA - økonomi'!G"&amp;4+15*$A82+4*$A82+2),0)+IF(Analyse!$E$105="X",INDIRECT("'DATA - økonomi'!G"&amp;4+15*$A82+4*$A82+3),0)+IF(Analyse!$E$106="X",INDIRECT("'DATA - økonomi'!G"&amp;4+15*$A82+4*$A82+4),0)+IF(Analyse!$E$107="X",INDIRECT("'DATA - økonomi'!G"&amp;4+15*$A82+4*$A82+5),0)+IF(Analyse!$E$108="X",INDIRECT("'DATA - økonomi'!G"&amp;4+15*$A82+4*$A82+6),0)+IF(Analyse!$E$109="X",INDIRECT("'DATA - økonomi'!G"&amp;4+15*$A82+4*$A82+7),0)+IF(Analyse!$E$110="X",INDIRECT("'DATA - økonomi'!G"&amp;4+15*$A82+4*$A82+8),0)+IF(Analyse!$E$111="X",INDIRECT("'DATA - økonomi'!G"&amp;4+15*$A82+4*$A82+9),0)+IF(Analyse!$E$112="X",INDIRECT("'DATA - økonomi'!G"&amp;4+15*$A82+4*$A82+10),0)+IF(Analyse!$E$115="X",INDIRECT("'DATA - økonomi'!G"&amp;4+15*$A82+4*$A82+11),0)+IF(Analyse!$E$116="X",INDIRECT("'DATA - økonomi'!G"&amp;4+15*$A82+4*$A82+12),0)+IF(Analyse!$E$117="X",INDIRECT("'DATA - økonomi'!G"&amp;4+15*$A82+4*$A82+13),0)+IF(Analyse!$E$129="X",INDIRECT("'DATA - økonomi'!G"&amp;4+15*$A82+4*$A82+14),0)</f>
        <v>0</v>
      </c>
      <c r="H82" s="36">
        <f ca="1">IF(Analyse!$E$3="X",INDIRECT("'DATA - økonomi'!H"&amp;4+15*$A82+4*$A82+0),0)+IF(Analyse!$E$4="X",INDIRECT("'DATA - økonomi'!H"&amp;4+15*$A82+4*$A82+1),0)+IF(Analyse!$E$104="X",INDIRECT("'DATA - økonomi'!H"&amp;4+15*$A82+4*$A82+2),0)+IF(Analyse!$E$105="X",INDIRECT("'DATA - økonomi'!H"&amp;4+15*$A82+4*$A82+3),0)+IF(Analyse!$E$106="X",INDIRECT("'DATA - økonomi'!H"&amp;4+15*$A82+4*$A82+4),0)+IF(Analyse!$E$107="X",INDIRECT("'DATA - økonomi'!H"&amp;4+15*$A82+4*$A82+5),0)+IF(Analyse!$E$108="X",INDIRECT("'DATA - økonomi'!H"&amp;4+15*$A82+4*$A82+6),0)+IF(Analyse!$E$109="X",INDIRECT("'DATA - økonomi'!H"&amp;4+15*$A82+4*$A82+7),0)+IF(Analyse!$E$110="X",INDIRECT("'DATA - økonomi'!H"&amp;4+15*$A82+4*$A82+8),0)+IF(Analyse!$E$111="X",INDIRECT("'DATA - økonomi'!H"&amp;4+15*$A82+4*$A82+9),0)+IF(Analyse!$E$112="X",INDIRECT("'DATA - økonomi'!H"&amp;4+15*$A82+4*$A82+10),0)+IF(Analyse!$E$115="X",INDIRECT("'DATA - økonomi'!H"&amp;4+15*$A82+4*$A82+11),0)+IF(Analyse!$E$116="X",INDIRECT("'DATA - økonomi'!H"&amp;4+15*$A82+4*$A82+12),0)+IF(Analyse!$E$117="X",INDIRECT("'DATA - økonomi'!H"&amp;4+15*$A82+4*$A82+13),0)+IF(Analyse!$E$129="X",INDIRECT("'DATA - økonomi'!H"&amp;4+15*$A82+4*$A82+14),0)</f>
        <v>0</v>
      </c>
      <c r="I82" s="36">
        <f ca="1">IF(Analyse!$E$3="X",INDIRECT("'DATA - økonomi'!I"&amp;4+15*$A82+4*$A82+0),0)+IF(Analyse!$E$4="X",INDIRECT("'DATA - økonomi'!I"&amp;4+15*$A82+4*$A82+1),0)+IF(Analyse!$E$104="X",INDIRECT("'DATA - økonomi'!I"&amp;4+15*$A82+4*$A82+2),0)+IF(Analyse!$E$105="X",INDIRECT("'DATA - økonomi'!I"&amp;4+15*$A82+4*$A82+3),0)+IF(Analyse!$E$106="X",INDIRECT("'DATA - økonomi'!I"&amp;4+15*$A82+4*$A82+4),0)+IF(Analyse!$E$107="X",INDIRECT("'DATA - økonomi'!I"&amp;4+15*$A82+4*$A82+5),0)+IF(Analyse!$E$108="X",INDIRECT("'DATA - økonomi'!I"&amp;4+15*$A82+4*$A82+6),0)+IF(Analyse!$E$109="X",INDIRECT("'DATA - økonomi'!I"&amp;4+15*$A82+4*$A82+7),0)+IF(Analyse!$E$110="X",INDIRECT("'DATA - økonomi'!I"&amp;4+15*$A82+4*$A82+8),0)+IF(Analyse!$E$111="X",INDIRECT("'DATA - økonomi'!I"&amp;4+15*$A82+4*$A82+9),0)+IF(Analyse!$E$112="X",INDIRECT("'DATA - økonomi'!I"&amp;4+15*$A82+4*$A82+10),0)+IF(Analyse!$E$115="X",INDIRECT("'DATA - økonomi'!I"&amp;4+15*$A82+4*$A82+11),0)+IF(Analyse!$E$116="X",INDIRECT("'DATA - økonomi'!I"&amp;4+15*$A82+4*$A82+12),0)+IF(Analyse!$E$117="X",INDIRECT("'DATA - økonomi'!I"&amp;4+15*$A82+4*$A82+13),0)+IF(Analyse!$E$129="X",INDIRECT("'DATA - økonomi'!I"&amp;4+15*$A82+4*$A82+14),0)</f>
        <v>0</v>
      </c>
      <c r="J82" s="36">
        <f ca="1">IF(Analyse!$E$3="X",INDIRECT("'DATA - økonomi'!J"&amp;4+15*$A82+4*$A82+0),0)+IF(Analyse!$E$4="X",INDIRECT("'DATA - økonomi'!J"&amp;4+15*$A82+4*$A82+1),0)+IF(Analyse!$E$104="X",INDIRECT("'DATA - økonomi'!J"&amp;4+15*$A82+4*$A82+2),0)+IF(Analyse!$E$105="X",INDIRECT("'DATA - økonomi'!J"&amp;4+15*$A82+4*$A82+3),0)+IF(Analyse!$E$106="X",INDIRECT("'DATA - økonomi'!J"&amp;4+15*$A82+4*$A82+4),0)+IF(Analyse!$E$107="X",INDIRECT("'DATA - økonomi'!J"&amp;4+15*$A82+4*$A82+5),0)+IF(Analyse!$E$108="X",INDIRECT("'DATA - økonomi'!J"&amp;4+15*$A82+4*$A82+6),0)+IF(Analyse!$E$109="X",INDIRECT("'DATA - økonomi'!J"&amp;4+15*$A82+4*$A82+7),0)+IF(Analyse!$E$110="X",INDIRECT("'DATA - økonomi'!J"&amp;4+15*$A82+4*$A82+8),0)+IF(Analyse!$E$111="X",INDIRECT("'DATA - økonomi'!J"&amp;4+15*$A82+4*$A82+9),0)+IF(Analyse!$E$112="X",INDIRECT("'DATA - økonomi'!J"&amp;4+15*$A82+4*$A82+10),0)+IF(Analyse!$E$115="X",INDIRECT("'DATA - økonomi'!J"&amp;4+15*$A82+4*$A82+11),0)+IF(Analyse!$E$116="X",INDIRECT("'DATA - økonomi'!J"&amp;4+15*$A82+4*$A82+12),0)+IF(Analyse!$E$117="X",INDIRECT("'DATA - økonomi'!J"&amp;4+15*$A82+4*$A82+13),0)+IF(Analyse!$E$129="X",INDIRECT("'DATA - økonomi'!J"&amp;4+15*$A82+4*$A82+14),0)</f>
        <v>0</v>
      </c>
      <c r="K82" s="36">
        <f ca="1">IF(Analyse!$E$3="X",INDIRECT("'DATA - økonomi'!K"&amp;4+15*$A82+4*$A82+0),0)+IF(Analyse!$E$4="X",INDIRECT("'DATA - økonomi'!K"&amp;4+15*$A82+4*$A82+1),0)+IF(Analyse!$E$104="X",INDIRECT("'DATA - økonomi'!K"&amp;4+15*$A82+4*$A82+2),0)+IF(Analyse!$E$105="X",INDIRECT("'DATA - økonomi'!K"&amp;4+15*$A82+4*$A82+3),0)+IF(Analyse!$E$106="X",INDIRECT("'DATA - økonomi'!K"&amp;4+15*$A82+4*$A82+4),0)+IF(Analyse!$E$107="X",INDIRECT("'DATA - økonomi'!K"&amp;4+15*$A82+4*$A82+5),0)+IF(Analyse!$E$108="X",INDIRECT("'DATA - økonomi'!K"&amp;4+15*$A82+4*$A82+6),0)+IF(Analyse!$E$109="X",INDIRECT("'DATA - økonomi'!K"&amp;4+15*$A82+4*$A82+7),0)+IF(Analyse!$E$110="X",INDIRECT("'DATA - økonomi'!K"&amp;4+15*$A82+4*$A82+8),0)+IF(Analyse!$E$111="X",INDIRECT("'DATA - økonomi'!K"&amp;4+15*$A82+4*$A82+9),0)+IF(Analyse!$E$112="X",INDIRECT("'DATA - økonomi'!K"&amp;4+15*$A82+4*$A82+10),0)+IF(Analyse!$E$115="X",INDIRECT("'DATA - økonomi'!K"&amp;4+15*$A82+4*$A82+11),0)+IF(Analyse!$E$116="X",INDIRECT("'DATA - økonomi'!K"&amp;4+15*$A82+4*$A82+12),0)+IF(Analyse!$E$117="X",INDIRECT("'DATA - økonomi'!K"&amp;4+15*$A82+4*$A82+13),0)+IF(Analyse!$E$129="X",INDIRECT("'DATA - økonomi'!K"&amp;4+15*$A82+4*$A82+14),0)</f>
        <v>0</v>
      </c>
      <c r="L82" s="36">
        <f ca="1">IF(Analyse!$E$3="X",INDIRECT("'DATA - økonomi'!L"&amp;4+15*$A82+4*$A82+0),0)+IF(Analyse!$E$4="X",INDIRECT("'DATA - økonomi'!L"&amp;4+15*$A82+4*$A82+1),0)+IF(Analyse!$E$104="X",INDIRECT("'DATA - økonomi'!L"&amp;4+15*$A82+4*$A82+2),0)+IF(Analyse!$E$105="X",INDIRECT("'DATA - økonomi'!L"&amp;4+15*$A82+4*$A82+3),0)+IF(Analyse!$E$106="X",INDIRECT("'DATA - økonomi'!L"&amp;4+15*$A82+4*$A82+4),0)+IF(Analyse!$E$107="X",INDIRECT("'DATA - økonomi'!L"&amp;4+15*$A82+4*$A82+5),0)+IF(Analyse!$E$108="X",INDIRECT("'DATA - økonomi'!L"&amp;4+15*$A82+4*$A82+6),0)+IF(Analyse!$E$109="X",INDIRECT("'DATA - økonomi'!L"&amp;4+15*$A82+4*$A82+7),0)+IF(Analyse!$E$110="X",INDIRECT("'DATA - økonomi'!L"&amp;4+15*$A82+4*$A82+8),0)+IF(Analyse!$E$111="X",INDIRECT("'DATA - økonomi'!L"&amp;4+15*$A82+4*$A82+9),0)+IF(Analyse!$E$112="X",INDIRECT("'DATA - økonomi'!L"&amp;4+15*$A82+4*$A82+10),0)+IF(Analyse!$E$115="X",INDIRECT("'DATA - økonomi'!L"&amp;4+15*$A82+4*$A82+11),0)+IF(Analyse!$E$116="X",INDIRECT("'DATA - økonomi'!L"&amp;4+15*$A82+4*$A82+12),0)+IF(Analyse!$E$117="X",INDIRECT("'DATA - økonomi'!L"&amp;4+15*$A82+4*$A82+13),0)+IF(Analyse!$E$129="X",INDIRECT("'DATA - økonomi'!L"&amp;4+15*$A82+4*$A82+14),0)</f>
        <v>0</v>
      </c>
      <c r="M82" s="36">
        <f ca="1">IF(Analyse!$E$3="X",INDIRECT("'DATA - økonomi'!M"&amp;4+15*$A82+4*$A82+0),0)+IF(Analyse!$E$4="X",INDIRECT("'DATA - økonomi'!M"&amp;4+15*$A82+4*$A82+1),0)+IF(Analyse!$E$104="X",INDIRECT("'DATA - økonomi'!M"&amp;4+15*$A82+4*$A82+2),0)+IF(Analyse!$E$105="X",INDIRECT("'DATA - økonomi'!M"&amp;4+15*$A82+4*$A82+3),0)+IF(Analyse!$E$106="X",INDIRECT("'DATA - økonomi'!M"&amp;4+15*$A82+4*$A82+4),0)+IF(Analyse!$E$107="X",INDIRECT("'DATA - økonomi'!M"&amp;4+15*$A82+4*$A82+5),0)+IF(Analyse!$E$108="X",INDIRECT("'DATA - økonomi'!M"&amp;4+15*$A82+4*$A82+6),0)+IF(Analyse!$E$109="X",INDIRECT("'DATA - økonomi'!M"&amp;4+15*$A82+4*$A82+7),0)+IF(Analyse!$E$110="X",INDIRECT("'DATA - økonomi'!M"&amp;4+15*$A82+4*$A82+8),0)+IF(Analyse!$E$111="X",INDIRECT("'DATA - økonomi'!M"&amp;4+15*$A82+4*$A82+9),0)+IF(Analyse!$E$112="X",INDIRECT("'DATA - økonomi'!M"&amp;4+15*$A82+4*$A82+10),0)+IF(Analyse!$E$115="X",INDIRECT("'DATA - økonomi'!M"&amp;4+15*$A82+4*$A82+11),0)+IF(Analyse!$E$116="X",INDIRECT("'DATA - økonomi'!M"&amp;4+15*$A82+4*$A82+12),0)+IF(Analyse!$E$117="X",INDIRECT("'DATA - økonomi'!M"&amp;4+15*$A82+4*$A82+13),0)+IF(Analyse!$E$129="X",INDIRECT("'DATA - økonomi'!M"&amp;4+15*$A82+4*$A82+14),0)</f>
        <v>0</v>
      </c>
      <c r="N82" s="36">
        <f ca="1">IF(Analyse!$E$3="X",INDIRECT("'DATA - økonomi'!N"&amp;4+15*$A82+4*$A82+0),0)+IF(Analyse!$E$4="X",INDIRECT("'DATA - økonomi'!N"&amp;4+15*$A82+4*$A82+1),0)+IF(Analyse!$E$104="X",INDIRECT("'DATA - økonomi'!N"&amp;4+15*$A82+4*$A82+2),0)+IF(Analyse!$E$105="X",INDIRECT("'DATA - økonomi'!N"&amp;4+15*$A82+4*$A82+3),0)+IF(Analyse!$E$106="X",INDIRECT("'DATA - økonomi'!N"&amp;4+15*$A82+4*$A82+4),0)+IF(Analyse!$E$107="X",INDIRECT("'DATA - økonomi'!N"&amp;4+15*$A82+4*$A82+5),0)+IF(Analyse!$E$108="X",INDIRECT("'DATA - økonomi'!N"&amp;4+15*$A82+4*$A82+6),0)+IF(Analyse!$E$109="X",INDIRECT("'DATA - økonomi'!N"&amp;4+15*$A82+4*$A82+7),0)+IF(Analyse!$E$110="X",INDIRECT("'DATA - økonomi'!N"&amp;4+15*$A82+4*$A82+8),0)+IF(Analyse!$E$111="X",INDIRECT("'DATA - økonomi'!N"&amp;4+15*$A82+4*$A82+9),0)+IF(Analyse!$E$112="X",INDIRECT("'DATA - økonomi'!N"&amp;4+15*$A82+4*$A82+10),0)+IF(Analyse!$E$115="X",INDIRECT("'DATA - økonomi'!N"&amp;4+15*$A82+4*$A82+11),0)+IF(Analyse!$E$116="X",INDIRECT("'DATA - økonomi'!N"&amp;4+15*$A82+4*$A82+12),0)+IF(Analyse!$E$117="X",INDIRECT("'DATA - økonomi'!N"&amp;4+15*$A82+4*$A82+13),0)+IF(Analyse!$E$129="X",INDIRECT("'DATA - økonomi'!N"&amp;4+15*$A82+4*$A82+14),0)</f>
        <v>0</v>
      </c>
      <c r="O82" s="32"/>
      <c r="P82" s="35" t="s">
        <v>90</v>
      </c>
      <c r="Q82" s="36">
        <f ca="1">IF(Analyse!$E$3="X",INDIRECT("'DATA - økonomi'!Q"&amp;4+15*$A82+4*$A82+0),0)+IF(Analyse!$E$4="X",INDIRECT("'DATA - økonomi'!Q"&amp;4+15*$A82+4*$A82+1),0)+IF(Analyse!$E$104="X",INDIRECT("'DATA - økonomi'!Q"&amp;4+15*$A82+4*$A82+2),0)+IF(Analyse!$E$105="X",INDIRECT("'DATA - økonomi'!Q"&amp;4+15*$A82+4*$A82+3),0)+IF(Analyse!$E$106="X",INDIRECT("'DATA - økonomi'!Q"&amp;4+15*$A82+4*$A82+4),0)+IF(Analyse!$E$107="X",INDIRECT("'DATA - økonomi'!Q"&amp;4+15*$A82+4*$A82+5),0)+IF(Analyse!$E$108="X",INDIRECT("'DATA - økonomi'!Q"&amp;4+15*$A82+4*$A82+6),0)+IF(Analyse!$E$109="X",INDIRECT("'DATA - økonomi'!Q"&amp;4+15*$A82+4*$A82+7),0)+IF(Analyse!$E$110="X",INDIRECT("'DATA - økonomi'!Q"&amp;4+15*$A82+4*$A82+8),0)+IF(Analyse!$E$111="X",INDIRECT("'DATA - økonomi'!Q"&amp;4+15*$A82+4*$A82+9),0)+IF(Analyse!$E$112="X",INDIRECT("'DATA - økonomi'!Q"&amp;4+15*$A82+4*$A82+10),0)+IF(Analyse!$E$115="X",INDIRECT("'DATA - økonomi'!Q"&amp;4+15*$A82+4*$A82+11),0)+IF(Analyse!$E$116="X",INDIRECT("'DATA - økonomi'!Q"&amp;4+15*$A82+4*$A82+12),0)+IF(Analyse!$E$117="X",INDIRECT("'DATA - økonomi'!Q"&amp;4+15*$A82+4*$A82+13),0)+IF(Analyse!$E$129="X",INDIRECT("'DATA - økonomi'!Q"&amp;4+15*$A82+4*$A82+14),0)</f>
        <v>0</v>
      </c>
      <c r="R82" s="36">
        <f ca="1">IF(Analyse!$E$3="X",INDIRECT("'DATA - økonomi'!R"&amp;4+15*$A82+4*$A82+0),0)+IF(Analyse!$E$4="X",INDIRECT("'DATA - økonomi'!R"&amp;4+15*$A82+4*$A82+1),0)+IF(Analyse!$E$104="X",INDIRECT("'DATA - økonomi'!R"&amp;4+15*$A82+4*$A82+2),0)+IF(Analyse!$E$105="X",INDIRECT("'DATA - økonomi'!R"&amp;4+15*$A82+4*$A82+3),0)+IF(Analyse!$E$106="X",INDIRECT("'DATA - økonomi'!R"&amp;4+15*$A82+4*$A82+4),0)+IF(Analyse!$E$107="X",INDIRECT("'DATA - økonomi'!R"&amp;4+15*$A82+4*$A82+5),0)+IF(Analyse!$E$108="X",INDIRECT("'DATA - økonomi'!R"&amp;4+15*$A82+4*$A82+6),0)+IF(Analyse!$E$109="X",INDIRECT("'DATA - økonomi'!R"&amp;4+15*$A82+4*$A82+7),0)+IF(Analyse!$E$110="X",INDIRECT("'DATA - økonomi'!R"&amp;4+15*$A82+4*$A82+8),0)+IF(Analyse!$E$111="X",INDIRECT("'DATA - økonomi'!R"&amp;4+15*$A82+4*$A82+9),0)+IF(Analyse!$E$112="X",INDIRECT("'DATA - økonomi'!R"&amp;4+15*$A82+4*$A82+10),0)+IF(Analyse!$E$115="X",INDIRECT("'DATA - økonomi'!R"&amp;4+15*$A82+4*$A82+11),0)+IF(Analyse!$E$116="X",INDIRECT("'DATA - økonomi'!R"&amp;4+15*$A82+4*$A82+12),0)+IF(Analyse!$E$117="X",INDIRECT("'DATA - økonomi'!R"&amp;4+15*$A82+4*$A82+13),0)+IF(Analyse!$E$129="X",INDIRECT("'DATA - økonomi'!R"&amp;4+15*$A82+4*$A82+14),0)</f>
        <v>0</v>
      </c>
      <c r="S82" s="36">
        <f ca="1">IF(Analyse!$E$3="X",INDIRECT("'DATA - økonomi'!S"&amp;4+15*$A82+4*$A82+0),0)+IF(Analyse!$E$4="X",INDIRECT("'DATA - økonomi'!S"&amp;4+15*$A82+4*$A82+1),0)+IF(Analyse!$E$104="X",INDIRECT("'DATA - økonomi'!S"&amp;4+15*$A82+4*$A82+2),0)+IF(Analyse!$E$105="X",INDIRECT("'DATA - økonomi'!S"&amp;4+15*$A82+4*$A82+3),0)+IF(Analyse!$E$106="X",INDIRECT("'DATA - økonomi'!S"&amp;4+15*$A82+4*$A82+4),0)+IF(Analyse!$E$107="X",INDIRECT("'DATA - økonomi'!S"&amp;4+15*$A82+4*$A82+5),0)+IF(Analyse!$E$108="X",INDIRECT("'DATA - økonomi'!S"&amp;4+15*$A82+4*$A82+6),0)+IF(Analyse!$E$109="X",INDIRECT("'DATA - økonomi'!S"&amp;4+15*$A82+4*$A82+7),0)+IF(Analyse!$E$110="X",INDIRECT("'DATA - økonomi'!S"&amp;4+15*$A82+4*$A82+8),0)+IF(Analyse!$E$111="X",INDIRECT("'DATA - økonomi'!S"&amp;4+15*$A82+4*$A82+9),0)+IF(Analyse!$E$112="X",INDIRECT("'DATA - økonomi'!S"&amp;4+15*$A82+4*$A82+10),0)+IF(Analyse!$E$115="X",INDIRECT("'DATA - økonomi'!S"&amp;4+15*$A82+4*$A82+11),0)+IF(Analyse!$E$116="X",INDIRECT("'DATA - økonomi'!S"&amp;4+15*$A82+4*$A82+12),0)+IF(Analyse!$E$117="X",INDIRECT("'DATA - økonomi'!S"&amp;4+15*$A82+4*$A82+13),0)+IF(Analyse!$E$129="X",INDIRECT("'DATA - økonomi'!S"&amp;4+15*$A82+4*$A82+14),0)</f>
        <v>0</v>
      </c>
      <c r="T82" s="36">
        <f ca="1">IF(Analyse!$E$3="X",INDIRECT("'DATA - økonomi'!T"&amp;4+15*$A82+4*$A82+0),0)+IF(Analyse!$E$4="X",INDIRECT("'DATA - økonomi'!T"&amp;4+15*$A82+4*$A82+1),0)+IF(Analyse!$E$104="X",INDIRECT("'DATA - økonomi'!T"&amp;4+15*$A82+4*$A82+2),0)+IF(Analyse!$E$105="X",INDIRECT("'DATA - økonomi'!T"&amp;4+15*$A82+4*$A82+3),0)+IF(Analyse!$E$106="X",INDIRECT("'DATA - økonomi'!T"&amp;4+15*$A82+4*$A82+4),0)+IF(Analyse!$E$107="X",INDIRECT("'DATA - økonomi'!T"&amp;4+15*$A82+4*$A82+5),0)+IF(Analyse!$E$108="X",INDIRECT("'DATA - økonomi'!T"&amp;4+15*$A82+4*$A82+6),0)+IF(Analyse!$E$109="X",INDIRECT("'DATA - økonomi'!T"&amp;4+15*$A82+4*$A82+7),0)+IF(Analyse!$E$110="X",INDIRECT("'DATA - økonomi'!T"&amp;4+15*$A82+4*$A82+8),0)+IF(Analyse!$E$111="X",INDIRECT("'DATA - økonomi'!T"&amp;4+15*$A82+4*$A82+9),0)+IF(Analyse!$E$112="X",INDIRECT("'DATA - økonomi'!T"&amp;4+15*$A82+4*$A82+10),0)+IF(Analyse!$E$115="X",INDIRECT("'DATA - økonomi'!T"&amp;4+15*$A82+4*$A82+11),0)+IF(Analyse!$E$116="X",INDIRECT("'DATA - økonomi'!T"&amp;4+15*$A82+4*$A82+12),0)+IF(Analyse!$E$117="X",INDIRECT("'DATA - økonomi'!T"&amp;4+15*$A82+4*$A82+13),0)+IF(Analyse!$E$129="X",INDIRECT("'DATA - økonomi'!T"&amp;4+15*$A82+4*$A82+14),0)</f>
        <v>0</v>
      </c>
      <c r="U82" s="36">
        <f ca="1">IF(Analyse!$E$3="X",INDIRECT("'DATA - økonomi'!U"&amp;4+15*$A82+4*$A82+0),0)+IF(Analyse!$E$4="X",INDIRECT("'DATA - økonomi'!U"&amp;4+15*$A82+4*$A82+1),0)+IF(Analyse!$E$104="X",INDIRECT("'DATA - økonomi'!U"&amp;4+15*$A82+4*$A82+2),0)+IF(Analyse!$E$105="X",INDIRECT("'DATA - økonomi'!U"&amp;4+15*$A82+4*$A82+3),0)+IF(Analyse!$E$106="X",INDIRECT("'DATA - økonomi'!U"&amp;4+15*$A82+4*$A82+4),0)+IF(Analyse!$E$107="X",INDIRECT("'DATA - økonomi'!U"&amp;4+15*$A82+4*$A82+5),0)+IF(Analyse!$E$108="X",INDIRECT("'DATA - økonomi'!U"&amp;4+15*$A82+4*$A82+6),0)+IF(Analyse!$E$109="X",INDIRECT("'DATA - økonomi'!U"&amp;4+15*$A82+4*$A82+7),0)+IF(Analyse!$E$110="X",INDIRECT("'DATA - økonomi'!U"&amp;4+15*$A82+4*$A82+8),0)+IF(Analyse!$E$111="X",INDIRECT("'DATA - økonomi'!U"&amp;4+15*$A82+4*$A82+9),0)+IF(Analyse!$E$112="X",INDIRECT("'DATA - økonomi'!U"&amp;4+15*$A82+4*$A82+10),0)+IF(Analyse!$E$115="X",INDIRECT("'DATA - økonomi'!U"&amp;4+15*$A82+4*$A82+11),0)+IF(Analyse!$E$116="X",INDIRECT("'DATA - økonomi'!U"&amp;4+15*$A82+4*$A82+12),0)+IF(Analyse!$E$117="X",INDIRECT("'DATA - økonomi'!U"&amp;4+15*$A82+4*$A82+13),0)+IF(Analyse!$E$129="X",INDIRECT("'DATA - økonomi'!U"&amp;4+15*$A82+4*$A82+14),0)</f>
        <v>0</v>
      </c>
      <c r="V82" s="36">
        <f ca="1">IF(Analyse!$E$3="X",INDIRECT("'DATA - økonomi'!V"&amp;4+15*$A82+4*$A82+0),0)+IF(Analyse!$E$4="X",INDIRECT("'DATA - økonomi'!V"&amp;4+15*$A82+4*$A82+1),0)+IF(Analyse!$E$104="X",INDIRECT("'DATA - økonomi'!V"&amp;4+15*$A82+4*$A82+2),0)+IF(Analyse!$E$105="X",INDIRECT("'DATA - økonomi'!V"&amp;4+15*$A82+4*$A82+3),0)+IF(Analyse!$E$106="X",INDIRECT("'DATA - økonomi'!V"&amp;4+15*$A82+4*$A82+4),0)+IF(Analyse!$E$107="X",INDIRECT("'DATA - økonomi'!V"&amp;4+15*$A82+4*$A82+5),0)+IF(Analyse!$E$108="X",INDIRECT("'DATA - økonomi'!V"&amp;4+15*$A82+4*$A82+6),0)+IF(Analyse!$E$109="X",INDIRECT("'DATA - økonomi'!V"&amp;4+15*$A82+4*$A82+7),0)+IF(Analyse!$E$110="X",INDIRECT("'DATA - økonomi'!V"&amp;4+15*$A82+4*$A82+8),0)+IF(Analyse!$E$111="X",INDIRECT("'DATA - økonomi'!V"&amp;4+15*$A82+4*$A82+9),0)+IF(Analyse!$E$112="X",INDIRECT("'DATA - økonomi'!V"&amp;4+15*$A82+4*$A82+10),0)+IF(Analyse!$E$115="X",INDIRECT("'DATA - økonomi'!V"&amp;4+15*$A82+4*$A82+11),0)+IF(Analyse!$E$116="X",INDIRECT("'DATA - økonomi'!V"&amp;4+15*$A82+4*$A82+12),0)+IF(Analyse!$E$117="X",INDIRECT("'DATA - økonomi'!V"&amp;4+15*$A82+4*$A82+13),0)+IF(Analyse!$E$129="X",INDIRECT("'DATA - økonomi'!V"&amp;4+15*$A82+4*$A82+14),0)</f>
        <v>0</v>
      </c>
      <c r="W82" s="36">
        <f ca="1">IF(Analyse!$E$3="X",INDIRECT("'DATA - økonomi'!W"&amp;4+15*$A82+4*$A82+0),0)+IF(Analyse!$E$4="X",INDIRECT("'DATA - økonomi'!W"&amp;4+15*$A82+4*$A82+1),0)+IF(Analyse!$E$104="X",INDIRECT("'DATA - økonomi'!W"&amp;4+15*$A82+4*$A82+2),0)+IF(Analyse!$E$105="X",INDIRECT("'DATA - økonomi'!W"&amp;4+15*$A82+4*$A82+3),0)+IF(Analyse!$E$106="X",INDIRECT("'DATA - økonomi'!W"&amp;4+15*$A82+4*$A82+4),0)+IF(Analyse!$E$107="X",INDIRECT("'DATA - økonomi'!W"&amp;4+15*$A82+4*$A82+5),0)+IF(Analyse!$E$108="X",INDIRECT("'DATA - økonomi'!W"&amp;4+15*$A82+4*$A82+6),0)+IF(Analyse!$E$109="X",INDIRECT("'DATA - økonomi'!W"&amp;4+15*$A82+4*$A82+7),0)+IF(Analyse!$E$110="X",INDIRECT("'DATA - økonomi'!W"&amp;4+15*$A82+4*$A82+8),0)+IF(Analyse!$E$111="X",INDIRECT("'DATA - økonomi'!W"&amp;4+15*$A82+4*$A82+9),0)+IF(Analyse!$E$112="X",INDIRECT("'DATA - økonomi'!W"&amp;4+15*$A82+4*$A82+10),0)+IF(Analyse!$E$115="X",INDIRECT("'DATA - økonomi'!W"&amp;4+15*$A82+4*$A82+11),0)+IF(Analyse!$E$116="X",INDIRECT("'DATA - økonomi'!W"&amp;4+15*$A82+4*$A82+12),0)+IF(Analyse!$E$117="X",INDIRECT("'DATA - økonomi'!W"&amp;4+15*$A82+4*$A82+13),0)+IF(Analyse!$E$129="X",INDIRECT("'DATA - økonomi'!W"&amp;4+15*$A82+4*$A82+14),0)</f>
        <v>0</v>
      </c>
      <c r="X82" s="36">
        <f ca="1">IF(Analyse!$E$3="X",INDIRECT("'DATA - økonomi'!X"&amp;4+15*$A82+4*$A82+0),0)+IF(Analyse!$E$4="X",INDIRECT("'DATA - økonomi'!X"&amp;4+15*$A82+4*$A82+1),0)+IF(Analyse!$E$104="X",INDIRECT("'DATA - økonomi'!X"&amp;4+15*$A82+4*$A82+2),0)+IF(Analyse!$E$105="X",INDIRECT("'DATA - økonomi'!X"&amp;4+15*$A82+4*$A82+3),0)+IF(Analyse!$E$106="X",INDIRECT("'DATA - økonomi'!X"&amp;4+15*$A82+4*$A82+4),0)+IF(Analyse!$E$107="X",INDIRECT("'DATA - økonomi'!X"&amp;4+15*$A82+4*$A82+5),0)+IF(Analyse!$E$108="X",INDIRECT("'DATA - økonomi'!X"&amp;4+15*$A82+4*$A82+6),0)+IF(Analyse!$E$109="X",INDIRECT("'DATA - økonomi'!X"&amp;4+15*$A82+4*$A82+7),0)+IF(Analyse!$E$110="X",INDIRECT("'DATA - økonomi'!X"&amp;4+15*$A82+4*$A82+8),0)+IF(Analyse!$E$111="X",INDIRECT("'DATA - økonomi'!X"&amp;4+15*$A82+4*$A82+9),0)+IF(Analyse!$E$112="X",INDIRECT("'DATA - økonomi'!X"&amp;4+15*$A82+4*$A82+10),0)+IF(Analyse!$E$115="X",INDIRECT("'DATA - økonomi'!X"&amp;4+15*$A82+4*$A82+11),0)+IF(Analyse!$E$116="X",INDIRECT("'DATA - økonomi'!X"&amp;4+15*$A82+4*$A82+12),0)+IF(Analyse!$E$117="X",INDIRECT("'DATA - økonomi'!X"&amp;4+15*$A82+4*$A82+13),0)+IF(Analyse!$E$129="X",INDIRECT("'DATA - økonomi'!X"&amp;4+15*$A82+4*$A82+14),0)</f>
        <v>0</v>
      </c>
      <c r="Y82" s="36">
        <f ca="1">IF(Analyse!$E$3="X",INDIRECT("'DATA - økonomi'!Y"&amp;4+15*$A82+4*$A82+0),0)+IF(Analyse!$E$4="X",INDIRECT("'DATA - økonomi'!Y"&amp;4+15*$A82+4*$A82+1),0)+IF(Analyse!$E$104="X",INDIRECT("'DATA - økonomi'!Y"&amp;4+15*$A82+4*$A82+2),0)+IF(Analyse!$E$105="X",INDIRECT("'DATA - økonomi'!Y"&amp;4+15*$A82+4*$A82+3),0)+IF(Analyse!$E$106="X",INDIRECT("'DATA - økonomi'!Y"&amp;4+15*$A82+4*$A82+4),0)+IF(Analyse!$E$107="X",INDIRECT("'DATA - økonomi'!Y"&amp;4+15*$A82+4*$A82+5),0)+IF(Analyse!$E$108="X",INDIRECT("'DATA - økonomi'!Y"&amp;4+15*$A82+4*$A82+6),0)+IF(Analyse!$E$109="X",INDIRECT("'DATA - økonomi'!Y"&amp;4+15*$A82+4*$A82+7),0)+IF(Analyse!$E$110="X",INDIRECT("'DATA - økonomi'!Y"&amp;4+15*$A82+4*$A82+8),0)+IF(Analyse!$E$111="X",INDIRECT("'DATA - økonomi'!Y"&amp;4+15*$A82+4*$A82+9),0)+IF(Analyse!$E$112="X",INDIRECT("'DATA - økonomi'!Y"&amp;4+15*$A82+4*$A82+10),0)+IF(Analyse!$E$115="X",INDIRECT("'DATA - økonomi'!Y"&amp;4+15*$A82+4*$A82+11),0)+IF(Analyse!$E$116="X",INDIRECT("'DATA - økonomi'!Y"&amp;4+15*$A82+4*$A82+12),0)+IF(Analyse!$E$117="X",INDIRECT("'DATA - økonomi'!Y"&amp;4+15*$A82+4*$A82+13),0)+IF(Analyse!$E$129="X",INDIRECT("'DATA - økonomi'!Y"&amp;4+15*$A82+4*$A82+14),0)</f>
        <v>0</v>
      </c>
      <c r="Z82" s="36">
        <f ca="1">IF(Analyse!$E$3="X",INDIRECT("'DATA - økonomi'!Z"&amp;4+15*$A82+4*$A82+0),0)+IF(Analyse!$E$4="X",INDIRECT("'DATA - økonomi'!Z"&amp;4+15*$A82+4*$A82+1),0)+IF(Analyse!$E$104="X",INDIRECT("'DATA - økonomi'!Z"&amp;4+15*$A82+4*$A82+2),0)+IF(Analyse!$E$105="X",INDIRECT("'DATA - økonomi'!Z"&amp;4+15*$A82+4*$A82+3),0)+IF(Analyse!$E$106="X",INDIRECT("'DATA - økonomi'!Z"&amp;4+15*$A82+4*$A82+4),0)+IF(Analyse!$E$107="X",INDIRECT("'DATA - økonomi'!Z"&amp;4+15*$A82+4*$A82+5),0)+IF(Analyse!$E$108="X",INDIRECT("'DATA - økonomi'!Z"&amp;4+15*$A82+4*$A82+6),0)+IF(Analyse!$E$109="X",INDIRECT("'DATA - økonomi'!Z"&amp;4+15*$A82+4*$A82+7),0)+IF(Analyse!$E$110="X",INDIRECT("'DATA - økonomi'!Z"&amp;4+15*$A82+4*$A82+8),0)+IF(Analyse!$E$111="X",INDIRECT("'DATA - økonomi'!Z"&amp;4+15*$A82+4*$A82+9),0)+IF(Analyse!$E$112="X",INDIRECT("'DATA - økonomi'!Z"&amp;4+15*$A82+4*$A82+10),0)+IF(Analyse!$E$115="X",INDIRECT("'DATA - økonomi'!Z"&amp;4+15*$A82+4*$A82+11),0)+IF(Analyse!$E$116="X",INDIRECT("'DATA - økonomi'!Z"&amp;4+15*$A82+4*$A82+12),0)+IF(Analyse!$E$117="X",INDIRECT("'DATA - økonomi'!Z"&amp;4+15*$A82+4*$A82+13),0)+IF(Analyse!$E$129="X",INDIRECT("'DATA - økonomi'!Z"&amp;4+15*$A82+4*$A82+14),0)</f>
        <v>0</v>
      </c>
      <c r="AA82" s="36">
        <f ca="1">IF(Analyse!$E$3="X",INDIRECT("'DATA - økonomi'!Z"&amp;4+15*$A82+4*$A82+0),0)+IF(Analyse!$E$4="X",INDIRECT("'DATA - økonomi'!Z"&amp;4+15*$A82+4*$A82+1),0)+IF(Analyse!$E$104="X",INDIRECT("'DATA - økonomi'!Z"&amp;4+15*$A82+4*$A82+2),0)+IF(Analyse!$E$105="X",INDIRECT("'DATA - økonomi'!Z"&amp;4+15*$A82+4*$A82+3),0)+IF(Analyse!$E$106="X",INDIRECT("'DATA - økonomi'!Z"&amp;4+15*$A82+4*$A82+4),0)+IF(Analyse!$E$107="X",INDIRECT("'DATA - økonomi'!Z"&amp;4+15*$A82+4*$A82+5),0)+IF(Analyse!$E$108="X",INDIRECT("'DATA - økonomi'!Z"&amp;4+15*$A82+4*$A82+6),0)+IF(Analyse!$E$109="X",INDIRECT("'DATA - økonomi'!Z"&amp;4+15*$A82+4*$A82+7),0)+IF(Analyse!$E$110="X",INDIRECT("'DATA - økonomi'!Z"&amp;4+15*$A82+4*$A82+8),0)+IF(Analyse!$E$111="X",INDIRECT("'DATA - økonomi'!Z"&amp;4+15*$A82+4*$A82+9),0)+IF(Analyse!$E$112="X",INDIRECT("'DATA - økonomi'!Z"&amp;4+15*$A82+4*$A82+10),0)+IF(Analyse!$E$115="X",INDIRECT("'DATA - økonomi'!Z"&amp;4+15*$A82+4*$A82+11),0)+IF(Analyse!$E$116="X",INDIRECT("'DATA - økonomi'!Z"&amp;4+15*$A82+4*$A82+12),0)+IF(Analyse!$E$117="X",INDIRECT("'DATA - økonomi'!Z"&amp;4+15*$A82+4*$A82+13),0)+IF(Analyse!$E$129="X",INDIRECT("'DATA - økonomi'!Z"&amp;4+15*$A82+4*$A82+14),0)</f>
        <v>0</v>
      </c>
      <c r="AB82" s="36">
        <f ca="1">IF(Analyse!$E$3="X",INDIRECT("'DATA - økonomi'!Z"&amp;4+15*$A82+4*$A82+0),0)+IF(Analyse!$E$4="X",INDIRECT("'DATA - økonomi'!Z"&amp;4+15*$A82+4*$A82+1),0)+IF(Analyse!$E$104="X",INDIRECT("'DATA - økonomi'!Z"&amp;4+15*$A82+4*$A82+2),0)+IF(Analyse!$E$105="X",INDIRECT("'DATA - økonomi'!Z"&amp;4+15*$A82+4*$A82+3),0)+IF(Analyse!$E$106="X",INDIRECT("'DATA - økonomi'!Z"&amp;4+15*$A82+4*$A82+4),0)+IF(Analyse!$E$107="X",INDIRECT("'DATA - økonomi'!Z"&amp;4+15*$A82+4*$A82+5),0)+IF(Analyse!$E$108="X",INDIRECT("'DATA - økonomi'!Z"&amp;4+15*$A82+4*$A82+6),0)+IF(Analyse!$E$109="X",INDIRECT("'DATA - økonomi'!Z"&amp;4+15*$A82+4*$A82+7),0)+IF(Analyse!$E$110="X",INDIRECT("'DATA - økonomi'!Z"&amp;4+15*$A82+4*$A82+8),0)+IF(Analyse!$E$111="X",INDIRECT("'DATA - økonomi'!Z"&amp;4+15*$A82+4*$A82+9),0)+IF(Analyse!$E$112="X",INDIRECT("'DATA - økonomi'!Z"&amp;4+15*$A82+4*$A82+10),0)+IF(Analyse!$E$115="X",INDIRECT("'DATA - økonomi'!Z"&amp;4+15*$A82+4*$A82+11),0)+IF(Analyse!$E$116="X",INDIRECT("'DATA - økonomi'!Z"&amp;4+15*$A82+4*$A82+12),0)+IF(Analyse!$E$117="X",INDIRECT("'DATA - økonomi'!Z"&amp;4+15*$A82+4*$A82+13),0)+IF(Analyse!$E$129="X",INDIRECT("'DATA - økonomi'!Z"&amp;4+15*$A82+4*$A82+14),0)</f>
        <v>0</v>
      </c>
      <c r="AC82" s="30"/>
      <c r="AD82" s="35" t="s">
        <v>90</v>
      </c>
      <c r="AE82" s="36">
        <f ca="1">IF(Analyse!$E$3="X",INDIRECT("'DATA - økonomi'!AE"&amp;4+15*$A82+4*$A82+0),0)+IF(Analyse!$E$4="X",INDIRECT("'DATA - økonomi'!AE"&amp;4+15*$A82+4*$A82+1),0)+IF(Analyse!$E$104="X",INDIRECT("'DATA - økonomi'!AE"&amp;4+15*$A82+4*$A82+2),0)+IF(Analyse!$E$105="X",INDIRECT("'DATA - økonomi'!AE"&amp;4+15*$A82+4*$A82+3),0)+IF(Analyse!$E$106="X",INDIRECT("'DATA - økonomi'!AE"&amp;4+15*$A82+4*$A82+4),0)+IF(Analyse!$E$107="X",INDIRECT("'DATA - økonomi'!AE"&amp;4+15*$A82+4*$A82+5),0)+IF(Analyse!$E$108="X",INDIRECT("'DATA - økonomi'!AE"&amp;4+15*$A82+4*$A82+6),0)+IF(Analyse!$E$109="X",INDIRECT("'DATA - økonomi'!AE"&amp;4+15*$A82+4*$A82+7),0)+IF(Analyse!$E$110="X",INDIRECT("'DATA - økonomi'!AE"&amp;4+15*$A82+4*$A82+8),0)+IF(Analyse!$E$111="X",INDIRECT("'DATA - økonomi'!AE"&amp;4+15*$A82+4*$A82+9),0)+IF(Analyse!$E$112="X",INDIRECT("'DATA - økonomi'!AE"&amp;4+15*$A82+4*$A82+10),0)+IF(Analyse!$E$115="X",INDIRECT("'DATA - økonomi'!AE"&amp;4+15*$A82+4*$A82+11),0)+IF(Analyse!$E$116="X",INDIRECT("'DATA - økonomi'!AE"&amp;4+15*$A82+4*$A82+12),0)+IF(Analyse!$E$117="X",INDIRECT("'DATA - økonomi'!AE"&amp;4+15*$A82+4*$A82+13),0)+IF(Analyse!$E$129="X",INDIRECT("'DATA - økonomi'!AE"&amp;4+15*$A82+4*$A82+14),0)</f>
        <v>0</v>
      </c>
      <c r="AF82" s="36">
        <f ca="1">IF(Analyse!$E$3="X",INDIRECT("'DATA - økonomi'!AF"&amp;4+15*$A82+4*$A82+0),0)+IF(Analyse!$E$4="X",INDIRECT("'DATA - økonomi'!AF"&amp;4+15*$A82+4*$A82+1),0)+IF(Analyse!$E$104="X",INDIRECT("'DATA - økonomi'!AF"&amp;4+15*$A82+4*$A82+2),0)+IF(Analyse!$E$105="X",INDIRECT("'DATA - økonomi'!AF"&amp;4+15*$A82+4*$A82+3),0)+IF(Analyse!$E$106="X",INDIRECT("'DATA - økonomi'!AF"&amp;4+15*$A82+4*$A82+4),0)+IF(Analyse!$E$107="X",INDIRECT("'DATA - økonomi'!AF"&amp;4+15*$A82+4*$A82+5),0)+IF(Analyse!$E$108="X",INDIRECT("'DATA - økonomi'!AF"&amp;4+15*$A82+4*$A82+6),0)+IF(Analyse!$E$109="X",INDIRECT("'DATA - økonomi'!AF"&amp;4+15*$A82+4*$A82+7),0)+IF(Analyse!$E$110="X",INDIRECT("'DATA - økonomi'!AF"&amp;4+15*$A82+4*$A82+8),0)+IF(Analyse!$E$111="X",INDIRECT("'DATA - økonomi'!AF"&amp;4+15*$A82+4*$A82+9),0)+IF(Analyse!$E$112="X",INDIRECT("'DATA - økonomi'!AF"&amp;4+15*$A82+4*$A82+10),0)+IF(Analyse!$E$115="X",INDIRECT("'DATA - økonomi'!AF"&amp;4+15*$A82+4*$A82+11),0)+IF(Analyse!$E$116="X",INDIRECT("'DATA - økonomi'!AF"&amp;4+15*$A82+4*$A82+12),0)+IF(Analyse!$E$117="X",INDIRECT("'DATA - økonomi'!AF"&amp;4+15*$A82+4*$A82+13),0)+IF(Analyse!$E$129="X",INDIRECT("'DATA - økonomi'!AF"&amp;4+15*$A82+4*$A82+14),0)</f>
        <v>0</v>
      </c>
      <c r="AG82" s="36">
        <f ca="1">IF(Analyse!$E$3="X",INDIRECT("'DATA - økonomi'!AG"&amp;4+15*$A82+4*$A82+0),0)+IF(Analyse!$E$4="X",INDIRECT("'DATA - økonomi'!AG"&amp;4+15*$A82+4*$A82+1),0)+IF(Analyse!$E$104="X",INDIRECT("'DATA - økonomi'!AG"&amp;4+15*$A82+4*$A82+2),0)+IF(Analyse!$E$105="X",INDIRECT("'DATA - økonomi'!AG"&amp;4+15*$A82+4*$A82+3),0)+IF(Analyse!$E$106="X",INDIRECT("'DATA - økonomi'!AG"&amp;4+15*$A82+4*$A82+4),0)+IF(Analyse!$E$107="X",INDIRECT("'DATA - økonomi'!AG"&amp;4+15*$A82+4*$A82+5),0)+IF(Analyse!$E$108="X",INDIRECT("'DATA - økonomi'!AG"&amp;4+15*$A82+4*$A82+6),0)+IF(Analyse!$E$109="X",INDIRECT("'DATA - økonomi'!AG"&amp;4+15*$A82+4*$A82+7),0)+IF(Analyse!$E$110="X",INDIRECT("'DATA - økonomi'!AG"&amp;4+15*$A82+4*$A82+8),0)+IF(Analyse!$E$111="X",INDIRECT("'DATA - økonomi'!AG"&amp;4+15*$A82+4*$A82+9),0)+IF(Analyse!$E$112="X",INDIRECT("'DATA - økonomi'!AG"&amp;4+15*$A82+4*$A82+10),0)+IF(Analyse!$E$115="X",INDIRECT("'DATA - økonomi'!AG"&amp;4+15*$A82+4*$A82+11),0)+IF(Analyse!$E$116="X",INDIRECT("'DATA - økonomi'!AG"&amp;4+15*$A82+4*$A82+12),0)+IF(Analyse!$E$117="X",INDIRECT("'DATA - økonomi'!AG"&amp;4+15*$A82+4*$A82+13),0)+IF(Analyse!$E$129="X",INDIRECT("'DATA - økonomi'!AG"&amp;4+15*$A82+4*$A82+14),0)</f>
        <v>0</v>
      </c>
      <c r="AH82" s="36">
        <f ca="1">IF(Analyse!$E$3="X",INDIRECT("'DATA - økonomi'!AH"&amp;4+15*$A82+4*$A82+0),0)+IF(Analyse!$E$4="X",INDIRECT("'DATA - økonomi'!AH"&amp;4+15*$A82+4*$A82+1),0)+IF(Analyse!$E$104="X",INDIRECT("'DATA - økonomi'!AH"&amp;4+15*$A82+4*$A82+2),0)+IF(Analyse!$E$105="X",INDIRECT("'DATA - økonomi'!AH"&amp;4+15*$A82+4*$A82+3),0)+IF(Analyse!$E$106="X",INDIRECT("'DATA - økonomi'!AH"&amp;4+15*$A82+4*$A82+4),0)+IF(Analyse!$E$107="X",INDIRECT("'DATA - økonomi'!AH"&amp;4+15*$A82+4*$A82+5),0)+IF(Analyse!$E$108="X",INDIRECT("'DATA - økonomi'!AH"&amp;4+15*$A82+4*$A82+6),0)+IF(Analyse!$E$109="X",INDIRECT("'DATA - økonomi'!AH"&amp;4+15*$A82+4*$A82+7),0)+IF(Analyse!$E$110="X",INDIRECT("'DATA - økonomi'!AH"&amp;4+15*$A82+4*$A82+8),0)+IF(Analyse!$E$111="X",INDIRECT("'DATA - økonomi'!AH"&amp;4+15*$A82+4*$A82+9),0)+IF(Analyse!$E$112="X",INDIRECT("'DATA - økonomi'!AH"&amp;4+15*$A82+4*$A82+10),0)+IF(Analyse!$E$115="X",INDIRECT("'DATA - økonomi'!AH"&amp;4+15*$A82+4*$A82+11),0)+IF(Analyse!$E$116="X",INDIRECT("'DATA - økonomi'!AH"&amp;4+15*$A82+4*$A82+12),0)+IF(Analyse!$E$117="X",INDIRECT("'DATA - økonomi'!AH"&amp;4+15*$A82+4*$A82+13),0)+IF(Analyse!$E$129="X",INDIRECT("'DATA - økonomi'!AH"&amp;4+15*$A82+4*$A82+14),0)</f>
        <v>0</v>
      </c>
      <c r="AI82" s="36">
        <f ca="1">IF(Analyse!$E$3="X",INDIRECT("'DATA - økonomi'!AI"&amp;4+15*$A82+4*$A82+0),0)+IF(Analyse!$E$4="X",INDIRECT("'DATA - økonomi'!AI"&amp;4+15*$A82+4*$A82+1),0)+IF(Analyse!$E$104="X",INDIRECT("'DATA - økonomi'!AI"&amp;4+15*$A82+4*$A82+2),0)+IF(Analyse!$E$105="X",INDIRECT("'DATA - økonomi'!AI"&amp;4+15*$A82+4*$A82+3),0)+IF(Analyse!$E$106="X",INDIRECT("'DATA - økonomi'!AI"&amp;4+15*$A82+4*$A82+4),0)+IF(Analyse!$E$107="X",INDIRECT("'DATA - økonomi'!AI"&amp;4+15*$A82+4*$A82+5),0)+IF(Analyse!$E$108="X",INDIRECT("'DATA - økonomi'!AI"&amp;4+15*$A82+4*$A82+6),0)+IF(Analyse!$E$109="X",INDIRECT("'DATA - økonomi'!AI"&amp;4+15*$A82+4*$A82+7),0)+IF(Analyse!$E$110="X",INDIRECT("'DATA - økonomi'!AI"&amp;4+15*$A82+4*$A82+8),0)+IF(Analyse!$E$111="X",INDIRECT("'DATA - økonomi'!AI"&amp;4+15*$A82+4*$A82+9),0)+IF(Analyse!$E$112="X",INDIRECT("'DATA - økonomi'!AI"&amp;4+15*$A82+4*$A82+10),0)+IF(Analyse!$E$115="X",INDIRECT("'DATA - økonomi'!AI"&amp;4+15*$A82+4*$A82+11),0)+IF(Analyse!$E$116="X",INDIRECT("'DATA - økonomi'!AI"&amp;4+15*$A82+4*$A82+12),0)+IF(Analyse!$E$117="X",INDIRECT("'DATA - økonomi'!AI"&amp;4+15*$A82+4*$A82+13),0)+IF(Analyse!$E$129="X",INDIRECT("'DATA - økonomi'!AI"&amp;4+15*$A82+4*$A82+14),0)</f>
        <v>0</v>
      </c>
      <c r="AJ82" s="36">
        <f ca="1">IF(Analyse!$E$3="X",INDIRECT("'DATA - økonomi'!AJ"&amp;4+15*$A82+4*$A82+0),0)+IF(Analyse!$E$4="X",INDIRECT("'DATA - økonomi'!AJ"&amp;4+15*$A82+4*$A82+1),0)+IF(Analyse!$E$104="X",INDIRECT("'DATA - økonomi'!AJ"&amp;4+15*$A82+4*$A82+2),0)+IF(Analyse!$E$105="X",INDIRECT("'DATA - økonomi'!AJ"&amp;4+15*$A82+4*$A82+3),0)+IF(Analyse!$E$106="X",INDIRECT("'DATA - økonomi'!AJ"&amp;4+15*$A82+4*$A82+4),0)+IF(Analyse!$E$107="X",INDIRECT("'DATA - økonomi'!AJ"&amp;4+15*$A82+4*$A82+5),0)+IF(Analyse!$E$108="X",INDIRECT("'DATA - økonomi'!AJ"&amp;4+15*$A82+4*$A82+6),0)+IF(Analyse!$E$109="X",INDIRECT("'DATA - økonomi'!AJ"&amp;4+15*$A82+4*$A82+7),0)+IF(Analyse!$E$110="X",INDIRECT("'DATA - økonomi'!AJ"&amp;4+15*$A82+4*$A82+8),0)+IF(Analyse!$E$111="X",INDIRECT("'DATA - økonomi'!AJ"&amp;4+15*$A82+4*$A82+9),0)+IF(Analyse!$E$112="X",INDIRECT("'DATA - økonomi'!AJ"&amp;4+15*$A82+4*$A82+10),0)+IF(Analyse!$E$115="X",INDIRECT("'DATA - økonomi'!AJ"&amp;4+15*$A82+4*$A82+11),0)+IF(Analyse!$E$116="X",INDIRECT("'DATA - økonomi'!AJ"&amp;4+15*$A82+4*$A82+12),0)+IF(Analyse!$E$117="X",INDIRECT("'DATA - økonomi'!AJ"&amp;4+15*$A82+4*$A82+13),0)+IF(Analyse!$E$129="X",INDIRECT("'DATA - økonomi'!AJ"&amp;4+15*$A82+4*$A82+14),0)</f>
        <v>0</v>
      </c>
      <c r="AK82" s="36">
        <f ca="1">IF(Analyse!$E$3="X",INDIRECT("'DATA - økonomi'!AK"&amp;4+15*$A82+4*$A82+0),0)+IF(Analyse!$E$4="X",INDIRECT("'DATA - økonomi'!AK"&amp;4+15*$A82+4*$A82+1),0)+IF(Analyse!$E$104="X",INDIRECT("'DATA - økonomi'!AK"&amp;4+15*$A82+4*$A82+2),0)+IF(Analyse!$E$105="X",INDIRECT("'DATA - økonomi'!AK"&amp;4+15*$A82+4*$A82+3),0)+IF(Analyse!$E$106="X",INDIRECT("'DATA - økonomi'!AK"&amp;4+15*$A82+4*$A82+4),0)+IF(Analyse!$E$107="X",INDIRECT("'DATA - økonomi'!AK"&amp;4+15*$A82+4*$A82+5),0)+IF(Analyse!$E$108="X",INDIRECT("'DATA - økonomi'!AK"&amp;4+15*$A82+4*$A82+6),0)+IF(Analyse!$E$109="X",INDIRECT("'DATA - økonomi'!AK"&amp;4+15*$A82+4*$A82+7),0)+IF(Analyse!$E$110="X",INDIRECT("'DATA - økonomi'!AK"&amp;4+15*$A82+4*$A82+8),0)+IF(Analyse!$E$111="X",INDIRECT("'DATA - økonomi'!AK"&amp;4+15*$A82+4*$A82+9),0)+IF(Analyse!$E$112="X",INDIRECT("'DATA - økonomi'!AK"&amp;4+15*$A82+4*$A82+10),0)+IF(Analyse!$E$115="X",INDIRECT("'DATA - økonomi'!AK"&amp;4+15*$A82+4*$A82+11),0)+IF(Analyse!$E$116="X",INDIRECT("'DATA - økonomi'!AK"&amp;4+15*$A82+4*$A82+12),0)+IF(Analyse!$E$117="X",INDIRECT("'DATA - økonomi'!AK"&amp;4+15*$A82+4*$A82+13),0)+IF(Analyse!$E$129="X",INDIRECT("'DATA - økonomi'!AK"&amp;4+15*$A82+4*$A82+14),0)</f>
        <v>0</v>
      </c>
      <c r="AL82" s="36">
        <f ca="1">IF(Analyse!$E$3="X",INDIRECT("'DATA - økonomi'!AL"&amp;4+15*$A82+4*$A82+0),0)+IF(Analyse!$E$4="X",INDIRECT("'DATA - økonomi'!AL"&amp;4+15*$A82+4*$A82+1),0)+IF(Analyse!$E$104="X",INDIRECT("'DATA - økonomi'!AL"&amp;4+15*$A82+4*$A82+2),0)+IF(Analyse!$E$105="X",INDIRECT("'DATA - økonomi'!AL"&amp;4+15*$A82+4*$A82+3),0)+IF(Analyse!$E$106="X",INDIRECT("'DATA - økonomi'!AL"&amp;4+15*$A82+4*$A82+4),0)+IF(Analyse!$E$107="X",INDIRECT("'DATA - økonomi'!AL"&amp;4+15*$A82+4*$A82+5),0)+IF(Analyse!$E$108="X",INDIRECT("'DATA - økonomi'!AL"&amp;4+15*$A82+4*$A82+6),0)+IF(Analyse!$E$109="X",INDIRECT("'DATA - økonomi'!AL"&amp;4+15*$A82+4*$A82+7),0)+IF(Analyse!$E$110="X",INDIRECT("'DATA - økonomi'!AL"&amp;4+15*$A82+4*$A82+8),0)+IF(Analyse!$E$111="X",INDIRECT("'DATA - økonomi'!AL"&amp;4+15*$A82+4*$A82+9),0)+IF(Analyse!$E$112="X",INDIRECT("'DATA - økonomi'!AL"&amp;4+15*$A82+4*$A82+10),0)+IF(Analyse!$E$115="X",INDIRECT("'DATA - økonomi'!AL"&amp;4+15*$A82+4*$A82+11),0)+IF(Analyse!$E$116="X",INDIRECT("'DATA - økonomi'!AL"&amp;4+15*$A82+4*$A82+12),0)+IF(Analyse!$E$117="X",INDIRECT("'DATA - økonomi'!AL"&amp;4+15*$A82+4*$A82+13),0)+IF(Analyse!$E$129="X",INDIRECT("'DATA - økonomi'!AL"&amp;4+15*$A82+4*$A82+14),0)</f>
        <v>0</v>
      </c>
      <c r="AM82" s="36">
        <f ca="1">IF(Analyse!$E$3="X",INDIRECT("'DATA - økonomi'!AM"&amp;4+15*$A82+4*$A82+0),0)+IF(Analyse!$E$4="X",INDIRECT("'DATA - økonomi'!AM"&amp;4+15*$A82+4*$A82+1),0)+IF(Analyse!$E$104="X",INDIRECT("'DATA - økonomi'!AM"&amp;4+15*$A82+4*$A82+2),0)+IF(Analyse!$E$105="X",INDIRECT("'DATA - økonomi'!AM"&amp;4+15*$A82+4*$A82+3),0)+IF(Analyse!$E$106="X",INDIRECT("'DATA - økonomi'!AM"&amp;4+15*$A82+4*$A82+4),0)+IF(Analyse!$E$107="X",INDIRECT("'DATA - økonomi'!AM"&amp;4+15*$A82+4*$A82+5),0)+IF(Analyse!$E$108="X",INDIRECT("'DATA - økonomi'!AM"&amp;4+15*$A82+4*$A82+6),0)+IF(Analyse!$E$109="X",INDIRECT("'DATA - økonomi'!AM"&amp;4+15*$A82+4*$A82+7),0)+IF(Analyse!$E$110="X",INDIRECT("'DATA - økonomi'!AM"&amp;4+15*$A82+4*$A82+8),0)+IF(Analyse!$E$111="X",INDIRECT("'DATA - økonomi'!AM"&amp;4+15*$A82+4*$A82+9),0)+IF(Analyse!$E$112="X",INDIRECT("'DATA - økonomi'!AM"&amp;4+15*$A82+4*$A82+10),0)+IF(Analyse!$E$115="X",INDIRECT("'DATA - økonomi'!AM"&amp;4+15*$A82+4*$A82+11),0)+IF(Analyse!$E$116="X",INDIRECT("'DATA - økonomi'!AM"&amp;4+15*$A82+4*$A82+12),0)+IF(Analyse!$E$117="X",INDIRECT("'DATA - økonomi'!AM"&amp;4+15*$A82+4*$A82+13),0)+IF(Analyse!$E$129="X",INDIRECT("'DATA - økonomi'!AM"&amp;4+15*$A82+4*$A82+14),0)</f>
        <v>0</v>
      </c>
      <c r="AN82" s="36">
        <f ca="1">IF(Analyse!$E$3="X",INDIRECT("'DATA - økonomi'!AN"&amp;4+15*$A82+4*$A82+0),0)+IF(Analyse!$E$4="X",INDIRECT("'DATA - økonomi'!AN"&amp;4+15*$A82+4*$A82+1),0)+IF(Analyse!$E$104="X",INDIRECT("'DATA - økonomi'!AN"&amp;4+15*$A82+4*$A82+2),0)+IF(Analyse!$E$105="X",INDIRECT("'DATA - økonomi'!AN"&amp;4+15*$A82+4*$A82+3),0)+IF(Analyse!$E$106="X",INDIRECT("'DATA - økonomi'!AN"&amp;4+15*$A82+4*$A82+4),0)+IF(Analyse!$E$107="X",INDIRECT("'DATA - økonomi'!AN"&amp;4+15*$A82+4*$A82+5),0)+IF(Analyse!$E$108="X",INDIRECT("'DATA - økonomi'!AN"&amp;4+15*$A82+4*$A82+6),0)+IF(Analyse!$E$109="X",INDIRECT("'DATA - økonomi'!AN"&amp;4+15*$A82+4*$A82+7),0)+IF(Analyse!$E$110="X",INDIRECT("'DATA - økonomi'!AN"&amp;4+15*$A82+4*$A82+8),0)+IF(Analyse!$E$111="X",INDIRECT("'DATA - økonomi'!AN"&amp;4+15*$A82+4*$A82+9),0)+IF(Analyse!$E$112="X",INDIRECT("'DATA - økonomi'!AN"&amp;4+15*$A82+4*$A82+10),0)+IF(Analyse!$E$115="X",INDIRECT("'DATA - økonomi'!AN"&amp;4+15*$A82+4*$A82+11),0)+IF(Analyse!$E$116="X",INDIRECT("'DATA - økonomi'!AN"&amp;4+15*$A82+4*$A82+12),0)+IF(Analyse!$E$117="X",INDIRECT("'DATA - økonomi'!AN"&amp;4+15*$A82+4*$A82+13),0)+IF(Analyse!$E$129="X",INDIRECT("'DATA - økonomi'!AN"&amp;4+15*$A82+4*$A82+14),0)</f>
        <v>0</v>
      </c>
      <c r="AO82" s="36">
        <f ca="1">IF(Analyse!$E$3="X",INDIRECT("'DATA - økonomi'!AO"&amp;4+15*$A82+4*$A82+0),0)+IF(Analyse!$E$4="X",INDIRECT("'DATA - økonomi'!AO"&amp;4+15*$A82+4*$A82+1),0)+IF(Analyse!$E$104="X",INDIRECT("'DATA - økonomi'!AO"&amp;4+15*$A82+4*$A82+2),0)+IF(Analyse!$E$105="X",INDIRECT("'DATA - økonomi'!AO"&amp;4+15*$A82+4*$A82+3),0)+IF(Analyse!$E$106="X",INDIRECT("'DATA - økonomi'!AO"&amp;4+15*$A82+4*$A82+4),0)+IF(Analyse!$E$107="X",INDIRECT("'DATA - økonomi'!AO"&amp;4+15*$A82+4*$A82+5),0)+IF(Analyse!$E$108="X",INDIRECT("'DATA - økonomi'!AO"&amp;4+15*$A82+4*$A82+6),0)+IF(Analyse!$E$109="X",INDIRECT("'DATA - økonomi'!AO"&amp;4+15*$A82+4*$A82+7),0)+IF(Analyse!$E$110="X",INDIRECT("'DATA - økonomi'!AO"&amp;4+15*$A82+4*$A82+8),0)+IF(Analyse!$E$111="X",INDIRECT("'DATA - økonomi'!AO"&amp;4+15*$A82+4*$A82+9),0)+IF(Analyse!$E$112="X",INDIRECT("'DATA - økonomi'!AO"&amp;4+15*$A82+4*$A82+10),0)+IF(Analyse!$E$115="X",INDIRECT("'DATA - økonomi'!AO"&amp;4+15*$A82+4*$A82+11),0)+IF(Analyse!$E$116="X",INDIRECT("'DATA - økonomi'!AO"&amp;4+15*$A82+4*$A82+12),0)+IF(Analyse!$E$117="X",INDIRECT("'DATA - økonomi'!AO"&amp;4+15*$A82+4*$A82+13),0)+IF(Analyse!$E$129="X",INDIRECT("'DATA - økonomi'!AO"&amp;4+15*$A82+4*$A82+14),0)</f>
        <v>0</v>
      </c>
      <c r="AP82" s="30"/>
      <c r="AQ82" s="35" t="s">
        <v>90</v>
      </c>
      <c r="AR82" s="36">
        <f ca="1">INDIRECT("'DATA - økonomi'!AE"&amp;($A185+1)*19)</f>
        <v>12919.594999999999</v>
      </c>
      <c r="AS82" s="36">
        <f ca="1">INDIRECT("'DATA - økonomi'!AF"&amp;($A185+1)*19)</f>
        <v>12910.094999999999</v>
      </c>
      <c r="AT82" s="36">
        <f ca="1">INDIRECT("'DATA - økonomi'!AG"&amp;($A185+1)*19)</f>
        <v>12995.855999999998</v>
      </c>
      <c r="AU82" s="36">
        <f ca="1">INDIRECT("'DATA - økonomi'!AH"&amp;($A185+1)*19)</f>
        <v>13029.223999999998</v>
      </c>
      <c r="AV82" s="36">
        <f ca="1">INDIRECT("'DATA - økonomi'!AI"&amp;($A185+1)*19)</f>
        <v>13177.465</v>
      </c>
      <c r="AW82" s="36">
        <f ca="1">INDIRECT("'DATA - økonomi'!AJ"&amp;($A185+1)*19)</f>
        <v>13308.138000000001</v>
      </c>
      <c r="AX82" s="36">
        <f ca="1">INDIRECT("'DATA - økonomi'!AK"&amp;($A185+1)*19)</f>
        <v>13608.35</v>
      </c>
      <c r="AY82" s="36">
        <f ca="1">INDIRECT("'DATA - økonomi'!AL"&amp;($A185+1)*19)</f>
        <v>13604.174999999999</v>
      </c>
      <c r="AZ82" s="36">
        <f ca="1">INDIRECT("'DATA - økonomi'!AM"&amp;($A185+1)*19)</f>
        <v>13689.544</v>
      </c>
      <c r="BA82" s="36">
        <f ca="1">INDIRECT("'DATA - økonomi'!AN"&amp;($A185+1)*19)</f>
        <v>13871.902</v>
      </c>
      <c r="BB82" s="36">
        <f ca="1">INDIRECT("'DATA - økonomi'!AO"&amp;($A185+1)*19)</f>
        <v>14117.928</v>
      </c>
      <c r="BC82" s="30"/>
    </row>
    <row r="83" spans="1:55" x14ac:dyDescent="0.25">
      <c r="A83" s="32">
        <v>79</v>
      </c>
      <c r="B83" s="35" t="s">
        <v>91</v>
      </c>
      <c r="C83" s="36">
        <f ca="1">IF(Analyse!$E$3="X",INDIRECT("'DATA - økonomi'!C"&amp;4+15*$A83+4*$A83+0),0)+IF(Analyse!$E$4="X",INDIRECT("'DATA - økonomi'!C"&amp;4+15*$A83+4*$A83+1),0)+IF(Analyse!$E$104="X",INDIRECT("'DATA - økonomi'!C"&amp;4+15*$A83+4*$A83+2),0)+IF(Analyse!$E$105="X",INDIRECT("'DATA - økonomi'!C"&amp;4+15*$A83+4*$A83+3),0)+IF(Analyse!$E$106="X",INDIRECT("'DATA - økonomi'!C"&amp;4+15*$A83+4*$A83+4),0)+IF(Analyse!$E$107="X",INDIRECT("'DATA - økonomi'!C"&amp;4+15*$A83+4*$A83+5),0)+IF(Analyse!$E$108="X",INDIRECT("'DATA - økonomi'!C"&amp;4+15*$A83+4*$A83+6),0)+IF(Analyse!$E$109="X",INDIRECT("'DATA - økonomi'!C"&amp;4+15*$A83+4*$A83+7),0)+IF(Analyse!$E$110="X",INDIRECT("'DATA - økonomi'!C"&amp;4+15*$A83+4*$A83+8),0)+IF(Analyse!$E$111="X",INDIRECT("'DATA - økonomi'!C"&amp;4+15*$A83+4*$A83+9),0)+IF(Analyse!$E$112="X",INDIRECT("'DATA - økonomi'!C"&amp;4+15*$A83+4*$A83+10),0)+IF(Analyse!$E$115="X",INDIRECT("'DATA - økonomi'!C"&amp;4+15*$A83+4*$A83+11),0)+IF(Analyse!$E$116="X",INDIRECT("'DATA - økonomi'!C"&amp;4+15*$A83+4*$A83+12),0)+IF(Analyse!$E$117="X",INDIRECT("'DATA - økonomi'!C"&amp;4+15*$A83+4*$A83+13),0)+IF(Analyse!$E$129="X",INDIRECT("'DATA - økonomi'!C"&amp;4+15*$A83+4*$A83+14),0)</f>
        <v>0</v>
      </c>
      <c r="D83" s="36">
        <f ca="1">IF(Analyse!$E$3="X",INDIRECT("'DATA - økonomi'!D"&amp;4+15*$A83+4*$A83+0),0)+IF(Analyse!$E$4="X",INDIRECT("'DATA - økonomi'!D"&amp;4+15*$A83+4*$A83+1),0)+IF(Analyse!$E$104="X",INDIRECT("'DATA - økonomi'!D"&amp;4+15*$A83+4*$A83+2),0)+IF(Analyse!$E$105="X",INDIRECT("'DATA - økonomi'!D"&amp;4+15*$A83+4*$A83+3),0)+IF(Analyse!$E$106="X",INDIRECT("'DATA - økonomi'!D"&amp;4+15*$A83+4*$A83+4),0)+IF(Analyse!$E$107="X",INDIRECT("'DATA - økonomi'!D"&amp;4+15*$A83+4*$A83+5),0)+IF(Analyse!$E$108="X",INDIRECT("'DATA - økonomi'!D"&amp;4+15*$A83+4*$A83+6),0)+IF(Analyse!$E$109="X",INDIRECT("'DATA - økonomi'!D"&amp;4+15*$A83+4*$A83+7),0)+IF(Analyse!$E$110="X",INDIRECT("'DATA - økonomi'!D"&amp;4+15*$A83+4*$A83+8),0)+IF(Analyse!$E$111="X",INDIRECT("'DATA - økonomi'!D"&amp;4+15*$A83+4*$A83+9),0)+IF(Analyse!$E$112="X",INDIRECT("'DATA - økonomi'!D"&amp;4+15*$A83+4*$A83+10),0)+IF(Analyse!$E$115="X",INDIRECT("'DATA - økonomi'!D"&amp;4+15*$A83+4*$A83+11),0)+IF(Analyse!$E$116="X",INDIRECT("'DATA - økonomi'!D"&amp;4+15*$A83+4*$A83+12),0)+IF(Analyse!$E$117="X",INDIRECT("'DATA - økonomi'!D"&amp;4+15*$A83+4*$A83+13),0)+IF(Analyse!$E$129="X",INDIRECT("'DATA - økonomi'!D"&amp;4+15*$A83+4*$A83+14),0)</f>
        <v>0</v>
      </c>
      <c r="E83" s="36">
        <f ca="1">IF(Analyse!$E$3="X",INDIRECT("'DATA - økonomi'!E"&amp;4+15*$A83+4*$A83+0),0)+IF(Analyse!$E$4="X",INDIRECT("'DATA - økonomi'!E"&amp;4+15*$A83+4*$A83+1),0)+IF(Analyse!$E$104="X",INDIRECT("'DATA - økonomi'!E"&amp;4+15*$A83+4*$A83+2),0)+IF(Analyse!$E$105="X",INDIRECT("'DATA - økonomi'!E"&amp;4+15*$A83+4*$A83+3),0)+IF(Analyse!$E$106="X",INDIRECT("'DATA - økonomi'!E"&amp;4+15*$A83+4*$A83+4),0)+IF(Analyse!$E$107="X",INDIRECT("'DATA - økonomi'!E"&amp;4+15*$A83+4*$A83+5),0)+IF(Analyse!$E$108="X",INDIRECT("'DATA - økonomi'!E"&amp;4+15*$A83+4*$A83+6),0)+IF(Analyse!$E$109="X",INDIRECT("'DATA - økonomi'!E"&amp;4+15*$A83+4*$A83+7),0)+IF(Analyse!$E$110="X",INDIRECT("'DATA - økonomi'!E"&amp;4+15*$A83+4*$A83+8),0)+IF(Analyse!$E$111="X",INDIRECT("'DATA - økonomi'!E"&amp;4+15*$A83+4*$A83+9),0)+IF(Analyse!$E$112="X",INDIRECT("'DATA - økonomi'!E"&amp;4+15*$A83+4*$A83+10),0)+IF(Analyse!$E$115="X",INDIRECT("'DATA - økonomi'!E"&amp;4+15*$A83+4*$A83+11),0)+IF(Analyse!$E$116="X",INDIRECT("'DATA - økonomi'!E"&amp;4+15*$A83+4*$A83+12),0)+IF(Analyse!$E$117="X",INDIRECT("'DATA - økonomi'!E"&amp;4+15*$A83+4*$A83+13),0)+IF(Analyse!$E$129="X",INDIRECT("'DATA - økonomi'!E"&amp;4+15*$A83+4*$A83+14),0)</f>
        <v>0</v>
      </c>
      <c r="F83" s="36">
        <f ca="1">IF(Analyse!$E$3="X",INDIRECT("'DATA - økonomi'!F"&amp;4+15*$A83+4*$A83+0),0)+IF(Analyse!$E$4="X",INDIRECT("'DATA - økonomi'!F"&amp;4+15*$A83+4*$A83+1),0)+IF(Analyse!$E$104="X",INDIRECT("'DATA - økonomi'!F"&amp;4+15*$A83+4*$A83+2),0)+IF(Analyse!$E$105="X",INDIRECT("'DATA - økonomi'!F"&amp;4+15*$A83+4*$A83+3),0)+IF(Analyse!$E$106="X",INDIRECT("'DATA - økonomi'!F"&amp;4+15*$A83+4*$A83+4),0)+IF(Analyse!$E$107="X",INDIRECT("'DATA - økonomi'!F"&amp;4+15*$A83+4*$A83+5),0)+IF(Analyse!$E$108="X",INDIRECT("'DATA - økonomi'!F"&amp;4+15*$A83+4*$A83+6),0)+IF(Analyse!$E$109="X",INDIRECT("'DATA - økonomi'!F"&amp;4+15*$A83+4*$A83+7),0)+IF(Analyse!$E$110="X",INDIRECT("'DATA - økonomi'!F"&amp;4+15*$A83+4*$A83+8),0)+IF(Analyse!$E$111="X",INDIRECT("'DATA - økonomi'!F"&amp;4+15*$A83+4*$A83+9),0)+IF(Analyse!$E$112="X",INDIRECT("'DATA - økonomi'!F"&amp;4+15*$A83+4*$A83+10),0)+IF(Analyse!$E$115="X",INDIRECT("'DATA - økonomi'!F"&amp;4+15*$A83+4*$A83+11),0)+IF(Analyse!$E$116="X",INDIRECT("'DATA - økonomi'!F"&amp;4+15*$A83+4*$A83+12),0)+IF(Analyse!$E$117="X",INDIRECT("'DATA - økonomi'!F"&amp;4+15*$A83+4*$A83+13),0)+IF(Analyse!$E$129="X",INDIRECT("'DATA - økonomi'!F"&amp;4+15*$A83+4*$A83+14),0)</f>
        <v>0</v>
      </c>
      <c r="G83" s="36">
        <f ca="1">IF(Analyse!$E$3="X",INDIRECT("'DATA - økonomi'!G"&amp;4+15*$A83+4*$A83+0),0)+IF(Analyse!$E$4="X",INDIRECT("'DATA - økonomi'!G"&amp;4+15*$A83+4*$A83+1),0)+IF(Analyse!$E$104="X",INDIRECT("'DATA - økonomi'!G"&amp;4+15*$A83+4*$A83+2),0)+IF(Analyse!$E$105="X",INDIRECT("'DATA - økonomi'!G"&amp;4+15*$A83+4*$A83+3),0)+IF(Analyse!$E$106="X",INDIRECT("'DATA - økonomi'!G"&amp;4+15*$A83+4*$A83+4),0)+IF(Analyse!$E$107="X",INDIRECT("'DATA - økonomi'!G"&amp;4+15*$A83+4*$A83+5),0)+IF(Analyse!$E$108="X",INDIRECT("'DATA - økonomi'!G"&amp;4+15*$A83+4*$A83+6),0)+IF(Analyse!$E$109="X",INDIRECT("'DATA - økonomi'!G"&amp;4+15*$A83+4*$A83+7),0)+IF(Analyse!$E$110="X",INDIRECT("'DATA - økonomi'!G"&amp;4+15*$A83+4*$A83+8),0)+IF(Analyse!$E$111="X",INDIRECT("'DATA - økonomi'!G"&amp;4+15*$A83+4*$A83+9),0)+IF(Analyse!$E$112="X",INDIRECT("'DATA - økonomi'!G"&amp;4+15*$A83+4*$A83+10),0)+IF(Analyse!$E$115="X",INDIRECT("'DATA - økonomi'!G"&amp;4+15*$A83+4*$A83+11),0)+IF(Analyse!$E$116="X",INDIRECT("'DATA - økonomi'!G"&amp;4+15*$A83+4*$A83+12),0)+IF(Analyse!$E$117="X",INDIRECT("'DATA - økonomi'!G"&amp;4+15*$A83+4*$A83+13),0)+IF(Analyse!$E$129="X",INDIRECT("'DATA - økonomi'!G"&amp;4+15*$A83+4*$A83+14),0)</f>
        <v>0</v>
      </c>
      <c r="H83" s="36">
        <f ca="1">IF(Analyse!$E$3="X",INDIRECT("'DATA - økonomi'!H"&amp;4+15*$A83+4*$A83+0),0)+IF(Analyse!$E$4="X",INDIRECT("'DATA - økonomi'!H"&amp;4+15*$A83+4*$A83+1),0)+IF(Analyse!$E$104="X",INDIRECT("'DATA - økonomi'!H"&amp;4+15*$A83+4*$A83+2),0)+IF(Analyse!$E$105="X",INDIRECT("'DATA - økonomi'!H"&amp;4+15*$A83+4*$A83+3),0)+IF(Analyse!$E$106="X",INDIRECT("'DATA - økonomi'!H"&amp;4+15*$A83+4*$A83+4),0)+IF(Analyse!$E$107="X",INDIRECT("'DATA - økonomi'!H"&amp;4+15*$A83+4*$A83+5),0)+IF(Analyse!$E$108="X",INDIRECT("'DATA - økonomi'!H"&amp;4+15*$A83+4*$A83+6),0)+IF(Analyse!$E$109="X",INDIRECT("'DATA - økonomi'!H"&amp;4+15*$A83+4*$A83+7),0)+IF(Analyse!$E$110="X",INDIRECT("'DATA - økonomi'!H"&amp;4+15*$A83+4*$A83+8),0)+IF(Analyse!$E$111="X",INDIRECT("'DATA - økonomi'!H"&amp;4+15*$A83+4*$A83+9),0)+IF(Analyse!$E$112="X",INDIRECT("'DATA - økonomi'!H"&amp;4+15*$A83+4*$A83+10),0)+IF(Analyse!$E$115="X",INDIRECT("'DATA - økonomi'!H"&amp;4+15*$A83+4*$A83+11),0)+IF(Analyse!$E$116="X",INDIRECT("'DATA - økonomi'!H"&amp;4+15*$A83+4*$A83+12),0)+IF(Analyse!$E$117="X",INDIRECT("'DATA - økonomi'!H"&amp;4+15*$A83+4*$A83+13),0)+IF(Analyse!$E$129="X",INDIRECT("'DATA - økonomi'!H"&amp;4+15*$A83+4*$A83+14),0)</f>
        <v>0</v>
      </c>
      <c r="I83" s="36">
        <f ca="1">IF(Analyse!$E$3="X",INDIRECT("'DATA - økonomi'!I"&amp;4+15*$A83+4*$A83+0),0)+IF(Analyse!$E$4="X",INDIRECT("'DATA - økonomi'!I"&amp;4+15*$A83+4*$A83+1),0)+IF(Analyse!$E$104="X",INDIRECT("'DATA - økonomi'!I"&amp;4+15*$A83+4*$A83+2),0)+IF(Analyse!$E$105="X",INDIRECT("'DATA - økonomi'!I"&amp;4+15*$A83+4*$A83+3),0)+IF(Analyse!$E$106="X",INDIRECT("'DATA - økonomi'!I"&amp;4+15*$A83+4*$A83+4),0)+IF(Analyse!$E$107="X",INDIRECT("'DATA - økonomi'!I"&amp;4+15*$A83+4*$A83+5),0)+IF(Analyse!$E$108="X",INDIRECT("'DATA - økonomi'!I"&amp;4+15*$A83+4*$A83+6),0)+IF(Analyse!$E$109="X",INDIRECT("'DATA - økonomi'!I"&amp;4+15*$A83+4*$A83+7),0)+IF(Analyse!$E$110="X",INDIRECT("'DATA - økonomi'!I"&amp;4+15*$A83+4*$A83+8),0)+IF(Analyse!$E$111="X",INDIRECT("'DATA - økonomi'!I"&amp;4+15*$A83+4*$A83+9),0)+IF(Analyse!$E$112="X",INDIRECT("'DATA - økonomi'!I"&amp;4+15*$A83+4*$A83+10),0)+IF(Analyse!$E$115="X",INDIRECT("'DATA - økonomi'!I"&amp;4+15*$A83+4*$A83+11),0)+IF(Analyse!$E$116="X",INDIRECT("'DATA - økonomi'!I"&amp;4+15*$A83+4*$A83+12),0)+IF(Analyse!$E$117="X",INDIRECT("'DATA - økonomi'!I"&amp;4+15*$A83+4*$A83+13),0)+IF(Analyse!$E$129="X",INDIRECT("'DATA - økonomi'!I"&amp;4+15*$A83+4*$A83+14),0)</f>
        <v>0</v>
      </c>
      <c r="J83" s="36">
        <f ca="1">IF(Analyse!$E$3="X",INDIRECT("'DATA - økonomi'!J"&amp;4+15*$A83+4*$A83+0),0)+IF(Analyse!$E$4="X",INDIRECT("'DATA - økonomi'!J"&amp;4+15*$A83+4*$A83+1),0)+IF(Analyse!$E$104="X",INDIRECT("'DATA - økonomi'!J"&amp;4+15*$A83+4*$A83+2),0)+IF(Analyse!$E$105="X",INDIRECT("'DATA - økonomi'!J"&amp;4+15*$A83+4*$A83+3),0)+IF(Analyse!$E$106="X",INDIRECT("'DATA - økonomi'!J"&amp;4+15*$A83+4*$A83+4),0)+IF(Analyse!$E$107="X",INDIRECT("'DATA - økonomi'!J"&amp;4+15*$A83+4*$A83+5),0)+IF(Analyse!$E$108="X",INDIRECT("'DATA - økonomi'!J"&amp;4+15*$A83+4*$A83+6),0)+IF(Analyse!$E$109="X",INDIRECT("'DATA - økonomi'!J"&amp;4+15*$A83+4*$A83+7),0)+IF(Analyse!$E$110="X",INDIRECT("'DATA - økonomi'!J"&amp;4+15*$A83+4*$A83+8),0)+IF(Analyse!$E$111="X",INDIRECT("'DATA - økonomi'!J"&amp;4+15*$A83+4*$A83+9),0)+IF(Analyse!$E$112="X",INDIRECT("'DATA - økonomi'!J"&amp;4+15*$A83+4*$A83+10),0)+IF(Analyse!$E$115="X",INDIRECT("'DATA - økonomi'!J"&amp;4+15*$A83+4*$A83+11),0)+IF(Analyse!$E$116="X",INDIRECT("'DATA - økonomi'!J"&amp;4+15*$A83+4*$A83+12),0)+IF(Analyse!$E$117="X",INDIRECT("'DATA - økonomi'!J"&amp;4+15*$A83+4*$A83+13),0)+IF(Analyse!$E$129="X",INDIRECT("'DATA - økonomi'!J"&amp;4+15*$A83+4*$A83+14),0)</f>
        <v>0</v>
      </c>
      <c r="K83" s="36">
        <f ca="1">IF(Analyse!$E$3="X",INDIRECT("'DATA - økonomi'!K"&amp;4+15*$A83+4*$A83+0),0)+IF(Analyse!$E$4="X",INDIRECT("'DATA - økonomi'!K"&amp;4+15*$A83+4*$A83+1),0)+IF(Analyse!$E$104="X",INDIRECT("'DATA - økonomi'!K"&amp;4+15*$A83+4*$A83+2),0)+IF(Analyse!$E$105="X",INDIRECT("'DATA - økonomi'!K"&amp;4+15*$A83+4*$A83+3),0)+IF(Analyse!$E$106="X",INDIRECT("'DATA - økonomi'!K"&amp;4+15*$A83+4*$A83+4),0)+IF(Analyse!$E$107="X",INDIRECT("'DATA - økonomi'!K"&amp;4+15*$A83+4*$A83+5),0)+IF(Analyse!$E$108="X",INDIRECT("'DATA - økonomi'!K"&amp;4+15*$A83+4*$A83+6),0)+IF(Analyse!$E$109="X",INDIRECT("'DATA - økonomi'!K"&amp;4+15*$A83+4*$A83+7),0)+IF(Analyse!$E$110="X",INDIRECT("'DATA - økonomi'!K"&amp;4+15*$A83+4*$A83+8),0)+IF(Analyse!$E$111="X",INDIRECT("'DATA - økonomi'!K"&amp;4+15*$A83+4*$A83+9),0)+IF(Analyse!$E$112="X",INDIRECT("'DATA - økonomi'!K"&amp;4+15*$A83+4*$A83+10),0)+IF(Analyse!$E$115="X",INDIRECT("'DATA - økonomi'!K"&amp;4+15*$A83+4*$A83+11),0)+IF(Analyse!$E$116="X",INDIRECT("'DATA - økonomi'!K"&amp;4+15*$A83+4*$A83+12),0)+IF(Analyse!$E$117="X",INDIRECT("'DATA - økonomi'!K"&amp;4+15*$A83+4*$A83+13),0)+IF(Analyse!$E$129="X",INDIRECT("'DATA - økonomi'!K"&amp;4+15*$A83+4*$A83+14),0)</f>
        <v>0</v>
      </c>
      <c r="L83" s="36">
        <f ca="1">IF(Analyse!$E$3="X",INDIRECT("'DATA - økonomi'!L"&amp;4+15*$A83+4*$A83+0),0)+IF(Analyse!$E$4="X",INDIRECT("'DATA - økonomi'!L"&amp;4+15*$A83+4*$A83+1),0)+IF(Analyse!$E$104="X",INDIRECT("'DATA - økonomi'!L"&amp;4+15*$A83+4*$A83+2),0)+IF(Analyse!$E$105="X",INDIRECT("'DATA - økonomi'!L"&amp;4+15*$A83+4*$A83+3),0)+IF(Analyse!$E$106="X",INDIRECT("'DATA - økonomi'!L"&amp;4+15*$A83+4*$A83+4),0)+IF(Analyse!$E$107="X",INDIRECT("'DATA - økonomi'!L"&amp;4+15*$A83+4*$A83+5),0)+IF(Analyse!$E$108="X",INDIRECT("'DATA - økonomi'!L"&amp;4+15*$A83+4*$A83+6),0)+IF(Analyse!$E$109="X",INDIRECT("'DATA - økonomi'!L"&amp;4+15*$A83+4*$A83+7),0)+IF(Analyse!$E$110="X",INDIRECT("'DATA - økonomi'!L"&amp;4+15*$A83+4*$A83+8),0)+IF(Analyse!$E$111="X",INDIRECT("'DATA - økonomi'!L"&amp;4+15*$A83+4*$A83+9),0)+IF(Analyse!$E$112="X",INDIRECT("'DATA - økonomi'!L"&amp;4+15*$A83+4*$A83+10),0)+IF(Analyse!$E$115="X",INDIRECT("'DATA - økonomi'!L"&amp;4+15*$A83+4*$A83+11),0)+IF(Analyse!$E$116="X",INDIRECT("'DATA - økonomi'!L"&amp;4+15*$A83+4*$A83+12),0)+IF(Analyse!$E$117="X",INDIRECT("'DATA - økonomi'!L"&amp;4+15*$A83+4*$A83+13),0)+IF(Analyse!$E$129="X",INDIRECT("'DATA - økonomi'!L"&amp;4+15*$A83+4*$A83+14),0)</f>
        <v>0</v>
      </c>
      <c r="M83" s="36">
        <f ca="1">IF(Analyse!$E$3="X",INDIRECT("'DATA - økonomi'!M"&amp;4+15*$A83+4*$A83+0),0)+IF(Analyse!$E$4="X",INDIRECT("'DATA - økonomi'!M"&amp;4+15*$A83+4*$A83+1),0)+IF(Analyse!$E$104="X",INDIRECT("'DATA - økonomi'!M"&amp;4+15*$A83+4*$A83+2),0)+IF(Analyse!$E$105="X",INDIRECT("'DATA - økonomi'!M"&amp;4+15*$A83+4*$A83+3),0)+IF(Analyse!$E$106="X",INDIRECT("'DATA - økonomi'!M"&amp;4+15*$A83+4*$A83+4),0)+IF(Analyse!$E$107="X",INDIRECT("'DATA - økonomi'!M"&amp;4+15*$A83+4*$A83+5),0)+IF(Analyse!$E$108="X",INDIRECT("'DATA - økonomi'!M"&amp;4+15*$A83+4*$A83+6),0)+IF(Analyse!$E$109="X",INDIRECT("'DATA - økonomi'!M"&amp;4+15*$A83+4*$A83+7),0)+IF(Analyse!$E$110="X",INDIRECT("'DATA - økonomi'!M"&amp;4+15*$A83+4*$A83+8),0)+IF(Analyse!$E$111="X",INDIRECT("'DATA - økonomi'!M"&amp;4+15*$A83+4*$A83+9),0)+IF(Analyse!$E$112="X",INDIRECT("'DATA - økonomi'!M"&amp;4+15*$A83+4*$A83+10),0)+IF(Analyse!$E$115="X",INDIRECT("'DATA - økonomi'!M"&amp;4+15*$A83+4*$A83+11),0)+IF(Analyse!$E$116="X",INDIRECT("'DATA - økonomi'!M"&amp;4+15*$A83+4*$A83+12),0)+IF(Analyse!$E$117="X",INDIRECT("'DATA - økonomi'!M"&amp;4+15*$A83+4*$A83+13),0)+IF(Analyse!$E$129="X",INDIRECT("'DATA - økonomi'!M"&amp;4+15*$A83+4*$A83+14),0)</f>
        <v>0</v>
      </c>
      <c r="N83" s="36">
        <f ca="1">IF(Analyse!$E$3="X",INDIRECT("'DATA - økonomi'!N"&amp;4+15*$A83+4*$A83+0),0)+IF(Analyse!$E$4="X",INDIRECT("'DATA - økonomi'!N"&amp;4+15*$A83+4*$A83+1),0)+IF(Analyse!$E$104="X",INDIRECT("'DATA - økonomi'!N"&amp;4+15*$A83+4*$A83+2),0)+IF(Analyse!$E$105="X",INDIRECT("'DATA - økonomi'!N"&amp;4+15*$A83+4*$A83+3),0)+IF(Analyse!$E$106="X",INDIRECT("'DATA - økonomi'!N"&amp;4+15*$A83+4*$A83+4),0)+IF(Analyse!$E$107="X",INDIRECT("'DATA - økonomi'!N"&amp;4+15*$A83+4*$A83+5),0)+IF(Analyse!$E$108="X",INDIRECT("'DATA - økonomi'!N"&amp;4+15*$A83+4*$A83+6),0)+IF(Analyse!$E$109="X",INDIRECT("'DATA - økonomi'!N"&amp;4+15*$A83+4*$A83+7),0)+IF(Analyse!$E$110="X",INDIRECT("'DATA - økonomi'!N"&amp;4+15*$A83+4*$A83+8),0)+IF(Analyse!$E$111="X",INDIRECT("'DATA - økonomi'!N"&amp;4+15*$A83+4*$A83+9),0)+IF(Analyse!$E$112="X",INDIRECT("'DATA - økonomi'!N"&amp;4+15*$A83+4*$A83+10),0)+IF(Analyse!$E$115="X",INDIRECT("'DATA - økonomi'!N"&amp;4+15*$A83+4*$A83+11),0)+IF(Analyse!$E$116="X",INDIRECT("'DATA - økonomi'!N"&amp;4+15*$A83+4*$A83+12),0)+IF(Analyse!$E$117="X",INDIRECT("'DATA - økonomi'!N"&amp;4+15*$A83+4*$A83+13),0)+IF(Analyse!$E$129="X",INDIRECT("'DATA - økonomi'!N"&amp;4+15*$A83+4*$A83+14),0)</f>
        <v>0</v>
      </c>
      <c r="O83" s="32"/>
      <c r="P83" s="35" t="s">
        <v>91</v>
      </c>
      <c r="Q83" s="36">
        <f ca="1">IF(Analyse!$E$3="X",INDIRECT("'DATA - økonomi'!Q"&amp;4+15*$A83+4*$A83+0),0)+IF(Analyse!$E$4="X",INDIRECT("'DATA - økonomi'!Q"&amp;4+15*$A83+4*$A83+1),0)+IF(Analyse!$E$104="X",INDIRECT("'DATA - økonomi'!Q"&amp;4+15*$A83+4*$A83+2),0)+IF(Analyse!$E$105="X",INDIRECT("'DATA - økonomi'!Q"&amp;4+15*$A83+4*$A83+3),0)+IF(Analyse!$E$106="X",INDIRECT("'DATA - økonomi'!Q"&amp;4+15*$A83+4*$A83+4),0)+IF(Analyse!$E$107="X",INDIRECT("'DATA - økonomi'!Q"&amp;4+15*$A83+4*$A83+5),0)+IF(Analyse!$E$108="X",INDIRECT("'DATA - økonomi'!Q"&amp;4+15*$A83+4*$A83+6),0)+IF(Analyse!$E$109="X",INDIRECT("'DATA - økonomi'!Q"&amp;4+15*$A83+4*$A83+7),0)+IF(Analyse!$E$110="X",INDIRECT("'DATA - økonomi'!Q"&amp;4+15*$A83+4*$A83+8),0)+IF(Analyse!$E$111="X",INDIRECT("'DATA - økonomi'!Q"&amp;4+15*$A83+4*$A83+9),0)+IF(Analyse!$E$112="X",INDIRECT("'DATA - økonomi'!Q"&amp;4+15*$A83+4*$A83+10),0)+IF(Analyse!$E$115="X",INDIRECT("'DATA - økonomi'!Q"&amp;4+15*$A83+4*$A83+11),0)+IF(Analyse!$E$116="X",INDIRECT("'DATA - økonomi'!Q"&amp;4+15*$A83+4*$A83+12),0)+IF(Analyse!$E$117="X",INDIRECT("'DATA - økonomi'!Q"&amp;4+15*$A83+4*$A83+13),0)+IF(Analyse!$E$129="X",INDIRECT("'DATA - økonomi'!Q"&amp;4+15*$A83+4*$A83+14),0)</f>
        <v>0</v>
      </c>
      <c r="R83" s="36">
        <f ca="1">IF(Analyse!$E$3="X",INDIRECT("'DATA - økonomi'!R"&amp;4+15*$A83+4*$A83+0),0)+IF(Analyse!$E$4="X",INDIRECT("'DATA - økonomi'!R"&amp;4+15*$A83+4*$A83+1),0)+IF(Analyse!$E$104="X",INDIRECT("'DATA - økonomi'!R"&amp;4+15*$A83+4*$A83+2),0)+IF(Analyse!$E$105="X",INDIRECT("'DATA - økonomi'!R"&amp;4+15*$A83+4*$A83+3),0)+IF(Analyse!$E$106="X",INDIRECT("'DATA - økonomi'!R"&amp;4+15*$A83+4*$A83+4),0)+IF(Analyse!$E$107="X",INDIRECT("'DATA - økonomi'!R"&amp;4+15*$A83+4*$A83+5),0)+IF(Analyse!$E$108="X",INDIRECT("'DATA - økonomi'!R"&amp;4+15*$A83+4*$A83+6),0)+IF(Analyse!$E$109="X",INDIRECT("'DATA - økonomi'!R"&amp;4+15*$A83+4*$A83+7),0)+IF(Analyse!$E$110="X",INDIRECT("'DATA - økonomi'!R"&amp;4+15*$A83+4*$A83+8),0)+IF(Analyse!$E$111="X",INDIRECT("'DATA - økonomi'!R"&amp;4+15*$A83+4*$A83+9),0)+IF(Analyse!$E$112="X",INDIRECT("'DATA - økonomi'!R"&amp;4+15*$A83+4*$A83+10),0)+IF(Analyse!$E$115="X",INDIRECT("'DATA - økonomi'!R"&amp;4+15*$A83+4*$A83+11),0)+IF(Analyse!$E$116="X",INDIRECT("'DATA - økonomi'!R"&amp;4+15*$A83+4*$A83+12),0)+IF(Analyse!$E$117="X",INDIRECT("'DATA - økonomi'!R"&amp;4+15*$A83+4*$A83+13),0)+IF(Analyse!$E$129="X",INDIRECT("'DATA - økonomi'!R"&amp;4+15*$A83+4*$A83+14),0)</f>
        <v>0</v>
      </c>
      <c r="S83" s="36">
        <f ca="1">IF(Analyse!$E$3="X",INDIRECT("'DATA - økonomi'!S"&amp;4+15*$A83+4*$A83+0),0)+IF(Analyse!$E$4="X",INDIRECT("'DATA - økonomi'!S"&amp;4+15*$A83+4*$A83+1),0)+IF(Analyse!$E$104="X",INDIRECT("'DATA - økonomi'!S"&amp;4+15*$A83+4*$A83+2),0)+IF(Analyse!$E$105="X",INDIRECT("'DATA - økonomi'!S"&amp;4+15*$A83+4*$A83+3),0)+IF(Analyse!$E$106="X",INDIRECT("'DATA - økonomi'!S"&amp;4+15*$A83+4*$A83+4),0)+IF(Analyse!$E$107="X",INDIRECT("'DATA - økonomi'!S"&amp;4+15*$A83+4*$A83+5),0)+IF(Analyse!$E$108="X",INDIRECT("'DATA - økonomi'!S"&amp;4+15*$A83+4*$A83+6),0)+IF(Analyse!$E$109="X",INDIRECT("'DATA - økonomi'!S"&amp;4+15*$A83+4*$A83+7),0)+IF(Analyse!$E$110="X",INDIRECT("'DATA - økonomi'!S"&amp;4+15*$A83+4*$A83+8),0)+IF(Analyse!$E$111="X",INDIRECT("'DATA - økonomi'!S"&amp;4+15*$A83+4*$A83+9),0)+IF(Analyse!$E$112="X",INDIRECT("'DATA - økonomi'!S"&amp;4+15*$A83+4*$A83+10),0)+IF(Analyse!$E$115="X",INDIRECT("'DATA - økonomi'!S"&amp;4+15*$A83+4*$A83+11),0)+IF(Analyse!$E$116="X",INDIRECT("'DATA - økonomi'!S"&amp;4+15*$A83+4*$A83+12),0)+IF(Analyse!$E$117="X",INDIRECT("'DATA - økonomi'!S"&amp;4+15*$A83+4*$A83+13),0)+IF(Analyse!$E$129="X",INDIRECT("'DATA - økonomi'!S"&amp;4+15*$A83+4*$A83+14),0)</f>
        <v>0</v>
      </c>
      <c r="T83" s="36">
        <f ca="1">IF(Analyse!$E$3="X",INDIRECT("'DATA - økonomi'!T"&amp;4+15*$A83+4*$A83+0),0)+IF(Analyse!$E$4="X",INDIRECT("'DATA - økonomi'!T"&amp;4+15*$A83+4*$A83+1),0)+IF(Analyse!$E$104="X",INDIRECT("'DATA - økonomi'!T"&amp;4+15*$A83+4*$A83+2),0)+IF(Analyse!$E$105="X",INDIRECT("'DATA - økonomi'!T"&amp;4+15*$A83+4*$A83+3),0)+IF(Analyse!$E$106="X",INDIRECT("'DATA - økonomi'!T"&amp;4+15*$A83+4*$A83+4),0)+IF(Analyse!$E$107="X",INDIRECT("'DATA - økonomi'!T"&amp;4+15*$A83+4*$A83+5),0)+IF(Analyse!$E$108="X",INDIRECT("'DATA - økonomi'!T"&amp;4+15*$A83+4*$A83+6),0)+IF(Analyse!$E$109="X",INDIRECT("'DATA - økonomi'!T"&amp;4+15*$A83+4*$A83+7),0)+IF(Analyse!$E$110="X",INDIRECT("'DATA - økonomi'!T"&amp;4+15*$A83+4*$A83+8),0)+IF(Analyse!$E$111="X",INDIRECT("'DATA - økonomi'!T"&amp;4+15*$A83+4*$A83+9),0)+IF(Analyse!$E$112="X",INDIRECT("'DATA - økonomi'!T"&amp;4+15*$A83+4*$A83+10),0)+IF(Analyse!$E$115="X",INDIRECT("'DATA - økonomi'!T"&amp;4+15*$A83+4*$A83+11),0)+IF(Analyse!$E$116="X",INDIRECT("'DATA - økonomi'!T"&amp;4+15*$A83+4*$A83+12),0)+IF(Analyse!$E$117="X",INDIRECT("'DATA - økonomi'!T"&amp;4+15*$A83+4*$A83+13),0)+IF(Analyse!$E$129="X",INDIRECT("'DATA - økonomi'!T"&amp;4+15*$A83+4*$A83+14),0)</f>
        <v>0</v>
      </c>
      <c r="U83" s="36">
        <f ca="1">IF(Analyse!$E$3="X",INDIRECT("'DATA - økonomi'!U"&amp;4+15*$A83+4*$A83+0),0)+IF(Analyse!$E$4="X",INDIRECT("'DATA - økonomi'!U"&amp;4+15*$A83+4*$A83+1),0)+IF(Analyse!$E$104="X",INDIRECT("'DATA - økonomi'!U"&amp;4+15*$A83+4*$A83+2),0)+IF(Analyse!$E$105="X",INDIRECT("'DATA - økonomi'!U"&amp;4+15*$A83+4*$A83+3),0)+IF(Analyse!$E$106="X",INDIRECT("'DATA - økonomi'!U"&amp;4+15*$A83+4*$A83+4),0)+IF(Analyse!$E$107="X",INDIRECT("'DATA - økonomi'!U"&amp;4+15*$A83+4*$A83+5),0)+IF(Analyse!$E$108="X",INDIRECT("'DATA - økonomi'!U"&amp;4+15*$A83+4*$A83+6),0)+IF(Analyse!$E$109="X",INDIRECT("'DATA - økonomi'!U"&amp;4+15*$A83+4*$A83+7),0)+IF(Analyse!$E$110="X",INDIRECT("'DATA - økonomi'!U"&amp;4+15*$A83+4*$A83+8),0)+IF(Analyse!$E$111="X",INDIRECT("'DATA - økonomi'!U"&amp;4+15*$A83+4*$A83+9),0)+IF(Analyse!$E$112="X",INDIRECT("'DATA - økonomi'!U"&amp;4+15*$A83+4*$A83+10),0)+IF(Analyse!$E$115="X",INDIRECT("'DATA - økonomi'!U"&amp;4+15*$A83+4*$A83+11),0)+IF(Analyse!$E$116="X",INDIRECT("'DATA - økonomi'!U"&amp;4+15*$A83+4*$A83+12),0)+IF(Analyse!$E$117="X",INDIRECT("'DATA - økonomi'!U"&amp;4+15*$A83+4*$A83+13),0)+IF(Analyse!$E$129="X",INDIRECT("'DATA - økonomi'!U"&amp;4+15*$A83+4*$A83+14),0)</f>
        <v>0</v>
      </c>
      <c r="V83" s="36">
        <f ca="1">IF(Analyse!$E$3="X",INDIRECT("'DATA - økonomi'!V"&amp;4+15*$A83+4*$A83+0),0)+IF(Analyse!$E$4="X",INDIRECT("'DATA - økonomi'!V"&amp;4+15*$A83+4*$A83+1),0)+IF(Analyse!$E$104="X",INDIRECT("'DATA - økonomi'!V"&amp;4+15*$A83+4*$A83+2),0)+IF(Analyse!$E$105="X",INDIRECT("'DATA - økonomi'!V"&amp;4+15*$A83+4*$A83+3),0)+IF(Analyse!$E$106="X",INDIRECT("'DATA - økonomi'!V"&amp;4+15*$A83+4*$A83+4),0)+IF(Analyse!$E$107="X",INDIRECT("'DATA - økonomi'!V"&amp;4+15*$A83+4*$A83+5),0)+IF(Analyse!$E$108="X",INDIRECT("'DATA - økonomi'!V"&amp;4+15*$A83+4*$A83+6),0)+IF(Analyse!$E$109="X",INDIRECT("'DATA - økonomi'!V"&amp;4+15*$A83+4*$A83+7),0)+IF(Analyse!$E$110="X",INDIRECT("'DATA - økonomi'!V"&amp;4+15*$A83+4*$A83+8),0)+IF(Analyse!$E$111="X",INDIRECT("'DATA - økonomi'!V"&amp;4+15*$A83+4*$A83+9),0)+IF(Analyse!$E$112="X",INDIRECT("'DATA - økonomi'!V"&amp;4+15*$A83+4*$A83+10),0)+IF(Analyse!$E$115="X",INDIRECT("'DATA - økonomi'!V"&amp;4+15*$A83+4*$A83+11),0)+IF(Analyse!$E$116="X",INDIRECT("'DATA - økonomi'!V"&amp;4+15*$A83+4*$A83+12),0)+IF(Analyse!$E$117="X",INDIRECT("'DATA - økonomi'!V"&amp;4+15*$A83+4*$A83+13),0)+IF(Analyse!$E$129="X",INDIRECT("'DATA - økonomi'!V"&amp;4+15*$A83+4*$A83+14),0)</f>
        <v>0</v>
      </c>
      <c r="W83" s="36">
        <f ca="1">IF(Analyse!$E$3="X",INDIRECT("'DATA - økonomi'!W"&amp;4+15*$A83+4*$A83+0),0)+IF(Analyse!$E$4="X",INDIRECT("'DATA - økonomi'!W"&amp;4+15*$A83+4*$A83+1),0)+IF(Analyse!$E$104="X",INDIRECT("'DATA - økonomi'!W"&amp;4+15*$A83+4*$A83+2),0)+IF(Analyse!$E$105="X",INDIRECT("'DATA - økonomi'!W"&amp;4+15*$A83+4*$A83+3),0)+IF(Analyse!$E$106="X",INDIRECT("'DATA - økonomi'!W"&amp;4+15*$A83+4*$A83+4),0)+IF(Analyse!$E$107="X",INDIRECT("'DATA - økonomi'!W"&amp;4+15*$A83+4*$A83+5),0)+IF(Analyse!$E$108="X",INDIRECT("'DATA - økonomi'!W"&amp;4+15*$A83+4*$A83+6),0)+IF(Analyse!$E$109="X",INDIRECT("'DATA - økonomi'!W"&amp;4+15*$A83+4*$A83+7),0)+IF(Analyse!$E$110="X",INDIRECT("'DATA - økonomi'!W"&amp;4+15*$A83+4*$A83+8),0)+IF(Analyse!$E$111="X",INDIRECT("'DATA - økonomi'!W"&amp;4+15*$A83+4*$A83+9),0)+IF(Analyse!$E$112="X",INDIRECT("'DATA - økonomi'!W"&amp;4+15*$A83+4*$A83+10),0)+IF(Analyse!$E$115="X",INDIRECT("'DATA - økonomi'!W"&amp;4+15*$A83+4*$A83+11),0)+IF(Analyse!$E$116="X",INDIRECT("'DATA - økonomi'!W"&amp;4+15*$A83+4*$A83+12),0)+IF(Analyse!$E$117="X",INDIRECT("'DATA - økonomi'!W"&amp;4+15*$A83+4*$A83+13),0)+IF(Analyse!$E$129="X",INDIRECT("'DATA - økonomi'!W"&amp;4+15*$A83+4*$A83+14),0)</f>
        <v>0</v>
      </c>
      <c r="X83" s="36">
        <f ca="1">IF(Analyse!$E$3="X",INDIRECT("'DATA - økonomi'!X"&amp;4+15*$A83+4*$A83+0),0)+IF(Analyse!$E$4="X",INDIRECT("'DATA - økonomi'!X"&amp;4+15*$A83+4*$A83+1),0)+IF(Analyse!$E$104="X",INDIRECT("'DATA - økonomi'!X"&amp;4+15*$A83+4*$A83+2),0)+IF(Analyse!$E$105="X",INDIRECT("'DATA - økonomi'!X"&amp;4+15*$A83+4*$A83+3),0)+IF(Analyse!$E$106="X",INDIRECT("'DATA - økonomi'!X"&amp;4+15*$A83+4*$A83+4),0)+IF(Analyse!$E$107="X",INDIRECT("'DATA - økonomi'!X"&amp;4+15*$A83+4*$A83+5),0)+IF(Analyse!$E$108="X",INDIRECT("'DATA - økonomi'!X"&amp;4+15*$A83+4*$A83+6),0)+IF(Analyse!$E$109="X",INDIRECT("'DATA - økonomi'!X"&amp;4+15*$A83+4*$A83+7),0)+IF(Analyse!$E$110="X",INDIRECT("'DATA - økonomi'!X"&amp;4+15*$A83+4*$A83+8),0)+IF(Analyse!$E$111="X",INDIRECT("'DATA - økonomi'!X"&amp;4+15*$A83+4*$A83+9),0)+IF(Analyse!$E$112="X",INDIRECT("'DATA - økonomi'!X"&amp;4+15*$A83+4*$A83+10),0)+IF(Analyse!$E$115="X",INDIRECT("'DATA - økonomi'!X"&amp;4+15*$A83+4*$A83+11),0)+IF(Analyse!$E$116="X",INDIRECT("'DATA - økonomi'!X"&amp;4+15*$A83+4*$A83+12),0)+IF(Analyse!$E$117="X",INDIRECT("'DATA - økonomi'!X"&amp;4+15*$A83+4*$A83+13),0)+IF(Analyse!$E$129="X",INDIRECT("'DATA - økonomi'!X"&amp;4+15*$A83+4*$A83+14),0)</f>
        <v>0</v>
      </c>
      <c r="Y83" s="36">
        <f ca="1">IF(Analyse!$E$3="X",INDIRECT("'DATA - økonomi'!Y"&amp;4+15*$A83+4*$A83+0),0)+IF(Analyse!$E$4="X",INDIRECT("'DATA - økonomi'!Y"&amp;4+15*$A83+4*$A83+1),0)+IF(Analyse!$E$104="X",INDIRECT("'DATA - økonomi'!Y"&amp;4+15*$A83+4*$A83+2),0)+IF(Analyse!$E$105="X",INDIRECT("'DATA - økonomi'!Y"&amp;4+15*$A83+4*$A83+3),0)+IF(Analyse!$E$106="X",INDIRECT("'DATA - økonomi'!Y"&amp;4+15*$A83+4*$A83+4),0)+IF(Analyse!$E$107="X",INDIRECT("'DATA - økonomi'!Y"&amp;4+15*$A83+4*$A83+5),0)+IF(Analyse!$E$108="X",INDIRECT("'DATA - økonomi'!Y"&amp;4+15*$A83+4*$A83+6),0)+IF(Analyse!$E$109="X",INDIRECT("'DATA - økonomi'!Y"&amp;4+15*$A83+4*$A83+7),0)+IF(Analyse!$E$110="X",INDIRECT("'DATA - økonomi'!Y"&amp;4+15*$A83+4*$A83+8),0)+IF(Analyse!$E$111="X",INDIRECT("'DATA - økonomi'!Y"&amp;4+15*$A83+4*$A83+9),0)+IF(Analyse!$E$112="X",INDIRECT("'DATA - økonomi'!Y"&amp;4+15*$A83+4*$A83+10),0)+IF(Analyse!$E$115="X",INDIRECT("'DATA - økonomi'!Y"&amp;4+15*$A83+4*$A83+11),0)+IF(Analyse!$E$116="X",INDIRECT("'DATA - økonomi'!Y"&amp;4+15*$A83+4*$A83+12),0)+IF(Analyse!$E$117="X",INDIRECT("'DATA - økonomi'!Y"&amp;4+15*$A83+4*$A83+13),0)+IF(Analyse!$E$129="X",INDIRECT("'DATA - økonomi'!Y"&amp;4+15*$A83+4*$A83+14),0)</f>
        <v>0</v>
      </c>
      <c r="Z83" s="36">
        <f ca="1">IF(Analyse!$E$3="X",INDIRECT("'DATA - økonomi'!Z"&amp;4+15*$A83+4*$A83+0),0)+IF(Analyse!$E$4="X",INDIRECT("'DATA - økonomi'!Z"&amp;4+15*$A83+4*$A83+1),0)+IF(Analyse!$E$104="X",INDIRECT("'DATA - økonomi'!Z"&amp;4+15*$A83+4*$A83+2),0)+IF(Analyse!$E$105="X",INDIRECT("'DATA - økonomi'!Z"&amp;4+15*$A83+4*$A83+3),0)+IF(Analyse!$E$106="X",INDIRECT("'DATA - økonomi'!Z"&amp;4+15*$A83+4*$A83+4),0)+IF(Analyse!$E$107="X",INDIRECT("'DATA - økonomi'!Z"&amp;4+15*$A83+4*$A83+5),0)+IF(Analyse!$E$108="X",INDIRECT("'DATA - økonomi'!Z"&amp;4+15*$A83+4*$A83+6),0)+IF(Analyse!$E$109="X",INDIRECT("'DATA - økonomi'!Z"&amp;4+15*$A83+4*$A83+7),0)+IF(Analyse!$E$110="X",INDIRECT("'DATA - økonomi'!Z"&amp;4+15*$A83+4*$A83+8),0)+IF(Analyse!$E$111="X",INDIRECT("'DATA - økonomi'!Z"&amp;4+15*$A83+4*$A83+9),0)+IF(Analyse!$E$112="X",INDIRECT("'DATA - økonomi'!Z"&amp;4+15*$A83+4*$A83+10),0)+IF(Analyse!$E$115="X",INDIRECT("'DATA - økonomi'!Z"&amp;4+15*$A83+4*$A83+11),0)+IF(Analyse!$E$116="X",INDIRECT("'DATA - økonomi'!Z"&amp;4+15*$A83+4*$A83+12),0)+IF(Analyse!$E$117="X",INDIRECT("'DATA - økonomi'!Z"&amp;4+15*$A83+4*$A83+13),0)+IF(Analyse!$E$129="X",INDIRECT("'DATA - økonomi'!Z"&amp;4+15*$A83+4*$A83+14),0)</f>
        <v>0</v>
      </c>
      <c r="AA83" s="36">
        <f ca="1">IF(Analyse!$E$3="X",INDIRECT("'DATA - økonomi'!Z"&amp;4+15*$A83+4*$A83+0),0)+IF(Analyse!$E$4="X",INDIRECT("'DATA - økonomi'!Z"&amp;4+15*$A83+4*$A83+1),0)+IF(Analyse!$E$104="X",INDIRECT("'DATA - økonomi'!Z"&amp;4+15*$A83+4*$A83+2),0)+IF(Analyse!$E$105="X",INDIRECT("'DATA - økonomi'!Z"&amp;4+15*$A83+4*$A83+3),0)+IF(Analyse!$E$106="X",INDIRECT("'DATA - økonomi'!Z"&amp;4+15*$A83+4*$A83+4),0)+IF(Analyse!$E$107="X",INDIRECT("'DATA - økonomi'!Z"&amp;4+15*$A83+4*$A83+5),0)+IF(Analyse!$E$108="X",INDIRECT("'DATA - økonomi'!Z"&amp;4+15*$A83+4*$A83+6),0)+IF(Analyse!$E$109="X",INDIRECT("'DATA - økonomi'!Z"&amp;4+15*$A83+4*$A83+7),0)+IF(Analyse!$E$110="X",INDIRECT("'DATA - økonomi'!Z"&amp;4+15*$A83+4*$A83+8),0)+IF(Analyse!$E$111="X",INDIRECT("'DATA - økonomi'!Z"&amp;4+15*$A83+4*$A83+9),0)+IF(Analyse!$E$112="X",INDIRECT("'DATA - økonomi'!Z"&amp;4+15*$A83+4*$A83+10),0)+IF(Analyse!$E$115="X",INDIRECT("'DATA - økonomi'!Z"&amp;4+15*$A83+4*$A83+11),0)+IF(Analyse!$E$116="X",INDIRECT("'DATA - økonomi'!Z"&amp;4+15*$A83+4*$A83+12),0)+IF(Analyse!$E$117="X",INDIRECT("'DATA - økonomi'!Z"&amp;4+15*$A83+4*$A83+13),0)+IF(Analyse!$E$129="X",INDIRECT("'DATA - økonomi'!Z"&amp;4+15*$A83+4*$A83+14),0)</f>
        <v>0</v>
      </c>
      <c r="AB83" s="36">
        <f ca="1">IF(Analyse!$E$3="X",INDIRECT("'DATA - økonomi'!Z"&amp;4+15*$A83+4*$A83+0),0)+IF(Analyse!$E$4="X",INDIRECT("'DATA - økonomi'!Z"&amp;4+15*$A83+4*$A83+1),0)+IF(Analyse!$E$104="X",INDIRECT("'DATA - økonomi'!Z"&amp;4+15*$A83+4*$A83+2),0)+IF(Analyse!$E$105="X",INDIRECT("'DATA - økonomi'!Z"&amp;4+15*$A83+4*$A83+3),0)+IF(Analyse!$E$106="X",INDIRECT("'DATA - økonomi'!Z"&amp;4+15*$A83+4*$A83+4),0)+IF(Analyse!$E$107="X",INDIRECT("'DATA - økonomi'!Z"&amp;4+15*$A83+4*$A83+5),0)+IF(Analyse!$E$108="X",INDIRECT("'DATA - økonomi'!Z"&amp;4+15*$A83+4*$A83+6),0)+IF(Analyse!$E$109="X",INDIRECT("'DATA - økonomi'!Z"&amp;4+15*$A83+4*$A83+7),0)+IF(Analyse!$E$110="X",INDIRECT("'DATA - økonomi'!Z"&amp;4+15*$A83+4*$A83+8),0)+IF(Analyse!$E$111="X",INDIRECT("'DATA - økonomi'!Z"&amp;4+15*$A83+4*$A83+9),0)+IF(Analyse!$E$112="X",INDIRECT("'DATA - økonomi'!Z"&amp;4+15*$A83+4*$A83+10),0)+IF(Analyse!$E$115="X",INDIRECT("'DATA - økonomi'!Z"&amp;4+15*$A83+4*$A83+11),0)+IF(Analyse!$E$116="X",INDIRECT("'DATA - økonomi'!Z"&amp;4+15*$A83+4*$A83+12),0)+IF(Analyse!$E$117="X",INDIRECT("'DATA - økonomi'!Z"&amp;4+15*$A83+4*$A83+13),0)+IF(Analyse!$E$129="X",INDIRECT("'DATA - økonomi'!Z"&amp;4+15*$A83+4*$A83+14),0)</f>
        <v>0</v>
      </c>
      <c r="AC83" s="30"/>
      <c r="AD83" s="35" t="s">
        <v>91</v>
      </c>
      <c r="AE83" s="36">
        <f ca="1">IF(Analyse!$E$3="X",INDIRECT("'DATA - økonomi'!AE"&amp;4+15*$A83+4*$A83+0),0)+IF(Analyse!$E$4="X",INDIRECT("'DATA - økonomi'!AE"&amp;4+15*$A83+4*$A83+1),0)+IF(Analyse!$E$104="X",INDIRECT("'DATA - økonomi'!AE"&amp;4+15*$A83+4*$A83+2),0)+IF(Analyse!$E$105="X",INDIRECT("'DATA - økonomi'!AE"&amp;4+15*$A83+4*$A83+3),0)+IF(Analyse!$E$106="X",INDIRECT("'DATA - økonomi'!AE"&amp;4+15*$A83+4*$A83+4),0)+IF(Analyse!$E$107="X",INDIRECT("'DATA - økonomi'!AE"&amp;4+15*$A83+4*$A83+5),0)+IF(Analyse!$E$108="X",INDIRECT("'DATA - økonomi'!AE"&amp;4+15*$A83+4*$A83+6),0)+IF(Analyse!$E$109="X",INDIRECT("'DATA - økonomi'!AE"&amp;4+15*$A83+4*$A83+7),0)+IF(Analyse!$E$110="X",INDIRECT("'DATA - økonomi'!AE"&amp;4+15*$A83+4*$A83+8),0)+IF(Analyse!$E$111="X",INDIRECT("'DATA - økonomi'!AE"&amp;4+15*$A83+4*$A83+9),0)+IF(Analyse!$E$112="X",INDIRECT("'DATA - økonomi'!AE"&amp;4+15*$A83+4*$A83+10),0)+IF(Analyse!$E$115="X",INDIRECT("'DATA - økonomi'!AE"&amp;4+15*$A83+4*$A83+11),0)+IF(Analyse!$E$116="X",INDIRECT("'DATA - økonomi'!AE"&amp;4+15*$A83+4*$A83+12),0)+IF(Analyse!$E$117="X",INDIRECT("'DATA - økonomi'!AE"&amp;4+15*$A83+4*$A83+13),0)+IF(Analyse!$E$129="X",INDIRECT("'DATA - økonomi'!AE"&amp;4+15*$A83+4*$A83+14),0)</f>
        <v>0</v>
      </c>
      <c r="AF83" s="36">
        <f ca="1">IF(Analyse!$E$3="X",INDIRECT("'DATA - økonomi'!AF"&amp;4+15*$A83+4*$A83+0),0)+IF(Analyse!$E$4="X",INDIRECT("'DATA - økonomi'!AF"&amp;4+15*$A83+4*$A83+1),0)+IF(Analyse!$E$104="X",INDIRECT("'DATA - økonomi'!AF"&amp;4+15*$A83+4*$A83+2),0)+IF(Analyse!$E$105="X",INDIRECT("'DATA - økonomi'!AF"&amp;4+15*$A83+4*$A83+3),0)+IF(Analyse!$E$106="X",INDIRECT("'DATA - økonomi'!AF"&amp;4+15*$A83+4*$A83+4),0)+IF(Analyse!$E$107="X",INDIRECT("'DATA - økonomi'!AF"&amp;4+15*$A83+4*$A83+5),0)+IF(Analyse!$E$108="X",INDIRECT("'DATA - økonomi'!AF"&amp;4+15*$A83+4*$A83+6),0)+IF(Analyse!$E$109="X",INDIRECT("'DATA - økonomi'!AF"&amp;4+15*$A83+4*$A83+7),0)+IF(Analyse!$E$110="X",INDIRECT("'DATA - økonomi'!AF"&amp;4+15*$A83+4*$A83+8),0)+IF(Analyse!$E$111="X",INDIRECT("'DATA - økonomi'!AF"&amp;4+15*$A83+4*$A83+9),0)+IF(Analyse!$E$112="X",INDIRECT("'DATA - økonomi'!AF"&amp;4+15*$A83+4*$A83+10),0)+IF(Analyse!$E$115="X",INDIRECT("'DATA - økonomi'!AF"&amp;4+15*$A83+4*$A83+11),0)+IF(Analyse!$E$116="X",INDIRECT("'DATA - økonomi'!AF"&amp;4+15*$A83+4*$A83+12),0)+IF(Analyse!$E$117="X",INDIRECT("'DATA - økonomi'!AF"&amp;4+15*$A83+4*$A83+13),0)+IF(Analyse!$E$129="X",INDIRECT("'DATA - økonomi'!AF"&amp;4+15*$A83+4*$A83+14),0)</f>
        <v>0</v>
      </c>
      <c r="AG83" s="36">
        <f ca="1">IF(Analyse!$E$3="X",INDIRECT("'DATA - økonomi'!AG"&amp;4+15*$A83+4*$A83+0),0)+IF(Analyse!$E$4="X",INDIRECT("'DATA - økonomi'!AG"&amp;4+15*$A83+4*$A83+1),0)+IF(Analyse!$E$104="X",INDIRECT("'DATA - økonomi'!AG"&amp;4+15*$A83+4*$A83+2),0)+IF(Analyse!$E$105="X",INDIRECT("'DATA - økonomi'!AG"&amp;4+15*$A83+4*$A83+3),0)+IF(Analyse!$E$106="X",INDIRECT("'DATA - økonomi'!AG"&amp;4+15*$A83+4*$A83+4),0)+IF(Analyse!$E$107="X",INDIRECT("'DATA - økonomi'!AG"&amp;4+15*$A83+4*$A83+5),0)+IF(Analyse!$E$108="X",INDIRECT("'DATA - økonomi'!AG"&amp;4+15*$A83+4*$A83+6),0)+IF(Analyse!$E$109="X",INDIRECT("'DATA - økonomi'!AG"&amp;4+15*$A83+4*$A83+7),0)+IF(Analyse!$E$110="X",INDIRECT("'DATA - økonomi'!AG"&amp;4+15*$A83+4*$A83+8),0)+IF(Analyse!$E$111="X",INDIRECT("'DATA - økonomi'!AG"&amp;4+15*$A83+4*$A83+9),0)+IF(Analyse!$E$112="X",INDIRECT("'DATA - økonomi'!AG"&amp;4+15*$A83+4*$A83+10),0)+IF(Analyse!$E$115="X",INDIRECT("'DATA - økonomi'!AG"&amp;4+15*$A83+4*$A83+11),0)+IF(Analyse!$E$116="X",INDIRECT("'DATA - økonomi'!AG"&amp;4+15*$A83+4*$A83+12),0)+IF(Analyse!$E$117="X",INDIRECT("'DATA - økonomi'!AG"&amp;4+15*$A83+4*$A83+13),0)+IF(Analyse!$E$129="X",INDIRECT("'DATA - økonomi'!AG"&amp;4+15*$A83+4*$A83+14),0)</f>
        <v>0</v>
      </c>
      <c r="AH83" s="36">
        <f ca="1">IF(Analyse!$E$3="X",INDIRECT("'DATA - økonomi'!AH"&amp;4+15*$A83+4*$A83+0),0)+IF(Analyse!$E$4="X",INDIRECT("'DATA - økonomi'!AH"&amp;4+15*$A83+4*$A83+1),0)+IF(Analyse!$E$104="X",INDIRECT("'DATA - økonomi'!AH"&amp;4+15*$A83+4*$A83+2),0)+IF(Analyse!$E$105="X",INDIRECT("'DATA - økonomi'!AH"&amp;4+15*$A83+4*$A83+3),0)+IF(Analyse!$E$106="X",INDIRECT("'DATA - økonomi'!AH"&amp;4+15*$A83+4*$A83+4),0)+IF(Analyse!$E$107="X",INDIRECT("'DATA - økonomi'!AH"&amp;4+15*$A83+4*$A83+5),0)+IF(Analyse!$E$108="X",INDIRECT("'DATA - økonomi'!AH"&amp;4+15*$A83+4*$A83+6),0)+IF(Analyse!$E$109="X",INDIRECT("'DATA - økonomi'!AH"&amp;4+15*$A83+4*$A83+7),0)+IF(Analyse!$E$110="X",INDIRECT("'DATA - økonomi'!AH"&amp;4+15*$A83+4*$A83+8),0)+IF(Analyse!$E$111="X",INDIRECT("'DATA - økonomi'!AH"&amp;4+15*$A83+4*$A83+9),0)+IF(Analyse!$E$112="X",INDIRECT("'DATA - økonomi'!AH"&amp;4+15*$A83+4*$A83+10),0)+IF(Analyse!$E$115="X",INDIRECT("'DATA - økonomi'!AH"&amp;4+15*$A83+4*$A83+11),0)+IF(Analyse!$E$116="X",INDIRECT("'DATA - økonomi'!AH"&amp;4+15*$A83+4*$A83+12),0)+IF(Analyse!$E$117="X",INDIRECT("'DATA - økonomi'!AH"&amp;4+15*$A83+4*$A83+13),0)+IF(Analyse!$E$129="X",INDIRECT("'DATA - økonomi'!AH"&amp;4+15*$A83+4*$A83+14),0)</f>
        <v>0</v>
      </c>
      <c r="AI83" s="36">
        <f ca="1">IF(Analyse!$E$3="X",INDIRECT("'DATA - økonomi'!AI"&amp;4+15*$A83+4*$A83+0),0)+IF(Analyse!$E$4="X",INDIRECT("'DATA - økonomi'!AI"&amp;4+15*$A83+4*$A83+1),0)+IF(Analyse!$E$104="X",INDIRECT("'DATA - økonomi'!AI"&amp;4+15*$A83+4*$A83+2),0)+IF(Analyse!$E$105="X",INDIRECT("'DATA - økonomi'!AI"&amp;4+15*$A83+4*$A83+3),0)+IF(Analyse!$E$106="X",INDIRECT("'DATA - økonomi'!AI"&amp;4+15*$A83+4*$A83+4),0)+IF(Analyse!$E$107="X",INDIRECT("'DATA - økonomi'!AI"&amp;4+15*$A83+4*$A83+5),0)+IF(Analyse!$E$108="X",INDIRECT("'DATA - økonomi'!AI"&amp;4+15*$A83+4*$A83+6),0)+IF(Analyse!$E$109="X",INDIRECT("'DATA - økonomi'!AI"&amp;4+15*$A83+4*$A83+7),0)+IF(Analyse!$E$110="X",INDIRECT("'DATA - økonomi'!AI"&amp;4+15*$A83+4*$A83+8),0)+IF(Analyse!$E$111="X",INDIRECT("'DATA - økonomi'!AI"&amp;4+15*$A83+4*$A83+9),0)+IF(Analyse!$E$112="X",INDIRECT("'DATA - økonomi'!AI"&amp;4+15*$A83+4*$A83+10),0)+IF(Analyse!$E$115="X",INDIRECT("'DATA - økonomi'!AI"&amp;4+15*$A83+4*$A83+11),0)+IF(Analyse!$E$116="X",INDIRECT("'DATA - økonomi'!AI"&amp;4+15*$A83+4*$A83+12),0)+IF(Analyse!$E$117="X",INDIRECT("'DATA - økonomi'!AI"&amp;4+15*$A83+4*$A83+13),0)+IF(Analyse!$E$129="X",INDIRECT("'DATA - økonomi'!AI"&amp;4+15*$A83+4*$A83+14),0)</f>
        <v>0</v>
      </c>
      <c r="AJ83" s="36">
        <f ca="1">IF(Analyse!$E$3="X",INDIRECT("'DATA - økonomi'!AJ"&amp;4+15*$A83+4*$A83+0),0)+IF(Analyse!$E$4="X",INDIRECT("'DATA - økonomi'!AJ"&amp;4+15*$A83+4*$A83+1),0)+IF(Analyse!$E$104="X",INDIRECT("'DATA - økonomi'!AJ"&amp;4+15*$A83+4*$A83+2),0)+IF(Analyse!$E$105="X",INDIRECT("'DATA - økonomi'!AJ"&amp;4+15*$A83+4*$A83+3),0)+IF(Analyse!$E$106="X",INDIRECT("'DATA - økonomi'!AJ"&amp;4+15*$A83+4*$A83+4),0)+IF(Analyse!$E$107="X",INDIRECT("'DATA - økonomi'!AJ"&amp;4+15*$A83+4*$A83+5),0)+IF(Analyse!$E$108="X",INDIRECT("'DATA - økonomi'!AJ"&amp;4+15*$A83+4*$A83+6),0)+IF(Analyse!$E$109="X",INDIRECT("'DATA - økonomi'!AJ"&amp;4+15*$A83+4*$A83+7),0)+IF(Analyse!$E$110="X",INDIRECT("'DATA - økonomi'!AJ"&amp;4+15*$A83+4*$A83+8),0)+IF(Analyse!$E$111="X",INDIRECT("'DATA - økonomi'!AJ"&amp;4+15*$A83+4*$A83+9),0)+IF(Analyse!$E$112="X",INDIRECT("'DATA - økonomi'!AJ"&amp;4+15*$A83+4*$A83+10),0)+IF(Analyse!$E$115="X",INDIRECT("'DATA - økonomi'!AJ"&amp;4+15*$A83+4*$A83+11),0)+IF(Analyse!$E$116="X",INDIRECT("'DATA - økonomi'!AJ"&amp;4+15*$A83+4*$A83+12),0)+IF(Analyse!$E$117="X",INDIRECT("'DATA - økonomi'!AJ"&amp;4+15*$A83+4*$A83+13),0)+IF(Analyse!$E$129="X",INDIRECT("'DATA - økonomi'!AJ"&amp;4+15*$A83+4*$A83+14),0)</f>
        <v>0</v>
      </c>
      <c r="AK83" s="36">
        <f ca="1">IF(Analyse!$E$3="X",INDIRECT("'DATA - økonomi'!AK"&amp;4+15*$A83+4*$A83+0),0)+IF(Analyse!$E$4="X",INDIRECT("'DATA - økonomi'!AK"&amp;4+15*$A83+4*$A83+1),0)+IF(Analyse!$E$104="X",INDIRECT("'DATA - økonomi'!AK"&amp;4+15*$A83+4*$A83+2),0)+IF(Analyse!$E$105="X",INDIRECT("'DATA - økonomi'!AK"&amp;4+15*$A83+4*$A83+3),0)+IF(Analyse!$E$106="X",INDIRECT("'DATA - økonomi'!AK"&amp;4+15*$A83+4*$A83+4),0)+IF(Analyse!$E$107="X",INDIRECT("'DATA - økonomi'!AK"&amp;4+15*$A83+4*$A83+5),0)+IF(Analyse!$E$108="X",INDIRECT("'DATA - økonomi'!AK"&amp;4+15*$A83+4*$A83+6),0)+IF(Analyse!$E$109="X",INDIRECT("'DATA - økonomi'!AK"&amp;4+15*$A83+4*$A83+7),0)+IF(Analyse!$E$110="X",INDIRECT("'DATA - økonomi'!AK"&amp;4+15*$A83+4*$A83+8),0)+IF(Analyse!$E$111="X",INDIRECT("'DATA - økonomi'!AK"&amp;4+15*$A83+4*$A83+9),0)+IF(Analyse!$E$112="X",INDIRECT("'DATA - økonomi'!AK"&amp;4+15*$A83+4*$A83+10),0)+IF(Analyse!$E$115="X",INDIRECT("'DATA - økonomi'!AK"&amp;4+15*$A83+4*$A83+11),0)+IF(Analyse!$E$116="X",INDIRECT("'DATA - økonomi'!AK"&amp;4+15*$A83+4*$A83+12),0)+IF(Analyse!$E$117="X",INDIRECT("'DATA - økonomi'!AK"&amp;4+15*$A83+4*$A83+13),0)+IF(Analyse!$E$129="X",INDIRECT("'DATA - økonomi'!AK"&amp;4+15*$A83+4*$A83+14),0)</f>
        <v>0</v>
      </c>
      <c r="AL83" s="36">
        <f ca="1">IF(Analyse!$E$3="X",INDIRECT("'DATA - økonomi'!AL"&amp;4+15*$A83+4*$A83+0),0)+IF(Analyse!$E$4="X",INDIRECT("'DATA - økonomi'!AL"&amp;4+15*$A83+4*$A83+1),0)+IF(Analyse!$E$104="X",INDIRECT("'DATA - økonomi'!AL"&amp;4+15*$A83+4*$A83+2),0)+IF(Analyse!$E$105="X",INDIRECT("'DATA - økonomi'!AL"&amp;4+15*$A83+4*$A83+3),0)+IF(Analyse!$E$106="X",INDIRECT("'DATA - økonomi'!AL"&amp;4+15*$A83+4*$A83+4),0)+IF(Analyse!$E$107="X",INDIRECT("'DATA - økonomi'!AL"&amp;4+15*$A83+4*$A83+5),0)+IF(Analyse!$E$108="X",INDIRECT("'DATA - økonomi'!AL"&amp;4+15*$A83+4*$A83+6),0)+IF(Analyse!$E$109="X",INDIRECT("'DATA - økonomi'!AL"&amp;4+15*$A83+4*$A83+7),0)+IF(Analyse!$E$110="X",INDIRECT("'DATA - økonomi'!AL"&amp;4+15*$A83+4*$A83+8),0)+IF(Analyse!$E$111="X",INDIRECT("'DATA - økonomi'!AL"&amp;4+15*$A83+4*$A83+9),0)+IF(Analyse!$E$112="X",INDIRECT("'DATA - økonomi'!AL"&amp;4+15*$A83+4*$A83+10),0)+IF(Analyse!$E$115="X",INDIRECT("'DATA - økonomi'!AL"&amp;4+15*$A83+4*$A83+11),0)+IF(Analyse!$E$116="X",INDIRECT("'DATA - økonomi'!AL"&amp;4+15*$A83+4*$A83+12),0)+IF(Analyse!$E$117="X",INDIRECT("'DATA - økonomi'!AL"&amp;4+15*$A83+4*$A83+13),0)+IF(Analyse!$E$129="X",INDIRECT("'DATA - økonomi'!AL"&amp;4+15*$A83+4*$A83+14),0)</f>
        <v>0</v>
      </c>
      <c r="AM83" s="36">
        <f ca="1">IF(Analyse!$E$3="X",INDIRECT("'DATA - økonomi'!AM"&amp;4+15*$A83+4*$A83+0),0)+IF(Analyse!$E$4="X",INDIRECT("'DATA - økonomi'!AM"&amp;4+15*$A83+4*$A83+1),0)+IF(Analyse!$E$104="X",INDIRECT("'DATA - økonomi'!AM"&amp;4+15*$A83+4*$A83+2),0)+IF(Analyse!$E$105="X",INDIRECT("'DATA - økonomi'!AM"&amp;4+15*$A83+4*$A83+3),0)+IF(Analyse!$E$106="X",INDIRECT("'DATA - økonomi'!AM"&amp;4+15*$A83+4*$A83+4),0)+IF(Analyse!$E$107="X",INDIRECT("'DATA - økonomi'!AM"&amp;4+15*$A83+4*$A83+5),0)+IF(Analyse!$E$108="X",INDIRECT("'DATA - økonomi'!AM"&amp;4+15*$A83+4*$A83+6),0)+IF(Analyse!$E$109="X",INDIRECT("'DATA - økonomi'!AM"&amp;4+15*$A83+4*$A83+7),0)+IF(Analyse!$E$110="X",INDIRECT("'DATA - økonomi'!AM"&amp;4+15*$A83+4*$A83+8),0)+IF(Analyse!$E$111="X",INDIRECT("'DATA - økonomi'!AM"&amp;4+15*$A83+4*$A83+9),0)+IF(Analyse!$E$112="X",INDIRECT("'DATA - økonomi'!AM"&amp;4+15*$A83+4*$A83+10),0)+IF(Analyse!$E$115="X",INDIRECT("'DATA - økonomi'!AM"&amp;4+15*$A83+4*$A83+11),0)+IF(Analyse!$E$116="X",INDIRECT("'DATA - økonomi'!AM"&amp;4+15*$A83+4*$A83+12),0)+IF(Analyse!$E$117="X",INDIRECT("'DATA - økonomi'!AM"&amp;4+15*$A83+4*$A83+13),0)+IF(Analyse!$E$129="X",INDIRECT("'DATA - økonomi'!AM"&amp;4+15*$A83+4*$A83+14),0)</f>
        <v>0</v>
      </c>
      <c r="AN83" s="36">
        <f ca="1">IF(Analyse!$E$3="X",INDIRECT("'DATA - økonomi'!AN"&amp;4+15*$A83+4*$A83+0),0)+IF(Analyse!$E$4="X",INDIRECT("'DATA - økonomi'!AN"&amp;4+15*$A83+4*$A83+1),0)+IF(Analyse!$E$104="X",INDIRECT("'DATA - økonomi'!AN"&amp;4+15*$A83+4*$A83+2),0)+IF(Analyse!$E$105="X",INDIRECT("'DATA - økonomi'!AN"&amp;4+15*$A83+4*$A83+3),0)+IF(Analyse!$E$106="X",INDIRECT("'DATA - økonomi'!AN"&amp;4+15*$A83+4*$A83+4),0)+IF(Analyse!$E$107="X",INDIRECT("'DATA - økonomi'!AN"&amp;4+15*$A83+4*$A83+5),0)+IF(Analyse!$E$108="X",INDIRECT("'DATA - økonomi'!AN"&amp;4+15*$A83+4*$A83+6),0)+IF(Analyse!$E$109="X",INDIRECT("'DATA - økonomi'!AN"&amp;4+15*$A83+4*$A83+7),0)+IF(Analyse!$E$110="X",INDIRECT("'DATA - økonomi'!AN"&amp;4+15*$A83+4*$A83+8),0)+IF(Analyse!$E$111="X",INDIRECT("'DATA - økonomi'!AN"&amp;4+15*$A83+4*$A83+9),0)+IF(Analyse!$E$112="X",INDIRECT("'DATA - økonomi'!AN"&amp;4+15*$A83+4*$A83+10),0)+IF(Analyse!$E$115="X",INDIRECT("'DATA - økonomi'!AN"&amp;4+15*$A83+4*$A83+11),0)+IF(Analyse!$E$116="X",INDIRECT("'DATA - økonomi'!AN"&amp;4+15*$A83+4*$A83+12),0)+IF(Analyse!$E$117="X",INDIRECT("'DATA - økonomi'!AN"&amp;4+15*$A83+4*$A83+13),0)+IF(Analyse!$E$129="X",INDIRECT("'DATA - økonomi'!AN"&amp;4+15*$A83+4*$A83+14),0)</f>
        <v>0</v>
      </c>
      <c r="AO83" s="36">
        <f ca="1">IF(Analyse!$E$3="X",INDIRECT("'DATA - økonomi'!AO"&amp;4+15*$A83+4*$A83+0),0)+IF(Analyse!$E$4="X",INDIRECT("'DATA - økonomi'!AO"&amp;4+15*$A83+4*$A83+1),0)+IF(Analyse!$E$104="X",INDIRECT("'DATA - økonomi'!AO"&amp;4+15*$A83+4*$A83+2),0)+IF(Analyse!$E$105="X",INDIRECT("'DATA - økonomi'!AO"&amp;4+15*$A83+4*$A83+3),0)+IF(Analyse!$E$106="X",INDIRECT("'DATA - økonomi'!AO"&amp;4+15*$A83+4*$A83+4),0)+IF(Analyse!$E$107="X",INDIRECT("'DATA - økonomi'!AO"&amp;4+15*$A83+4*$A83+5),0)+IF(Analyse!$E$108="X",INDIRECT("'DATA - økonomi'!AO"&amp;4+15*$A83+4*$A83+6),0)+IF(Analyse!$E$109="X",INDIRECT("'DATA - økonomi'!AO"&amp;4+15*$A83+4*$A83+7),0)+IF(Analyse!$E$110="X",INDIRECT("'DATA - økonomi'!AO"&amp;4+15*$A83+4*$A83+8),0)+IF(Analyse!$E$111="X",INDIRECT("'DATA - økonomi'!AO"&amp;4+15*$A83+4*$A83+9),0)+IF(Analyse!$E$112="X",INDIRECT("'DATA - økonomi'!AO"&amp;4+15*$A83+4*$A83+10),0)+IF(Analyse!$E$115="X",INDIRECT("'DATA - økonomi'!AO"&amp;4+15*$A83+4*$A83+11),0)+IF(Analyse!$E$116="X",INDIRECT("'DATA - økonomi'!AO"&amp;4+15*$A83+4*$A83+12),0)+IF(Analyse!$E$117="X",INDIRECT("'DATA - økonomi'!AO"&amp;4+15*$A83+4*$A83+13),0)+IF(Analyse!$E$129="X",INDIRECT("'DATA - økonomi'!AO"&amp;4+15*$A83+4*$A83+14),0)</f>
        <v>0</v>
      </c>
      <c r="AP83" s="30"/>
      <c r="AQ83" s="35" t="s">
        <v>91</v>
      </c>
      <c r="AR83" s="36">
        <f ca="1">INDIRECT("'DATA - økonomi'!AE"&amp;($A186+1)*19)</f>
        <v>18041.407999999999</v>
      </c>
      <c r="AS83" s="36">
        <f ca="1">INDIRECT("'DATA - økonomi'!AF"&amp;($A186+1)*19)</f>
        <v>17989.585999999999</v>
      </c>
      <c r="AT83" s="36">
        <f ca="1">INDIRECT("'DATA - økonomi'!AG"&amp;($A186+1)*19)</f>
        <v>17950.572</v>
      </c>
      <c r="AU83" s="36">
        <f ca="1">INDIRECT("'DATA - økonomi'!AH"&amp;($A186+1)*19)</f>
        <v>18050.773000000001</v>
      </c>
      <c r="AV83" s="36">
        <f ca="1">INDIRECT("'DATA - økonomi'!AI"&amp;($A186+1)*19)</f>
        <v>18023.355</v>
      </c>
      <c r="AW83" s="36">
        <f ca="1">INDIRECT("'DATA - økonomi'!AJ"&amp;($A186+1)*19)</f>
        <v>17979.414000000001</v>
      </c>
      <c r="AX83" s="36">
        <f ca="1">INDIRECT("'DATA - økonomi'!AK"&amp;($A186+1)*19)</f>
        <v>18019.735999999997</v>
      </c>
      <c r="AY83" s="36">
        <f ca="1">INDIRECT("'DATA - økonomi'!AL"&amp;($A186+1)*19)</f>
        <v>18048.124</v>
      </c>
      <c r="AZ83" s="36">
        <f ca="1">INDIRECT("'DATA - økonomi'!AM"&amp;($A186+1)*19)</f>
        <v>18055.786</v>
      </c>
      <c r="BA83" s="36">
        <f ca="1">INDIRECT("'DATA - økonomi'!AN"&amp;($A186+1)*19)</f>
        <v>18040.817999999999</v>
      </c>
      <c r="BB83" s="36">
        <f ca="1">INDIRECT("'DATA - økonomi'!AO"&amp;($A186+1)*19)</f>
        <v>18235.955999999998</v>
      </c>
      <c r="BC83" s="30"/>
    </row>
    <row r="84" spans="1:55" x14ac:dyDescent="0.25">
      <c r="A84" s="32">
        <v>80</v>
      </c>
      <c r="B84" s="35" t="s">
        <v>92</v>
      </c>
      <c r="C84" s="36">
        <f ca="1">IF(Analyse!$E$3="X",INDIRECT("'DATA - økonomi'!C"&amp;4+15*$A84+4*$A84+0),0)+IF(Analyse!$E$4="X",INDIRECT("'DATA - økonomi'!C"&amp;4+15*$A84+4*$A84+1),0)+IF(Analyse!$E$104="X",INDIRECT("'DATA - økonomi'!C"&amp;4+15*$A84+4*$A84+2),0)+IF(Analyse!$E$105="X",INDIRECT("'DATA - økonomi'!C"&amp;4+15*$A84+4*$A84+3),0)+IF(Analyse!$E$106="X",INDIRECT("'DATA - økonomi'!C"&amp;4+15*$A84+4*$A84+4),0)+IF(Analyse!$E$107="X",INDIRECT("'DATA - økonomi'!C"&amp;4+15*$A84+4*$A84+5),0)+IF(Analyse!$E$108="X",INDIRECT("'DATA - økonomi'!C"&amp;4+15*$A84+4*$A84+6),0)+IF(Analyse!$E$109="X",INDIRECT("'DATA - økonomi'!C"&amp;4+15*$A84+4*$A84+7),0)+IF(Analyse!$E$110="X",INDIRECT("'DATA - økonomi'!C"&amp;4+15*$A84+4*$A84+8),0)+IF(Analyse!$E$111="X",INDIRECT("'DATA - økonomi'!C"&amp;4+15*$A84+4*$A84+9),0)+IF(Analyse!$E$112="X",INDIRECT("'DATA - økonomi'!C"&amp;4+15*$A84+4*$A84+10),0)+IF(Analyse!$E$115="X",INDIRECT("'DATA - økonomi'!C"&amp;4+15*$A84+4*$A84+11),0)+IF(Analyse!$E$116="X",INDIRECT("'DATA - økonomi'!C"&amp;4+15*$A84+4*$A84+12),0)+IF(Analyse!$E$117="X",INDIRECT("'DATA - økonomi'!C"&amp;4+15*$A84+4*$A84+13),0)+IF(Analyse!$E$129="X",INDIRECT("'DATA - økonomi'!C"&amp;4+15*$A84+4*$A84+14),0)</f>
        <v>0</v>
      </c>
      <c r="D84" s="36">
        <f ca="1">IF(Analyse!$E$3="X",INDIRECT("'DATA - økonomi'!D"&amp;4+15*$A84+4*$A84+0),0)+IF(Analyse!$E$4="X",INDIRECT("'DATA - økonomi'!D"&amp;4+15*$A84+4*$A84+1),0)+IF(Analyse!$E$104="X",INDIRECT("'DATA - økonomi'!D"&amp;4+15*$A84+4*$A84+2),0)+IF(Analyse!$E$105="X",INDIRECT("'DATA - økonomi'!D"&amp;4+15*$A84+4*$A84+3),0)+IF(Analyse!$E$106="X",INDIRECT("'DATA - økonomi'!D"&amp;4+15*$A84+4*$A84+4),0)+IF(Analyse!$E$107="X",INDIRECT("'DATA - økonomi'!D"&amp;4+15*$A84+4*$A84+5),0)+IF(Analyse!$E$108="X",INDIRECT("'DATA - økonomi'!D"&amp;4+15*$A84+4*$A84+6),0)+IF(Analyse!$E$109="X",INDIRECT("'DATA - økonomi'!D"&amp;4+15*$A84+4*$A84+7),0)+IF(Analyse!$E$110="X",INDIRECT("'DATA - økonomi'!D"&amp;4+15*$A84+4*$A84+8),0)+IF(Analyse!$E$111="X",INDIRECT("'DATA - økonomi'!D"&amp;4+15*$A84+4*$A84+9),0)+IF(Analyse!$E$112="X",INDIRECT("'DATA - økonomi'!D"&amp;4+15*$A84+4*$A84+10),0)+IF(Analyse!$E$115="X",INDIRECT("'DATA - økonomi'!D"&amp;4+15*$A84+4*$A84+11),0)+IF(Analyse!$E$116="X",INDIRECT("'DATA - økonomi'!D"&amp;4+15*$A84+4*$A84+12),0)+IF(Analyse!$E$117="X",INDIRECT("'DATA - økonomi'!D"&amp;4+15*$A84+4*$A84+13),0)+IF(Analyse!$E$129="X",INDIRECT("'DATA - økonomi'!D"&amp;4+15*$A84+4*$A84+14),0)</f>
        <v>0</v>
      </c>
      <c r="E84" s="36">
        <f ca="1">IF(Analyse!$E$3="X",INDIRECT("'DATA - økonomi'!E"&amp;4+15*$A84+4*$A84+0),0)+IF(Analyse!$E$4="X",INDIRECT("'DATA - økonomi'!E"&amp;4+15*$A84+4*$A84+1),0)+IF(Analyse!$E$104="X",INDIRECT("'DATA - økonomi'!E"&amp;4+15*$A84+4*$A84+2),0)+IF(Analyse!$E$105="X",INDIRECT("'DATA - økonomi'!E"&amp;4+15*$A84+4*$A84+3),0)+IF(Analyse!$E$106="X",INDIRECT("'DATA - økonomi'!E"&amp;4+15*$A84+4*$A84+4),0)+IF(Analyse!$E$107="X",INDIRECT("'DATA - økonomi'!E"&amp;4+15*$A84+4*$A84+5),0)+IF(Analyse!$E$108="X",INDIRECT("'DATA - økonomi'!E"&amp;4+15*$A84+4*$A84+6),0)+IF(Analyse!$E$109="X",INDIRECT("'DATA - økonomi'!E"&amp;4+15*$A84+4*$A84+7),0)+IF(Analyse!$E$110="X",INDIRECT("'DATA - økonomi'!E"&amp;4+15*$A84+4*$A84+8),0)+IF(Analyse!$E$111="X",INDIRECT("'DATA - økonomi'!E"&amp;4+15*$A84+4*$A84+9),0)+IF(Analyse!$E$112="X",INDIRECT("'DATA - økonomi'!E"&amp;4+15*$A84+4*$A84+10),0)+IF(Analyse!$E$115="X",INDIRECT("'DATA - økonomi'!E"&amp;4+15*$A84+4*$A84+11),0)+IF(Analyse!$E$116="X",INDIRECT("'DATA - økonomi'!E"&amp;4+15*$A84+4*$A84+12),0)+IF(Analyse!$E$117="X",INDIRECT("'DATA - økonomi'!E"&amp;4+15*$A84+4*$A84+13),0)+IF(Analyse!$E$129="X",INDIRECT("'DATA - økonomi'!E"&amp;4+15*$A84+4*$A84+14),0)</f>
        <v>0</v>
      </c>
      <c r="F84" s="36">
        <f ca="1">IF(Analyse!$E$3="X",INDIRECT("'DATA - økonomi'!F"&amp;4+15*$A84+4*$A84+0),0)+IF(Analyse!$E$4="X",INDIRECT("'DATA - økonomi'!F"&amp;4+15*$A84+4*$A84+1),0)+IF(Analyse!$E$104="X",INDIRECT("'DATA - økonomi'!F"&amp;4+15*$A84+4*$A84+2),0)+IF(Analyse!$E$105="X",INDIRECT("'DATA - økonomi'!F"&amp;4+15*$A84+4*$A84+3),0)+IF(Analyse!$E$106="X",INDIRECT("'DATA - økonomi'!F"&amp;4+15*$A84+4*$A84+4),0)+IF(Analyse!$E$107="X",INDIRECT("'DATA - økonomi'!F"&amp;4+15*$A84+4*$A84+5),0)+IF(Analyse!$E$108="X",INDIRECT("'DATA - økonomi'!F"&amp;4+15*$A84+4*$A84+6),0)+IF(Analyse!$E$109="X",INDIRECT("'DATA - økonomi'!F"&amp;4+15*$A84+4*$A84+7),0)+IF(Analyse!$E$110="X",INDIRECT("'DATA - økonomi'!F"&amp;4+15*$A84+4*$A84+8),0)+IF(Analyse!$E$111="X",INDIRECT("'DATA - økonomi'!F"&amp;4+15*$A84+4*$A84+9),0)+IF(Analyse!$E$112="X",INDIRECT("'DATA - økonomi'!F"&amp;4+15*$A84+4*$A84+10),0)+IF(Analyse!$E$115="X",INDIRECT("'DATA - økonomi'!F"&amp;4+15*$A84+4*$A84+11),0)+IF(Analyse!$E$116="X",INDIRECT("'DATA - økonomi'!F"&amp;4+15*$A84+4*$A84+12),0)+IF(Analyse!$E$117="X",INDIRECT("'DATA - økonomi'!F"&amp;4+15*$A84+4*$A84+13),0)+IF(Analyse!$E$129="X",INDIRECT("'DATA - økonomi'!F"&amp;4+15*$A84+4*$A84+14),0)</f>
        <v>0</v>
      </c>
      <c r="G84" s="36">
        <f ca="1">IF(Analyse!$E$3="X",INDIRECT("'DATA - økonomi'!G"&amp;4+15*$A84+4*$A84+0),0)+IF(Analyse!$E$4="X",INDIRECT("'DATA - økonomi'!G"&amp;4+15*$A84+4*$A84+1),0)+IF(Analyse!$E$104="X",INDIRECT("'DATA - økonomi'!G"&amp;4+15*$A84+4*$A84+2),0)+IF(Analyse!$E$105="X",INDIRECT("'DATA - økonomi'!G"&amp;4+15*$A84+4*$A84+3),0)+IF(Analyse!$E$106="X",INDIRECT("'DATA - økonomi'!G"&amp;4+15*$A84+4*$A84+4),0)+IF(Analyse!$E$107="X",INDIRECT("'DATA - økonomi'!G"&amp;4+15*$A84+4*$A84+5),0)+IF(Analyse!$E$108="X",INDIRECT("'DATA - økonomi'!G"&amp;4+15*$A84+4*$A84+6),0)+IF(Analyse!$E$109="X",INDIRECT("'DATA - økonomi'!G"&amp;4+15*$A84+4*$A84+7),0)+IF(Analyse!$E$110="X",INDIRECT("'DATA - økonomi'!G"&amp;4+15*$A84+4*$A84+8),0)+IF(Analyse!$E$111="X",INDIRECT("'DATA - økonomi'!G"&amp;4+15*$A84+4*$A84+9),0)+IF(Analyse!$E$112="X",INDIRECT("'DATA - økonomi'!G"&amp;4+15*$A84+4*$A84+10),0)+IF(Analyse!$E$115="X",INDIRECT("'DATA - økonomi'!G"&amp;4+15*$A84+4*$A84+11),0)+IF(Analyse!$E$116="X",INDIRECT("'DATA - økonomi'!G"&amp;4+15*$A84+4*$A84+12),0)+IF(Analyse!$E$117="X",INDIRECT("'DATA - økonomi'!G"&amp;4+15*$A84+4*$A84+13),0)+IF(Analyse!$E$129="X",INDIRECT("'DATA - økonomi'!G"&amp;4+15*$A84+4*$A84+14),0)</f>
        <v>0</v>
      </c>
      <c r="H84" s="36">
        <f ca="1">IF(Analyse!$E$3="X",INDIRECT("'DATA - økonomi'!H"&amp;4+15*$A84+4*$A84+0),0)+IF(Analyse!$E$4="X",INDIRECT("'DATA - økonomi'!H"&amp;4+15*$A84+4*$A84+1),0)+IF(Analyse!$E$104="X",INDIRECT("'DATA - økonomi'!H"&amp;4+15*$A84+4*$A84+2),0)+IF(Analyse!$E$105="X",INDIRECT("'DATA - økonomi'!H"&amp;4+15*$A84+4*$A84+3),0)+IF(Analyse!$E$106="X",INDIRECT("'DATA - økonomi'!H"&amp;4+15*$A84+4*$A84+4),0)+IF(Analyse!$E$107="X",INDIRECT("'DATA - økonomi'!H"&amp;4+15*$A84+4*$A84+5),0)+IF(Analyse!$E$108="X",INDIRECT("'DATA - økonomi'!H"&amp;4+15*$A84+4*$A84+6),0)+IF(Analyse!$E$109="X",INDIRECT("'DATA - økonomi'!H"&amp;4+15*$A84+4*$A84+7),0)+IF(Analyse!$E$110="X",INDIRECT("'DATA - økonomi'!H"&amp;4+15*$A84+4*$A84+8),0)+IF(Analyse!$E$111="X",INDIRECT("'DATA - økonomi'!H"&amp;4+15*$A84+4*$A84+9),0)+IF(Analyse!$E$112="X",INDIRECT("'DATA - økonomi'!H"&amp;4+15*$A84+4*$A84+10),0)+IF(Analyse!$E$115="X",INDIRECT("'DATA - økonomi'!H"&amp;4+15*$A84+4*$A84+11),0)+IF(Analyse!$E$116="X",INDIRECT("'DATA - økonomi'!H"&amp;4+15*$A84+4*$A84+12),0)+IF(Analyse!$E$117="X",INDIRECT("'DATA - økonomi'!H"&amp;4+15*$A84+4*$A84+13),0)+IF(Analyse!$E$129="X",INDIRECT("'DATA - økonomi'!H"&amp;4+15*$A84+4*$A84+14),0)</f>
        <v>0</v>
      </c>
      <c r="I84" s="36">
        <f ca="1">IF(Analyse!$E$3="X",INDIRECT("'DATA - økonomi'!I"&amp;4+15*$A84+4*$A84+0),0)+IF(Analyse!$E$4="X",INDIRECT("'DATA - økonomi'!I"&amp;4+15*$A84+4*$A84+1),0)+IF(Analyse!$E$104="X",INDIRECT("'DATA - økonomi'!I"&amp;4+15*$A84+4*$A84+2),0)+IF(Analyse!$E$105="X",INDIRECT("'DATA - økonomi'!I"&amp;4+15*$A84+4*$A84+3),0)+IF(Analyse!$E$106="X",INDIRECT("'DATA - økonomi'!I"&amp;4+15*$A84+4*$A84+4),0)+IF(Analyse!$E$107="X",INDIRECT("'DATA - økonomi'!I"&amp;4+15*$A84+4*$A84+5),0)+IF(Analyse!$E$108="X",INDIRECT("'DATA - økonomi'!I"&amp;4+15*$A84+4*$A84+6),0)+IF(Analyse!$E$109="X",INDIRECT("'DATA - økonomi'!I"&amp;4+15*$A84+4*$A84+7),0)+IF(Analyse!$E$110="X",INDIRECT("'DATA - økonomi'!I"&amp;4+15*$A84+4*$A84+8),0)+IF(Analyse!$E$111="X",INDIRECT("'DATA - økonomi'!I"&amp;4+15*$A84+4*$A84+9),0)+IF(Analyse!$E$112="X",INDIRECT("'DATA - økonomi'!I"&amp;4+15*$A84+4*$A84+10),0)+IF(Analyse!$E$115="X",INDIRECT("'DATA - økonomi'!I"&amp;4+15*$A84+4*$A84+11),0)+IF(Analyse!$E$116="X",INDIRECT("'DATA - økonomi'!I"&amp;4+15*$A84+4*$A84+12),0)+IF(Analyse!$E$117="X",INDIRECT("'DATA - økonomi'!I"&amp;4+15*$A84+4*$A84+13),0)+IF(Analyse!$E$129="X",INDIRECT("'DATA - økonomi'!I"&amp;4+15*$A84+4*$A84+14),0)</f>
        <v>0</v>
      </c>
      <c r="J84" s="36">
        <f ca="1">IF(Analyse!$E$3="X",INDIRECT("'DATA - økonomi'!J"&amp;4+15*$A84+4*$A84+0),0)+IF(Analyse!$E$4="X",INDIRECT("'DATA - økonomi'!J"&amp;4+15*$A84+4*$A84+1),0)+IF(Analyse!$E$104="X",INDIRECT("'DATA - økonomi'!J"&amp;4+15*$A84+4*$A84+2),0)+IF(Analyse!$E$105="X",INDIRECT("'DATA - økonomi'!J"&amp;4+15*$A84+4*$A84+3),0)+IF(Analyse!$E$106="X",INDIRECT("'DATA - økonomi'!J"&amp;4+15*$A84+4*$A84+4),0)+IF(Analyse!$E$107="X",INDIRECT("'DATA - økonomi'!J"&amp;4+15*$A84+4*$A84+5),0)+IF(Analyse!$E$108="X",INDIRECT("'DATA - økonomi'!J"&amp;4+15*$A84+4*$A84+6),0)+IF(Analyse!$E$109="X",INDIRECT("'DATA - økonomi'!J"&amp;4+15*$A84+4*$A84+7),0)+IF(Analyse!$E$110="X",INDIRECT("'DATA - økonomi'!J"&amp;4+15*$A84+4*$A84+8),0)+IF(Analyse!$E$111="X",INDIRECT("'DATA - økonomi'!J"&amp;4+15*$A84+4*$A84+9),0)+IF(Analyse!$E$112="X",INDIRECT("'DATA - økonomi'!J"&amp;4+15*$A84+4*$A84+10),0)+IF(Analyse!$E$115="X",INDIRECT("'DATA - økonomi'!J"&amp;4+15*$A84+4*$A84+11),0)+IF(Analyse!$E$116="X",INDIRECT("'DATA - økonomi'!J"&amp;4+15*$A84+4*$A84+12),0)+IF(Analyse!$E$117="X",INDIRECT("'DATA - økonomi'!J"&amp;4+15*$A84+4*$A84+13),0)+IF(Analyse!$E$129="X",INDIRECT("'DATA - økonomi'!J"&amp;4+15*$A84+4*$A84+14),0)</f>
        <v>0</v>
      </c>
      <c r="K84" s="36">
        <f ca="1">IF(Analyse!$E$3="X",INDIRECT("'DATA - økonomi'!K"&amp;4+15*$A84+4*$A84+0),0)+IF(Analyse!$E$4="X",INDIRECT("'DATA - økonomi'!K"&amp;4+15*$A84+4*$A84+1),0)+IF(Analyse!$E$104="X",INDIRECT("'DATA - økonomi'!K"&amp;4+15*$A84+4*$A84+2),0)+IF(Analyse!$E$105="X",INDIRECT("'DATA - økonomi'!K"&amp;4+15*$A84+4*$A84+3),0)+IF(Analyse!$E$106="X",INDIRECT("'DATA - økonomi'!K"&amp;4+15*$A84+4*$A84+4),0)+IF(Analyse!$E$107="X",INDIRECT("'DATA - økonomi'!K"&amp;4+15*$A84+4*$A84+5),0)+IF(Analyse!$E$108="X",INDIRECT("'DATA - økonomi'!K"&amp;4+15*$A84+4*$A84+6),0)+IF(Analyse!$E$109="X",INDIRECT("'DATA - økonomi'!K"&amp;4+15*$A84+4*$A84+7),0)+IF(Analyse!$E$110="X",INDIRECT("'DATA - økonomi'!K"&amp;4+15*$A84+4*$A84+8),0)+IF(Analyse!$E$111="X",INDIRECT("'DATA - økonomi'!K"&amp;4+15*$A84+4*$A84+9),0)+IF(Analyse!$E$112="X",INDIRECT("'DATA - økonomi'!K"&amp;4+15*$A84+4*$A84+10),0)+IF(Analyse!$E$115="X",INDIRECT("'DATA - økonomi'!K"&amp;4+15*$A84+4*$A84+11),0)+IF(Analyse!$E$116="X",INDIRECT("'DATA - økonomi'!K"&amp;4+15*$A84+4*$A84+12),0)+IF(Analyse!$E$117="X",INDIRECT("'DATA - økonomi'!K"&amp;4+15*$A84+4*$A84+13),0)+IF(Analyse!$E$129="X",INDIRECT("'DATA - økonomi'!K"&amp;4+15*$A84+4*$A84+14),0)</f>
        <v>0</v>
      </c>
      <c r="L84" s="36">
        <f ca="1">IF(Analyse!$E$3="X",INDIRECT("'DATA - økonomi'!L"&amp;4+15*$A84+4*$A84+0),0)+IF(Analyse!$E$4="X",INDIRECT("'DATA - økonomi'!L"&amp;4+15*$A84+4*$A84+1),0)+IF(Analyse!$E$104="X",INDIRECT("'DATA - økonomi'!L"&amp;4+15*$A84+4*$A84+2),0)+IF(Analyse!$E$105="X",INDIRECT("'DATA - økonomi'!L"&amp;4+15*$A84+4*$A84+3),0)+IF(Analyse!$E$106="X",INDIRECT("'DATA - økonomi'!L"&amp;4+15*$A84+4*$A84+4),0)+IF(Analyse!$E$107="X",INDIRECT("'DATA - økonomi'!L"&amp;4+15*$A84+4*$A84+5),0)+IF(Analyse!$E$108="X",INDIRECT("'DATA - økonomi'!L"&amp;4+15*$A84+4*$A84+6),0)+IF(Analyse!$E$109="X",INDIRECT("'DATA - økonomi'!L"&amp;4+15*$A84+4*$A84+7),0)+IF(Analyse!$E$110="X",INDIRECT("'DATA - økonomi'!L"&amp;4+15*$A84+4*$A84+8),0)+IF(Analyse!$E$111="X",INDIRECT("'DATA - økonomi'!L"&amp;4+15*$A84+4*$A84+9),0)+IF(Analyse!$E$112="X",INDIRECT("'DATA - økonomi'!L"&amp;4+15*$A84+4*$A84+10),0)+IF(Analyse!$E$115="X",INDIRECT("'DATA - økonomi'!L"&amp;4+15*$A84+4*$A84+11),0)+IF(Analyse!$E$116="X",INDIRECT("'DATA - økonomi'!L"&amp;4+15*$A84+4*$A84+12),0)+IF(Analyse!$E$117="X",INDIRECT("'DATA - økonomi'!L"&amp;4+15*$A84+4*$A84+13),0)+IF(Analyse!$E$129="X",INDIRECT("'DATA - økonomi'!L"&amp;4+15*$A84+4*$A84+14),0)</f>
        <v>0</v>
      </c>
      <c r="M84" s="36">
        <f ca="1">IF(Analyse!$E$3="X",INDIRECT("'DATA - økonomi'!M"&amp;4+15*$A84+4*$A84+0),0)+IF(Analyse!$E$4="X",INDIRECT("'DATA - økonomi'!M"&amp;4+15*$A84+4*$A84+1),0)+IF(Analyse!$E$104="X",INDIRECT("'DATA - økonomi'!M"&amp;4+15*$A84+4*$A84+2),0)+IF(Analyse!$E$105="X",INDIRECT("'DATA - økonomi'!M"&amp;4+15*$A84+4*$A84+3),0)+IF(Analyse!$E$106="X",INDIRECT("'DATA - økonomi'!M"&amp;4+15*$A84+4*$A84+4),0)+IF(Analyse!$E$107="X",INDIRECT("'DATA - økonomi'!M"&amp;4+15*$A84+4*$A84+5),0)+IF(Analyse!$E$108="X",INDIRECT("'DATA - økonomi'!M"&amp;4+15*$A84+4*$A84+6),0)+IF(Analyse!$E$109="X",INDIRECT("'DATA - økonomi'!M"&amp;4+15*$A84+4*$A84+7),0)+IF(Analyse!$E$110="X",INDIRECT("'DATA - økonomi'!M"&amp;4+15*$A84+4*$A84+8),0)+IF(Analyse!$E$111="X",INDIRECT("'DATA - økonomi'!M"&amp;4+15*$A84+4*$A84+9),0)+IF(Analyse!$E$112="X",INDIRECT("'DATA - økonomi'!M"&amp;4+15*$A84+4*$A84+10),0)+IF(Analyse!$E$115="X",INDIRECT("'DATA - økonomi'!M"&amp;4+15*$A84+4*$A84+11),0)+IF(Analyse!$E$116="X",INDIRECT("'DATA - økonomi'!M"&amp;4+15*$A84+4*$A84+12),0)+IF(Analyse!$E$117="X",INDIRECT("'DATA - økonomi'!M"&amp;4+15*$A84+4*$A84+13),0)+IF(Analyse!$E$129="X",INDIRECT("'DATA - økonomi'!M"&amp;4+15*$A84+4*$A84+14),0)</f>
        <v>0</v>
      </c>
      <c r="N84" s="36">
        <f ca="1">IF(Analyse!$E$3="X",INDIRECT("'DATA - økonomi'!N"&amp;4+15*$A84+4*$A84+0),0)+IF(Analyse!$E$4="X",INDIRECT("'DATA - økonomi'!N"&amp;4+15*$A84+4*$A84+1),0)+IF(Analyse!$E$104="X",INDIRECT("'DATA - økonomi'!N"&amp;4+15*$A84+4*$A84+2),0)+IF(Analyse!$E$105="X",INDIRECT("'DATA - økonomi'!N"&amp;4+15*$A84+4*$A84+3),0)+IF(Analyse!$E$106="X",INDIRECT("'DATA - økonomi'!N"&amp;4+15*$A84+4*$A84+4),0)+IF(Analyse!$E$107="X",INDIRECT("'DATA - økonomi'!N"&amp;4+15*$A84+4*$A84+5),0)+IF(Analyse!$E$108="X",INDIRECT("'DATA - økonomi'!N"&amp;4+15*$A84+4*$A84+6),0)+IF(Analyse!$E$109="X",INDIRECT("'DATA - økonomi'!N"&amp;4+15*$A84+4*$A84+7),0)+IF(Analyse!$E$110="X",INDIRECT("'DATA - økonomi'!N"&amp;4+15*$A84+4*$A84+8),0)+IF(Analyse!$E$111="X",INDIRECT("'DATA - økonomi'!N"&amp;4+15*$A84+4*$A84+9),0)+IF(Analyse!$E$112="X",INDIRECT("'DATA - økonomi'!N"&amp;4+15*$A84+4*$A84+10),0)+IF(Analyse!$E$115="X",INDIRECT("'DATA - økonomi'!N"&amp;4+15*$A84+4*$A84+11),0)+IF(Analyse!$E$116="X",INDIRECT("'DATA - økonomi'!N"&amp;4+15*$A84+4*$A84+12),0)+IF(Analyse!$E$117="X",INDIRECT("'DATA - økonomi'!N"&amp;4+15*$A84+4*$A84+13),0)+IF(Analyse!$E$129="X",INDIRECT("'DATA - økonomi'!N"&amp;4+15*$A84+4*$A84+14),0)</f>
        <v>0</v>
      </c>
      <c r="O84" s="32"/>
      <c r="P84" s="35" t="s">
        <v>92</v>
      </c>
      <c r="Q84" s="36">
        <f ca="1">IF(Analyse!$E$3="X",INDIRECT("'DATA - økonomi'!Q"&amp;4+15*$A84+4*$A84+0),0)+IF(Analyse!$E$4="X",INDIRECT("'DATA - økonomi'!Q"&amp;4+15*$A84+4*$A84+1),0)+IF(Analyse!$E$104="X",INDIRECT("'DATA - økonomi'!Q"&amp;4+15*$A84+4*$A84+2),0)+IF(Analyse!$E$105="X",INDIRECT("'DATA - økonomi'!Q"&amp;4+15*$A84+4*$A84+3),0)+IF(Analyse!$E$106="X",INDIRECT("'DATA - økonomi'!Q"&amp;4+15*$A84+4*$A84+4),0)+IF(Analyse!$E$107="X",INDIRECT("'DATA - økonomi'!Q"&amp;4+15*$A84+4*$A84+5),0)+IF(Analyse!$E$108="X",INDIRECT("'DATA - økonomi'!Q"&amp;4+15*$A84+4*$A84+6),0)+IF(Analyse!$E$109="X",INDIRECT("'DATA - økonomi'!Q"&amp;4+15*$A84+4*$A84+7),0)+IF(Analyse!$E$110="X",INDIRECT("'DATA - økonomi'!Q"&amp;4+15*$A84+4*$A84+8),0)+IF(Analyse!$E$111="X",INDIRECT("'DATA - økonomi'!Q"&amp;4+15*$A84+4*$A84+9),0)+IF(Analyse!$E$112="X",INDIRECT("'DATA - økonomi'!Q"&amp;4+15*$A84+4*$A84+10),0)+IF(Analyse!$E$115="X",INDIRECT("'DATA - økonomi'!Q"&amp;4+15*$A84+4*$A84+11),0)+IF(Analyse!$E$116="X",INDIRECT("'DATA - økonomi'!Q"&amp;4+15*$A84+4*$A84+12),0)+IF(Analyse!$E$117="X",INDIRECT("'DATA - økonomi'!Q"&amp;4+15*$A84+4*$A84+13),0)+IF(Analyse!$E$129="X",INDIRECT("'DATA - økonomi'!Q"&amp;4+15*$A84+4*$A84+14),0)</f>
        <v>0</v>
      </c>
      <c r="R84" s="36">
        <f ca="1">IF(Analyse!$E$3="X",INDIRECT("'DATA - økonomi'!R"&amp;4+15*$A84+4*$A84+0),0)+IF(Analyse!$E$4="X",INDIRECT("'DATA - økonomi'!R"&amp;4+15*$A84+4*$A84+1),0)+IF(Analyse!$E$104="X",INDIRECT("'DATA - økonomi'!R"&amp;4+15*$A84+4*$A84+2),0)+IF(Analyse!$E$105="X",INDIRECT("'DATA - økonomi'!R"&amp;4+15*$A84+4*$A84+3),0)+IF(Analyse!$E$106="X",INDIRECT("'DATA - økonomi'!R"&amp;4+15*$A84+4*$A84+4),0)+IF(Analyse!$E$107="X",INDIRECT("'DATA - økonomi'!R"&amp;4+15*$A84+4*$A84+5),0)+IF(Analyse!$E$108="X",INDIRECT("'DATA - økonomi'!R"&amp;4+15*$A84+4*$A84+6),0)+IF(Analyse!$E$109="X",INDIRECT("'DATA - økonomi'!R"&amp;4+15*$A84+4*$A84+7),0)+IF(Analyse!$E$110="X",INDIRECT("'DATA - økonomi'!R"&amp;4+15*$A84+4*$A84+8),0)+IF(Analyse!$E$111="X",INDIRECT("'DATA - økonomi'!R"&amp;4+15*$A84+4*$A84+9),0)+IF(Analyse!$E$112="X",INDIRECT("'DATA - økonomi'!R"&amp;4+15*$A84+4*$A84+10),0)+IF(Analyse!$E$115="X",INDIRECT("'DATA - økonomi'!R"&amp;4+15*$A84+4*$A84+11),0)+IF(Analyse!$E$116="X",INDIRECT("'DATA - økonomi'!R"&amp;4+15*$A84+4*$A84+12),0)+IF(Analyse!$E$117="X",INDIRECT("'DATA - økonomi'!R"&amp;4+15*$A84+4*$A84+13),0)+IF(Analyse!$E$129="X",INDIRECT("'DATA - økonomi'!R"&amp;4+15*$A84+4*$A84+14),0)</f>
        <v>0</v>
      </c>
      <c r="S84" s="36">
        <f ca="1">IF(Analyse!$E$3="X",INDIRECT("'DATA - økonomi'!S"&amp;4+15*$A84+4*$A84+0),0)+IF(Analyse!$E$4="X",INDIRECT("'DATA - økonomi'!S"&amp;4+15*$A84+4*$A84+1),0)+IF(Analyse!$E$104="X",INDIRECT("'DATA - økonomi'!S"&amp;4+15*$A84+4*$A84+2),0)+IF(Analyse!$E$105="X",INDIRECT("'DATA - økonomi'!S"&amp;4+15*$A84+4*$A84+3),0)+IF(Analyse!$E$106="X",INDIRECT("'DATA - økonomi'!S"&amp;4+15*$A84+4*$A84+4),0)+IF(Analyse!$E$107="X",INDIRECT("'DATA - økonomi'!S"&amp;4+15*$A84+4*$A84+5),0)+IF(Analyse!$E$108="X",INDIRECT("'DATA - økonomi'!S"&amp;4+15*$A84+4*$A84+6),0)+IF(Analyse!$E$109="X",INDIRECT("'DATA - økonomi'!S"&amp;4+15*$A84+4*$A84+7),0)+IF(Analyse!$E$110="X",INDIRECT("'DATA - økonomi'!S"&amp;4+15*$A84+4*$A84+8),0)+IF(Analyse!$E$111="X",INDIRECT("'DATA - økonomi'!S"&amp;4+15*$A84+4*$A84+9),0)+IF(Analyse!$E$112="X",INDIRECT("'DATA - økonomi'!S"&amp;4+15*$A84+4*$A84+10),0)+IF(Analyse!$E$115="X",INDIRECT("'DATA - økonomi'!S"&amp;4+15*$A84+4*$A84+11),0)+IF(Analyse!$E$116="X",INDIRECT("'DATA - økonomi'!S"&amp;4+15*$A84+4*$A84+12),0)+IF(Analyse!$E$117="X",INDIRECT("'DATA - økonomi'!S"&amp;4+15*$A84+4*$A84+13),0)+IF(Analyse!$E$129="X",INDIRECT("'DATA - økonomi'!S"&amp;4+15*$A84+4*$A84+14),0)</f>
        <v>0</v>
      </c>
      <c r="T84" s="36">
        <f ca="1">IF(Analyse!$E$3="X",INDIRECT("'DATA - økonomi'!T"&amp;4+15*$A84+4*$A84+0),0)+IF(Analyse!$E$4="X",INDIRECT("'DATA - økonomi'!T"&amp;4+15*$A84+4*$A84+1),0)+IF(Analyse!$E$104="X",INDIRECT("'DATA - økonomi'!T"&amp;4+15*$A84+4*$A84+2),0)+IF(Analyse!$E$105="X",INDIRECT("'DATA - økonomi'!T"&amp;4+15*$A84+4*$A84+3),0)+IF(Analyse!$E$106="X",INDIRECT("'DATA - økonomi'!T"&amp;4+15*$A84+4*$A84+4),0)+IF(Analyse!$E$107="X",INDIRECT("'DATA - økonomi'!T"&amp;4+15*$A84+4*$A84+5),0)+IF(Analyse!$E$108="X",INDIRECT("'DATA - økonomi'!T"&amp;4+15*$A84+4*$A84+6),0)+IF(Analyse!$E$109="X",INDIRECT("'DATA - økonomi'!T"&amp;4+15*$A84+4*$A84+7),0)+IF(Analyse!$E$110="X",INDIRECT("'DATA - økonomi'!T"&amp;4+15*$A84+4*$A84+8),0)+IF(Analyse!$E$111="X",INDIRECT("'DATA - økonomi'!T"&amp;4+15*$A84+4*$A84+9),0)+IF(Analyse!$E$112="X",INDIRECT("'DATA - økonomi'!T"&amp;4+15*$A84+4*$A84+10),0)+IF(Analyse!$E$115="X",INDIRECT("'DATA - økonomi'!T"&amp;4+15*$A84+4*$A84+11),0)+IF(Analyse!$E$116="X",INDIRECT("'DATA - økonomi'!T"&amp;4+15*$A84+4*$A84+12),0)+IF(Analyse!$E$117="X",INDIRECT("'DATA - økonomi'!T"&amp;4+15*$A84+4*$A84+13),0)+IF(Analyse!$E$129="X",INDIRECT("'DATA - økonomi'!T"&amp;4+15*$A84+4*$A84+14),0)</f>
        <v>0</v>
      </c>
      <c r="U84" s="36">
        <f ca="1">IF(Analyse!$E$3="X",INDIRECT("'DATA - økonomi'!U"&amp;4+15*$A84+4*$A84+0),0)+IF(Analyse!$E$4="X",INDIRECT("'DATA - økonomi'!U"&amp;4+15*$A84+4*$A84+1),0)+IF(Analyse!$E$104="X",INDIRECT("'DATA - økonomi'!U"&amp;4+15*$A84+4*$A84+2),0)+IF(Analyse!$E$105="X",INDIRECT("'DATA - økonomi'!U"&amp;4+15*$A84+4*$A84+3),0)+IF(Analyse!$E$106="X",INDIRECT("'DATA - økonomi'!U"&amp;4+15*$A84+4*$A84+4),0)+IF(Analyse!$E$107="X",INDIRECT("'DATA - økonomi'!U"&amp;4+15*$A84+4*$A84+5),0)+IF(Analyse!$E$108="X",INDIRECT("'DATA - økonomi'!U"&amp;4+15*$A84+4*$A84+6),0)+IF(Analyse!$E$109="X",INDIRECT("'DATA - økonomi'!U"&amp;4+15*$A84+4*$A84+7),0)+IF(Analyse!$E$110="X",INDIRECT("'DATA - økonomi'!U"&amp;4+15*$A84+4*$A84+8),0)+IF(Analyse!$E$111="X",INDIRECT("'DATA - økonomi'!U"&amp;4+15*$A84+4*$A84+9),0)+IF(Analyse!$E$112="X",INDIRECT("'DATA - økonomi'!U"&amp;4+15*$A84+4*$A84+10),0)+IF(Analyse!$E$115="X",INDIRECT("'DATA - økonomi'!U"&amp;4+15*$A84+4*$A84+11),0)+IF(Analyse!$E$116="X",INDIRECT("'DATA - økonomi'!U"&amp;4+15*$A84+4*$A84+12),0)+IF(Analyse!$E$117="X",INDIRECT("'DATA - økonomi'!U"&amp;4+15*$A84+4*$A84+13),0)+IF(Analyse!$E$129="X",INDIRECT("'DATA - økonomi'!U"&amp;4+15*$A84+4*$A84+14),0)</f>
        <v>0</v>
      </c>
      <c r="V84" s="36">
        <f ca="1">IF(Analyse!$E$3="X",INDIRECT("'DATA - økonomi'!V"&amp;4+15*$A84+4*$A84+0),0)+IF(Analyse!$E$4="X",INDIRECT("'DATA - økonomi'!V"&amp;4+15*$A84+4*$A84+1),0)+IF(Analyse!$E$104="X",INDIRECT("'DATA - økonomi'!V"&amp;4+15*$A84+4*$A84+2),0)+IF(Analyse!$E$105="X",INDIRECT("'DATA - økonomi'!V"&amp;4+15*$A84+4*$A84+3),0)+IF(Analyse!$E$106="X",INDIRECT("'DATA - økonomi'!V"&amp;4+15*$A84+4*$A84+4),0)+IF(Analyse!$E$107="X",INDIRECT("'DATA - økonomi'!V"&amp;4+15*$A84+4*$A84+5),0)+IF(Analyse!$E$108="X",INDIRECT("'DATA - økonomi'!V"&amp;4+15*$A84+4*$A84+6),0)+IF(Analyse!$E$109="X",INDIRECT("'DATA - økonomi'!V"&amp;4+15*$A84+4*$A84+7),0)+IF(Analyse!$E$110="X",INDIRECT("'DATA - økonomi'!V"&amp;4+15*$A84+4*$A84+8),0)+IF(Analyse!$E$111="X",INDIRECT("'DATA - økonomi'!V"&amp;4+15*$A84+4*$A84+9),0)+IF(Analyse!$E$112="X",INDIRECT("'DATA - økonomi'!V"&amp;4+15*$A84+4*$A84+10),0)+IF(Analyse!$E$115="X",INDIRECT("'DATA - økonomi'!V"&amp;4+15*$A84+4*$A84+11),0)+IF(Analyse!$E$116="X",INDIRECT("'DATA - økonomi'!V"&amp;4+15*$A84+4*$A84+12),0)+IF(Analyse!$E$117="X",INDIRECT("'DATA - økonomi'!V"&amp;4+15*$A84+4*$A84+13),0)+IF(Analyse!$E$129="X",INDIRECT("'DATA - økonomi'!V"&amp;4+15*$A84+4*$A84+14),0)</f>
        <v>0</v>
      </c>
      <c r="W84" s="36">
        <f ca="1">IF(Analyse!$E$3="X",INDIRECT("'DATA - økonomi'!W"&amp;4+15*$A84+4*$A84+0),0)+IF(Analyse!$E$4="X",INDIRECT("'DATA - økonomi'!W"&amp;4+15*$A84+4*$A84+1),0)+IF(Analyse!$E$104="X",INDIRECT("'DATA - økonomi'!W"&amp;4+15*$A84+4*$A84+2),0)+IF(Analyse!$E$105="X",INDIRECT("'DATA - økonomi'!W"&amp;4+15*$A84+4*$A84+3),0)+IF(Analyse!$E$106="X",INDIRECT("'DATA - økonomi'!W"&amp;4+15*$A84+4*$A84+4),0)+IF(Analyse!$E$107="X",INDIRECT("'DATA - økonomi'!W"&amp;4+15*$A84+4*$A84+5),0)+IF(Analyse!$E$108="X",INDIRECT("'DATA - økonomi'!W"&amp;4+15*$A84+4*$A84+6),0)+IF(Analyse!$E$109="X",INDIRECT("'DATA - økonomi'!W"&amp;4+15*$A84+4*$A84+7),0)+IF(Analyse!$E$110="X",INDIRECT("'DATA - økonomi'!W"&amp;4+15*$A84+4*$A84+8),0)+IF(Analyse!$E$111="X",INDIRECT("'DATA - økonomi'!W"&amp;4+15*$A84+4*$A84+9),0)+IF(Analyse!$E$112="X",INDIRECT("'DATA - økonomi'!W"&amp;4+15*$A84+4*$A84+10),0)+IF(Analyse!$E$115="X",INDIRECT("'DATA - økonomi'!W"&amp;4+15*$A84+4*$A84+11),0)+IF(Analyse!$E$116="X",INDIRECT("'DATA - økonomi'!W"&amp;4+15*$A84+4*$A84+12),0)+IF(Analyse!$E$117="X",INDIRECT("'DATA - økonomi'!W"&amp;4+15*$A84+4*$A84+13),0)+IF(Analyse!$E$129="X",INDIRECT("'DATA - økonomi'!W"&amp;4+15*$A84+4*$A84+14),0)</f>
        <v>0</v>
      </c>
      <c r="X84" s="36">
        <f ca="1">IF(Analyse!$E$3="X",INDIRECT("'DATA - økonomi'!X"&amp;4+15*$A84+4*$A84+0),0)+IF(Analyse!$E$4="X",INDIRECT("'DATA - økonomi'!X"&amp;4+15*$A84+4*$A84+1),0)+IF(Analyse!$E$104="X",INDIRECT("'DATA - økonomi'!X"&amp;4+15*$A84+4*$A84+2),0)+IF(Analyse!$E$105="X",INDIRECT("'DATA - økonomi'!X"&amp;4+15*$A84+4*$A84+3),0)+IF(Analyse!$E$106="X",INDIRECT("'DATA - økonomi'!X"&amp;4+15*$A84+4*$A84+4),0)+IF(Analyse!$E$107="X",INDIRECT("'DATA - økonomi'!X"&amp;4+15*$A84+4*$A84+5),0)+IF(Analyse!$E$108="X",INDIRECT("'DATA - økonomi'!X"&amp;4+15*$A84+4*$A84+6),0)+IF(Analyse!$E$109="X",INDIRECT("'DATA - økonomi'!X"&amp;4+15*$A84+4*$A84+7),0)+IF(Analyse!$E$110="X",INDIRECT("'DATA - økonomi'!X"&amp;4+15*$A84+4*$A84+8),0)+IF(Analyse!$E$111="X",INDIRECT("'DATA - økonomi'!X"&amp;4+15*$A84+4*$A84+9),0)+IF(Analyse!$E$112="X",INDIRECT("'DATA - økonomi'!X"&amp;4+15*$A84+4*$A84+10),0)+IF(Analyse!$E$115="X",INDIRECT("'DATA - økonomi'!X"&amp;4+15*$A84+4*$A84+11),0)+IF(Analyse!$E$116="X",INDIRECT("'DATA - økonomi'!X"&amp;4+15*$A84+4*$A84+12),0)+IF(Analyse!$E$117="X",INDIRECT("'DATA - økonomi'!X"&amp;4+15*$A84+4*$A84+13),0)+IF(Analyse!$E$129="X",INDIRECT("'DATA - økonomi'!X"&amp;4+15*$A84+4*$A84+14),0)</f>
        <v>0</v>
      </c>
      <c r="Y84" s="36">
        <f ca="1">IF(Analyse!$E$3="X",INDIRECT("'DATA - økonomi'!Y"&amp;4+15*$A84+4*$A84+0),0)+IF(Analyse!$E$4="X",INDIRECT("'DATA - økonomi'!Y"&amp;4+15*$A84+4*$A84+1),0)+IF(Analyse!$E$104="X",INDIRECT("'DATA - økonomi'!Y"&amp;4+15*$A84+4*$A84+2),0)+IF(Analyse!$E$105="X",INDIRECT("'DATA - økonomi'!Y"&amp;4+15*$A84+4*$A84+3),0)+IF(Analyse!$E$106="X",INDIRECT("'DATA - økonomi'!Y"&amp;4+15*$A84+4*$A84+4),0)+IF(Analyse!$E$107="X",INDIRECT("'DATA - økonomi'!Y"&amp;4+15*$A84+4*$A84+5),0)+IF(Analyse!$E$108="X",INDIRECT("'DATA - økonomi'!Y"&amp;4+15*$A84+4*$A84+6),0)+IF(Analyse!$E$109="X",INDIRECT("'DATA - økonomi'!Y"&amp;4+15*$A84+4*$A84+7),0)+IF(Analyse!$E$110="X",INDIRECT("'DATA - økonomi'!Y"&amp;4+15*$A84+4*$A84+8),0)+IF(Analyse!$E$111="X",INDIRECT("'DATA - økonomi'!Y"&amp;4+15*$A84+4*$A84+9),0)+IF(Analyse!$E$112="X",INDIRECT("'DATA - økonomi'!Y"&amp;4+15*$A84+4*$A84+10),0)+IF(Analyse!$E$115="X",INDIRECT("'DATA - økonomi'!Y"&amp;4+15*$A84+4*$A84+11),0)+IF(Analyse!$E$116="X",INDIRECT("'DATA - økonomi'!Y"&amp;4+15*$A84+4*$A84+12),0)+IF(Analyse!$E$117="X",INDIRECT("'DATA - økonomi'!Y"&amp;4+15*$A84+4*$A84+13),0)+IF(Analyse!$E$129="X",INDIRECT("'DATA - økonomi'!Y"&amp;4+15*$A84+4*$A84+14),0)</f>
        <v>0</v>
      </c>
      <c r="Z84" s="36">
        <f ca="1">IF(Analyse!$E$3="X",INDIRECT("'DATA - økonomi'!Z"&amp;4+15*$A84+4*$A84+0),0)+IF(Analyse!$E$4="X",INDIRECT("'DATA - økonomi'!Z"&amp;4+15*$A84+4*$A84+1),0)+IF(Analyse!$E$104="X",INDIRECT("'DATA - økonomi'!Z"&amp;4+15*$A84+4*$A84+2),0)+IF(Analyse!$E$105="X",INDIRECT("'DATA - økonomi'!Z"&amp;4+15*$A84+4*$A84+3),0)+IF(Analyse!$E$106="X",INDIRECT("'DATA - økonomi'!Z"&amp;4+15*$A84+4*$A84+4),0)+IF(Analyse!$E$107="X",INDIRECT("'DATA - økonomi'!Z"&amp;4+15*$A84+4*$A84+5),0)+IF(Analyse!$E$108="X",INDIRECT("'DATA - økonomi'!Z"&amp;4+15*$A84+4*$A84+6),0)+IF(Analyse!$E$109="X",INDIRECT("'DATA - økonomi'!Z"&amp;4+15*$A84+4*$A84+7),0)+IF(Analyse!$E$110="X",INDIRECT("'DATA - økonomi'!Z"&amp;4+15*$A84+4*$A84+8),0)+IF(Analyse!$E$111="X",INDIRECT("'DATA - økonomi'!Z"&amp;4+15*$A84+4*$A84+9),0)+IF(Analyse!$E$112="X",INDIRECT("'DATA - økonomi'!Z"&amp;4+15*$A84+4*$A84+10),0)+IF(Analyse!$E$115="X",INDIRECT("'DATA - økonomi'!Z"&amp;4+15*$A84+4*$A84+11),0)+IF(Analyse!$E$116="X",INDIRECT("'DATA - økonomi'!Z"&amp;4+15*$A84+4*$A84+12),0)+IF(Analyse!$E$117="X",INDIRECT("'DATA - økonomi'!Z"&amp;4+15*$A84+4*$A84+13),0)+IF(Analyse!$E$129="X",INDIRECT("'DATA - økonomi'!Z"&amp;4+15*$A84+4*$A84+14),0)</f>
        <v>0</v>
      </c>
      <c r="AA84" s="36">
        <f ca="1">IF(Analyse!$E$3="X",INDIRECT("'DATA - økonomi'!Z"&amp;4+15*$A84+4*$A84+0),0)+IF(Analyse!$E$4="X",INDIRECT("'DATA - økonomi'!Z"&amp;4+15*$A84+4*$A84+1),0)+IF(Analyse!$E$104="X",INDIRECT("'DATA - økonomi'!Z"&amp;4+15*$A84+4*$A84+2),0)+IF(Analyse!$E$105="X",INDIRECT("'DATA - økonomi'!Z"&amp;4+15*$A84+4*$A84+3),0)+IF(Analyse!$E$106="X",INDIRECT("'DATA - økonomi'!Z"&amp;4+15*$A84+4*$A84+4),0)+IF(Analyse!$E$107="X",INDIRECT("'DATA - økonomi'!Z"&amp;4+15*$A84+4*$A84+5),0)+IF(Analyse!$E$108="X",INDIRECT("'DATA - økonomi'!Z"&amp;4+15*$A84+4*$A84+6),0)+IF(Analyse!$E$109="X",INDIRECT("'DATA - økonomi'!Z"&amp;4+15*$A84+4*$A84+7),0)+IF(Analyse!$E$110="X",INDIRECT("'DATA - økonomi'!Z"&amp;4+15*$A84+4*$A84+8),0)+IF(Analyse!$E$111="X",INDIRECT("'DATA - økonomi'!Z"&amp;4+15*$A84+4*$A84+9),0)+IF(Analyse!$E$112="X",INDIRECT("'DATA - økonomi'!Z"&amp;4+15*$A84+4*$A84+10),0)+IF(Analyse!$E$115="X",INDIRECT("'DATA - økonomi'!Z"&amp;4+15*$A84+4*$A84+11),0)+IF(Analyse!$E$116="X",INDIRECT("'DATA - økonomi'!Z"&amp;4+15*$A84+4*$A84+12),0)+IF(Analyse!$E$117="X",INDIRECT("'DATA - økonomi'!Z"&amp;4+15*$A84+4*$A84+13),0)+IF(Analyse!$E$129="X",INDIRECT("'DATA - økonomi'!Z"&amp;4+15*$A84+4*$A84+14),0)</f>
        <v>0</v>
      </c>
      <c r="AB84" s="36">
        <f ca="1">IF(Analyse!$E$3="X",INDIRECT("'DATA - økonomi'!Z"&amp;4+15*$A84+4*$A84+0),0)+IF(Analyse!$E$4="X",INDIRECT("'DATA - økonomi'!Z"&amp;4+15*$A84+4*$A84+1),0)+IF(Analyse!$E$104="X",INDIRECT("'DATA - økonomi'!Z"&amp;4+15*$A84+4*$A84+2),0)+IF(Analyse!$E$105="X",INDIRECT("'DATA - økonomi'!Z"&amp;4+15*$A84+4*$A84+3),0)+IF(Analyse!$E$106="X",INDIRECT("'DATA - økonomi'!Z"&amp;4+15*$A84+4*$A84+4),0)+IF(Analyse!$E$107="X",INDIRECT("'DATA - økonomi'!Z"&amp;4+15*$A84+4*$A84+5),0)+IF(Analyse!$E$108="X",INDIRECT("'DATA - økonomi'!Z"&amp;4+15*$A84+4*$A84+6),0)+IF(Analyse!$E$109="X",INDIRECT("'DATA - økonomi'!Z"&amp;4+15*$A84+4*$A84+7),0)+IF(Analyse!$E$110="X",INDIRECT("'DATA - økonomi'!Z"&amp;4+15*$A84+4*$A84+8),0)+IF(Analyse!$E$111="X",INDIRECT("'DATA - økonomi'!Z"&amp;4+15*$A84+4*$A84+9),0)+IF(Analyse!$E$112="X",INDIRECT("'DATA - økonomi'!Z"&amp;4+15*$A84+4*$A84+10),0)+IF(Analyse!$E$115="X",INDIRECT("'DATA - økonomi'!Z"&amp;4+15*$A84+4*$A84+11),0)+IF(Analyse!$E$116="X",INDIRECT("'DATA - økonomi'!Z"&amp;4+15*$A84+4*$A84+12),0)+IF(Analyse!$E$117="X",INDIRECT("'DATA - økonomi'!Z"&amp;4+15*$A84+4*$A84+13),0)+IF(Analyse!$E$129="X",INDIRECT("'DATA - økonomi'!Z"&amp;4+15*$A84+4*$A84+14),0)</f>
        <v>0</v>
      </c>
      <c r="AC84" s="30"/>
      <c r="AD84" s="35" t="s">
        <v>92</v>
      </c>
      <c r="AE84" s="36">
        <f ca="1">IF(Analyse!$E$3="X",INDIRECT("'DATA - økonomi'!AE"&amp;4+15*$A84+4*$A84+0),0)+IF(Analyse!$E$4="X",INDIRECT("'DATA - økonomi'!AE"&amp;4+15*$A84+4*$A84+1),0)+IF(Analyse!$E$104="X",INDIRECT("'DATA - økonomi'!AE"&amp;4+15*$A84+4*$A84+2),0)+IF(Analyse!$E$105="X",INDIRECT("'DATA - økonomi'!AE"&amp;4+15*$A84+4*$A84+3),0)+IF(Analyse!$E$106="X",INDIRECT("'DATA - økonomi'!AE"&amp;4+15*$A84+4*$A84+4),0)+IF(Analyse!$E$107="X",INDIRECT("'DATA - økonomi'!AE"&amp;4+15*$A84+4*$A84+5),0)+IF(Analyse!$E$108="X",INDIRECT("'DATA - økonomi'!AE"&amp;4+15*$A84+4*$A84+6),0)+IF(Analyse!$E$109="X",INDIRECT("'DATA - økonomi'!AE"&amp;4+15*$A84+4*$A84+7),0)+IF(Analyse!$E$110="X",INDIRECT("'DATA - økonomi'!AE"&amp;4+15*$A84+4*$A84+8),0)+IF(Analyse!$E$111="X",INDIRECT("'DATA - økonomi'!AE"&amp;4+15*$A84+4*$A84+9),0)+IF(Analyse!$E$112="X",INDIRECT("'DATA - økonomi'!AE"&amp;4+15*$A84+4*$A84+10),0)+IF(Analyse!$E$115="X",INDIRECT("'DATA - økonomi'!AE"&amp;4+15*$A84+4*$A84+11),0)+IF(Analyse!$E$116="X",INDIRECT("'DATA - økonomi'!AE"&amp;4+15*$A84+4*$A84+12),0)+IF(Analyse!$E$117="X",INDIRECT("'DATA - økonomi'!AE"&amp;4+15*$A84+4*$A84+13),0)+IF(Analyse!$E$129="X",INDIRECT("'DATA - økonomi'!AE"&amp;4+15*$A84+4*$A84+14),0)</f>
        <v>0</v>
      </c>
      <c r="AF84" s="36">
        <f ca="1">IF(Analyse!$E$3="X",INDIRECT("'DATA - økonomi'!AF"&amp;4+15*$A84+4*$A84+0),0)+IF(Analyse!$E$4="X",INDIRECT("'DATA - økonomi'!AF"&amp;4+15*$A84+4*$A84+1),0)+IF(Analyse!$E$104="X",INDIRECT("'DATA - økonomi'!AF"&amp;4+15*$A84+4*$A84+2),0)+IF(Analyse!$E$105="X",INDIRECT("'DATA - økonomi'!AF"&amp;4+15*$A84+4*$A84+3),0)+IF(Analyse!$E$106="X",INDIRECT("'DATA - økonomi'!AF"&amp;4+15*$A84+4*$A84+4),0)+IF(Analyse!$E$107="X",INDIRECT("'DATA - økonomi'!AF"&amp;4+15*$A84+4*$A84+5),0)+IF(Analyse!$E$108="X",INDIRECT("'DATA - økonomi'!AF"&amp;4+15*$A84+4*$A84+6),0)+IF(Analyse!$E$109="X",INDIRECT("'DATA - økonomi'!AF"&amp;4+15*$A84+4*$A84+7),0)+IF(Analyse!$E$110="X",INDIRECT("'DATA - økonomi'!AF"&amp;4+15*$A84+4*$A84+8),0)+IF(Analyse!$E$111="X",INDIRECT("'DATA - økonomi'!AF"&amp;4+15*$A84+4*$A84+9),0)+IF(Analyse!$E$112="X",INDIRECT("'DATA - økonomi'!AF"&amp;4+15*$A84+4*$A84+10),0)+IF(Analyse!$E$115="X",INDIRECT("'DATA - økonomi'!AF"&amp;4+15*$A84+4*$A84+11),0)+IF(Analyse!$E$116="X",INDIRECT("'DATA - økonomi'!AF"&amp;4+15*$A84+4*$A84+12),0)+IF(Analyse!$E$117="X",INDIRECT("'DATA - økonomi'!AF"&amp;4+15*$A84+4*$A84+13),0)+IF(Analyse!$E$129="X",INDIRECT("'DATA - økonomi'!AF"&amp;4+15*$A84+4*$A84+14),0)</f>
        <v>0</v>
      </c>
      <c r="AG84" s="36">
        <f ca="1">IF(Analyse!$E$3="X",INDIRECT("'DATA - økonomi'!AG"&amp;4+15*$A84+4*$A84+0),0)+IF(Analyse!$E$4="X",INDIRECT("'DATA - økonomi'!AG"&amp;4+15*$A84+4*$A84+1),0)+IF(Analyse!$E$104="X",INDIRECT("'DATA - økonomi'!AG"&amp;4+15*$A84+4*$A84+2),0)+IF(Analyse!$E$105="X",INDIRECT("'DATA - økonomi'!AG"&amp;4+15*$A84+4*$A84+3),0)+IF(Analyse!$E$106="X",INDIRECT("'DATA - økonomi'!AG"&amp;4+15*$A84+4*$A84+4),0)+IF(Analyse!$E$107="X",INDIRECT("'DATA - økonomi'!AG"&amp;4+15*$A84+4*$A84+5),0)+IF(Analyse!$E$108="X",INDIRECT("'DATA - økonomi'!AG"&amp;4+15*$A84+4*$A84+6),0)+IF(Analyse!$E$109="X",INDIRECT("'DATA - økonomi'!AG"&amp;4+15*$A84+4*$A84+7),0)+IF(Analyse!$E$110="X",INDIRECT("'DATA - økonomi'!AG"&amp;4+15*$A84+4*$A84+8),0)+IF(Analyse!$E$111="X",INDIRECT("'DATA - økonomi'!AG"&amp;4+15*$A84+4*$A84+9),0)+IF(Analyse!$E$112="X",INDIRECT("'DATA - økonomi'!AG"&amp;4+15*$A84+4*$A84+10),0)+IF(Analyse!$E$115="X",INDIRECT("'DATA - økonomi'!AG"&amp;4+15*$A84+4*$A84+11),0)+IF(Analyse!$E$116="X",INDIRECT("'DATA - økonomi'!AG"&amp;4+15*$A84+4*$A84+12),0)+IF(Analyse!$E$117="X",INDIRECT("'DATA - økonomi'!AG"&amp;4+15*$A84+4*$A84+13),0)+IF(Analyse!$E$129="X",INDIRECT("'DATA - økonomi'!AG"&amp;4+15*$A84+4*$A84+14),0)</f>
        <v>0</v>
      </c>
      <c r="AH84" s="36">
        <f ca="1">IF(Analyse!$E$3="X",INDIRECT("'DATA - økonomi'!AH"&amp;4+15*$A84+4*$A84+0),0)+IF(Analyse!$E$4="X",INDIRECT("'DATA - økonomi'!AH"&amp;4+15*$A84+4*$A84+1),0)+IF(Analyse!$E$104="X",INDIRECT("'DATA - økonomi'!AH"&amp;4+15*$A84+4*$A84+2),0)+IF(Analyse!$E$105="X",INDIRECT("'DATA - økonomi'!AH"&amp;4+15*$A84+4*$A84+3),0)+IF(Analyse!$E$106="X",INDIRECT("'DATA - økonomi'!AH"&amp;4+15*$A84+4*$A84+4),0)+IF(Analyse!$E$107="X",INDIRECT("'DATA - økonomi'!AH"&amp;4+15*$A84+4*$A84+5),0)+IF(Analyse!$E$108="X",INDIRECT("'DATA - økonomi'!AH"&amp;4+15*$A84+4*$A84+6),0)+IF(Analyse!$E$109="X",INDIRECT("'DATA - økonomi'!AH"&amp;4+15*$A84+4*$A84+7),0)+IF(Analyse!$E$110="X",INDIRECT("'DATA - økonomi'!AH"&amp;4+15*$A84+4*$A84+8),0)+IF(Analyse!$E$111="X",INDIRECT("'DATA - økonomi'!AH"&amp;4+15*$A84+4*$A84+9),0)+IF(Analyse!$E$112="X",INDIRECT("'DATA - økonomi'!AH"&amp;4+15*$A84+4*$A84+10),0)+IF(Analyse!$E$115="X",INDIRECT("'DATA - økonomi'!AH"&amp;4+15*$A84+4*$A84+11),0)+IF(Analyse!$E$116="X",INDIRECT("'DATA - økonomi'!AH"&amp;4+15*$A84+4*$A84+12),0)+IF(Analyse!$E$117="X",INDIRECT("'DATA - økonomi'!AH"&amp;4+15*$A84+4*$A84+13),0)+IF(Analyse!$E$129="X",INDIRECT("'DATA - økonomi'!AH"&amp;4+15*$A84+4*$A84+14),0)</f>
        <v>0</v>
      </c>
      <c r="AI84" s="36">
        <f ca="1">IF(Analyse!$E$3="X",INDIRECT("'DATA - økonomi'!AI"&amp;4+15*$A84+4*$A84+0),0)+IF(Analyse!$E$4="X",INDIRECT("'DATA - økonomi'!AI"&amp;4+15*$A84+4*$A84+1),0)+IF(Analyse!$E$104="X",INDIRECT("'DATA - økonomi'!AI"&amp;4+15*$A84+4*$A84+2),0)+IF(Analyse!$E$105="X",INDIRECT("'DATA - økonomi'!AI"&amp;4+15*$A84+4*$A84+3),0)+IF(Analyse!$E$106="X",INDIRECT("'DATA - økonomi'!AI"&amp;4+15*$A84+4*$A84+4),0)+IF(Analyse!$E$107="X",INDIRECT("'DATA - økonomi'!AI"&amp;4+15*$A84+4*$A84+5),0)+IF(Analyse!$E$108="X",INDIRECT("'DATA - økonomi'!AI"&amp;4+15*$A84+4*$A84+6),0)+IF(Analyse!$E$109="X",INDIRECT("'DATA - økonomi'!AI"&amp;4+15*$A84+4*$A84+7),0)+IF(Analyse!$E$110="X",INDIRECT("'DATA - økonomi'!AI"&amp;4+15*$A84+4*$A84+8),0)+IF(Analyse!$E$111="X",INDIRECT("'DATA - økonomi'!AI"&amp;4+15*$A84+4*$A84+9),0)+IF(Analyse!$E$112="X",INDIRECT("'DATA - økonomi'!AI"&amp;4+15*$A84+4*$A84+10),0)+IF(Analyse!$E$115="X",INDIRECT("'DATA - økonomi'!AI"&amp;4+15*$A84+4*$A84+11),0)+IF(Analyse!$E$116="X",INDIRECT("'DATA - økonomi'!AI"&amp;4+15*$A84+4*$A84+12),0)+IF(Analyse!$E$117="X",INDIRECT("'DATA - økonomi'!AI"&amp;4+15*$A84+4*$A84+13),0)+IF(Analyse!$E$129="X",INDIRECT("'DATA - økonomi'!AI"&amp;4+15*$A84+4*$A84+14),0)</f>
        <v>0</v>
      </c>
      <c r="AJ84" s="36">
        <f ca="1">IF(Analyse!$E$3="X",INDIRECT("'DATA - økonomi'!AJ"&amp;4+15*$A84+4*$A84+0),0)+IF(Analyse!$E$4="X",INDIRECT("'DATA - økonomi'!AJ"&amp;4+15*$A84+4*$A84+1),0)+IF(Analyse!$E$104="X",INDIRECT("'DATA - økonomi'!AJ"&amp;4+15*$A84+4*$A84+2),0)+IF(Analyse!$E$105="X",INDIRECT("'DATA - økonomi'!AJ"&amp;4+15*$A84+4*$A84+3),0)+IF(Analyse!$E$106="X",INDIRECT("'DATA - økonomi'!AJ"&amp;4+15*$A84+4*$A84+4),0)+IF(Analyse!$E$107="X",INDIRECT("'DATA - økonomi'!AJ"&amp;4+15*$A84+4*$A84+5),0)+IF(Analyse!$E$108="X",INDIRECT("'DATA - økonomi'!AJ"&amp;4+15*$A84+4*$A84+6),0)+IF(Analyse!$E$109="X",INDIRECT("'DATA - økonomi'!AJ"&amp;4+15*$A84+4*$A84+7),0)+IF(Analyse!$E$110="X",INDIRECT("'DATA - økonomi'!AJ"&amp;4+15*$A84+4*$A84+8),0)+IF(Analyse!$E$111="X",INDIRECT("'DATA - økonomi'!AJ"&amp;4+15*$A84+4*$A84+9),0)+IF(Analyse!$E$112="X",INDIRECT("'DATA - økonomi'!AJ"&amp;4+15*$A84+4*$A84+10),0)+IF(Analyse!$E$115="X",INDIRECT("'DATA - økonomi'!AJ"&amp;4+15*$A84+4*$A84+11),0)+IF(Analyse!$E$116="X",INDIRECT("'DATA - økonomi'!AJ"&amp;4+15*$A84+4*$A84+12),0)+IF(Analyse!$E$117="X",INDIRECT("'DATA - økonomi'!AJ"&amp;4+15*$A84+4*$A84+13),0)+IF(Analyse!$E$129="X",INDIRECT("'DATA - økonomi'!AJ"&amp;4+15*$A84+4*$A84+14),0)</f>
        <v>0</v>
      </c>
      <c r="AK84" s="36">
        <f ca="1">IF(Analyse!$E$3="X",INDIRECT("'DATA - økonomi'!AK"&amp;4+15*$A84+4*$A84+0),0)+IF(Analyse!$E$4="X",INDIRECT("'DATA - økonomi'!AK"&amp;4+15*$A84+4*$A84+1),0)+IF(Analyse!$E$104="X",INDIRECT("'DATA - økonomi'!AK"&amp;4+15*$A84+4*$A84+2),0)+IF(Analyse!$E$105="X",INDIRECT("'DATA - økonomi'!AK"&amp;4+15*$A84+4*$A84+3),0)+IF(Analyse!$E$106="X",INDIRECT("'DATA - økonomi'!AK"&amp;4+15*$A84+4*$A84+4),0)+IF(Analyse!$E$107="X",INDIRECT("'DATA - økonomi'!AK"&amp;4+15*$A84+4*$A84+5),0)+IF(Analyse!$E$108="X",INDIRECT("'DATA - økonomi'!AK"&amp;4+15*$A84+4*$A84+6),0)+IF(Analyse!$E$109="X",INDIRECT("'DATA - økonomi'!AK"&amp;4+15*$A84+4*$A84+7),0)+IF(Analyse!$E$110="X",INDIRECT("'DATA - økonomi'!AK"&amp;4+15*$A84+4*$A84+8),0)+IF(Analyse!$E$111="X",INDIRECT("'DATA - økonomi'!AK"&amp;4+15*$A84+4*$A84+9),0)+IF(Analyse!$E$112="X",INDIRECT("'DATA - økonomi'!AK"&amp;4+15*$A84+4*$A84+10),0)+IF(Analyse!$E$115="X",INDIRECT("'DATA - økonomi'!AK"&amp;4+15*$A84+4*$A84+11),0)+IF(Analyse!$E$116="X",INDIRECT("'DATA - økonomi'!AK"&amp;4+15*$A84+4*$A84+12),0)+IF(Analyse!$E$117="X",INDIRECT("'DATA - økonomi'!AK"&amp;4+15*$A84+4*$A84+13),0)+IF(Analyse!$E$129="X",INDIRECT("'DATA - økonomi'!AK"&amp;4+15*$A84+4*$A84+14),0)</f>
        <v>0</v>
      </c>
      <c r="AL84" s="36">
        <f ca="1">IF(Analyse!$E$3="X",INDIRECT("'DATA - økonomi'!AL"&amp;4+15*$A84+4*$A84+0),0)+IF(Analyse!$E$4="X",INDIRECT("'DATA - økonomi'!AL"&amp;4+15*$A84+4*$A84+1),0)+IF(Analyse!$E$104="X",INDIRECT("'DATA - økonomi'!AL"&amp;4+15*$A84+4*$A84+2),0)+IF(Analyse!$E$105="X",INDIRECT("'DATA - økonomi'!AL"&amp;4+15*$A84+4*$A84+3),0)+IF(Analyse!$E$106="X",INDIRECT("'DATA - økonomi'!AL"&amp;4+15*$A84+4*$A84+4),0)+IF(Analyse!$E$107="X",INDIRECT("'DATA - økonomi'!AL"&amp;4+15*$A84+4*$A84+5),0)+IF(Analyse!$E$108="X",INDIRECT("'DATA - økonomi'!AL"&amp;4+15*$A84+4*$A84+6),0)+IF(Analyse!$E$109="X",INDIRECT("'DATA - økonomi'!AL"&amp;4+15*$A84+4*$A84+7),0)+IF(Analyse!$E$110="X",INDIRECT("'DATA - økonomi'!AL"&amp;4+15*$A84+4*$A84+8),0)+IF(Analyse!$E$111="X",INDIRECT("'DATA - økonomi'!AL"&amp;4+15*$A84+4*$A84+9),0)+IF(Analyse!$E$112="X",INDIRECT("'DATA - økonomi'!AL"&amp;4+15*$A84+4*$A84+10),0)+IF(Analyse!$E$115="X",INDIRECT("'DATA - økonomi'!AL"&amp;4+15*$A84+4*$A84+11),0)+IF(Analyse!$E$116="X",INDIRECT("'DATA - økonomi'!AL"&amp;4+15*$A84+4*$A84+12),0)+IF(Analyse!$E$117="X",INDIRECT("'DATA - økonomi'!AL"&amp;4+15*$A84+4*$A84+13),0)+IF(Analyse!$E$129="X",INDIRECT("'DATA - økonomi'!AL"&amp;4+15*$A84+4*$A84+14),0)</f>
        <v>0</v>
      </c>
      <c r="AM84" s="36">
        <f ca="1">IF(Analyse!$E$3="X",INDIRECT("'DATA - økonomi'!AM"&amp;4+15*$A84+4*$A84+0),0)+IF(Analyse!$E$4="X",INDIRECT("'DATA - økonomi'!AM"&amp;4+15*$A84+4*$A84+1),0)+IF(Analyse!$E$104="X",INDIRECT("'DATA - økonomi'!AM"&amp;4+15*$A84+4*$A84+2),0)+IF(Analyse!$E$105="X",INDIRECT("'DATA - økonomi'!AM"&amp;4+15*$A84+4*$A84+3),0)+IF(Analyse!$E$106="X",INDIRECT("'DATA - økonomi'!AM"&amp;4+15*$A84+4*$A84+4),0)+IF(Analyse!$E$107="X",INDIRECT("'DATA - økonomi'!AM"&amp;4+15*$A84+4*$A84+5),0)+IF(Analyse!$E$108="X",INDIRECT("'DATA - økonomi'!AM"&amp;4+15*$A84+4*$A84+6),0)+IF(Analyse!$E$109="X",INDIRECT("'DATA - økonomi'!AM"&amp;4+15*$A84+4*$A84+7),0)+IF(Analyse!$E$110="X",INDIRECT("'DATA - økonomi'!AM"&amp;4+15*$A84+4*$A84+8),0)+IF(Analyse!$E$111="X",INDIRECT("'DATA - økonomi'!AM"&amp;4+15*$A84+4*$A84+9),0)+IF(Analyse!$E$112="X",INDIRECT("'DATA - økonomi'!AM"&amp;4+15*$A84+4*$A84+10),0)+IF(Analyse!$E$115="X",INDIRECT("'DATA - økonomi'!AM"&amp;4+15*$A84+4*$A84+11),0)+IF(Analyse!$E$116="X",INDIRECT("'DATA - økonomi'!AM"&amp;4+15*$A84+4*$A84+12),0)+IF(Analyse!$E$117="X",INDIRECT("'DATA - økonomi'!AM"&amp;4+15*$A84+4*$A84+13),0)+IF(Analyse!$E$129="X",INDIRECT("'DATA - økonomi'!AM"&amp;4+15*$A84+4*$A84+14),0)</f>
        <v>0</v>
      </c>
      <c r="AN84" s="36">
        <f ca="1">IF(Analyse!$E$3="X",INDIRECT("'DATA - økonomi'!AN"&amp;4+15*$A84+4*$A84+0),0)+IF(Analyse!$E$4="X",INDIRECT("'DATA - økonomi'!AN"&amp;4+15*$A84+4*$A84+1),0)+IF(Analyse!$E$104="X",INDIRECT("'DATA - økonomi'!AN"&amp;4+15*$A84+4*$A84+2),0)+IF(Analyse!$E$105="X",INDIRECT("'DATA - økonomi'!AN"&amp;4+15*$A84+4*$A84+3),0)+IF(Analyse!$E$106="X",INDIRECT("'DATA - økonomi'!AN"&amp;4+15*$A84+4*$A84+4),0)+IF(Analyse!$E$107="X",INDIRECT("'DATA - økonomi'!AN"&amp;4+15*$A84+4*$A84+5),0)+IF(Analyse!$E$108="X",INDIRECT("'DATA - økonomi'!AN"&amp;4+15*$A84+4*$A84+6),0)+IF(Analyse!$E$109="X",INDIRECT("'DATA - økonomi'!AN"&amp;4+15*$A84+4*$A84+7),0)+IF(Analyse!$E$110="X",INDIRECT("'DATA - økonomi'!AN"&amp;4+15*$A84+4*$A84+8),0)+IF(Analyse!$E$111="X",INDIRECT("'DATA - økonomi'!AN"&amp;4+15*$A84+4*$A84+9),0)+IF(Analyse!$E$112="X",INDIRECT("'DATA - økonomi'!AN"&amp;4+15*$A84+4*$A84+10),0)+IF(Analyse!$E$115="X",INDIRECT("'DATA - økonomi'!AN"&amp;4+15*$A84+4*$A84+11),0)+IF(Analyse!$E$116="X",INDIRECT("'DATA - økonomi'!AN"&amp;4+15*$A84+4*$A84+12),0)+IF(Analyse!$E$117="X",INDIRECT("'DATA - økonomi'!AN"&amp;4+15*$A84+4*$A84+13),0)+IF(Analyse!$E$129="X",INDIRECT("'DATA - økonomi'!AN"&amp;4+15*$A84+4*$A84+14),0)</f>
        <v>0</v>
      </c>
      <c r="AO84" s="36">
        <f ca="1">IF(Analyse!$E$3="X",INDIRECT("'DATA - økonomi'!AO"&amp;4+15*$A84+4*$A84+0),0)+IF(Analyse!$E$4="X",INDIRECT("'DATA - økonomi'!AO"&amp;4+15*$A84+4*$A84+1),0)+IF(Analyse!$E$104="X",INDIRECT("'DATA - økonomi'!AO"&amp;4+15*$A84+4*$A84+2),0)+IF(Analyse!$E$105="X",INDIRECT("'DATA - økonomi'!AO"&amp;4+15*$A84+4*$A84+3),0)+IF(Analyse!$E$106="X",INDIRECT("'DATA - økonomi'!AO"&amp;4+15*$A84+4*$A84+4),0)+IF(Analyse!$E$107="X",INDIRECT("'DATA - økonomi'!AO"&amp;4+15*$A84+4*$A84+5),0)+IF(Analyse!$E$108="X",INDIRECT("'DATA - økonomi'!AO"&amp;4+15*$A84+4*$A84+6),0)+IF(Analyse!$E$109="X",INDIRECT("'DATA - økonomi'!AO"&amp;4+15*$A84+4*$A84+7),0)+IF(Analyse!$E$110="X",INDIRECT("'DATA - økonomi'!AO"&amp;4+15*$A84+4*$A84+8),0)+IF(Analyse!$E$111="X",INDIRECT("'DATA - økonomi'!AO"&amp;4+15*$A84+4*$A84+9),0)+IF(Analyse!$E$112="X",INDIRECT("'DATA - økonomi'!AO"&amp;4+15*$A84+4*$A84+10),0)+IF(Analyse!$E$115="X",INDIRECT("'DATA - økonomi'!AO"&amp;4+15*$A84+4*$A84+11),0)+IF(Analyse!$E$116="X",INDIRECT("'DATA - økonomi'!AO"&amp;4+15*$A84+4*$A84+12),0)+IF(Analyse!$E$117="X",INDIRECT("'DATA - økonomi'!AO"&amp;4+15*$A84+4*$A84+13),0)+IF(Analyse!$E$129="X",INDIRECT("'DATA - økonomi'!AO"&amp;4+15*$A84+4*$A84+14),0)</f>
        <v>0</v>
      </c>
      <c r="AP84" s="30"/>
      <c r="AQ84" s="35" t="s">
        <v>92</v>
      </c>
      <c r="AR84" s="36">
        <f ca="1">INDIRECT("'DATA - økonomi'!AE"&amp;($A187+1)*19)</f>
        <v>13396.252</v>
      </c>
      <c r="AS84" s="36">
        <f ca="1">INDIRECT("'DATA - økonomi'!AF"&amp;($A187+1)*19)</f>
        <v>13269.6</v>
      </c>
      <c r="AT84" s="36">
        <f ca="1">INDIRECT("'DATA - økonomi'!AG"&amp;($A187+1)*19)</f>
        <v>13288.913999999999</v>
      </c>
      <c r="AU84" s="36">
        <f ca="1">INDIRECT("'DATA - økonomi'!AH"&amp;($A187+1)*19)</f>
        <v>13400.52</v>
      </c>
      <c r="AV84" s="36">
        <f ca="1">INDIRECT("'DATA - økonomi'!AI"&amp;($A187+1)*19)</f>
        <v>13450.215999999999</v>
      </c>
      <c r="AW84" s="36">
        <f ca="1">INDIRECT("'DATA - økonomi'!AJ"&amp;($A187+1)*19)</f>
        <v>13545.291999999999</v>
      </c>
      <c r="AX84" s="36">
        <f ca="1">INDIRECT("'DATA - økonomi'!AK"&amp;($A187+1)*19)</f>
        <v>13555.29</v>
      </c>
      <c r="AY84" s="36">
        <f ca="1">INDIRECT("'DATA - økonomi'!AL"&amp;($A187+1)*19)</f>
        <v>13432.145</v>
      </c>
      <c r="AZ84" s="36">
        <f ca="1">INDIRECT("'DATA - økonomi'!AM"&amp;($A187+1)*19)</f>
        <v>13520.958000000001</v>
      </c>
      <c r="BA84" s="36">
        <f ca="1">INDIRECT("'DATA - økonomi'!AN"&amp;($A187+1)*19)</f>
        <v>13755.178</v>
      </c>
      <c r="BB84" s="36">
        <f ca="1">INDIRECT("'DATA - økonomi'!AO"&amp;($A187+1)*19)</f>
        <v>13836.128000000001</v>
      </c>
      <c r="BC84" s="30"/>
    </row>
    <row r="85" spans="1:55" x14ac:dyDescent="0.25">
      <c r="A85" s="32">
        <v>81</v>
      </c>
      <c r="B85" s="35" t="s">
        <v>93</v>
      </c>
      <c r="C85" s="36">
        <f ca="1">IF(Analyse!$E$3="X",INDIRECT("'DATA - økonomi'!C"&amp;4+15*$A85+4*$A85+0),0)+IF(Analyse!$E$4="X",INDIRECT("'DATA - økonomi'!C"&amp;4+15*$A85+4*$A85+1),0)+IF(Analyse!$E$104="X",INDIRECT("'DATA - økonomi'!C"&amp;4+15*$A85+4*$A85+2),0)+IF(Analyse!$E$105="X",INDIRECT("'DATA - økonomi'!C"&amp;4+15*$A85+4*$A85+3),0)+IF(Analyse!$E$106="X",INDIRECT("'DATA - økonomi'!C"&amp;4+15*$A85+4*$A85+4),0)+IF(Analyse!$E$107="X",INDIRECT("'DATA - økonomi'!C"&amp;4+15*$A85+4*$A85+5),0)+IF(Analyse!$E$108="X",INDIRECT("'DATA - økonomi'!C"&amp;4+15*$A85+4*$A85+6),0)+IF(Analyse!$E$109="X",INDIRECT("'DATA - økonomi'!C"&amp;4+15*$A85+4*$A85+7),0)+IF(Analyse!$E$110="X",INDIRECT("'DATA - økonomi'!C"&amp;4+15*$A85+4*$A85+8),0)+IF(Analyse!$E$111="X",INDIRECT("'DATA - økonomi'!C"&amp;4+15*$A85+4*$A85+9),0)+IF(Analyse!$E$112="X",INDIRECT("'DATA - økonomi'!C"&amp;4+15*$A85+4*$A85+10),0)+IF(Analyse!$E$115="X",INDIRECT("'DATA - økonomi'!C"&amp;4+15*$A85+4*$A85+11),0)+IF(Analyse!$E$116="X",INDIRECT("'DATA - økonomi'!C"&amp;4+15*$A85+4*$A85+12),0)+IF(Analyse!$E$117="X",INDIRECT("'DATA - økonomi'!C"&amp;4+15*$A85+4*$A85+13),0)+IF(Analyse!$E$129="X",INDIRECT("'DATA - økonomi'!C"&amp;4+15*$A85+4*$A85+14),0)</f>
        <v>0</v>
      </c>
      <c r="D85" s="36">
        <f ca="1">IF(Analyse!$E$3="X",INDIRECT("'DATA - økonomi'!D"&amp;4+15*$A85+4*$A85+0),0)+IF(Analyse!$E$4="X",INDIRECT("'DATA - økonomi'!D"&amp;4+15*$A85+4*$A85+1),0)+IF(Analyse!$E$104="X",INDIRECT("'DATA - økonomi'!D"&amp;4+15*$A85+4*$A85+2),0)+IF(Analyse!$E$105="X",INDIRECT("'DATA - økonomi'!D"&amp;4+15*$A85+4*$A85+3),0)+IF(Analyse!$E$106="X",INDIRECT("'DATA - økonomi'!D"&amp;4+15*$A85+4*$A85+4),0)+IF(Analyse!$E$107="X",INDIRECT("'DATA - økonomi'!D"&amp;4+15*$A85+4*$A85+5),0)+IF(Analyse!$E$108="X",INDIRECT("'DATA - økonomi'!D"&amp;4+15*$A85+4*$A85+6),0)+IF(Analyse!$E$109="X",INDIRECT("'DATA - økonomi'!D"&amp;4+15*$A85+4*$A85+7),0)+IF(Analyse!$E$110="X",INDIRECT("'DATA - økonomi'!D"&amp;4+15*$A85+4*$A85+8),0)+IF(Analyse!$E$111="X",INDIRECT("'DATA - økonomi'!D"&amp;4+15*$A85+4*$A85+9),0)+IF(Analyse!$E$112="X",INDIRECT("'DATA - økonomi'!D"&amp;4+15*$A85+4*$A85+10),0)+IF(Analyse!$E$115="X",INDIRECT("'DATA - økonomi'!D"&amp;4+15*$A85+4*$A85+11),0)+IF(Analyse!$E$116="X",INDIRECT("'DATA - økonomi'!D"&amp;4+15*$A85+4*$A85+12),0)+IF(Analyse!$E$117="X",INDIRECT("'DATA - økonomi'!D"&amp;4+15*$A85+4*$A85+13),0)+IF(Analyse!$E$129="X",INDIRECT("'DATA - økonomi'!D"&amp;4+15*$A85+4*$A85+14),0)</f>
        <v>0</v>
      </c>
      <c r="E85" s="36">
        <f ca="1">IF(Analyse!$E$3="X",INDIRECT("'DATA - økonomi'!E"&amp;4+15*$A85+4*$A85+0),0)+IF(Analyse!$E$4="X",INDIRECT("'DATA - økonomi'!E"&amp;4+15*$A85+4*$A85+1),0)+IF(Analyse!$E$104="X",INDIRECT("'DATA - økonomi'!E"&amp;4+15*$A85+4*$A85+2),0)+IF(Analyse!$E$105="X",INDIRECT("'DATA - økonomi'!E"&amp;4+15*$A85+4*$A85+3),0)+IF(Analyse!$E$106="X",INDIRECT("'DATA - økonomi'!E"&amp;4+15*$A85+4*$A85+4),0)+IF(Analyse!$E$107="X",INDIRECT("'DATA - økonomi'!E"&amp;4+15*$A85+4*$A85+5),0)+IF(Analyse!$E$108="X",INDIRECT("'DATA - økonomi'!E"&amp;4+15*$A85+4*$A85+6),0)+IF(Analyse!$E$109="X",INDIRECT("'DATA - økonomi'!E"&amp;4+15*$A85+4*$A85+7),0)+IF(Analyse!$E$110="X",INDIRECT("'DATA - økonomi'!E"&amp;4+15*$A85+4*$A85+8),0)+IF(Analyse!$E$111="X",INDIRECT("'DATA - økonomi'!E"&amp;4+15*$A85+4*$A85+9),0)+IF(Analyse!$E$112="X",INDIRECT("'DATA - økonomi'!E"&amp;4+15*$A85+4*$A85+10),0)+IF(Analyse!$E$115="X",INDIRECT("'DATA - økonomi'!E"&amp;4+15*$A85+4*$A85+11),0)+IF(Analyse!$E$116="X",INDIRECT("'DATA - økonomi'!E"&amp;4+15*$A85+4*$A85+12),0)+IF(Analyse!$E$117="X",INDIRECT("'DATA - økonomi'!E"&amp;4+15*$A85+4*$A85+13),0)+IF(Analyse!$E$129="X",INDIRECT("'DATA - økonomi'!E"&amp;4+15*$A85+4*$A85+14),0)</f>
        <v>0</v>
      </c>
      <c r="F85" s="36">
        <f ca="1">IF(Analyse!$E$3="X",INDIRECT("'DATA - økonomi'!F"&amp;4+15*$A85+4*$A85+0),0)+IF(Analyse!$E$4="X",INDIRECT("'DATA - økonomi'!F"&amp;4+15*$A85+4*$A85+1),0)+IF(Analyse!$E$104="X",INDIRECT("'DATA - økonomi'!F"&amp;4+15*$A85+4*$A85+2),0)+IF(Analyse!$E$105="X",INDIRECT("'DATA - økonomi'!F"&amp;4+15*$A85+4*$A85+3),0)+IF(Analyse!$E$106="X",INDIRECT("'DATA - økonomi'!F"&amp;4+15*$A85+4*$A85+4),0)+IF(Analyse!$E$107="X",INDIRECT("'DATA - økonomi'!F"&amp;4+15*$A85+4*$A85+5),0)+IF(Analyse!$E$108="X",INDIRECT("'DATA - økonomi'!F"&amp;4+15*$A85+4*$A85+6),0)+IF(Analyse!$E$109="X",INDIRECT("'DATA - økonomi'!F"&amp;4+15*$A85+4*$A85+7),0)+IF(Analyse!$E$110="X",INDIRECT("'DATA - økonomi'!F"&amp;4+15*$A85+4*$A85+8),0)+IF(Analyse!$E$111="X",INDIRECT("'DATA - økonomi'!F"&amp;4+15*$A85+4*$A85+9),0)+IF(Analyse!$E$112="X",INDIRECT("'DATA - økonomi'!F"&amp;4+15*$A85+4*$A85+10),0)+IF(Analyse!$E$115="X",INDIRECT("'DATA - økonomi'!F"&amp;4+15*$A85+4*$A85+11),0)+IF(Analyse!$E$116="X",INDIRECT("'DATA - økonomi'!F"&amp;4+15*$A85+4*$A85+12),0)+IF(Analyse!$E$117="X",INDIRECT("'DATA - økonomi'!F"&amp;4+15*$A85+4*$A85+13),0)+IF(Analyse!$E$129="X",INDIRECT("'DATA - økonomi'!F"&amp;4+15*$A85+4*$A85+14),0)</f>
        <v>0</v>
      </c>
      <c r="G85" s="36">
        <f ca="1">IF(Analyse!$E$3="X",INDIRECT("'DATA - økonomi'!G"&amp;4+15*$A85+4*$A85+0),0)+IF(Analyse!$E$4="X",INDIRECT("'DATA - økonomi'!G"&amp;4+15*$A85+4*$A85+1),0)+IF(Analyse!$E$104="X",INDIRECT("'DATA - økonomi'!G"&amp;4+15*$A85+4*$A85+2),0)+IF(Analyse!$E$105="X",INDIRECT("'DATA - økonomi'!G"&amp;4+15*$A85+4*$A85+3),0)+IF(Analyse!$E$106="X",INDIRECT("'DATA - økonomi'!G"&amp;4+15*$A85+4*$A85+4),0)+IF(Analyse!$E$107="X",INDIRECT("'DATA - økonomi'!G"&amp;4+15*$A85+4*$A85+5),0)+IF(Analyse!$E$108="X",INDIRECT("'DATA - økonomi'!G"&amp;4+15*$A85+4*$A85+6),0)+IF(Analyse!$E$109="X",INDIRECT("'DATA - økonomi'!G"&amp;4+15*$A85+4*$A85+7),0)+IF(Analyse!$E$110="X",INDIRECT("'DATA - økonomi'!G"&amp;4+15*$A85+4*$A85+8),0)+IF(Analyse!$E$111="X",INDIRECT("'DATA - økonomi'!G"&amp;4+15*$A85+4*$A85+9),0)+IF(Analyse!$E$112="X",INDIRECT("'DATA - økonomi'!G"&amp;4+15*$A85+4*$A85+10),0)+IF(Analyse!$E$115="X",INDIRECT("'DATA - økonomi'!G"&amp;4+15*$A85+4*$A85+11),0)+IF(Analyse!$E$116="X",INDIRECT("'DATA - økonomi'!G"&amp;4+15*$A85+4*$A85+12),0)+IF(Analyse!$E$117="X",INDIRECT("'DATA - økonomi'!G"&amp;4+15*$A85+4*$A85+13),0)+IF(Analyse!$E$129="X",INDIRECT("'DATA - økonomi'!G"&amp;4+15*$A85+4*$A85+14),0)</f>
        <v>0</v>
      </c>
      <c r="H85" s="36">
        <f ca="1">IF(Analyse!$E$3="X",INDIRECT("'DATA - økonomi'!H"&amp;4+15*$A85+4*$A85+0),0)+IF(Analyse!$E$4="X",INDIRECT("'DATA - økonomi'!H"&amp;4+15*$A85+4*$A85+1),0)+IF(Analyse!$E$104="X",INDIRECT("'DATA - økonomi'!H"&amp;4+15*$A85+4*$A85+2),0)+IF(Analyse!$E$105="X",INDIRECT("'DATA - økonomi'!H"&amp;4+15*$A85+4*$A85+3),0)+IF(Analyse!$E$106="X",INDIRECT("'DATA - økonomi'!H"&amp;4+15*$A85+4*$A85+4),0)+IF(Analyse!$E$107="X",INDIRECT("'DATA - økonomi'!H"&amp;4+15*$A85+4*$A85+5),0)+IF(Analyse!$E$108="X",INDIRECT("'DATA - økonomi'!H"&amp;4+15*$A85+4*$A85+6),0)+IF(Analyse!$E$109="X",INDIRECT("'DATA - økonomi'!H"&amp;4+15*$A85+4*$A85+7),0)+IF(Analyse!$E$110="X",INDIRECT("'DATA - økonomi'!H"&amp;4+15*$A85+4*$A85+8),0)+IF(Analyse!$E$111="X",INDIRECT("'DATA - økonomi'!H"&amp;4+15*$A85+4*$A85+9),0)+IF(Analyse!$E$112="X",INDIRECT("'DATA - økonomi'!H"&amp;4+15*$A85+4*$A85+10),0)+IF(Analyse!$E$115="X",INDIRECT("'DATA - økonomi'!H"&amp;4+15*$A85+4*$A85+11),0)+IF(Analyse!$E$116="X",INDIRECT("'DATA - økonomi'!H"&amp;4+15*$A85+4*$A85+12),0)+IF(Analyse!$E$117="X",INDIRECT("'DATA - økonomi'!H"&amp;4+15*$A85+4*$A85+13),0)+IF(Analyse!$E$129="X",INDIRECT("'DATA - økonomi'!H"&amp;4+15*$A85+4*$A85+14),0)</f>
        <v>0</v>
      </c>
      <c r="I85" s="36">
        <f ca="1">IF(Analyse!$E$3="X",INDIRECT("'DATA - økonomi'!I"&amp;4+15*$A85+4*$A85+0),0)+IF(Analyse!$E$4="X",INDIRECT("'DATA - økonomi'!I"&amp;4+15*$A85+4*$A85+1),0)+IF(Analyse!$E$104="X",INDIRECT("'DATA - økonomi'!I"&amp;4+15*$A85+4*$A85+2),0)+IF(Analyse!$E$105="X",INDIRECT("'DATA - økonomi'!I"&amp;4+15*$A85+4*$A85+3),0)+IF(Analyse!$E$106="X",INDIRECT("'DATA - økonomi'!I"&amp;4+15*$A85+4*$A85+4),0)+IF(Analyse!$E$107="X",INDIRECT("'DATA - økonomi'!I"&amp;4+15*$A85+4*$A85+5),0)+IF(Analyse!$E$108="X",INDIRECT("'DATA - økonomi'!I"&amp;4+15*$A85+4*$A85+6),0)+IF(Analyse!$E$109="X",INDIRECT("'DATA - økonomi'!I"&amp;4+15*$A85+4*$A85+7),0)+IF(Analyse!$E$110="X",INDIRECT("'DATA - økonomi'!I"&amp;4+15*$A85+4*$A85+8),0)+IF(Analyse!$E$111="X",INDIRECT("'DATA - økonomi'!I"&amp;4+15*$A85+4*$A85+9),0)+IF(Analyse!$E$112="X",INDIRECT("'DATA - økonomi'!I"&amp;4+15*$A85+4*$A85+10),0)+IF(Analyse!$E$115="X",INDIRECT("'DATA - økonomi'!I"&amp;4+15*$A85+4*$A85+11),0)+IF(Analyse!$E$116="X",INDIRECT("'DATA - økonomi'!I"&amp;4+15*$A85+4*$A85+12),0)+IF(Analyse!$E$117="X",INDIRECT("'DATA - økonomi'!I"&amp;4+15*$A85+4*$A85+13),0)+IF(Analyse!$E$129="X",INDIRECT("'DATA - økonomi'!I"&amp;4+15*$A85+4*$A85+14),0)</f>
        <v>0</v>
      </c>
      <c r="J85" s="36">
        <f ca="1">IF(Analyse!$E$3="X",INDIRECT("'DATA - økonomi'!J"&amp;4+15*$A85+4*$A85+0),0)+IF(Analyse!$E$4="X",INDIRECT("'DATA - økonomi'!J"&amp;4+15*$A85+4*$A85+1),0)+IF(Analyse!$E$104="X",INDIRECT("'DATA - økonomi'!J"&amp;4+15*$A85+4*$A85+2),0)+IF(Analyse!$E$105="X",INDIRECT("'DATA - økonomi'!J"&amp;4+15*$A85+4*$A85+3),0)+IF(Analyse!$E$106="X",INDIRECT("'DATA - økonomi'!J"&amp;4+15*$A85+4*$A85+4),0)+IF(Analyse!$E$107="X",INDIRECT("'DATA - økonomi'!J"&amp;4+15*$A85+4*$A85+5),0)+IF(Analyse!$E$108="X",INDIRECT("'DATA - økonomi'!J"&amp;4+15*$A85+4*$A85+6),0)+IF(Analyse!$E$109="X",INDIRECT("'DATA - økonomi'!J"&amp;4+15*$A85+4*$A85+7),0)+IF(Analyse!$E$110="X",INDIRECT("'DATA - økonomi'!J"&amp;4+15*$A85+4*$A85+8),0)+IF(Analyse!$E$111="X",INDIRECT("'DATA - økonomi'!J"&amp;4+15*$A85+4*$A85+9),0)+IF(Analyse!$E$112="X",INDIRECT("'DATA - økonomi'!J"&amp;4+15*$A85+4*$A85+10),0)+IF(Analyse!$E$115="X",INDIRECT("'DATA - økonomi'!J"&amp;4+15*$A85+4*$A85+11),0)+IF(Analyse!$E$116="X",INDIRECT("'DATA - økonomi'!J"&amp;4+15*$A85+4*$A85+12),0)+IF(Analyse!$E$117="X",INDIRECT("'DATA - økonomi'!J"&amp;4+15*$A85+4*$A85+13),0)+IF(Analyse!$E$129="X",INDIRECT("'DATA - økonomi'!J"&amp;4+15*$A85+4*$A85+14),0)</f>
        <v>0</v>
      </c>
      <c r="K85" s="36">
        <f ca="1">IF(Analyse!$E$3="X",INDIRECT("'DATA - økonomi'!K"&amp;4+15*$A85+4*$A85+0),0)+IF(Analyse!$E$4="X",INDIRECT("'DATA - økonomi'!K"&amp;4+15*$A85+4*$A85+1),0)+IF(Analyse!$E$104="X",INDIRECT("'DATA - økonomi'!K"&amp;4+15*$A85+4*$A85+2),0)+IF(Analyse!$E$105="X",INDIRECT("'DATA - økonomi'!K"&amp;4+15*$A85+4*$A85+3),0)+IF(Analyse!$E$106="X",INDIRECT("'DATA - økonomi'!K"&amp;4+15*$A85+4*$A85+4),0)+IF(Analyse!$E$107="X",INDIRECT("'DATA - økonomi'!K"&amp;4+15*$A85+4*$A85+5),0)+IF(Analyse!$E$108="X",INDIRECT("'DATA - økonomi'!K"&amp;4+15*$A85+4*$A85+6),0)+IF(Analyse!$E$109="X",INDIRECT("'DATA - økonomi'!K"&amp;4+15*$A85+4*$A85+7),0)+IF(Analyse!$E$110="X",INDIRECT("'DATA - økonomi'!K"&amp;4+15*$A85+4*$A85+8),0)+IF(Analyse!$E$111="X",INDIRECT("'DATA - økonomi'!K"&amp;4+15*$A85+4*$A85+9),0)+IF(Analyse!$E$112="X",INDIRECT("'DATA - økonomi'!K"&amp;4+15*$A85+4*$A85+10),0)+IF(Analyse!$E$115="X",INDIRECT("'DATA - økonomi'!K"&amp;4+15*$A85+4*$A85+11),0)+IF(Analyse!$E$116="X",INDIRECT("'DATA - økonomi'!K"&amp;4+15*$A85+4*$A85+12),0)+IF(Analyse!$E$117="X",INDIRECT("'DATA - økonomi'!K"&amp;4+15*$A85+4*$A85+13),0)+IF(Analyse!$E$129="X",INDIRECT("'DATA - økonomi'!K"&amp;4+15*$A85+4*$A85+14),0)</f>
        <v>0</v>
      </c>
      <c r="L85" s="36">
        <f ca="1">IF(Analyse!$E$3="X",INDIRECT("'DATA - økonomi'!L"&amp;4+15*$A85+4*$A85+0),0)+IF(Analyse!$E$4="X",INDIRECT("'DATA - økonomi'!L"&amp;4+15*$A85+4*$A85+1),0)+IF(Analyse!$E$104="X",INDIRECT("'DATA - økonomi'!L"&amp;4+15*$A85+4*$A85+2),0)+IF(Analyse!$E$105="X",INDIRECT("'DATA - økonomi'!L"&amp;4+15*$A85+4*$A85+3),0)+IF(Analyse!$E$106="X",INDIRECT("'DATA - økonomi'!L"&amp;4+15*$A85+4*$A85+4),0)+IF(Analyse!$E$107="X",INDIRECT("'DATA - økonomi'!L"&amp;4+15*$A85+4*$A85+5),0)+IF(Analyse!$E$108="X",INDIRECT("'DATA - økonomi'!L"&amp;4+15*$A85+4*$A85+6),0)+IF(Analyse!$E$109="X",INDIRECT("'DATA - økonomi'!L"&amp;4+15*$A85+4*$A85+7),0)+IF(Analyse!$E$110="X",INDIRECT("'DATA - økonomi'!L"&amp;4+15*$A85+4*$A85+8),0)+IF(Analyse!$E$111="X",INDIRECT("'DATA - økonomi'!L"&amp;4+15*$A85+4*$A85+9),0)+IF(Analyse!$E$112="X",INDIRECT("'DATA - økonomi'!L"&amp;4+15*$A85+4*$A85+10),0)+IF(Analyse!$E$115="X",INDIRECT("'DATA - økonomi'!L"&amp;4+15*$A85+4*$A85+11),0)+IF(Analyse!$E$116="X",INDIRECT("'DATA - økonomi'!L"&amp;4+15*$A85+4*$A85+12),0)+IF(Analyse!$E$117="X",INDIRECT("'DATA - økonomi'!L"&amp;4+15*$A85+4*$A85+13),0)+IF(Analyse!$E$129="X",INDIRECT("'DATA - økonomi'!L"&amp;4+15*$A85+4*$A85+14),0)</f>
        <v>0</v>
      </c>
      <c r="M85" s="36">
        <f ca="1">IF(Analyse!$E$3="X",INDIRECT("'DATA - økonomi'!M"&amp;4+15*$A85+4*$A85+0),0)+IF(Analyse!$E$4="X",INDIRECT("'DATA - økonomi'!M"&amp;4+15*$A85+4*$A85+1),0)+IF(Analyse!$E$104="X",INDIRECT("'DATA - økonomi'!M"&amp;4+15*$A85+4*$A85+2),0)+IF(Analyse!$E$105="X",INDIRECT("'DATA - økonomi'!M"&amp;4+15*$A85+4*$A85+3),0)+IF(Analyse!$E$106="X",INDIRECT("'DATA - økonomi'!M"&amp;4+15*$A85+4*$A85+4),0)+IF(Analyse!$E$107="X",INDIRECT("'DATA - økonomi'!M"&amp;4+15*$A85+4*$A85+5),0)+IF(Analyse!$E$108="X",INDIRECT("'DATA - økonomi'!M"&amp;4+15*$A85+4*$A85+6),0)+IF(Analyse!$E$109="X",INDIRECT("'DATA - økonomi'!M"&amp;4+15*$A85+4*$A85+7),0)+IF(Analyse!$E$110="X",INDIRECT("'DATA - økonomi'!M"&amp;4+15*$A85+4*$A85+8),0)+IF(Analyse!$E$111="X",INDIRECT("'DATA - økonomi'!M"&amp;4+15*$A85+4*$A85+9),0)+IF(Analyse!$E$112="X",INDIRECT("'DATA - økonomi'!M"&amp;4+15*$A85+4*$A85+10),0)+IF(Analyse!$E$115="X",INDIRECT("'DATA - økonomi'!M"&amp;4+15*$A85+4*$A85+11),0)+IF(Analyse!$E$116="X",INDIRECT("'DATA - økonomi'!M"&amp;4+15*$A85+4*$A85+12),0)+IF(Analyse!$E$117="X",INDIRECT("'DATA - økonomi'!M"&amp;4+15*$A85+4*$A85+13),0)+IF(Analyse!$E$129="X",INDIRECT("'DATA - økonomi'!M"&amp;4+15*$A85+4*$A85+14),0)</f>
        <v>0</v>
      </c>
      <c r="N85" s="36">
        <f ca="1">IF(Analyse!$E$3="X",INDIRECT("'DATA - økonomi'!N"&amp;4+15*$A85+4*$A85+0),0)+IF(Analyse!$E$4="X",INDIRECT("'DATA - økonomi'!N"&amp;4+15*$A85+4*$A85+1),0)+IF(Analyse!$E$104="X",INDIRECT("'DATA - økonomi'!N"&amp;4+15*$A85+4*$A85+2),0)+IF(Analyse!$E$105="X",INDIRECT("'DATA - økonomi'!N"&amp;4+15*$A85+4*$A85+3),0)+IF(Analyse!$E$106="X",INDIRECT("'DATA - økonomi'!N"&amp;4+15*$A85+4*$A85+4),0)+IF(Analyse!$E$107="X",INDIRECT("'DATA - økonomi'!N"&amp;4+15*$A85+4*$A85+5),0)+IF(Analyse!$E$108="X",INDIRECT("'DATA - økonomi'!N"&amp;4+15*$A85+4*$A85+6),0)+IF(Analyse!$E$109="X",INDIRECT("'DATA - økonomi'!N"&amp;4+15*$A85+4*$A85+7),0)+IF(Analyse!$E$110="X",INDIRECT("'DATA - økonomi'!N"&amp;4+15*$A85+4*$A85+8),0)+IF(Analyse!$E$111="X",INDIRECT("'DATA - økonomi'!N"&amp;4+15*$A85+4*$A85+9),0)+IF(Analyse!$E$112="X",INDIRECT("'DATA - økonomi'!N"&amp;4+15*$A85+4*$A85+10),0)+IF(Analyse!$E$115="X",INDIRECT("'DATA - økonomi'!N"&amp;4+15*$A85+4*$A85+11),0)+IF(Analyse!$E$116="X",INDIRECT("'DATA - økonomi'!N"&amp;4+15*$A85+4*$A85+12),0)+IF(Analyse!$E$117="X",INDIRECT("'DATA - økonomi'!N"&amp;4+15*$A85+4*$A85+13),0)+IF(Analyse!$E$129="X",INDIRECT("'DATA - økonomi'!N"&amp;4+15*$A85+4*$A85+14),0)</f>
        <v>0</v>
      </c>
      <c r="O85" s="32"/>
      <c r="P85" s="35" t="s">
        <v>93</v>
      </c>
      <c r="Q85" s="36">
        <f ca="1">IF(Analyse!$E$3="X",INDIRECT("'DATA - økonomi'!Q"&amp;4+15*$A85+4*$A85+0),0)+IF(Analyse!$E$4="X",INDIRECT("'DATA - økonomi'!Q"&amp;4+15*$A85+4*$A85+1),0)+IF(Analyse!$E$104="X",INDIRECT("'DATA - økonomi'!Q"&amp;4+15*$A85+4*$A85+2),0)+IF(Analyse!$E$105="X",INDIRECT("'DATA - økonomi'!Q"&amp;4+15*$A85+4*$A85+3),0)+IF(Analyse!$E$106="X",INDIRECT("'DATA - økonomi'!Q"&amp;4+15*$A85+4*$A85+4),0)+IF(Analyse!$E$107="X",INDIRECT("'DATA - økonomi'!Q"&amp;4+15*$A85+4*$A85+5),0)+IF(Analyse!$E$108="X",INDIRECT("'DATA - økonomi'!Q"&amp;4+15*$A85+4*$A85+6),0)+IF(Analyse!$E$109="X",INDIRECT("'DATA - økonomi'!Q"&amp;4+15*$A85+4*$A85+7),0)+IF(Analyse!$E$110="X",INDIRECT("'DATA - økonomi'!Q"&amp;4+15*$A85+4*$A85+8),0)+IF(Analyse!$E$111="X",INDIRECT("'DATA - økonomi'!Q"&amp;4+15*$A85+4*$A85+9),0)+IF(Analyse!$E$112="X",INDIRECT("'DATA - økonomi'!Q"&amp;4+15*$A85+4*$A85+10),0)+IF(Analyse!$E$115="X",INDIRECT("'DATA - økonomi'!Q"&amp;4+15*$A85+4*$A85+11),0)+IF(Analyse!$E$116="X",INDIRECT("'DATA - økonomi'!Q"&amp;4+15*$A85+4*$A85+12),0)+IF(Analyse!$E$117="X",INDIRECT("'DATA - økonomi'!Q"&amp;4+15*$A85+4*$A85+13),0)+IF(Analyse!$E$129="X",INDIRECT("'DATA - økonomi'!Q"&amp;4+15*$A85+4*$A85+14),0)</f>
        <v>0</v>
      </c>
      <c r="R85" s="36">
        <f ca="1">IF(Analyse!$E$3="X",INDIRECT("'DATA - økonomi'!R"&amp;4+15*$A85+4*$A85+0),0)+IF(Analyse!$E$4="X",INDIRECT("'DATA - økonomi'!R"&amp;4+15*$A85+4*$A85+1),0)+IF(Analyse!$E$104="X",INDIRECT("'DATA - økonomi'!R"&amp;4+15*$A85+4*$A85+2),0)+IF(Analyse!$E$105="X",INDIRECT("'DATA - økonomi'!R"&amp;4+15*$A85+4*$A85+3),0)+IF(Analyse!$E$106="X",INDIRECT("'DATA - økonomi'!R"&amp;4+15*$A85+4*$A85+4),0)+IF(Analyse!$E$107="X",INDIRECT("'DATA - økonomi'!R"&amp;4+15*$A85+4*$A85+5),0)+IF(Analyse!$E$108="X",INDIRECT("'DATA - økonomi'!R"&amp;4+15*$A85+4*$A85+6),0)+IF(Analyse!$E$109="X",INDIRECT("'DATA - økonomi'!R"&amp;4+15*$A85+4*$A85+7),0)+IF(Analyse!$E$110="X",INDIRECT("'DATA - økonomi'!R"&amp;4+15*$A85+4*$A85+8),0)+IF(Analyse!$E$111="X",INDIRECT("'DATA - økonomi'!R"&amp;4+15*$A85+4*$A85+9),0)+IF(Analyse!$E$112="X",INDIRECT("'DATA - økonomi'!R"&amp;4+15*$A85+4*$A85+10),0)+IF(Analyse!$E$115="X",INDIRECT("'DATA - økonomi'!R"&amp;4+15*$A85+4*$A85+11),0)+IF(Analyse!$E$116="X",INDIRECT("'DATA - økonomi'!R"&amp;4+15*$A85+4*$A85+12),0)+IF(Analyse!$E$117="X",INDIRECT("'DATA - økonomi'!R"&amp;4+15*$A85+4*$A85+13),0)+IF(Analyse!$E$129="X",INDIRECT("'DATA - økonomi'!R"&amp;4+15*$A85+4*$A85+14),0)</f>
        <v>0</v>
      </c>
      <c r="S85" s="36">
        <f ca="1">IF(Analyse!$E$3="X",INDIRECT("'DATA - økonomi'!S"&amp;4+15*$A85+4*$A85+0),0)+IF(Analyse!$E$4="X",INDIRECT("'DATA - økonomi'!S"&amp;4+15*$A85+4*$A85+1),0)+IF(Analyse!$E$104="X",INDIRECT("'DATA - økonomi'!S"&amp;4+15*$A85+4*$A85+2),0)+IF(Analyse!$E$105="X",INDIRECT("'DATA - økonomi'!S"&amp;4+15*$A85+4*$A85+3),0)+IF(Analyse!$E$106="X",INDIRECT("'DATA - økonomi'!S"&amp;4+15*$A85+4*$A85+4),0)+IF(Analyse!$E$107="X",INDIRECT("'DATA - økonomi'!S"&amp;4+15*$A85+4*$A85+5),0)+IF(Analyse!$E$108="X",INDIRECT("'DATA - økonomi'!S"&amp;4+15*$A85+4*$A85+6),0)+IF(Analyse!$E$109="X",INDIRECT("'DATA - økonomi'!S"&amp;4+15*$A85+4*$A85+7),0)+IF(Analyse!$E$110="X",INDIRECT("'DATA - økonomi'!S"&amp;4+15*$A85+4*$A85+8),0)+IF(Analyse!$E$111="X",INDIRECT("'DATA - økonomi'!S"&amp;4+15*$A85+4*$A85+9),0)+IF(Analyse!$E$112="X",INDIRECT("'DATA - økonomi'!S"&amp;4+15*$A85+4*$A85+10),0)+IF(Analyse!$E$115="X",INDIRECT("'DATA - økonomi'!S"&amp;4+15*$A85+4*$A85+11),0)+IF(Analyse!$E$116="X",INDIRECT("'DATA - økonomi'!S"&amp;4+15*$A85+4*$A85+12),0)+IF(Analyse!$E$117="X",INDIRECT("'DATA - økonomi'!S"&amp;4+15*$A85+4*$A85+13),0)+IF(Analyse!$E$129="X",INDIRECT("'DATA - økonomi'!S"&amp;4+15*$A85+4*$A85+14),0)</f>
        <v>0</v>
      </c>
      <c r="T85" s="36">
        <f ca="1">IF(Analyse!$E$3="X",INDIRECT("'DATA - økonomi'!T"&amp;4+15*$A85+4*$A85+0),0)+IF(Analyse!$E$4="X",INDIRECT("'DATA - økonomi'!T"&amp;4+15*$A85+4*$A85+1),0)+IF(Analyse!$E$104="X",INDIRECT("'DATA - økonomi'!T"&amp;4+15*$A85+4*$A85+2),0)+IF(Analyse!$E$105="X",INDIRECT("'DATA - økonomi'!T"&amp;4+15*$A85+4*$A85+3),0)+IF(Analyse!$E$106="X",INDIRECT("'DATA - økonomi'!T"&amp;4+15*$A85+4*$A85+4),0)+IF(Analyse!$E$107="X",INDIRECT("'DATA - økonomi'!T"&amp;4+15*$A85+4*$A85+5),0)+IF(Analyse!$E$108="X",INDIRECT("'DATA - økonomi'!T"&amp;4+15*$A85+4*$A85+6),0)+IF(Analyse!$E$109="X",INDIRECT("'DATA - økonomi'!T"&amp;4+15*$A85+4*$A85+7),0)+IF(Analyse!$E$110="X",INDIRECT("'DATA - økonomi'!T"&amp;4+15*$A85+4*$A85+8),0)+IF(Analyse!$E$111="X",INDIRECT("'DATA - økonomi'!T"&amp;4+15*$A85+4*$A85+9),0)+IF(Analyse!$E$112="X",INDIRECT("'DATA - økonomi'!T"&amp;4+15*$A85+4*$A85+10),0)+IF(Analyse!$E$115="X",INDIRECT("'DATA - økonomi'!T"&amp;4+15*$A85+4*$A85+11),0)+IF(Analyse!$E$116="X",INDIRECT("'DATA - økonomi'!T"&amp;4+15*$A85+4*$A85+12),0)+IF(Analyse!$E$117="X",INDIRECT("'DATA - økonomi'!T"&amp;4+15*$A85+4*$A85+13),0)+IF(Analyse!$E$129="X",INDIRECT("'DATA - økonomi'!T"&amp;4+15*$A85+4*$A85+14),0)</f>
        <v>0</v>
      </c>
      <c r="U85" s="36">
        <f ca="1">IF(Analyse!$E$3="X",INDIRECT("'DATA - økonomi'!U"&amp;4+15*$A85+4*$A85+0),0)+IF(Analyse!$E$4="X",INDIRECT("'DATA - økonomi'!U"&amp;4+15*$A85+4*$A85+1),0)+IF(Analyse!$E$104="X",INDIRECT("'DATA - økonomi'!U"&amp;4+15*$A85+4*$A85+2),0)+IF(Analyse!$E$105="X",INDIRECT("'DATA - økonomi'!U"&amp;4+15*$A85+4*$A85+3),0)+IF(Analyse!$E$106="X",INDIRECT("'DATA - økonomi'!U"&amp;4+15*$A85+4*$A85+4),0)+IF(Analyse!$E$107="X",INDIRECT("'DATA - økonomi'!U"&amp;4+15*$A85+4*$A85+5),0)+IF(Analyse!$E$108="X",INDIRECT("'DATA - økonomi'!U"&amp;4+15*$A85+4*$A85+6),0)+IF(Analyse!$E$109="X",INDIRECT("'DATA - økonomi'!U"&amp;4+15*$A85+4*$A85+7),0)+IF(Analyse!$E$110="X",INDIRECT("'DATA - økonomi'!U"&amp;4+15*$A85+4*$A85+8),0)+IF(Analyse!$E$111="X",INDIRECT("'DATA - økonomi'!U"&amp;4+15*$A85+4*$A85+9),0)+IF(Analyse!$E$112="X",INDIRECT("'DATA - økonomi'!U"&amp;4+15*$A85+4*$A85+10),0)+IF(Analyse!$E$115="X",INDIRECT("'DATA - økonomi'!U"&amp;4+15*$A85+4*$A85+11),0)+IF(Analyse!$E$116="X",INDIRECT("'DATA - økonomi'!U"&amp;4+15*$A85+4*$A85+12),0)+IF(Analyse!$E$117="X",INDIRECT("'DATA - økonomi'!U"&amp;4+15*$A85+4*$A85+13),0)+IF(Analyse!$E$129="X",INDIRECT("'DATA - økonomi'!U"&amp;4+15*$A85+4*$A85+14),0)</f>
        <v>0</v>
      </c>
      <c r="V85" s="36">
        <f ca="1">IF(Analyse!$E$3="X",INDIRECT("'DATA - økonomi'!V"&amp;4+15*$A85+4*$A85+0),0)+IF(Analyse!$E$4="X",INDIRECT("'DATA - økonomi'!V"&amp;4+15*$A85+4*$A85+1),0)+IF(Analyse!$E$104="X",INDIRECT("'DATA - økonomi'!V"&amp;4+15*$A85+4*$A85+2),0)+IF(Analyse!$E$105="X",INDIRECT("'DATA - økonomi'!V"&amp;4+15*$A85+4*$A85+3),0)+IF(Analyse!$E$106="X",INDIRECT("'DATA - økonomi'!V"&amp;4+15*$A85+4*$A85+4),0)+IF(Analyse!$E$107="X",INDIRECT("'DATA - økonomi'!V"&amp;4+15*$A85+4*$A85+5),0)+IF(Analyse!$E$108="X",INDIRECT("'DATA - økonomi'!V"&amp;4+15*$A85+4*$A85+6),0)+IF(Analyse!$E$109="X",INDIRECT("'DATA - økonomi'!V"&amp;4+15*$A85+4*$A85+7),0)+IF(Analyse!$E$110="X",INDIRECT("'DATA - økonomi'!V"&amp;4+15*$A85+4*$A85+8),0)+IF(Analyse!$E$111="X",INDIRECT("'DATA - økonomi'!V"&amp;4+15*$A85+4*$A85+9),0)+IF(Analyse!$E$112="X",INDIRECT("'DATA - økonomi'!V"&amp;4+15*$A85+4*$A85+10),0)+IF(Analyse!$E$115="X",INDIRECT("'DATA - økonomi'!V"&amp;4+15*$A85+4*$A85+11),0)+IF(Analyse!$E$116="X",INDIRECT("'DATA - økonomi'!V"&amp;4+15*$A85+4*$A85+12),0)+IF(Analyse!$E$117="X",INDIRECT("'DATA - økonomi'!V"&amp;4+15*$A85+4*$A85+13),0)+IF(Analyse!$E$129="X",INDIRECT("'DATA - økonomi'!V"&amp;4+15*$A85+4*$A85+14),0)</f>
        <v>0</v>
      </c>
      <c r="W85" s="36">
        <f ca="1">IF(Analyse!$E$3="X",INDIRECT("'DATA - økonomi'!W"&amp;4+15*$A85+4*$A85+0),0)+IF(Analyse!$E$4="X",INDIRECT("'DATA - økonomi'!W"&amp;4+15*$A85+4*$A85+1),0)+IF(Analyse!$E$104="X",INDIRECT("'DATA - økonomi'!W"&amp;4+15*$A85+4*$A85+2),0)+IF(Analyse!$E$105="X",INDIRECT("'DATA - økonomi'!W"&amp;4+15*$A85+4*$A85+3),0)+IF(Analyse!$E$106="X",INDIRECT("'DATA - økonomi'!W"&amp;4+15*$A85+4*$A85+4),0)+IF(Analyse!$E$107="X",INDIRECT("'DATA - økonomi'!W"&amp;4+15*$A85+4*$A85+5),0)+IF(Analyse!$E$108="X",INDIRECT("'DATA - økonomi'!W"&amp;4+15*$A85+4*$A85+6),0)+IF(Analyse!$E$109="X",INDIRECT("'DATA - økonomi'!W"&amp;4+15*$A85+4*$A85+7),0)+IF(Analyse!$E$110="X",INDIRECT("'DATA - økonomi'!W"&amp;4+15*$A85+4*$A85+8),0)+IF(Analyse!$E$111="X",INDIRECT("'DATA - økonomi'!W"&amp;4+15*$A85+4*$A85+9),0)+IF(Analyse!$E$112="X",INDIRECT("'DATA - økonomi'!W"&amp;4+15*$A85+4*$A85+10),0)+IF(Analyse!$E$115="X",INDIRECT("'DATA - økonomi'!W"&amp;4+15*$A85+4*$A85+11),0)+IF(Analyse!$E$116="X",INDIRECT("'DATA - økonomi'!W"&amp;4+15*$A85+4*$A85+12),0)+IF(Analyse!$E$117="X",INDIRECT("'DATA - økonomi'!W"&amp;4+15*$A85+4*$A85+13),0)+IF(Analyse!$E$129="X",INDIRECT("'DATA - økonomi'!W"&amp;4+15*$A85+4*$A85+14),0)</f>
        <v>0</v>
      </c>
      <c r="X85" s="36">
        <f ca="1">IF(Analyse!$E$3="X",INDIRECT("'DATA - økonomi'!X"&amp;4+15*$A85+4*$A85+0),0)+IF(Analyse!$E$4="X",INDIRECT("'DATA - økonomi'!X"&amp;4+15*$A85+4*$A85+1),0)+IF(Analyse!$E$104="X",INDIRECT("'DATA - økonomi'!X"&amp;4+15*$A85+4*$A85+2),0)+IF(Analyse!$E$105="X",INDIRECT("'DATA - økonomi'!X"&amp;4+15*$A85+4*$A85+3),0)+IF(Analyse!$E$106="X",INDIRECT("'DATA - økonomi'!X"&amp;4+15*$A85+4*$A85+4),0)+IF(Analyse!$E$107="X",INDIRECT("'DATA - økonomi'!X"&amp;4+15*$A85+4*$A85+5),0)+IF(Analyse!$E$108="X",INDIRECT("'DATA - økonomi'!X"&amp;4+15*$A85+4*$A85+6),0)+IF(Analyse!$E$109="X",INDIRECT("'DATA - økonomi'!X"&amp;4+15*$A85+4*$A85+7),0)+IF(Analyse!$E$110="X",INDIRECT("'DATA - økonomi'!X"&amp;4+15*$A85+4*$A85+8),0)+IF(Analyse!$E$111="X",INDIRECT("'DATA - økonomi'!X"&amp;4+15*$A85+4*$A85+9),0)+IF(Analyse!$E$112="X",INDIRECT("'DATA - økonomi'!X"&amp;4+15*$A85+4*$A85+10),0)+IF(Analyse!$E$115="X",INDIRECT("'DATA - økonomi'!X"&amp;4+15*$A85+4*$A85+11),0)+IF(Analyse!$E$116="X",INDIRECT("'DATA - økonomi'!X"&amp;4+15*$A85+4*$A85+12),0)+IF(Analyse!$E$117="X",INDIRECT("'DATA - økonomi'!X"&amp;4+15*$A85+4*$A85+13),0)+IF(Analyse!$E$129="X",INDIRECT("'DATA - økonomi'!X"&amp;4+15*$A85+4*$A85+14),0)</f>
        <v>0</v>
      </c>
      <c r="Y85" s="36">
        <f ca="1">IF(Analyse!$E$3="X",INDIRECT("'DATA - økonomi'!Y"&amp;4+15*$A85+4*$A85+0),0)+IF(Analyse!$E$4="X",INDIRECT("'DATA - økonomi'!Y"&amp;4+15*$A85+4*$A85+1),0)+IF(Analyse!$E$104="X",INDIRECT("'DATA - økonomi'!Y"&amp;4+15*$A85+4*$A85+2),0)+IF(Analyse!$E$105="X",INDIRECT("'DATA - økonomi'!Y"&amp;4+15*$A85+4*$A85+3),0)+IF(Analyse!$E$106="X",INDIRECT("'DATA - økonomi'!Y"&amp;4+15*$A85+4*$A85+4),0)+IF(Analyse!$E$107="X",INDIRECT("'DATA - økonomi'!Y"&amp;4+15*$A85+4*$A85+5),0)+IF(Analyse!$E$108="X",INDIRECT("'DATA - økonomi'!Y"&amp;4+15*$A85+4*$A85+6),0)+IF(Analyse!$E$109="X",INDIRECT("'DATA - økonomi'!Y"&amp;4+15*$A85+4*$A85+7),0)+IF(Analyse!$E$110="X",INDIRECT("'DATA - økonomi'!Y"&amp;4+15*$A85+4*$A85+8),0)+IF(Analyse!$E$111="X",INDIRECT("'DATA - økonomi'!Y"&amp;4+15*$A85+4*$A85+9),0)+IF(Analyse!$E$112="X",INDIRECT("'DATA - økonomi'!Y"&amp;4+15*$A85+4*$A85+10),0)+IF(Analyse!$E$115="X",INDIRECT("'DATA - økonomi'!Y"&amp;4+15*$A85+4*$A85+11),0)+IF(Analyse!$E$116="X",INDIRECT("'DATA - økonomi'!Y"&amp;4+15*$A85+4*$A85+12),0)+IF(Analyse!$E$117="X",INDIRECT("'DATA - økonomi'!Y"&amp;4+15*$A85+4*$A85+13),0)+IF(Analyse!$E$129="X",INDIRECT("'DATA - økonomi'!Y"&amp;4+15*$A85+4*$A85+14),0)</f>
        <v>0</v>
      </c>
      <c r="Z85" s="36">
        <f ca="1">IF(Analyse!$E$3="X",INDIRECT("'DATA - økonomi'!Z"&amp;4+15*$A85+4*$A85+0),0)+IF(Analyse!$E$4="X",INDIRECT("'DATA - økonomi'!Z"&amp;4+15*$A85+4*$A85+1),0)+IF(Analyse!$E$104="X",INDIRECT("'DATA - økonomi'!Z"&amp;4+15*$A85+4*$A85+2),0)+IF(Analyse!$E$105="X",INDIRECT("'DATA - økonomi'!Z"&amp;4+15*$A85+4*$A85+3),0)+IF(Analyse!$E$106="X",INDIRECT("'DATA - økonomi'!Z"&amp;4+15*$A85+4*$A85+4),0)+IF(Analyse!$E$107="X",INDIRECT("'DATA - økonomi'!Z"&amp;4+15*$A85+4*$A85+5),0)+IF(Analyse!$E$108="X",INDIRECT("'DATA - økonomi'!Z"&amp;4+15*$A85+4*$A85+6),0)+IF(Analyse!$E$109="X",INDIRECT("'DATA - økonomi'!Z"&amp;4+15*$A85+4*$A85+7),0)+IF(Analyse!$E$110="X",INDIRECT("'DATA - økonomi'!Z"&amp;4+15*$A85+4*$A85+8),0)+IF(Analyse!$E$111="X",INDIRECT("'DATA - økonomi'!Z"&amp;4+15*$A85+4*$A85+9),0)+IF(Analyse!$E$112="X",INDIRECT("'DATA - økonomi'!Z"&amp;4+15*$A85+4*$A85+10),0)+IF(Analyse!$E$115="X",INDIRECT("'DATA - økonomi'!Z"&amp;4+15*$A85+4*$A85+11),0)+IF(Analyse!$E$116="X",INDIRECT("'DATA - økonomi'!Z"&amp;4+15*$A85+4*$A85+12),0)+IF(Analyse!$E$117="X",INDIRECT("'DATA - økonomi'!Z"&amp;4+15*$A85+4*$A85+13),0)+IF(Analyse!$E$129="X",INDIRECT("'DATA - økonomi'!Z"&amp;4+15*$A85+4*$A85+14),0)</f>
        <v>0</v>
      </c>
      <c r="AA85" s="36">
        <f ca="1">IF(Analyse!$E$3="X",INDIRECT("'DATA - økonomi'!Z"&amp;4+15*$A85+4*$A85+0),0)+IF(Analyse!$E$4="X",INDIRECT("'DATA - økonomi'!Z"&amp;4+15*$A85+4*$A85+1),0)+IF(Analyse!$E$104="X",INDIRECT("'DATA - økonomi'!Z"&amp;4+15*$A85+4*$A85+2),0)+IF(Analyse!$E$105="X",INDIRECT("'DATA - økonomi'!Z"&amp;4+15*$A85+4*$A85+3),0)+IF(Analyse!$E$106="X",INDIRECT("'DATA - økonomi'!Z"&amp;4+15*$A85+4*$A85+4),0)+IF(Analyse!$E$107="X",INDIRECT("'DATA - økonomi'!Z"&amp;4+15*$A85+4*$A85+5),0)+IF(Analyse!$E$108="X",INDIRECT("'DATA - økonomi'!Z"&amp;4+15*$A85+4*$A85+6),0)+IF(Analyse!$E$109="X",INDIRECT("'DATA - økonomi'!Z"&amp;4+15*$A85+4*$A85+7),0)+IF(Analyse!$E$110="X",INDIRECT("'DATA - økonomi'!Z"&amp;4+15*$A85+4*$A85+8),0)+IF(Analyse!$E$111="X",INDIRECT("'DATA - økonomi'!Z"&amp;4+15*$A85+4*$A85+9),0)+IF(Analyse!$E$112="X",INDIRECT("'DATA - økonomi'!Z"&amp;4+15*$A85+4*$A85+10),0)+IF(Analyse!$E$115="X",INDIRECT("'DATA - økonomi'!Z"&amp;4+15*$A85+4*$A85+11),0)+IF(Analyse!$E$116="X",INDIRECT("'DATA - økonomi'!Z"&amp;4+15*$A85+4*$A85+12),0)+IF(Analyse!$E$117="X",INDIRECT("'DATA - økonomi'!Z"&amp;4+15*$A85+4*$A85+13),0)+IF(Analyse!$E$129="X",INDIRECT("'DATA - økonomi'!Z"&amp;4+15*$A85+4*$A85+14),0)</f>
        <v>0</v>
      </c>
      <c r="AB85" s="36">
        <f ca="1">IF(Analyse!$E$3="X",INDIRECT("'DATA - økonomi'!Z"&amp;4+15*$A85+4*$A85+0),0)+IF(Analyse!$E$4="X",INDIRECT("'DATA - økonomi'!Z"&amp;4+15*$A85+4*$A85+1),0)+IF(Analyse!$E$104="X",INDIRECT("'DATA - økonomi'!Z"&amp;4+15*$A85+4*$A85+2),0)+IF(Analyse!$E$105="X",INDIRECT("'DATA - økonomi'!Z"&amp;4+15*$A85+4*$A85+3),0)+IF(Analyse!$E$106="X",INDIRECT("'DATA - økonomi'!Z"&amp;4+15*$A85+4*$A85+4),0)+IF(Analyse!$E$107="X",INDIRECT("'DATA - økonomi'!Z"&amp;4+15*$A85+4*$A85+5),0)+IF(Analyse!$E$108="X",INDIRECT("'DATA - økonomi'!Z"&amp;4+15*$A85+4*$A85+6),0)+IF(Analyse!$E$109="X",INDIRECT("'DATA - økonomi'!Z"&amp;4+15*$A85+4*$A85+7),0)+IF(Analyse!$E$110="X",INDIRECT("'DATA - økonomi'!Z"&amp;4+15*$A85+4*$A85+8),0)+IF(Analyse!$E$111="X",INDIRECT("'DATA - økonomi'!Z"&amp;4+15*$A85+4*$A85+9),0)+IF(Analyse!$E$112="X",INDIRECT("'DATA - økonomi'!Z"&amp;4+15*$A85+4*$A85+10),0)+IF(Analyse!$E$115="X",INDIRECT("'DATA - økonomi'!Z"&amp;4+15*$A85+4*$A85+11),0)+IF(Analyse!$E$116="X",INDIRECT("'DATA - økonomi'!Z"&amp;4+15*$A85+4*$A85+12),0)+IF(Analyse!$E$117="X",INDIRECT("'DATA - økonomi'!Z"&amp;4+15*$A85+4*$A85+13),0)+IF(Analyse!$E$129="X",INDIRECT("'DATA - økonomi'!Z"&amp;4+15*$A85+4*$A85+14),0)</f>
        <v>0</v>
      </c>
      <c r="AC85" s="30"/>
      <c r="AD85" s="35" t="s">
        <v>93</v>
      </c>
      <c r="AE85" s="36">
        <f ca="1">IF(Analyse!$E$3="X",INDIRECT("'DATA - økonomi'!AE"&amp;4+15*$A85+4*$A85+0),0)+IF(Analyse!$E$4="X",INDIRECT("'DATA - økonomi'!AE"&amp;4+15*$A85+4*$A85+1),0)+IF(Analyse!$E$104="X",INDIRECT("'DATA - økonomi'!AE"&amp;4+15*$A85+4*$A85+2),0)+IF(Analyse!$E$105="X",INDIRECT("'DATA - økonomi'!AE"&amp;4+15*$A85+4*$A85+3),0)+IF(Analyse!$E$106="X",INDIRECT("'DATA - økonomi'!AE"&amp;4+15*$A85+4*$A85+4),0)+IF(Analyse!$E$107="X",INDIRECT("'DATA - økonomi'!AE"&amp;4+15*$A85+4*$A85+5),0)+IF(Analyse!$E$108="X",INDIRECT("'DATA - økonomi'!AE"&amp;4+15*$A85+4*$A85+6),0)+IF(Analyse!$E$109="X",INDIRECT("'DATA - økonomi'!AE"&amp;4+15*$A85+4*$A85+7),0)+IF(Analyse!$E$110="X",INDIRECT("'DATA - økonomi'!AE"&amp;4+15*$A85+4*$A85+8),0)+IF(Analyse!$E$111="X",INDIRECT("'DATA - økonomi'!AE"&amp;4+15*$A85+4*$A85+9),0)+IF(Analyse!$E$112="X",INDIRECT("'DATA - økonomi'!AE"&amp;4+15*$A85+4*$A85+10),0)+IF(Analyse!$E$115="X",INDIRECT("'DATA - økonomi'!AE"&amp;4+15*$A85+4*$A85+11),0)+IF(Analyse!$E$116="X",INDIRECT("'DATA - økonomi'!AE"&amp;4+15*$A85+4*$A85+12),0)+IF(Analyse!$E$117="X",INDIRECT("'DATA - økonomi'!AE"&amp;4+15*$A85+4*$A85+13),0)+IF(Analyse!$E$129="X",INDIRECT("'DATA - økonomi'!AE"&amp;4+15*$A85+4*$A85+14),0)</f>
        <v>0</v>
      </c>
      <c r="AF85" s="36">
        <f ca="1">IF(Analyse!$E$3="X",INDIRECT("'DATA - økonomi'!AF"&amp;4+15*$A85+4*$A85+0),0)+IF(Analyse!$E$4="X",INDIRECT("'DATA - økonomi'!AF"&amp;4+15*$A85+4*$A85+1),0)+IF(Analyse!$E$104="X",INDIRECT("'DATA - økonomi'!AF"&amp;4+15*$A85+4*$A85+2),0)+IF(Analyse!$E$105="X",INDIRECT("'DATA - økonomi'!AF"&amp;4+15*$A85+4*$A85+3),0)+IF(Analyse!$E$106="X",INDIRECT("'DATA - økonomi'!AF"&amp;4+15*$A85+4*$A85+4),0)+IF(Analyse!$E$107="X",INDIRECT("'DATA - økonomi'!AF"&amp;4+15*$A85+4*$A85+5),0)+IF(Analyse!$E$108="X",INDIRECT("'DATA - økonomi'!AF"&amp;4+15*$A85+4*$A85+6),0)+IF(Analyse!$E$109="X",INDIRECT("'DATA - økonomi'!AF"&amp;4+15*$A85+4*$A85+7),0)+IF(Analyse!$E$110="X",INDIRECT("'DATA - økonomi'!AF"&amp;4+15*$A85+4*$A85+8),0)+IF(Analyse!$E$111="X",INDIRECT("'DATA - økonomi'!AF"&amp;4+15*$A85+4*$A85+9),0)+IF(Analyse!$E$112="X",INDIRECT("'DATA - økonomi'!AF"&amp;4+15*$A85+4*$A85+10),0)+IF(Analyse!$E$115="X",INDIRECT("'DATA - økonomi'!AF"&amp;4+15*$A85+4*$A85+11),0)+IF(Analyse!$E$116="X",INDIRECT("'DATA - økonomi'!AF"&amp;4+15*$A85+4*$A85+12),0)+IF(Analyse!$E$117="X",INDIRECT("'DATA - økonomi'!AF"&amp;4+15*$A85+4*$A85+13),0)+IF(Analyse!$E$129="X",INDIRECT("'DATA - økonomi'!AF"&amp;4+15*$A85+4*$A85+14),0)</f>
        <v>0</v>
      </c>
      <c r="AG85" s="36">
        <f ca="1">IF(Analyse!$E$3="X",INDIRECT("'DATA - økonomi'!AG"&amp;4+15*$A85+4*$A85+0),0)+IF(Analyse!$E$4="X",INDIRECT("'DATA - økonomi'!AG"&amp;4+15*$A85+4*$A85+1),0)+IF(Analyse!$E$104="X",INDIRECT("'DATA - økonomi'!AG"&amp;4+15*$A85+4*$A85+2),0)+IF(Analyse!$E$105="X",INDIRECT("'DATA - økonomi'!AG"&amp;4+15*$A85+4*$A85+3),0)+IF(Analyse!$E$106="X",INDIRECT("'DATA - økonomi'!AG"&amp;4+15*$A85+4*$A85+4),0)+IF(Analyse!$E$107="X",INDIRECT("'DATA - økonomi'!AG"&amp;4+15*$A85+4*$A85+5),0)+IF(Analyse!$E$108="X",INDIRECT("'DATA - økonomi'!AG"&amp;4+15*$A85+4*$A85+6),0)+IF(Analyse!$E$109="X",INDIRECT("'DATA - økonomi'!AG"&amp;4+15*$A85+4*$A85+7),0)+IF(Analyse!$E$110="X",INDIRECT("'DATA - økonomi'!AG"&amp;4+15*$A85+4*$A85+8),0)+IF(Analyse!$E$111="X",INDIRECT("'DATA - økonomi'!AG"&amp;4+15*$A85+4*$A85+9),0)+IF(Analyse!$E$112="X",INDIRECT("'DATA - økonomi'!AG"&amp;4+15*$A85+4*$A85+10),0)+IF(Analyse!$E$115="X",INDIRECT("'DATA - økonomi'!AG"&amp;4+15*$A85+4*$A85+11),0)+IF(Analyse!$E$116="X",INDIRECT("'DATA - økonomi'!AG"&amp;4+15*$A85+4*$A85+12),0)+IF(Analyse!$E$117="X",INDIRECT("'DATA - økonomi'!AG"&amp;4+15*$A85+4*$A85+13),0)+IF(Analyse!$E$129="X",INDIRECT("'DATA - økonomi'!AG"&amp;4+15*$A85+4*$A85+14),0)</f>
        <v>0</v>
      </c>
      <c r="AH85" s="36">
        <f ca="1">IF(Analyse!$E$3="X",INDIRECT("'DATA - økonomi'!AH"&amp;4+15*$A85+4*$A85+0),0)+IF(Analyse!$E$4="X",INDIRECT("'DATA - økonomi'!AH"&amp;4+15*$A85+4*$A85+1),0)+IF(Analyse!$E$104="X",INDIRECT("'DATA - økonomi'!AH"&amp;4+15*$A85+4*$A85+2),0)+IF(Analyse!$E$105="X",INDIRECT("'DATA - økonomi'!AH"&amp;4+15*$A85+4*$A85+3),0)+IF(Analyse!$E$106="X",INDIRECT("'DATA - økonomi'!AH"&amp;4+15*$A85+4*$A85+4),0)+IF(Analyse!$E$107="X",INDIRECT("'DATA - økonomi'!AH"&amp;4+15*$A85+4*$A85+5),0)+IF(Analyse!$E$108="X",INDIRECT("'DATA - økonomi'!AH"&amp;4+15*$A85+4*$A85+6),0)+IF(Analyse!$E$109="X",INDIRECT("'DATA - økonomi'!AH"&amp;4+15*$A85+4*$A85+7),0)+IF(Analyse!$E$110="X",INDIRECT("'DATA - økonomi'!AH"&amp;4+15*$A85+4*$A85+8),0)+IF(Analyse!$E$111="X",INDIRECT("'DATA - økonomi'!AH"&amp;4+15*$A85+4*$A85+9),0)+IF(Analyse!$E$112="X",INDIRECT("'DATA - økonomi'!AH"&amp;4+15*$A85+4*$A85+10),0)+IF(Analyse!$E$115="X",INDIRECT("'DATA - økonomi'!AH"&amp;4+15*$A85+4*$A85+11),0)+IF(Analyse!$E$116="X",INDIRECT("'DATA - økonomi'!AH"&amp;4+15*$A85+4*$A85+12),0)+IF(Analyse!$E$117="X",INDIRECT("'DATA - økonomi'!AH"&amp;4+15*$A85+4*$A85+13),0)+IF(Analyse!$E$129="X",INDIRECT("'DATA - økonomi'!AH"&amp;4+15*$A85+4*$A85+14),0)</f>
        <v>0</v>
      </c>
      <c r="AI85" s="36">
        <f ca="1">IF(Analyse!$E$3="X",INDIRECT("'DATA - økonomi'!AI"&amp;4+15*$A85+4*$A85+0),0)+IF(Analyse!$E$4="X",INDIRECT("'DATA - økonomi'!AI"&amp;4+15*$A85+4*$A85+1),0)+IF(Analyse!$E$104="X",INDIRECT("'DATA - økonomi'!AI"&amp;4+15*$A85+4*$A85+2),0)+IF(Analyse!$E$105="X",INDIRECT("'DATA - økonomi'!AI"&amp;4+15*$A85+4*$A85+3),0)+IF(Analyse!$E$106="X",INDIRECT("'DATA - økonomi'!AI"&amp;4+15*$A85+4*$A85+4),0)+IF(Analyse!$E$107="X",INDIRECT("'DATA - økonomi'!AI"&amp;4+15*$A85+4*$A85+5),0)+IF(Analyse!$E$108="X",INDIRECT("'DATA - økonomi'!AI"&amp;4+15*$A85+4*$A85+6),0)+IF(Analyse!$E$109="X",INDIRECT("'DATA - økonomi'!AI"&amp;4+15*$A85+4*$A85+7),0)+IF(Analyse!$E$110="X",INDIRECT("'DATA - økonomi'!AI"&amp;4+15*$A85+4*$A85+8),0)+IF(Analyse!$E$111="X",INDIRECT("'DATA - økonomi'!AI"&amp;4+15*$A85+4*$A85+9),0)+IF(Analyse!$E$112="X",INDIRECT("'DATA - økonomi'!AI"&amp;4+15*$A85+4*$A85+10),0)+IF(Analyse!$E$115="X",INDIRECT("'DATA - økonomi'!AI"&amp;4+15*$A85+4*$A85+11),0)+IF(Analyse!$E$116="X",INDIRECT("'DATA - økonomi'!AI"&amp;4+15*$A85+4*$A85+12),0)+IF(Analyse!$E$117="X",INDIRECT("'DATA - økonomi'!AI"&amp;4+15*$A85+4*$A85+13),0)+IF(Analyse!$E$129="X",INDIRECT("'DATA - økonomi'!AI"&amp;4+15*$A85+4*$A85+14),0)</f>
        <v>0</v>
      </c>
      <c r="AJ85" s="36">
        <f ca="1">IF(Analyse!$E$3="X",INDIRECT("'DATA - økonomi'!AJ"&amp;4+15*$A85+4*$A85+0),0)+IF(Analyse!$E$4="X",INDIRECT("'DATA - økonomi'!AJ"&amp;4+15*$A85+4*$A85+1),0)+IF(Analyse!$E$104="X",INDIRECT("'DATA - økonomi'!AJ"&amp;4+15*$A85+4*$A85+2),0)+IF(Analyse!$E$105="X",INDIRECT("'DATA - økonomi'!AJ"&amp;4+15*$A85+4*$A85+3),0)+IF(Analyse!$E$106="X",INDIRECT("'DATA - økonomi'!AJ"&amp;4+15*$A85+4*$A85+4),0)+IF(Analyse!$E$107="X",INDIRECT("'DATA - økonomi'!AJ"&amp;4+15*$A85+4*$A85+5),0)+IF(Analyse!$E$108="X",INDIRECT("'DATA - økonomi'!AJ"&amp;4+15*$A85+4*$A85+6),0)+IF(Analyse!$E$109="X",INDIRECT("'DATA - økonomi'!AJ"&amp;4+15*$A85+4*$A85+7),0)+IF(Analyse!$E$110="X",INDIRECT("'DATA - økonomi'!AJ"&amp;4+15*$A85+4*$A85+8),0)+IF(Analyse!$E$111="X",INDIRECT("'DATA - økonomi'!AJ"&amp;4+15*$A85+4*$A85+9),0)+IF(Analyse!$E$112="X",INDIRECT("'DATA - økonomi'!AJ"&amp;4+15*$A85+4*$A85+10),0)+IF(Analyse!$E$115="X",INDIRECT("'DATA - økonomi'!AJ"&amp;4+15*$A85+4*$A85+11),0)+IF(Analyse!$E$116="X",INDIRECT("'DATA - økonomi'!AJ"&amp;4+15*$A85+4*$A85+12),0)+IF(Analyse!$E$117="X",INDIRECT("'DATA - økonomi'!AJ"&amp;4+15*$A85+4*$A85+13),0)+IF(Analyse!$E$129="X",INDIRECT("'DATA - økonomi'!AJ"&amp;4+15*$A85+4*$A85+14),0)</f>
        <v>0</v>
      </c>
      <c r="AK85" s="36">
        <f ca="1">IF(Analyse!$E$3="X",INDIRECT("'DATA - økonomi'!AK"&amp;4+15*$A85+4*$A85+0),0)+IF(Analyse!$E$4="X",INDIRECT("'DATA - økonomi'!AK"&amp;4+15*$A85+4*$A85+1),0)+IF(Analyse!$E$104="X",INDIRECT("'DATA - økonomi'!AK"&amp;4+15*$A85+4*$A85+2),0)+IF(Analyse!$E$105="X",INDIRECT("'DATA - økonomi'!AK"&amp;4+15*$A85+4*$A85+3),0)+IF(Analyse!$E$106="X",INDIRECT("'DATA - økonomi'!AK"&amp;4+15*$A85+4*$A85+4),0)+IF(Analyse!$E$107="X",INDIRECT("'DATA - økonomi'!AK"&amp;4+15*$A85+4*$A85+5),0)+IF(Analyse!$E$108="X",INDIRECT("'DATA - økonomi'!AK"&amp;4+15*$A85+4*$A85+6),0)+IF(Analyse!$E$109="X",INDIRECT("'DATA - økonomi'!AK"&amp;4+15*$A85+4*$A85+7),0)+IF(Analyse!$E$110="X",INDIRECT("'DATA - økonomi'!AK"&amp;4+15*$A85+4*$A85+8),0)+IF(Analyse!$E$111="X",INDIRECT("'DATA - økonomi'!AK"&amp;4+15*$A85+4*$A85+9),0)+IF(Analyse!$E$112="X",INDIRECT("'DATA - økonomi'!AK"&amp;4+15*$A85+4*$A85+10),0)+IF(Analyse!$E$115="X",INDIRECT("'DATA - økonomi'!AK"&amp;4+15*$A85+4*$A85+11),0)+IF(Analyse!$E$116="X",INDIRECT("'DATA - økonomi'!AK"&amp;4+15*$A85+4*$A85+12),0)+IF(Analyse!$E$117="X",INDIRECT("'DATA - økonomi'!AK"&amp;4+15*$A85+4*$A85+13),0)+IF(Analyse!$E$129="X",INDIRECT("'DATA - økonomi'!AK"&amp;4+15*$A85+4*$A85+14),0)</f>
        <v>0</v>
      </c>
      <c r="AL85" s="36">
        <f ca="1">IF(Analyse!$E$3="X",INDIRECT("'DATA - økonomi'!AL"&amp;4+15*$A85+4*$A85+0),0)+IF(Analyse!$E$4="X",INDIRECT("'DATA - økonomi'!AL"&amp;4+15*$A85+4*$A85+1),0)+IF(Analyse!$E$104="X",INDIRECT("'DATA - økonomi'!AL"&amp;4+15*$A85+4*$A85+2),0)+IF(Analyse!$E$105="X",INDIRECT("'DATA - økonomi'!AL"&amp;4+15*$A85+4*$A85+3),0)+IF(Analyse!$E$106="X",INDIRECT("'DATA - økonomi'!AL"&amp;4+15*$A85+4*$A85+4),0)+IF(Analyse!$E$107="X",INDIRECT("'DATA - økonomi'!AL"&amp;4+15*$A85+4*$A85+5),0)+IF(Analyse!$E$108="X",INDIRECT("'DATA - økonomi'!AL"&amp;4+15*$A85+4*$A85+6),0)+IF(Analyse!$E$109="X",INDIRECT("'DATA - økonomi'!AL"&amp;4+15*$A85+4*$A85+7),0)+IF(Analyse!$E$110="X",INDIRECT("'DATA - økonomi'!AL"&amp;4+15*$A85+4*$A85+8),0)+IF(Analyse!$E$111="X",INDIRECT("'DATA - økonomi'!AL"&amp;4+15*$A85+4*$A85+9),0)+IF(Analyse!$E$112="X",INDIRECT("'DATA - økonomi'!AL"&amp;4+15*$A85+4*$A85+10),0)+IF(Analyse!$E$115="X",INDIRECT("'DATA - økonomi'!AL"&amp;4+15*$A85+4*$A85+11),0)+IF(Analyse!$E$116="X",INDIRECT("'DATA - økonomi'!AL"&amp;4+15*$A85+4*$A85+12),0)+IF(Analyse!$E$117="X",INDIRECT("'DATA - økonomi'!AL"&amp;4+15*$A85+4*$A85+13),0)+IF(Analyse!$E$129="X",INDIRECT("'DATA - økonomi'!AL"&amp;4+15*$A85+4*$A85+14),0)</f>
        <v>0</v>
      </c>
      <c r="AM85" s="36">
        <f ca="1">IF(Analyse!$E$3="X",INDIRECT("'DATA - økonomi'!AM"&amp;4+15*$A85+4*$A85+0),0)+IF(Analyse!$E$4="X",INDIRECT("'DATA - økonomi'!AM"&amp;4+15*$A85+4*$A85+1),0)+IF(Analyse!$E$104="X",INDIRECT("'DATA - økonomi'!AM"&amp;4+15*$A85+4*$A85+2),0)+IF(Analyse!$E$105="X",INDIRECT("'DATA - økonomi'!AM"&amp;4+15*$A85+4*$A85+3),0)+IF(Analyse!$E$106="X",INDIRECT("'DATA - økonomi'!AM"&amp;4+15*$A85+4*$A85+4),0)+IF(Analyse!$E$107="X",INDIRECT("'DATA - økonomi'!AM"&amp;4+15*$A85+4*$A85+5),0)+IF(Analyse!$E$108="X",INDIRECT("'DATA - økonomi'!AM"&amp;4+15*$A85+4*$A85+6),0)+IF(Analyse!$E$109="X",INDIRECT("'DATA - økonomi'!AM"&amp;4+15*$A85+4*$A85+7),0)+IF(Analyse!$E$110="X",INDIRECT("'DATA - økonomi'!AM"&amp;4+15*$A85+4*$A85+8),0)+IF(Analyse!$E$111="X",INDIRECT("'DATA - økonomi'!AM"&amp;4+15*$A85+4*$A85+9),0)+IF(Analyse!$E$112="X",INDIRECT("'DATA - økonomi'!AM"&amp;4+15*$A85+4*$A85+10),0)+IF(Analyse!$E$115="X",INDIRECT("'DATA - økonomi'!AM"&amp;4+15*$A85+4*$A85+11),0)+IF(Analyse!$E$116="X",INDIRECT("'DATA - økonomi'!AM"&amp;4+15*$A85+4*$A85+12),0)+IF(Analyse!$E$117="X",INDIRECT("'DATA - økonomi'!AM"&amp;4+15*$A85+4*$A85+13),0)+IF(Analyse!$E$129="X",INDIRECT("'DATA - økonomi'!AM"&amp;4+15*$A85+4*$A85+14),0)</f>
        <v>0</v>
      </c>
      <c r="AN85" s="36">
        <f ca="1">IF(Analyse!$E$3="X",INDIRECT("'DATA - økonomi'!AN"&amp;4+15*$A85+4*$A85+0),0)+IF(Analyse!$E$4="X",INDIRECT("'DATA - økonomi'!AN"&amp;4+15*$A85+4*$A85+1),0)+IF(Analyse!$E$104="X",INDIRECT("'DATA - økonomi'!AN"&amp;4+15*$A85+4*$A85+2),0)+IF(Analyse!$E$105="X",INDIRECT("'DATA - økonomi'!AN"&amp;4+15*$A85+4*$A85+3),0)+IF(Analyse!$E$106="X",INDIRECT("'DATA - økonomi'!AN"&amp;4+15*$A85+4*$A85+4),0)+IF(Analyse!$E$107="X",INDIRECT("'DATA - økonomi'!AN"&amp;4+15*$A85+4*$A85+5),0)+IF(Analyse!$E$108="X",INDIRECT("'DATA - økonomi'!AN"&amp;4+15*$A85+4*$A85+6),0)+IF(Analyse!$E$109="X",INDIRECT("'DATA - økonomi'!AN"&amp;4+15*$A85+4*$A85+7),0)+IF(Analyse!$E$110="X",INDIRECT("'DATA - økonomi'!AN"&amp;4+15*$A85+4*$A85+8),0)+IF(Analyse!$E$111="X",INDIRECT("'DATA - økonomi'!AN"&amp;4+15*$A85+4*$A85+9),0)+IF(Analyse!$E$112="X",INDIRECT("'DATA - økonomi'!AN"&amp;4+15*$A85+4*$A85+10),0)+IF(Analyse!$E$115="X",INDIRECT("'DATA - økonomi'!AN"&amp;4+15*$A85+4*$A85+11),0)+IF(Analyse!$E$116="X",INDIRECT("'DATA - økonomi'!AN"&amp;4+15*$A85+4*$A85+12),0)+IF(Analyse!$E$117="X",INDIRECT("'DATA - økonomi'!AN"&amp;4+15*$A85+4*$A85+13),0)+IF(Analyse!$E$129="X",INDIRECT("'DATA - økonomi'!AN"&amp;4+15*$A85+4*$A85+14),0)</f>
        <v>0</v>
      </c>
      <c r="AO85" s="36">
        <f ca="1">IF(Analyse!$E$3="X",INDIRECT("'DATA - økonomi'!AO"&amp;4+15*$A85+4*$A85+0),0)+IF(Analyse!$E$4="X",INDIRECT("'DATA - økonomi'!AO"&amp;4+15*$A85+4*$A85+1),0)+IF(Analyse!$E$104="X",INDIRECT("'DATA - økonomi'!AO"&amp;4+15*$A85+4*$A85+2),0)+IF(Analyse!$E$105="X",INDIRECT("'DATA - økonomi'!AO"&amp;4+15*$A85+4*$A85+3),0)+IF(Analyse!$E$106="X",INDIRECT("'DATA - økonomi'!AO"&amp;4+15*$A85+4*$A85+4),0)+IF(Analyse!$E$107="X",INDIRECT("'DATA - økonomi'!AO"&amp;4+15*$A85+4*$A85+5),0)+IF(Analyse!$E$108="X",INDIRECT("'DATA - økonomi'!AO"&amp;4+15*$A85+4*$A85+6),0)+IF(Analyse!$E$109="X",INDIRECT("'DATA - økonomi'!AO"&amp;4+15*$A85+4*$A85+7),0)+IF(Analyse!$E$110="X",INDIRECT("'DATA - økonomi'!AO"&amp;4+15*$A85+4*$A85+8),0)+IF(Analyse!$E$111="X",INDIRECT("'DATA - økonomi'!AO"&amp;4+15*$A85+4*$A85+9),0)+IF(Analyse!$E$112="X",INDIRECT("'DATA - økonomi'!AO"&amp;4+15*$A85+4*$A85+10),0)+IF(Analyse!$E$115="X",INDIRECT("'DATA - økonomi'!AO"&amp;4+15*$A85+4*$A85+11),0)+IF(Analyse!$E$116="X",INDIRECT("'DATA - økonomi'!AO"&amp;4+15*$A85+4*$A85+12),0)+IF(Analyse!$E$117="X",INDIRECT("'DATA - økonomi'!AO"&amp;4+15*$A85+4*$A85+13),0)+IF(Analyse!$E$129="X",INDIRECT("'DATA - økonomi'!AO"&amp;4+15*$A85+4*$A85+14),0)</f>
        <v>0</v>
      </c>
      <c r="AP85" s="30"/>
      <c r="AQ85" s="35" t="s">
        <v>93</v>
      </c>
      <c r="AR85" s="36">
        <f ca="1">INDIRECT("'DATA - økonomi'!AE"&amp;($A188+1)*19)</f>
        <v>13216.83</v>
      </c>
      <c r="AS85" s="36">
        <f ca="1">INDIRECT("'DATA - økonomi'!AF"&amp;($A188+1)*19)</f>
        <v>12919.8</v>
      </c>
      <c r="AT85" s="36">
        <f ca="1">INDIRECT("'DATA - økonomi'!AG"&amp;($A188+1)*19)</f>
        <v>12799.083000000001</v>
      </c>
      <c r="AU85" s="36">
        <f ca="1">INDIRECT("'DATA - økonomi'!AH"&amp;($A188+1)*19)</f>
        <v>12712.608</v>
      </c>
      <c r="AV85" s="36">
        <f ca="1">INDIRECT("'DATA - økonomi'!AI"&amp;($A188+1)*19)</f>
        <v>12552.035999999998</v>
      </c>
      <c r="AW85" s="36">
        <f ca="1">INDIRECT("'DATA - økonomi'!AJ"&amp;($A188+1)*19)</f>
        <v>12421.68</v>
      </c>
      <c r="AX85" s="36">
        <f ca="1">INDIRECT("'DATA - økonomi'!AK"&amp;($A188+1)*19)</f>
        <v>12305.226000000001</v>
      </c>
      <c r="AY85" s="36">
        <f ca="1">INDIRECT("'DATA - økonomi'!AL"&amp;($A188+1)*19)</f>
        <v>12179.843999999999</v>
      </c>
      <c r="AZ85" s="36">
        <f ca="1">INDIRECT("'DATA - økonomi'!AM"&amp;($A188+1)*19)</f>
        <v>11922.983999999999</v>
      </c>
      <c r="BA85" s="36">
        <f ca="1">INDIRECT("'DATA - økonomi'!AN"&amp;($A188+1)*19)</f>
        <v>11898.744000000001</v>
      </c>
      <c r="BB85" s="36">
        <f ca="1">INDIRECT("'DATA - økonomi'!AO"&amp;($A188+1)*19)</f>
        <v>11810.992</v>
      </c>
      <c r="BC85" s="30"/>
    </row>
    <row r="86" spans="1:55" x14ac:dyDescent="0.25">
      <c r="A86" s="32">
        <v>82</v>
      </c>
      <c r="B86" s="35" t="s">
        <v>94</v>
      </c>
      <c r="C86" s="36">
        <f ca="1">IF(Analyse!$E$3="X",INDIRECT("'DATA - økonomi'!C"&amp;4+15*$A86+4*$A86+0),0)+IF(Analyse!$E$4="X",INDIRECT("'DATA - økonomi'!C"&amp;4+15*$A86+4*$A86+1),0)+IF(Analyse!$E$104="X",INDIRECT("'DATA - økonomi'!C"&amp;4+15*$A86+4*$A86+2),0)+IF(Analyse!$E$105="X",INDIRECT("'DATA - økonomi'!C"&amp;4+15*$A86+4*$A86+3),0)+IF(Analyse!$E$106="X",INDIRECT("'DATA - økonomi'!C"&amp;4+15*$A86+4*$A86+4),0)+IF(Analyse!$E$107="X",INDIRECT("'DATA - økonomi'!C"&amp;4+15*$A86+4*$A86+5),0)+IF(Analyse!$E$108="X",INDIRECT("'DATA - økonomi'!C"&amp;4+15*$A86+4*$A86+6),0)+IF(Analyse!$E$109="X",INDIRECT("'DATA - økonomi'!C"&amp;4+15*$A86+4*$A86+7),0)+IF(Analyse!$E$110="X",INDIRECT("'DATA - økonomi'!C"&amp;4+15*$A86+4*$A86+8),0)+IF(Analyse!$E$111="X",INDIRECT("'DATA - økonomi'!C"&amp;4+15*$A86+4*$A86+9),0)+IF(Analyse!$E$112="X",INDIRECT("'DATA - økonomi'!C"&amp;4+15*$A86+4*$A86+10),0)+IF(Analyse!$E$115="X",INDIRECT("'DATA - økonomi'!C"&amp;4+15*$A86+4*$A86+11),0)+IF(Analyse!$E$116="X",INDIRECT("'DATA - økonomi'!C"&amp;4+15*$A86+4*$A86+12),0)+IF(Analyse!$E$117="X",INDIRECT("'DATA - økonomi'!C"&amp;4+15*$A86+4*$A86+13),0)+IF(Analyse!$E$129="X",INDIRECT("'DATA - økonomi'!C"&amp;4+15*$A86+4*$A86+14),0)</f>
        <v>0</v>
      </c>
      <c r="D86" s="36">
        <f ca="1">IF(Analyse!$E$3="X",INDIRECT("'DATA - økonomi'!D"&amp;4+15*$A86+4*$A86+0),0)+IF(Analyse!$E$4="X",INDIRECT("'DATA - økonomi'!D"&amp;4+15*$A86+4*$A86+1),0)+IF(Analyse!$E$104="X",INDIRECT("'DATA - økonomi'!D"&amp;4+15*$A86+4*$A86+2),0)+IF(Analyse!$E$105="X",INDIRECT("'DATA - økonomi'!D"&amp;4+15*$A86+4*$A86+3),0)+IF(Analyse!$E$106="X",INDIRECT("'DATA - økonomi'!D"&amp;4+15*$A86+4*$A86+4),0)+IF(Analyse!$E$107="X",INDIRECT("'DATA - økonomi'!D"&amp;4+15*$A86+4*$A86+5),0)+IF(Analyse!$E$108="X",INDIRECT("'DATA - økonomi'!D"&amp;4+15*$A86+4*$A86+6),0)+IF(Analyse!$E$109="X",INDIRECT("'DATA - økonomi'!D"&amp;4+15*$A86+4*$A86+7),0)+IF(Analyse!$E$110="X",INDIRECT("'DATA - økonomi'!D"&amp;4+15*$A86+4*$A86+8),0)+IF(Analyse!$E$111="X",INDIRECT("'DATA - økonomi'!D"&amp;4+15*$A86+4*$A86+9),0)+IF(Analyse!$E$112="X",INDIRECT("'DATA - økonomi'!D"&amp;4+15*$A86+4*$A86+10),0)+IF(Analyse!$E$115="X",INDIRECT("'DATA - økonomi'!D"&amp;4+15*$A86+4*$A86+11),0)+IF(Analyse!$E$116="X",INDIRECT("'DATA - økonomi'!D"&amp;4+15*$A86+4*$A86+12),0)+IF(Analyse!$E$117="X",INDIRECT("'DATA - økonomi'!D"&amp;4+15*$A86+4*$A86+13),0)+IF(Analyse!$E$129="X",INDIRECT("'DATA - økonomi'!D"&amp;4+15*$A86+4*$A86+14),0)</f>
        <v>0</v>
      </c>
      <c r="E86" s="36">
        <f ca="1">IF(Analyse!$E$3="X",INDIRECT("'DATA - økonomi'!E"&amp;4+15*$A86+4*$A86+0),0)+IF(Analyse!$E$4="X",INDIRECT("'DATA - økonomi'!E"&amp;4+15*$A86+4*$A86+1),0)+IF(Analyse!$E$104="X",INDIRECT("'DATA - økonomi'!E"&amp;4+15*$A86+4*$A86+2),0)+IF(Analyse!$E$105="X",INDIRECT("'DATA - økonomi'!E"&amp;4+15*$A86+4*$A86+3),0)+IF(Analyse!$E$106="X",INDIRECT("'DATA - økonomi'!E"&amp;4+15*$A86+4*$A86+4),0)+IF(Analyse!$E$107="X",INDIRECT("'DATA - økonomi'!E"&amp;4+15*$A86+4*$A86+5),0)+IF(Analyse!$E$108="X",INDIRECT("'DATA - økonomi'!E"&amp;4+15*$A86+4*$A86+6),0)+IF(Analyse!$E$109="X",INDIRECT("'DATA - økonomi'!E"&amp;4+15*$A86+4*$A86+7),0)+IF(Analyse!$E$110="X",INDIRECT("'DATA - økonomi'!E"&amp;4+15*$A86+4*$A86+8),0)+IF(Analyse!$E$111="X",INDIRECT("'DATA - økonomi'!E"&amp;4+15*$A86+4*$A86+9),0)+IF(Analyse!$E$112="X",INDIRECT("'DATA - økonomi'!E"&amp;4+15*$A86+4*$A86+10),0)+IF(Analyse!$E$115="X",INDIRECT("'DATA - økonomi'!E"&amp;4+15*$A86+4*$A86+11),0)+IF(Analyse!$E$116="X",INDIRECT("'DATA - økonomi'!E"&amp;4+15*$A86+4*$A86+12),0)+IF(Analyse!$E$117="X",INDIRECT("'DATA - økonomi'!E"&amp;4+15*$A86+4*$A86+13),0)+IF(Analyse!$E$129="X",INDIRECT("'DATA - økonomi'!E"&amp;4+15*$A86+4*$A86+14),0)</f>
        <v>0</v>
      </c>
      <c r="F86" s="36">
        <f ca="1">IF(Analyse!$E$3="X",INDIRECT("'DATA - økonomi'!F"&amp;4+15*$A86+4*$A86+0),0)+IF(Analyse!$E$4="X",INDIRECT("'DATA - økonomi'!F"&amp;4+15*$A86+4*$A86+1),0)+IF(Analyse!$E$104="X",INDIRECT("'DATA - økonomi'!F"&amp;4+15*$A86+4*$A86+2),0)+IF(Analyse!$E$105="X",INDIRECT("'DATA - økonomi'!F"&amp;4+15*$A86+4*$A86+3),0)+IF(Analyse!$E$106="X",INDIRECT("'DATA - økonomi'!F"&amp;4+15*$A86+4*$A86+4),0)+IF(Analyse!$E$107="X",INDIRECT("'DATA - økonomi'!F"&amp;4+15*$A86+4*$A86+5),0)+IF(Analyse!$E$108="X",INDIRECT("'DATA - økonomi'!F"&amp;4+15*$A86+4*$A86+6),0)+IF(Analyse!$E$109="X",INDIRECT("'DATA - økonomi'!F"&amp;4+15*$A86+4*$A86+7),0)+IF(Analyse!$E$110="X",INDIRECT("'DATA - økonomi'!F"&amp;4+15*$A86+4*$A86+8),0)+IF(Analyse!$E$111="X",INDIRECT("'DATA - økonomi'!F"&amp;4+15*$A86+4*$A86+9),0)+IF(Analyse!$E$112="X",INDIRECT("'DATA - økonomi'!F"&amp;4+15*$A86+4*$A86+10),0)+IF(Analyse!$E$115="X",INDIRECT("'DATA - økonomi'!F"&amp;4+15*$A86+4*$A86+11),0)+IF(Analyse!$E$116="X",INDIRECT("'DATA - økonomi'!F"&amp;4+15*$A86+4*$A86+12),0)+IF(Analyse!$E$117="X",INDIRECT("'DATA - økonomi'!F"&amp;4+15*$A86+4*$A86+13),0)+IF(Analyse!$E$129="X",INDIRECT("'DATA - økonomi'!F"&amp;4+15*$A86+4*$A86+14),0)</f>
        <v>0</v>
      </c>
      <c r="G86" s="36">
        <f ca="1">IF(Analyse!$E$3="X",INDIRECT("'DATA - økonomi'!G"&amp;4+15*$A86+4*$A86+0),0)+IF(Analyse!$E$4="X",INDIRECT("'DATA - økonomi'!G"&amp;4+15*$A86+4*$A86+1),0)+IF(Analyse!$E$104="X",INDIRECT("'DATA - økonomi'!G"&amp;4+15*$A86+4*$A86+2),0)+IF(Analyse!$E$105="X",INDIRECT("'DATA - økonomi'!G"&amp;4+15*$A86+4*$A86+3),0)+IF(Analyse!$E$106="X",INDIRECT("'DATA - økonomi'!G"&amp;4+15*$A86+4*$A86+4),0)+IF(Analyse!$E$107="X",INDIRECT("'DATA - økonomi'!G"&amp;4+15*$A86+4*$A86+5),0)+IF(Analyse!$E$108="X",INDIRECT("'DATA - økonomi'!G"&amp;4+15*$A86+4*$A86+6),0)+IF(Analyse!$E$109="X",INDIRECT("'DATA - økonomi'!G"&amp;4+15*$A86+4*$A86+7),0)+IF(Analyse!$E$110="X",INDIRECT("'DATA - økonomi'!G"&amp;4+15*$A86+4*$A86+8),0)+IF(Analyse!$E$111="X",INDIRECT("'DATA - økonomi'!G"&amp;4+15*$A86+4*$A86+9),0)+IF(Analyse!$E$112="X",INDIRECT("'DATA - økonomi'!G"&amp;4+15*$A86+4*$A86+10),0)+IF(Analyse!$E$115="X",INDIRECT("'DATA - økonomi'!G"&amp;4+15*$A86+4*$A86+11),0)+IF(Analyse!$E$116="X",INDIRECT("'DATA - økonomi'!G"&amp;4+15*$A86+4*$A86+12),0)+IF(Analyse!$E$117="X",INDIRECT("'DATA - økonomi'!G"&amp;4+15*$A86+4*$A86+13),0)+IF(Analyse!$E$129="X",INDIRECT("'DATA - økonomi'!G"&amp;4+15*$A86+4*$A86+14),0)</f>
        <v>0</v>
      </c>
      <c r="H86" s="36">
        <f ca="1">IF(Analyse!$E$3="X",INDIRECT("'DATA - økonomi'!H"&amp;4+15*$A86+4*$A86+0),0)+IF(Analyse!$E$4="X",INDIRECT("'DATA - økonomi'!H"&amp;4+15*$A86+4*$A86+1),0)+IF(Analyse!$E$104="X",INDIRECT("'DATA - økonomi'!H"&amp;4+15*$A86+4*$A86+2),0)+IF(Analyse!$E$105="X",INDIRECT("'DATA - økonomi'!H"&amp;4+15*$A86+4*$A86+3),0)+IF(Analyse!$E$106="X",INDIRECT("'DATA - økonomi'!H"&amp;4+15*$A86+4*$A86+4),0)+IF(Analyse!$E$107="X",INDIRECT("'DATA - økonomi'!H"&amp;4+15*$A86+4*$A86+5),0)+IF(Analyse!$E$108="X",INDIRECT("'DATA - økonomi'!H"&amp;4+15*$A86+4*$A86+6),0)+IF(Analyse!$E$109="X",INDIRECT("'DATA - økonomi'!H"&amp;4+15*$A86+4*$A86+7),0)+IF(Analyse!$E$110="X",INDIRECT("'DATA - økonomi'!H"&amp;4+15*$A86+4*$A86+8),0)+IF(Analyse!$E$111="X",INDIRECT("'DATA - økonomi'!H"&amp;4+15*$A86+4*$A86+9),0)+IF(Analyse!$E$112="X",INDIRECT("'DATA - økonomi'!H"&amp;4+15*$A86+4*$A86+10),0)+IF(Analyse!$E$115="X",INDIRECT("'DATA - økonomi'!H"&amp;4+15*$A86+4*$A86+11),0)+IF(Analyse!$E$116="X",INDIRECT("'DATA - økonomi'!H"&amp;4+15*$A86+4*$A86+12),0)+IF(Analyse!$E$117="X",INDIRECT("'DATA - økonomi'!H"&amp;4+15*$A86+4*$A86+13),0)+IF(Analyse!$E$129="X",INDIRECT("'DATA - økonomi'!H"&amp;4+15*$A86+4*$A86+14),0)</f>
        <v>0</v>
      </c>
      <c r="I86" s="36">
        <f ca="1">IF(Analyse!$E$3="X",INDIRECT("'DATA - økonomi'!I"&amp;4+15*$A86+4*$A86+0),0)+IF(Analyse!$E$4="X",INDIRECT("'DATA - økonomi'!I"&amp;4+15*$A86+4*$A86+1),0)+IF(Analyse!$E$104="X",INDIRECT("'DATA - økonomi'!I"&amp;4+15*$A86+4*$A86+2),0)+IF(Analyse!$E$105="X",INDIRECT("'DATA - økonomi'!I"&amp;4+15*$A86+4*$A86+3),0)+IF(Analyse!$E$106="X",INDIRECT("'DATA - økonomi'!I"&amp;4+15*$A86+4*$A86+4),0)+IF(Analyse!$E$107="X",INDIRECT("'DATA - økonomi'!I"&amp;4+15*$A86+4*$A86+5),0)+IF(Analyse!$E$108="X",INDIRECT("'DATA - økonomi'!I"&amp;4+15*$A86+4*$A86+6),0)+IF(Analyse!$E$109="X",INDIRECT("'DATA - økonomi'!I"&amp;4+15*$A86+4*$A86+7),0)+IF(Analyse!$E$110="X",INDIRECT("'DATA - økonomi'!I"&amp;4+15*$A86+4*$A86+8),0)+IF(Analyse!$E$111="X",INDIRECT("'DATA - økonomi'!I"&amp;4+15*$A86+4*$A86+9),0)+IF(Analyse!$E$112="X",INDIRECT("'DATA - økonomi'!I"&amp;4+15*$A86+4*$A86+10),0)+IF(Analyse!$E$115="X",INDIRECT("'DATA - økonomi'!I"&amp;4+15*$A86+4*$A86+11),0)+IF(Analyse!$E$116="X",INDIRECT("'DATA - økonomi'!I"&amp;4+15*$A86+4*$A86+12),0)+IF(Analyse!$E$117="X",INDIRECT("'DATA - økonomi'!I"&amp;4+15*$A86+4*$A86+13),0)+IF(Analyse!$E$129="X",INDIRECT("'DATA - økonomi'!I"&amp;4+15*$A86+4*$A86+14),0)</f>
        <v>0</v>
      </c>
      <c r="J86" s="36">
        <f ca="1">IF(Analyse!$E$3="X",INDIRECT("'DATA - økonomi'!J"&amp;4+15*$A86+4*$A86+0),0)+IF(Analyse!$E$4="X",INDIRECT("'DATA - økonomi'!J"&amp;4+15*$A86+4*$A86+1),0)+IF(Analyse!$E$104="X",INDIRECT("'DATA - økonomi'!J"&amp;4+15*$A86+4*$A86+2),0)+IF(Analyse!$E$105="X",INDIRECT("'DATA - økonomi'!J"&amp;4+15*$A86+4*$A86+3),0)+IF(Analyse!$E$106="X",INDIRECT("'DATA - økonomi'!J"&amp;4+15*$A86+4*$A86+4),0)+IF(Analyse!$E$107="X",INDIRECT("'DATA - økonomi'!J"&amp;4+15*$A86+4*$A86+5),0)+IF(Analyse!$E$108="X",INDIRECT("'DATA - økonomi'!J"&amp;4+15*$A86+4*$A86+6),0)+IF(Analyse!$E$109="X",INDIRECT("'DATA - økonomi'!J"&amp;4+15*$A86+4*$A86+7),0)+IF(Analyse!$E$110="X",INDIRECT("'DATA - økonomi'!J"&amp;4+15*$A86+4*$A86+8),0)+IF(Analyse!$E$111="X",INDIRECT("'DATA - økonomi'!J"&amp;4+15*$A86+4*$A86+9),0)+IF(Analyse!$E$112="X",INDIRECT("'DATA - økonomi'!J"&amp;4+15*$A86+4*$A86+10),0)+IF(Analyse!$E$115="X",INDIRECT("'DATA - økonomi'!J"&amp;4+15*$A86+4*$A86+11),0)+IF(Analyse!$E$116="X",INDIRECT("'DATA - økonomi'!J"&amp;4+15*$A86+4*$A86+12),0)+IF(Analyse!$E$117="X",INDIRECT("'DATA - økonomi'!J"&amp;4+15*$A86+4*$A86+13),0)+IF(Analyse!$E$129="X",INDIRECT("'DATA - økonomi'!J"&amp;4+15*$A86+4*$A86+14),0)</f>
        <v>0</v>
      </c>
      <c r="K86" s="36">
        <f ca="1">IF(Analyse!$E$3="X",INDIRECT("'DATA - økonomi'!K"&amp;4+15*$A86+4*$A86+0),0)+IF(Analyse!$E$4="X",INDIRECT("'DATA - økonomi'!K"&amp;4+15*$A86+4*$A86+1),0)+IF(Analyse!$E$104="X",INDIRECT("'DATA - økonomi'!K"&amp;4+15*$A86+4*$A86+2),0)+IF(Analyse!$E$105="X",INDIRECT("'DATA - økonomi'!K"&amp;4+15*$A86+4*$A86+3),0)+IF(Analyse!$E$106="X",INDIRECT("'DATA - økonomi'!K"&amp;4+15*$A86+4*$A86+4),0)+IF(Analyse!$E$107="X",INDIRECT("'DATA - økonomi'!K"&amp;4+15*$A86+4*$A86+5),0)+IF(Analyse!$E$108="X",INDIRECT("'DATA - økonomi'!K"&amp;4+15*$A86+4*$A86+6),0)+IF(Analyse!$E$109="X",INDIRECT("'DATA - økonomi'!K"&amp;4+15*$A86+4*$A86+7),0)+IF(Analyse!$E$110="X",INDIRECT("'DATA - økonomi'!K"&amp;4+15*$A86+4*$A86+8),0)+IF(Analyse!$E$111="X",INDIRECT("'DATA - økonomi'!K"&amp;4+15*$A86+4*$A86+9),0)+IF(Analyse!$E$112="X",INDIRECT("'DATA - økonomi'!K"&amp;4+15*$A86+4*$A86+10),0)+IF(Analyse!$E$115="X",INDIRECT("'DATA - økonomi'!K"&amp;4+15*$A86+4*$A86+11),0)+IF(Analyse!$E$116="X",INDIRECT("'DATA - økonomi'!K"&amp;4+15*$A86+4*$A86+12),0)+IF(Analyse!$E$117="X",INDIRECT("'DATA - økonomi'!K"&amp;4+15*$A86+4*$A86+13),0)+IF(Analyse!$E$129="X",INDIRECT("'DATA - økonomi'!K"&amp;4+15*$A86+4*$A86+14),0)</f>
        <v>0</v>
      </c>
      <c r="L86" s="36">
        <f ca="1">IF(Analyse!$E$3="X",INDIRECT("'DATA - økonomi'!L"&amp;4+15*$A86+4*$A86+0),0)+IF(Analyse!$E$4="X",INDIRECT("'DATA - økonomi'!L"&amp;4+15*$A86+4*$A86+1),0)+IF(Analyse!$E$104="X",INDIRECT("'DATA - økonomi'!L"&amp;4+15*$A86+4*$A86+2),0)+IF(Analyse!$E$105="X",INDIRECT("'DATA - økonomi'!L"&amp;4+15*$A86+4*$A86+3),0)+IF(Analyse!$E$106="X",INDIRECT("'DATA - økonomi'!L"&amp;4+15*$A86+4*$A86+4),0)+IF(Analyse!$E$107="X",INDIRECT("'DATA - økonomi'!L"&amp;4+15*$A86+4*$A86+5),0)+IF(Analyse!$E$108="X",INDIRECT("'DATA - økonomi'!L"&amp;4+15*$A86+4*$A86+6),0)+IF(Analyse!$E$109="X",INDIRECT("'DATA - økonomi'!L"&amp;4+15*$A86+4*$A86+7),0)+IF(Analyse!$E$110="X",INDIRECT("'DATA - økonomi'!L"&amp;4+15*$A86+4*$A86+8),0)+IF(Analyse!$E$111="X",INDIRECT("'DATA - økonomi'!L"&amp;4+15*$A86+4*$A86+9),0)+IF(Analyse!$E$112="X",INDIRECT("'DATA - økonomi'!L"&amp;4+15*$A86+4*$A86+10),0)+IF(Analyse!$E$115="X",INDIRECT("'DATA - økonomi'!L"&amp;4+15*$A86+4*$A86+11),0)+IF(Analyse!$E$116="X",INDIRECT("'DATA - økonomi'!L"&amp;4+15*$A86+4*$A86+12),0)+IF(Analyse!$E$117="X",INDIRECT("'DATA - økonomi'!L"&amp;4+15*$A86+4*$A86+13),0)+IF(Analyse!$E$129="X",INDIRECT("'DATA - økonomi'!L"&amp;4+15*$A86+4*$A86+14),0)</f>
        <v>0</v>
      </c>
      <c r="M86" s="36">
        <f ca="1">IF(Analyse!$E$3="X",INDIRECT("'DATA - økonomi'!M"&amp;4+15*$A86+4*$A86+0),0)+IF(Analyse!$E$4="X",INDIRECT("'DATA - økonomi'!M"&amp;4+15*$A86+4*$A86+1),0)+IF(Analyse!$E$104="X",INDIRECT("'DATA - økonomi'!M"&amp;4+15*$A86+4*$A86+2),0)+IF(Analyse!$E$105="X",INDIRECT("'DATA - økonomi'!M"&amp;4+15*$A86+4*$A86+3),0)+IF(Analyse!$E$106="X",INDIRECT("'DATA - økonomi'!M"&amp;4+15*$A86+4*$A86+4),0)+IF(Analyse!$E$107="X",INDIRECT("'DATA - økonomi'!M"&amp;4+15*$A86+4*$A86+5),0)+IF(Analyse!$E$108="X",INDIRECT("'DATA - økonomi'!M"&amp;4+15*$A86+4*$A86+6),0)+IF(Analyse!$E$109="X",INDIRECT("'DATA - økonomi'!M"&amp;4+15*$A86+4*$A86+7),0)+IF(Analyse!$E$110="X",INDIRECT("'DATA - økonomi'!M"&amp;4+15*$A86+4*$A86+8),0)+IF(Analyse!$E$111="X",INDIRECT("'DATA - økonomi'!M"&amp;4+15*$A86+4*$A86+9),0)+IF(Analyse!$E$112="X",INDIRECT("'DATA - økonomi'!M"&amp;4+15*$A86+4*$A86+10),0)+IF(Analyse!$E$115="X",INDIRECT("'DATA - økonomi'!M"&amp;4+15*$A86+4*$A86+11),0)+IF(Analyse!$E$116="X",INDIRECT("'DATA - økonomi'!M"&amp;4+15*$A86+4*$A86+12),0)+IF(Analyse!$E$117="X",INDIRECT("'DATA - økonomi'!M"&amp;4+15*$A86+4*$A86+13),0)+IF(Analyse!$E$129="X",INDIRECT("'DATA - økonomi'!M"&amp;4+15*$A86+4*$A86+14),0)</f>
        <v>0</v>
      </c>
      <c r="N86" s="36">
        <f ca="1">IF(Analyse!$E$3="X",INDIRECT("'DATA - økonomi'!N"&amp;4+15*$A86+4*$A86+0),0)+IF(Analyse!$E$4="X",INDIRECT("'DATA - økonomi'!N"&amp;4+15*$A86+4*$A86+1),0)+IF(Analyse!$E$104="X",INDIRECT("'DATA - økonomi'!N"&amp;4+15*$A86+4*$A86+2),0)+IF(Analyse!$E$105="X",INDIRECT("'DATA - økonomi'!N"&amp;4+15*$A86+4*$A86+3),0)+IF(Analyse!$E$106="X",INDIRECT("'DATA - økonomi'!N"&amp;4+15*$A86+4*$A86+4),0)+IF(Analyse!$E$107="X",INDIRECT("'DATA - økonomi'!N"&amp;4+15*$A86+4*$A86+5),0)+IF(Analyse!$E$108="X",INDIRECT("'DATA - økonomi'!N"&amp;4+15*$A86+4*$A86+6),0)+IF(Analyse!$E$109="X",INDIRECT("'DATA - økonomi'!N"&amp;4+15*$A86+4*$A86+7),0)+IF(Analyse!$E$110="X",INDIRECT("'DATA - økonomi'!N"&amp;4+15*$A86+4*$A86+8),0)+IF(Analyse!$E$111="X",INDIRECT("'DATA - økonomi'!N"&amp;4+15*$A86+4*$A86+9),0)+IF(Analyse!$E$112="X",INDIRECT("'DATA - økonomi'!N"&amp;4+15*$A86+4*$A86+10),0)+IF(Analyse!$E$115="X",INDIRECT("'DATA - økonomi'!N"&amp;4+15*$A86+4*$A86+11),0)+IF(Analyse!$E$116="X",INDIRECT("'DATA - økonomi'!N"&amp;4+15*$A86+4*$A86+12),0)+IF(Analyse!$E$117="X",INDIRECT("'DATA - økonomi'!N"&amp;4+15*$A86+4*$A86+13),0)+IF(Analyse!$E$129="X",INDIRECT("'DATA - økonomi'!N"&amp;4+15*$A86+4*$A86+14),0)</f>
        <v>0</v>
      </c>
      <c r="O86" s="32"/>
      <c r="P86" s="35" t="s">
        <v>94</v>
      </c>
      <c r="Q86" s="36">
        <f ca="1">IF(Analyse!$E$3="X",INDIRECT("'DATA - økonomi'!Q"&amp;4+15*$A86+4*$A86+0),0)+IF(Analyse!$E$4="X",INDIRECT("'DATA - økonomi'!Q"&amp;4+15*$A86+4*$A86+1),0)+IF(Analyse!$E$104="X",INDIRECT("'DATA - økonomi'!Q"&amp;4+15*$A86+4*$A86+2),0)+IF(Analyse!$E$105="X",INDIRECT("'DATA - økonomi'!Q"&amp;4+15*$A86+4*$A86+3),0)+IF(Analyse!$E$106="X",INDIRECT("'DATA - økonomi'!Q"&amp;4+15*$A86+4*$A86+4),0)+IF(Analyse!$E$107="X",INDIRECT("'DATA - økonomi'!Q"&amp;4+15*$A86+4*$A86+5),0)+IF(Analyse!$E$108="X",INDIRECT("'DATA - økonomi'!Q"&amp;4+15*$A86+4*$A86+6),0)+IF(Analyse!$E$109="X",INDIRECT("'DATA - økonomi'!Q"&amp;4+15*$A86+4*$A86+7),0)+IF(Analyse!$E$110="X",INDIRECT("'DATA - økonomi'!Q"&amp;4+15*$A86+4*$A86+8),0)+IF(Analyse!$E$111="X",INDIRECT("'DATA - økonomi'!Q"&amp;4+15*$A86+4*$A86+9),0)+IF(Analyse!$E$112="X",INDIRECT("'DATA - økonomi'!Q"&amp;4+15*$A86+4*$A86+10),0)+IF(Analyse!$E$115="X",INDIRECT("'DATA - økonomi'!Q"&amp;4+15*$A86+4*$A86+11),0)+IF(Analyse!$E$116="X",INDIRECT("'DATA - økonomi'!Q"&amp;4+15*$A86+4*$A86+12),0)+IF(Analyse!$E$117="X",INDIRECT("'DATA - økonomi'!Q"&amp;4+15*$A86+4*$A86+13),0)+IF(Analyse!$E$129="X",INDIRECT("'DATA - økonomi'!Q"&amp;4+15*$A86+4*$A86+14),0)</f>
        <v>0</v>
      </c>
      <c r="R86" s="36">
        <f ca="1">IF(Analyse!$E$3="X",INDIRECT("'DATA - økonomi'!R"&amp;4+15*$A86+4*$A86+0),0)+IF(Analyse!$E$4="X",INDIRECT("'DATA - økonomi'!R"&amp;4+15*$A86+4*$A86+1),0)+IF(Analyse!$E$104="X",INDIRECT("'DATA - økonomi'!R"&amp;4+15*$A86+4*$A86+2),0)+IF(Analyse!$E$105="X",INDIRECT("'DATA - økonomi'!R"&amp;4+15*$A86+4*$A86+3),0)+IF(Analyse!$E$106="X",INDIRECT("'DATA - økonomi'!R"&amp;4+15*$A86+4*$A86+4),0)+IF(Analyse!$E$107="X",INDIRECT("'DATA - økonomi'!R"&amp;4+15*$A86+4*$A86+5),0)+IF(Analyse!$E$108="X",INDIRECT("'DATA - økonomi'!R"&amp;4+15*$A86+4*$A86+6),0)+IF(Analyse!$E$109="X",INDIRECT("'DATA - økonomi'!R"&amp;4+15*$A86+4*$A86+7),0)+IF(Analyse!$E$110="X",INDIRECT("'DATA - økonomi'!R"&amp;4+15*$A86+4*$A86+8),0)+IF(Analyse!$E$111="X",INDIRECT("'DATA - økonomi'!R"&amp;4+15*$A86+4*$A86+9),0)+IF(Analyse!$E$112="X",INDIRECT("'DATA - økonomi'!R"&amp;4+15*$A86+4*$A86+10),0)+IF(Analyse!$E$115="X",INDIRECT("'DATA - økonomi'!R"&amp;4+15*$A86+4*$A86+11),0)+IF(Analyse!$E$116="X",INDIRECT("'DATA - økonomi'!R"&amp;4+15*$A86+4*$A86+12),0)+IF(Analyse!$E$117="X",INDIRECT("'DATA - økonomi'!R"&amp;4+15*$A86+4*$A86+13),0)+IF(Analyse!$E$129="X",INDIRECT("'DATA - økonomi'!R"&amp;4+15*$A86+4*$A86+14),0)</f>
        <v>0</v>
      </c>
      <c r="S86" s="36">
        <f ca="1">IF(Analyse!$E$3="X",INDIRECT("'DATA - økonomi'!S"&amp;4+15*$A86+4*$A86+0),0)+IF(Analyse!$E$4="X",INDIRECT("'DATA - økonomi'!S"&amp;4+15*$A86+4*$A86+1),0)+IF(Analyse!$E$104="X",INDIRECT("'DATA - økonomi'!S"&amp;4+15*$A86+4*$A86+2),0)+IF(Analyse!$E$105="X",INDIRECT("'DATA - økonomi'!S"&amp;4+15*$A86+4*$A86+3),0)+IF(Analyse!$E$106="X",INDIRECT("'DATA - økonomi'!S"&amp;4+15*$A86+4*$A86+4),0)+IF(Analyse!$E$107="X",INDIRECT("'DATA - økonomi'!S"&amp;4+15*$A86+4*$A86+5),0)+IF(Analyse!$E$108="X",INDIRECT("'DATA - økonomi'!S"&amp;4+15*$A86+4*$A86+6),0)+IF(Analyse!$E$109="X",INDIRECT("'DATA - økonomi'!S"&amp;4+15*$A86+4*$A86+7),0)+IF(Analyse!$E$110="X",INDIRECT("'DATA - økonomi'!S"&amp;4+15*$A86+4*$A86+8),0)+IF(Analyse!$E$111="X",INDIRECT("'DATA - økonomi'!S"&amp;4+15*$A86+4*$A86+9),0)+IF(Analyse!$E$112="X",INDIRECT("'DATA - økonomi'!S"&amp;4+15*$A86+4*$A86+10),0)+IF(Analyse!$E$115="X",INDIRECT("'DATA - økonomi'!S"&amp;4+15*$A86+4*$A86+11),0)+IF(Analyse!$E$116="X",INDIRECT("'DATA - økonomi'!S"&amp;4+15*$A86+4*$A86+12),0)+IF(Analyse!$E$117="X",INDIRECT("'DATA - økonomi'!S"&amp;4+15*$A86+4*$A86+13),0)+IF(Analyse!$E$129="X",INDIRECT("'DATA - økonomi'!S"&amp;4+15*$A86+4*$A86+14),0)</f>
        <v>0</v>
      </c>
      <c r="T86" s="36">
        <f ca="1">IF(Analyse!$E$3="X",INDIRECT("'DATA - økonomi'!T"&amp;4+15*$A86+4*$A86+0),0)+IF(Analyse!$E$4="X",INDIRECT("'DATA - økonomi'!T"&amp;4+15*$A86+4*$A86+1),0)+IF(Analyse!$E$104="X",INDIRECT("'DATA - økonomi'!T"&amp;4+15*$A86+4*$A86+2),0)+IF(Analyse!$E$105="X",INDIRECT("'DATA - økonomi'!T"&amp;4+15*$A86+4*$A86+3),0)+IF(Analyse!$E$106="X",INDIRECT("'DATA - økonomi'!T"&amp;4+15*$A86+4*$A86+4),0)+IF(Analyse!$E$107="X",INDIRECT("'DATA - økonomi'!T"&amp;4+15*$A86+4*$A86+5),0)+IF(Analyse!$E$108="X",INDIRECT("'DATA - økonomi'!T"&amp;4+15*$A86+4*$A86+6),0)+IF(Analyse!$E$109="X",INDIRECT("'DATA - økonomi'!T"&amp;4+15*$A86+4*$A86+7),0)+IF(Analyse!$E$110="X",INDIRECT("'DATA - økonomi'!T"&amp;4+15*$A86+4*$A86+8),0)+IF(Analyse!$E$111="X",INDIRECT("'DATA - økonomi'!T"&amp;4+15*$A86+4*$A86+9),0)+IF(Analyse!$E$112="X",INDIRECT("'DATA - økonomi'!T"&amp;4+15*$A86+4*$A86+10),0)+IF(Analyse!$E$115="X",INDIRECT("'DATA - økonomi'!T"&amp;4+15*$A86+4*$A86+11),0)+IF(Analyse!$E$116="X",INDIRECT("'DATA - økonomi'!T"&amp;4+15*$A86+4*$A86+12),0)+IF(Analyse!$E$117="X",INDIRECT("'DATA - økonomi'!T"&amp;4+15*$A86+4*$A86+13),0)+IF(Analyse!$E$129="X",INDIRECT("'DATA - økonomi'!T"&amp;4+15*$A86+4*$A86+14),0)</f>
        <v>0</v>
      </c>
      <c r="U86" s="36">
        <f ca="1">IF(Analyse!$E$3="X",INDIRECT("'DATA - økonomi'!U"&amp;4+15*$A86+4*$A86+0),0)+IF(Analyse!$E$4="X",INDIRECT("'DATA - økonomi'!U"&amp;4+15*$A86+4*$A86+1),0)+IF(Analyse!$E$104="X",INDIRECT("'DATA - økonomi'!U"&amp;4+15*$A86+4*$A86+2),0)+IF(Analyse!$E$105="X",INDIRECT("'DATA - økonomi'!U"&amp;4+15*$A86+4*$A86+3),0)+IF(Analyse!$E$106="X",INDIRECT("'DATA - økonomi'!U"&amp;4+15*$A86+4*$A86+4),0)+IF(Analyse!$E$107="X",INDIRECT("'DATA - økonomi'!U"&amp;4+15*$A86+4*$A86+5),0)+IF(Analyse!$E$108="X",INDIRECT("'DATA - økonomi'!U"&amp;4+15*$A86+4*$A86+6),0)+IF(Analyse!$E$109="X",INDIRECT("'DATA - økonomi'!U"&amp;4+15*$A86+4*$A86+7),0)+IF(Analyse!$E$110="X",INDIRECT("'DATA - økonomi'!U"&amp;4+15*$A86+4*$A86+8),0)+IF(Analyse!$E$111="X",INDIRECT("'DATA - økonomi'!U"&amp;4+15*$A86+4*$A86+9),0)+IF(Analyse!$E$112="X",INDIRECT("'DATA - økonomi'!U"&amp;4+15*$A86+4*$A86+10),0)+IF(Analyse!$E$115="X",INDIRECT("'DATA - økonomi'!U"&amp;4+15*$A86+4*$A86+11),0)+IF(Analyse!$E$116="X",INDIRECT("'DATA - økonomi'!U"&amp;4+15*$A86+4*$A86+12),0)+IF(Analyse!$E$117="X",INDIRECT("'DATA - økonomi'!U"&amp;4+15*$A86+4*$A86+13),0)+IF(Analyse!$E$129="X",INDIRECT("'DATA - økonomi'!U"&amp;4+15*$A86+4*$A86+14),0)</f>
        <v>0</v>
      </c>
      <c r="V86" s="36">
        <f ca="1">IF(Analyse!$E$3="X",INDIRECT("'DATA - økonomi'!V"&amp;4+15*$A86+4*$A86+0),0)+IF(Analyse!$E$4="X",INDIRECT("'DATA - økonomi'!V"&amp;4+15*$A86+4*$A86+1),0)+IF(Analyse!$E$104="X",INDIRECT("'DATA - økonomi'!V"&amp;4+15*$A86+4*$A86+2),0)+IF(Analyse!$E$105="X",INDIRECT("'DATA - økonomi'!V"&amp;4+15*$A86+4*$A86+3),0)+IF(Analyse!$E$106="X",INDIRECT("'DATA - økonomi'!V"&amp;4+15*$A86+4*$A86+4),0)+IF(Analyse!$E$107="X",INDIRECT("'DATA - økonomi'!V"&amp;4+15*$A86+4*$A86+5),0)+IF(Analyse!$E$108="X",INDIRECT("'DATA - økonomi'!V"&amp;4+15*$A86+4*$A86+6),0)+IF(Analyse!$E$109="X",INDIRECT("'DATA - økonomi'!V"&amp;4+15*$A86+4*$A86+7),0)+IF(Analyse!$E$110="X",INDIRECT("'DATA - økonomi'!V"&amp;4+15*$A86+4*$A86+8),0)+IF(Analyse!$E$111="X",INDIRECT("'DATA - økonomi'!V"&amp;4+15*$A86+4*$A86+9),0)+IF(Analyse!$E$112="X",INDIRECT("'DATA - økonomi'!V"&amp;4+15*$A86+4*$A86+10),0)+IF(Analyse!$E$115="X",INDIRECT("'DATA - økonomi'!V"&amp;4+15*$A86+4*$A86+11),0)+IF(Analyse!$E$116="X",INDIRECT("'DATA - økonomi'!V"&amp;4+15*$A86+4*$A86+12),0)+IF(Analyse!$E$117="X",INDIRECT("'DATA - økonomi'!V"&amp;4+15*$A86+4*$A86+13),0)+IF(Analyse!$E$129="X",INDIRECT("'DATA - økonomi'!V"&amp;4+15*$A86+4*$A86+14),0)</f>
        <v>0</v>
      </c>
      <c r="W86" s="36">
        <f ca="1">IF(Analyse!$E$3="X",INDIRECT("'DATA - økonomi'!W"&amp;4+15*$A86+4*$A86+0),0)+IF(Analyse!$E$4="X",INDIRECT("'DATA - økonomi'!W"&amp;4+15*$A86+4*$A86+1),0)+IF(Analyse!$E$104="X",INDIRECT("'DATA - økonomi'!W"&amp;4+15*$A86+4*$A86+2),0)+IF(Analyse!$E$105="X",INDIRECT("'DATA - økonomi'!W"&amp;4+15*$A86+4*$A86+3),0)+IF(Analyse!$E$106="X",INDIRECT("'DATA - økonomi'!W"&amp;4+15*$A86+4*$A86+4),0)+IF(Analyse!$E$107="X",INDIRECT("'DATA - økonomi'!W"&amp;4+15*$A86+4*$A86+5),0)+IF(Analyse!$E$108="X",INDIRECT("'DATA - økonomi'!W"&amp;4+15*$A86+4*$A86+6),0)+IF(Analyse!$E$109="X",INDIRECT("'DATA - økonomi'!W"&amp;4+15*$A86+4*$A86+7),0)+IF(Analyse!$E$110="X",INDIRECT("'DATA - økonomi'!W"&amp;4+15*$A86+4*$A86+8),0)+IF(Analyse!$E$111="X",INDIRECT("'DATA - økonomi'!W"&amp;4+15*$A86+4*$A86+9),0)+IF(Analyse!$E$112="X",INDIRECT("'DATA - økonomi'!W"&amp;4+15*$A86+4*$A86+10),0)+IF(Analyse!$E$115="X",INDIRECT("'DATA - økonomi'!W"&amp;4+15*$A86+4*$A86+11),0)+IF(Analyse!$E$116="X",INDIRECT("'DATA - økonomi'!W"&amp;4+15*$A86+4*$A86+12),0)+IF(Analyse!$E$117="X",INDIRECT("'DATA - økonomi'!W"&amp;4+15*$A86+4*$A86+13),0)+IF(Analyse!$E$129="X",INDIRECT("'DATA - økonomi'!W"&amp;4+15*$A86+4*$A86+14),0)</f>
        <v>0</v>
      </c>
      <c r="X86" s="36">
        <f ca="1">IF(Analyse!$E$3="X",INDIRECT("'DATA - økonomi'!X"&amp;4+15*$A86+4*$A86+0),0)+IF(Analyse!$E$4="X",INDIRECT("'DATA - økonomi'!X"&amp;4+15*$A86+4*$A86+1),0)+IF(Analyse!$E$104="X",INDIRECT("'DATA - økonomi'!X"&amp;4+15*$A86+4*$A86+2),0)+IF(Analyse!$E$105="X",INDIRECT("'DATA - økonomi'!X"&amp;4+15*$A86+4*$A86+3),0)+IF(Analyse!$E$106="X",INDIRECT("'DATA - økonomi'!X"&amp;4+15*$A86+4*$A86+4),0)+IF(Analyse!$E$107="X",INDIRECT("'DATA - økonomi'!X"&amp;4+15*$A86+4*$A86+5),0)+IF(Analyse!$E$108="X",INDIRECT("'DATA - økonomi'!X"&amp;4+15*$A86+4*$A86+6),0)+IF(Analyse!$E$109="X",INDIRECT("'DATA - økonomi'!X"&amp;4+15*$A86+4*$A86+7),0)+IF(Analyse!$E$110="X",INDIRECT("'DATA - økonomi'!X"&amp;4+15*$A86+4*$A86+8),0)+IF(Analyse!$E$111="X",INDIRECT("'DATA - økonomi'!X"&amp;4+15*$A86+4*$A86+9),0)+IF(Analyse!$E$112="X",INDIRECT("'DATA - økonomi'!X"&amp;4+15*$A86+4*$A86+10),0)+IF(Analyse!$E$115="X",INDIRECT("'DATA - økonomi'!X"&amp;4+15*$A86+4*$A86+11),0)+IF(Analyse!$E$116="X",INDIRECT("'DATA - økonomi'!X"&amp;4+15*$A86+4*$A86+12),0)+IF(Analyse!$E$117="X",INDIRECT("'DATA - økonomi'!X"&amp;4+15*$A86+4*$A86+13),0)+IF(Analyse!$E$129="X",INDIRECT("'DATA - økonomi'!X"&amp;4+15*$A86+4*$A86+14),0)</f>
        <v>0</v>
      </c>
      <c r="Y86" s="36">
        <f ca="1">IF(Analyse!$E$3="X",INDIRECT("'DATA - økonomi'!Y"&amp;4+15*$A86+4*$A86+0),0)+IF(Analyse!$E$4="X",INDIRECT("'DATA - økonomi'!Y"&amp;4+15*$A86+4*$A86+1),0)+IF(Analyse!$E$104="X",INDIRECT("'DATA - økonomi'!Y"&amp;4+15*$A86+4*$A86+2),0)+IF(Analyse!$E$105="X",INDIRECT("'DATA - økonomi'!Y"&amp;4+15*$A86+4*$A86+3),0)+IF(Analyse!$E$106="X",INDIRECT("'DATA - økonomi'!Y"&amp;4+15*$A86+4*$A86+4),0)+IF(Analyse!$E$107="X",INDIRECT("'DATA - økonomi'!Y"&amp;4+15*$A86+4*$A86+5),0)+IF(Analyse!$E$108="X",INDIRECT("'DATA - økonomi'!Y"&amp;4+15*$A86+4*$A86+6),0)+IF(Analyse!$E$109="X",INDIRECT("'DATA - økonomi'!Y"&amp;4+15*$A86+4*$A86+7),0)+IF(Analyse!$E$110="X",INDIRECT("'DATA - økonomi'!Y"&amp;4+15*$A86+4*$A86+8),0)+IF(Analyse!$E$111="X",INDIRECT("'DATA - økonomi'!Y"&amp;4+15*$A86+4*$A86+9),0)+IF(Analyse!$E$112="X",INDIRECT("'DATA - økonomi'!Y"&amp;4+15*$A86+4*$A86+10),0)+IF(Analyse!$E$115="X",INDIRECT("'DATA - økonomi'!Y"&amp;4+15*$A86+4*$A86+11),0)+IF(Analyse!$E$116="X",INDIRECT("'DATA - økonomi'!Y"&amp;4+15*$A86+4*$A86+12),0)+IF(Analyse!$E$117="X",INDIRECT("'DATA - økonomi'!Y"&amp;4+15*$A86+4*$A86+13),0)+IF(Analyse!$E$129="X",INDIRECT("'DATA - økonomi'!Y"&amp;4+15*$A86+4*$A86+14),0)</f>
        <v>0</v>
      </c>
      <c r="Z86" s="36">
        <f ca="1">IF(Analyse!$E$3="X",INDIRECT("'DATA - økonomi'!Z"&amp;4+15*$A86+4*$A86+0),0)+IF(Analyse!$E$4="X",INDIRECT("'DATA - økonomi'!Z"&amp;4+15*$A86+4*$A86+1),0)+IF(Analyse!$E$104="X",INDIRECT("'DATA - økonomi'!Z"&amp;4+15*$A86+4*$A86+2),0)+IF(Analyse!$E$105="X",INDIRECT("'DATA - økonomi'!Z"&amp;4+15*$A86+4*$A86+3),0)+IF(Analyse!$E$106="X",INDIRECT("'DATA - økonomi'!Z"&amp;4+15*$A86+4*$A86+4),0)+IF(Analyse!$E$107="X",INDIRECT("'DATA - økonomi'!Z"&amp;4+15*$A86+4*$A86+5),0)+IF(Analyse!$E$108="X",INDIRECT("'DATA - økonomi'!Z"&amp;4+15*$A86+4*$A86+6),0)+IF(Analyse!$E$109="X",INDIRECT("'DATA - økonomi'!Z"&amp;4+15*$A86+4*$A86+7),0)+IF(Analyse!$E$110="X",INDIRECT("'DATA - økonomi'!Z"&amp;4+15*$A86+4*$A86+8),0)+IF(Analyse!$E$111="X",INDIRECT("'DATA - økonomi'!Z"&amp;4+15*$A86+4*$A86+9),0)+IF(Analyse!$E$112="X",INDIRECT("'DATA - økonomi'!Z"&amp;4+15*$A86+4*$A86+10),0)+IF(Analyse!$E$115="X",INDIRECT("'DATA - økonomi'!Z"&amp;4+15*$A86+4*$A86+11),0)+IF(Analyse!$E$116="X",INDIRECT("'DATA - økonomi'!Z"&amp;4+15*$A86+4*$A86+12),0)+IF(Analyse!$E$117="X",INDIRECT("'DATA - økonomi'!Z"&amp;4+15*$A86+4*$A86+13),0)+IF(Analyse!$E$129="X",INDIRECT("'DATA - økonomi'!Z"&amp;4+15*$A86+4*$A86+14),0)</f>
        <v>0</v>
      </c>
      <c r="AA86" s="36">
        <f ca="1">IF(Analyse!$E$3="X",INDIRECT("'DATA - økonomi'!Z"&amp;4+15*$A86+4*$A86+0),0)+IF(Analyse!$E$4="X",INDIRECT("'DATA - økonomi'!Z"&amp;4+15*$A86+4*$A86+1),0)+IF(Analyse!$E$104="X",INDIRECT("'DATA - økonomi'!Z"&amp;4+15*$A86+4*$A86+2),0)+IF(Analyse!$E$105="X",INDIRECT("'DATA - økonomi'!Z"&amp;4+15*$A86+4*$A86+3),0)+IF(Analyse!$E$106="X",INDIRECT("'DATA - økonomi'!Z"&amp;4+15*$A86+4*$A86+4),0)+IF(Analyse!$E$107="X",INDIRECT("'DATA - økonomi'!Z"&amp;4+15*$A86+4*$A86+5),0)+IF(Analyse!$E$108="X",INDIRECT("'DATA - økonomi'!Z"&amp;4+15*$A86+4*$A86+6),0)+IF(Analyse!$E$109="X",INDIRECT("'DATA - økonomi'!Z"&amp;4+15*$A86+4*$A86+7),0)+IF(Analyse!$E$110="X",INDIRECT("'DATA - økonomi'!Z"&amp;4+15*$A86+4*$A86+8),0)+IF(Analyse!$E$111="X",INDIRECT("'DATA - økonomi'!Z"&amp;4+15*$A86+4*$A86+9),0)+IF(Analyse!$E$112="X",INDIRECT("'DATA - økonomi'!Z"&amp;4+15*$A86+4*$A86+10),0)+IF(Analyse!$E$115="X",INDIRECT("'DATA - økonomi'!Z"&amp;4+15*$A86+4*$A86+11),0)+IF(Analyse!$E$116="X",INDIRECT("'DATA - økonomi'!Z"&amp;4+15*$A86+4*$A86+12),0)+IF(Analyse!$E$117="X",INDIRECT("'DATA - økonomi'!Z"&amp;4+15*$A86+4*$A86+13),0)+IF(Analyse!$E$129="X",INDIRECT("'DATA - økonomi'!Z"&amp;4+15*$A86+4*$A86+14),0)</f>
        <v>0</v>
      </c>
      <c r="AB86" s="36">
        <f ca="1">IF(Analyse!$E$3="X",INDIRECT("'DATA - økonomi'!Z"&amp;4+15*$A86+4*$A86+0),0)+IF(Analyse!$E$4="X",INDIRECT("'DATA - økonomi'!Z"&amp;4+15*$A86+4*$A86+1),0)+IF(Analyse!$E$104="X",INDIRECT("'DATA - økonomi'!Z"&amp;4+15*$A86+4*$A86+2),0)+IF(Analyse!$E$105="X",INDIRECT("'DATA - økonomi'!Z"&amp;4+15*$A86+4*$A86+3),0)+IF(Analyse!$E$106="X",INDIRECT("'DATA - økonomi'!Z"&amp;4+15*$A86+4*$A86+4),0)+IF(Analyse!$E$107="X",INDIRECT("'DATA - økonomi'!Z"&amp;4+15*$A86+4*$A86+5),0)+IF(Analyse!$E$108="X",INDIRECT("'DATA - økonomi'!Z"&amp;4+15*$A86+4*$A86+6),0)+IF(Analyse!$E$109="X",INDIRECT("'DATA - økonomi'!Z"&amp;4+15*$A86+4*$A86+7),0)+IF(Analyse!$E$110="X",INDIRECT("'DATA - økonomi'!Z"&amp;4+15*$A86+4*$A86+8),0)+IF(Analyse!$E$111="X",INDIRECT("'DATA - økonomi'!Z"&amp;4+15*$A86+4*$A86+9),0)+IF(Analyse!$E$112="X",INDIRECT("'DATA - økonomi'!Z"&amp;4+15*$A86+4*$A86+10),0)+IF(Analyse!$E$115="X",INDIRECT("'DATA - økonomi'!Z"&amp;4+15*$A86+4*$A86+11),0)+IF(Analyse!$E$116="X",INDIRECT("'DATA - økonomi'!Z"&amp;4+15*$A86+4*$A86+12),0)+IF(Analyse!$E$117="X",INDIRECT("'DATA - økonomi'!Z"&amp;4+15*$A86+4*$A86+13),0)+IF(Analyse!$E$129="X",INDIRECT("'DATA - økonomi'!Z"&amp;4+15*$A86+4*$A86+14),0)</f>
        <v>0</v>
      </c>
      <c r="AC86" s="30"/>
      <c r="AD86" s="35" t="s">
        <v>94</v>
      </c>
      <c r="AE86" s="36">
        <f ca="1">IF(Analyse!$E$3="X",INDIRECT("'DATA - økonomi'!AE"&amp;4+15*$A86+4*$A86+0),0)+IF(Analyse!$E$4="X",INDIRECT("'DATA - økonomi'!AE"&amp;4+15*$A86+4*$A86+1),0)+IF(Analyse!$E$104="X",INDIRECT("'DATA - økonomi'!AE"&amp;4+15*$A86+4*$A86+2),0)+IF(Analyse!$E$105="X",INDIRECT("'DATA - økonomi'!AE"&amp;4+15*$A86+4*$A86+3),0)+IF(Analyse!$E$106="X",INDIRECT("'DATA - økonomi'!AE"&amp;4+15*$A86+4*$A86+4),0)+IF(Analyse!$E$107="X",INDIRECT("'DATA - økonomi'!AE"&amp;4+15*$A86+4*$A86+5),0)+IF(Analyse!$E$108="X",INDIRECT("'DATA - økonomi'!AE"&amp;4+15*$A86+4*$A86+6),0)+IF(Analyse!$E$109="X",INDIRECT("'DATA - økonomi'!AE"&amp;4+15*$A86+4*$A86+7),0)+IF(Analyse!$E$110="X",INDIRECT("'DATA - økonomi'!AE"&amp;4+15*$A86+4*$A86+8),0)+IF(Analyse!$E$111="X",INDIRECT("'DATA - økonomi'!AE"&amp;4+15*$A86+4*$A86+9),0)+IF(Analyse!$E$112="X",INDIRECT("'DATA - økonomi'!AE"&amp;4+15*$A86+4*$A86+10),0)+IF(Analyse!$E$115="X",INDIRECT("'DATA - økonomi'!AE"&amp;4+15*$A86+4*$A86+11),0)+IF(Analyse!$E$116="X",INDIRECT("'DATA - økonomi'!AE"&amp;4+15*$A86+4*$A86+12),0)+IF(Analyse!$E$117="X",INDIRECT("'DATA - økonomi'!AE"&amp;4+15*$A86+4*$A86+13),0)+IF(Analyse!$E$129="X",INDIRECT("'DATA - økonomi'!AE"&amp;4+15*$A86+4*$A86+14),0)</f>
        <v>0</v>
      </c>
      <c r="AF86" s="36">
        <f ca="1">IF(Analyse!$E$3="X",INDIRECT("'DATA - økonomi'!AF"&amp;4+15*$A86+4*$A86+0),0)+IF(Analyse!$E$4="X",INDIRECT("'DATA - økonomi'!AF"&amp;4+15*$A86+4*$A86+1),0)+IF(Analyse!$E$104="X",INDIRECT("'DATA - økonomi'!AF"&amp;4+15*$A86+4*$A86+2),0)+IF(Analyse!$E$105="X",INDIRECT("'DATA - økonomi'!AF"&amp;4+15*$A86+4*$A86+3),0)+IF(Analyse!$E$106="X",INDIRECT("'DATA - økonomi'!AF"&amp;4+15*$A86+4*$A86+4),0)+IF(Analyse!$E$107="X",INDIRECT("'DATA - økonomi'!AF"&amp;4+15*$A86+4*$A86+5),0)+IF(Analyse!$E$108="X",INDIRECT("'DATA - økonomi'!AF"&amp;4+15*$A86+4*$A86+6),0)+IF(Analyse!$E$109="X",INDIRECT("'DATA - økonomi'!AF"&amp;4+15*$A86+4*$A86+7),0)+IF(Analyse!$E$110="X",INDIRECT("'DATA - økonomi'!AF"&amp;4+15*$A86+4*$A86+8),0)+IF(Analyse!$E$111="X",INDIRECT("'DATA - økonomi'!AF"&amp;4+15*$A86+4*$A86+9),0)+IF(Analyse!$E$112="X",INDIRECT("'DATA - økonomi'!AF"&amp;4+15*$A86+4*$A86+10),0)+IF(Analyse!$E$115="X",INDIRECT("'DATA - økonomi'!AF"&amp;4+15*$A86+4*$A86+11),0)+IF(Analyse!$E$116="X",INDIRECT("'DATA - økonomi'!AF"&amp;4+15*$A86+4*$A86+12),0)+IF(Analyse!$E$117="X",INDIRECT("'DATA - økonomi'!AF"&amp;4+15*$A86+4*$A86+13),0)+IF(Analyse!$E$129="X",INDIRECT("'DATA - økonomi'!AF"&amp;4+15*$A86+4*$A86+14),0)</f>
        <v>0</v>
      </c>
      <c r="AG86" s="36">
        <f ca="1">IF(Analyse!$E$3="X",INDIRECT("'DATA - økonomi'!AG"&amp;4+15*$A86+4*$A86+0),0)+IF(Analyse!$E$4="X",INDIRECT("'DATA - økonomi'!AG"&amp;4+15*$A86+4*$A86+1),0)+IF(Analyse!$E$104="X",INDIRECT("'DATA - økonomi'!AG"&amp;4+15*$A86+4*$A86+2),0)+IF(Analyse!$E$105="X",INDIRECT("'DATA - økonomi'!AG"&amp;4+15*$A86+4*$A86+3),0)+IF(Analyse!$E$106="X",INDIRECT("'DATA - økonomi'!AG"&amp;4+15*$A86+4*$A86+4),0)+IF(Analyse!$E$107="X",INDIRECT("'DATA - økonomi'!AG"&amp;4+15*$A86+4*$A86+5),0)+IF(Analyse!$E$108="X",INDIRECT("'DATA - økonomi'!AG"&amp;4+15*$A86+4*$A86+6),0)+IF(Analyse!$E$109="X",INDIRECT("'DATA - økonomi'!AG"&amp;4+15*$A86+4*$A86+7),0)+IF(Analyse!$E$110="X",INDIRECT("'DATA - økonomi'!AG"&amp;4+15*$A86+4*$A86+8),0)+IF(Analyse!$E$111="X",INDIRECT("'DATA - økonomi'!AG"&amp;4+15*$A86+4*$A86+9),0)+IF(Analyse!$E$112="X",INDIRECT("'DATA - økonomi'!AG"&amp;4+15*$A86+4*$A86+10),0)+IF(Analyse!$E$115="X",INDIRECT("'DATA - økonomi'!AG"&amp;4+15*$A86+4*$A86+11),0)+IF(Analyse!$E$116="X",INDIRECT("'DATA - økonomi'!AG"&amp;4+15*$A86+4*$A86+12),0)+IF(Analyse!$E$117="X",INDIRECT("'DATA - økonomi'!AG"&amp;4+15*$A86+4*$A86+13),0)+IF(Analyse!$E$129="X",INDIRECT("'DATA - økonomi'!AG"&amp;4+15*$A86+4*$A86+14),0)</f>
        <v>0</v>
      </c>
      <c r="AH86" s="36">
        <f ca="1">IF(Analyse!$E$3="X",INDIRECT("'DATA - økonomi'!AH"&amp;4+15*$A86+4*$A86+0),0)+IF(Analyse!$E$4="X",INDIRECT("'DATA - økonomi'!AH"&amp;4+15*$A86+4*$A86+1),0)+IF(Analyse!$E$104="X",INDIRECT("'DATA - økonomi'!AH"&amp;4+15*$A86+4*$A86+2),0)+IF(Analyse!$E$105="X",INDIRECT("'DATA - økonomi'!AH"&amp;4+15*$A86+4*$A86+3),0)+IF(Analyse!$E$106="X",INDIRECT("'DATA - økonomi'!AH"&amp;4+15*$A86+4*$A86+4),0)+IF(Analyse!$E$107="X",INDIRECT("'DATA - økonomi'!AH"&amp;4+15*$A86+4*$A86+5),0)+IF(Analyse!$E$108="X",INDIRECT("'DATA - økonomi'!AH"&amp;4+15*$A86+4*$A86+6),0)+IF(Analyse!$E$109="X",INDIRECT("'DATA - økonomi'!AH"&amp;4+15*$A86+4*$A86+7),0)+IF(Analyse!$E$110="X",INDIRECT("'DATA - økonomi'!AH"&amp;4+15*$A86+4*$A86+8),0)+IF(Analyse!$E$111="X",INDIRECT("'DATA - økonomi'!AH"&amp;4+15*$A86+4*$A86+9),0)+IF(Analyse!$E$112="X",INDIRECT("'DATA - økonomi'!AH"&amp;4+15*$A86+4*$A86+10),0)+IF(Analyse!$E$115="X",INDIRECT("'DATA - økonomi'!AH"&amp;4+15*$A86+4*$A86+11),0)+IF(Analyse!$E$116="X",INDIRECT("'DATA - økonomi'!AH"&amp;4+15*$A86+4*$A86+12),0)+IF(Analyse!$E$117="X",INDIRECT("'DATA - økonomi'!AH"&amp;4+15*$A86+4*$A86+13),0)+IF(Analyse!$E$129="X",INDIRECT("'DATA - økonomi'!AH"&amp;4+15*$A86+4*$A86+14),0)</f>
        <v>0</v>
      </c>
      <c r="AI86" s="36">
        <f ca="1">IF(Analyse!$E$3="X",INDIRECT("'DATA - økonomi'!AI"&amp;4+15*$A86+4*$A86+0),0)+IF(Analyse!$E$4="X",INDIRECT("'DATA - økonomi'!AI"&amp;4+15*$A86+4*$A86+1),0)+IF(Analyse!$E$104="X",INDIRECT("'DATA - økonomi'!AI"&amp;4+15*$A86+4*$A86+2),0)+IF(Analyse!$E$105="X",INDIRECT("'DATA - økonomi'!AI"&amp;4+15*$A86+4*$A86+3),0)+IF(Analyse!$E$106="X",INDIRECT("'DATA - økonomi'!AI"&amp;4+15*$A86+4*$A86+4),0)+IF(Analyse!$E$107="X",INDIRECT("'DATA - økonomi'!AI"&amp;4+15*$A86+4*$A86+5),0)+IF(Analyse!$E$108="X",INDIRECT("'DATA - økonomi'!AI"&amp;4+15*$A86+4*$A86+6),0)+IF(Analyse!$E$109="X",INDIRECT("'DATA - økonomi'!AI"&amp;4+15*$A86+4*$A86+7),0)+IF(Analyse!$E$110="X",INDIRECT("'DATA - økonomi'!AI"&amp;4+15*$A86+4*$A86+8),0)+IF(Analyse!$E$111="X",INDIRECT("'DATA - økonomi'!AI"&amp;4+15*$A86+4*$A86+9),0)+IF(Analyse!$E$112="X",INDIRECT("'DATA - økonomi'!AI"&amp;4+15*$A86+4*$A86+10),0)+IF(Analyse!$E$115="X",INDIRECT("'DATA - økonomi'!AI"&amp;4+15*$A86+4*$A86+11),0)+IF(Analyse!$E$116="X",INDIRECT("'DATA - økonomi'!AI"&amp;4+15*$A86+4*$A86+12),0)+IF(Analyse!$E$117="X",INDIRECT("'DATA - økonomi'!AI"&amp;4+15*$A86+4*$A86+13),0)+IF(Analyse!$E$129="X",INDIRECT("'DATA - økonomi'!AI"&amp;4+15*$A86+4*$A86+14),0)</f>
        <v>0</v>
      </c>
      <c r="AJ86" s="36">
        <f ca="1">IF(Analyse!$E$3="X",INDIRECT("'DATA - økonomi'!AJ"&amp;4+15*$A86+4*$A86+0),0)+IF(Analyse!$E$4="X",INDIRECT("'DATA - økonomi'!AJ"&amp;4+15*$A86+4*$A86+1),0)+IF(Analyse!$E$104="X",INDIRECT("'DATA - økonomi'!AJ"&amp;4+15*$A86+4*$A86+2),0)+IF(Analyse!$E$105="X",INDIRECT("'DATA - økonomi'!AJ"&amp;4+15*$A86+4*$A86+3),0)+IF(Analyse!$E$106="X",INDIRECT("'DATA - økonomi'!AJ"&amp;4+15*$A86+4*$A86+4),0)+IF(Analyse!$E$107="X",INDIRECT("'DATA - økonomi'!AJ"&amp;4+15*$A86+4*$A86+5),0)+IF(Analyse!$E$108="X",INDIRECT("'DATA - økonomi'!AJ"&amp;4+15*$A86+4*$A86+6),0)+IF(Analyse!$E$109="X",INDIRECT("'DATA - økonomi'!AJ"&amp;4+15*$A86+4*$A86+7),0)+IF(Analyse!$E$110="X",INDIRECT("'DATA - økonomi'!AJ"&amp;4+15*$A86+4*$A86+8),0)+IF(Analyse!$E$111="X",INDIRECT("'DATA - økonomi'!AJ"&amp;4+15*$A86+4*$A86+9),0)+IF(Analyse!$E$112="X",INDIRECT("'DATA - økonomi'!AJ"&amp;4+15*$A86+4*$A86+10),0)+IF(Analyse!$E$115="X",INDIRECT("'DATA - økonomi'!AJ"&amp;4+15*$A86+4*$A86+11),0)+IF(Analyse!$E$116="X",INDIRECT("'DATA - økonomi'!AJ"&amp;4+15*$A86+4*$A86+12),0)+IF(Analyse!$E$117="X",INDIRECT("'DATA - økonomi'!AJ"&amp;4+15*$A86+4*$A86+13),0)+IF(Analyse!$E$129="X",INDIRECT("'DATA - økonomi'!AJ"&amp;4+15*$A86+4*$A86+14),0)</f>
        <v>0</v>
      </c>
      <c r="AK86" s="36">
        <f ca="1">IF(Analyse!$E$3="X",INDIRECT("'DATA - økonomi'!AK"&amp;4+15*$A86+4*$A86+0),0)+IF(Analyse!$E$4="X",INDIRECT("'DATA - økonomi'!AK"&amp;4+15*$A86+4*$A86+1),0)+IF(Analyse!$E$104="X",INDIRECT("'DATA - økonomi'!AK"&amp;4+15*$A86+4*$A86+2),0)+IF(Analyse!$E$105="X",INDIRECT("'DATA - økonomi'!AK"&amp;4+15*$A86+4*$A86+3),0)+IF(Analyse!$E$106="X",INDIRECT("'DATA - økonomi'!AK"&amp;4+15*$A86+4*$A86+4),0)+IF(Analyse!$E$107="X",INDIRECT("'DATA - økonomi'!AK"&amp;4+15*$A86+4*$A86+5),0)+IF(Analyse!$E$108="X",INDIRECT("'DATA - økonomi'!AK"&amp;4+15*$A86+4*$A86+6),0)+IF(Analyse!$E$109="X",INDIRECT("'DATA - økonomi'!AK"&amp;4+15*$A86+4*$A86+7),0)+IF(Analyse!$E$110="X",INDIRECT("'DATA - økonomi'!AK"&amp;4+15*$A86+4*$A86+8),0)+IF(Analyse!$E$111="X",INDIRECT("'DATA - økonomi'!AK"&amp;4+15*$A86+4*$A86+9),0)+IF(Analyse!$E$112="X",INDIRECT("'DATA - økonomi'!AK"&amp;4+15*$A86+4*$A86+10),0)+IF(Analyse!$E$115="X",INDIRECT("'DATA - økonomi'!AK"&amp;4+15*$A86+4*$A86+11),0)+IF(Analyse!$E$116="X",INDIRECT("'DATA - økonomi'!AK"&amp;4+15*$A86+4*$A86+12),0)+IF(Analyse!$E$117="X",INDIRECT("'DATA - økonomi'!AK"&amp;4+15*$A86+4*$A86+13),0)+IF(Analyse!$E$129="X",INDIRECT("'DATA - økonomi'!AK"&amp;4+15*$A86+4*$A86+14),0)</f>
        <v>0</v>
      </c>
      <c r="AL86" s="36">
        <f ca="1">IF(Analyse!$E$3="X",INDIRECT("'DATA - økonomi'!AL"&amp;4+15*$A86+4*$A86+0),0)+IF(Analyse!$E$4="X",INDIRECT("'DATA - økonomi'!AL"&amp;4+15*$A86+4*$A86+1),0)+IF(Analyse!$E$104="X",INDIRECT("'DATA - økonomi'!AL"&amp;4+15*$A86+4*$A86+2),0)+IF(Analyse!$E$105="X",INDIRECT("'DATA - økonomi'!AL"&amp;4+15*$A86+4*$A86+3),0)+IF(Analyse!$E$106="X",INDIRECT("'DATA - økonomi'!AL"&amp;4+15*$A86+4*$A86+4),0)+IF(Analyse!$E$107="X",INDIRECT("'DATA - økonomi'!AL"&amp;4+15*$A86+4*$A86+5),0)+IF(Analyse!$E$108="X",INDIRECT("'DATA - økonomi'!AL"&amp;4+15*$A86+4*$A86+6),0)+IF(Analyse!$E$109="X",INDIRECT("'DATA - økonomi'!AL"&amp;4+15*$A86+4*$A86+7),0)+IF(Analyse!$E$110="X",INDIRECT("'DATA - økonomi'!AL"&amp;4+15*$A86+4*$A86+8),0)+IF(Analyse!$E$111="X",INDIRECT("'DATA - økonomi'!AL"&amp;4+15*$A86+4*$A86+9),0)+IF(Analyse!$E$112="X",INDIRECT("'DATA - økonomi'!AL"&amp;4+15*$A86+4*$A86+10),0)+IF(Analyse!$E$115="X",INDIRECT("'DATA - økonomi'!AL"&amp;4+15*$A86+4*$A86+11),0)+IF(Analyse!$E$116="X",INDIRECT("'DATA - økonomi'!AL"&amp;4+15*$A86+4*$A86+12),0)+IF(Analyse!$E$117="X",INDIRECT("'DATA - økonomi'!AL"&amp;4+15*$A86+4*$A86+13),0)+IF(Analyse!$E$129="X",INDIRECT("'DATA - økonomi'!AL"&amp;4+15*$A86+4*$A86+14),0)</f>
        <v>0</v>
      </c>
      <c r="AM86" s="36">
        <f ca="1">IF(Analyse!$E$3="X",INDIRECT("'DATA - økonomi'!AM"&amp;4+15*$A86+4*$A86+0),0)+IF(Analyse!$E$4="X",INDIRECT("'DATA - økonomi'!AM"&amp;4+15*$A86+4*$A86+1),0)+IF(Analyse!$E$104="X",INDIRECT("'DATA - økonomi'!AM"&amp;4+15*$A86+4*$A86+2),0)+IF(Analyse!$E$105="X",INDIRECT("'DATA - økonomi'!AM"&amp;4+15*$A86+4*$A86+3),0)+IF(Analyse!$E$106="X",INDIRECT("'DATA - økonomi'!AM"&amp;4+15*$A86+4*$A86+4),0)+IF(Analyse!$E$107="X",INDIRECT("'DATA - økonomi'!AM"&amp;4+15*$A86+4*$A86+5),0)+IF(Analyse!$E$108="X",INDIRECT("'DATA - økonomi'!AM"&amp;4+15*$A86+4*$A86+6),0)+IF(Analyse!$E$109="X",INDIRECT("'DATA - økonomi'!AM"&amp;4+15*$A86+4*$A86+7),0)+IF(Analyse!$E$110="X",INDIRECT("'DATA - økonomi'!AM"&amp;4+15*$A86+4*$A86+8),0)+IF(Analyse!$E$111="X",INDIRECT("'DATA - økonomi'!AM"&amp;4+15*$A86+4*$A86+9),0)+IF(Analyse!$E$112="X",INDIRECT("'DATA - økonomi'!AM"&amp;4+15*$A86+4*$A86+10),0)+IF(Analyse!$E$115="X",INDIRECT("'DATA - økonomi'!AM"&amp;4+15*$A86+4*$A86+11),0)+IF(Analyse!$E$116="X",INDIRECT("'DATA - økonomi'!AM"&amp;4+15*$A86+4*$A86+12),0)+IF(Analyse!$E$117="X",INDIRECT("'DATA - økonomi'!AM"&amp;4+15*$A86+4*$A86+13),0)+IF(Analyse!$E$129="X",INDIRECT("'DATA - økonomi'!AM"&amp;4+15*$A86+4*$A86+14),0)</f>
        <v>0</v>
      </c>
      <c r="AN86" s="36">
        <f ca="1">IF(Analyse!$E$3="X",INDIRECT("'DATA - økonomi'!AN"&amp;4+15*$A86+4*$A86+0),0)+IF(Analyse!$E$4="X",INDIRECT("'DATA - økonomi'!AN"&amp;4+15*$A86+4*$A86+1),0)+IF(Analyse!$E$104="X",INDIRECT("'DATA - økonomi'!AN"&amp;4+15*$A86+4*$A86+2),0)+IF(Analyse!$E$105="X",INDIRECT("'DATA - økonomi'!AN"&amp;4+15*$A86+4*$A86+3),0)+IF(Analyse!$E$106="X",INDIRECT("'DATA - økonomi'!AN"&amp;4+15*$A86+4*$A86+4),0)+IF(Analyse!$E$107="X",INDIRECT("'DATA - økonomi'!AN"&amp;4+15*$A86+4*$A86+5),0)+IF(Analyse!$E$108="X",INDIRECT("'DATA - økonomi'!AN"&amp;4+15*$A86+4*$A86+6),0)+IF(Analyse!$E$109="X",INDIRECT("'DATA - økonomi'!AN"&amp;4+15*$A86+4*$A86+7),0)+IF(Analyse!$E$110="X",INDIRECT("'DATA - økonomi'!AN"&amp;4+15*$A86+4*$A86+8),0)+IF(Analyse!$E$111="X",INDIRECT("'DATA - økonomi'!AN"&amp;4+15*$A86+4*$A86+9),0)+IF(Analyse!$E$112="X",INDIRECT("'DATA - økonomi'!AN"&amp;4+15*$A86+4*$A86+10),0)+IF(Analyse!$E$115="X",INDIRECT("'DATA - økonomi'!AN"&amp;4+15*$A86+4*$A86+11),0)+IF(Analyse!$E$116="X",INDIRECT("'DATA - økonomi'!AN"&amp;4+15*$A86+4*$A86+12),0)+IF(Analyse!$E$117="X",INDIRECT("'DATA - økonomi'!AN"&amp;4+15*$A86+4*$A86+13),0)+IF(Analyse!$E$129="X",INDIRECT("'DATA - økonomi'!AN"&amp;4+15*$A86+4*$A86+14),0)</f>
        <v>0</v>
      </c>
      <c r="AO86" s="36">
        <f ca="1">IF(Analyse!$E$3="X",INDIRECT("'DATA - økonomi'!AO"&amp;4+15*$A86+4*$A86+0),0)+IF(Analyse!$E$4="X",INDIRECT("'DATA - økonomi'!AO"&amp;4+15*$A86+4*$A86+1),0)+IF(Analyse!$E$104="X",INDIRECT("'DATA - økonomi'!AO"&amp;4+15*$A86+4*$A86+2),0)+IF(Analyse!$E$105="X",INDIRECT("'DATA - økonomi'!AO"&amp;4+15*$A86+4*$A86+3),0)+IF(Analyse!$E$106="X",INDIRECT("'DATA - økonomi'!AO"&amp;4+15*$A86+4*$A86+4),0)+IF(Analyse!$E$107="X",INDIRECT("'DATA - økonomi'!AO"&amp;4+15*$A86+4*$A86+5),0)+IF(Analyse!$E$108="X",INDIRECT("'DATA - økonomi'!AO"&amp;4+15*$A86+4*$A86+6),0)+IF(Analyse!$E$109="X",INDIRECT("'DATA - økonomi'!AO"&amp;4+15*$A86+4*$A86+7),0)+IF(Analyse!$E$110="X",INDIRECT("'DATA - økonomi'!AO"&amp;4+15*$A86+4*$A86+8),0)+IF(Analyse!$E$111="X",INDIRECT("'DATA - økonomi'!AO"&amp;4+15*$A86+4*$A86+9),0)+IF(Analyse!$E$112="X",INDIRECT("'DATA - økonomi'!AO"&amp;4+15*$A86+4*$A86+10),0)+IF(Analyse!$E$115="X",INDIRECT("'DATA - økonomi'!AO"&amp;4+15*$A86+4*$A86+11),0)+IF(Analyse!$E$116="X",INDIRECT("'DATA - økonomi'!AO"&amp;4+15*$A86+4*$A86+12),0)+IF(Analyse!$E$117="X",INDIRECT("'DATA - økonomi'!AO"&amp;4+15*$A86+4*$A86+13),0)+IF(Analyse!$E$129="X",INDIRECT("'DATA - økonomi'!AO"&amp;4+15*$A86+4*$A86+14),0)</f>
        <v>0</v>
      </c>
      <c r="AP86" s="30"/>
      <c r="AQ86" s="35" t="s">
        <v>94</v>
      </c>
      <c r="AR86" s="36">
        <f ca="1">INDIRECT("'DATA - økonomi'!AE"&amp;($A189+1)*19)</f>
        <v>36143.519999999997</v>
      </c>
      <c r="AS86" s="36">
        <f ca="1">INDIRECT("'DATA - økonomi'!AF"&amp;($A189+1)*19)</f>
        <v>35773.043000000005</v>
      </c>
      <c r="AT86" s="36">
        <f ca="1">INDIRECT("'DATA - økonomi'!AG"&amp;($A189+1)*19)</f>
        <v>35604.631999999998</v>
      </c>
      <c r="AU86" s="36">
        <f ca="1">INDIRECT("'DATA - økonomi'!AH"&amp;($A189+1)*19)</f>
        <v>35519.08</v>
      </c>
      <c r="AV86" s="36">
        <f ca="1">INDIRECT("'DATA - økonomi'!AI"&amp;($A189+1)*19)</f>
        <v>35515.57</v>
      </c>
      <c r="AW86" s="36">
        <f ca="1">INDIRECT("'DATA - økonomi'!AJ"&amp;($A189+1)*19)</f>
        <v>35570.988000000005</v>
      </c>
      <c r="AX86" s="36">
        <f ca="1">INDIRECT("'DATA - økonomi'!AK"&amp;($A189+1)*19)</f>
        <v>35335.197</v>
      </c>
      <c r="AY86" s="36">
        <f ca="1">INDIRECT("'DATA - økonomi'!AL"&amp;($A189+1)*19)</f>
        <v>34802.712</v>
      </c>
      <c r="AZ86" s="36">
        <f ca="1">INDIRECT("'DATA - økonomi'!AM"&amp;($A189+1)*19)</f>
        <v>34742.684000000001</v>
      </c>
      <c r="BA86" s="36">
        <f ca="1">INDIRECT("'DATA - økonomi'!AN"&amp;($A189+1)*19)</f>
        <v>34805.483999999997</v>
      </c>
      <c r="BB86" s="36">
        <f ca="1">INDIRECT("'DATA - økonomi'!AO"&amp;($A189+1)*19)</f>
        <v>34885.24</v>
      </c>
      <c r="BC86" s="30"/>
    </row>
    <row r="87" spans="1:55" x14ac:dyDescent="0.25">
      <c r="A87" s="32">
        <v>83</v>
      </c>
      <c r="B87" s="35" t="s">
        <v>95</v>
      </c>
      <c r="C87" s="36">
        <f ca="1">IF(Analyse!$E$3="X",INDIRECT("'DATA - økonomi'!C"&amp;4+15*$A87+4*$A87+0),0)+IF(Analyse!$E$4="X",INDIRECT("'DATA - økonomi'!C"&amp;4+15*$A87+4*$A87+1),0)+IF(Analyse!$E$104="X",INDIRECT("'DATA - økonomi'!C"&amp;4+15*$A87+4*$A87+2),0)+IF(Analyse!$E$105="X",INDIRECT("'DATA - økonomi'!C"&amp;4+15*$A87+4*$A87+3),0)+IF(Analyse!$E$106="X",INDIRECT("'DATA - økonomi'!C"&amp;4+15*$A87+4*$A87+4),0)+IF(Analyse!$E$107="X",INDIRECT("'DATA - økonomi'!C"&amp;4+15*$A87+4*$A87+5),0)+IF(Analyse!$E$108="X",INDIRECT("'DATA - økonomi'!C"&amp;4+15*$A87+4*$A87+6),0)+IF(Analyse!$E$109="X",INDIRECT("'DATA - økonomi'!C"&amp;4+15*$A87+4*$A87+7),0)+IF(Analyse!$E$110="X",INDIRECT("'DATA - økonomi'!C"&amp;4+15*$A87+4*$A87+8),0)+IF(Analyse!$E$111="X",INDIRECT("'DATA - økonomi'!C"&amp;4+15*$A87+4*$A87+9),0)+IF(Analyse!$E$112="X",INDIRECT("'DATA - økonomi'!C"&amp;4+15*$A87+4*$A87+10),0)+IF(Analyse!$E$115="X",INDIRECT("'DATA - økonomi'!C"&amp;4+15*$A87+4*$A87+11),0)+IF(Analyse!$E$116="X",INDIRECT("'DATA - økonomi'!C"&amp;4+15*$A87+4*$A87+12),0)+IF(Analyse!$E$117="X",INDIRECT("'DATA - økonomi'!C"&amp;4+15*$A87+4*$A87+13),0)+IF(Analyse!$E$129="X",INDIRECT("'DATA - økonomi'!C"&amp;4+15*$A87+4*$A87+14),0)</f>
        <v>0</v>
      </c>
      <c r="D87" s="36">
        <f ca="1">IF(Analyse!$E$3="X",INDIRECT("'DATA - økonomi'!D"&amp;4+15*$A87+4*$A87+0),0)+IF(Analyse!$E$4="X",INDIRECT("'DATA - økonomi'!D"&amp;4+15*$A87+4*$A87+1),0)+IF(Analyse!$E$104="X",INDIRECT("'DATA - økonomi'!D"&amp;4+15*$A87+4*$A87+2),0)+IF(Analyse!$E$105="X",INDIRECT("'DATA - økonomi'!D"&amp;4+15*$A87+4*$A87+3),0)+IF(Analyse!$E$106="X",INDIRECT("'DATA - økonomi'!D"&amp;4+15*$A87+4*$A87+4),0)+IF(Analyse!$E$107="X",INDIRECT("'DATA - økonomi'!D"&amp;4+15*$A87+4*$A87+5),0)+IF(Analyse!$E$108="X",INDIRECT("'DATA - økonomi'!D"&amp;4+15*$A87+4*$A87+6),0)+IF(Analyse!$E$109="X",INDIRECT("'DATA - økonomi'!D"&amp;4+15*$A87+4*$A87+7),0)+IF(Analyse!$E$110="X",INDIRECT("'DATA - økonomi'!D"&amp;4+15*$A87+4*$A87+8),0)+IF(Analyse!$E$111="X",INDIRECT("'DATA - økonomi'!D"&amp;4+15*$A87+4*$A87+9),0)+IF(Analyse!$E$112="X",INDIRECT("'DATA - økonomi'!D"&amp;4+15*$A87+4*$A87+10),0)+IF(Analyse!$E$115="X",INDIRECT("'DATA - økonomi'!D"&amp;4+15*$A87+4*$A87+11),0)+IF(Analyse!$E$116="X",INDIRECT("'DATA - økonomi'!D"&amp;4+15*$A87+4*$A87+12),0)+IF(Analyse!$E$117="X",INDIRECT("'DATA - økonomi'!D"&amp;4+15*$A87+4*$A87+13),0)+IF(Analyse!$E$129="X",INDIRECT("'DATA - økonomi'!D"&amp;4+15*$A87+4*$A87+14),0)</f>
        <v>0</v>
      </c>
      <c r="E87" s="36">
        <f ca="1">IF(Analyse!$E$3="X",INDIRECT("'DATA - økonomi'!E"&amp;4+15*$A87+4*$A87+0),0)+IF(Analyse!$E$4="X",INDIRECT("'DATA - økonomi'!E"&amp;4+15*$A87+4*$A87+1),0)+IF(Analyse!$E$104="X",INDIRECT("'DATA - økonomi'!E"&amp;4+15*$A87+4*$A87+2),0)+IF(Analyse!$E$105="X",INDIRECT("'DATA - økonomi'!E"&amp;4+15*$A87+4*$A87+3),0)+IF(Analyse!$E$106="X",INDIRECT("'DATA - økonomi'!E"&amp;4+15*$A87+4*$A87+4),0)+IF(Analyse!$E$107="X",INDIRECT("'DATA - økonomi'!E"&amp;4+15*$A87+4*$A87+5),0)+IF(Analyse!$E$108="X",INDIRECT("'DATA - økonomi'!E"&amp;4+15*$A87+4*$A87+6),0)+IF(Analyse!$E$109="X",INDIRECT("'DATA - økonomi'!E"&amp;4+15*$A87+4*$A87+7),0)+IF(Analyse!$E$110="X",INDIRECT("'DATA - økonomi'!E"&amp;4+15*$A87+4*$A87+8),0)+IF(Analyse!$E$111="X",INDIRECT("'DATA - økonomi'!E"&amp;4+15*$A87+4*$A87+9),0)+IF(Analyse!$E$112="X",INDIRECT("'DATA - økonomi'!E"&amp;4+15*$A87+4*$A87+10),0)+IF(Analyse!$E$115="X",INDIRECT("'DATA - økonomi'!E"&amp;4+15*$A87+4*$A87+11),0)+IF(Analyse!$E$116="X",INDIRECT("'DATA - økonomi'!E"&amp;4+15*$A87+4*$A87+12),0)+IF(Analyse!$E$117="X",INDIRECT("'DATA - økonomi'!E"&amp;4+15*$A87+4*$A87+13),0)+IF(Analyse!$E$129="X",INDIRECT("'DATA - økonomi'!E"&amp;4+15*$A87+4*$A87+14),0)</f>
        <v>0</v>
      </c>
      <c r="F87" s="36">
        <f ca="1">IF(Analyse!$E$3="X",INDIRECT("'DATA - økonomi'!F"&amp;4+15*$A87+4*$A87+0),0)+IF(Analyse!$E$4="X",INDIRECT("'DATA - økonomi'!F"&amp;4+15*$A87+4*$A87+1),0)+IF(Analyse!$E$104="X",INDIRECT("'DATA - økonomi'!F"&amp;4+15*$A87+4*$A87+2),0)+IF(Analyse!$E$105="X",INDIRECT("'DATA - økonomi'!F"&amp;4+15*$A87+4*$A87+3),0)+IF(Analyse!$E$106="X",INDIRECT("'DATA - økonomi'!F"&amp;4+15*$A87+4*$A87+4),0)+IF(Analyse!$E$107="X",INDIRECT("'DATA - økonomi'!F"&amp;4+15*$A87+4*$A87+5),0)+IF(Analyse!$E$108="X",INDIRECT("'DATA - økonomi'!F"&amp;4+15*$A87+4*$A87+6),0)+IF(Analyse!$E$109="X",INDIRECT("'DATA - økonomi'!F"&amp;4+15*$A87+4*$A87+7),0)+IF(Analyse!$E$110="X",INDIRECT("'DATA - økonomi'!F"&amp;4+15*$A87+4*$A87+8),0)+IF(Analyse!$E$111="X",INDIRECT("'DATA - økonomi'!F"&amp;4+15*$A87+4*$A87+9),0)+IF(Analyse!$E$112="X",INDIRECT("'DATA - økonomi'!F"&amp;4+15*$A87+4*$A87+10),0)+IF(Analyse!$E$115="X",INDIRECT("'DATA - økonomi'!F"&amp;4+15*$A87+4*$A87+11),0)+IF(Analyse!$E$116="X",INDIRECT("'DATA - økonomi'!F"&amp;4+15*$A87+4*$A87+12),0)+IF(Analyse!$E$117="X",INDIRECT("'DATA - økonomi'!F"&amp;4+15*$A87+4*$A87+13),0)+IF(Analyse!$E$129="X",INDIRECT("'DATA - økonomi'!F"&amp;4+15*$A87+4*$A87+14),0)</f>
        <v>0</v>
      </c>
      <c r="G87" s="36">
        <f ca="1">IF(Analyse!$E$3="X",INDIRECT("'DATA - økonomi'!G"&amp;4+15*$A87+4*$A87+0),0)+IF(Analyse!$E$4="X",INDIRECT("'DATA - økonomi'!G"&amp;4+15*$A87+4*$A87+1),0)+IF(Analyse!$E$104="X",INDIRECT("'DATA - økonomi'!G"&amp;4+15*$A87+4*$A87+2),0)+IF(Analyse!$E$105="X",INDIRECT("'DATA - økonomi'!G"&amp;4+15*$A87+4*$A87+3),0)+IF(Analyse!$E$106="X",INDIRECT("'DATA - økonomi'!G"&amp;4+15*$A87+4*$A87+4),0)+IF(Analyse!$E$107="X",INDIRECT("'DATA - økonomi'!G"&amp;4+15*$A87+4*$A87+5),0)+IF(Analyse!$E$108="X",INDIRECT("'DATA - økonomi'!G"&amp;4+15*$A87+4*$A87+6),0)+IF(Analyse!$E$109="X",INDIRECT("'DATA - økonomi'!G"&amp;4+15*$A87+4*$A87+7),0)+IF(Analyse!$E$110="X",INDIRECT("'DATA - økonomi'!G"&amp;4+15*$A87+4*$A87+8),0)+IF(Analyse!$E$111="X",INDIRECT("'DATA - økonomi'!G"&amp;4+15*$A87+4*$A87+9),0)+IF(Analyse!$E$112="X",INDIRECT("'DATA - økonomi'!G"&amp;4+15*$A87+4*$A87+10),0)+IF(Analyse!$E$115="X",INDIRECT("'DATA - økonomi'!G"&amp;4+15*$A87+4*$A87+11),0)+IF(Analyse!$E$116="X",INDIRECT("'DATA - økonomi'!G"&amp;4+15*$A87+4*$A87+12),0)+IF(Analyse!$E$117="X",INDIRECT("'DATA - økonomi'!G"&amp;4+15*$A87+4*$A87+13),0)+IF(Analyse!$E$129="X",INDIRECT("'DATA - økonomi'!G"&amp;4+15*$A87+4*$A87+14),0)</f>
        <v>0</v>
      </c>
      <c r="H87" s="36">
        <f ca="1">IF(Analyse!$E$3="X",INDIRECT("'DATA - økonomi'!H"&amp;4+15*$A87+4*$A87+0),0)+IF(Analyse!$E$4="X",INDIRECT("'DATA - økonomi'!H"&amp;4+15*$A87+4*$A87+1),0)+IF(Analyse!$E$104="X",INDIRECT("'DATA - økonomi'!H"&amp;4+15*$A87+4*$A87+2),0)+IF(Analyse!$E$105="X",INDIRECT("'DATA - økonomi'!H"&amp;4+15*$A87+4*$A87+3),0)+IF(Analyse!$E$106="X",INDIRECT("'DATA - økonomi'!H"&amp;4+15*$A87+4*$A87+4),0)+IF(Analyse!$E$107="X",INDIRECT("'DATA - økonomi'!H"&amp;4+15*$A87+4*$A87+5),0)+IF(Analyse!$E$108="X",INDIRECT("'DATA - økonomi'!H"&amp;4+15*$A87+4*$A87+6),0)+IF(Analyse!$E$109="X",INDIRECT("'DATA - økonomi'!H"&amp;4+15*$A87+4*$A87+7),0)+IF(Analyse!$E$110="X",INDIRECT("'DATA - økonomi'!H"&amp;4+15*$A87+4*$A87+8),0)+IF(Analyse!$E$111="X",INDIRECT("'DATA - økonomi'!H"&amp;4+15*$A87+4*$A87+9),0)+IF(Analyse!$E$112="X",INDIRECT("'DATA - økonomi'!H"&amp;4+15*$A87+4*$A87+10),0)+IF(Analyse!$E$115="X",INDIRECT("'DATA - økonomi'!H"&amp;4+15*$A87+4*$A87+11),0)+IF(Analyse!$E$116="X",INDIRECT("'DATA - økonomi'!H"&amp;4+15*$A87+4*$A87+12),0)+IF(Analyse!$E$117="X",INDIRECT("'DATA - økonomi'!H"&amp;4+15*$A87+4*$A87+13),0)+IF(Analyse!$E$129="X",INDIRECT("'DATA - økonomi'!H"&amp;4+15*$A87+4*$A87+14),0)</f>
        <v>0</v>
      </c>
      <c r="I87" s="36">
        <f ca="1">IF(Analyse!$E$3="X",INDIRECT("'DATA - økonomi'!I"&amp;4+15*$A87+4*$A87+0),0)+IF(Analyse!$E$4="X",INDIRECT("'DATA - økonomi'!I"&amp;4+15*$A87+4*$A87+1),0)+IF(Analyse!$E$104="X",INDIRECT("'DATA - økonomi'!I"&amp;4+15*$A87+4*$A87+2),0)+IF(Analyse!$E$105="X",INDIRECT("'DATA - økonomi'!I"&amp;4+15*$A87+4*$A87+3),0)+IF(Analyse!$E$106="X",INDIRECT("'DATA - økonomi'!I"&amp;4+15*$A87+4*$A87+4),0)+IF(Analyse!$E$107="X",INDIRECT("'DATA - økonomi'!I"&amp;4+15*$A87+4*$A87+5),0)+IF(Analyse!$E$108="X",INDIRECT("'DATA - økonomi'!I"&amp;4+15*$A87+4*$A87+6),0)+IF(Analyse!$E$109="X",INDIRECT("'DATA - økonomi'!I"&amp;4+15*$A87+4*$A87+7),0)+IF(Analyse!$E$110="X",INDIRECT("'DATA - økonomi'!I"&amp;4+15*$A87+4*$A87+8),0)+IF(Analyse!$E$111="X",INDIRECT("'DATA - økonomi'!I"&amp;4+15*$A87+4*$A87+9),0)+IF(Analyse!$E$112="X",INDIRECT("'DATA - økonomi'!I"&amp;4+15*$A87+4*$A87+10),0)+IF(Analyse!$E$115="X",INDIRECT("'DATA - økonomi'!I"&amp;4+15*$A87+4*$A87+11),0)+IF(Analyse!$E$116="X",INDIRECT("'DATA - økonomi'!I"&amp;4+15*$A87+4*$A87+12),0)+IF(Analyse!$E$117="X",INDIRECT("'DATA - økonomi'!I"&amp;4+15*$A87+4*$A87+13),0)+IF(Analyse!$E$129="X",INDIRECT("'DATA - økonomi'!I"&amp;4+15*$A87+4*$A87+14),0)</f>
        <v>0</v>
      </c>
      <c r="J87" s="36">
        <f ca="1">IF(Analyse!$E$3="X",INDIRECT("'DATA - økonomi'!J"&amp;4+15*$A87+4*$A87+0),0)+IF(Analyse!$E$4="X",INDIRECT("'DATA - økonomi'!J"&amp;4+15*$A87+4*$A87+1),0)+IF(Analyse!$E$104="X",INDIRECT("'DATA - økonomi'!J"&amp;4+15*$A87+4*$A87+2),0)+IF(Analyse!$E$105="X",INDIRECT("'DATA - økonomi'!J"&amp;4+15*$A87+4*$A87+3),0)+IF(Analyse!$E$106="X",INDIRECT("'DATA - økonomi'!J"&amp;4+15*$A87+4*$A87+4),0)+IF(Analyse!$E$107="X",INDIRECT("'DATA - økonomi'!J"&amp;4+15*$A87+4*$A87+5),0)+IF(Analyse!$E$108="X",INDIRECT("'DATA - økonomi'!J"&amp;4+15*$A87+4*$A87+6),0)+IF(Analyse!$E$109="X",INDIRECT("'DATA - økonomi'!J"&amp;4+15*$A87+4*$A87+7),0)+IF(Analyse!$E$110="X",INDIRECT("'DATA - økonomi'!J"&amp;4+15*$A87+4*$A87+8),0)+IF(Analyse!$E$111="X",INDIRECT("'DATA - økonomi'!J"&amp;4+15*$A87+4*$A87+9),0)+IF(Analyse!$E$112="X",INDIRECT("'DATA - økonomi'!J"&amp;4+15*$A87+4*$A87+10),0)+IF(Analyse!$E$115="X",INDIRECT("'DATA - økonomi'!J"&amp;4+15*$A87+4*$A87+11),0)+IF(Analyse!$E$116="X",INDIRECT("'DATA - økonomi'!J"&amp;4+15*$A87+4*$A87+12),0)+IF(Analyse!$E$117="X",INDIRECT("'DATA - økonomi'!J"&amp;4+15*$A87+4*$A87+13),0)+IF(Analyse!$E$129="X",INDIRECT("'DATA - økonomi'!J"&amp;4+15*$A87+4*$A87+14),0)</f>
        <v>0</v>
      </c>
      <c r="K87" s="36">
        <f ca="1">IF(Analyse!$E$3="X",INDIRECT("'DATA - økonomi'!K"&amp;4+15*$A87+4*$A87+0),0)+IF(Analyse!$E$4="X",INDIRECT("'DATA - økonomi'!K"&amp;4+15*$A87+4*$A87+1),0)+IF(Analyse!$E$104="X",INDIRECT("'DATA - økonomi'!K"&amp;4+15*$A87+4*$A87+2),0)+IF(Analyse!$E$105="X",INDIRECT("'DATA - økonomi'!K"&amp;4+15*$A87+4*$A87+3),0)+IF(Analyse!$E$106="X",INDIRECT("'DATA - økonomi'!K"&amp;4+15*$A87+4*$A87+4),0)+IF(Analyse!$E$107="X",INDIRECT("'DATA - økonomi'!K"&amp;4+15*$A87+4*$A87+5),0)+IF(Analyse!$E$108="X",INDIRECT("'DATA - økonomi'!K"&amp;4+15*$A87+4*$A87+6),0)+IF(Analyse!$E$109="X",INDIRECT("'DATA - økonomi'!K"&amp;4+15*$A87+4*$A87+7),0)+IF(Analyse!$E$110="X",INDIRECT("'DATA - økonomi'!K"&amp;4+15*$A87+4*$A87+8),0)+IF(Analyse!$E$111="X",INDIRECT("'DATA - økonomi'!K"&amp;4+15*$A87+4*$A87+9),0)+IF(Analyse!$E$112="X",INDIRECT("'DATA - økonomi'!K"&amp;4+15*$A87+4*$A87+10),0)+IF(Analyse!$E$115="X",INDIRECT("'DATA - økonomi'!K"&amp;4+15*$A87+4*$A87+11),0)+IF(Analyse!$E$116="X",INDIRECT("'DATA - økonomi'!K"&amp;4+15*$A87+4*$A87+12),0)+IF(Analyse!$E$117="X",INDIRECT("'DATA - økonomi'!K"&amp;4+15*$A87+4*$A87+13),0)+IF(Analyse!$E$129="X",INDIRECT("'DATA - økonomi'!K"&amp;4+15*$A87+4*$A87+14),0)</f>
        <v>0</v>
      </c>
      <c r="L87" s="36">
        <f ca="1">IF(Analyse!$E$3="X",INDIRECT("'DATA - økonomi'!L"&amp;4+15*$A87+4*$A87+0),0)+IF(Analyse!$E$4="X",INDIRECT("'DATA - økonomi'!L"&amp;4+15*$A87+4*$A87+1),0)+IF(Analyse!$E$104="X",INDIRECT("'DATA - økonomi'!L"&amp;4+15*$A87+4*$A87+2),0)+IF(Analyse!$E$105="X",INDIRECT("'DATA - økonomi'!L"&amp;4+15*$A87+4*$A87+3),0)+IF(Analyse!$E$106="X",INDIRECT("'DATA - økonomi'!L"&amp;4+15*$A87+4*$A87+4),0)+IF(Analyse!$E$107="X",INDIRECT("'DATA - økonomi'!L"&amp;4+15*$A87+4*$A87+5),0)+IF(Analyse!$E$108="X",INDIRECT("'DATA - økonomi'!L"&amp;4+15*$A87+4*$A87+6),0)+IF(Analyse!$E$109="X",INDIRECT("'DATA - økonomi'!L"&amp;4+15*$A87+4*$A87+7),0)+IF(Analyse!$E$110="X",INDIRECT("'DATA - økonomi'!L"&amp;4+15*$A87+4*$A87+8),0)+IF(Analyse!$E$111="X",INDIRECT("'DATA - økonomi'!L"&amp;4+15*$A87+4*$A87+9),0)+IF(Analyse!$E$112="X",INDIRECT("'DATA - økonomi'!L"&amp;4+15*$A87+4*$A87+10),0)+IF(Analyse!$E$115="X",INDIRECT("'DATA - økonomi'!L"&amp;4+15*$A87+4*$A87+11),0)+IF(Analyse!$E$116="X",INDIRECT("'DATA - økonomi'!L"&amp;4+15*$A87+4*$A87+12),0)+IF(Analyse!$E$117="X",INDIRECT("'DATA - økonomi'!L"&amp;4+15*$A87+4*$A87+13),0)+IF(Analyse!$E$129="X",INDIRECT("'DATA - økonomi'!L"&amp;4+15*$A87+4*$A87+14),0)</f>
        <v>0</v>
      </c>
      <c r="M87" s="36">
        <f ca="1">IF(Analyse!$E$3="X",INDIRECT("'DATA - økonomi'!M"&amp;4+15*$A87+4*$A87+0),0)+IF(Analyse!$E$4="X",INDIRECT("'DATA - økonomi'!M"&amp;4+15*$A87+4*$A87+1),0)+IF(Analyse!$E$104="X",INDIRECT("'DATA - økonomi'!M"&amp;4+15*$A87+4*$A87+2),0)+IF(Analyse!$E$105="X",INDIRECT("'DATA - økonomi'!M"&amp;4+15*$A87+4*$A87+3),0)+IF(Analyse!$E$106="X",INDIRECT("'DATA - økonomi'!M"&amp;4+15*$A87+4*$A87+4),0)+IF(Analyse!$E$107="X",INDIRECT("'DATA - økonomi'!M"&amp;4+15*$A87+4*$A87+5),0)+IF(Analyse!$E$108="X",INDIRECT("'DATA - økonomi'!M"&amp;4+15*$A87+4*$A87+6),0)+IF(Analyse!$E$109="X",INDIRECT("'DATA - økonomi'!M"&amp;4+15*$A87+4*$A87+7),0)+IF(Analyse!$E$110="X",INDIRECT("'DATA - økonomi'!M"&amp;4+15*$A87+4*$A87+8),0)+IF(Analyse!$E$111="X",INDIRECT("'DATA - økonomi'!M"&amp;4+15*$A87+4*$A87+9),0)+IF(Analyse!$E$112="X",INDIRECT("'DATA - økonomi'!M"&amp;4+15*$A87+4*$A87+10),0)+IF(Analyse!$E$115="X",INDIRECT("'DATA - økonomi'!M"&amp;4+15*$A87+4*$A87+11),0)+IF(Analyse!$E$116="X",INDIRECT("'DATA - økonomi'!M"&amp;4+15*$A87+4*$A87+12),0)+IF(Analyse!$E$117="X",INDIRECT("'DATA - økonomi'!M"&amp;4+15*$A87+4*$A87+13),0)+IF(Analyse!$E$129="X",INDIRECT("'DATA - økonomi'!M"&amp;4+15*$A87+4*$A87+14),0)</f>
        <v>0</v>
      </c>
      <c r="N87" s="36">
        <f ca="1">IF(Analyse!$E$3="X",INDIRECT("'DATA - økonomi'!N"&amp;4+15*$A87+4*$A87+0),0)+IF(Analyse!$E$4="X",INDIRECT("'DATA - økonomi'!N"&amp;4+15*$A87+4*$A87+1),0)+IF(Analyse!$E$104="X",INDIRECT("'DATA - økonomi'!N"&amp;4+15*$A87+4*$A87+2),0)+IF(Analyse!$E$105="X",INDIRECT("'DATA - økonomi'!N"&amp;4+15*$A87+4*$A87+3),0)+IF(Analyse!$E$106="X",INDIRECT("'DATA - økonomi'!N"&amp;4+15*$A87+4*$A87+4),0)+IF(Analyse!$E$107="X",INDIRECT("'DATA - økonomi'!N"&amp;4+15*$A87+4*$A87+5),0)+IF(Analyse!$E$108="X",INDIRECT("'DATA - økonomi'!N"&amp;4+15*$A87+4*$A87+6),0)+IF(Analyse!$E$109="X",INDIRECT("'DATA - økonomi'!N"&amp;4+15*$A87+4*$A87+7),0)+IF(Analyse!$E$110="X",INDIRECT("'DATA - økonomi'!N"&amp;4+15*$A87+4*$A87+8),0)+IF(Analyse!$E$111="X",INDIRECT("'DATA - økonomi'!N"&amp;4+15*$A87+4*$A87+9),0)+IF(Analyse!$E$112="X",INDIRECT("'DATA - økonomi'!N"&amp;4+15*$A87+4*$A87+10),0)+IF(Analyse!$E$115="X",INDIRECT("'DATA - økonomi'!N"&amp;4+15*$A87+4*$A87+11),0)+IF(Analyse!$E$116="X",INDIRECT("'DATA - økonomi'!N"&amp;4+15*$A87+4*$A87+12),0)+IF(Analyse!$E$117="X",INDIRECT("'DATA - økonomi'!N"&amp;4+15*$A87+4*$A87+13),0)+IF(Analyse!$E$129="X",INDIRECT("'DATA - økonomi'!N"&amp;4+15*$A87+4*$A87+14),0)</f>
        <v>0</v>
      </c>
      <c r="O87" s="32"/>
      <c r="P87" s="35" t="s">
        <v>95</v>
      </c>
      <c r="Q87" s="36">
        <f ca="1">IF(Analyse!$E$3="X",INDIRECT("'DATA - økonomi'!Q"&amp;4+15*$A87+4*$A87+0),0)+IF(Analyse!$E$4="X",INDIRECT("'DATA - økonomi'!Q"&amp;4+15*$A87+4*$A87+1),0)+IF(Analyse!$E$104="X",INDIRECT("'DATA - økonomi'!Q"&amp;4+15*$A87+4*$A87+2),0)+IF(Analyse!$E$105="X",INDIRECT("'DATA - økonomi'!Q"&amp;4+15*$A87+4*$A87+3),0)+IF(Analyse!$E$106="X",INDIRECT("'DATA - økonomi'!Q"&amp;4+15*$A87+4*$A87+4),0)+IF(Analyse!$E$107="X",INDIRECT("'DATA - økonomi'!Q"&amp;4+15*$A87+4*$A87+5),0)+IF(Analyse!$E$108="X",INDIRECT("'DATA - økonomi'!Q"&amp;4+15*$A87+4*$A87+6),0)+IF(Analyse!$E$109="X",INDIRECT("'DATA - økonomi'!Q"&amp;4+15*$A87+4*$A87+7),0)+IF(Analyse!$E$110="X",INDIRECT("'DATA - økonomi'!Q"&amp;4+15*$A87+4*$A87+8),0)+IF(Analyse!$E$111="X",INDIRECT("'DATA - økonomi'!Q"&amp;4+15*$A87+4*$A87+9),0)+IF(Analyse!$E$112="X",INDIRECT("'DATA - økonomi'!Q"&amp;4+15*$A87+4*$A87+10),0)+IF(Analyse!$E$115="X",INDIRECT("'DATA - økonomi'!Q"&amp;4+15*$A87+4*$A87+11),0)+IF(Analyse!$E$116="X",INDIRECT("'DATA - økonomi'!Q"&amp;4+15*$A87+4*$A87+12),0)+IF(Analyse!$E$117="X",INDIRECT("'DATA - økonomi'!Q"&amp;4+15*$A87+4*$A87+13),0)+IF(Analyse!$E$129="X",INDIRECT("'DATA - økonomi'!Q"&amp;4+15*$A87+4*$A87+14),0)</f>
        <v>0</v>
      </c>
      <c r="R87" s="36">
        <f ca="1">IF(Analyse!$E$3="X",INDIRECT("'DATA - økonomi'!R"&amp;4+15*$A87+4*$A87+0),0)+IF(Analyse!$E$4="X",INDIRECT("'DATA - økonomi'!R"&amp;4+15*$A87+4*$A87+1),0)+IF(Analyse!$E$104="X",INDIRECT("'DATA - økonomi'!R"&amp;4+15*$A87+4*$A87+2),0)+IF(Analyse!$E$105="X",INDIRECT("'DATA - økonomi'!R"&amp;4+15*$A87+4*$A87+3),0)+IF(Analyse!$E$106="X",INDIRECT("'DATA - økonomi'!R"&amp;4+15*$A87+4*$A87+4),0)+IF(Analyse!$E$107="X",INDIRECT("'DATA - økonomi'!R"&amp;4+15*$A87+4*$A87+5),0)+IF(Analyse!$E$108="X",INDIRECT("'DATA - økonomi'!R"&amp;4+15*$A87+4*$A87+6),0)+IF(Analyse!$E$109="X",INDIRECT("'DATA - økonomi'!R"&amp;4+15*$A87+4*$A87+7),0)+IF(Analyse!$E$110="X",INDIRECT("'DATA - økonomi'!R"&amp;4+15*$A87+4*$A87+8),0)+IF(Analyse!$E$111="X",INDIRECT("'DATA - økonomi'!R"&amp;4+15*$A87+4*$A87+9),0)+IF(Analyse!$E$112="X",INDIRECT("'DATA - økonomi'!R"&amp;4+15*$A87+4*$A87+10),0)+IF(Analyse!$E$115="X",INDIRECT("'DATA - økonomi'!R"&amp;4+15*$A87+4*$A87+11),0)+IF(Analyse!$E$116="X",INDIRECT("'DATA - økonomi'!R"&amp;4+15*$A87+4*$A87+12),0)+IF(Analyse!$E$117="X",INDIRECT("'DATA - økonomi'!R"&amp;4+15*$A87+4*$A87+13),0)+IF(Analyse!$E$129="X",INDIRECT("'DATA - økonomi'!R"&amp;4+15*$A87+4*$A87+14),0)</f>
        <v>0</v>
      </c>
      <c r="S87" s="36">
        <f ca="1">IF(Analyse!$E$3="X",INDIRECT("'DATA - økonomi'!S"&amp;4+15*$A87+4*$A87+0),0)+IF(Analyse!$E$4="X",INDIRECT("'DATA - økonomi'!S"&amp;4+15*$A87+4*$A87+1),0)+IF(Analyse!$E$104="X",INDIRECT("'DATA - økonomi'!S"&amp;4+15*$A87+4*$A87+2),0)+IF(Analyse!$E$105="X",INDIRECT("'DATA - økonomi'!S"&amp;4+15*$A87+4*$A87+3),0)+IF(Analyse!$E$106="X",INDIRECT("'DATA - økonomi'!S"&amp;4+15*$A87+4*$A87+4),0)+IF(Analyse!$E$107="X",INDIRECT("'DATA - økonomi'!S"&amp;4+15*$A87+4*$A87+5),0)+IF(Analyse!$E$108="X",INDIRECT("'DATA - økonomi'!S"&amp;4+15*$A87+4*$A87+6),0)+IF(Analyse!$E$109="X",INDIRECT("'DATA - økonomi'!S"&amp;4+15*$A87+4*$A87+7),0)+IF(Analyse!$E$110="X",INDIRECT("'DATA - økonomi'!S"&amp;4+15*$A87+4*$A87+8),0)+IF(Analyse!$E$111="X",INDIRECT("'DATA - økonomi'!S"&amp;4+15*$A87+4*$A87+9),0)+IF(Analyse!$E$112="X",INDIRECT("'DATA - økonomi'!S"&amp;4+15*$A87+4*$A87+10),0)+IF(Analyse!$E$115="X",INDIRECT("'DATA - økonomi'!S"&amp;4+15*$A87+4*$A87+11),0)+IF(Analyse!$E$116="X",INDIRECT("'DATA - økonomi'!S"&amp;4+15*$A87+4*$A87+12),0)+IF(Analyse!$E$117="X",INDIRECT("'DATA - økonomi'!S"&amp;4+15*$A87+4*$A87+13),0)+IF(Analyse!$E$129="X",INDIRECT("'DATA - økonomi'!S"&amp;4+15*$A87+4*$A87+14),0)</f>
        <v>0</v>
      </c>
      <c r="T87" s="36">
        <f ca="1">IF(Analyse!$E$3="X",INDIRECT("'DATA - økonomi'!T"&amp;4+15*$A87+4*$A87+0),0)+IF(Analyse!$E$4="X",INDIRECT("'DATA - økonomi'!T"&amp;4+15*$A87+4*$A87+1),0)+IF(Analyse!$E$104="X",INDIRECT("'DATA - økonomi'!T"&amp;4+15*$A87+4*$A87+2),0)+IF(Analyse!$E$105="X",INDIRECT("'DATA - økonomi'!T"&amp;4+15*$A87+4*$A87+3),0)+IF(Analyse!$E$106="X",INDIRECT("'DATA - økonomi'!T"&amp;4+15*$A87+4*$A87+4),0)+IF(Analyse!$E$107="X",INDIRECT("'DATA - økonomi'!T"&amp;4+15*$A87+4*$A87+5),0)+IF(Analyse!$E$108="X",INDIRECT("'DATA - økonomi'!T"&amp;4+15*$A87+4*$A87+6),0)+IF(Analyse!$E$109="X",INDIRECT("'DATA - økonomi'!T"&amp;4+15*$A87+4*$A87+7),0)+IF(Analyse!$E$110="X",INDIRECT("'DATA - økonomi'!T"&amp;4+15*$A87+4*$A87+8),0)+IF(Analyse!$E$111="X",INDIRECT("'DATA - økonomi'!T"&amp;4+15*$A87+4*$A87+9),0)+IF(Analyse!$E$112="X",INDIRECT("'DATA - økonomi'!T"&amp;4+15*$A87+4*$A87+10),0)+IF(Analyse!$E$115="X",INDIRECT("'DATA - økonomi'!T"&amp;4+15*$A87+4*$A87+11),0)+IF(Analyse!$E$116="X",INDIRECT("'DATA - økonomi'!T"&amp;4+15*$A87+4*$A87+12),0)+IF(Analyse!$E$117="X",INDIRECT("'DATA - økonomi'!T"&amp;4+15*$A87+4*$A87+13),0)+IF(Analyse!$E$129="X",INDIRECT("'DATA - økonomi'!T"&amp;4+15*$A87+4*$A87+14),0)</f>
        <v>0</v>
      </c>
      <c r="U87" s="36">
        <f ca="1">IF(Analyse!$E$3="X",INDIRECT("'DATA - økonomi'!U"&amp;4+15*$A87+4*$A87+0),0)+IF(Analyse!$E$4="X",INDIRECT("'DATA - økonomi'!U"&amp;4+15*$A87+4*$A87+1),0)+IF(Analyse!$E$104="X",INDIRECT("'DATA - økonomi'!U"&amp;4+15*$A87+4*$A87+2),0)+IF(Analyse!$E$105="X",INDIRECT("'DATA - økonomi'!U"&amp;4+15*$A87+4*$A87+3),0)+IF(Analyse!$E$106="X",INDIRECT("'DATA - økonomi'!U"&amp;4+15*$A87+4*$A87+4),0)+IF(Analyse!$E$107="X",INDIRECT("'DATA - økonomi'!U"&amp;4+15*$A87+4*$A87+5),0)+IF(Analyse!$E$108="X",INDIRECT("'DATA - økonomi'!U"&amp;4+15*$A87+4*$A87+6),0)+IF(Analyse!$E$109="X",INDIRECT("'DATA - økonomi'!U"&amp;4+15*$A87+4*$A87+7),0)+IF(Analyse!$E$110="X",INDIRECT("'DATA - økonomi'!U"&amp;4+15*$A87+4*$A87+8),0)+IF(Analyse!$E$111="X",INDIRECT("'DATA - økonomi'!U"&amp;4+15*$A87+4*$A87+9),0)+IF(Analyse!$E$112="X",INDIRECT("'DATA - økonomi'!U"&amp;4+15*$A87+4*$A87+10),0)+IF(Analyse!$E$115="X",INDIRECT("'DATA - økonomi'!U"&amp;4+15*$A87+4*$A87+11),0)+IF(Analyse!$E$116="X",INDIRECT("'DATA - økonomi'!U"&amp;4+15*$A87+4*$A87+12),0)+IF(Analyse!$E$117="X",INDIRECT("'DATA - økonomi'!U"&amp;4+15*$A87+4*$A87+13),0)+IF(Analyse!$E$129="X",INDIRECT("'DATA - økonomi'!U"&amp;4+15*$A87+4*$A87+14),0)</f>
        <v>0</v>
      </c>
      <c r="V87" s="36">
        <f ca="1">IF(Analyse!$E$3="X",INDIRECT("'DATA - økonomi'!V"&amp;4+15*$A87+4*$A87+0),0)+IF(Analyse!$E$4="X",INDIRECT("'DATA - økonomi'!V"&amp;4+15*$A87+4*$A87+1),0)+IF(Analyse!$E$104="X",INDIRECT("'DATA - økonomi'!V"&amp;4+15*$A87+4*$A87+2),0)+IF(Analyse!$E$105="X",INDIRECT("'DATA - økonomi'!V"&amp;4+15*$A87+4*$A87+3),0)+IF(Analyse!$E$106="X",INDIRECT("'DATA - økonomi'!V"&amp;4+15*$A87+4*$A87+4),0)+IF(Analyse!$E$107="X",INDIRECT("'DATA - økonomi'!V"&amp;4+15*$A87+4*$A87+5),0)+IF(Analyse!$E$108="X",INDIRECT("'DATA - økonomi'!V"&amp;4+15*$A87+4*$A87+6),0)+IF(Analyse!$E$109="X",INDIRECT("'DATA - økonomi'!V"&amp;4+15*$A87+4*$A87+7),0)+IF(Analyse!$E$110="X",INDIRECT("'DATA - økonomi'!V"&amp;4+15*$A87+4*$A87+8),0)+IF(Analyse!$E$111="X",INDIRECT("'DATA - økonomi'!V"&amp;4+15*$A87+4*$A87+9),0)+IF(Analyse!$E$112="X",INDIRECT("'DATA - økonomi'!V"&amp;4+15*$A87+4*$A87+10),0)+IF(Analyse!$E$115="X",INDIRECT("'DATA - økonomi'!V"&amp;4+15*$A87+4*$A87+11),0)+IF(Analyse!$E$116="X",INDIRECT("'DATA - økonomi'!V"&amp;4+15*$A87+4*$A87+12),0)+IF(Analyse!$E$117="X",INDIRECT("'DATA - økonomi'!V"&amp;4+15*$A87+4*$A87+13),0)+IF(Analyse!$E$129="X",INDIRECT("'DATA - økonomi'!V"&amp;4+15*$A87+4*$A87+14),0)</f>
        <v>0</v>
      </c>
      <c r="W87" s="36">
        <f ca="1">IF(Analyse!$E$3="X",INDIRECT("'DATA - økonomi'!W"&amp;4+15*$A87+4*$A87+0),0)+IF(Analyse!$E$4="X",INDIRECT("'DATA - økonomi'!W"&amp;4+15*$A87+4*$A87+1),0)+IF(Analyse!$E$104="X",INDIRECT("'DATA - økonomi'!W"&amp;4+15*$A87+4*$A87+2),0)+IF(Analyse!$E$105="X",INDIRECT("'DATA - økonomi'!W"&amp;4+15*$A87+4*$A87+3),0)+IF(Analyse!$E$106="X",INDIRECT("'DATA - økonomi'!W"&amp;4+15*$A87+4*$A87+4),0)+IF(Analyse!$E$107="X",INDIRECT("'DATA - økonomi'!W"&amp;4+15*$A87+4*$A87+5),0)+IF(Analyse!$E$108="X",INDIRECT("'DATA - økonomi'!W"&amp;4+15*$A87+4*$A87+6),0)+IF(Analyse!$E$109="X",INDIRECT("'DATA - økonomi'!W"&amp;4+15*$A87+4*$A87+7),0)+IF(Analyse!$E$110="X",INDIRECT("'DATA - økonomi'!W"&amp;4+15*$A87+4*$A87+8),0)+IF(Analyse!$E$111="X",INDIRECT("'DATA - økonomi'!W"&amp;4+15*$A87+4*$A87+9),0)+IF(Analyse!$E$112="X",INDIRECT("'DATA - økonomi'!W"&amp;4+15*$A87+4*$A87+10),0)+IF(Analyse!$E$115="X",INDIRECT("'DATA - økonomi'!W"&amp;4+15*$A87+4*$A87+11),0)+IF(Analyse!$E$116="X",INDIRECT("'DATA - økonomi'!W"&amp;4+15*$A87+4*$A87+12),0)+IF(Analyse!$E$117="X",INDIRECT("'DATA - økonomi'!W"&amp;4+15*$A87+4*$A87+13),0)+IF(Analyse!$E$129="X",INDIRECT("'DATA - økonomi'!W"&amp;4+15*$A87+4*$A87+14),0)</f>
        <v>0</v>
      </c>
      <c r="X87" s="36">
        <f ca="1">IF(Analyse!$E$3="X",INDIRECT("'DATA - økonomi'!X"&amp;4+15*$A87+4*$A87+0),0)+IF(Analyse!$E$4="X",INDIRECT("'DATA - økonomi'!X"&amp;4+15*$A87+4*$A87+1),0)+IF(Analyse!$E$104="X",INDIRECT("'DATA - økonomi'!X"&amp;4+15*$A87+4*$A87+2),0)+IF(Analyse!$E$105="X",INDIRECT("'DATA - økonomi'!X"&amp;4+15*$A87+4*$A87+3),0)+IF(Analyse!$E$106="X",INDIRECT("'DATA - økonomi'!X"&amp;4+15*$A87+4*$A87+4),0)+IF(Analyse!$E$107="X",INDIRECT("'DATA - økonomi'!X"&amp;4+15*$A87+4*$A87+5),0)+IF(Analyse!$E$108="X",INDIRECT("'DATA - økonomi'!X"&amp;4+15*$A87+4*$A87+6),0)+IF(Analyse!$E$109="X",INDIRECT("'DATA - økonomi'!X"&amp;4+15*$A87+4*$A87+7),0)+IF(Analyse!$E$110="X",INDIRECT("'DATA - økonomi'!X"&amp;4+15*$A87+4*$A87+8),0)+IF(Analyse!$E$111="X",INDIRECT("'DATA - økonomi'!X"&amp;4+15*$A87+4*$A87+9),0)+IF(Analyse!$E$112="X",INDIRECT("'DATA - økonomi'!X"&amp;4+15*$A87+4*$A87+10),0)+IF(Analyse!$E$115="X",INDIRECT("'DATA - økonomi'!X"&amp;4+15*$A87+4*$A87+11),0)+IF(Analyse!$E$116="X",INDIRECT("'DATA - økonomi'!X"&amp;4+15*$A87+4*$A87+12),0)+IF(Analyse!$E$117="X",INDIRECT("'DATA - økonomi'!X"&amp;4+15*$A87+4*$A87+13),0)+IF(Analyse!$E$129="X",INDIRECT("'DATA - økonomi'!X"&amp;4+15*$A87+4*$A87+14),0)</f>
        <v>0</v>
      </c>
      <c r="Y87" s="36">
        <f ca="1">IF(Analyse!$E$3="X",INDIRECT("'DATA - økonomi'!Y"&amp;4+15*$A87+4*$A87+0),0)+IF(Analyse!$E$4="X",INDIRECT("'DATA - økonomi'!Y"&amp;4+15*$A87+4*$A87+1),0)+IF(Analyse!$E$104="X",INDIRECT("'DATA - økonomi'!Y"&amp;4+15*$A87+4*$A87+2),0)+IF(Analyse!$E$105="X",INDIRECT("'DATA - økonomi'!Y"&amp;4+15*$A87+4*$A87+3),0)+IF(Analyse!$E$106="X",INDIRECT("'DATA - økonomi'!Y"&amp;4+15*$A87+4*$A87+4),0)+IF(Analyse!$E$107="X",INDIRECT("'DATA - økonomi'!Y"&amp;4+15*$A87+4*$A87+5),0)+IF(Analyse!$E$108="X",INDIRECT("'DATA - økonomi'!Y"&amp;4+15*$A87+4*$A87+6),0)+IF(Analyse!$E$109="X",INDIRECT("'DATA - økonomi'!Y"&amp;4+15*$A87+4*$A87+7),0)+IF(Analyse!$E$110="X",INDIRECT("'DATA - økonomi'!Y"&amp;4+15*$A87+4*$A87+8),0)+IF(Analyse!$E$111="X",INDIRECT("'DATA - økonomi'!Y"&amp;4+15*$A87+4*$A87+9),0)+IF(Analyse!$E$112="X",INDIRECT("'DATA - økonomi'!Y"&amp;4+15*$A87+4*$A87+10),0)+IF(Analyse!$E$115="X",INDIRECT("'DATA - økonomi'!Y"&amp;4+15*$A87+4*$A87+11),0)+IF(Analyse!$E$116="X",INDIRECT("'DATA - økonomi'!Y"&amp;4+15*$A87+4*$A87+12),0)+IF(Analyse!$E$117="X",INDIRECT("'DATA - økonomi'!Y"&amp;4+15*$A87+4*$A87+13),0)+IF(Analyse!$E$129="X",INDIRECT("'DATA - økonomi'!Y"&amp;4+15*$A87+4*$A87+14),0)</f>
        <v>0</v>
      </c>
      <c r="Z87" s="36">
        <f ca="1">IF(Analyse!$E$3="X",INDIRECT("'DATA - økonomi'!Z"&amp;4+15*$A87+4*$A87+0),0)+IF(Analyse!$E$4="X",INDIRECT("'DATA - økonomi'!Z"&amp;4+15*$A87+4*$A87+1),0)+IF(Analyse!$E$104="X",INDIRECT("'DATA - økonomi'!Z"&amp;4+15*$A87+4*$A87+2),0)+IF(Analyse!$E$105="X",INDIRECT("'DATA - økonomi'!Z"&amp;4+15*$A87+4*$A87+3),0)+IF(Analyse!$E$106="X",INDIRECT("'DATA - økonomi'!Z"&amp;4+15*$A87+4*$A87+4),0)+IF(Analyse!$E$107="X",INDIRECT("'DATA - økonomi'!Z"&amp;4+15*$A87+4*$A87+5),0)+IF(Analyse!$E$108="X",INDIRECT("'DATA - økonomi'!Z"&amp;4+15*$A87+4*$A87+6),0)+IF(Analyse!$E$109="X",INDIRECT("'DATA - økonomi'!Z"&amp;4+15*$A87+4*$A87+7),0)+IF(Analyse!$E$110="X",INDIRECT("'DATA - økonomi'!Z"&amp;4+15*$A87+4*$A87+8),0)+IF(Analyse!$E$111="X",INDIRECT("'DATA - økonomi'!Z"&amp;4+15*$A87+4*$A87+9),0)+IF(Analyse!$E$112="X",INDIRECT("'DATA - økonomi'!Z"&amp;4+15*$A87+4*$A87+10),0)+IF(Analyse!$E$115="X",INDIRECT("'DATA - økonomi'!Z"&amp;4+15*$A87+4*$A87+11),0)+IF(Analyse!$E$116="X",INDIRECT("'DATA - økonomi'!Z"&amp;4+15*$A87+4*$A87+12),0)+IF(Analyse!$E$117="X",INDIRECT("'DATA - økonomi'!Z"&amp;4+15*$A87+4*$A87+13),0)+IF(Analyse!$E$129="X",INDIRECT("'DATA - økonomi'!Z"&amp;4+15*$A87+4*$A87+14),0)</f>
        <v>0</v>
      </c>
      <c r="AA87" s="36">
        <f ca="1">IF(Analyse!$E$3="X",INDIRECT("'DATA - økonomi'!Z"&amp;4+15*$A87+4*$A87+0),0)+IF(Analyse!$E$4="X",INDIRECT("'DATA - økonomi'!Z"&amp;4+15*$A87+4*$A87+1),0)+IF(Analyse!$E$104="X",INDIRECT("'DATA - økonomi'!Z"&amp;4+15*$A87+4*$A87+2),0)+IF(Analyse!$E$105="X",INDIRECT("'DATA - økonomi'!Z"&amp;4+15*$A87+4*$A87+3),0)+IF(Analyse!$E$106="X",INDIRECT("'DATA - økonomi'!Z"&amp;4+15*$A87+4*$A87+4),0)+IF(Analyse!$E$107="X",INDIRECT("'DATA - økonomi'!Z"&amp;4+15*$A87+4*$A87+5),0)+IF(Analyse!$E$108="X",INDIRECT("'DATA - økonomi'!Z"&amp;4+15*$A87+4*$A87+6),0)+IF(Analyse!$E$109="X",INDIRECT("'DATA - økonomi'!Z"&amp;4+15*$A87+4*$A87+7),0)+IF(Analyse!$E$110="X",INDIRECT("'DATA - økonomi'!Z"&amp;4+15*$A87+4*$A87+8),0)+IF(Analyse!$E$111="X",INDIRECT("'DATA - økonomi'!Z"&amp;4+15*$A87+4*$A87+9),0)+IF(Analyse!$E$112="X",INDIRECT("'DATA - økonomi'!Z"&amp;4+15*$A87+4*$A87+10),0)+IF(Analyse!$E$115="X",INDIRECT("'DATA - økonomi'!Z"&amp;4+15*$A87+4*$A87+11),0)+IF(Analyse!$E$116="X",INDIRECT("'DATA - økonomi'!Z"&amp;4+15*$A87+4*$A87+12),0)+IF(Analyse!$E$117="X",INDIRECT("'DATA - økonomi'!Z"&amp;4+15*$A87+4*$A87+13),0)+IF(Analyse!$E$129="X",INDIRECT("'DATA - økonomi'!Z"&amp;4+15*$A87+4*$A87+14),0)</f>
        <v>0</v>
      </c>
      <c r="AB87" s="36">
        <f ca="1">IF(Analyse!$E$3="X",INDIRECT("'DATA - økonomi'!Z"&amp;4+15*$A87+4*$A87+0),0)+IF(Analyse!$E$4="X",INDIRECT("'DATA - økonomi'!Z"&amp;4+15*$A87+4*$A87+1),0)+IF(Analyse!$E$104="X",INDIRECT("'DATA - økonomi'!Z"&amp;4+15*$A87+4*$A87+2),0)+IF(Analyse!$E$105="X",INDIRECT("'DATA - økonomi'!Z"&amp;4+15*$A87+4*$A87+3),0)+IF(Analyse!$E$106="X",INDIRECT("'DATA - økonomi'!Z"&amp;4+15*$A87+4*$A87+4),0)+IF(Analyse!$E$107="X",INDIRECT("'DATA - økonomi'!Z"&amp;4+15*$A87+4*$A87+5),0)+IF(Analyse!$E$108="X",INDIRECT("'DATA - økonomi'!Z"&amp;4+15*$A87+4*$A87+6),0)+IF(Analyse!$E$109="X",INDIRECT("'DATA - økonomi'!Z"&amp;4+15*$A87+4*$A87+7),0)+IF(Analyse!$E$110="X",INDIRECT("'DATA - økonomi'!Z"&amp;4+15*$A87+4*$A87+8),0)+IF(Analyse!$E$111="X",INDIRECT("'DATA - økonomi'!Z"&amp;4+15*$A87+4*$A87+9),0)+IF(Analyse!$E$112="X",INDIRECT("'DATA - økonomi'!Z"&amp;4+15*$A87+4*$A87+10),0)+IF(Analyse!$E$115="X",INDIRECT("'DATA - økonomi'!Z"&amp;4+15*$A87+4*$A87+11),0)+IF(Analyse!$E$116="X",INDIRECT("'DATA - økonomi'!Z"&amp;4+15*$A87+4*$A87+12),0)+IF(Analyse!$E$117="X",INDIRECT("'DATA - økonomi'!Z"&amp;4+15*$A87+4*$A87+13),0)+IF(Analyse!$E$129="X",INDIRECT("'DATA - økonomi'!Z"&amp;4+15*$A87+4*$A87+14),0)</f>
        <v>0</v>
      </c>
      <c r="AC87" s="30"/>
      <c r="AD87" s="35" t="s">
        <v>95</v>
      </c>
      <c r="AE87" s="36">
        <f ca="1">IF(Analyse!$E$3="X",INDIRECT("'DATA - økonomi'!AE"&amp;4+15*$A87+4*$A87+0),0)+IF(Analyse!$E$4="X",INDIRECT("'DATA - økonomi'!AE"&amp;4+15*$A87+4*$A87+1),0)+IF(Analyse!$E$104="X",INDIRECT("'DATA - økonomi'!AE"&amp;4+15*$A87+4*$A87+2),0)+IF(Analyse!$E$105="X",INDIRECT("'DATA - økonomi'!AE"&amp;4+15*$A87+4*$A87+3),0)+IF(Analyse!$E$106="X",INDIRECT("'DATA - økonomi'!AE"&amp;4+15*$A87+4*$A87+4),0)+IF(Analyse!$E$107="X",INDIRECT("'DATA - økonomi'!AE"&amp;4+15*$A87+4*$A87+5),0)+IF(Analyse!$E$108="X",INDIRECT("'DATA - økonomi'!AE"&amp;4+15*$A87+4*$A87+6),0)+IF(Analyse!$E$109="X",INDIRECT("'DATA - økonomi'!AE"&amp;4+15*$A87+4*$A87+7),0)+IF(Analyse!$E$110="X",INDIRECT("'DATA - økonomi'!AE"&amp;4+15*$A87+4*$A87+8),0)+IF(Analyse!$E$111="X",INDIRECT("'DATA - økonomi'!AE"&amp;4+15*$A87+4*$A87+9),0)+IF(Analyse!$E$112="X",INDIRECT("'DATA - økonomi'!AE"&amp;4+15*$A87+4*$A87+10),0)+IF(Analyse!$E$115="X",INDIRECT("'DATA - økonomi'!AE"&amp;4+15*$A87+4*$A87+11),0)+IF(Analyse!$E$116="X",INDIRECT("'DATA - økonomi'!AE"&amp;4+15*$A87+4*$A87+12),0)+IF(Analyse!$E$117="X",INDIRECT("'DATA - økonomi'!AE"&amp;4+15*$A87+4*$A87+13),0)+IF(Analyse!$E$129="X",INDIRECT("'DATA - økonomi'!AE"&amp;4+15*$A87+4*$A87+14),0)</f>
        <v>0</v>
      </c>
      <c r="AF87" s="36">
        <f ca="1">IF(Analyse!$E$3="X",INDIRECT("'DATA - økonomi'!AF"&amp;4+15*$A87+4*$A87+0),0)+IF(Analyse!$E$4="X",INDIRECT("'DATA - økonomi'!AF"&amp;4+15*$A87+4*$A87+1),0)+IF(Analyse!$E$104="X",INDIRECT("'DATA - økonomi'!AF"&amp;4+15*$A87+4*$A87+2),0)+IF(Analyse!$E$105="X",INDIRECT("'DATA - økonomi'!AF"&amp;4+15*$A87+4*$A87+3),0)+IF(Analyse!$E$106="X",INDIRECT("'DATA - økonomi'!AF"&amp;4+15*$A87+4*$A87+4),0)+IF(Analyse!$E$107="X",INDIRECT("'DATA - økonomi'!AF"&amp;4+15*$A87+4*$A87+5),0)+IF(Analyse!$E$108="X",INDIRECT("'DATA - økonomi'!AF"&amp;4+15*$A87+4*$A87+6),0)+IF(Analyse!$E$109="X",INDIRECT("'DATA - økonomi'!AF"&amp;4+15*$A87+4*$A87+7),0)+IF(Analyse!$E$110="X",INDIRECT("'DATA - økonomi'!AF"&amp;4+15*$A87+4*$A87+8),0)+IF(Analyse!$E$111="X",INDIRECT("'DATA - økonomi'!AF"&amp;4+15*$A87+4*$A87+9),0)+IF(Analyse!$E$112="X",INDIRECT("'DATA - økonomi'!AF"&amp;4+15*$A87+4*$A87+10),0)+IF(Analyse!$E$115="X",INDIRECT("'DATA - økonomi'!AF"&amp;4+15*$A87+4*$A87+11),0)+IF(Analyse!$E$116="X",INDIRECT("'DATA - økonomi'!AF"&amp;4+15*$A87+4*$A87+12),0)+IF(Analyse!$E$117="X",INDIRECT("'DATA - økonomi'!AF"&amp;4+15*$A87+4*$A87+13),0)+IF(Analyse!$E$129="X",INDIRECT("'DATA - økonomi'!AF"&amp;4+15*$A87+4*$A87+14),0)</f>
        <v>0</v>
      </c>
      <c r="AG87" s="36">
        <f ca="1">IF(Analyse!$E$3="X",INDIRECT("'DATA - økonomi'!AG"&amp;4+15*$A87+4*$A87+0),0)+IF(Analyse!$E$4="X",INDIRECT("'DATA - økonomi'!AG"&amp;4+15*$A87+4*$A87+1),0)+IF(Analyse!$E$104="X",INDIRECT("'DATA - økonomi'!AG"&amp;4+15*$A87+4*$A87+2),0)+IF(Analyse!$E$105="X",INDIRECT("'DATA - økonomi'!AG"&amp;4+15*$A87+4*$A87+3),0)+IF(Analyse!$E$106="X",INDIRECT("'DATA - økonomi'!AG"&amp;4+15*$A87+4*$A87+4),0)+IF(Analyse!$E$107="X",INDIRECT("'DATA - økonomi'!AG"&amp;4+15*$A87+4*$A87+5),0)+IF(Analyse!$E$108="X",INDIRECT("'DATA - økonomi'!AG"&amp;4+15*$A87+4*$A87+6),0)+IF(Analyse!$E$109="X",INDIRECT("'DATA - økonomi'!AG"&amp;4+15*$A87+4*$A87+7),0)+IF(Analyse!$E$110="X",INDIRECT("'DATA - økonomi'!AG"&amp;4+15*$A87+4*$A87+8),0)+IF(Analyse!$E$111="X",INDIRECT("'DATA - økonomi'!AG"&amp;4+15*$A87+4*$A87+9),0)+IF(Analyse!$E$112="X",INDIRECT("'DATA - økonomi'!AG"&amp;4+15*$A87+4*$A87+10),0)+IF(Analyse!$E$115="X",INDIRECT("'DATA - økonomi'!AG"&amp;4+15*$A87+4*$A87+11),0)+IF(Analyse!$E$116="X",INDIRECT("'DATA - økonomi'!AG"&amp;4+15*$A87+4*$A87+12),0)+IF(Analyse!$E$117="X",INDIRECT("'DATA - økonomi'!AG"&amp;4+15*$A87+4*$A87+13),0)+IF(Analyse!$E$129="X",INDIRECT("'DATA - økonomi'!AG"&amp;4+15*$A87+4*$A87+14),0)</f>
        <v>0</v>
      </c>
      <c r="AH87" s="36">
        <f ca="1">IF(Analyse!$E$3="X",INDIRECT("'DATA - økonomi'!AH"&amp;4+15*$A87+4*$A87+0),0)+IF(Analyse!$E$4="X",INDIRECT("'DATA - økonomi'!AH"&amp;4+15*$A87+4*$A87+1),0)+IF(Analyse!$E$104="X",INDIRECT("'DATA - økonomi'!AH"&amp;4+15*$A87+4*$A87+2),0)+IF(Analyse!$E$105="X",INDIRECT("'DATA - økonomi'!AH"&amp;4+15*$A87+4*$A87+3),0)+IF(Analyse!$E$106="X",INDIRECT("'DATA - økonomi'!AH"&amp;4+15*$A87+4*$A87+4),0)+IF(Analyse!$E$107="X",INDIRECT("'DATA - økonomi'!AH"&amp;4+15*$A87+4*$A87+5),0)+IF(Analyse!$E$108="X",INDIRECT("'DATA - økonomi'!AH"&amp;4+15*$A87+4*$A87+6),0)+IF(Analyse!$E$109="X",INDIRECT("'DATA - økonomi'!AH"&amp;4+15*$A87+4*$A87+7),0)+IF(Analyse!$E$110="X",INDIRECT("'DATA - økonomi'!AH"&amp;4+15*$A87+4*$A87+8),0)+IF(Analyse!$E$111="X",INDIRECT("'DATA - økonomi'!AH"&amp;4+15*$A87+4*$A87+9),0)+IF(Analyse!$E$112="X",INDIRECT("'DATA - økonomi'!AH"&amp;4+15*$A87+4*$A87+10),0)+IF(Analyse!$E$115="X",INDIRECT("'DATA - økonomi'!AH"&amp;4+15*$A87+4*$A87+11),0)+IF(Analyse!$E$116="X",INDIRECT("'DATA - økonomi'!AH"&amp;4+15*$A87+4*$A87+12),0)+IF(Analyse!$E$117="X",INDIRECT("'DATA - økonomi'!AH"&amp;4+15*$A87+4*$A87+13),0)+IF(Analyse!$E$129="X",INDIRECT("'DATA - økonomi'!AH"&amp;4+15*$A87+4*$A87+14),0)</f>
        <v>0</v>
      </c>
      <c r="AI87" s="36">
        <f ca="1">IF(Analyse!$E$3="X",INDIRECT("'DATA - økonomi'!AI"&amp;4+15*$A87+4*$A87+0),0)+IF(Analyse!$E$4="X",INDIRECT("'DATA - økonomi'!AI"&amp;4+15*$A87+4*$A87+1),0)+IF(Analyse!$E$104="X",INDIRECT("'DATA - økonomi'!AI"&amp;4+15*$A87+4*$A87+2),0)+IF(Analyse!$E$105="X",INDIRECT("'DATA - økonomi'!AI"&amp;4+15*$A87+4*$A87+3),0)+IF(Analyse!$E$106="X",INDIRECT("'DATA - økonomi'!AI"&amp;4+15*$A87+4*$A87+4),0)+IF(Analyse!$E$107="X",INDIRECT("'DATA - økonomi'!AI"&amp;4+15*$A87+4*$A87+5),0)+IF(Analyse!$E$108="X",INDIRECT("'DATA - økonomi'!AI"&amp;4+15*$A87+4*$A87+6),0)+IF(Analyse!$E$109="X",INDIRECT("'DATA - økonomi'!AI"&amp;4+15*$A87+4*$A87+7),0)+IF(Analyse!$E$110="X",INDIRECT("'DATA - økonomi'!AI"&amp;4+15*$A87+4*$A87+8),0)+IF(Analyse!$E$111="X",INDIRECT("'DATA - økonomi'!AI"&amp;4+15*$A87+4*$A87+9),0)+IF(Analyse!$E$112="X",INDIRECT("'DATA - økonomi'!AI"&amp;4+15*$A87+4*$A87+10),0)+IF(Analyse!$E$115="X",INDIRECT("'DATA - økonomi'!AI"&amp;4+15*$A87+4*$A87+11),0)+IF(Analyse!$E$116="X",INDIRECT("'DATA - økonomi'!AI"&amp;4+15*$A87+4*$A87+12),0)+IF(Analyse!$E$117="X",INDIRECT("'DATA - økonomi'!AI"&amp;4+15*$A87+4*$A87+13),0)+IF(Analyse!$E$129="X",INDIRECT("'DATA - økonomi'!AI"&amp;4+15*$A87+4*$A87+14),0)</f>
        <v>0</v>
      </c>
      <c r="AJ87" s="36">
        <f ca="1">IF(Analyse!$E$3="X",INDIRECT("'DATA - økonomi'!AJ"&amp;4+15*$A87+4*$A87+0),0)+IF(Analyse!$E$4="X",INDIRECT("'DATA - økonomi'!AJ"&amp;4+15*$A87+4*$A87+1),0)+IF(Analyse!$E$104="X",INDIRECT("'DATA - økonomi'!AJ"&amp;4+15*$A87+4*$A87+2),0)+IF(Analyse!$E$105="X",INDIRECT("'DATA - økonomi'!AJ"&amp;4+15*$A87+4*$A87+3),0)+IF(Analyse!$E$106="X",INDIRECT("'DATA - økonomi'!AJ"&amp;4+15*$A87+4*$A87+4),0)+IF(Analyse!$E$107="X",INDIRECT("'DATA - økonomi'!AJ"&amp;4+15*$A87+4*$A87+5),0)+IF(Analyse!$E$108="X",INDIRECT("'DATA - økonomi'!AJ"&amp;4+15*$A87+4*$A87+6),0)+IF(Analyse!$E$109="X",INDIRECT("'DATA - økonomi'!AJ"&amp;4+15*$A87+4*$A87+7),0)+IF(Analyse!$E$110="X",INDIRECT("'DATA - økonomi'!AJ"&amp;4+15*$A87+4*$A87+8),0)+IF(Analyse!$E$111="X",INDIRECT("'DATA - økonomi'!AJ"&amp;4+15*$A87+4*$A87+9),0)+IF(Analyse!$E$112="X",INDIRECT("'DATA - økonomi'!AJ"&amp;4+15*$A87+4*$A87+10),0)+IF(Analyse!$E$115="X",INDIRECT("'DATA - økonomi'!AJ"&amp;4+15*$A87+4*$A87+11),0)+IF(Analyse!$E$116="X",INDIRECT("'DATA - økonomi'!AJ"&amp;4+15*$A87+4*$A87+12),0)+IF(Analyse!$E$117="X",INDIRECT("'DATA - økonomi'!AJ"&amp;4+15*$A87+4*$A87+13),0)+IF(Analyse!$E$129="X",INDIRECT("'DATA - økonomi'!AJ"&amp;4+15*$A87+4*$A87+14),0)</f>
        <v>0</v>
      </c>
      <c r="AK87" s="36">
        <f ca="1">IF(Analyse!$E$3="X",INDIRECT("'DATA - økonomi'!AK"&amp;4+15*$A87+4*$A87+0),0)+IF(Analyse!$E$4="X",INDIRECT("'DATA - økonomi'!AK"&amp;4+15*$A87+4*$A87+1),0)+IF(Analyse!$E$104="X",INDIRECT("'DATA - økonomi'!AK"&amp;4+15*$A87+4*$A87+2),0)+IF(Analyse!$E$105="X",INDIRECT("'DATA - økonomi'!AK"&amp;4+15*$A87+4*$A87+3),0)+IF(Analyse!$E$106="X",INDIRECT("'DATA - økonomi'!AK"&amp;4+15*$A87+4*$A87+4),0)+IF(Analyse!$E$107="X",INDIRECT("'DATA - økonomi'!AK"&amp;4+15*$A87+4*$A87+5),0)+IF(Analyse!$E$108="X",INDIRECT("'DATA - økonomi'!AK"&amp;4+15*$A87+4*$A87+6),0)+IF(Analyse!$E$109="X",INDIRECT("'DATA - økonomi'!AK"&amp;4+15*$A87+4*$A87+7),0)+IF(Analyse!$E$110="X",INDIRECT("'DATA - økonomi'!AK"&amp;4+15*$A87+4*$A87+8),0)+IF(Analyse!$E$111="X",INDIRECT("'DATA - økonomi'!AK"&amp;4+15*$A87+4*$A87+9),0)+IF(Analyse!$E$112="X",INDIRECT("'DATA - økonomi'!AK"&amp;4+15*$A87+4*$A87+10),0)+IF(Analyse!$E$115="X",INDIRECT("'DATA - økonomi'!AK"&amp;4+15*$A87+4*$A87+11),0)+IF(Analyse!$E$116="X",INDIRECT("'DATA - økonomi'!AK"&amp;4+15*$A87+4*$A87+12),0)+IF(Analyse!$E$117="X",INDIRECT("'DATA - økonomi'!AK"&amp;4+15*$A87+4*$A87+13),0)+IF(Analyse!$E$129="X",INDIRECT("'DATA - økonomi'!AK"&amp;4+15*$A87+4*$A87+14),0)</f>
        <v>0</v>
      </c>
      <c r="AL87" s="36">
        <f ca="1">IF(Analyse!$E$3="X",INDIRECT("'DATA - økonomi'!AL"&amp;4+15*$A87+4*$A87+0),0)+IF(Analyse!$E$4="X",INDIRECT("'DATA - økonomi'!AL"&amp;4+15*$A87+4*$A87+1),0)+IF(Analyse!$E$104="X",INDIRECT("'DATA - økonomi'!AL"&amp;4+15*$A87+4*$A87+2),0)+IF(Analyse!$E$105="X",INDIRECT("'DATA - økonomi'!AL"&amp;4+15*$A87+4*$A87+3),0)+IF(Analyse!$E$106="X",INDIRECT("'DATA - økonomi'!AL"&amp;4+15*$A87+4*$A87+4),0)+IF(Analyse!$E$107="X",INDIRECT("'DATA - økonomi'!AL"&amp;4+15*$A87+4*$A87+5),0)+IF(Analyse!$E$108="X",INDIRECT("'DATA - økonomi'!AL"&amp;4+15*$A87+4*$A87+6),0)+IF(Analyse!$E$109="X",INDIRECT("'DATA - økonomi'!AL"&amp;4+15*$A87+4*$A87+7),0)+IF(Analyse!$E$110="X",INDIRECT("'DATA - økonomi'!AL"&amp;4+15*$A87+4*$A87+8),0)+IF(Analyse!$E$111="X",INDIRECT("'DATA - økonomi'!AL"&amp;4+15*$A87+4*$A87+9),0)+IF(Analyse!$E$112="X",INDIRECT("'DATA - økonomi'!AL"&amp;4+15*$A87+4*$A87+10),0)+IF(Analyse!$E$115="X",INDIRECT("'DATA - økonomi'!AL"&amp;4+15*$A87+4*$A87+11),0)+IF(Analyse!$E$116="X",INDIRECT("'DATA - økonomi'!AL"&amp;4+15*$A87+4*$A87+12),0)+IF(Analyse!$E$117="X",INDIRECT("'DATA - økonomi'!AL"&amp;4+15*$A87+4*$A87+13),0)+IF(Analyse!$E$129="X",INDIRECT("'DATA - økonomi'!AL"&amp;4+15*$A87+4*$A87+14),0)</f>
        <v>0</v>
      </c>
      <c r="AM87" s="36">
        <f ca="1">IF(Analyse!$E$3="X",INDIRECT("'DATA - økonomi'!AM"&amp;4+15*$A87+4*$A87+0),0)+IF(Analyse!$E$4="X",INDIRECT("'DATA - økonomi'!AM"&amp;4+15*$A87+4*$A87+1),0)+IF(Analyse!$E$104="X",INDIRECT("'DATA - økonomi'!AM"&amp;4+15*$A87+4*$A87+2),0)+IF(Analyse!$E$105="X",INDIRECT("'DATA - økonomi'!AM"&amp;4+15*$A87+4*$A87+3),0)+IF(Analyse!$E$106="X",INDIRECT("'DATA - økonomi'!AM"&amp;4+15*$A87+4*$A87+4),0)+IF(Analyse!$E$107="X",INDIRECT("'DATA - økonomi'!AM"&amp;4+15*$A87+4*$A87+5),0)+IF(Analyse!$E$108="X",INDIRECT("'DATA - økonomi'!AM"&amp;4+15*$A87+4*$A87+6),0)+IF(Analyse!$E$109="X",INDIRECT("'DATA - økonomi'!AM"&amp;4+15*$A87+4*$A87+7),0)+IF(Analyse!$E$110="X",INDIRECT("'DATA - økonomi'!AM"&amp;4+15*$A87+4*$A87+8),0)+IF(Analyse!$E$111="X",INDIRECT("'DATA - økonomi'!AM"&amp;4+15*$A87+4*$A87+9),0)+IF(Analyse!$E$112="X",INDIRECT("'DATA - økonomi'!AM"&amp;4+15*$A87+4*$A87+10),0)+IF(Analyse!$E$115="X",INDIRECT("'DATA - økonomi'!AM"&amp;4+15*$A87+4*$A87+11),0)+IF(Analyse!$E$116="X",INDIRECT("'DATA - økonomi'!AM"&amp;4+15*$A87+4*$A87+12),0)+IF(Analyse!$E$117="X",INDIRECT("'DATA - økonomi'!AM"&amp;4+15*$A87+4*$A87+13),0)+IF(Analyse!$E$129="X",INDIRECT("'DATA - økonomi'!AM"&amp;4+15*$A87+4*$A87+14),0)</f>
        <v>0</v>
      </c>
      <c r="AN87" s="36">
        <f ca="1">IF(Analyse!$E$3="X",INDIRECT("'DATA - økonomi'!AN"&amp;4+15*$A87+4*$A87+0),0)+IF(Analyse!$E$4="X",INDIRECT("'DATA - økonomi'!AN"&amp;4+15*$A87+4*$A87+1),0)+IF(Analyse!$E$104="X",INDIRECT("'DATA - økonomi'!AN"&amp;4+15*$A87+4*$A87+2),0)+IF(Analyse!$E$105="X",INDIRECT("'DATA - økonomi'!AN"&amp;4+15*$A87+4*$A87+3),0)+IF(Analyse!$E$106="X",INDIRECT("'DATA - økonomi'!AN"&amp;4+15*$A87+4*$A87+4),0)+IF(Analyse!$E$107="X",INDIRECT("'DATA - økonomi'!AN"&amp;4+15*$A87+4*$A87+5),0)+IF(Analyse!$E$108="X",INDIRECT("'DATA - økonomi'!AN"&amp;4+15*$A87+4*$A87+6),0)+IF(Analyse!$E$109="X",INDIRECT("'DATA - økonomi'!AN"&amp;4+15*$A87+4*$A87+7),0)+IF(Analyse!$E$110="X",INDIRECT("'DATA - økonomi'!AN"&amp;4+15*$A87+4*$A87+8),0)+IF(Analyse!$E$111="X",INDIRECT("'DATA - økonomi'!AN"&amp;4+15*$A87+4*$A87+9),0)+IF(Analyse!$E$112="X",INDIRECT("'DATA - økonomi'!AN"&amp;4+15*$A87+4*$A87+10),0)+IF(Analyse!$E$115="X",INDIRECT("'DATA - økonomi'!AN"&amp;4+15*$A87+4*$A87+11),0)+IF(Analyse!$E$116="X",INDIRECT("'DATA - økonomi'!AN"&amp;4+15*$A87+4*$A87+12),0)+IF(Analyse!$E$117="X",INDIRECT("'DATA - økonomi'!AN"&amp;4+15*$A87+4*$A87+13),0)+IF(Analyse!$E$129="X",INDIRECT("'DATA - økonomi'!AN"&amp;4+15*$A87+4*$A87+14),0)</f>
        <v>0</v>
      </c>
      <c r="AO87" s="36">
        <f ca="1">IF(Analyse!$E$3="X",INDIRECT("'DATA - økonomi'!AO"&amp;4+15*$A87+4*$A87+0),0)+IF(Analyse!$E$4="X",INDIRECT("'DATA - økonomi'!AO"&amp;4+15*$A87+4*$A87+1),0)+IF(Analyse!$E$104="X",INDIRECT("'DATA - økonomi'!AO"&amp;4+15*$A87+4*$A87+2),0)+IF(Analyse!$E$105="X",INDIRECT("'DATA - økonomi'!AO"&amp;4+15*$A87+4*$A87+3),0)+IF(Analyse!$E$106="X",INDIRECT("'DATA - økonomi'!AO"&amp;4+15*$A87+4*$A87+4),0)+IF(Analyse!$E$107="X",INDIRECT("'DATA - økonomi'!AO"&amp;4+15*$A87+4*$A87+5),0)+IF(Analyse!$E$108="X",INDIRECT("'DATA - økonomi'!AO"&amp;4+15*$A87+4*$A87+6),0)+IF(Analyse!$E$109="X",INDIRECT("'DATA - økonomi'!AO"&amp;4+15*$A87+4*$A87+7),0)+IF(Analyse!$E$110="X",INDIRECT("'DATA - økonomi'!AO"&amp;4+15*$A87+4*$A87+8),0)+IF(Analyse!$E$111="X",INDIRECT("'DATA - økonomi'!AO"&amp;4+15*$A87+4*$A87+9),0)+IF(Analyse!$E$112="X",INDIRECT("'DATA - økonomi'!AO"&amp;4+15*$A87+4*$A87+10),0)+IF(Analyse!$E$115="X",INDIRECT("'DATA - økonomi'!AO"&amp;4+15*$A87+4*$A87+11),0)+IF(Analyse!$E$116="X",INDIRECT("'DATA - økonomi'!AO"&amp;4+15*$A87+4*$A87+12),0)+IF(Analyse!$E$117="X",INDIRECT("'DATA - økonomi'!AO"&amp;4+15*$A87+4*$A87+13),0)+IF(Analyse!$E$129="X",INDIRECT("'DATA - økonomi'!AO"&amp;4+15*$A87+4*$A87+14),0)</f>
        <v>0</v>
      </c>
      <c r="AP87" s="30"/>
      <c r="AQ87" s="35" t="s">
        <v>95</v>
      </c>
      <c r="AR87" s="36">
        <f ca="1">INDIRECT("'DATA - økonomi'!AE"&amp;($A190+1)*19)</f>
        <v>25303.976000000002</v>
      </c>
      <c r="AS87" s="36">
        <f ca="1">INDIRECT("'DATA - økonomi'!AF"&amp;($A190+1)*19)</f>
        <v>24906.243000000002</v>
      </c>
      <c r="AT87" s="36">
        <f ca="1">INDIRECT("'DATA - økonomi'!AG"&amp;($A190+1)*19)</f>
        <v>24699.636000000002</v>
      </c>
      <c r="AU87" s="36">
        <f ca="1">INDIRECT("'DATA - økonomi'!AH"&amp;($A190+1)*19)</f>
        <v>24714.51</v>
      </c>
      <c r="AV87" s="36">
        <f ca="1">INDIRECT("'DATA - økonomi'!AI"&amp;($A190+1)*19)</f>
        <v>24666.327000000001</v>
      </c>
      <c r="AW87" s="36">
        <f ca="1">INDIRECT("'DATA - økonomi'!AJ"&amp;($A190+1)*19)</f>
        <v>24886.248000000003</v>
      </c>
      <c r="AX87" s="36">
        <f ca="1">INDIRECT("'DATA - økonomi'!AK"&amp;($A190+1)*19)</f>
        <v>24976.511999999999</v>
      </c>
      <c r="AY87" s="36">
        <f ca="1">INDIRECT("'DATA - økonomi'!AL"&amp;($A190+1)*19)</f>
        <v>24960.922000000002</v>
      </c>
      <c r="AZ87" s="36">
        <f ca="1">INDIRECT("'DATA - økonomi'!AM"&amp;($A190+1)*19)</f>
        <v>24735.263999999999</v>
      </c>
      <c r="BA87" s="36">
        <f ca="1">INDIRECT("'DATA - økonomi'!AN"&amp;($A190+1)*19)</f>
        <v>24806.124</v>
      </c>
      <c r="BB87" s="36">
        <f ca="1">INDIRECT("'DATA - økonomi'!AO"&amp;($A190+1)*19)</f>
        <v>25153.782999999999</v>
      </c>
      <c r="BC87" s="30"/>
    </row>
    <row r="88" spans="1:55" x14ac:dyDescent="0.25">
      <c r="A88" s="32">
        <v>84</v>
      </c>
      <c r="B88" s="35" t="s">
        <v>96</v>
      </c>
      <c r="C88" s="36">
        <f ca="1">IF(Analyse!$E$3="X",INDIRECT("'DATA - økonomi'!C"&amp;4+15*$A88+4*$A88+0),0)+IF(Analyse!$E$4="X",INDIRECT("'DATA - økonomi'!C"&amp;4+15*$A88+4*$A88+1),0)+IF(Analyse!$E$104="X",INDIRECT("'DATA - økonomi'!C"&amp;4+15*$A88+4*$A88+2),0)+IF(Analyse!$E$105="X",INDIRECT("'DATA - økonomi'!C"&amp;4+15*$A88+4*$A88+3),0)+IF(Analyse!$E$106="X",INDIRECT("'DATA - økonomi'!C"&amp;4+15*$A88+4*$A88+4),0)+IF(Analyse!$E$107="X",INDIRECT("'DATA - økonomi'!C"&amp;4+15*$A88+4*$A88+5),0)+IF(Analyse!$E$108="X",INDIRECT("'DATA - økonomi'!C"&amp;4+15*$A88+4*$A88+6),0)+IF(Analyse!$E$109="X",INDIRECT("'DATA - økonomi'!C"&amp;4+15*$A88+4*$A88+7),0)+IF(Analyse!$E$110="X",INDIRECT("'DATA - økonomi'!C"&amp;4+15*$A88+4*$A88+8),0)+IF(Analyse!$E$111="X",INDIRECT("'DATA - økonomi'!C"&amp;4+15*$A88+4*$A88+9),0)+IF(Analyse!$E$112="X",INDIRECT("'DATA - økonomi'!C"&amp;4+15*$A88+4*$A88+10),0)+IF(Analyse!$E$115="X",INDIRECT("'DATA - økonomi'!C"&amp;4+15*$A88+4*$A88+11),0)+IF(Analyse!$E$116="X",INDIRECT("'DATA - økonomi'!C"&amp;4+15*$A88+4*$A88+12),0)+IF(Analyse!$E$117="X",INDIRECT("'DATA - økonomi'!C"&amp;4+15*$A88+4*$A88+13),0)+IF(Analyse!$E$129="X",INDIRECT("'DATA - økonomi'!C"&amp;4+15*$A88+4*$A88+14),0)</f>
        <v>0</v>
      </c>
      <c r="D88" s="36">
        <f ca="1">IF(Analyse!$E$3="X",INDIRECT("'DATA - økonomi'!D"&amp;4+15*$A88+4*$A88+0),0)+IF(Analyse!$E$4="X",INDIRECT("'DATA - økonomi'!D"&amp;4+15*$A88+4*$A88+1),0)+IF(Analyse!$E$104="X",INDIRECT("'DATA - økonomi'!D"&amp;4+15*$A88+4*$A88+2),0)+IF(Analyse!$E$105="X",INDIRECT("'DATA - økonomi'!D"&amp;4+15*$A88+4*$A88+3),0)+IF(Analyse!$E$106="X",INDIRECT("'DATA - økonomi'!D"&amp;4+15*$A88+4*$A88+4),0)+IF(Analyse!$E$107="X",INDIRECT("'DATA - økonomi'!D"&amp;4+15*$A88+4*$A88+5),0)+IF(Analyse!$E$108="X",INDIRECT("'DATA - økonomi'!D"&amp;4+15*$A88+4*$A88+6),0)+IF(Analyse!$E$109="X",INDIRECT("'DATA - økonomi'!D"&amp;4+15*$A88+4*$A88+7),0)+IF(Analyse!$E$110="X",INDIRECT("'DATA - økonomi'!D"&amp;4+15*$A88+4*$A88+8),0)+IF(Analyse!$E$111="X",INDIRECT("'DATA - økonomi'!D"&amp;4+15*$A88+4*$A88+9),0)+IF(Analyse!$E$112="X",INDIRECT("'DATA - økonomi'!D"&amp;4+15*$A88+4*$A88+10),0)+IF(Analyse!$E$115="X",INDIRECT("'DATA - økonomi'!D"&amp;4+15*$A88+4*$A88+11),0)+IF(Analyse!$E$116="X",INDIRECT("'DATA - økonomi'!D"&amp;4+15*$A88+4*$A88+12),0)+IF(Analyse!$E$117="X",INDIRECT("'DATA - økonomi'!D"&amp;4+15*$A88+4*$A88+13),0)+IF(Analyse!$E$129="X",INDIRECT("'DATA - økonomi'!D"&amp;4+15*$A88+4*$A88+14),0)</f>
        <v>0</v>
      </c>
      <c r="E88" s="36">
        <f ca="1">IF(Analyse!$E$3="X",INDIRECT("'DATA - økonomi'!E"&amp;4+15*$A88+4*$A88+0),0)+IF(Analyse!$E$4="X",INDIRECT("'DATA - økonomi'!E"&amp;4+15*$A88+4*$A88+1),0)+IF(Analyse!$E$104="X",INDIRECT("'DATA - økonomi'!E"&amp;4+15*$A88+4*$A88+2),0)+IF(Analyse!$E$105="X",INDIRECT("'DATA - økonomi'!E"&amp;4+15*$A88+4*$A88+3),0)+IF(Analyse!$E$106="X",INDIRECT("'DATA - økonomi'!E"&amp;4+15*$A88+4*$A88+4),0)+IF(Analyse!$E$107="X",INDIRECT("'DATA - økonomi'!E"&amp;4+15*$A88+4*$A88+5),0)+IF(Analyse!$E$108="X",INDIRECT("'DATA - økonomi'!E"&amp;4+15*$A88+4*$A88+6),0)+IF(Analyse!$E$109="X",INDIRECT("'DATA - økonomi'!E"&amp;4+15*$A88+4*$A88+7),0)+IF(Analyse!$E$110="X",INDIRECT("'DATA - økonomi'!E"&amp;4+15*$A88+4*$A88+8),0)+IF(Analyse!$E$111="X",INDIRECT("'DATA - økonomi'!E"&amp;4+15*$A88+4*$A88+9),0)+IF(Analyse!$E$112="X",INDIRECT("'DATA - økonomi'!E"&amp;4+15*$A88+4*$A88+10),0)+IF(Analyse!$E$115="X",INDIRECT("'DATA - økonomi'!E"&amp;4+15*$A88+4*$A88+11),0)+IF(Analyse!$E$116="X",INDIRECT("'DATA - økonomi'!E"&amp;4+15*$A88+4*$A88+12),0)+IF(Analyse!$E$117="X",INDIRECT("'DATA - økonomi'!E"&amp;4+15*$A88+4*$A88+13),0)+IF(Analyse!$E$129="X",INDIRECT("'DATA - økonomi'!E"&amp;4+15*$A88+4*$A88+14),0)</f>
        <v>0</v>
      </c>
      <c r="F88" s="36">
        <f ca="1">IF(Analyse!$E$3="X",INDIRECT("'DATA - økonomi'!F"&amp;4+15*$A88+4*$A88+0),0)+IF(Analyse!$E$4="X",INDIRECT("'DATA - økonomi'!F"&amp;4+15*$A88+4*$A88+1),0)+IF(Analyse!$E$104="X",INDIRECT("'DATA - økonomi'!F"&amp;4+15*$A88+4*$A88+2),0)+IF(Analyse!$E$105="X",INDIRECT("'DATA - økonomi'!F"&amp;4+15*$A88+4*$A88+3),0)+IF(Analyse!$E$106="X",INDIRECT("'DATA - økonomi'!F"&amp;4+15*$A88+4*$A88+4),0)+IF(Analyse!$E$107="X",INDIRECT("'DATA - økonomi'!F"&amp;4+15*$A88+4*$A88+5),0)+IF(Analyse!$E$108="X",INDIRECT("'DATA - økonomi'!F"&amp;4+15*$A88+4*$A88+6),0)+IF(Analyse!$E$109="X",INDIRECT("'DATA - økonomi'!F"&amp;4+15*$A88+4*$A88+7),0)+IF(Analyse!$E$110="X",INDIRECT("'DATA - økonomi'!F"&amp;4+15*$A88+4*$A88+8),0)+IF(Analyse!$E$111="X",INDIRECT("'DATA - økonomi'!F"&amp;4+15*$A88+4*$A88+9),0)+IF(Analyse!$E$112="X",INDIRECT("'DATA - økonomi'!F"&amp;4+15*$A88+4*$A88+10),0)+IF(Analyse!$E$115="X",INDIRECT("'DATA - økonomi'!F"&amp;4+15*$A88+4*$A88+11),0)+IF(Analyse!$E$116="X",INDIRECT("'DATA - økonomi'!F"&amp;4+15*$A88+4*$A88+12),0)+IF(Analyse!$E$117="X",INDIRECT("'DATA - økonomi'!F"&amp;4+15*$A88+4*$A88+13),0)+IF(Analyse!$E$129="X",INDIRECT("'DATA - økonomi'!F"&amp;4+15*$A88+4*$A88+14),0)</f>
        <v>0</v>
      </c>
      <c r="G88" s="36">
        <f ca="1">IF(Analyse!$E$3="X",INDIRECT("'DATA - økonomi'!G"&amp;4+15*$A88+4*$A88+0),0)+IF(Analyse!$E$4="X",INDIRECT("'DATA - økonomi'!G"&amp;4+15*$A88+4*$A88+1),0)+IF(Analyse!$E$104="X",INDIRECT("'DATA - økonomi'!G"&amp;4+15*$A88+4*$A88+2),0)+IF(Analyse!$E$105="X",INDIRECT("'DATA - økonomi'!G"&amp;4+15*$A88+4*$A88+3),0)+IF(Analyse!$E$106="X",INDIRECT("'DATA - økonomi'!G"&amp;4+15*$A88+4*$A88+4),0)+IF(Analyse!$E$107="X",INDIRECT("'DATA - økonomi'!G"&amp;4+15*$A88+4*$A88+5),0)+IF(Analyse!$E$108="X",INDIRECT("'DATA - økonomi'!G"&amp;4+15*$A88+4*$A88+6),0)+IF(Analyse!$E$109="X",INDIRECT("'DATA - økonomi'!G"&amp;4+15*$A88+4*$A88+7),0)+IF(Analyse!$E$110="X",INDIRECT("'DATA - økonomi'!G"&amp;4+15*$A88+4*$A88+8),0)+IF(Analyse!$E$111="X",INDIRECT("'DATA - økonomi'!G"&amp;4+15*$A88+4*$A88+9),0)+IF(Analyse!$E$112="X",INDIRECT("'DATA - økonomi'!G"&amp;4+15*$A88+4*$A88+10),0)+IF(Analyse!$E$115="X",INDIRECT("'DATA - økonomi'!G"&amp;4+15*$A88+4*$A88+11),0)+IF(Analyse!$E$116="X",INDIRECT("'DATA - økonomi'!G"&amp;4+15*$A88+4*$A88+12),0)+IF(Analyse!$E$117="X",INDIRECT("'DATA - økonomi'!G"&amp;4+15*$A88+4*$A88+13),0)+IF(Analyse!$E$129="X",INDIRECT("'DATA - økonomi'!G"&amp;4+15*$A88+4*$A88+14),0)</f>
        <v>0</v>
      </c>
      <c r="H88" s="36">
        <f ca="1">IF(Analyse!$E$3="X",INDIRECT("'DATA - økonomi'!H"&amp;4+15*$A88+4*$A88+0),0)+IF(Analyse!$E$4="X",INDIRECT("'DATA - økonomi'!H"&amp;4+15*$A88+4*$A88+1),0)+IF(Analyse!$E$104="X",INDIRECT("'DATA - økonomi'!H"&amp;4+15*$A88+4*$A88+2),0)+IF(Analyse!$E$105="X",INDIRECT("'DATA - økonomi'!H"&amp;4+15*$A88+4*$A88+3),0)+IF(Analyse!$E$106="X",INDIRECT("'DATA - økonomi'!H"&amp;4+15*$A88+4*$A88+4),0)+IF(Analyse!$E$107="X",INDIRECT("'DATA - økonomi'!H"&amp;4+15*$A88+4*$A88+5),0)+IF(Analyse!$E$108="X",INDIRECT("'DATA - økonomi'!H"&amp;4+15*$A88+4*$A88+6),0)+IF(Analyse!$E$109="X",INDIRECT("'DATA - økonomi'!H"&amp;4+15*$A88+4*$A88+7),0)+IF(Analyse!$E$110="X",INDIRECT("'DATA - økonomi'!H"&amp;4+15*$A88+4*$A88+8),0)+IF(Analyse!$E$111="X",INDIRECT("'DATA - økonomi'!H"&amp;4+15*$A88+4*$A88+9),0)+IF(Analyse!$E$112="X",INDIRECT("'DATA - økonomi'!H"&amp;4+15*$A88+4*$A88+10),0)+IF(Analyse!$E$115="X",INDIRECT("'DATA - økonomi'!H"&amp;4+15*$A88+4*$A88+11),0)+IF(Analyse!$E$116="X",INDIRECT("'DATA - økonomi'!H"&amp;4+15*$A88+4*$A88+12),0)+IF(Analyse!$E$117="X",INDIRECT("'DATA - økonomi'!H"&amp;4+15*$A88+4*$A88+13),0)+IF(Analyse!$E$129="X",INDIRECT("'DATA - økonomi'!H"&amp;4+15*$A88+4*$A88+14),0)</f>
        <v>0</v>
      </c>
      <c r="I88" s="36">
        <f ca="1">IF(Analyse!$E$3="X",INDIRECT("'DATA - økonomi'!I"&amp;4+15*$A88+4*$A88+0),0)+IF(Analyse!$E$4="X",INDIRECT("'DATA - økonomi'!I"&amp;4+15*$A88+4*$A88+1),0)+IF(Analyse!$E$104="X",INDIRECT("'DATA - økonomi'!I"&amp;4+15*$A88+4*$A88+2),0)+IF(Analyse!$E$105="X",INDIRECT("'DATA - økonomi'!I"&amp;4+15*$A88+4*$A88+3),0)+IF(Analyse!$E$106="X",INDIRECT("'DATA - økonomi'!I"&amp;4+15*$A88+4*$A88+4),0)+IF(Analyse!$E$107="X",INDIRECT("'DATA - økonomi'!I"&amp;4+15*$A88+4*$A88+5),0)+IF(Analyse!$E$108="X",INDIRECT("'DATA - økonomi'!I"&amp;4+15*$A88+4*$A88+6),0)+IF(Analyse!$E$109="X",INDIRECT("'DATA - økonomi'!I"&amp;4+15*$A88+4*$A88+7),0)+IF(Analyse!$E$110="X",INDIRECT("'DATA - økonomi'!I"&amp;4+15*$A88+4*$A88+8),0)+IF(Analyse!$E$111="X",INDIRECT("'DATA - økonomi'!I"&amp;4+15*$A88+4*$A88+9),0)+IF(Analyse!$E$112="X",INDIRECT("'DATA - økonomi'!I"&amp;4+15*$A88+4*$A88+10),0)+IF(Analyse!$E$115="X",INDIRECT("'DATA - økonomi'!I"&amp;4+15*$A88+4*$A88+11),0)+IF(Analyse!$E$116="X",INDIRECT("'DATA - økonomi'!I"&amp;4+15*$A88+4*$A88+12),0)+IF(Analyse!$E$117="X",INDIRECT("'DATA - økonomi'!I"&amp;4+15*$A88+4*$A88+13),0)+IF(Analyse!$E$129="X",INDIRECT("'DATA - økonomi'!I"&amp;4+15*$A88+4*$A88+14),0)</f>
        <v>0</v>
      </c>
      <c r="J88" s="36">
        <f ca="1">IF(Analyse!$E$3="X",INDIRECT("'DATA - økonomi'!J"&amp;4+15*$A88+4*$A88+0),0)+IF(Analyse!$E$4="X",INDIRECT("'DATA - økonomi'!J"&amp;4+15*$A88+4*$A88+1),0)+IF(Analyse!$E$104="X",INDIRECT("'DATA - økonomi'!J"&amp;4+15*$A88+4*$A88+2),0)+IF(Analyse!$E$105="X",INDIRECT("'DATA - økonomi'!J"&amp;4+15*$A88+4*$A88+3),0)+IF(Analyse!$E$106="X",INDIRECT("'DATA - økonomi'!J"&amp;4+15*$A88+4*$A88+4),0)+IF(Analyse!$E$107="X",INDIRECT("'DATA - økonomi'!J"&amp;4+15*$A88+4*$A88+5),0)+IF(Analyse!$E$108="X",INDIRECT("'DATA - økonomi'!J"&amp;4+15*$A88+4*$A88+6),0)+IF(Analyse!$E$109="X",INDIRECT("'DATA - økonomi'!J"&amp;4+15*$A88+4*$A88+7),0)+IF(Analyse!$E$110="X",INDIRECT("'DATA - økonomi'!J"&amp;4+15*$A88+4*$A88+8),0)+IF(Analyse!$E$111="X",INDIRECT("'DATA - økonomi'!J"&amp;4+15*$A88+4*$A88+9),0)+IF(Analyse!$E$112="X",INDIRECT("'DATA - økonomi'!J"&amp;4+15*$A88+4*$A88+10),0)+IF(Analyse!$E$115="X",INDIRECT("'DATA - økonomi'!J"&amp;4+15*$A88+4*$A88+11),0)+IF(Analyse!$E$116="X",INDIRECT("'DATA - økonomi'!J"&amp;4+15*$A88+4*$A88+12),0)+IF(Analyse!$E$117="X",INDIRECT("'DATA - økonomi'!J"&amp;4+15*$A88+4*$A88+13),0)+IF(Analyse!$E$129="X",INDIRECT("'DATA - økonomi'!J"&amp;4+15*$A88+4*$A88+14),0)</f>
        <v>0</v>
      </c>
      <c r="K88" s="36">
        <f ca="1">IF(Analyse!$E$3="X",INDIRECT("'DATA - økonomi'!K"&amp;4+15*$A88+4*$A88+0),0)+IF(Analyse!$E$4="X",INDIRECT("'DATA - økonomi'!K"&amp;4+15*$A88+4*$A88+1),0)+IF(Analyse!$E$104="X",INDIRECT("'DATA - økonomi'!K"&amp;4+15*$A88+4*$A88+2),0)+IF(Analyse!$E$105="X",INDIRECT("'DATA - økonomi'!K"&amp;4+15*$A88+4*$A88+3),0)+IF(Analyse!$E$106="X",INDIRECT("'DATA - økonomi'!K"&amp;4+15*$A88+4*$A88+4),0)+IF(Analyse!$E$107="X",INDIRECT("'DATA - økonomi'!K"&amp;4+15*$A88+4*$A88+5),0)+IF(Analyse!$E$108="X",INDIRECT("'DATA - økonomi'!K"&amp;4+15*$A88+4*$A88+6),0)+IF(Analyse!$E$109="X",INDIRECT("'DATA - økonomi'!K"&amp;4+15*$A88+4*$A88+7),0)+IF(Analyse!$E$110="X",INDIRECT("'DATA - økonomi'!K"&amp;4+15*$A88+4*$A88+8),0)+IF(Analyse!$E$111="X",INDIRECT("'DATA - økonomi'!K"&amp;4+15*$A88+4*$A88+9),0)+IF(Analyse!$E$112="X",INDIRECT("'DATA - økonomi'!K"&amp;4+15*$A88+4*$A88+10),0)+IF(Analyse!$E$115="X",INDIRECT("'DATA - økonomi'!K"&amp;4+15*$A88+4*$A88+11),0)+IF(Analyse!$E$116="X",INDIRECT("'DATA - økonomi'!K"&amp;4+15*$A88+4*$A88+12),0)+IF(Analyse!$E$117="X",INDIRECT("'DATA - økonomi'!K"&amp;4+15*$A88+4*$A88+13),0)+IF(Analyse!$E$129="X",INDIRECT("'DATA - økonomi'!K"&amp;4+15*$A88+4*$A88+14),0)</f>
        <v>0</v>
      </c>
      <c r="L88" s="36">
        <f ca="1">IF(Analyse!$E$3="X",INDIRECT("'DATA - økonomi'!L"&amp;4+15*$A88+4*$A88+0),0)+IF(Analyse!$E$4="X",INDIRECT("'DATA - økonomi'!L"&amp;4+15*$A88+4*$A88+1),0)+IF(Analyse!$E$104="X",INDIRECT("'DATA - økonomi'!L"&amp;4+15*$A88+4*$A88+2),0)+IF(Analyse!$E$105="X",INDIRECT("'DATA - økonomi'!L"&amp;4+15*$A88+4*$A88+3),0)+IF(Analyse!$E$106="X",INDIRECT("'DATA - økonomi'!L"&amp;4+15*$A88+4*$A88+4),0)+IF(Analyse!$E$107="X",INDIRECT("'DATA - økonomi'!L"&amp;4+15*$A88+4*$A88+5),0)+IF(Analyse!$E$108="X",INDIRECT("'DATA - økonomi'!L"&amp;4+15*$A88+4*$A88+6),0)+IF(Analyse!$E$109="X",INDIRECT("'DATA - økonomi'!L"&amp;4+15*$A88+4*$A88+7),0)+IF(Analyse!$E$110="X",INDIRECT("'DATA - økonomi'!L"&amp;4+15*$A88+4*$A88+8),0)+IF(Analyse!$E$111="X",INDIRECT("'DATA - økonomi'!L"&amp;4+15*$A88+4*$A88+9),0)+IF(Analyse!$E$112="X",INDIRECT("'DATA - økonomi'!L"&amp;4+15*$A88+4*$A88+10),0)+IF(Analyse!$E$115="X",INDIRECT("'DATA - økonomi'!L"&amp;4+15*$A88+4*$A88+11),0)+IF(Analyse!$E$116="X",INDIRECT("'DATA - økonomi'!L"&amp;4+15*$A88+4*$A88+12),0)+IF(Analyse!$E$117="X",INDIRECT("'DATA - økonomi'!L"&amp;4+15*$A88+4*$A88+13),0)+IF(Analyse!$E$129="X",INDIRECT("'DATA - økonomi'!L"&amp;4+15*$A88+4*$A88+14),0)</f>
        <v>0</v>
      </c>
      <c r="M88" s="36">
        <f ca="1">IF(Analyse!$E$3="X",INDIRECT("'DATA - økonomi'!M"&amp;4+15*$A88+4*$A88+0),0)+IF(Analyse!$E$4="X",INDIRECT("'DATA - økonomi'!M"&amp;4+15*$A88+4*$A88+1),0)+IF(Analyse!$E$104="X",INDIRECT("'DATA - økonomi'!M"&amp;4+15*$A88+4*$A88+2),0)+IF(Analyse!$E$105="X",INDIRECT("'DATA - økonomi'!M"&amp;4+15*$A88+4*$A88+3),0)+IF(Analyse!$E$106="X",INDIRECT("'DATA - økonomi'!M"&amp;4+15*$A88+4*$A88+4),0)+IF(Analyse!$E$107="X",INDIRECT("'DATA - økonomi'!M"&amp;4+15*$A88+4*$A88+5),0)+IF(Analyse!$E$108="X",INDIRECT("'DATA - økonomi'!M"&amp;4+15*$A88+4*$A88+6),0)+IF(Analyse!$E$109="X",INDIRECT("'DATA - økonomi'!M"&amp;4+15*$A88+4*$A88+7),0)+IF(Analyse!$E$110="X",INDIRECT("'DATA - økonomi'!M"&amp;4+15*$A88+4*$A88+8),0)+IF(Analyse!$E$111="X",INDIRECT("'DATA - økonomi'!M"&amp;4+15*$A88+4*$A88+9),0)+IF(Analyse!$E$112="X",INDIRECT("'DATA - økonomi'!M"&amp;4+15*$A88+4*$A88+10),0)+IF(Analyse!$E$115="X",INDIRECT("'DATA - økonomi'!M"&amp;4+15*$A88+4*$A88+11),0)+IF(Analyse!$E$116="X",INDIRECT("'DATA - økonomi'!M"&amp;4+15*$A88+4*$A88+12),0)+IF(Analyse!$E$117="X",INDIRECT("'DATA - økonomi'!M"&amp;4+15*$A88+4*$A88+13),0)+IF(Analyse!$E$129="X",INDIRECT("'DATA - økonomi'!M"&amp;4+15*$A88+4*$A88+14),0)</f>
        <v>0</v>
      </c>
      <c r="N88" s="36">
        <f ca="1">IF(Analyse!$E$3="X",INDIRECT("'DATA - økonomi'!N"&amp;4+15*$A88+4*$A88+0),0)+IF(Analyse!$E$4="X",INDIRECT("'DATA - økonomi'!N"&amp;4+15*$A88+4*$A88+1),0)+IF(Analyse!$E$104="X",INDIRECT("'DATA - økonomi'!N"&amp;4+15*$A88+4*$A88+2),0)+IF(Analyse!$E$105="X",INDIRECT("'DATA - økonomi'!N"&amp;4+15*$A88+4*$A88+3),0)+IF(Analyse!$E$106="X",INDIRECT("'DATA - økonomi'!N"&amp;4+15*$A88+4*$A88+4),0)+IF(Analyse!$E$107="X",INDIRECT("'DATA - økonomi'!N"&amp;4+15*$A88+4*$A88+5),0)+IF(Analyse!$E$108="X",INDIRECT("'DATA - økonomi'!N"&amp;4+15*$A88+4*$A88+6),0)+IF(Analyse!$E$109="X",INDIRECT("'DATA - økonomi'!N"&amp;4+15*$A88+4*$A88+7),0)+IF(Analyse!$E$110="X",INDIRECT("'DATA - økonomi'!N"&amp;4+15*$A88+4*$A88+8),0)+IF(Analyse!$E$111="X",INDIRECT("'DATA - økonomi'!N"&amp;4+15*$A88+4*$A88+9),0)+IF(Analyse!$E$112="X",INDIRECT("'DATA - økonomi'!N"&amp;4+15*$A88+4*$A88+10),0)+IF(Analyse!$E$115="X",INDIRECT("'DATA - økonomi'!N"&amp;4+15*$A88+4*$A88+11),0)+IF(Analyse!$E$116="X",INDIRECT("'DATA - økonomi'!N"&amp;4+15*$A88+4*$A88+12),0)+IF(Analyse!$E$117="X",INDIRECT("'DATA - økonomi'!N"&amp;4+15*$A88+4*$A88+13),0)+IF(Analyse!$E$129="X",INDIRECT("'DATA - økonomi'!N"&amp;4+15*$A88+4*$A88+14),0)</f>
        <v>0</v>
      </c>
      <c r="O88" s="32"/>
      <c r="P88" s="35" t="s">
        <v>96</v>
      </c>
      <c r="Q88" s="36">
        <f ca="1">IF(Analyse!$E$3="X",INDIRECT("'DATA - økonomi'!Q"&amp;4+15*$A88+4*$A88+0),0)+IF(Analyse!$E$4="X",INDIRECT("'DATA - økonomi'!Q"&amp;4+15*$A88+4*$A88+1),0)+IF(Analyse!$E$104="X",INDIRECT("'DATA - økonomi'!Q"&amp;4+15*$A88+4*$A88+2),0)+IF(Analyse!$E$105="X",INDIRECT("'DATA - økonomi'!Q"&amp;4+15*$A88+4*$A88+3),0)+IF(Analyse!$E$106="X",INDIRECT("'DATA - økonomi'!Q"&amp;4+15*$A88+4*$A88+4),0)+IF(Analyse!$E$107="X",INDIRECT("'DATA - økonomi'!Q"&amp;4+15*$A88+4*$A88+5),0)+IF(Analyse!$E$108="X",INDIRECT("'DATA - økonomi'!Q"&amp;4+15*$A88+4*$A88+6),0)+IF(Analyse!$E$109="X",INDIRECT("'DATA - økonomi'!Q"&amp;4+15*$A88+4*$A88+7),0)+IF(Analyse!$E$110="X",INDIRECT("'DATA - økonomi'!Q"&amp;4+15*$A88+4*$A88+8),0)+IF(Analyse!$E$111="X",INDIRECT("'DATA - økonomi'!Q"&amp;4+15*$A88+4*$A88+9),0)+IF(Analyse!$E$112="X",INDIRECT("'DATA - økonomi'!Q"&amp;4+15*$A88+4*$A88+10),0)+IF(Analyse!$E$115="X",INDIRECT("'DATA - økonomi'!Q"&amp;4+15*$A88+4*$A88+11),0)+IF(Analyse!$E$116="X",INDIRECT("'DATA - økonomi'!Q"&amp;4+15*$A88+4*$A88+12),0)+IF(Analyse!$E$117="X",INDIRECT("'DATA - økonomi'!Q"&amp;4+15*$A88+4*$A88+13),0)+IF(Analyse!$E$129="X",INDIRECT("'DATA - økonomi'!Q"&amp;4+15*$A88+4*$A88+14),0)</f>
        <v>0</v>
      </c>
      <c r="R88" s="36">
        <f ca="1">IF(Analyse!$E$3="X",INDIRECT("'DATA - økonomi'!R"&amp;4+15*$A88+4*$A88+0),0)+IF(Analyse!$E$4="X",INDIRECT("'DATA - økonomi'!R"&amp;4+15*$A88+4*$A88+1),0)+IF(Analyse!$E$104="X",INDIRECT("'DATA - økonomi'!R"&amp;4+15*$A88+4*$A88+2),0)+IF(Analyse!$E$105="X",INDIRECT("'DATA - økonomi'!R"&amp;4+15*$A88+4*$A88+3),0)+IF(Analyse!$E$106="X",INDIRECT("'DATA - økonomi'!R"&amp;4+15*$A88+4*$A88+4),0)+IF(Analyse!$E$107="X",INDIRECT("'DATA - økonomi'!R"&amp;4+15*$A88+4*$A88+5),0)+IF(Analyse!$E$108="X",INDIRECT("'DATA - økonomi'!R"&amp;4+15*$A88+4*$A88+6),0)+IF(Analyse!$E$109="X",INDIRECT("'DATA - økonomi'!R"&amp;4+15*$A88+4*$A88+7),0)+IF(Analyse!$E$110="X",INDIRECT("'DATA - økonomi'!R"&amp;4+15*$A88+4*$A88+8),0)+IF(Analyse!$E$111="X",INDIRECT("'DATA - økonomi'!R"&amp;4+15*$A88+4*$A88+9),0)+IF(Analyse!$E$112="X",INDIRECT("'DATA - økonomi'!R"&amp;4+15*$A88+4*$A88+10),0)+IF(Analyse!$E$115="X",INDIRECT("'DATA - økonomi'!R"&amp;4+15*$A88+4*$A88+11),0)+IF(Analyse!$E$116="X",INDIRECT("'DATA - økonomi'!R"&amp;4+15*$A88+4*$A88+12),0)+IF(Analyse!$E$117="X",INDIRECT("'DATA - økonomi'!R"&amp;4+15*$A88+4*$A88+13),0)+IF(Analyse!$E$129="X",INDIRECT("'DATA - økonomi'!R"&amp;4+15*$A88+4*$A88+14),0)</f>
        <v>0</v>
      </c>
      <c r="S88" s="36">
        <f ca="1">IF(Analyse!$E$3="X",INDIRECT("'DATA - økonomi'!S"&amp;4+15*$A88+4*$A88+0),0)+IF(Analyse!$E$4="X",INDIRECT("'DATA - økonomi'!S"&amp;4+15*$A88+4*$A88+1),0)+IF(Analyse!$E$104="X",INDIRECT("'DATA - økonomi'!S"&amp;4+15*$A88+4*$A88+2),0)+IF(Analyse!$E$105="X",INDIRECT("'DATA - økonomi'!S"&amp;4+15*$A88+4*$A88+3),0)+IF(Analyse!$E$106="X",INDIRECT("'DATA - økonomi'!S"&amp;4+15*$A88+4*$A88+4),0)+IF(Analyse!$E$107="X",INDIRECT("'DATA - økonomi'!S"&amp;4+15*$A88+4*$A88+5),0)+IF(Analyse!$E$108="X",INDIRECT("'DATA - økonomi'!S"&amp;4+15*$A88+4*$A88+6),0)+IF(Analyse!$E$109="X",INDIRECT("'DATA - økonomi'!S"&amp;4+15*$A88+4*$A88+7),0)+IF(Analyse!$E$110="X",INDIRECT("'DATA - økonomi'!S"&amp;4+15*$A88+4*$A88+8),0)+IF(Analyse!$E$111="X",INDIRECT("'DATA - økonomi'!S"&amp;4+15*$A88+4*$A88+9),0)+IF(Analyse!$E$112="X",INDIRECT("'DATA - økonomi'!S"&amp;4+15*$A88+4*$A88+10),0)+IF(Analyse!$E$115="X",INDIRECT("'DATA - økonomi'!S"&amp;4+15*$A88+4*$A88+11),0)+IF(Analyse!$E$116="X",INDIRECT("'DATA - økonomi'!S"&amp;4+15*$A88+4*$A88+12),0)+IF(Analyse!$E$117="X",INDIRECT("'DATA - økonomi'!S"&amp;4+15*$A88+4*$A88+13),0)+IF(Analyse!$E$129="X",INDIRECT("'DATA - økonomi'!S"&amp;4+15*$A88+4*$A88+14),0)</f>
        <v>0</v>
      </c>
      <c r="T88" s="36">
        <f ca="1">IF(Analyse!$E$3="X",INDIRECT("'DATA - økonomi'!T"&amp;4+15*$A88+4*$A88+0),0)+IF(Analyse!$E$4="X",INDIRECT("'DATA - økonomi'!T"&amp;4+15*$A88+4*$A88+1),0)+IF(Analyse!$E$104="X",INDIRECT("'DATA - økonomi'!T"&amp;4+15*$A88+4*$A88+2),0)+IF(Analyse!$E$105="X",INDIRECT("'DATA - økonomi'!T"&amp;4+15*$A88+4*$A88+3),0)+IF(Analyse!$E$106="X",INDIRECT("'DATA - økonomi'!T"&amp;4+15*$A88+4*$A88+4),0)+IF(Analyse!$E$107="X",INDIRECT("'DATA - økonomi'!T"&amp;4+15*$A88+4*$A88+5),0)+IF(Analyse!$E$108="X",INDIRECT("'DATA - økonomi'!T"&amp;4+15*$A88+4*$A88+6),0)+IF(Analyse!$E$109="X",INDIRECT("'DATA - økonomi'!T"&amp;4+15*$A88+4*$A88+7),0)+IF(Analyse!$E$110="X",INDIRECT("'DATA - økonomi'!T"&amp;4+15*$A88+4*$A88+8),0)+IF(Analyse!$E$111="X",INDIRECT("'DATA - økonomi'!T"&amp;4+15*$A88+4*$A88+9),0)+IF(Analyse!$E$112="X",INDIRECT("'DATA - økonomi'!T"&amp;4+15*$A88+4*$A88+10),0)+IF(Analyse!$E$115="X",INDIRECT("'DATA - økonomi'!T"&amp;4+15*$A88+4*$A88+11),0)+IF(Analyse!$E$116="X",INDIRECT("'DATA - økonomi'!T"&amp;4+15*$A88+4*$A88+12),0)+IF(Analyse!$E$117="X",INDIRECT("'DATA - økonomi'!T"&amp;4+15*$A88+4*$A88+13),0)+IF(Analyse!$E$129="X",INDIRECT("'DATA - økonomi'!T"&amp;4+15*$A88+4*$A88+14),0)</f>
        <v>0</v>
      </c>
      <c r="U88" s="36">
        <f ca="1">IF(Analyse!$E$3="X",INDIRECT("'DATA - økonomi'!U"&amp;4+15*$A88+4*$A88+0),0)+IF(Analyse!$E$4="X",INDIRECT("'DATA - økonomi'!U"&amp;4+15*$A88+4*$A88+1),0)+IF(Analyse!$E$104="X",INDIRECT("'DATA - økonomi'!U"&amp;4+15*$A88+4*$A88+2),0)+IF(Analyse!$E$105="X",INDIRECT("'DATA - økonomi'!U"&amp;4+15*$A88+4*$A88+3),0)+IF(Analyse!$E$106="X",INDIRECT("'DATA - økonomi'!U"&amp;4+15*$A88+4*$A88+4),0)+IF(Analyse!$E$107="X",INDIRECT("'DATA - økonomi'!U"&amp;4+15*$A88+4*$A88+5),0)+IF(Analyse!$E$108="X",INDIRECT("'DATA - økonomi'!U"&amp;4+15*$A88+4*$A88+6),0)+IF(Analyse!$E$109="X",INDIRECT("'DATA - økonomi'!U"&amp;4+15*$A88+4*$A88+7),0)+IF(Analyse!$E$110="X",INDIRECT("'DATA - økonomi'!U"&amp;4+15*$A88+4*$A88+8),0)+IF(Analyse!$E$111="X",INDIRECT("'DATA - økonomi'!U"&amp;4+15*$A88+4*$A88+9),0)+IF(Analyse!$E$112="X",INDIRECT("'DATA - økonomi'!U"&amp;4+15*$A88+4*$A88+10),0)+IF(Analyse!$E$115="X",INDIRECT("'DATA - økonomi'!U"&amp;4+15*$A88+4*$A88+11),0)+IF(Analyse!$E$116="X",INDIRECT("'DATA - økonomi'!U"&amp;4+15*$A88+4*$A88+12),0)+IF(Analyse!$E$117="X",INDIRECT("'DATA - økonomi'!U"&amp;4+15*$A88+4*$A88+13),0)+IF(Analyse!$E$129="X",INDIRECT("'DATA - økonomi'!U"&amp;4+15*$A88+4*$A88+14),0)</f>
        <v>0</v>
      </c>
      <c r="V88" s="36">
        <f ca="1">IF(Analyse!$E$3="X",INDIRECT("'DATA - økonomi'!V"&amp;4+15*$A88+4*$A88+0),0)+IF(Analyse!$E$4="X",INDIRECT("'DATA - økonomi'!V"&amp;4+15*$A88+4*$A88+1),0)+IF(Analyse!$E$104="X",INDIRECT("'DATA - økonomi'!V"&amp;4+15*$A88+4*$A88+2),0)+IF(Analyse!$E$105="X",INDIRECT("'DATA - økonomi'!V"&amp;4+15*$A88+4*$A88+3),0)+IF(Analyse!$E$106="X",INDIRECT("'DATA - økonomi'!V"&amp;4+15*$A88+4*$A88+4),0)+IF(Analyse!$E$107="X",INDIRECT("'DATA - økonomi'!V"&amp;4+15*$A88+4*$A88+5),0)+IF(Analyse!$E$108="X",INDIRECT("'DATA - økonomi'!V"&amp;4+15*$A88+4*$A88+6),0)+IF(Analyse!$E$109="X",INDIRECT("'DATA - økonomi'!V"&amp;4+15*$A88+4*$A88+7),0)+IF(Analyse!$E$110="X",INDIRECT("'DATA - økonomi'!V"&amp;4+15*$A88+4*$A88+8),0)+IF(Analyse!$E$111="X",INDIRECT("'DATA - økonomi'!V"&amp;4+15*$A88+4*$A88+9),0)+IF(Analyse!$E$112="X",INDIRECT("'DATA - økonomi'!V"&amp;4+15*$A88+4*$A88+10),0)+IF(Analyse!$E$115="X",INDIRECT("'DATA - økonomi'!V"&amp;4+15*$A88+4*$A88+11),0)+IF(Analyse!$E$116="X",INDIRECT("'DATA - økonomi'!V"&amp;4+15*$A88+4*$A88+12),0)+IF(Analyse!$E$117="X",INDIRECT("'DATA - økonomi'!V"&amp;4+15*$A88+4*$A88+13),0)+IF(Analyse!$E$129="X",INDIRECT("'DATA - økonomi'!V"&amp;4+15*$A88+4*$A88+14),0)</f>
        <v>0</v>
      </c>
      <c r="W88" s="36">
        <f ca="1">IF(Analyse!$E$3="X",INDIRECT("'DATA - økonomi'!W"&amp;4+15*$A88+4*$A88+0),0)+IF(Analyse!$E$4="X",INDIRECT("'DATA - økonomi'!W"&amp;4+15*$A88+4*$A88+1),0)+IF(Analyse!$E$104="X",INDIRECT("'DATA - økonomi'!W"&amp;4+15*$A88+4*$A88+2),0)+IF(Analyse!$E$105="X",INDIRECT("'DATA - økonomi'!W"&amp;4+15*$A88+4*$A88+3),0)+IF(Analyse!$E$106="X",INDIRECT("'DATA - økonomi'!W"&amp;4+15*$A88+4*$A88+4),0)+IF(Analyse!$E$107="X",INDIRECT("'DATA - økonomi'!W"&amp;4+15*$A88+4*$A88+5),0)+IF(Analyse!$E$108="X",INDIRECT("'DATA - økonomi'!W"&amp;4+15*$A88+4*$A88+6),0)+IF(Analyse!$E$109="X",INDIRECT("'DATA - økonomi'!W"&amp;4+15*$A88+4*$A88+7),0)+IF(Analyse!$E$110="X",INDIRECT("'DATA - økonomi'!W"&amp;4+15*$A88+4*$A88+8),0)+IF(Analyse!$E$111="X",INDIRECT("'DATA - økonomi'!W"&amp;4+15*$A88+4*$A88+9),0)+IF(Analyse!$E$112="X",INDIRECT("'DATA - økonomi'!W"&amp;4+15*$A88+4*$A88+10),0)+IF(Analyse!$E$115="X",INDIRECT("'DATA - økonomi'!W"&amp;4+15*$A88+4*$A88+11),0)+IF(Analyse!$E$116="X",INDIRECT("'DATA - økonomi'!W"&amp;4+15*$A88+4*$A88+12),0)+IF(Analyse!$E$117="X",INDIRECT("'DATA - økonomi'!W"&amp;4+15*$A88+4*$A88+13),0)+IF(Analyse!$E$129="X",INDIRECT("'DATA - økonomi'!W"&amp;4+15*$A88+4*$A88+14),0)</f>
        <v>0</v>
      </c>
      <c r="X88" s="36">
        <f ca="1">IF(Analyse!$E$3="X",INDIRECT("'DATA - økonomi'!X"&amp;4+15*$A88+4*$A88+0),0)+IF(Analyse!$E$4="X",INDIRECT("'DATA - økonomi'!X"&amp;4+15*$A88+4*$A88+1),0)+IF(Analyse!$E$104="X",INDIRECT("'DATA - økonomi'!X"&amp;4+15*$A88+4*$A88+2),0)+IF(Analyse!$E$105="X",INDIRECT("'DATA - økonomi'!X"&amp;4+15*$A88+4*$A88+3),0)+IF(Analyse!$E$106="X",INDIRECT("'DATA - økonomi'!X"&amp;4+15*$A88+4*$A88+4),0)+IF(Analyse!$E$107="X",INDIRECT("'DATA - økonomi'!X"&amp;4+15*$A88+4*$A88+5),0)+IF(Analyse!$E$108="X",INDIRECT("'DATA - økonomi'!X"&amp;4+15*$A88+4*$A88+6),0)+IF(Analyse!$E$109="X",INDIRECT("'DATA - økonomi'!X"&amp;4+15*$A88+4*$A88+7),0)+IF(Analyse!$E$110="X",INDIRECT("'DATA - økonomi'!X"&amp;4+15*$A88+4*$A88+8),0)+IF(Analyse!$E$111="X",INDIRECT("'DATA - økonomi'!X"&amp;4+15*$A88+4*$A88+9),0)+IF(Analyse!$E$112="X",INDIRECT("'DATA - økonomi'!X"&amp;4+15*$A88+4*$A88+10),0)+IF(Analyse!$E$115="X",INDIRECT("'DATA - økonomi'!X"&amp;4+15*$A88+4*$A88+11),0)+IF(Analyse!$E$116="X",INDIRECT("'DATA - økonomi'!X"&amp;4+15*$A88+4*$A88+12),0)+IF(Analyse!$E$117="X",INDIRECT("'DATA - økonomi'!X"&amp;4+15*$A88+4*$A88+13),0)+IF(Analyse!$E$129="X",INDIRECT("'DATA - økonomi'!X"&amp;4+15*$A88+4*$A88+14),0)</f>
        <v>0</v>
      </c>
      <c r="Y88" s="36">
        <f ca="1">IF(Analyse!$E$3="X",INDIRECT("'DATA - økonomi'!Y"&amp;4+15*$A88+4*$A88+0),0)+IF(Analyse!$E$4="X",INDIRECT("'DATA - økonomi'!Y"&amp;4+15*$A88+4*$A88+1),0)+IF(Analyse!$E$104="X",INDIRECT("'DATA - økonomi'!Y"&amp;4+15*$A88+4*$A88+2),0)+IF(Analyse!$E$105="X",INDIRECT("'DATA - økonomi'!Y"&amp;4+15*$A88+4*$A88+3),0)+IF(Analyse!$E$106="X",INDIRECT("'DATA - økonomi'!Y"&amp;4+15*$A88+4*$A88+4),0)+IF(Analyse!$E$107="X",INDIRECT("'DATA - økonomi'!Y"&amp;4+15*$A88+4*$A88+5),0)+IF(Analyse!$E$108="X",INDIRECT("'DATA - økonomi'!Y"&amp;4+15*$A88+4*$A88+6),0)+IF(Analyse!$E$109="X",INDIRECT("'DATA - økonomi'!Y"&amp;4+15*$A88+4*$A88+7),0)+IF(Analyse!$E$110="X",INDIRECT("'DATA - økonomi'!Y"&amp;4+15*$A88+4*$A88+8),0)+IF(Analyse!$E$111="X",INDIRECT("'DATA - økonomi'!Y"&amp;4+15*$A88+4*$A88+9),0)+IF(Analyse!$E$112="X",INDIRECT("'DATA - økonomi'!Y"&amp;4+15*$A88+4*$A88+10),0)+IF(Analyse!$E$115="X",INDIRECT("'DATA - økonomi'!Y"&amp;4+15*$A88+4*$A88+11),0)+IF(Analyse!$E$116="X",INDIRECT("'DATA - økonomi'!Y"&amp;4+15*$A88+4*$A88+12),0)+IF(Analyse!$E$117="X",INDIRECT("'DATA - økonomi'!Y"&amp;4+15*$A88+4*$A88+13),0)+IF(Analyse!$E$129="X",INDIRECT("'DATA - økonomi'!Y"&amp;4+15*$A88+4*$A88+14),0)</f>
        <v>0</v>
      </c>
      <c r="Z88" s="36">
        <f ca="1">IF(Analyse!$E$3="X",INDIRECT("'DATA - økonomi'!Z"&amp;4+15*$A88+4*$A88+0),0)+IF(Analyse!$E$4="X",INDIRECT("'DATA - økonomi'!Z"&amp;4+15*$A88+4*$A88+1),0)+IF(Analyse!$E$104="X",INDIRECT("'DATA - økonomi'!Z"&amp;4+15*$A88+4*$A88+2),0)+IF(Analyse!$E$105="X",INDIRECT("'DATA - økonomi'!Z"&amp;4+15*$A88+4*$A88+3),0)+IF(Analyse!$E$106="X",INDIRECT("'DATA - økonomi'!Z"&amp;4+15*$A88+4*$A88+4),0)+IF(Analyse!$E$107="X",INDIRECT("'DATA - økonomi'!Z"&amp;4+15*$A88+4*$A88+5),0)+IF(Analyse!$E$108="X",INDIRECT("'DATA - økonomi'!Z"&amp;4+15*$A88+4*$A88+6),0)+IF(Analyse!$E$109="X",INDIRECT("'DATA - økonomi'!Z"&amp;4+15*$A88+4*$A88+7),0)+IF(Analyse!$E$110="X",INDIRECT("'DATA - økonomi'!Z"&amp;4+15*$A88+4*$A88+8),0)+IF(Analyse!$E$111="X",INDIRECT("'DATA - økonomi'!Z"&amp;4+15*$A88+4*$A88+9),0)+IF(Analyse!$E$112="X",INDIRECT("'DATA - økonomi'!Z"&amp;4+15*$A88+4*$A88+10),0)+IF(Analyse!$E$115="X",INDIRECT("'DATA - økonomi'!Z"&amp;4+15*$A88+4*$A88+11),0)+IF(Analyse!$E$116="X",INDIRECT("'DATA - økonomi'!Z"&amp;4+15*$A88+4*$A88+12),0)+IF(Analyse!$E$117="X",INDIRECT("'DATA - økonomi'!Z"&amp;4+15*$A88+4*$A88+13),0)+IF(Analyse!$E$129="X",INDIRECT("'DATA - økonomi'!Z"&amp;4+15*$A88+4*$A88+14),0)</f>
        <v>0</v>
      </c>
      <c r="AA88" s="36">
        <f ca="1">IF(Analyse!$E$3="X",INDIRECT("'DATA - økonomi'!Z"&amp;4+15*$A88+4*$A88+0),0)+IF(Analyse!$E$4="X",INDIRECT("'DATA - økonomi'!Z"&amp;4+15*$A88+4*$A88+1),0)+IF(Analyse!$E$104="X",INDIRECT("'DATA - økonomi'!Z"&amp;4+15*$A88+4*$A88+2),0)+IF(Analyse!$E$105="X",INDIRECT("'DATA - økonomi'!Z"&amp;4+15*$A88+4*$A88+3),0)+IF(Analyse!$E$106="X",INDIRECT("'DATA - økonomi'!Z"&amp;4+15*$A88+4*$A88+4),0)+IF(Analyse!$E$107="X",INDIRECT("'DATA - økonomi'!Z"&amp;4+15*$A88+4*$A88+5),0)+IF(Analyse!$E$108="X",INDIRECT("'DATA - økonomi'!Z"&amp;4+15*$A88+4*$A88+6),0)+IF(Analyse!$E$109="X",INDIRECT("'DATA - økonomi'!Z"&amp;4+15*$A88+4*$A88+7),0)+IF(Analyse!$E$110="X",INDIRECT("'DATA - økonomi'!Z"&amp;4+15*$A88+4*$A88+8),0)+IF(Analyse!$E$111="X",INDIRECT("'DATA - økonomi'!Z"&amp;4+15*$A88+4*$A88+9),0)+IF(Analyse!$E$112="X",INDIRECT("'DATA - økonomi'!Z"&amp;4+15*$A88+4*$A88+10),0)+IF(Analyse!$E$115="X",INDIRECT("'DATA - økonomi'!Z"&amp;4+15*$A88+4*$A88+11),0)+IF(Analyse!$E$116="X",INDIRECT("'DATA - økonomi'!Z"&amp;4+15*$A88+4*$A88+12),0)+IF(Analyse!$E$117="X",INDIRECT("'DATA - økonomi'!Z"&amp;4+15*$A88+4*$A88+13),0)+IF(Analyse!$E$129="X",INDIRECT("'DATA - økonomi'!Z"&amp;4+15*$A88+4*$A88+14),0)</f>
        <v>0</v>
      </c>
      <c r="AB88" s="36">
        <f ca="1">IF(Analyse!$E$3="X",INDIRECT("'DATA - økonomi'!Z"&amp;4+15*$A88+4*$A88+0),0)+IF(Analyse!$E$4="X",INDIRECT("'DATA - økonomi'!Z"&amp;4+15*$A88+4*$A88+1),0)+IF(Analyse!$E$104="X",INDIRECT("'DATA - økonomi'!Z"&amp;4+15*$A88+4*$A88+2),0)+IF(Analyse!$E$105="X",INDIRECT("'DATA - økonomi'!Z"&amp;4+15*$A88+4*$A88+3),0)+IF(Analyse!$E$106="X",INDIRECT("'DATA - økonomi'!Z"&amp;4+15*$A88+4*$A88+4),0)+IF(Analyse!$E$107="X",INDIRECT("'DATA - økonomi'!Z"&amp;4+15*$A88+4*$A88+5),0)+IF(Analyse!$E$108="X",INDIRECT("'DATA - økonomi'!Z"&amp;4+15*$A88+4*$A88+6),0)+IF(Analyse!$E$109="X",INDIRECT("'DATA - økonomi'!Z"&amp;4+15*$A88+4*$A88+7),0)+IF(Analyse!$E$110="X",INDIRECT("'DATA - økonomi'!Z"&amp;4+15*$A88+4*$A88+8),0)+IF(Analyse!$E$111="X",INDIRECT("'DATA - økonomi'!Z"&amp;4+15*$A88+4*$A88+9),0)+IF(Analyse!$E$112="X",INDIRECT("'DATA - økonomi'!Z"&amp;4+15*$A88+4*$A88+10),0)+IF(Analyse!$E$115="X",INDIRECT("'DATA - økonomi'!Z"&amp;4+15*$A88+4*$A88+11),0)+IF(Analyse!$E$116="X",INDIRECT("'DATA - økonomi'!Z"&amp;4+15*$A88+4*$A88+12),0)+IF(Analyse!$E$117="X",INDIRECT("'DATA - økonomi'!Z"&amp;4+15*$A88+4*$A88+13),0)+IF(Analyse!$E$129="X",INDIRECT("'DATA - økonomi'!Z"&amp;4+15*$A88+4*$A88+14),0)</f>
        <v>0</v>
      </c>
      <c r="AC88" s="30"/>
      <c r="AD88" s="35" t="s">
        <v>96</v>
      </c>
      <c r="AE88" s="36">
        <f ca="1">IF(Analyse!$E$3="X",INDIRECT("'DATA - økonomi'!AE"&amp;4+15*$A88+4*$A88+0),0)+IF(Analyse!$E$4="X",INDIRECT("'DATA - økonomi'!AE"&amp;4+15*$A88+4*$A88+1),0)+IF(Analyse!$E$104="X",INDIRECT("'DATA - økonomi'!AE"&amp;4+15*$A88+4*$A88+2),0)+IF(Analyse!$E$105="X",INDIRECT("'DATA - økonomi'!AE"&amp;4+15*$A88+4*$A88+3),0)+IF(Analyse!$E$106="X",INDIRECT("'DATA - økonomi'!AE"&amp;4+15*$A88+4*$A88+4),0)+IF(Analyse!$E$107="X",INDIRECT("'DATA - økonomi'!AE"&amp;4+15*$A88+4*$A88+5),0)+IF(Analyse!$E$108="X",INDIRECT("'DATA - økonomi'!AE"&amp;4+15*$A88+4*$A88+6),0)+IF(Analyse!$E$109="X",INDIRECT("'DATA - økonomi'!AE"&amp;4+15*$A88+4*$A88+7),0)+IF(Analyse!$E$110="X",INDIRECT("'DATA - økonomi'!AE"&amp;4+15*$A88+4*$A88+8),0)+IF(Analyse!$E$111="X",INDIRECT("'DATA - økonomi'!AE"&amp;4+15*$A88+4*$A88+9),0)+IF(Analyse!$E$112="X",INDIRECT("'DATA - økonomi'!AE"&amp;4+15*$A88+4*$A88+10),0)+IF(Analyse!$E$115="X",INDIRECT("'DATA - økonomi'!AE"&amp;4+15*$A88+4*$A88+11),0)+IF(Analyse!$E$116="X",INDIRECT("'DATA - økonomi'!AE"&amp;4+15*$A88+4*$A88+12),0)+IF(Analyse!$E$117="X",INDIRECT("'DATA - økonomi'!AE"&amp;4+15*$A88+4*$A88+13),0)+IF(Analyse!$E$129="X",INDIRECT("'DATA - økonomi'!AE"&amp;4+15*$A88+4*$A88+14),0)</f>
        <v>0</v>
      </c>
      <c r="AF88" s="36">
        <f ca="1">IF(Analyse!$E$3="X",INDIRECT("'DATA - økonomi'!AF"&amp;4+15*$A88+4*$A88+0),0)+IF(Analyse!$E$4="X",INDIRECT("'DATA - økonomi'!AF"&amp;4+15*$A88+4*$A88+1),0)+IF(Analyse!$E$104="X",INDIRECT("'DATA - økonomi'!AF"&amp;4+15*$A88+4*$A88+2),0)+IF(Analyse!$E$105="X",INDIRECT("'DATA - økonomi'!AF"&amp;4+15*$A88+4*$A88+3),0)+IF(Analyse!$E$106="X",INDIRECT("'DATA - økonomi'!AF"&amp;4+15*$A88+4*$A88+4),0)+IF(Analyse!$E$107="X",INDIRECT("'DATA - økonomi'!AF"&amp;4+15*$A88+4*$A88+5),0)+IF(Analyse!$E$108="X",INDIRECT("'DATA - økonomi'!AF"&amp;4+15*$A88+4*$A88+6),0)+IF(Analyse!$E$109="X",INDIRECT("'DATA - økonomi'!AF"&amp;4+15*$A88+4*$A88+7),0)+IF(Analyse!$E$110="X",INDIRECT("'DATA - økonomi'!AF"&amp;4+15*$A88+4*$A88+8),0)+IF(Analyse!$E$111="X",INDIRECT("'DATA - økonomi'!AF"&amp;4+15*$A88+4*$A88+9),0)+IF(Analyse!$E$112="X",INDIRECT("'DATA - økonomi'!AF"&amp;4+15*$A88+4*$A88+10),0)+IF(Analyse!$E$115="X",INDIRECT("'DATA - økonomi'!AF"&amp;4+15*$A88+4*$A88+11),0)+IF(Analyse!$E$116="X",INDIRECT("'DATA - økonomi'!AF"&amp;4+15*$A88+4*$A88+12),0)+IF(Analyse!$E$117="X",INDIRECT("'DATA - økonomi'!AF"&amp;4+15*$A88+4*$A88+13),0)+IF(Analyse!$E$129="X",INDIRECT("'DATA - økonomi'!AF"&amp;4+15*$A88+4*$A88+14),0)</f>
        <v>0</v>
      </c>
      <c r="AG88" s="36">
        <f ca="1">IF(Analyse!$E$3="X",INDIRECT("'DATA - økonomi'!AG"&amp;4+15*$A88+4*$A88+0),0)+IF(Analyse!$E$4="X",INDIRECT("'DATA - økonomi'!AG"&amp;4+15*$A88+4*$A88+1),0)+IF(Analyse!$E$104="X",INDIRECT("'DATA - økonomi'!AG"&amp;4+15*$A88+4*$A88+2),0)+IF(Analyse!$E$105="X",INDIRECT("'DATA - økonomi'!AG"&amp;4+15*$A88+4*$A88+3),0)+IF(Analyse!$E$106="X",INDIRECT("'DATA - økonomi'!AG"&amp;4+15*$A88+4*$A88+4),0)+IF(Analyse!$E$107="X",INDIRECT("'DATA - økonomi'!AG"&amp;4+15*$A88+4*$A88+5),0)+IF(Analyse!$E$108="X",INDIRECT("'DATA - økonomi'!AG"&amp;4+15*$A88+4*$A88+6),0)+IF(Analyse!$E$109="X",INDIRECT("'DATA - økonomi'!AG"&amp;4+15*$A88+4*$A88+7),0)+IF(Analyse!$E$110="X",INDIRECT("'DATA - økonomi'!AG"&amp;4+15*$A88+4*$A88+8),0)+IF(Analyse!$E$111="X",INDIRECT("'DATA - økonomi'!AG"&amp;4+15*$A88+4*$A88+9),0)+IF(Analyse!$E$112="X",INDIRECT("'DATA - økonomi'!AG"&amp;4+15*$A88+4*$A88+10),0)+IF(Analyse!$E$115="X",INDIRECT("'DATA - økonomi'!AG"&amp;4+15*$A88+4*$A88+11),0)+IF(Analyse!$E$116="X",INDIRECT("'DATA - økonomi'!AG"&amp;4+15*$A88+4*$A88+12),0)+IF(Analyse!$E$117="X",INDIRECT("'DATA - økonomi'!AG"&amp;4+15*$A88+4*$A88+13),0)+IF(Analyse!$E$129="X",INDIRECT("'DATA - økonomi'!AG"&amp;4+15*$A88+4*$A88+14),0)</f>
        <v>0</v>
      </c>
      <c r="AH88" s="36">
        <f ca="1">IF(Analyse!$E$3="X",INDIRECT("'DATA - økonomi'!AH"&amp;4+15*$A88+4*$A88+0),0)+IF(Analyse!$E$4="X",INDIRECT("'DATA - økonomi'!AH"&amp;4+15*$A88+4*$A88+1),0)+IF(Analyse!$E$104="X",INDIRECT("'DATA - økonomi'!AH"&amp;4+15*$A88+4*$A88+2),0)+IF(Analyse!$E$105="X",INDIRECT("'DATA - økonomi'!AH"&amp;4+15*$A88+4*$A88+3),0)+IF(Analyse!$E$106="X",INDIRECT("'DATA - økonomi'!AH"&amp;4+15*$A88+4*$A88+4),0)+IF(Analyse!$E$107="X",INDIRECT("'DATA - økonomi'!AH"&amp;4+15*$A88+4*$A88+5),0)+IF(Analyse!$E$108="X",INDIRECT("'DATA - økonomi'!AH"&amp;4+15*$A88+4*$A88+6),0)+IF(Analyse!$E$109="X",INDIRECT("'DATA - økonomi'!AH"&amp;4+15*$A88+4*$A88+7),0)+IF(Analyse!$E$110="X",INDIRECT("'DATA - økonomi'!AH"&amp;4+15*$A88+4*$A88+8),0)+IF(Analyse!$E$111="X",INDIRECT("'DATA - økonomi'!AH"&amp;4+15*$A88+4*$A88+9),0)+IF(Analyse!$E$112="X",INDIRECT("'DATA - økonomi'!AH"&amp;4+15*$A88+4*$A88+10),0)+IF(Analyse!$E$115="X",INDIRECT("'DATA - økonomi'!AH"&amp;4+15*$A88+4*$A88+11),0)+IF(Analyse!$E$116="X",INDIRECT("'DATA - økonomi'!AH"&amp;4+15*$A88+4*$A88+12),0)+IF(Analyse!$E$117="X",INDIRECT("'DATA - økonomi'!AH"&amp;4+15*$A88+4*$A88+13),0)+IF(Analyse!$E$129="X",INDIRECT("'DATA - økonomi'!AH"&amp;4+15*$A88+4*$A88+14),0)</f>
        <v>0</v>
      </c>
      <c r="AI88" s="36">
        <f ca="1">IF(Analyse!$E$3="X",INDIRECT("'DATA - økonomi'!AI"&amp;4+15*$A88+4*$A88+0),0)+IF(Analyse!$E$4="X",INDIRECT("'DATA - økonomi'!AI"&amp;4+15*$A88+4*$A88+1),0)+IF(Analyse!$E$104="X",INDIRECT("'DATA - økonomi'!AI"&amp;4+15*$A88+4*$A88+2),0)+IF(Analyse!$E$105="X",INDIRECT("'DATA - økonomi'!AI"&amp;4+15*$A88+4*$A88+3),0)+IF(Analyse!$E$106="X",INDIRECT("'DATA - økonomi'!AI"&amp;4+15*$A88+4*$A88+4),0)+IF(Analyse!$E$107="X",INDIRECT("'DATA - økonomi'!AI"&amp;4+15*$A88+4*$A88+5),0)+IF(Analyse!$E$108="X",INDIRECT("'DATA - økonomi'!AI"&amp;4+15*$A88+4*$A88+6),0)+IF(Analyse!$E$109="X",INDIRECT("'DATA - økonomi'!AI"&amp;4+15*$A88+4*$A88+7),0)+IF(Analyse!$E$110="X",INDIRECT("'DATA - økonomi'!AI"&amp;4+15*$A88+4*$A88+8),0)+IF(Analyse!$E$111="X",INDIRECT("'DATA - økonomi'!AI"&amp;4+15*$A88+4*$A88+9),0)+IF(Analyse!$E$112="X",INDIRECT("'DATA - økonomi'!AI"&amp;4+15*$A88+4*$A88+10),0)+IF(Analyse!$E$115="X",INDIRECT("'DATA - økonomi'!AI"&amp;4+15*$A88+4*$A88+11),0)+IF(Analyse!$E$116="X",INDIRECT("'DATA - økonomi'!AI"&amp;4+15*$A88+4*$A88+12),0)+IF(Analyse!$E$117="X",INDIRECT("'DATA - økonomi'!AI"&amp;4+15*$A88+4*$A88+13),0)+IF(Analyse!$E$129="X",INDIRECT("'DATA - økonomi'!AI"&amp;4+15*$A88+4*$A88+14),0)</f>
        <v>0</v>
      </c>
      <c r="AJ88" s="36">
        <f ca="1">IF(Analyse!$E$3="X",INDIRECT("'DATA - økonomi'!AJ"&amp;4+15*$A88+4*$A88+0),0)+IF(Analyse!$E$4="X",INDIRECT("'DATA - økonomi'!AJ"&amp;4+15*$A88+4*$A88+1),0)+IF(Analyse!$E$104="X",INDIRECT("'DATA - økonomi'!AJ"&amp;4+15*$A88+4*$A88+2),0)+IF(Analyse!$E$105="X",INDIRECT("'DATA - økonomi'!AJ"&amp;4+15*$A88+4*$A88+3),0)+IF(Analyse!$E$106="X",INDIRECT("'DATA - økonomi'!AJ"&amp;4+15*$A88+4*$A88+4),0)+IF(Analyse!$E$107="X",INDIRECT("'DATA - økonomi'!AJ"&amp;4+15*$A88+4*$A88+5),0)+IF(Analyse!$E$108="X",INDIRECT("'DATA - økonomi'!AJ"&amp;4+15*$A88+4*$A88+6),0)+IF(Analyse!$E$109="X",INDIRECT("'DATA - økonomi'!AJ"&amp;4+15*$A88+4*$A88+7),0)+IF(Analyse!$E$110="X",INDIRECT("'DATA - økonomi'!AJ"&amp;4+15*$A88+4*$A88+8),0)+IF(Analyse!$E$111="X",INDIRECT("'DATA - økonomi'!AJ"&amp;4+15*$A88+4*$A88+9),0)+IF(Analyse!$E$112="X",INDIRECT("'DATA - økonomi'!AJ"&amp;4+15*$A88+4*$A88+10),0)+IF(Analyse!$E$115="X",INDIRECT("'DATA - økonomi'!AJ"&amp;4+15*$A88+4*$A88+11),0)+IF(Analyse!$E$116="X",INDIRECT("'DATA - økonomi'!AJ"&amp;4+15*$A88+4*$A88+12),0)+IF(Analyse!$E$117="X",INDIRECT("'DATA - økonomi'!AJ"&amp;4+15*$A88+4*$A88+13),0)+IF(Analyse!$E$129="X",INDIRECT("'DATA - økonomi'!AJ"&amp;4+15*$A88+4*$A88+14),0)</f>
        <v>0</v>
      </c>
      <c r="AK88" s="36">
        <f ca="1">IF(Analyse!$E$3="X",INDIRECT("'DATA - økonomi'!AK"&amp;4+15*$A88+4*$A88+0),0)+IF(Analyse!$E$4="X",INDIRECT("'DATA - økonomi'!AK"&amp;4+15*$A88+4*$A88+1),0)+IF(Analyse!$E$104="X",INDIRECT("'DATA - økonomi'!AK"&amp;4+15*$A88+4*$A88+2),0)+IF(Analyse!$E$105="X",INDIRECT("'DATA - økonomi'!AK"&amp;4+15*$A88+4*$A88+3),0)+IF(Analyse!$E$106="X",INDIRECT("'DATA - økonomi'!AK"&amp;4+15*$A88+4*$A88+4),0)+IF(Analyse!$E$107="X",INDIRECT("'DATA - økonomi'!AK"&amp;4+15*$A88+4*$A88+5),0)+IF(Analyse!$E$108="X",INDIRECT("'DATA - økonomi'!AK"&amp;4+15*$A88+4*$A88+6),0)+IF(Analyse!$E$109="X",INDIRECT("'DATA - økonomi'!AK"&amp;4+15*$A88+4*$A88+7),0)+IF(Analyse!$E$110="X",INDIRECT("'DATA - økonomi'!AK"&amp;4+15*$A88+4*$A88+8),0)+IF(Analyse!$E$111="X",INDIRECT("'DATA - økonomi'!AK"&amp;4+15*$A88+4*$A88+9),0)+IF(Analyse!$E$112="X",INDIRECT("'DATA - økonomi'!AK"&amp;4+15*$A88+4*$A88+10),0)+IF(Analyse!$E$115="X",INDIRECT("'DATA - økonomi'!AK"&amp;4+15*$A88+4*$A88+11),0)+IF(Analyse!$E$116="X",INDIRECT("'DATA - økonomi'!AK"&amp;4+15*$A88+4*$A88+12),0)+IF(Analyse!$E$117="X",INDIRECT("'DATA - økonomi'!AK"&amp;4+15*$A88+4*$A88+13),0)+IF(Analyse!$E$129="X",INDIRECT("'DATA - økonomi'!AK"&amp;4+15*$A88+4*$A88+14),0)</f>
        <v>0</v>
      </c>
      <c r="AL88" s="36">
        <f ca="1">IF(Analyse!$E$3="X",INDIRECT("'DATA - økonomi'!AL"&amp;4+15*$A88+4*$A88+0),0)+IF(Analyse!$E$4="X",INDIRECT("'DATA - økonomi'!AL"&amp;4+15*$A88+4*$A88+1),0)+IF(Analyse!$E$104="X",INDIRECT("'DATA - økonomi'!AL"&amp;4+15*$A88+4*$A88+2),0)+IF(Analyse!$E$105="X",INDIRECT("'DATA - økonomi'!AL"&amp;4+15*$A88+4*$A88+3),0)+IF(Analyse!$E$106="X",INDIRECT("'DATA - økonomi'!AL"&amp;4+15*$A88+4*$A88+4),0)+IF(Analyse!$E$107="X",INDIRECT("'DATA - økonomi'!AL"&amp;4+15*$A88+4*$A88+5),0)+IF(Analyse!$E$108="X",INDIRECT("'DATA - økonomi'!AL"&amp;4+15*$A88+4*$A88+6),0)+IF(Analyse!$E$109="X",INDIRECT("'DATA - økonomi'!AL"&amp;4+15*$A88+4*$A88+7),0)+IF(Analyse!$E$110="X",INDIRECT("'DATA - økonomi'!AL"&amp;4+15*$A88+4*$A88+8),0)+IF(Analyse!$E$111="X",INDIRECT("'DATA - økonomi'!AL"&amp;4+15*$A88+4*$A88+9),0)+IF(Analyse!$E$112="X",INDIRECT("'DATA - økonomi'!AL"&amp;4+15*$A88+4*$A88+10),0)+IF(Analyse!$E$115="X",INDIRECT("'DATA - økonomi'!AL"&amp;4+15*$A88+4*$A88+11),0)+IF(Analyse!$E$116="X",INDIRECT("'DATA - økonomi'!AL"&amp;4+15*$A88+4*$A88+12),0)+IF(Analyse!$E$117="X",INDIRECT("'DATA - økonomi'!AL"&amp;4+15*$A88+4*$A88+13),0)+IF(Analyse!$E$129="X",INDIRECT("'DATA - økonomi'!AL"&amp;4+15*$A88+4*$A88+14),0)</f>
        <v>0</v>
      </c>
      <c r="AM88" s="36">
        <f ca="1">IF(Analyse!$E$3="X",INDIRECT("'DATA - økonomi'!AM"&amp;4+15*$A88+4*$A88+0),0)+IF(Analyse!$E$4="X",INDIRECT("'DATA - økonomi'!AM"&amp;4+15*$A88+4*$A88+1),0)+IF(Analyse!$E$104="X",INDIRECT("'DATA - økonomi'!AM"&amp;4+15*$A88+4*$A88+2),0)+IF(Analyse!$E$105="X",INDIRECT("'DATA - økonomi'!AM"&amp;4+15*$A88+4*$A88+3),0)+IF(Analyse!$E$106="X",INDIRECT("'DATA - økonomi'!AM"&amp;4+15*$A88+4*$A88+4),0)+IF(Analyse!$E$107="X",INDIRECT("'DATA - økonomi'!AM"&amp;4+15*$A88+4*$A88+5),0)+IF(Analyse!$E$108="X",INDIRECT("'DATA - økonomi'!AM"&amp;4+15*$A88+4*$A88+6),0)+IF(Analyse!$E$109="X",INDIRECT("'DATA - økonomi'!AM"&amp;4+15*$A88+4*$A88+7),0)+IF(Analyse!$E$110="X",INDIRECT("'DATA - økonomi'!AM"&amp;4+15*$A88+4*$A88+8),0)+IF(Analyse!$E$111="X",INDIRECT("'DATA - økonomi'!AM"&amp;4+15*$A88+4*$A88+9),0)+IF(Analyse!$E$112="X",INDIRECT("'DATA - økonomi'!AM"&amp;4+15*$A88+4*$A88+10),0)+IF(Analyse!$E$115="X",INDIRECT("'DATA - økonomi'!AM"&amp;4+15*$A88+4*$A88+11),0)+IF(Analyse!$E$116="X",INDIRECT("'DATA - økonomi'!AM"&amp;4+15*$A88+4*$A88+12),0)+IF(Analyse!$E$117="X",INDIRECT("'DATA - økonomi'!AM"&amp;4+15*$A88+4*$A88+13),0)+IF(Analyse!$E$129="X",INDIRECT("'DATA - økonomi'!AM"&amp;4+15*$A88+4*$A88+14),0)</f>
        <v>0</v>
      </c>
      <c r="AN88" s="36">
        <f ca="1">IF(Analyse!$E$3="X",INDIRECT("'DATA - økonomi'!AN"&amp;4+15*$A88+4*$A88+0),0)+IF(Analyse!$E$4="X",INDIRECT("'DATA - økonomi'!AN"&amp;4+15*$A88+4*$A88+1),0)+IF(Analyse!$E$104="X",INDIRECT("'DATA - økonomi'!AN"&amp;4+15*$A88+4*$A88+2),0)+IF(Analyse!$E$105="X",INDIRECT("'DATA - økonomi'!AN"&amp;4+15*$A88+4*$A88+3),0)+IF(Analyse!$E$106="X",INDIRECT("'DATA - økonomi'!AN"&amp;4+15*$A88+4*$A88+4),0)+IF(Analyse!$E$107="X",INDIRECT("'DATA - økonomi'!AN"&amp;4+15*$A88+4*$A88+5),0)+IF(Analyse!$E$108="X",INDIRECT("'DATA - økonomi'!AN"&amp;4+15*$A88+4*$A88+6),0)+IF(Analyse!$E$109="X",INDIRECT("'DATA - økonomi'!AN"&amp;4+15*$A88+4*$A88+7),0)+IF(Analyse!$E$110="X",INDIRECT("'DATA - økonomi'!AN"&amp;4+15*$A88+4*$A88+8),0)+IF(Analyse!$E$111="X",INDIRECT("'DATA - økonomi'!AN"&amp;4+15*$A88+4*$A88+9),0)+IF(Analyse!$E$112="X",INDIRECT("'DATA - økonomi'!AN"&amp;4+15*$A88+4*$A88+10),0)+IF(Analyse!$E$115="X",INDIRECT("'DATA - økonomi'!AN"&amp;4+15*$A88+4*$A88+11),0)+IF(Analyse!$E$116="X",INDIRECT("'DATA - økonomi'!AN"&amp;4+15*$A88+4*$A88+12),0)+IF(Analyse!$E$117="X",INDIRECT("'DATA - økonomi'!AN"&amp;4+15*$A88+4*$A88+13),0)+IF(Analyse!$E$129="X",INDIRECT("'DATA - økonomi'!AN"&amp;4+15*$A88+4*$A88+14),0)</f>
        <v>0</v>
      </c>
      <c r="AO88" s="36">
        <f ca="1">IF(Analyse!$E$3="X",INDIRECT("'DATA - økonomi'!AO"&amp;4+15*$A88+4*$A88+0),0)+IF(Analyse!$E$4="X",INDIRECT("'DATA - økonomi'!AO"&amp;4+15*$A88+4*$A88+1),0)+IF(Analyse!$E$104="X",INDIRECT("'DATA - økonomi'!AO"&amp;4+15*$A88+4*$A88+2),0)+IF(Analyse!$E$105="X",INDIRECT("'DATA - økonomi'!AO"&amp;4+15*$A88+4*$A88+3),0)+IF(Analyse!$E$106="X",INDIRECT("'DATA - økonomi'!AO"&amp;4+15*$A88+4*$A88+4),0)+IF(Analyse!$E$107="X",INDIRECT("'DATA - økonomi'!AO"&amp;4+15*$A88+4*$A88+5),0)+IF(Analyse!$E$108="X",INDIRECT("'DATA - økonomi'!AO"&amp;4+15*$A88+4*$A88+6),0)+IF(Analyse!$E$109="X",INDIRECT("'DATA - økonomi'!AO"&amp;4+15*$A88+4*$A88+7),0)+IF(Analyse!$E$110="X",INDIRECT("'DATA - økonomi'!AO"&amp;4+15*$A88+4*$A88+8),0)+IF(Analyse!$E$111="X",INDIRECT("'DATA - økonomi'!AO"&amp;4+15*$A88+4*$A88+9),0)+IF(Analyse!$E$112="X",INDIRECT("'DATA - økonomi'!AO"&amp;4+15*$A88+4*$A88+10),0)+IF(Analyse!$E$115="X",INDIRECT("'DATA - økonomi'!AO"&amp;4+15*$A88+4*$A88+11),0)+IF(Analyse!$E$116="X",INDIRECT("'DATA - økonomi'!AO"&amp;4+15*$A88+4*$A88+12),0)+IF(Analyse!$E$117="X",INDIRECT("'DATA - økonomi'!AO"&amp;4+15*$A88+4*$A88+13),0)+IF(Analyse!$E$129="X",INDIRECT("'DATA - økonomi'!AO"&amp;4+15*$A88+4*$A88+14),0)</f>
        <v>0</v>
      </c>
      <c r="AP88" s="30"/>
      <c r="AQ88" s="35" t="s">
        <v>96</v>
      </c>
      <c r="AR88" s="36">
        <f ca="1">INDIRECT("'DATA - økonomi'!AE"&amp;($A191+1)*19)</f>
        <v>45514.932000000001</v>
      </c>
      <c r="AS88" s="36">
        <f ca="1">INDIRECT("'DATA - økonomi'!AF"&amp;($A191+1)*19)</f>
        <v>45007.872000000003</v>
      </c>
      <c r="AT88" s="36">
        <f ca="1">INDIRECT("'DATA - økonomi'!AG"&amp;($A191+1)*19)</f>
        <v>44512.578000000001</v>
      </c>
      <c r="AU88" s="36">
        <f ca="1">INDIRECT("'DATA - økonomi'!AH"&amp;($A191+1)*19)</f>
        <v>44393.777999999998</v>
      </c>
      <c r="AV88" s="36">
        <f ca="1">INDIRECT("'DATA - økonomi'!AI"&amp;($A191+1)*19)</f>
        <v>44207.391000000003</v>
      </c>
      <c r="AW88" s="36">
        <f ca="1">INDIRECT("'DATA - økonomi'!AJ"&amp;($A191+1)*19)</f>
        <v>44118.15</v>
      </c>
      <c r="AX88" s="36">
        <f ca="1">INDIRECT("'DATA - økonomi'!AK"&amp;($A191+1)*19)</f>
        <v>44065.551000000007</v>
      </c>
      <c r="AY88" s="36">
        <f ca="1">INDIRECT("'DATA - økonomi'!AL"&amp;($A191+1)*19)</f>
        <v>43789.8</v>
      </c>
      <c r="AZ88" s="36">
        <f ca="1">INDIRECT("'DATA - økonomi'!AM"&amp;($A191+1)*19)</f>
        <v>43412.627999999997</v>
      </c>
      <c r="BA88" s="36">
        <f ca="1">INDIRECT("'DATA - økonomi'!AN"&amp;($A191+1)*19)</f>
        <v>43268.357000000004</v>
      </c>
      <c r="BB88" s="36">
        <f ca="1">INDIRECT("'DATA - økonomi'!AO"&amp;($A191+1)*19)</f>
        <v>43735.44</v>
      </c>
      <c r="BC88" s="30"/>
    </row>
    <row r="89" spans="1:55" x14ac:dyDescent="0.25">
      <c r="A89" s="32">
        <v>85</v>
      </c>
      <c r="B89" s="35" t="s">
        <v>97</v>
      </c>
      <c r="C89" s="36">
        <f ca="1">IF(Analyse!$E$3="X",INDIRECT("'DATA - økonomi'!C"&amp;4+15*$A89+4*$A89+0),0)+IF(Analyse!$E$4="X",INDIRECT("'DATA - økonomi'!C"&amp;4+15*$A89+4*$A89+1),0)+IF(Analyse!$E$104="X",INDIRECT("'DATA - økonomi'!C"&amp;4+15*$A89+4*$A89+2),0)+IF(Analyse!$E$105="X",INDIRECT("'DATA - økonomi'!C"&amp;4+15*$A89+4*$A89+3),0)+IF(Analyse!$E$106="X",INDIRECT("'DATA - økonomi'!C"&amp;4+15*$A89+4*$A89+4),0)+IF(Analyse!$E$107="X",INDIRECT("'DATA - økonomi'!C"&amp;4+15*$A89+4*$A89+5),0)+IF(Analyse!$E$108="X",INDIRECT("'DATA - økonomi'!C"&amp;4+15*$A89+4*$A89+6),0)+IF(Analyse!$E$109="X",INDIRECT("'DATA - økonomi'!C"&amp;4+15*$A89+4*$A89+7),0)+IF(Analyse!$E$110="X",INDIRECT("'DATA - økonomi'!C"&amp;4+15*$A89+4*$A89+8),0)+IF(Analyse!$E$111="X",INDIRECT("'DATA - økonomi'!C"&amp;4+15*$A89+4*$A89+9),0)+IF(Analyse!$E$112="X",INDIRECT("'DATA - økonomi'!C"&amp;4+15*$A89+4*$A89+10),0)+IF(Analyse!$E$115="X",INDIRECT("'DATA - økonomi'!C"&amp;4+15*$A89+4*$A89+11),0)+IF(Analyse!$E$116="X",INDIRECT("'DATA - økonomi'!C"&amp;4+15*$A89+4*$A89+12),0)+IF(Analyse!$E$117="X",INDIRECT("'DATA - økonomi'!C"&amp;4+15*$A89+4*$A89+13),0)+IF(Analyse!$E$129="X",INDIRECT("'DATA - økonomi'!C"&amp;4+15*$A89+4*$A89+14),0)</f>
        <v>0</v>
      </c>
      <c r="D89" s="36">
        <f ca="1">IF(Analyse!$E$3="X",INDIRECT("'DATA - økonomi'!D"&amp;4+15*$A89+4*$A89+0),0)+IF(Analyse!$E$4="X",INDIRECT("'DATA - økonomi'!D"&amp;4+15*$A89+4*$A89+1),0)+IF(Analyse!$E$104="X",INDIRECT("'DATA - økonomi'!D"&amp;4+15*$A89+4*$A89+2),0)+IF(Analyse!$E$105="X",INDIRECT("'DATA - økonomi'!D"&amp;4+15*$A89+4*$A89+3),0)+IF(Analyse!$E$106="X",INDIRECT("'DATA - økonomi'!D"&amp;4+15*$A89+4*$A89+4),0)+IF(Analyse!$E$107="X",INDIRECT("'DATA - økonomi'!D"&amp;4+15*$A89+4*$A89+5),0)+IF(Analyse!$E$108="X",INDIRECT("'DATA - økonomi'!D"&amp;4+15*$A89+4*$A89+6),0)+IF(Analyse!$E$109="X",INDIRECT("'DATA - økonomi'!D"&amp;4+15*$A89+4*$A89+7),0)+IF(Analyse!$E$110="X",INDIRECT("'DATA - økonomi'!D"&amp;4+15*$A89+4*$A89+8),0)+IF(Analyse!$E$111="X",INDIRECT("'DATA - økonomi'!D"&amp;4+15*$A89+4*$A89+9),0)+IF(Analyse!$E$112="X",INDIRECT("'DATA - økonomi'!D"&amp;4+15*$A89+4*$A89+10),0)+IF(Analyse!$E$115="X",INDIRECT("'DATA - økonomi'!D"&amp;4+15*$A89+4*$A89+11),0)+IF(Analyse!$E$116="X",INDIRECT("'DATA - økonomi'!D"&amp;4+15*$A89+4*$A89+12),0)+IF(Analyse!$E$117="X",INDIRECT("'DATA - økonomi'!D"&amp;4+15*$A89+4*$A89+13),0)+IF(Analyse!$E$129="X",INDIRECT("'DATA - økonomi'!D"&amp;4+15*$A89+4*$A89+14),0)</f>
        <v>0</v>
      </c>
      <c r="E89" s="36">
        <f ca="1">IF(Analyse!$E$3="X",INDIRECT("'DATA - økonomi'!E"&amp;4+15*$A89+4*$A89+0),0)+IF(Analyse!$E$4="X",INDIRECT("'DATA - økonomi'!E"&amp;4+15*$A89+4*$A89+1),0)+IF(Analyse!$E$104="X",INDIRECT("'DATA - økonomi'!E"&amp;4+15*$A89+4*$A89+2),0)+IF(Analyse!$E$105="X",INDIRECT("'DATA - økonomi'!E"&amp;4+15*$A89+4*$A89+3),0)+IF(Analyse!$E$106="X",INDIRECT("'DATA - økonomi'!E"&amp;4+15*$A89+4*$A89+4),0)+IF(Analyse!$E$107="X",INDIRECT("'DATA - økonomi'!E"&amp;4+15*$A89+4*$A89+5),0)+IF(Analyse!$E$108="X",INDIRECT("'DATA - økonomi'!E"&amp;4+15*$A89+4*$A89+6),0)+IF(Analyse!$E$109="X",INDIRECT("'DATA - økonomi'!E"&amp;4+15*$A89+4*$A89+7),0)+IF(Analyse!$E$110="X",INDIRECT("'DATA - økonomi'!E"&amp;4+15*$A89+4*$A89+8),0)+IF(Analyse!$E$111="X",INDIRECT("'DATA - økonomi'!E"&amp;4+15*$A89+4*$A89+9),0)+IF(Analyse!$E$112="X",INDIRECT("'DATA - økonomi'!E"&amp;4+15*$A89+4*$A89+10),0)+IF(Analyse!$E$115="X",INDIRECT("'DATA - økonomi'!E"&amp;4+15*$A89+4*$A89+11),0)+IF(Analyse!$E$116="X",INDIRECT("'DATA - økonomi'!E"&amp;4+15*$A89+4*$A89+12),0)+IF(Analyse!$E$117="X",INDIRECT("'DATA - økonomi'!E"&amp;4+15*$A89+4*$A89+13),0)+IF(Analyse!$E$129="X",INDIRECT("'DATA - økonomi'!E"&amp;4+15*$A89+4*$A89+14),0)</f>
        <v>0</v>
      </c>
      <c r="F89" s="36">
        <f ca="1">IF(Analyse!$E$3="X",INDIRECT("'DATA - økonomi'!F"&amp;4+15*$A89+4*$A89+0),0)+IF(Analyse!$E$4="X",INDIRECT("'DATA - økonomi'!F"&amp;4+15*$A89+4*$A89+1),0)+IF(Analyse!$E$104="X",INDIRECT("'DATA - økonomi'!F"&amp;4+15*$A89+4*$A89+2),0)+IF(Analyse!$E$105="X",INDIRECT("'DATA - økonomi'!F"&amp;4+15*$A89+4*$A89+3),0)+IF(Analyse!$E$106="X",INDIRECT("'DATA - økonomi'!F"&amp;4+15*$A89+4*$A89+4),0)+IF(Analyse!$E$107="X",INDIRECT("'DATA - økonomi'!F"&amp;4+15*$A89+4*$A89+5),0)+IF(Analyse!$E$108="X",INDIRECT("'DATA - økonomi'!F"&amp;4+15*$A89+4*$A89+6),0)+IF(Analyse!$E$109="X",INDIRECT("'DATA - økonomi'!F"&amp;4+15*$A89+4*$A89+7),0)+IF(Analyse!$E$110="X",INDIRECT("'DATA - økonomi'!F"&amp;4+15*$A89+4*$A89+8),0)+IF(Analyse!$E$111="X",INDIRECT("'DATA - økonomi'!F"&amp;4+15*$A89+4*$A89+9),0)+IF(Analyse!$E$112="X",INDIRECT("'DATA - økonomi'!F"&amp;4+15*$A89+4*$A89+10),0)+IF(Analyse!$E$115="X",INDIRECT("'DATA - økonomi'!F"&amp;4+15*$A89+4*$A89+11),0)+IF(Analyse!$E$116="X",INDIRECT("'DATA - økonomi'!F"&amp;4+15*$A89+4*$A89+12),0)+IF(Analyse!$E$117="X",INDIRECT("'DATA - økonomi'!F"&amp;4+15*$A89+4*$A89+13),0)+IF(Analyse!$E$129="X",INDIRECT("'DATA - økonomi'!F"&amp;4+15*$A89+4*$A89+14),0)</f>
        <v>0</v>
      </c>
      <c r="G89" s="36">
        <f ca="1">IF(Analyse!$E$3="X",INDIRECT("'DATA - økonomi'!G"&amp;4+15*$A89+4*$A89+0),0)+IF(Analyse!$E$4="X",INDIRECT("'DATA - økonomi'!G"&amp;4+15*$A89+4*$A89+1),0)+IF(Analyse!$E$104="X",INDIRECT("'DATA - økonomi'!G"&amp;4+15*$A89+4*$A89+2),0)+IF(Analyse!$E$105="X",INDIRECT("'DATA - økonomi'!G"&amp;4+15*$A89+4*$A89+3),0)+IF(Analyse!$E$106="X",INDIRECT("'DATA - økonomi'!G"&amp;4+15*$A89+4*$A89+4),0)+IF(Analyse!$E$107="X",INDIRECT("'DATA - økonomi'!G"&amp;4+15*$A89+4*$A89+5),0)+IF(Analyse!$E$108="X",INDIRECT("'DATA - økonomi'!G"&amp;4+15*$A89+4*$A89+6),0)+IF(Analyse!$E$109="X",INDIRECT("'DATA - økonomi'!G"&amp;4+15*$A89+4*$A89+7),0)+IF(Analyse!$E$110="X",INDIRECT("'DATA - økonomi'!G"&amp;4+15*$A89+4*$A89+8),0)+IF(Analyse!$E$111="X",INDIRECT("'DATA - økonomi'!G"&amp;4+15*$A89+4*$A89+9),0)+IF(Analyse!$E$112="X",INDIRECT("'DATA - økonomi'!G"&amp;4+15*$A89+4*$A89+10),0)+IF(Analyse!$E$115="X",INDIRECT("'DATA - økonomi'!G"&amp;4+15*$A89+4*$A89+11),0)+IF(Analyse!$E$116="X",INDIRECT("'DATA - økonomi'!G"&amp;4+15*$A89+4*$A89+12),0)+IF(Analyse!$E$117="X",INDIRECT("'DATA - økonomi'!G"&amp;4+15*$A89+4*$A89+13),0)+IF(Analyse!$E$129="X",INDIRECT("'DATA - økonomi'!G"&amp;4+15*$A89+4*$A89+14),0)</f>
        <v>0</v>
      </c>
      <c r="H89" s="36">
        <f ca="1">IF(Analyse!$E$3="X",INDIRECT("'DATA - økonomi'!H"&amp;4+15*$A89+4*$A89+0),0)+IF(Analyse!$E$4="X",INDIRECT("'DATA - økonomi'!H"&amp;4+15*$A89+4*$A89+1),0)+IF(Analyse!$E$104="X",INDIRECT("'DATA - økonomi'!H"&amp;4+15*$A89+4*$A89+2),0)+IF(Analyse!$E$105="X",INDIRECT("'DATA - økonomi'!H"&amp;4+15*$A89+4*$A89+3),0)+IF(Analyse!$E$106="X",INDIRECT("'DATA - økonomi'!H"&amp;4+15*$A89+4*$A89+4),0)+IF(Analyse!$E$107="X",INDIRECT("'DATA - økonomi'!H"&amp;4+15*$A89+4*$A89+5),0)+IF(Analyse!$E$108="X",INDIRECT("'DATA - økonomi'!H"&amp;4+15*$A89+4*$A89+6),0)+IF(Analyse!$E$109="X",INDIRECT("'DATA - økonomi'!H"&amp;4+15*$A89+4*$A89+7),0)+IF(Analyse!$E$110="X",INDIRECT("'DATA - økonomi'!H"&amp;4+15*$A89+4*$A89+8),0)+IF(Analyse!$E$111="X",INDIRECT("'DATA - økonomi'!H"&amp;4+15*$A89+4*$A89+9),0)+IF(Analyse!$E$112="X",INDIRECT("'DATA - økonomi'!H"&amp;4+15*$A89+4*$A89+10),0)+IF(Analyse!$E$115="X",INDIRECT("'DATA - økonomi'!H"&amp;4+15*$A89+4*$A89+11),0)+IF(Analyse!$E$116="X",INDIRECT("'DATA - økonomi'!H"&amp;4+15*$A89+4*$A89+12),0)+IF(Analyse!$E$117="X",INDIRECT("'DATA - økonomi'!H"&amp;4+15*$A89+4*$A89+13),0)+IF(Analyse!$E$129="X",INDIRECT("'DATA - økonomi'!H"&amp;4+15*$A89+4*$A89+14),0)</f>
        <v>0</v>
      </c>
      <c r="I89" s="36">
        <f ca="1">IF(Analyse!$E$3="X",INDIRECT("'DATA - økonomi'!I"&amp;4+15*$A89+4*$A89+0),0)+IF(Analyse!$E$4="X",INDIRECT("'DATA - økonomi'!I"&amp;4+15*$A89+4*$A89+1),0)+IF(Analyse!$E$104="X",INDIRECT("'DATA - økonomi'!I"&amp;4+15*$A89+4*$A89+2),0)+IF(Analyse!$E$105="X",INDIRECT("'DATA - økonomi'!I"&amp;4+15*$A89+4*$A89+3),0)+IF(Analyse!$E$106="X",INDIRECT("'DATA - økonomi'!I"&amp;4+15*$A89+4*$A89+4),0)+IF(Analyse!$E$107="X",INDIRECT("'DATA - økonomi'!I"&amp;4+15*$A89+4*$A89+5),0)+IF(Analyse!$E$108="X",INDIRECT("'DATA - økonomi'!I"&amp;4+15*$A89+4*$A89+6),0)+IF(Analyse!$E$109="X",INDIRECT("'DATA - økonomi'!I"&amp;4+15*$A89+4*$A89+7),0)+IF(Analyse!$E$110="X",INDIRECT("'DATA - økonomi'!I"&amp;4+15*$A89+4*$A89+8),0)+IF(Analyse!$E$111="X",INDIRECT("'DATA - økonomi'!I"&amp;4+15*$A89+4*$A89+9),0)+IF(Analyse!$E$112="X",INDIRECT("'DATA - økonomi'!I"&amp;4+15*$A89+4*$A89+10),0)+IF(Analyse!$E$115="X",INDIRECT("'DATA - økonomi'!I"&amp;4+15*$A89+4*$A89+11),0)+IF(Analyse!$E$116="X",INDIRECT("'DATA - økonomi'!I"&amp;4+15*$A89+4*$A89+12),0)+IF(Analyse!$E$117="X",INDIRECT("'DATA - økonomi'!I"&amp;4+15*$A89+4*$A89+13),0)+IF(Analyse!$E$129="X",INDIRECT("'DATA - økonomi'!I"&amp;4+15*$A89+4*$A89+14),0)</f>
        <v>0</v>
      </c>
      <c r="J89" s="36">
        <f ca="1">IF(Analyse!$E$3="X",INDIRECT("'DATA - økonomi'!J"&amp;4+15*$A89+4*$A89+0),0)+IF(Analyse!$E$4="X",INDIRECT("'DATA - økonomi'!J"&amp;4+15*$A89+4*$A89+1),0)+IF(Analyse!$E$104="X",INDIRECT("'DATA - økonomi'!J"&amp;4+15*$A89+4*$A89+2),0)+IF(Analyse!$E$105="X",INDIRECT("'DATA - økonomi'!J"&amp;4+15*$A89+4*$A89+3),0)+IF(Analyse!$E$106="X",INDIRECT("'DATA - økonomi'!J"&amp;4+15*$A89+4*$A89+4),0)+IF(Analyse!$E$107="X",INDIRECT("'DATA - økonomi'!J"&amp;4+15*$A89+4*$A89+5),0)+IF(Analyse!$E$108="X",INDIRECT("'DATA - økonomi'!J"&amp;4+15*$A89+4*$A89+6),0)+IF(Analyse!$E$109="X",INDIRECT("'DATA - økonomi'!J"&amp;4+15*$A89+4*$A89+7),0)+IF(Analyse!$E$110="X",INDIRECT("'DATA - økonomi'!J"&amp;4+15*$A89+4*$A89+8),0)+IF(Analyse!$E$111="X",INDIRECT("'DATA - økonomi'!J"&amp;4+15*$A89+4*$A89+9),0)+IF(Analyse!$E$112="X",INDIRECT("'DATA - økonomi'!J"&amp;4+15*$A89+4*$A89+10),0)+IF(Analyse!$E$115="X",INDIRECT("'DATA - økonomi'!J"&amp;4+15*$A89+4*$A89+11),0)+IF(Analyse!$E$116="X",INDIRECT("'DATA - økonomi'!J"&amp;4+15*$A89+4*$A89+12),0)+IF(Analyse!$E$117="X",INDIRECT("'DATA - økonomi'!J"&amp;4+15*$A89+4*$A89+13),0)+IF(Analyse!$E$129="X",INDIRECT("'DATA - økonomi'!J"&amp;4+15*$A89+4*$A89+14),0)</f>
        <v>0</v>
      </c>
      <c r="K89" s="36">
        <f ca="1">IF(Analyse!$E$3="X",INDIRECT("'DATA - økonomi'!K"&amp;4+15*$A89+4*$A89+0),0)+IF(Analyse!$E$4="X",INDIRECT("'DATA - økonomi'!K"&amp;4+15*$A89+4*$A89+1),0)+IF(Analyse!$E$104="X",INDIRECT("'DATA - økonomi'!K"&amp;4+15*$A89+4*$A89+2),0)+IF(Analyse!$E$105="X",INDIRECT("'DATA - økonomi'!K"&amp;4+15*$A89+4*$A89+3),0)+IF(Analyse!$E$106="X",INDIRECT("'DATA - økonomi'!K"&amp;4+15*$A89+4*$A89+4),0)+IF(Analyse!$E$107="X",INDIRECT("'DATA - økonomi'!K"&amp;4+15*$A89+4*$A89+5),0)+IF(Analyse!$E$108="X",INDIRECT("'DATA - økonomi'!K"&amp;4+15*$A89+4*$A89+6),0)+IF(Analyse!$E$109="X",INDIRECT("'DATA - økonomi'!K"&amp;4+15*$A89+4*$A89+7),0)+IF(Analyse!$E$110="X",INDIRECT("'DATA - økonomi'!K"&amp;4+15*$A89+4*$A89+8),0)+IF(Analyse!$E$111="X",INDIRECT("'DATA - økonomi'!K"&amp;4+15*$A89+4*$A89+9),0)+IF(Analyse!$E$112="X",INDIRECT("'DATA - økonomi'!K"&amp;4+15*$A89+4*$A89+10),0)+IF(Analyse!$E$115="X",INDIRECT("'DATA - økonomi'!K"&amp;4+15*$A89+4*$A89+11),0)+IF(Analyse!$E$116="X",INDIRECT("'DATA - økonomi'!K"&amp;4+15*$A89+4*$A89+12),0)+IF(Analyse!$E$117="X",INDIRECT("'DATA - økonomi'!K"&amp;4+15*$A89+4*$A89+13),0)+IF(Analyse!$E$129="X",INDIRECT("'DATA - økonomi'!K"&amp;4+15*$A89+4*$A89+14),0)</f>
        <v>0</v>
      </c>
      <c r="L89" s="36">
        <f ca="1">IF(Analyse!$E$3="X",INDIRECT("'DATA - økonomi'!L"&amp;4+15*$A89+4*$A89+0),0)+IF(Analyse!$E$4="X",INDIRECT("'DATA - økonomi'!L"&amp;4+15*$A89+4*$A89+1),0)+IF(Analyse!$E$104="X",INDIRECT("'DATA - økonomi'!L"&amp;4+15*$A89+4*$A89+2),0)+IF(Analyse!$E$105="X",INDIRECT("'DATA - økonomi'!L"&amp;4+15*$A89+4*$A89+3),0)+IF(Analyse!$E$106="X",INDIRECT("'DATA - økonomi'!L"&amp;4+15*$A89+4*$A89+4),0)+IF(Analyse!$E$107="X",INDIRECT("'DATA - økonomi'!L"&amp;4+15*$A89+4*$A89+5),0)+IF(Analyse!$E$108="X",INDIRECT("'DATA - økonomi'!L"&amp;4+15*$A89+4*$A89+6),0)+IF(Analyse!$E$109="X",INDIRECT("'DATA - økonomi'!L"&amp;4+15*$A89+4*$A89+7),0)+IF(Analyse!$E$110="X",INDIRECT("'DATA - økonomi'!L"&amp;4+15*$A89+4*$A89+8),0)+IF(Analyse!$E$111="X",INDIRECT("'DATA - økonomi'!L"&amp;4+15*$A89+4*$A89+9),0)+IF(Analyse!$E$112="X",INDIRECT("'DATA - økonomi'!L"&amp;4+15*$A89+4*$A89+10),0)+IF(Analyse!$E$115="X",INDIRECT("'DATA - økonomi'!L"&amp;4+15*$A89+4*$A89+11),0)+IF(Analyse!$E$116="X",INDIRECT("'DATA - økonomi'!L"&amp;4+15*$A89+4*$A89+12),0)+IF(Analyse!$E$117="X",INDIRECT("'DATA - økonomi'!L"&amp;4+15*$A89+4*$A89+13),0)+IF(Analyse!$E$129="X",INDIRECT("'DATA - økonomi'!L"&amp;4+15*$A89+4*$A89+14),0)</f>
        <v>0</v>
      </c>
      <c r="M89" s="36">
        <f ca="1">IF(Analyse!$E$3="X",INDIRECT("'DATA - økonomi'!M"&amp;4+15*$A89+4*$A89+0),0)+IF(Analyse!$E$4="X",INDIRECT("'DATA - økonomi'!M"&amp;4+15*$A89+4*$A89+1),0)+IF(Analyse!$E$104="X",INDIRECT("'DATA - økonomi'!M"&amp;4+15*$A89+4*$A89+2),0)+IF(Analyse!$E$105="X",INDIRECT("'DATA - økonomi'!M"&amp;4+15*$A89+4*$A89+3),0)+IF(Analyse!$E$106="X",INDIRECT("'DATA - økonomi'!M"&amp;4+15*$A89+4*$A89+4),0)+IF(Analyse!$E$107="X",INDIRECT("'DATA - økonomi'!M"&amp;4+15*$A89+4*$A89+5),0)+IF(Analyse!$E$108="X",INDIRECT("'DATA - økonomi'!M"&amp;4+15*$A89+4*$A89+6),0)+IF(Analyse!$E$109="X",INDIRECT("'DATA - økonomi'!M"&amp;4+15*$A89+4*$A89+7),0)+IF(Analyse!$E$110="X",INDIRECT("'DATA - økonomi'!M"&amp;4+15*$A89+4*$A89+8),0)+IF(Analyse!$E$111="X",INDIRECT("'DATA - økonomi'!M"&amp;4+15*$A89+4*$A89+9),0)+IF(Analyse!$E$112="X",INDIRECT("'DATA - økonomi'!M"&amp;4+15*$A89+4*$A89+10),0)+IF(Analyse!$E$115="X",INDIRECT("'DATA - økonomi'!M"&amp;4+15*$A89+4*$A89+11),0)+IF(Analyse!$E$116="X",INDIRECT("'DATA - økonomi'!M"&amp;4+15*$A89+4*$A89+12),0)+IF(Analyse!$E$117="X",INDIRECT("'DATA - økonomi'!M"&amp;4+15*$A89+4*$A89+13),0)+IF(Analyse!$E$129="X",INDIRECT("'DATA - økonomi'!M"&amp;4+15*$A89+4*$A89+14),0)</f>
        <v>0</v>
      </c>
      <c r="N89" s="36">
        <f ca="1">IF(Analyse!$E$3="X",INDIRECT("'DATA - økonomi'!N"&amp;4+15*$A89+4*$A89+0),0)+IF(Analyse!$E$4="X",INDIRECT("'DATA - økonomi'!N"&amp;4+15*$A89+4*$A89+1),0)+IF(Analyse!$E$104="X",INDIRECT("'DATA - økonomi'!N"&amp;4+15*$A89+4*$A89+2),0)+IF(Analyse!$E$105="X",INDIRECT("'DATA - økonomi'!N"&amp;4+15*$A89+4*$A89+3),0)+IF(Analyse!$E$106="X",INDIRECT("'DATA - økonomi'!N"&amp;4+15*$A89+4*$A89+4),0)+IF(Analyse!$E$107="X",INDIRECT("'DATA - økonomi'!N"&amp;4+15*$A89+4*$A89+5),0)+IF(Analyse!$E$108="X",INDIRECT("'DATA - økonomi'!N"&amp;4+15*$A89+4*$A89+6),0)+IF(Analyse!$E$109="X",INDIRECT("'DATA - økonomi'!N"&amp;4+15*$A89+4*$A89+7),0)+IF(Analyse!$E$110="X",INDIRECT("'DATA - økonomi'!N"&amp;4+15*$A89+4*$A89+8),0)+IF(Analyse!$E$111="X",INDIRECT("'DATA - økonomi'!N"&amp;4+15*$A89+4*$A89+9),0)+IF(Analyse!$E$112="X",INDIRECT("'DATA - økonomi'!N"&amp;4+15*$A89+4*$A89+10),0)+IF(Analyse!$E$115="X",INDIRECT("'DATA - økonomi'!N"&amp;4+15*$A89+4*$A89+11),0)+IF(Analyse!$E$116="X",INDIRECT("'DATA - økonomi'!N"&amp;4+15*$A89+4*$A89+12),0)+IF(Analyse!$E$117="X",INDIRECT("'DATA - økonomi'!N"&amp;4+15*$A89+4*$A89+13),0)+IF(Analyse!$E$129="X",INDIRECT("'DATA - økonomi'!N"&amp;4+15*$A89+4*$A89+14),0)</f>
        <v>0</v>
      </c>
      <c r="O89" s="32"/>
      <c r="P89" s="35" t="s">
        <v>97</v>
      </c>
      <c r="Q89" s="36">
        <f ca="1">IF(Analyse!$E$3="X",INDIRECT("'DATA - økonomi'!Q"&amp;4+15*$A89+4*$A89+0),0)+IF(Analyse!$E$4="X",INDIRECT("'DATA - økonomi'!Q"&amp;4+15*$A89+4*$A89+1),0)+IF(Analyse!$E$104="X",INDIRECT("'DATA - økonomi'!Q"&amp;4+15*$A89+4*$A89+2),0)+IF(Analyse!$E$105="X",INDIRECT("'DATA - økonomi'!Q"&amp;4+15*$A89+4*$A89+3),0)+IF(Analyse!$E$106="X",INDIRECT("'DATA - økonomi'!Q"&amp;4+15*$A89+4*$A89+4),0)+IF(Analyse!$E$107="X",INDIRECT("'DATA - økonomi'!Q"&amp;4+15*$A89+4*$A89+5),0)+IF(Analyse!$E$108="X",INDIRECT("'DATA - økonomi'!Q"&amp;4+15*$A89+4*$A89+6),0)+IF(Analyse!$E$109="X",INDIRECT("'DATA - økonomi'!Q"&amp;4+15*$A89+4*$A89+7),0)+IF(Analyse!$E$110="X",INDIRECT("'DATA - økonomi'!Q"&amp;4+15*$A89+4*$A89+8),0)+IF(Analyse!$E$111="X",INDIRECT("'DATA - økonomi'!Q"&amp;4+15*$A89+4*$A89+9),0)+IF(Analyse!$E$112="X",INDIRECT("'DATA - økonomi'!Q"&amp;4+15*$A89+4*$A89+10),0)+IF(Analyse!$E$115="X",INDIRECT("'DATA - økonomi'!Q"&amp;4+15*$A89+4*$A89+11),0)+IF(Analyse!$E$116="X",INDIRECT("'DATA - økonomi'!Q"&amp;4+15*$A89+4*$A89+12),0)+IF(Analyse!$E$117="X",INDIRECT("'DATA - økonomi'!Q"&amp;4+15*$A89+4*$A89+13),0)+IF(Analyse!$E$129="X",INDIRECT("'DATA - økonomi'!Q"&amp;4+15*$A89+4*$A89+14),0)</f>
        <v>0</v>
      </c>
      <c r="R89" s="36">
        <f ca="1">IF(Analyse!$E$3="X",INDIRECT("'DATA - økonomi'!R"&amp;4+15*$A89+4*$A89+0),0)+IF(Analyse!$E$4="X",INDIRECT("'DATA - økonomi'!R"&amp;4+15*$A89+4*$A89+1),0)+IF(Analyse!$E$104="X",INDIRECT("'DATA - økonomi'!R"&amp;4+15*$A89+4*$A89+2),0)+IF(Analyse!$E$105="X",INDIRECT("'DATA - økonomi'!R"&amp;4+15*$A89+4*$A89+3),0)+IF(Analyse!$E$106="X",INDIRECT("'DATA - økonomi'!R"&amp;4+15*$A89+4*$A89+4),0)+IF(Analyse!$E$107="X",INDIRECT("'DATA - økonomi'!R"&amp;4+15*$A89+4*$A89+5),0)+IF(Analyse!$E$108="X",INDIRECT("'DATA - økonomi'!R"&amp;4+15*$A89+4*$A89+6),0)+IF(Analyse!$E$109="X",INDIRECT("'DATA - økonomi'!R"&amp;4+15*$A89+4*$A89+7),0)+IF(Analyse!$E$110="X",INDIRECT("'DATA - økonomi'!R"&amp;4+15*$A89+4*$A89+8),0)+IF(Analyse!$E$111="X",INDIRECT("'DATA - økonomi'!R"&amp;4+15*$A89+4*$A89+9),0)+IF(Analyse!$E$112="X",INDIRECT("'DATA - økonomi'!R"&amp;4+15*$A89+4*$A89+10),0)+IF(Analyse!$E$115="X",INDIRECT("'DATA - økonomi'!R"&amp;4+15*$A89+4*$A89+11),0)+IF(Analyse!$E$116="X",INDIRECT("'DATA - økonomi'!R"&amp;4+15*$A89+4*$A89+12),0)+IF(Analyse!$E$117="X",INDIRECT("'DATA - økonomi'!R"&amp;4+15*$A89+4*$A89+13),0)+IF(Analyse!$E$129="X",INDIRECT("'DATA - økonomi'!R"&amp;4+15*$A89+4*$A89+14),0)</f>
        <v>0</v>
      </c>
      <c r="S89" s="36">
        <f ca="1">IF(Analyse!$E$3="X",INDIRECT("'DATA - økonomi'!S"&amp;4+15*$A89+4*$A89+0),0)+IF(Analyse!$E$4="X",INDIRECT("'DATA - økonomi'!S"&amp;4+15*$A89+4*$A89+1),0)+IF(Analyse!$E$104="X",INDIRECT("'DATA - økonomi'!S"&amp;4+15*$A89+4*$A89+2),0)+IF(Analyse!$E$105="X",INDIRECT("'DATA - økonomi'!S"&amp;4+15*$A89+4*$A89+3),0)+IF(Analyse!$E$106="X",INDIRECT("'DATA - økonomi'!S"&amp;4+15*$A89+4*$A89+4),0)+IF(Analyse!$E$107="X",INDIRECT("'DATA - økonomi'!S"&amp;4+15*$A89+4*$A89+5),0)+IF(Analyse!$E$108="X",INDIRECT("'DATA - økonomi'!S"&amp;4+15*$A89+4*$A89+6),0)+IF(Analyse!$E$109="X",INDIRECT("'DATA - økonomi'!S"&amp;4+15*$A89+4*$A89+7),0)+IF(Analyse!$E$110="X",INDIRECT("'DATA - økonomi'!S"&amp;4+15*$A89+4*$A89+8),0)+IF(Analyse!$E$111="X",INDIRECT("'DATA - økonomi'!S"&amp;4+15*$A89+4*$A89+9),0)+IF(Analyse!$E$112="X",INDIRECT("'DATA - økonomi'!S"&amp;4+15*$A89+4*$A89+10),0)+IF(Analyse!$E$115="X",INDIRECT("'DATA - økonomi'!S"&amp;4+15*$A89+4*$A89+11),0)+IF(Analyse!$E$116="X",INDIRECT("'DATA - økonomi'!S"&amp;4+15*$A89+4*$A89+12),0)+IF(Analyse!$E$117="X",INDIRECT("'DATA - økonomi'!S"&amp;4+15*$A89+4*$A89+13),0)+IF(Analyse!$E$129="X",INDIRECT("'DATA - økonomi'!S"&amp;4+15*$A89+4*$A89+14),0)</f>
        <v>0</v>
      </c>
      <c r="T89" s="36">
        <f ca="1">IF(Analyse!$E$3="X",INDIRECT("'DATA - økonomi'!T"&amp;4+15*$A89+4*$A89+0),0)+IF(Analyse!$E$4="X",INDIRECT("'DATA - økonomi'!T"&amp;4+15*$A89+4*$A89+1),0)+IF(Analyse!$E$104="X",INDIRECT("'DATA - økonomi'!T"&amp;4+15*$A89+4*$A89+2),0)+IF(Analyse!$E$105="X",INDIRECT("'DATA - økonomi'!T"&amp;4+15*$A89+4*$A89+3),0)+IF(Analyse!$E$106="X",INDIRECT("'DATA - økonomi'!T"&amp;4+15*$A89+4*$A89+4),0)+IF(Analyse!$E$107="X",INDIRECT("'DATA - økonomi'!T"&amp;4+15*$A89+4*$A89+5),0)+IF(Analyse!$E$108="X",INDIRECT("'DATA - økonomi'!T"&amp;4+15*$A89+4*$A89+6),0)+IF(Analyse!$E$109="X",INDIRECT("'DATA - økonomi'!T"&amp;4+15*$A89+4*$A89+7),0)+IF(Analyse!$E$110="X",INDIRECT("'DATA - økonomi'!T"&amp;4+15*$A89+4*$A89+8),0)+IF(Analyse!$E$111="X",INDIRECT("'DATA - økonomi'!T"&amp;4+15*$A89+4*$A89+9),0)+IF(Analyse!$E$112="X",INDIRECT("'DATA - økonomi'!T"&amp;4+15*$A89+4*$A89+10),0)+IF(Analyse!$E$115="X",INDIRECT("'DATA - økonomi'!T"&amp;4+15*$A89+4*$A89+11),0)+IF(Analyse!$E$116="X",INDIRECT("'DATA - økonomi'!T"&amp;4+15*$A89+4*$A89+12),0)+IF(Analyse!$E$117="X",INDIRECT("'DATA - økonomi'!T"&amp;4+15*$A89+4*$A89+13),0)+IF(Analyse!$E$129="X",INDIRECT("'DATA - økonomi'!T"&amp;4+15*$A89+4*$A89+14),0)</f>
        <v>0</v>
      </c>
      <c r="U89" s="36">
        <f ca="1">IF(Analyse!$E$3="X",INDIRECT("'DATA - økonomi'!U"&amp;4+15*$A89+4*$A89+0),0)+IF(Analyse!$E$4="X",INDIRECT("'DATA - økonomi'!U"&amp;4+15*$A89+4*$A89+1),0)+IF(Analyse!$E$104="X",INDIRECT("'DATA - økonomi'!U"&amp;4+15*$A89+4*$A89+2),0)+IF(Analyse!$E$105="X",INDIRECT("'DATA - økonomi'!U"&amp;4+15*$A89+4*$A89+3),0)+IF(Analyse!$E$106="X",INDIRECT("'DATA - økonomi'!U"&amp;4+15*$A89+4*$A89+4),0)+IF(Analyse!$E$107="X",INDIRECT("'DATA - økonomi'!U"&amp;4+15*$A89+4*$A89+5),0)+IF(Analyse!$E$108="X",INDIRECT("'DATA - økonomi'!U"&amp;4+15*$A89+4*$A89+6),0)+IF(Analyse!$E$109="X",INDIRECT("'DATA - økonomi'!U"&amp;4+15*$A89+4*$A89+7),0)+IF(Analyse!$E$110="X",INDIRECT("'DATA - økonomi'!U"&amp;4+15*$A89+4*$A89+8),0)+IF(Analyse!$E$111="X",INDIRECT("'DATA - økonomi'!U"&amp;4+15*$A89+4*$A89+9),0)+IF(Analyse!$E$112="X",INDIRECT("'DATA - økonomi'!U"&amp;4+15*$A89+4*$A89+10),0)+IF(Analyse!$E$115="X",INDIRECT("'DATA - økonomi'!U"&amp;4+15*$A89+4*$A89+11),0)+IF(Analyse!$E$116="X",INDIRECT("'DATA - økonomi'!U"&amp;4+15*$A89+4*$A89+12),0)+IF(Analyse!$E$117="X",INDIRECT("'DATA - økonomi'!U"&amp;4+15*$A89+4*$A89+13),0)+IF(Analyse!$E$129="X",INDIRECT("'DATA - økonomi'!U"&amp;4+15*$A89+4*$A89+14),0)</f>
        <v>0</v>
      </c>
      <c r="V89" s="36">
        <f ca="1">IF(Analyse!$E$3="X",INDIRECT("'DATA - økonomi'!V"&amp;4+15*$A89+4*$A89+0),0)+IF(Analyse!$E$4="X",INDIRECT("'DATA - økonomi'!V"&amp;4+15*$A89+4*$A89+1),0)+IF(Analyse!$E$104="X",INDIRECT("'DATA - økonomi'!V"&amp;4+15*$A89+4*$A89+2),0)+IF(Analyse!$E$105="X",INDIRECT("'DATA - økonomi'!V"&amp;4+15*$A89+4*$A89+3),0)+IF(Analyse!$E$106="X",INDIRECT("'DATA - økonomi'!V"&amp;4+15*$A89+4*$A89+4),0)+IF(Analyse!$E$107="X",INDIRECT("'DATA - økonomi'!V"&amp;4+15*$A89+4*$A89+5),0)+IF(Analyse!$E$108="X",INDIRECT("'DATA - økonomi'!V"&amp;4+15*$A89+4*$A89+6),0)+IF(Analyse!$E$109="X",INDIRECT("'DATA - økonomi'!V"&amp;4+15*$A89+4*$A89+7),0)+IF(Analyse!$E$110="X",INDIRECT("'DATA - økonomi'!V"&amp;4+15*$A89+4*$A89+8),0)+IF(Analyse!$E$111="X",INDIRECT("'DATA - økonomi'!V"&amp;4+15*$A89+4*$A89+9),0)+IF(Analyse!$E$112="X",INDIRECT("'DATA - økonomi'!V"&amp;4+15*$A89+4*$A89+10),0)+IF(Analyse!$E$115="X",INDIRECT("'DATA - økonomi'!V"&amp;4+15*$A89+4*$A89+11),0)+IF(Analyse!$E$116="X",INDIRECT("'DATA - økonomi'!V"&amp;4+15*$A89+4*$A89+12),0)+IF(Analyse!$E$117="X",INDIRECT("'DATA - økonomi'!V"&amp;4+15*$A89+4*$A89+13),0)+IF(Analyse!$E$129="X",INDIRECT("'DATA - økonomi'!V"&amp;4+15*$A89+4*$A89+14),0)</f>
        <v>0</v>
      </c>
      <c r="W89" s="36">
        <f ca="1">IF(Analyse!$E$3="X",INDIRECT("'DATA - økonomi'!W"&amp;4+15*$A89+4*$A89+0),0)+IF(Analyse!$E$4="X",INDIRECT("'DATA - økonomi'!W"&amp;4+15*$A89+4*$A89+1),0)+IF(Analyse!$E$104="X",INDIRECT("'DATA - økonomi'!W"&amp;4+15*$A89+4*$A89+2),0)+IF(Analyse!$E$105="X",INDIRECT("'DATA - økonomi'!W"&amp;4+15*$A89+4*$A89+3),0)+IF(Analyse!$E$106="X",INDIRECT("'DATA - økonomi'!W"&amp;4+15*$A89+4*$A89+4),0)+IF(Analyse!$E$107="X",INDIRECT("'DATA - økonomi'!W"&amp;4+15*$A89+4*$A89+5),0)+IF(Analyse!$E$108="X",INDIRECT("'DATA - økonomi'!W"&amp;4+15*$A89+4*$A89+6),0)+IF(Analyse!$E$109="X",INDIRECT("'DATA - økonomi'!W"&amp;4+15*$A89+4*$A89+7),0)+IF(Analyse!$E$110="X",INDIRECT("'DATA - økonomi'!W"&amp;4+15*$A89+4*$A89+8),0)+IF(Analyse!$E$111="X",INDIRECT("'DATA - økonomi'!W"&amp;4+15*$A89+4*$A89+9),0)+IF(Analyse!$E$112="X",INDIRECT("'DATA - økonomi'!W"&amp;4+15*$A89+4*$A89+10),0)+IF(Analyse!$E$115="X",INDIRECT("'DATA - økonomi'!W"&amp;4+15*$A89+4*$A89+11),0)+IF(Analyse!$E$116="X",INDIRECT("'DATA - økonomi'!W"&amp;4+15*$A89+4*$A89+12),0)+IF(Analyse!$E$117="X",INDIRECT("'DATA - økonomi'!W"&amp;4+15*$A89+4*$A89+13),0)+IF(Analyse!$E$129="X",INDIRECT("'DATA - økonomi'!W"&amp;4+15*$A89+4*$A89+14),0)</f>
        <v>0</v>
      </c>
      <c r="X89" s="36">
        <f ca="1">IF(Analyse!$E$3="X",INDIRECT("'DATA - økonomi'!X"&amp;4+15*$A89+4*$A89+0),0)+IF(Analyse!$E$4="X",INDIRECT("'DATA - økonomi'!X"&amp;4+15*$A89+4*$A89+1),0)+IF(Analyse!$E$104="X",INDIRECT("'DATA - økonomi'!X"&amp;4+15*$A89+4*$A89+2),0)+IF(Analyse!$E$105="X",INDIRECT("'DATA - økonomi'!X"&amp;4+15*$A89+4*$A89+3),0)+IF(Analyse!$E$106="X",INDIRECT("'DATA - økonomi'!X"&amp;4+15*$A89+4*$A89+4),0)+IF(Analyse!$E$107="X",INDIRECT("'DATA - økonomi'!X"&amp;4+15*$A89+4*$A89+5),0)+IF(Analyse!$E$108="X",INDIRECT("'DATA - økonomi'!X"&amp;4+15*$A89+4*$A89+6),0)+IF(Analyse!$E$109="X",INDIRECT("'DATA - økonomi'!X"&amp;4+15*$A89+4*$A89+7),0)+IF(Analyse!$E$110="X",INDIRECT("'DATA - økonomi'!X"&amp;4+15*$A89+4*$A89+8),0)+IF(Analyse!$E$111="X",INDIRECT("'DATA - økonomi'!X"&amp;4+15*$A89+4*$A89+9),0)+IF(Analyse!$E$112="X",INDIRECT("'DATA - økonomi'!X"&amp;4+15*$A89+4*$A89+10),0)+IF(Analyse!$E$115="X",INDIRECT("'DATA - økonomi'!X"&amp;4+15*$A89+4*$A89+11),0)+IF(Analyse!$E$116="X",INDIRECT("'DATA - økonomi'!X"&amp;4+15*$A89+4*$A89+12),0)+IF(Analyse!$E$117="X",INDIRECT("'DATA - økonomi'!X"&amp;4+15*$A89+4*$A89+13),0)+IF(Analyse!$E$129="X",INDIRECT("'DATA - økonomi'!X"&amp;4+15*$A89+4*$A89+14),0)</f>
        <v>0</v>
      </c>
      <c r="Y89" s="36">
        <f ca="1">IF(Analyse!$E$3="X",INDIRECT("'DATA - økonomi'!Y"&amp;4+15*$A89+4*$A89+0),0)+IF(Analyse!$E$4="X",INDIRECT("'DATA - økonomi'!Y"&amp;4+15*$A89+4*$A89+1),0)+IF(Analyse!$E$104="X",INDIRECT("'DATA - økonomi'!Y"&amp;4+15*$A89+4*$A89+2),0)+IF(Analyse!$E$105="X",INDIRECT("'DATA - økonomi'!Y"&amp;4+15*$A89+4*$A89+3),0)+IF(Analyse!$E$106="X",INDIRECT("'DATA - økonomi'!Y"&amp;4+15*$A89+4*$A89+4),0)+IF(Analyse!$E$107="X",INDIRECT("'DATA - økonomi'!Y"&amp;4+15*$A89+4*$A89+5),0)+IF(Analyse!$E$108="X",INDIRECT("'DATA - økonomi'!Y"&amp;4+15*$A89+4*$A89+6),0)+IF(Analyse!$E$109="X",INDIRECT("'DATA - økonomi'!Y"&amp;4+15*$A89+4*$A89+7),0)+IF(Analyse!$E$110="X",INDIRECT("'DATA - økonomi'!Y"&amp;4+15*$A89+4*$A89+8),0)+IF(Analyse!$E$111="X",INDIRECT("'DATA - økonomi'!Y"&amp;4+15*$A89+4*$A89+9),0)+IF(Analyse!$E$112="X",INDIRECT("'DATA - økonomi'!Y"&amp;4+15*$A89+4*$A89+10),0)+IF(Analyse!$E$115="X",INDIRECT("'DATA - økonomi'!Y"&amp;4+15*$A89+4*$A89+11),0)+IF(Analyse!$E$116="X",INDIRECT("'DATA - økonomi'!Y"&amp;4+15*$A89+4*$A89+12),0)+IF(Analyse!$E$117="X",INDIRECT("'DATA - økonomi'!Y"&amp;4+15*$A89+4*$A89+13),0)+IF(Analyse!$E$129="X",INDIRECT("'DATA - økonomi'!Y"&amp;4+15*$A89+4*$A89+14),0)</f>
        <v>0</v>
      </c>
      <c r="Z89" s="36">
        <f ca="1">IF(Analyse!$E$3="X",INDIRECT("'DATA - økonomi'!Z"&amp;4+15*$A89+4*$A89+0),0)+IF(Analyse!$E$4="X",INDIRECT("'DATA - økonomi'!Z"&amp;4+15*$A89+4*$A89+1),0)+IF(Analyse!$E$104="X",INDIRECT("'DATA - økonomi'!Z"&amp;4+15*$A89+4*$A89+2),0)+IF(Analyse!$E$105="X",INDIRECT("'DATA - økonomi'!Z"&amp;4+15*$A89+4*$A89+3),0)+IF(Analyse!$E$106="X",INDIRECT("'DATA - økonomi'!Z"&amp;4+15*$A89+4*$A89+4),0)+IF(Analyse!$E$107="X",INDIRECT("'DATA - økonomi'!Z"&amp;4+15*$A89+4*$A89+5),0)+IF(Analyse!$E$108="X",INDIRECT("'DATA - økonomi'!Z"&amp;4+15*$A89+4*$A89+6),0)+IF(Analyse!$E$109="X",INDIRECT("'DATA - økonomi'!Z"&amp;4+15*$A89+4*$A89+7),0)+IF(Analyse!$E$110="X",INDIRECT("'DATA - økonomi'!Z"&amp;4+15*$A89+4*$A89+8),0)+IF(Analyse!$E$111="X",INDIRECT("'DATA - økonomi'!Z"&amp;4+15*$A89+4*$A89+9),0)+IF(Analyse!$E$112="X",INDIRECT("'DATA - økonomi'!Z"&amp;4+15*$A89+4*$A89+10),0)+IF(Analyse!$E$115="X",INDIRECT("'DATA - økonomi'!Z"&amp;4+15*$A89+4*$A89+11),0)+IF(Analyse!$E$116="X",INDIRECT("'DATA - økonomi'!Z"&amp;4+15*$A89+4*$A89+12),0)+IF(Analyse!$E$117="X",INDIRECT("'DATA - økonomi'!Z"&amp;4+15*$A89+4*$A89+13),0)+IF(Analyse!$E$129="X",INDIRECT("'DATA - økonomi'!Z"&amp;4+15*$A89+4*$A89+14),0)</f>
        <v>0</v>
      </c>
      <c r="AA89" s="36">
        <f ca="1">IF(Analyse!$E$3="X",INDIRECT("'DATA - økonomi'!Z"&amp;4+15*$A89+4*$A89+0),0)+IF(Analyse!$E$4="X",INDIRECT("'DATA - økonomi'!Z"&amp;4+15*$A89+4*$A89+1),0)+IF(Analyse!$E$104="X",INDIRECT("'DATA - økonomi'!Z"&amp;4+15*$A89+4*$A89+2),0)+IF(Analyse!$E$105="X",INDIRECT("'DATA - økonomi'!Z"&amp;4+15*$A89+4*$A89+3),0)+IF(Analyse!$E$106="X",INDIRECT("'DATA - økonomi'!Z"&amp;4+15*$A89+4*$A89+4),0)+IF(Analyse!$E$107="X",INDIRECT("'DATA - økonomi'!Z"&amp;4+15*$A89+4*$A89+5),0)+IF(Analyse!$E$108="X",INDIRECT("'DATA - økonomi'!Z"&amp;4+15*$A89+4*$A89+6),0)+IF(Analyse!$E$109="X",INDIRECT("'DATA - økonomi'!Z"&amp;4+15*$A89+4*$A89+7),0)+IF(Analyse!$E$110="X",INDIRECT("'DATA - økonomi'!Z"&amp;4+15*$A89+4*$A89+8),0)+IF(Analyse!$E$111="X",INDIRECT("'DATA - økonomi'!Z"&amp;4+15*$A89+4*$A89+9),0)+IF(Analyse!$E$112="X",INDIRECT("'DATA - økonomi'!Z"&amp;4+15*$A89+4*$A89+10),0)+IF(Analyse!$E$115="X",INDIRECT("'DATA - økonomi'!Z"&amp;4+15*$A89+4*$A89+11),0)+IF(Analyse!$E$116="X",INDIRECT("'DATA - økonomi'!Z"&amp;4+15*$A89+4*$A89+12),0)+IF(Analyse!$E$117="X",INDIRECT("'DATA - økonomi'!Z"&amp;4+15*$A89+4*$A89+13),0)+IF(Analyse!$E$129="X",INDIRECT("'DATA - økonomi'!Z"&amp;4+15*$A89+4*$A89+14),0)</f>
        <v>0</v>
      </c>
      <c r="AB89" s="36">
        <f ca="1">IF(Analyse!$E$3="X",INDIRECT("'DATA - økonomi'!Z"&amp;4+15*$A89+4*$A89+0),0)+IF(Analyse!$E$4="X",INDIRECT("'DATA - økonomi'!Z"&amp;4+15*$A89+4*$A89+1),0)+IF(Analyse!$E$104="X",INDIRECT("'DATA - økonomi'!Z"&amp;4+15*$A89+4*$A89+2),0)+IF(Analyse!$E$105="X",INDIRECT("'DATA - økonomi'!Z"&amp;4+15*$A89+4*$A89+3),0)+IF(Analyse!$E$106="X",INDIRECT("'DATA - økonomi'!Z"&amp;4+15*$A89+4*$A89+4),0)+IF(Analyse!$E$107="X",INDIRECT("'DATA - økonomi'!Z"&amp;4+15*$A89+4*$A89+5),0)+IF(Analyse!$E$108="X",INDIRECT("'DATA - økonomi'!Z"&amp;4+15*$A89+4*$A89+6),0)+IF(Analyse!$E$109="X",INDIRECT("'DATA - økonomi'!Z"&amp;4+15*$A89+4*$A89+7),0)+IF(Analyse!$E$110="X",INDIRECT("'DATA - økonomi'!Z"&amp;4+15*$A89+4*$A89+8),0)+IF(Analyse!$E$111="X",INDIRECT("'DATA - økonomi'!Z"&amp;4+15*$A89+4*$A89+9),0)+IF(Analyse!$E$112="X",INDIRECT("'DATA - økonomi'!Z"&amp;4+15*$A89+4*$A89+10),0)+IF(Analyse!$E$115="X",INDIRECT("'DATA - økonomi'!Z"&amp;4+15*$A89+4*$A89+11),0)+IF(Analyse!$E$116="X",INDIRECT("'DATA - økonomi'!Z"&amp;4+15*$A89+4*$A89+12),0)+IF(Analyse!$E$117="X",INDIRECT("'DATA - økonomi'!Z"&amp;4+15*$A89+4*$A89+13),0)+IF(Analyse!$E$129="X",INDIRECT("'DATA - økonomi'!Z"&amp;4+15*$A89+4*$A89+14),0)</f>
        <v>0</v>
      </c>
      <c r="AC89" s="30"/>
      <c r="AD89" s="35" t="s">
        <v>97</v>
      </c>
      <c r="AE89" s="36">
        <f ca="1">IF(Analyse!$E$3="X",INDIRECT("'DATA - økonomi'!AE"&amp;4+15*$A89+4*$A89+0),0)+IF(Analyse!$E$4="X",INDIRECT("'DATA - økonomi'!AE"&amp;4+15*$A89+4*$A89+1),0)+IF(Analyse!$E$104="X",INDIRECT("'DATA - økonomi'!AE"&amp;4+15*$A89+4*$A89+2),0)+IF(Analyse!$E$105="X",INDIRECT("'DATA - økonomi'!AE"&amp;4+15*$A89+4*$A89+3),0)+IF(Analyse!$E$106="X",INDIRECT("'DATA - økonomi'!AE"&amp;4+15*$A89+4*$A89+4),0)+IF(Analyse!$E$107="X",INDIRECT("'DATA - økonomi'!AE"&amp;4+15*$A89+4*$A89+5),0)+IF(Analyse!$E$108="X",INDIRECT("'DATA - økonomi'!AE"&amp;4+15*$A89+4*$A89+6),0)+IF(Analyse!$E$109="X",INDIRECT("'DATA - økonomi'!AE"&amp;4+15*$A89+4*$A89+7),0)+IF(Analyse!$E$110="X",INDIRECT("'DATA - økonomi'!AE"&amp;4+15*$A89+4*$A89+8),0)+IF(Analyse!$E$111="X",INDIRECT("'DATA - økonomi'!AE"&amp;4+15*$A89+4*$A89+9),0)+IF(Analyse!$E$112="X",INDIRECT("'DATA - økonomi'!AE"&amp;4+15*$A89+4*$A89+10),0)+IF(Analyse!$E$115="X",INDIRECT("'DATA - økonomi'!AE"&amp;4+15*$A89+4*$A89+11),0)+IF(Analyse!$E$116="X",INDIRECT("'DATA - økonomi'!AE"&amp;4+15*$A89+4*$A89+12),0)+IF(Analyse!$E$117="X",INDIRECT("'DATA - økonomi'!AE"&amp;4+15*$A89+4*$A89+13),0)+IF(Analyse!$E$129="X",INDIRECT("'DATA - økonomi'!AE"&amp;4+15*$A89+4*$A89+14),0)</f>
        <v>0</v>
      </c>
      <c r="AF89" s="36">
        <f ca="1">IF(Analyse!$E$3="X",INDIRECT("'DATA - økonomi'!AF"&amp;4+15*$A89+4*$A89+0),0)+IF(Analyse!$E$4="X",INDIRECT("'DATA - økonomi'!AF"&amp;4+15*$A89+4*$A89+1),0)+IF(Analyse!$E$104="X",INDIRECT("'DATA - økonomi'!AF"&amp;4+15*$A89+4*$A89+2),0)+IF(Analyse!$E$105="X",INDIRECT("'DATA - økonomi'!AF"&amp;4+15*$A89+4*$A89+3),0)+IF(Analyse!$E$106="X",INDIRECT("'DATA - økonomi'!AF"&amp;4+15*$A89+4*$A89+4),0)+IF(Analyse!$E$107="X",INDIRECT("'DATA - økonomi'!AF"&amp;4+15*$A89+4*$A89+5),0)+IF(Analyse!$E$108="X",INDIRECT("'DATA - økonomi'!AF"&amp;4+15*$A89+4*$A89+6),0)+IF(Analyse!$E$109="X",INDIRECT("'DATA - økonomi'!AF"&amp;4+15*$A89+4*$A89+7),0)+IF(Analyse!$E$110="X",INDIRECT("'DATA - økonomi'!AF"&amp;4+15*$A89+4*$A89+8),0)+IF(Analyse!$E$111="X",INDIRECT("'DATA - økonomi'!AF"&amp;4+15*$A89+4*$A89+9),0)+IF(Analyse!$E$112="X",INDIRECT("'DATA - økonomi'!AF"&amp;4+15*$A89+4*$A89+10),0)+IF(Analyse!$E$115="X",INDIRECT("'DATA - økonomi'!AF"&amp;4+15*$A89+4*$A89+11),0)+IF(Analyse!$E$116="X",INDIRECT("'DATA - økonomi'!AF"&amp;4+15*$A89+4*$A89+12),0)+IF(Analyse!$E$117="X",INDIRECT("'DATA - økonomi'!AF"&amp;4+15*$A89+4*$A89+13),0)+IF(Analyse!$E$129="X",INDIRECT("'DATA - økonomi'!AF"&amp;4+15*$A89+4*$A89+14),0)</f>
        <v>0</v>
      </c>
      <c r="AG89" s="36">
        <f ca="1">IF(Analyse!$E$3="X",INDIRECT("'DATA - økonomi'!AG"&amp;4+15*$A89+4*$A89+0),0)+IF(Analyse!$E$4="X",INDIRECT("'DATA - økonomi'!AG"&amp;4+15*$A89+4*$A89+1),0)+IF(Analyse!$E$104="X",INDIRECT("'DATA - økonomi'!AG"&amp;4+15*$A89+4*$A89+2),0)+IF(Analyse!$E$105="X",INDIRECT("'DATA - økonomi'!AG"&amp;4+15*$A89+4*$A89+3),0)+IF(Analyse!$E$106="X",INDIRECT("'DATA - økonomi'!AG"&amp;4+15*$A89+4*$A89+4),0)+IF(Analyse!$E$107="X",INDIRECT("'DATA - økonomi'!AG"&amp;4+15*$A89+4*$A89+5),0)+IF(Analyse!$E$108="X",INDIRECT("'DATA - økonomi'!AG"&amp;4+15*$A89+4*$A89+6),0)+IF(Analyse!$E$109="X",INDIRECT("'DATA - økonomi'!AG"&amp;4+15*$A89+4*$A89+7),0)+IF(Analyse!$E$110="X",INDIRECT("'DATA - økonomi'!AG"&amp;4+15*$A89+4*$A89+8),0)+IF(Analyse!$E$111="X",INDIRECT("'DATA - økonomi'!AG"&amp;4+15*$A89+4*$A89+9),0)+IF(Analyse!$E$112="X",INDIRECT("'DATA - økonomi'!AG"&amp;4+15*$A89+4*$A89+10),0)+IF(Analyse!$E$115="X",INDIRECT("'DATA - økonomi'!AG"&amp;4+15*$A89+4*$A89+11),0)+IF(Analyse!$E$116="X",INDIRECT("'DATA - økonomi'!AG"&amp;4+15*$A89+4*$A89+12),0)+IF(Analyse!$E$117="X",INDIRECT("'DATA - økonomi'!AG"&amp;4+15*$A89+4*$A89+13),0)+IF(Analyse!$E$129="X",INDIRECT("'DATA - økonomi'!AG"&amp;4+15*$A89+4*$A89+14),0)</f>
        <v>0</v>
      </c>
      <c r="AH89" s="36">
        <f ca="1">IF(Analyse!$E$3="X",INDIRECT("'DATA - økonomi'!AH"&amp;4+15*$A89+4*$A89+0),0)+IF(Analyse!$E$4="X",INDIRECT("'DATA - økonomi'!AH"&amp;4+15*$A89+4*$A89+1),0)+IF(Analyse!$E$104="X",INDIRECT("'DATA - økonomi'!AH"&amp;4+15*$A89+4*$A89+2),0)+IF(Analyse!$E$105="X",INDIRECT("'DATA - økonomi'!AH"&amp;4+15*$A89+4*$A89+3),0)+IF(Analyse!$E$106="X",INDIRECT("'DATA - økonomi'!AH"&amp;4+15*$A89+4*$A89+4),0)+IF(Analyse!$E$107="X",INDIRECT("'DATA - økonomi'!AH"&amp;4+15*$A89+4*$A89+5),0)+IF(Analyse!$E$108="X",INDIRECT("'DATA - økonomi'!AH"&amp;4+15*$A89+4*$A89+6),0)+IF(Analyse!$E$109="X",INDIRECT("'DATA - økonomi'!AH"&amp;4+15*$A89+4*$A89+7),0)+IF(Analyse!$E$110="X",INDIRECT("'DATA - økonomi'!AH"&amp;4+15*$A89+4*$A89+8),0)+IF(Analyse!$E$111="X",INDIRECT("'DATA - økonomi'!AH"&amp;4+15*$A89+4*$A89+9),0)+IF(Analyse!$E$112="X",INDIRECT("'DATA - økonomi'!AH"&amp;4+15*$A89+4*$A89+10),0)+IF(Analyse!$E$115="X",INDIRECT("'DATA - økonomi'!AH"&amp;4+15*$A89+4*$A89+11),0)+IF(Analyse!$E$116="X",INDIRECT("'DATA - økonomi'!AH"&amp;4+15*$A89+4*$A89+12),0)+IF(Analyse!$E$117="X",INDIRECT("'DATA - økonomi'!AH"&amp;4+15*$A89+4*$A89+13),0)+IF(Analyse!$E$129="X",INDIRECT("'DATA - økonomi'!AH"&amp;4+15*$A89+4*$A89+14),0)</f>
        <v>0</v>
      </c>
      <c r="AI89" s="36">
        <f ca="1">IF(Analyse!$E$3="X",INDIRECT("'DATA - økonomi'!AI"&amp;4+15*$A89+4*$A89+0),0)+IF(Analyse!$E$4="X",INDIRECT("'DATA - økonomi'!AI"&amp;4+15*$A89+4*$A89+1),0)+IF(Analyse!$E$104="X",INDIRECT("'DATA - økonomi'!AI"&amp;4+15*$A89+4*$A89+2),0)+IF(Analyse!$E$105="X",INDIRECT("'DATA - økonomi'!AI"&amp;4+15*$A89+4*$A89+3),0)+IF(Analyse!$E$106="X",INDIRECT("'DATA - økonomi'!AI"&amp;4+15*$A89+4*$A89+4),0)+IF(Analyse!$E$107="X",INDIRECT("'DATA - økonomi'!AI"&amp;4+15*$A89+4*$A89+5),0)+IF(Analyse!$E$108="X",INDIRECT("'DATA - økonomi'!AI"&amp;4+15*$A89+4*$A89+6),0)+IF(Analyse!$E$109="X",INDIRECT("'DATA - økonomi'!AI"&amp;4+15*$A89+4*$A89+7),0)+IF(Analyse!$E$110="X",INDIRECT("'DATA - økonomi'!AI"&amp;4+15*$A89+4*$A89+8),0)+IF(Analyse!$E$111="X",INDIRECT("'DATA - økonomi'!AI"&amp;4+15*$A89+4*$A89+9),0)+IF(Analyse!$E$112="X",INDIRECT("'DATA - økonomi'!AI"&amp;4+15*$A89+4*$A89+10),0)+IF(Analyse!$E$115="X",INDIRECT("'DATA - økonomi'!AI"&amp;4+15*$A89+4*$A89+11),0)+IF(Analyse!$E$116="X",INDIRECT("'DATA - økonomi'!AI"&amp;4+15*$A89+4*$A89+12),0)+IF(Analyse!$E$117="X",INDIRECT("'DATA - økonomi'!AI"&amp;4+15*$A89+4*$A89+13),0)+IF(Analyse!$E$129="X",INDIRECT("'DATA - økonomi'!AI"&amp;4+15*$A89+4*$A89+14),0)</f>
        <v>0</v>
      </c>
      <c r="AJ89" s="36">
        <f ca="1">IF(Analyse!$E$3="X",INDIRECT("'DATA - økonomi'!AJ"&amp;4+15*$A89+4*$A89+0),0)+IF(Analyse!$E$4="X",INDIRECT("'DATA - økonomi'!AJ"&amp;4+15*$A89+4*$A89+1),0)+IF(Analyse!$E$104="X",INDIRECT("'DATA - økonomi'!AJ"&amp;4+15*$A89+4*$A89+2),0)+IF(Analyse!$E$105="X",INDIRECT("'DATA - økonomi'!AJ"&amp;4+15*$A89+4*$A89+3),0)+IF(Analyse!$E$106="X",INDIRECT("'DATA - økonomi'!AJ"&amp;4+15*$A89+4*$A89+4),0)+IF(Analyse!$E$107="X",INDIRECT("'DATA - økonomi'!AJ"&amp;4+15*$A89+4*$A89+5),0)+IF(Analyse!$E$108="X",INDIRECT("'DATA - økonomi'!AJ"&amp;4+15*$A89+4*$A89+6),0)+IF(Analyse!$E$109="X",INDIRECT("'DATA - økonomi'!AJ"&amp;4+15*$A89+4*$A89+7),0)+IF(Analyse!$E$110="X",INDIRECT("'DATA - økonomi'!AJ"&amp;4+15*$A89+4*$A89+8),0)+IF(Analyse!$E$111="X",INDIRECT("'DATA - økonomi'!AJ"&amp;4+15*$A89+4*$A89+9),0)+IF(Analyse!$E$112="X",INDIRECT("'DATA - økonomi'!AJ"&amp;4+15*$A89+4*$A89+10),0)+IF(Analyse!$E$115="X",INDIRECT("'DATA - økonomi'!AJ"&amp;4+15*$A89+4*$A89+11),0)+IF(Analyse!$E$116="X",INDIRECT("'DATA - økonomi'!AJ"&amp;4+15*$A89+4*$A89+12),0)+IF(Analyse!$E$117="X",INDIRECT("'DATA - økonomi'!AJ"&amp;4+15*$A89+4*$A89+13),0)+IF(Analyse!$E$129="X",INDIRECT("'DATA - økonomi'!AJ"&amp;4+15*$A89+4*$A89+14),0)</f>
        <v>0</v>
      </c>
      <c r="AK89" s="36">
        <f ca="1">IF(Analyse!$E$3="X",INDIRECT("'DATA - økonomi'!AK"&amp;4+15*$A89+4*$A89+0),0)+IF(Analyse!$E$4="X",INDIRECT("'DATA - økonomi'!AK"&amp;4+15*$A89+4*$A89+1),0)+IF(Analyse!$E$104="X",INDIRECT("'DATA - økonomi'!AK"&amp;4+15*$A89+4*$A89+2),0)+IF(Analyse!$E$105="X",INDIRECT("'DATA - økonomi'!AK"&amp;4+15*$A89+4*$A89+3),0)+IF(Analyse!$E$106="X",INDIRECT("'DATA - økonomi'!AK"&amp;4+15*$A89+4*$A89+4),0)+IF(Analyse!$E$107="X",INDIRECT("'DATA - økonomi'!AK"&amp;4+15*$A89+4*$A89+5),0)+IF(Analyse!$E$108="X",INDIRECT("'DATA - økonomi'!AK"&amp;4+15*$A89+4*$A89+6),0)+IF(Analyse!$E$109="X",INDIRECT("'DATA - økonomi'!AK"&amp;4+15*$A89+4*$A89+7),0)+IF(Analyse!$E$110="X",INDIRECT("'DATA - økonomi'!AK"&amp;4+15*$A89+4*$A89+8),0)+IF(Analyse!$E$111="X",INDIRECT("'DATA - økonomi'!AK"&amp;4+15*$A89+4*$A89+9),0)+IF(Analyse!$E$112="X",INDIRECT("'DATA - økonomi'!AK"&amp;4+15*$A89+4*$A89+10),0)+IF(Analyse!$E$115="X",INDIRECT("'DATA - økonomi'!AK"&amp;4+15*$A89+4*$A89+11),0)+IF(Analyse!$E$116="X",INDIRECT("'DATA - økonomi'!AK"&amp;4+15*$A89+4*$A89+12),0)+IF(Analyse!$E$117="X",INDIRECT("'DATA - økonomi'!AK"&amp;4+15*$A89+4*$A89+13),0)+IF(Analyse!$E$129="X",INDIRECT("'DATA - økonomi'!AK"&amp;4+15*$A89+4*$A89+14),0)</f>
        <v>0</v>
      </c>
      <c r="AL89" s="36">
        <f ca="1">IF(Analyse!$E$3="X",INDIRECT("'DATA - økonomi'!AL"&amp;4+15*$A89+4*$A89+0),0)+IF(Analyse!$E$4="X",INDIRECT("'DATA - økonomi'!AL"&amp;4+15*$A89+4*$A89+1),0)+IF(Analyse!$E$104="X",INDIRECT("'DATA - økonomi'!AL"&amp;4+15*$A89+4*$A89+2),0)+IF(Analyse!$E$105="X",INDIRECT("'DATA - økonomi'!AL"&amp;4+15*$A89+4*$A89+3),0)+IF(Analyse!$E$106="X",INDIRECT("'DATA - økonomi'!AL"&amp;4+15*$A89+4*$A89+4),0)+IF(Analyse!$E$107="X",INDIRECT("'DATA - økonomi'!AL"&amp;4+15*$A89+4*$A89+5),0)+IF(Analyse!$E$108="X",INDIRECT("'DATA - økonomi'!AL"&amp;4+15*$A89+4*$A89+6),0)+IF(Analyse!$E$109="X",INDIRECT("'DATA - økonomi'!AL"&amp;4+15*$A89+4*$A89+7),0)+IF(Analyse!$E$110="X",INDIRECT("'DATA - økonomi'!AL"&amp;4+15*$A89+4*$A89+8),0)+IF(Analyse!$E$111="X",INDIRECT("'DATA - økonomi'!AL"&amp;4+15*$A89+4*$A89+9),0)+IF(Analyse!$E$112="X",INDIRECT("'DATA - økonomi'!AL"&amp;4+15*$A89+4*$A89+10),0)+IF(Analyse!$E$115="X",INDIRECT("'DATA - økonomi'!AL"&amp;4+15*$A89+4*$A89+11),0)+IF(Analyse!$E$116="X",INDIRECT("'DATA - økonomi'!AL"&amp;4+15*$A89+4*$A89+12),0)+IF(Analyse!$E$117="X",INDIRECT("'DATA - økonomi'!AL"&amp;4+15*$A89+4*$A89+13),0)+IF(Analyse!$E$129="X",INDIRECT("'DATA - økonomi'!AL"&amp;4+15*$A89+4*$A89+14),0)</f>
        <v>0</v>
      </c>
      <c r="AM89" s="36">
        <f ca="1">IF(Analyse!$E$3="X",INDIRECT("'DATA - økonomi'!AM"&amp;4+15*$A89+4*$A89+0),0)+IF(Analyse!$E$4="X",INDIRECT("'DATA - økonomi'!AM"&amp;4+15*$A89+4*$A89+1),0)+IF(Analyse!$E$104="X",INDIRECT("'DATA - økonomi'!AM"&amp;4+15*$A89+4*$A89+2),0)+IF(Analyse!$E$105="X",INDIRECT("'DATA - økonomi'!AM"&amp;4+15*$A89+4*$A89+3),0)+IF(Analyse!$E$106="X",INDIRECT("'DATA - økonomi'!AM"&amp;4+15*$A89+4*$A89+4),0)+IF(Analyse!$E$107="X",INDIRECT("'DATA - økonomi'!AM"&amp;4+15*$A89+4*$A89+5),0)+IF(Analyse!$E$108="X",INDIRECT("'DATA - økonomi'!AM"&amp;4+15*$A89+4*$A89+6),0)+IF(Analyse!$E$109="X",INDIRECT("'DATA - økonomi'!AM"&amp;4+15*$A89+4*$A89+7),0)+IF(Analyse!$E$110="X",INDIRECT("'DATA - økonomi'!AM"&amp;4+15*$A89+4*$A89+8),0)+IF(Analyse!$E$111="X",INDIRECT("'DATA - økonomi'!AM"&amp;4+15*$A89+4*$A89+9),0)+IF(Analyse!$E$112="X",INDIRECT("'DATA - økonomi'!AM"&amp;4+15*$A89+4*$A89+10),0)+IF(Analyse!$E$115="X",INDIRECT("'DATA - økonomi'!AM"&amp;4+15*$A89+4*$A89+11),0)+IF(Analyse!$E$116="X",INDIRECT("'DATA - økonomi'!AM"&amp;4+15*$A89+4*$A89+12),0)+IF(Analyse!$E$117="X",INDIRECT("'DATA - økonomi'!AM"&amp;4+15*$A89+4*$A89+13),0)+IF(Analyse!$E$129="X",INDIRECT("'DATA - økonomi'!AM"&amp;4+15*$A89+4*$A89+14),0)</f>
        <v>0</v>
      </c>
      <c r="AN89" s="36">
        <f ca="1">IF(Analyse!$E$3="X",INDIRECT("'DATA - økonomi'!AN"&amp;4+15*$A89+4*$A89+0),0)+IF(Analyse!$E$4="X",INDIRECT("'DATA - økonomi'!AN"&amp;4+15*$A89+4*$A89+1),0)+IF(Analyse!$E$104="X",INDIRECT("'DATA - økonomi'!AN"&amp;4+15*$A89+4*$A89+2),0)+IF(Analyse!$E$105="X",INDIRECT("'DATA - økonomi'!AN"&amp;4+15*$A89+4*$A89+3),0)+IF(Analyse!$E$106="X",INDIRECT("'DATA - økonomi'!AN"&amp;4+15*$A89+4*$A89+4),0)+IF(Analyse!$E$107="X",INDIRECT("'DATA - økonomi'!AN"&amp;4+15*$A89+4*$A89+5),0)+IF(Analyse!$E$108="X",INDIRECT("'DATA - økonomi'!AN"&amp;4+15*$A89+4*$A89+6),0)+IF(Analyse!$E$109="X",INDIRECT("'DATA - økonomi'!AN"&amp;4+15*$A89+4*$A89+7),0)+IF(Analyse!$E$110="X",INDIRECT("'DATA - økonomi'!AN"&amp;4+15*$A89+4*$A89+8),0)+IF(Analyse!$E$111="X",INDIRECT("'DATA - økonomi'!AN"&amp;4+15*$A89+4*$A89+9),0)+IF(Analyse!$E$112="X",INDIRECT("'DATA - økonomi'!AN"&amp;4+15*$A89+4*$A89+10),0)+IF(Analyse!$E$115="X",INDIRECT("'DATA - økonomi'!AN"&amp;4+15*$A89+4*$A89+11),0)+IF(Analyse!$E$116="X",INDIRECT("'DATA - økonomi'!AN"&amp;4+15*$A89+4*$A89+12),0)+IF(Analyse!$E$117="X",INDIRECT("'DATA - økonomi'!AN"&amp;4+15*$A89+4*$A89+13),0)+IF(Analyse!$E$129="X",INDIRECT("'DATA - økonomi'!AN"&amp;4+15*$A89+4*$A89+14),0)</f>
        <v>0</v>
      </c>
      <c r="AO89" s="36">
        <f ca="1">IF(Analyse!$E$3="X",INDIRECT("'DATA - økonomi'!AO"&amp;4+15*$A89+4*$A89+0),0)+IF(Analyse!$E$4="X",INDIRECT("'DATA - økonomi'!AO"&amp;4+15*$A89+4*$A89+1),0)+IF(Analyse!$E$104="X",INDIRECT("'DATA - økonomi'!AO"&amp;4+15*$A89+4*$A89+2),0)+IF(Analyse!$E$105="X",INDIRECT("'DATA - økonomi'!AO"&amp;4+15*$A89+4*$A89+3),0)+IF(Analyse!$E$106="X",INDIRECT("'DATA - økonomi'!AO"&amp;4+15*$A89+4*$A89+4),0)+IF(Analyse!$E$107="X",INDIRECT("'DATA - økonomi'!AO"&amp;4+15*$A89+4*$A89+5),0)+IF(Analyse!$E$108="X",INDIRECT("'DATA - økonomi'!AO"&amp;4+15*$A89+4*$A89+6),0)+IF(Analyse!$E$109="X",INDIRECT("'DATA - økonomi'!AO"&amp;4+15*$A89+4*$A89+7),0)+IF(Analyse!$E$110="X",INDIRECT("'DATA - økonomi'!AO"&amp;4+15*$A89+4*$A89+8),0)+IF(Analyse!$E$111="X",INDIRECT("'DATA - økonomi'!AO"&amp;4+15*$A89+4*$A89+9),0)+IF(Analyse!$E$112="X",INDIRECT("'DATA - økonomi'!AO"&amp;4+15*$A89+4*$A89+10),0)+IF(Analyse!$E$115="X",INDIRECT("'DATA - økonomi'!AO"&amp;4+15*$A89+4*$A89+11),0)+IF(Analyse!$E$116="X",INDIRECT("'DATA - økonomi'!AO"&amp;4+15*$A89+4*$A89+12),0)+IF(Analyse!$E$117="X",INDIRECT("'DATA - økonomi'!AO"&amp;4+15*$A89+4*$A89+13),0)+IF(Analyse!$E$129="X",INDIRECT("'DATA - økonomi'!AO"&amp;4+15*$A89+4*$A89+14),0)</f>
        <v>0</v>
      </c>
      <c r="AP89" s="30"/>
      <c r="AQ89" s="35" t="s">
        <v>97</v>
      </c>
      <c r="AR89" s="36">
        <f ca="1">INDIRECT("'DATA - økonomi'!AE"&amp;($A192+1)*19)</f>
        <v>27230.328000000001</v>
      </c>
      <c r="AS89" s="36">
        <f ca="1">INDIRECT("'DATA - økonomi'!AF"&amp;($A192+1)*19)</f>
        <v>27068.76</v>
      </c>
      <c r="AT89" s="36">
        <f ca="1">INDIRECT("'DATA - økonomi'!AG"&amp;($A192+1)*19)</f>
        <v>26843.501999999997</v>
      </c>
      <c r="AU89" s="36">
        <f ca="1">INDIRECT("'DATA - økonomi'!AH"&amp;($A192+1)*19)</f>
        <v>26658.546000000002</v>
      </c>
      <c r="AV89" s="36">
        <f ca="1">INDIRECT("'DATA - økonomi'!AI"&amp;($A192+1)*19)</f>
        <v>26470.903999999999</v>
      </c>
      <c r="AW89" s="36">
        <f ca="1">INDIRECT("'DATA - økonomi'!AJ"&amp;($A192+1)*19)</f>
        <v>26185.883999999998</v>
      </c>
      <c r="AX89" s="36">
        <f ca="1">INDIRECT("'DATA - økonomi'!AK"&amp;($A192+1)*19)</f>
        <v>25890.38</v>
      </c>
      <c r="AY89" s="36">
        <f ca="1">INDIRECT("'DATA - økonomi'!AL"&amp;($A192+1)*19)</f>
        <v>25619.57</v>
      </c>
      <c r="AZ89" s="36">
        <f ca="1">INDIRECT("'DATA - økonomi'!AM"&amp;($A192+1)*19)</f>
        <v>25291.759999999998</v>
      </c>
      <c r="BA89" s="36">
        <f ca="1">INDIRECT("'DATA - økonomi'!AN"&amp;($A192+1)*19)</f>
        <v>25163.976000000002</v>
      </c>
      <c r="BB89" s="36">
        <f ca="1">INDIRECT("'DATA - økonomi'!AO"&amp;($A192+1)*19)</f>
        <v>25248.906000000003</v>
      </c>
      <c r="BC89" s="30"/>
    </row>
    <row r="90" spans="1:55" x14ac:dyDescent="0.25">
      <c r="A90" s="32">
        <v>86</v>
      </c>
      <c r="B90" s="35" t="s">
        <v>98</v>
      </c>
      <c r="C90" s="36">
        <f ca="1">IF(Analyse!$E$3="X",INDIRECT("'DATA - økonomi'!C"&amp;4+15*$A90+4*$A90+0),0)+IF(Analyse!$E$4="X",INDIRECT("'DATA - økonomi'!C"&amp;4+15*$A90+4*$A90+1),0)+IF(Analyse!$E$104="X",INDIRECT("'DATA - økonomi'!C"&amp;4+15*$A90+4*$A90+2),0)+IF(Analyse!$E$105="X",INDIRECT("'DATA - økonomi'!C"&amp;4+15*$A90+4*$A90+3),0)+IF(Analyse!$E$106="X",INDIRECT("'DATA - økonomi'!C"&amp;4+15*$A90+4*$A90+4),0)+IF(Analyse!$E$107="X",INDIRECT("'DATA - økonomi'!C"&amp;4+15*$A90+4*$A90+5),0)+IF(Analyse!$E$108="X",INDIRECT("'DATA - økonomi'!C"&amp;4+15*$A90+4*$A90+6),0)+IF(Analyse!$E$109="X",INDIRECT("'DATA - økonomi'!C"&amp;4+15*$A90+4*$A90+7),0)+IF(Analyse!$E$110="X",INDIRECT("'DATA - økonomi'!C"&amp;4+15*$A90+4*$A90+8),0)+IF(Analyse!$E$111="X",INDIRECT("'DATA - økonomi'!C"&amp;4+15*$A90+4*$A90+9),0)+IF(Analyse!$E$112="X",INDIRECT("'DATA - økonomi'!C"&amp;4+15*$A90+4*$A90+10),0)+IF(Analyse!$E$115="X",INDIRECT("'DATA - økonomi'!C"&amp;4+15*$A90+4*$A90+11),0)+IF(Analyse!$E$116="X",INDIRECT("'DATA - økonomi'!C"&amp;4+15*$A90+4*$A90+12),0)+IF(Analyse!$E$117="X",INDIRECT("'DATA - økonomi'!C"&amp;4+15*$A90+4*$A90+13),0)+IF(Analyse!$E$129="X",INDIRECT("'DATA - økonomi'!C"&amp;4+15*$A90+4*$A90+14),0)</f>
        <v>0</v>
      </c>
      <c r="D90" s="36">
        <f ca="1">IF(Analyse!$E$3="X",INDIRECT("'DATA - økonomi'!D"&amp;4+15*$A90+4*$A90+0),0)+IF(Analyse!$E$4="X",INDIRECT("'DATA - økonomi'!D"&amp;4+15*$A90+4*$A90+1),0)+IF(Analyse!$E$104="X",INDIRECT("'DATA - økonomi'!D"&amp;4+15*$A90+4*$A90+2),0)+IF(Analyse!$E$105="X",INDIRECT("'DATA - økonomi'!D"&amp;4+15*$A90+4*$A90+3),0)+IF(Analyse!$E$106="X",INDIRECT("'DATA - økonomi'!D"&amp;4+15*$A90+4*$A90+4),0)+IF(Analyse!$E$107="X",INDIRECT("'DATA - økonomi'!D"&amp;4+15*$A90+4*$A90+5),0)+IF(Analyse!$E$108="X",INDIRECT("'DATA - økonomi'!D"&amp;4+15*$A90+4*$A90+6),0)+IF(Analyse!$E$109="X",INDIRECT("'DATA - økonomi'!D"&amp;4+15*$A90+4*$A90+7),0)+IF(Analyse!$E$110="X",INDIRECT("'DATA - økonomi'!D"&amp;4+15*$A90+4*$A90+8),0)+IF(Analyse!$E$111="X",INDIRECT("'DATA - økonomi'!D"&amp;4+15*$A90+4*$A90+9),0)+IF(Analyse!$E$112="X",INDIRECT("'DATA - økonomi'!D"&amp;4+15*$A90+4*$A90+10),0)+IF(Analyse!$E$115="X",INDIRECT("'DATA - økonomi'!D"&amp;4+15*$A90+4*$A90+11),0)+IF(Analyse!$E$116="X",INDIRECT("'DATA - økonomi'!D"&amp;4+15*$A90+4*$A90+12),0)+IF(Analyse!$E$117="X",INDIRECT("'DATA - økonomi'!D"&amp;4+15*$A90+4*$A90+13),0)+IF(Analyse!$E$129="X",INDIRECT("'DATA - økonomi'!D"&amp;4+15*$A90+4*$A90+14),0)</f>
        <v>0</v>
      </c>
      <c r="E90" s="36">
        <f ca="1">IF(Analyse!$E$3="X",INDIRECT("'DATA - økonomi'!E"&amp;4+15*$A90+4*$A90+0),0)+IF(Analyse!$E$4="X",INDIRECT("'DATA - økonomi'!E"&amp;4+15*$A90+4*$A90+1),0)+IF(Analyse!$E$104="X",INDIRECT("'DATA - økonomi'!E"&amp;4+15*$A90+4*$A90+2),0)+IF(Analyse!$E$105="X",INDIRECT("'DATA - økonomi'!E"&amp;4+15*$A90+4*$A90+3),0)+IF(Analyse!$E$106="X",INDIRECT("'DATA - økonomi'!E"&amp;4+15*$A90+4*$A90+4),0)+IF(Analyse!$E$107="X",INDIRECT("'DATA - økonomi'!E"&amp;4+15*$A90+4*$A90+5),0)+IF(Analyse!$E$108="X",INDIRECT("'DATA - økonomi'!E"&amp;4+15*$A90+4*$A90+6),0)+IF(Analyse!$E$109="X",INDIRECT("'DATA - økonomi'!E"&amp;4+15*$A90+4*$A90+7),0)+IF(Analyse!$E$110="X",INDIRECT("'DATA - økonomi'!E"&amp;4+15*$A90+4*$A90+8),0)+IF(Analyse!$E$111="X",INDIRECT("'DATA - økonomi'!E"&amp;4+15*$A90+4*$A90+9),0)+IF(Analyse!$E$112="X",INDIRECT("'DATA - økonomi'!E"&amp;4+15*$A90+4*$A90+10),0)+IF(Analyse!$E$115="X",INDIRECT("'DATA - økonomi'!E"&amp;4+15*$A90+4*$A90+11),0)+IF(Analyse!$E$116="X",INDIRECT("'DATA - økonomi'!E"&amp;4+15*$A90+4*$A90+12),0)+IF(Analyse!$E$117="X",INDIRECT("'DATA - økonomi'!E"&amp;4+15*$A90+4*$A90+13),0)+IF(Analyse!$E$129="X",INDIRECT("'DATA - økonomi'!E"&amp;4+15*$A90+4*$A90+14),0)</f>
        <v>0</v>
      </c>
      <c r="F90" s="36">
        <f ca="1">IF(Analyse!$E$3="X",INDIRECT("'DATA - økonomi'!F"&amp;4+15*$A90+4*$A90+0),0)+IF(Analyse!$E$4="X",INDIRECT("'DATA - økonomi'!F"&amp;4+15*$A90+4*$A90+1),0)+IF(Analyse!$E$104="X",INDIRECT("'DATA - økonomi'!F"&amp;4+15*$A90+4*$A90+2),0)+IF(Analyse!$E$105="X",INDIRECT("'DATA - økonomi'!F"&amp;4+15*$A90+4*$A90+3),0)+IF(Analyse!$E$106="X",INDIRECT("'DATA - økonomi'!F"&amp;4+15*$A90+4*$A90+4),0)+IF(Analyse!$E$107="X",INDIRECT("'DATA - økonomi'!F"&amp;4+15*$A90+4*$A90+5),0)+IF(Analyse!$E$108="X",INDIRECT("'DATA - økonomi'!F"&amp;4+15*$A90+4*$A90+6),0)+IF(Analyse!$E$109="X",INDIRECT("'DATA - økonomi'!F"&amp;4+15*$A90+4*$A90+7),0)+IF(Analyse!$E$110="X",INDIRECT("'DATA - økonomi'!F"&amp;4+15*$A90+4*$A90+8),0)+IF(Analyse!$E$111="X",INDIRECT("'DATA - økonomi'!F"&amp;4+15*$A90+4*$A90+9),0)+IF(Analyse!$E$112="X",INDIRECT("'DATA - økonomi'!F"&amp;4+15*$A90+4*$A90+10),0)+IF(Analyse!$E$115="X",INDIRECT("'DATA - økonomi'!F"&amp;4+15*$A90+4*$A90+11),0)+IF(Analyse!$E$116="X",INDIRECT("'DATA - økonomi'!F"&amp;4+15*$A90+4*$A90+12),0)+IF(Analyse!$E$117="X",INDIRECT("'DATA - økonomi'!F"&amp;4+15*$A90+4*$A90+13),0)+IF(Analyse!$E$129="X",INDIRECT("'DATA - økonomi'!F"&amp;4+15*$A90+4*$A90+14),0)</f>
        <v>0</v>
      </c>
      <c r="G90" s="36">
        <f ca="1">IF(Analyse!$E$3="X",INDIRECT("'DATA - økonomi'!G"&amp;4+15*$A90+4*$A90+0),0)+IF(Analyse!$E$4="X",INDIRECT("'DATA - økonomi'!G"&amp;4+15*$A90+4*$A90+1),0)+IF(Analyse!$E$104="X",INDIRECT("'DATA - økonomi'!G"&amp;4+15*$A90+4*$A90+2),0)+IF(Analyse!$E$105="X",INDIRECT("'DATA - økonomi'!G"&amp;4+15*$A90+4*$A90+3),0)+IF(Analyse!$E$106="X",INDIRECT("'DATA - økonomi'!G"&amp;4+15*$A90+4*$A90+4),0)+IF(Analyse!$E$107="X",INDIRECT("'DATA - økonomi'!G"&amp;4+15*$A90+4*$A90+5),0)+IF(Analyse!$E$108="X",INDIRECT("'DATA - økonomi'!G"&amp;4+15*$A90+4*$A90+6),0)+IF(Analyse!$E$109="X",INDIRECT("'DATA - økonomi'!G"&amp;4+15*$A90+4*$A90+7),0)+IF(Analyse!$E$110="X",INDIRECT("'DATA - økonomi'!G"&amp;4+15*$A90+4*$A90+8),0)+IF(Analyse!$E$111="X",INDIRECT("'DATA - økonomi'!G"&amp;4+15*$A90+4*$A90+9),0)+IF(Analyse!$E$112="X",INDIRECT("'DATA - økonomi'!G"&amp;4+15*$A90+4*$A90+10),0)+IF(Analyse!$E$115="X",INDIRECT("'DATA - økonomi'!G"&amp;4+15*$A90+4*$A90+11),0)+IF(Analyse!$E$116="X",INDIRECT("'DATA - økonomi'!G"&amp;4+15*$A90+4*$A90+12),0)+IF(Analyse!$E$117="X",INDIRECT("'DATA - økonomi'!G"&amp;4+15*$A90+4*$A90+13),0)+IF(Analyse!$E$129="X",INDIRECT("'DATA - økonomi'!G"&amp;4+15*$A90+4*$A90+14),0)</f>
        <v>0</v>
      </c>
      <c r="H90" s="36">
        <f ca="1">IF(Analyse!$E$3="X",INDIRECT("'DATA - økonomi'!H"&amp;4+15*$A90+4*$A90+0),0)+IF(Analyse!$E$4="X",INDIRECT("'DATA - økonomi'!H"&amp;4+15*$A90+4*$A90+1),0)+IF(Analyse!$E$104="X",INDIRECT("'DATA - økonomi'!H"&amp;4+15*$A90+4*$A90+2),0)+IF(Analyse!$E$105="X",INDIRECT("'DATA - økonomi'!H"&amp;4+15*$A90+4*$A90+3),0)+IF(Analyse!$E$106="X",INDIRECT("'DATA - økonomi'!H"&amp;4+15*$A90+4*$A90+4),0)+IF(Analyse!$E$107="X",INDIRECT("'DATA - økonomi'!H"&amp;4+15*$A90+4*$A90+5),0)+IF(Analyse!$E$108="X",INDIRECT("'DATA - økonomi'!H"&amp;4+15*$A90+4*$A90+6),0)+IF(Analyse!$E$109="X",INDIRECT("'DATA - økonomi'!H"&amp;4+15*$A90+4*$A90+7),0)+IF(Analyse!$E$110="X",INDIRECT("'DATA - økonomi'!H"&amp;4+15*$A90+4*$A90+8),0)+IF(Analyse!$E$111="X",INDIRECT("'DATA - økonomi'!H"&amp;4+15*$A90+4*$A90+9),0)+IF(Analyse!$E$112="X",INDIRECT("'DATA - økonomi'!H"&amp;4+15*$A90+4*$A90+10),0)+IF(Analyse!$E$115="X",INDIRECT("'DATA - økonomi'!H"&amp;4+15*$A90+4*$A90+11),0)+IF(Analyse!$E$116="X",INDIRECT("'DATA - økonomi'!H"&amp;4+15*$A90+4*$A90+12),0)+IF(Analyse!$E$117="X",INDIRECT("'DATA - økonomi'!H"&amp;4+15*$A90+4*$A90+13),0)+IF(Analyse!$E$129="X",INDIRECT("'DATA - økonomi'!H"&amp;4+15*$A90+4*$A90+14),0)</f>
        <v>0</v>
      </c>
      <c r="I90" s="36">
        <f ca="1">IF(Analyse!$E$3="X",INDIRECT("'DATA - økonomi'!I"&amp;4+15*$A90+4*$A90+0),0)+IF(Analyse!$E$4="X",INDIRECT("'DATA - økonomi'!I"&amp;4+15*$A90+4*$A90+1),0)+IF(Analyse!$E$104="X",INDIRECT("'DATA - økonomi'!I"&amp;4+15*$A90+4*$A90+2),0)+IF(Analyse!$E$105="X",INDIRECT("'DATA - økonomi'!I"&amp;4+15*$A90+4*$A90+3),0)+IF(Analyse!$E$106="X",INDIRECT("'DATA - økonomi'!I"&amp;4+15*$A90+4*$A90+4),0)+IF(Analyse!$E$107="X",INDIRECT("'DATA - økonomi'!I"&amp;4+15*$A90+4*$A90+5),0)+IF(Analyse!$E$108="X",INDIRECT("'DATA - økonomi'!I"&amp;4+15*$A90+4*$A90+6),0)+IF(Analyse!$E$109="X",INDIRECT("'DATA - økonomi'!I"&amp;4+15*$A90+4*$A90+7),0)+IF(Analyse!$E$110="X",INDIRECT("'DATA - økonomi'!I"&amp;4+15*$A90+4*$A90+8),0)+IF(Analyse!$E$111="X",INDIRECT("'DATA - økonomi'!I"&amp;4+15*$A90+4*$A90+9),0)+IF(Analyse!$E$112="X",INDIRECT("'DATA - økonomi'!I"&amp;4+15*$A90+4*$A90+10),0)+IF(Analyse!$E$115="X",INDIRECT("'DATA - økonomi'!I"&amp;4+15*$A90+4*$A90+11),0)+IF(Analyse!$E$116="X",INDIRECT("'DATA - økonomi'!I"&amp;4+15*$A90+4*$A90+12),0)+IF(Analyse!$E$117="X",INDIRECT("'DATA - økonomi'!I"&amp;4+15*$A90+4*$A90+13),0)+IF(Analyse!$E$129="X",INDIRECT("'DATA - økonomi'!I"&amp;4+15*$A90+4*$A90+14),0)</f>
        <v>0</v>
      </c>
      <c r="J90" s="36">
        <f ca="1">IF(Analyse!$E$3="X",INDIRECT("'DATA - økonomi'!J"&amp;4+15*$A90+4*$A90+0),0)+IF(Analyse!$E$4="X",INDIRECT("'DATA - økonomi'!J"&amp;4+15*$A90+4*$A90+1),0)+IF(Analyse!$E$104="X",INDIRECT("'DATA - økonomi'!J"&amp;4+15*$A90+4*$A90+2),0)+IF(Analyse!$E$105="X",INDIRECT("'DATA - økonomi'!J"&amp;4+15*$A90+4*$A90+3),0)+IF(Analyse!$E$106="X",INDIRECT("'DATA - økonomi'!J"&amp;4+15*$A90+4*$A90+4),0)+IF(Analyse!$E$107="X",INDIRECT("'DATA - økonomi'!J"&amp;4+15*$A90+4*$A90+5),0)+IF(Analyse!$E$108="X",INDIRECT("'DATA - økonomi'!J"&amp;4+15*$A90+4*$A90+6),0)+IF(Analyse!$E$109="X",INDIRECT("'DATA - økonomi'!J"&amp;4+15*$A90+4*$A90+7),0)+IF(Analyse!$E$110="X",INDIRECT("'DATA - økonomi'!J"&amp;4+15*$A90+4*$A90+8),0)+IF(Analyse!$E$111="X",INDIRECT("'DATA - økonomi'!J"&amp;4+15*$A90+4*$A90+9),0)+IF(Analyse!$E$112="X",INDIRECT("'DATA - økonomi'!J"&amp;4+15*$A90+4*$A90+10),0)+IF(Analyse!$E$115="X",INDIRECT("'DATA - økonomi'!J"&amp;4+15*$A90+4*$A90+11),0)+IF(Analyse!$E$116="X",INDIRECT("'DATA - økonomi'!J"&amp;4+15*$A90+4*$A90+12),0)+IF(Analyse!$E$117="X",INDIRECT("'DATA - økonomi'!J"&amp;4+15*$A90+4*$A90+13),0)+IF(Analyse!$E$129="X",INDIRECT("'DATA - økonomi'!J"&amp;4+15*$A90+4*$A90+14),0)</f>
        <v>0</v>
      </c>
      <c r="K90" s="36">
        <f ca="1">IF(Analyse!$E$3="X",INDIRECT("'DATA - økonomi'!K"&amp;4+15*$A90+4*$A90+0),0)+IF(Analyse!$E$4="X",INDIRECT("'DATA - økonomi'!K"&amp;4+15*$A90+4*$A90+1),0)+IF(Analyse!$E$104="X",INDIRECT("'DATA - økonomi'!K"&amp;4+15*$A90+4*$A90+2),0)+IF(Analyse!$E$105="X",INDIRECT("'DATA - økonomi'!K"&amp;4+15*$A90+4*$A90+3),0)+IF(Analyse!$E$106="X",INDIRECT("'DATA - økonomi'!K"&amp;4+15*$A90+4*$A90+4),0)+IF(Analyse!$E$107="X",INDIRECT("'DATA - økonomi'!K"&amp;4+15*$A90+4*$A90+5),0)+IF(Analyse!$E$108="X",INDIRECT("'DATA - økonomi'!K"&amp;4+15*$A90+4*$A90+6),0)+IF(Analyse!$E$109="X",INDIRECT("'DATA - økonomi'!K"&amp;4+15*$A90+4*$A90+7),0)+IF(Analyse!$E$110="X",INDIRECT("'DATA - økonomi'!K"&amp;4+15*$A90+4*$A90+8),0)+IF(Analyse!$E$111="X",INDIRECT("'DATA - økonomi'!K"&amp;4+15*$A90+4*$A90+9),0)+IF(Analyse!$E$112="X",INDIRECT("'DATA - økonomi'!K"&amp;4+15*$A90+4*$A90+10),0)+IF(Analyse!$E$115="X",INDIRECT("'DATA - økonomi'!K"&amp;4+15*$A90+4*$A90+11),0)+IF(Analyse!$E$116="X",INDIRECT("'DATA - økonomi'!K"&amp;4+15*$A90+4*$A90+12),0)+IF(Analyse!$E$117="X",INDIRECT("'DATA - økonomi'!K"&amp;4+15*$A90+4*$A90+13),0)+IF(Analyse!$E$129="X",INDIRECT("'DATA - økonomi'!K"&amp;4+15*$A90+4*$A90+14),0)</f>
        <v>0</v>
      </c>
      <c r="L90" s="36">
        <f ca="1">IF(Analyse!$E$3="X",INDIRECT("'DATA - økonomi'!L"&amp;4+15*$A90+4*$A90+0),0)+IF(Analyse!$E$4="X",INDIRECT("'DATA - økonomi'!L"&amp;4+15*$A90+4*$A90+1),0)+IF(Analyse!$E$104="X",INDIRECT("'DATA - økonomi'!L"&amp;4+15*$A90+4*$A90+2),0)+IF(Analyse!$E$105="X",INDIRECT("'DATA - økonomi'!L"&amp;4+15*$A90+4*$A90+3),0)+IF(Analyse!$E$106="X",INDIRECT("'DATA - økonomi'!L"&amp;4+15*$A90+4*$A90+4),0)+IF(Analyse!$E$107="X",INDIRECT("'DATA - økonomi'!L"&amp;4+15*$A90+4*$A90+5),0)+IF(Analyse!$E$108="X",INDIRECT("'DATA - økonomi'!L"&amp;4+15*$A90+4*$A90+6),0)+IF(Analyse!$E$109="X",INDIRECT("'DATA - økonomi'!L"&amp;4+15*$A90+4*$A90+7),0)+IF(Analyse!$E$110="X",INDIRECT("'DATA - økonomi'!L"&amp;4+15*$A90+4*$A90+8),0)+IF(Analyse!$E$111="X",INDIRECT("'DATA - økonomi'!L"&amp;4+15*$A90+4*$A90+9),0)+IF(Analyse!$E$112="X",INDIRECT("'DATA - økonomi'!L"&amp;4+15*$A90+4*$A90+10),0)+IF(Analyse!$E$115="X",INDIRECT("'DATA - økonomi'!L"&amp;4+15*$A90+4*$A90+11),0)+IF(Analyse!$E$116="X",INDIRECT("'DATA - økonomi'!L"&amp;4+15*$A90+4*$A90+12),0)+IF(Analyse!$E$117="X",INDIRECT("'DATA - økonomi'!L"&amp;4+15*$A90+4*$A90+13),0)+IF(Analyse!$E$129="X",INDIRECT("'DATA - økonomi'!L"&amp;4+15*$A90+4*$A90+14),0)</f>
        <v>0</v>
      </c>
      <c r="M90" s="36">
        <f ca="1">IF(Analyse!$E$3="X",INDIRECT("'DATA - økonomi'!M"&amp;4+15*$A90+4*$A90+0),0)+IF(Analyse!$E$4="X",INDIRECT("'DATA - økonomi'!M"&amp;4+15*$A90+4*$A90+1),0)+IF(Analyse!$E$104="X",INDIRECT("'DATA - økonomi'!M"&amp;4+15*$A90+4*$A90+2),0)+IF(Analyse!$E$105="X",INDIRECT("'DATA - økonomi'!M"&amp;4+15*$A90+4*$A90+3),0)+IF(Analyse!$E$106="X",INDIRECT("'DATA - økonomi'!M"&amp;4+15*$A90+4*$A90+4),0)+IF(Analyse!$E$107="X",INDIRECT("'DATA - økonomi'!M"&amp;4+15*$A90+4*$A90+5),0)+IF(Analyse!$E$108="X",INDIRECT("'DATA - økonomi'!M"&amp;4+15*$A90+4*$A90+6),0)+IF(Analyse!$E$109="X",INDIRECT("'DATA - økonomi'!M"&amp;4+15*$A90+4*$A90+7),0)+IF(Analyse!$E$110="X",INDIRECT("'DATA - økonomi'!M"&amp;4+15*$A90+4*$A90+8),0)+IF(Analyse!$E$111="X",INDIRECT("'DATA - økonomi'!M"&amp;4+15*$A90+4*$A90+9),0)+IF(Analyse!$E$112="X",INDIRECT("'DATA - økonomi'!M"&amp;4+15*$A90+4*$A90+10),0)+IF(Analyse!$E$115="X",INDIRECT("'DATA - økonomi'!M"&amp;4+15*$A90+4*$A90+11),0)+IF(Analyse!$E$116="X",INDIRECT("'DATA - økonomi'!M"&amp;4+15*$A90+4*$A90+12),0)+IF(Analyse!$E$117="X",INDIRECT("'DATA - økonomi'!M"&amp;4+15*$A90+4*$A90+13),0)+IF(Analyse!$E$129="X",INDIRECT("'DATA - økonomi'!M"&amp;4+15*$A90+4*$A90+14),0)</f>
        <v>0</v>
      </c>
      <c r="N90" s="36">
        <f ca="1">IF(Analyse!$E$3="X",INDIRECT("'DATA - økonomi'!N"&amp;4+15*$A90+4*$A90+0),0)+IF(Analyse!$E$4="X",INDIRECT("'DATA - økonomi'!N"&amp;4+15*$A90+4*$A90+1),0)+IF(Analyse!$E$104="X",INDIRECT("'DATA - økonomi'!N"&amp;4+15*$A90+4*$A90+2),0)+IF(Analyse!$E$105="X",INDIRECT("'DATA - økonomi'!N"&amp;4+15*$A90+4*$A90+3),0)+IF(Analyse!$E$106="X",INDIRECT("'DATA - økonomi'!N"&amp;4+15*$A90+4*$A90+4),0)+IF(Analyse!$E$107="X",INDIRECT("'DATA - økonomi'!N"&amp;4+15*$A90+4*$A90+5),0)+IF(Analyse!$E$108="X",INDIRECT("'DATA - økonomi'!N"&amp;4+15*$A90+4*$A90+6),0)+IF(Analyse!$E$109="X",INDIRECT("'DATA - økonomi'!N"&amp;4+15*$A90+4*$A90+7),0)+IF(Analyse!$E$110="X",INDIRECT("'DATA - økonomi'!N"&amp;4+15*$A90+4*$A90+8),0)+IF(Analyse!$E$111="X",INDIRECT("'DATA - økonomi'!N"&amp;4+15*$A90+4*$A90+9),0)+IF(Analyse!$E$112="X",INDIRECT("'DATA - økonomi'!N"&amp;4+15*$A90+4*$A90+10),0)+IF(Analyse!$E$115="X",INDIRECT("'DATA - økonomi'!N"&amp;4+15*$A90+4*$A90+11),0)+IF(Analyse!$E$116="X",INDIRECT("'DATA - økonomi'!N"&amp;4+15*$A90+4*$A90+12),0)+IF(Analyse!$E$117="X",INDIRECT("'DATA - økonomi'!N"&amp;4+15*$A90+4*$A90+13),0)+IF(Analyse!$E$129="X",INDIRECT("'DATA - økonomi'!N"&amp;4+15*$A90+4*$A90+14),0)</f>
        <v>0</v>
      </c>
      <c r="O90" s="32"/>
      <c r="P90" s="35" t="s">
        <v>98</v>
      </c>
      <c r="Q90" s="36">
        <f ca="1">IF(Analyse!$E$3="X",INDIRECT("'DATA - økonomi'!Q"&amp;4+15*$A90+4*$A90+0),0)+IF(Analyse!$E$4="X",INDIRECT("'DATA - økonomi'!Q"&amp;4+15*$A90+4*$A90+1),0)+IF(Analyse!$E$104="X",INDIRECT("'DATA - økonomi'!Q"&amp;4+15*$A90+4*$A90+2),0)+IF(Analyse!$E$105="X",INDIRECT("'DATA - økonomi'!Q"&amp;4+15*$A90+4*$A90+3),0)+IF(Analyse!$E$106="X",INDIRECT("'DATA - økonomi'!Q"&amp;4+15*$A90+4*$A90+4),0)+IF(Analyse!$E$107="X",INDIRECT("'DATA - økonomi'!Q"&amp;4+15*$A90+4*$A90+5),0)+IF(Analyse!$E$108="X",INDIRECT("'DATA - økonomi'!Q"&amp;4+15*$A90+4*$A90+6),0)+IF(Analyse!$E$109="X",INDIRECT("'DATA - økonomi'!Q"&amp;4+15*$A90+4*$A90+7),0)+IF(Analyse!$E$110="X",INDIRECT("'DATA - økonomi'!Q"&amp;4+15*$A90+4*$A90+8),0)+IF(Analyse!$E$111="X",INDIRECT("'DATA - økonomi'!Q"&amp;4+15*$A90+4*$A90+9),0)+IF(Analyse!$E$112="X",INDIRECT("'DATA - økonomi'!Q"&amp;4+15*$A90+4*$A90+10),0)+IF(Analyse!$E$115="X",INDIRECT("'DATA - økonomi'!Q"&amp;4+15*$A90+4*$A90+11),0)+IF(Analyse!$E$116="X",INDIRECT("'DATA - økonomi'!Q"&amp;4+15*$A90+4*$A90+12),0)+IF(Analyse!$E$117="X",INDIRECT("'DATA - økonomi'!Q"&amp;4+15*$A90+4*$A90+13),0)+IF(Analyse!$E$129="X",INDIRECT("'DATA - økonomi'!Q"&amp;4+15*$A90+4*$A90+14),0)</f>
        <v>0</v>
      </c>
      <c r="R90" s="36">
        <f ca="1">IF(Analyse!$E$3="X",INDIRECT("'DATA - økonomi'!R"&amp;4+15*$A90+4*$A90+0),0)+IF(Analyse!$E$4="X",INDIRECT("'DATA - økonomi'!R"&amp;4+15*$A90+4*$A90+1),0)+IF(Analyse!$E$104="X",INDIRECT("'DATA - økonomi'!R"&amp;4+15*$A90+4*$A90+2),0)+IF(Analyse!$E$105="X",INDIRECT("'DATA - økonomi'!R"&amp;4+15*$A90+4*$A90+3),0)+IF(Analyse!$E$106="X",INDIRECT("'DATA - økonomi'!R"&amp;4+15*$A90+4*$A90+4),0)+IF(Analyse!$E$107="X",INDIRECT("'DATA - økonomi'!R"&amp;4+15*$A90+4*$A90+5),0)+IF(Analyse!$E$108="X",INDIRECT("'DATA - økonomi'!R"&amp;4+15*$A90+4*$A90+6),0)+IF(Analyse!$E$109="X",INDIRECT("'DATA - økonomi'!R"&amp;4+15*$A90+4*$A90+7),0)+IF(Analyse!$E$110="X",INDIRECT("'DATA - økonomi'!R"&amp;4+15*$A90+4*$A90+8),0)+IF(Analyse!$E$111="X",INDIRECT("'DATA - økonomi'!R"&amp;4+15*$A90+4*$A90+9),0)+IF(Analyse!$E$112="X",INDIRECT("'DATA - økonomi'!R"&amp;4+15*$A90+4*$A90+10),0)+IF(Analyse!$E$115="X",INDIRECT("'DATA - økonomi'!R"&amp;4+15*$A90+4*$A90+11),0)+IF(Analyse!$E$116="X",INDIRECT("'DATA - økonomi'!R"&amp;4+15*$A90+4*$A90+12),0)+IF(Analyse!$E$117="X",INDIRECT("'DATA - økonomi'!R"&amp;4+15*$A90+4*$A90+13),0)+IF(Analyse!$E$129="X",INDIRECT("'DATA - økonomi'!R"&amp;4+15*$A90+4*$A90+14),0)</f>
        <v>0</v>
      </c>
      <c r="S90" s="36">
        <f ca="1">IF(Analyse!$E$3="X",INDIRECT("'DATA - økonomi'!S"&amp;4+15*$A90+4*$A90+0),0)+IF(Analyse!$E$4="X",INDIRECT("'DATA - økonomi'!S"&amp;4+15*$A90+4*$A90+1),0)+IF(Analyse!$E$104="X",INDIRECT("'DATA - økonomi'!S"&amp;4+15*$A90+4*$A90+2),0)+IF(Analyse!$E$105="X",INDIRECT("'DATA - økonomi'!S"&amp;4+15*$A90+4*$A90+3),0)+IF(Analyse!$E$106="X",INDIRECT("'DATA - økonomi'!S"&amp;4+15*$A90+4*$A90+4),0)+IF(Analyse!$E$107="X",INDIRECT("'DATA - økonomi'!S"&amp;4+15*$A90+4*$A90+5),0)+IF(Analyse!$E$108="X",INDIRECT("'DATA - økonomi'!S"&amp;4+15*$A90+4*$A90+6),0)+IF(Analyse!$E$109="X",INDIRECT("'DATA - økonomi'!S"&amp;4+15*$A90+4*$A90+7),0)+IF(Analyse!$E$110="X",INDIRECT("'DATA - økonomi'!S"&amp;4+15*$A90+4*$A90+8),0)+IF(Analyse!$E$111="X",INDIRECT("'DATA - økonomi'!S"&amp;4+15*$A90+4*$A90+9),0)+IF(Analyse!$E$112="X",INDIRECT("'DATA - økonomi'!S"&amp;4+15*$A90+4*$A90+10),0)+IF(Analyse!$E$115="X",INDIRECT("'DATA - økonomi'!S"&amp;4+15*$A90+4*$A90+11),0)+IF(Analyse!$E$116="X",INDIRECT("'DATA - økonomi'!S"&amp;4+15*$A90+4*$A90+12),0)+IF(Analyse!$E$117="X",INDIRECT("'DATA - økonomi'!S"&amp;4+15*$A90+4*$A90+13),0)+IF(Analyse!$E$129="X",INDIRECT("'DATA - økonomi'!S"&amp;4+15*$A90+4*$A90+14),0)</f>
        <v>0</v>
      </c>
      <c r="T90" s="36">
        <f ca="1">IF(Analyse!$E$3="X",INDIRECT("'DATA - økonomi'!T"&amp;4+15*$A90+4*$A90+0),0)+IF(Analyse!$E$4="X",INDIRECT("'DATA - økonomi'!T"&amp;4+15*$A90+4*$A90+1),0)+IF(Analyse!$E$104="X",INDIRECT("'DATA - økonomi'!T"&amp;4+15*$A90+4*$A90+2),0)+IF(Analyse!$E$105="X",INDIRECT("'DATA - økonomi'!T"&amp;4+15*$A90+4*$A90+3),0)+IF(Analyse!$E$106="X",INDIRECT("'DATA - økonomi'!T"&amp;4+15*$A90+4*$A90+4),0)+IF(Analyse!$E$107="X",INDIRECT("'DATA - økonomi'!T"&amp;4+15*$A90+4*$A90+5),0)+IF(Analyse!$E$108="X",INDIRECT("'DATA - økonomi'!T"&amp;4+15*$A90+4*$A90+6),0)+IF(Analyse!$E$109="X",INDIRECT("'DATA - økonomi'!T"&amp;4+15*$A90+4*$A90+7),0)+IF(Analyse!$E$110="X",INDIRECT("'DATA - økonomi'!T"&amp;4+15*$A90+4*$A90+8),0)+IF(Analyse!$E$111="X",INDIRECT("'DATA - økonomi'!T"&amp;4+15*$A90+4*$A90+9),0)+IF(Analyse!$E$112="X",INDIRECT("'DATA - økonomi'!T"&amp;4+15*$A90+4*$A90+10),0)+IF(Analyse!$E$115="X",INDIRECT("'DATA - økonomi'!T"&amp;4+15*$A90+4*$A90+11),0)+IF(Analyse!$E$116="X",INDIRECT("'DATA - økonomi'!T"&amp;4+15*$A90+4*$A90+12),0)+IF(Analyse!$E$117="X",INDIRECT("'DATA - økonomi'!T"&amp;4+15*$A90+4*$A90+13),0)+IF(Analyse!$E$129="X",INDIRECT("'DATA - økonomi'!T"&amp;4+15*$A90+4*$A90+14),0)</f>
        <v>0</v>
      </c>
      <c r="U90" s="36">
        <f ca="1">IF(Analyse!$E$3="X",INDIRECT("'DATA - økonomi'!U"&amp;4+15*$A90+4*$A90+0),0)+IF(Analyse!$E$4="X",INDIRECT("'DATA - økonomi'!U"&amp;4+15*$A90+4*$A90+1),0)+IF(Analyse!$E$104="X",INDIRECT("'DATA - økonomi'!U"&amp;4+15*$A90+4*$A90+2),0)+IF(Analyse!$E$105="X",INDIRECT("'DATA - økonomi'!U"&amp;4+15*$A90+4*$A90+3),0)+IF(Analyse!$E$106="X",INDIRECT("'DATA - økonomi'!U"&amp;4+15*$A90+4*$A90+4),0)+IF(Analyse!$E$107="X",INDIRECT("'DATA - økonomi'!U"&amp;4+15*$A90+4*$A90+5),0)+IF(Analyse!$E$108="X",INDIRECT("'DATA - økonomi'!U"&amp;4+15*$A90+4*$A90+6),0)+IF(Analyse!$E$109="X",INDIRECT("'DATA - økonomi'!U"&amp;4+15*$A90+4*$A90+7),0)+IF(Analyse!$E$110="X",INDIRECT("'DATA - økonomi'!U"&amp;4+15*$A90+4*$A90+8),0)+IF(Analyse!$E$111="X",INDIRECT("'DATA - økonomi'!U"&amp;4+15*$A90+4*$A90+9),0)+IF(Analyse!$E$112="X",INDIRECT("'DATA - økonomi'!U"&amp;4+15*$A90+4*$A90+10),0)+IF(Analyse!$E$115="X",INDIRECT("'DATA - økonomi'!U"&amp;4+15*$A90+4*$A90+11),0)+IF(Analyse!$E$116="X",INDIRECT("'DATA - økonomi'!U"&amp;4+15*$A90+4*$A90+12),0)+IF(Analyse!$E$117="X",INDIRECT("'DATA - økonomi'!U"&amp;4+15*$A90+4*$A90+13),0)+IF(Analyse!$E$129="X",INDIRECT("'DATA - økonomi'!U"&amp;4+15*$A90+4*$A90+14),0)</f>
        <v>0</v>
      </c>
      <c r="V90" s="36">
        <f ca="1">IF(Analyse!$E$3="X",INDIRECT("'DATA - økonomi'!V"&amp;4+15*$A90+4*$A90+0),0)+IF(Analyse!$E$4="X",INDIRECT("'DATA - økonomi'!V"&amp;4+15*$A90+4*$A90+1),0)+IF(Analyse!$E$104="X",INDIRECT("'DATA - økonomi'!V"&amp;4+15*$A90+4*$A90+2),0)+IF(Analyse!$E$105="X",INDIRECT("'DATA - økonomi'!V"&amp;4+15*$A90+4*$A90+3),0)+IF(Analyse!$E$106="X",INDIRECT("'DATA - økonomi'!V"&amp;4+15*$A90+4*$A90+4),0)+IF(Analyse!$E$107="X",INDIRECT("'DATA - økonomi'!V"&amp;4+15*$A90+4*$A90+5),0)+IF(Analyse!$E$108="X",INDIRECT("'DATA - økonomi'!V"&amp;4+15*$A90+4*$A90+6),0)+IF(Analyse!$E$109="X",INDIRECT("'DATA - økonomi'!V"&amp;4+15*$A90+4*$A90+7),0)+IF(Analyse!$E$110="X",INDIRECT("'DATA - økonomi'!V"&amp;4+15*$A90+4*$A90+8),0)+IF(Analyse!$E$111="X",INDIRECT("'DATA - økonomi'!V"&amp;4+15*$A90+4*$A90+9),0)+IF(Analyse!$E$112="X",INDIRECT("'DATA - økonomi'!V"&amp;4+15*$A90+4*$A90+10),0)+IF(Analyse!$E$115="X",INDIRECT("'DATA - økonomi'!V"&amp;4+15*$A90+4*$A90+11),0)+IF(Analyse!$E$116="X",INDIRECT("'DATA - økonomi'!V"&amp;4+15*$A90+4*$A90+12),0)+IF(Analyse!$E$117="X",INDIRECT("'DATA - økonomi'!V"&amp;4+15*$A90+4*$A90+13),0)+IF(Analyse!$E$129="X",INDIRECT("'DATA - økonomi'!V"&amp;4+15*$A90+4*$A90+14),0)</f>
        <v>0</v>
      </c>
      <c r="W90" s="36">
        <f ca="1">IF(Analyse!$E$3="X",INDIRECT("'DATA - økonomi'!W"&amp;4+15*$A90+4*$A90+0),0)+IF(Analyse!$E$4="X",INDIRECT("'DATA - økonomi'!W"&amp;4+15*$A90+4*$A90+1),0)+IF(Analyse!$E$104="X",INDIRECT("'DATA - økonomi'!W"&amp;4+15*$A90+4*$A90+2),0)+IF(Analyse!$E$105="X",INDIRECT("'DATA - økonomi'!W"&amp;4+15*$A90+4*$A90+3),0)+IF(Analyse!$E$106="X",INDIRECT("'DATA - økonomi'!W"&amp;4+15*$A90+4*$A90+4),0)+IF(Analyse!$E$107="X",INDIRECT("'DATA - økonomi'!W"&amp;4+15*$A90+4*$A90+5),0)+IF(Analyse!$E$108="X",INDIRECT("'DATA - økonomi'!W"&amp;4+15*$A90+4*$A90+6),0)+IF(Analyse!$E$109="X",INDIRECT("'DATA - økonomi'!W"&amp;4+15*$A90+4*$A90+7),0)+IF(Analyse!$E$110="X",INDIRECT("'DATA - økonomi'!W"&amp;4+15*$A90+4*$A90+8),0)+IF(Analyse!$E$111="X",INDIRECT("'DATA - økonomi'!W"&amp;4+15*$A90+4*$A90+9),0)+IF(Analyse!$E$112="X",INDIRECT("'DATA - økonomi'!W"&amp;4+15*$A90+4*$A90+10),0)+IF(Analyse!$E$115="X",INDIRECT("'DATA - økonomi'!W"&amp;4+15*$A90+4*$A90+11),0)+IF(Analyse!$E$116="X",INDIRECT("'DATA - økonomi'!W"&amp;4+15*$A90+4*$A90+12),0)+IF(Analyse!$E$117="X",INDIRECT("'DATA - økonomi'!W"&amp;4+15*$A90+4*$A90+13),0)+IF(Analyse!$E$129="X",INDIRECT("'DATA - økonomi'!W"&amp;4+15*$A90+4*$A90+14),0)</f>
        <v>0</v>
      </c>
      <c r="X90" s="36">
        <f ca="1">IF(Analyse!$E$3="X",INDIRECT("'DATA - økonomi'!X"&amp;4+15*$A90+4*$A90+0),0)+IF(Analyse!$E$4="X",INDIRECT("'DATA - økonomi'!X"&amp;4+15*$A90+4*$A90+1),0)+IF(Analyse!$E$104="X",INDIRECT("'DATA - økonomi'!X"&amp;4+15*$A90+4*$A90+2),0)+IF(Analyse!$E$105="X",INDIRECT("'DATA - økonomi'!X"&amp;4+15*$A90+4*$A90+3),0)+IF(Analyse!$E$106="X",INDIRECT("'DATA - økonomi'!X"&amp;4+15*$A90+4*$A90+4),0)+IF(Analyse!$E$107="X",INDIRECT("'DATA - økonomi'!X"&amp;4+15*$A90+4*$A90+5),0)+IF(Analyse!$E$108="X",INDIRECT("'DATA - økonomi'!X"&amp;4+15*$A90+4*$A90+6),0)+IF(Analyse!$E$109="X",INDIRECT("'DATA - økonomi'!X"&amp;4+15*$A90+4*$A90+7),0)+IF(Analyse!$E$110="X",INDIRECT("'DATA - økonomi'!X"&amp;4+15*$A90+4*$A90+8),0)+IF(Analyse!$E$111="X",INDIRECT("'DATA - økonomi'!X"&amp;4+15*$A90+4*$A90+9),0)+IF(Analyse!$E$112="X",INDIRECT("'DATA - økonomi'!X"&amp;4+15*$A90+4*$A90+10),0)+IF(Analyse!$E$115="X",INDIRECT("'DATA - økonomi'!X"&amp;4+15*$A90+4*$A90+11),0)+IF(Analyse!$E$116="X",INDIRECT("'DATA - økonomi'!X"&amp;4+15*$A90+4*$A90+12),0)+IF(Analyse!$E$117="X",INDIRECT("'DATA - økonomi'!X"&amp;4+15*$A90+4*$A90+13),0)+IF(Analyse!$E$129="X",INDIRECT("'DATA - økonomi'!X"&amp;4+15*$A90+4*$A90+14),0)</f>
        <v>0</v>
      </c>
      <c r="Y90" s="36">
        <f ca="1">IF(Analyse!$E$3="X",INDIRECT("'DATA - økonomi'!Y"&amp;4+15*$A90+4*$A90+0),0)+IF(Analyse!$E$4="X",INDIRECT("'DATA - økonomi'!Y"&amp;4+15*$A90+4*$A90+1),0)+IF(Analyse!$E$104="X",INDIRECT("'DATA - økonomi'!Y"&amp;4+15*$A90+4*$A90+2),0)+IF(Analyse!$E$105="X",INDIRECT("'DATA - økonomi'!Y"&amp;4+15*$A90+4*$A90+3),0)+IF(Analyse!$E$106="X",INDIRECT("'DATA - økonomi'!Y"&amp;4+15*$A90+4*$A90+4),0)+IF(Analyse!$E$107="X",INDIRECT("'DATA - økonomi'!Y"&amp;4+15*$A90+4*$A90+5),0)+IF(Analyse!$E$108="X",INDIRECT("'DATA - økonomi'!Y"&amp;4+15*$A90+4*$A90+6),0)+IF(Analyse!$E$109="X",INDIRECT("'DATA - økonomi'!Y"&amp;4+15*$A90+4*$A90+7),0)+IF(Analyse!$E$110="X",INDIRECT("'DATA - økonomi'!Y"&amp;4+15*$A90+4*$A90+8),0)+IF(Analyse!$E$111="X",INDIRECT("'DATA - økonomi'!Y"&amp;4+15*$A90+4*$A90+9),0)+IF(Analyse!$E$112="X",INDIRECT("'DATA - økonomi'!Y"&amp;4+15*$A90+4*$A90+10),0)+IF(Analyse!$E$115="X",INDIRECT("'DATA - økonomi'!Y"&amp;4+15*$A90+4*$A90+11),0)+IF(Analyse!$E$116="X",INDIRECT("'DATA - økonomi'!Y"&amp;4+15*$A90+4*$A90+12),0)+IF(Analyse!$E$117="X",INDIRECT("'DATA - økonomi'!Y"&amp;4+15*$A90+4*$A90+13),0)+IF(Analyse!$E$129="X",INDIRECT("'DATA - økonomi'!Y"&amp;4+15*$A90+4*$A90+14),0)</f>
        <v>0</v>
      </c>
      <c r="Z90" s="36">
        <f ca="1">IF(Analyse!$E$3="X",INDIRECT("'DATA - økonomi'!Z"&amp;4+15*$A90+4*$A90+0),0)+IF(Analyse!$E$4="X",INDIRECT("'DATA - økonomi'!Z"&amp;4+15*$A90+4*$A90+1),0)+IF(Analyse!$E$104="X",INDIRECT("'DATA - økonomi'!Z"&amp;4+15*$A90+4*$A90+2),0)+IF(Analyse!$E$105="X",INDIRECT("'DATA - økonomi'!Z"&amp;4+15*$A90+4*$A90+3),0)+IF(Analyse!$E$106="X",INDIRECT("'DATA - økonomi'!Z"&amp;4+15*$A90+4*$A90+4),0)+IF(Analyse!$E$107="X",INDIRECT("'DATA - økonomi'!Z"&amp;4+15*$A90+4*$A90+5),0)+IF(Analyse!$E$108="X",INDIRECT("'DATA - økonomi'!Z"&amp;4+15*$A90+4*$A90+6),0)+IF(Analyse!$E$109="X",INDIRECT("'DATA - økonomi'!Z"&amp;4+15*$A90+4*$A90+7),0)+IF(Analyse!$E$110="X",INDIRECT("'DATA - økonomi'!Z"&amp;4+15*$A90+4*$A90+8),0)+IF(Analyse!$E$111="X",INDIRECT("'DATA - økonomi'!Z"&amp;4+15*$A90+4*$A90+9),0)+IF(Analyse!$E$112="X",INDIRECT("'DATA - økonomi'!Z"&amp;4+15*$A90+4*$A90+10),0)+IF(Analyse!$E$115="X",INDIRECT("'DATA - økonomi'!Z"&amp;4+15*$A90+4*$A90+11),0)+IF(Analyse!$E$116="X",INDIRECT("'DATA - økonomi'!Z"&amp;4+15*$A90+4*$A90+12),0)+IF(Analyse!$E$117="X",INDIRECT("'DATA - økonomi'!Z"&amp;4+15*$A90+4*$A90+13),0)+IF(Analyse!$E$129="X",INDIRECT("'DATA - økonomi'!Z"&amp;4+15*$A90+4*$A90+14),0)</f>
        <v>0</v>
      </c>
      <c r="AA90" s="36">
        <f ca="1">IF(Analyse!$E$3="X",INDIRECT("'DATA - økonomi'!Z"&amp;4+15*$A90+4*$A90+0),0)+IF(Analyse!$E$4="X",INDIRECT("'DATA - økonomi'!Z"&amp;4+15*$A90+4*$A90+1),0)+IF(Analyse!$E$104="X",INDIRECT("'DATA - økonomi'!Z"&amp;4+15*$A90+4*$A90+2),0)+IF(Analyse!$E$105="X",INDIRECT("'DATA - økonomi'!Z"&amp;4+15*$A90+4*$A90+3),0)+IF(Analyse!$E$106="X",INDIRECT("'DATA - økonomi'!Z"&amp;4+15*$A90+4*$A90+4),0)+IF(Analyse!$E$107="X",INDIRECT("'DATA - økonomi'!Z"&amp;4+15*$A90+4*$A90+5),0)+IF(Analyse!$E$108="X",INDIRECT("'DATA - økonomi'!Z"&amp;4+15*$A90+4*$A90+6),0)+IF(Analyse!$E$109="X",INDIRECT("'DATA - økonomi'!Z"&amp;4+15*$A90+4*$A90+7),0)+IF(Analyse!$E$110="X",INDIRECT("'DATA - økonomi'!Z"&amp;4+15*$A90+4*$A90+8),0)+IF(Analyse!$E$111="X",INDIRECT("'DATA - økonomi'!Z"&amp;4+15*$A90+4*$A90+9),0)+IF(Analyse!$E$112="X",INDIRECT("'DATA - økonomi'!Z"&amp;4+15*$A90+4*$A90+10),0)+IF(Analyse!$E$115="X",INDIRECT("'DATA - økonomi'!Z"&amp;4+15*$A90+4*$A90+11),0)+IF(Analyse!$E$116="X",INDIRECT("'DATA - økonomi'!Z"&amp;4+15*$A90+4*$A90+12),0)+IF(Analyse!$E$117="X",INDIRECT("'DATA - økonomi'!Z"&amp;4+15*$A90+4*$A90+13),0)+IF(Analyse!$E$129="X",INDIRECT("'DATA - økonomi'!Z"&amp;4+15*$A90+4*$A90+14),0)</f>
        <v>0</v>
      </c>
      <c r="AB90" s="36">
        <f ca="1">IF(Analyse!$E$3="X",INDIRECT("'DATA - økonomi'!Z"&amp;4+15*$A90+4*$A90+0),0)+IF(Analyse!$E$4="X",INDIRECT("'DATA - økonomi'!Z"&amp;4+15*$A90+4*$A90+1),0)+IF(Analyse!$E$104="X",INDIRECT("'DATA - økonomi'!Z"&amp;4+15*$A90+4*$A90+2),0)+IF(Analyse!$E$105="X",INDIRECT("'DATA - økonomi'!Z"&amp;4+15*$A90+4*$A90+3),0)+IF(Analyse!$E$106="X",INDIRECT("'DATA - økonomi'!Z"&amp;4+15*$A90+4*$A90+4),0)+IF(Analyse!$E$107="X",INDIRECT("'DATA - økonomi'!Z"&amp;4+15*$A90+4*$A90+5),0)+IF(Analyse!$E$108="X",INDIRECT("'DATA - økonomi'!Z"&amp;4+15*$A90+4*$A90+6),0)+IF(Analyse!$E$109="X",INDIRECT("'DATA - økonomi'!Z"&amp;4+15*$A90+4*$A90+7),0)+IF(Analyse!$E$110="X",INDIRECT("'DATA - økonomi'!Z"&amp;4+15*$A90+4*$A90+8),0)+IF(Analyse!$E$111="X",INDIRECT("'DATA - økonomi'!Z"&amp;4+15*$A90+4*$A90+9),0)+IF(Analyse!$E$112="X",INDIRECT("'DATA - økonomi'!Z"&amp;4+15*$A90+4*$A90+10),0)+IF(Analyse!$E$115="X",INDIRECT("'DATA - økonomi'!Z"&amp;4+15*$A90+4*$A90+11),0)+IF(Analyse!$E$116="X",INDIRECT("'DATA - økonomi'!Z"&amp;4+15*$A90+4*$A90+12),0)+IF(Analyse!$E$117="X",INDIRECT("'DATA - økonomi'!Z"&amp;4+15*$A90+4*$A90+13),0)+IF(Analyse!$E$129="X",INDIRECT("'DATA - økonomi'!Z"&amp;4+15*$A90+4*$A90+14),0)</f>
        <v>0</v>
      </c>
      <c r="AC90" s="30"/>
      <c r="AD90" s="35" t="s">
        <v>98</v>
      </c>
      <c r="AE90" s="36">
        <f ca="1">IF(Analyse!$E$3="X",INDIRECT("'DATA - økonomi'!AE"&amp;4+15*$A90+4*$A90+0),0)+IF(Analyse!$E$4="X",INDIRECT("'DATA - økonomi'!AE"&amp;4+15*$A90+4*$A90+1),0)+IF(Analyse!$E$104="X",INDIRECT("'DATA - økonomi'!AE"&amp;4+15*$A90+4*$A90+2),0)+IF(Analyse!$E$105="X",INDIRECT("'DATA - økonomi'!AE"&amp;4+15*$A90+4*$A90+3),0)+IF(Analyse!$E$106="X",INDIRECT("'DATA - økonomi'!AE"&amp;4+15*$A90+4*$A90+4),0)+IF(Analyse!$E$107="X",INDIRECT("'DATA - økonomi'!AE"&amp;4+15*$A90+4*$A90+5),0)+IF(Analyse!$E$108="X",INDIRECT("'DATA - økonomi'!AE"&amp;4+15*$A90+4*$A90+6),0)+IF(Analyse!$E$109="X",INDIRECT("'DATA - økonomi'!AE"&amp;4+15*$A90+4*$A90+7),0)+IF(Analyse!$E$110="X",INDIRECT("'DATA - økonomi'!AE"&amp;4+15*$A90+4*$A90+8),0)+IF(Analyse!$E$111="X",INDIRECT("'DATA - økonomi'!AE"&amp;4+15*$A90+4*$A90+9),0)+IF(Analyse!$E$112="X",INDIRECT("'DATA - økonomi'!AE"&amp;4+15*$A90+4*$A90+10),0)+IF(Analyse!$E$115="X",INDIRECT("'DATA - økonomi'!AE"&amp;4+15*$A90+4*$A90+11),0)+IF(Analyse!$E$116="X",INDIRECT("'DATA - økonomi'!AE"&amp;4+15*$A90+4*$A90+12),0)+IF(Analyse!$E$117="X",INDIRECT("'DATA - økonomi'!AE"&amp;4+15*$A90+4*$A90+13),0)+IF(Analyse!$E$129="X",INDIRECT("'DATA - økonomi'!AE"&amp;4+15*$A90+4*$A90+14),0)</f>
        <v>0</v>
      </c>
      <c r="AF90" s="36">
        <f ca="1">IF(Analyse!$E$3="X",INDIRECT("'DATA - økonomi'!AF"&amp;4+15*$A90+4*$A90+0),0)+IF(Analyse!$E$4="X",INDIRECT("'DATA - økonomi'!AF"&amp;4+15*$A90+4*$A90+1),0)+IF(Analyse!$E$104="X",INDIRECT("'DATA - økonomi'!AF"&amp;4+15*$A90+4*$A90+2),0)+IF(Analyse!$E$105="X",INDIRECT("'DATA - økonomi'!AF"&amp;4+15*$A90+4*$A90+3),0)+IF(Analyse!$E$106="X",INDIRECT("'DATA - økonomi'!AF"&amp;4+15*$A90+4*$A90+4),0)+IF(Analyse!$E$107="X",INDIRECT("'DATA - økonomi'!AF"&amp;4+15*$A90+4*$A90+5),0)+IF(Analyse!$E$108="X",INDIRECT("'DATA - økonomi'!AF"&amp;4+15*$A90+4*$A90+6),0)+IF(Analyse!$E$109="X",INDIRECT("'DATA - økonomi'!AF"&amp;4+15*$A90+4*$A90+7),0)+IF(Analyse!$E$110="X",INDIRECT("'DATA - økonomi'!AF"&amp;4+15*$A90+4*$A90+8),0)+IF(Analyse!$E$111="X",INDIRECT("'DATA - økonomi'!AF"&amp;4+15*$A90+4*$A90+9),0)+IF(Analyse!$E$112="X",INDIRECT("'DATA - økonomi'!AF"&amp;4+15*$A90+4*$A90+10),0)+IF(Analyse!$E$115="X",INDIRECT("'DATA - økonomi'!AF"&amp;4+15*$A90+4*$A90+11),0)+IF(Analyse!$E$116="X",INDIRECT("'DATA - økonomi'!AF"&amp;4+15*$A90+4*$A90+12),0)+IF(Analyse!$E$117="X",INDIRECT("'DATA - økonomi'!AF"&amp;4+15*$A90+4*$A90+13),0)+IF(Analyse!$E$129="X",INDIRECT("'DATA - økonomi'!AF"&amp;4+15*$A90+4*$A90+14),0)</f>
        <v>0</v>
      </c>
      <c r="AG90" s="36">
        <f ca="1">IF(Analyse!$E$3="X",INDIRECT("'DATA - økonomi'!AG"&amp;4+15*$A90+4*$A90+0),0)+IF(Analyse!$E$4="X",INDIRECT("'DATA - økonomi'!AG"&amp;4+15*$A90+4*$A90+1),0)+IF(Analyse!$E$104="X",INDIRECT("'DATA - økonomi'!AG"&amp;4+15*$A90+4*$A90+2),0)+IF(Analyse!$E$105="X",INDIRECT("'DATA - økonomi'!AG"&amp;4+15*$A90+4*$A90+3),0)+IF(Analyse!$E$106="X",INDIRECT("'DATA - økonomi'!AG"&amp;4+15*$A90+4*$A90+4),0)+IF(Analyse!$E$107="X",INDIRECT("'DATA - økonomi'!AG"&amp;4+15*$A90+4*$A90+5),0)+IF(Analyse!$E$108="X",INDIRECT("'DATA - økonomi'!AG"&amp;4+15*$A90+4*$A90+6),0)+IF(Analyse!$E$109="X",INDIRECT("'DATA - økonomi'!AG"&amp;4+15*$A90+4*$A90+7),0)+IF(Analyse!$E$110="X",INDIRECT("'DATA - økonomi'!AG"&amp;4+15*$A90+4*$A90+8),0)+IF(Analyse!$E$111="X",INDIRECT("'DATA - økonomi'!AG"&amp;4+15*$A90+4*$A90+9),0)+IF(Analyse!$E$112="X",INDIRECT("'DATA - økonomi'!AG"&amp;4+15*$A90+4*$A90+10),0)+IF(Analyse!$E$115="X",INDIRECT("'DATA - økonomi'!AG"&amp;4+15*$A90+4*$A90+11),0)+IF(Analyse!$E$116="X",INDIRECT("'DATA - økonomi'!AG"&amp;4+15*$A90+4*$A90+12),0)+IF(Analyse!$E$117="X",INDIRECT("'DATA - økonomi'!AG"&amp;4+15*$A90+4*$A90+13),0)+IF(Analyse!$E$129="X",INDIRECT("'DATA - økonomi'!AG"&amp;4+15*$A90+4*$A90+14),0)</f>
        <v>0</v>
      </c>
      <c r="AH90" s="36">
        <f ca="1">IF(Analyse!$E$3="X",INDIRECT("'DATA - økonomi'!AH"&amp;4+15*$A90+4*$A90+0),0)+IF(Analyse!$E$4="X",INDIRECT("'DATA - økonomi'!AH"&amp;4+15*$A90+4*$A90+1),0)+IF(Analyse!$E$104="X",INDIRECT("'DATA - økonomi'!AH"&amp;4+15*$A90+4*$A90+2),0)+IF(Analyse!$E$105="X",INDIRECT("'DATA - økonomi'!AH"&amp;4+15*$A90+4*$A90+3),0)+IF(Analyse!$E$106="X",INDIRECT("'DATA - økonomi'!AH"&amp;4+15*$A90+4*$A90+4),0)+IF(Analyse!$E$107="X",INDIRECT("'DATA - økonomi'!AH"&amp;4+15*$A90+4*$A90+5),0)+IF(Analyse!$E$108="X",INDIRECT("'DATA - økonomi'!AH"&amp;4+15*$A90+4*$A90+6),0)+IF(Analyse!$E$109="X",INDIRECT("'DATA - økonomi'!AH"&amp;4+15*$A90+4*$A90+7),0)+IF(Analyse!$E$110="X",INDIRECT("'DATA - økonomi'!AH"&amp;4+15*$A90+4*$A90+8),0)+IF(Analyse!$E$111="X",INDIRECT("'DATA - økonomi'!AH"&amp;4+15*$A90+4*$A90+9),0)+IF(Analyse!$E$112="X",INDIRECT("'DATA - økonomi'!AH"&amp;4+15*$A90+4*$A90+10),0)+IF(Analyse!$E$115="X",INDIRECT("'DATA - økonomi'!AH"&amp;4+15*$A90+4*$A90+11),0)+IF(Analyse!$E$116="X",INDIRECT("'DATA - økonomi'!AH"&amp;4+15*$A90+4*$A90+12),0)+IF(Analyse!$E$117="X",INDIRECT("'DATA - økonomi'!AH"&amp;4+15*$A90+4*$A90+13),0)+IF(Analyse!$E$129="X",INDIRECT("'DATA - økonomi'!AH"&amp;4+15*$A90+4*$A90+14),0)</f>
        <v>0</v>
      </c>
      <c r="AI90" s="36">
        <f ca="1">IF(Analyse!$E$3="X",INDIRECT("'DATA - økonomi'!AI"&amp;4+15*$A90+4*$A90+0),0)+IF(Analyse!$E$4="X",INDIRECT("'DATA - økonomi'!AI"&amp;4+15*$A90+4*$A90+1),0)+IF(Analyse!$E$104="X",INDIRECT("'DATA - økonomi'!AI"&amp;4+15*$A90+4*$A90+2),0)+IF(Analyse!$E$105="X",INDIRECT("'DATA - økonomi'!AI"&amp;4+15*$A90+4*$A90+3),0)+IF(Analyse!$E$106="X",INDIRECT("'DATA - økonomi'!AI"&amp;4+15*$A90+4*$A90+4),0)+IF(Analyse!$E$107="X",INDIRECT("'DATA - økonomi'!AI"&amp;4+15*$A90+4*$A90+5),0)+IF(Analyse!$E$108="X",INDIRECT("'DATA - økonomi'!AI"&amp;4+15*$A90+4*$A90+6),0)+IF(Analyse!$E$109="X",INDIRECT("'DATA - økonomi'!AI"&amp;4+15*$A90+4*$A90+7),0)+IF(Analyse!$E$110="X",INDIRECT("'DATA - økonomi'!AI"&amp;4+15*$A90+4*$A90+8),0)+IF(Analyse!$E$111="X",INDIRECT("'DATA - økonomi'!AI"&amp;4+15*$A90+4*$A90+9),0)+IF(Analyse!$E$112="X",INDIRECT("'DATA - økonomi'!AI"&amp;4+15*$A90+4*$A90+10),0)+IF(Analyse!$E$115="X",INDIRECT("'DATA - økonomi'!AI"&amp;4+15*$A90+4*$A90+11),0)+IF(Analyse!$E$116="X",INDIRECT("'DATA - økonomi'!AI"&amp;4+15*$A90+4*$A90+12),0)+IF(Analyse!$E$117="X",INDIRECT("'DATA - økonomi'!AI"&amp;4+15*$A90+4*$A90+13),0)+IF(Analyse!$E$129="X",INDIRECT("'DATA - økonomi'!AI"&amp;4+15*$A90+4*$A90+14),0)</f>
        <v>0</v>
      </c>
      <c r="AJ90" s="36">
        <f ca="1">IF(Analyse!$E$3="X",INDIRECT("'DATA - økonomi'!AJ"&amp;4+15*$A90+4*$A90+0),0)+IF(Analyse!$E$4="X",INDIRECT("'DATA - økonomi'!AJ"&amp;4+15*$A90+4*$A90+1),0)+IF(Analyse!$E$104="X",INDIRECT("'DATA - økonomi'!AJ"&amp;4+15*$A90+4*$A90+2),0)+IF(Analyse!$E$105="X",INDIRECT("'DATA - økonomi'!AJ"&amp;4+15*$A90+4*$A90+3),0)+IF(Analyse!$E$106="X",INDIRECT("'DATA - økonomi'!AJ"&amp;4+15*$A90+4*$A90+4),0)+IF(Analyse!$E$107="X",INDIRECT("'DATA - økonomi'!AJ"&amp;4+15*$A90+4*$A90+5),0)+IF(Analyse!$E$108="X",INDIRECT("'DATA - økonomi'!AJ"&amp;4+15*$A90+4*$A90+6),0)+IF(Analyse!$E$109="X",INDIRECT("'DATA - økonomi'!AJ"&amp;4+15*$A90+4*$A90+7),0)+IF(Analyse!$E$110="X",INDIRECT("'DATA - økonomi'!AJ"&amp;4+15*$A90+4*$A90+8),0)+IF(Analyse!$E$111="X",INDIRECT("'DATA - økonomi'!AJ"&amp;4+15*$A90+4*$A90+9),0)+IF(Analyse!$E$112="X",INDIRECT("'DATA - økonomi'!AJ"&amp;4+15*$A90+4*$A90+10),0)+IF(Analyse!$E$115="X",INDIRECT("'DATA - økonomi'!AJ"&amp;4+15*$A90+4*$A90+11),0)+IF(Analyse!$E$116="X",INDIRECT("'DATA - økonomi'!AJ"&amp;4+15*$A90+4*$A90+12),0)+IF(Analyse!$E$117="X",INDIRECT("'DATA - økonomi'!AJ"&amp;4+15*$A90+4*$A90+13),0)+IF(Analyse!$E$129="X",INDIRECT("'DATA - økonomi'!AJ"&amp;4+15*$A90+4*$A90+14),0)</f>
        <v>0</v>
      </c>
      <c r="AK90" s="36">
        <f ca="1">IF(Analyse!$E$3="X",INDIRECT("'DATA - økonomi'!AK"&amp;4+15*$A90+4*$A90+0),0)+IF(Analyse!$E$4="X",INDIRECT("'DATA - økonomi'!AK"&amp;4+15*$A90+4*$A90+1),0)+IF(Analyse!$E$104="X",INDIRECT("'DATA - økonomi'!AK"&amp;4+15*$A90+4*$A90+2),0)+IF(Analyse!$E$105="X",INDIRECT("'DATA - økonomi'!AK"&amp;4+15*$A90+4*$A90+3),0)+IF(Analyse!$E$106="X",INDIRECT("'DATA - økonomi'!AK"&amp;4+15*$A90+4*$A90+4),0)+IF(Analyse!$E$107="X",INDIRECT("'DATA - økonomi'!AK"&amp;4+15*$A90+4*$A90+5),0)+IF(Analyse!$E$108="X",INDIRECT("'DATA - økonomi'!AK"&amp;4+15*$A90+4*$A90+6),0)+IF(Analyse!$E$109="X",INDIRECT("'DATA - økonomi'!AK"&amp;4+15*$A90+4*$A90+7),0)+IF(Analyse!$E$110="X",INDIRECT("'DATA - økonomi'!AK"&amp;4+15*$A90+4*$A90+8),0)+IF(Analyse!$E$111="X",INDIRECT("'DATA - økonomi'!AK"&amp;4+15*$A90+4*$A90+9),0)+IF(Analyse!$E$112="X",INDIRECT("'DATA - økonomi'!AK"&amp;4+15*$A90+4*$A90+10),0)+IF(Analyse!$E$115="X",INDIRECT("'DATA - økonomi'!AK"&amp;4+15*$A90+4*$A90+11),0)+IF(Analyse!$E$116="X",INDIRECT("'DATA - økonomi'!AK"&amp;4+15*$A90+4*$A90+12),0)+IF(Analyse!$E$117="X",INDIRECT("'DATA - økonomi'!AK"&amp;4+15*$A90+4*$A90+13),0)+IF(Analyse!$E$129="X",INDIRECT("'DATA - økonomi'!AK"&amp;4+15*$A90+4*$A90+14),0)</f>
        <v>0</v>
      </c>
      <c r="AL90" s="36">
        <f ca="1">IF(Analyse!$E$3="X",INDIRECT("'DATA - økonomi'!AL"&amp;4+15*$A90+4*$A90+0),0)+IF(Analyse!$E$4="X",INDIRECT("'DATA - økonomi'!AL"&amp;4+15*$A90+4*$A90+1),0)+IF(Analyse!$E$104="X",INDIRECT("'DATA - økonomi'!AL"&amp;4+15*$A90+4*$A90+2),0)+IF(Analyse!$E$105="X",INDIRECT("'DATA - økonomi'!AL"&amp;4+15*$A90+4*$A90+3),0)+IF(Analyse!$E$106="X",INDIRECT("'DATA - økonomi'!AL"&amp;4+15*$A90+4*$A90+4),0)+IF(Analyse!$E$107="X",INDIRECT("'DATA - økonomi'!AL"&amp;4+15*$A90+4*$A90+5),0)+IF(Analyse!$E$108="X",INDIRECT("'DATA - økonomi'!AL"&amp;4+15*$A90+4*$A90+6),0)+IF(Analyse!$E$109="X",INDIRECT("'DATA - økonomi'!AL"&amp;4+15*$A90+4*$A90+7),0)+IF(Analyse!$E$110="X",INDIRECT("'DATA - økonomi'!AL"&amp;4+15*$A90+4*$A90+8),0)+IF(Analyse!$E$111="X",INDIRECT("'DATA - økonomi'!AL"&amp;4+15*$A90+4*$A90+9),0)+IF(Analyse!$E$112="X",INDIRECT("'DATA - økonomi'!AL"&amp;4+15*$A90+4*$A90+10),0)+IF(Analyse!$E$115="X",INDIRECT("'DATA - økonomi'!AL"&amp;4+15*$A90+4*$A90+11),0)+IF(Analyse!$E$116="X",INDIRECT("'DATA - økonomi'!AL"&amp;4+15*$A90+4*$A90+12),0)+IF(Analyse!$E$117="X",INDIRECT("'DATA - økonomi'!AL"&amp;4+15*$A90+4*$A90+13),0)+IF(Analyse!$E$129="X",INDIRECT("'DATA - økonomi'!AL"&amp;4+15*$A90+4*$A90+14),0)</f>
        <v>0</v>
      </c>
      <c r="AM90" s="36">
        <f ca="1">IF(Analyse!$E$3="X",INDIRECT("'DATA - økonomi'!AM"&amp;4+15*$A90+4*$A90+0),0)+IF(Analyse!$E$4="X",INDIRECT("'DATA - økonomi'!AM"&amp;4+15*$A90+4*$A90+1),0)+IF(Analyse!$E$104="X",INDIRECT("'DATA - økonomi'!AM"&amp;4+15*$A90+4*$A90+2),0)+IF(Analyse!$E$105="X",INDIRECT("'DATA - økonomi'!AM"&amp;4+15*$A90+4*$A90+3),0)+IF(Analyse!$E$106="X",INDIRECT("'DATA - økonomi'!AM"&amp;4+15*$A90+4*$A90+4),0)+IF(Analyse!$E$107="X",INDIRECT("'DATA - økonomi'!AM"&amp;4+15*$A90+4*$A90+5),0)+IF(Analyse!$E$108="X",INDIRECT("'DATA - økonomi'!AM"&amp;4+15*$A90+4*$A90+6),0)+IF(Analyse!$E$109="X",INDIRECT("'DATA - økonomi'!AM"&amp;4+15*$A90+4*$A90+7),0)+IF(Analyse!$E$110="X",INDIRECT("'DATA - økonomi'!AM"&amp;4+15*$A90+4*$A90+8),0)+IF(Analyse!$E$111="X",INDIRECT("'DATA - økonomi'!AM"&amp;4+15*$A90+4*$A90+9),0)+IF(Analyse!$E$112="X",INDIRECT("'DATA - økonomi'!AM"&amp;4+15*$A90+4*$A90+10),0)+IF(Analyse!$E$115="X",INDIRECT("'DATA - økonomi'!AM"&amp;4+15*$A90+4*$A90+11),0)+IF(Analyse!$E$116="X",INDIRECT("'DATA - økonomi'!AM"&amp;4+15*$A90+4*$A90+12),0)+IF(Analyse!$E$117="X",INDIRECT("'DATA - økonomi'!AM"&amp;4+15*$A90+4*$A90+13),0)+IF(Analyse!$E$129="X",INDIRECT("'DATA - økonomi'!AM"&amp;4+15*$A90+4*$A90+14),0)</f>
        <v>0</v>
      </c>
      <c r="AN90" s="36">
        <f ca="1">IF(Analyse!$E$3="X",INDIRECT("'DATA - økonomi'!AN"&amp;4+15*$A90+4*$A90+0),0)+IF(Analyse!$E$4="X",INDIRECT("'DATA - økonomi'!AN"&amp;4+15*$A90+4*$A90+1),0)+IF(Analyse!$E$104="X",INDIRECT("'DATA - økonomi'!AN"&amp;4+15*$A90+4*$A90+2),0)+IF(Analyse!$E$105="X",INDIRECT("'DATA - økonomi'!AN"&amp;4+15*$A90+4*$A90+3),0)+IF(Analyse!$E$106="X",INDIRECT("'DATA - økonomi'!AN"&amp;4+15*$A90+4*$A90+4),0)+IF(Analyse!$E$107="X",INDIRECT("'DATA - økonomi'!AN"&amp;4+15*$A90+4*$A90+5),0)+IF(Analyse!$E$108="X",INDIRECT("'DATA - økonomi'!AN"&amp;4+15*$A90+4*$A90+6),0)+IF(Analyse!$E$109="X",INDIRECT("'DATA - økonomi'!AN"&amp;4+15*$A90+4*$A90+7),0)+IF(Analyse!$E$110="X",INDIRECT("'DATA - økonomi'!AN"&amp;4+15*$A90+4*$A90+8),0)+IF(Analyse!$E$111="X",INDIRECT("'DATA - økonomi'!AN"&amp;4+15*$A90+4*$A90+9),0)+IF(Analyse!$E$112="X",INDIRECT("'DATA - økonomi'!AN"&amp;4+15*$A90+4*$A90+10),0)+IF(Analyse!$E$115="X",INDIRECT("'DATA - økonomi'!AN"&amp;4+15*$A90+4*$A90+11),0)+IF(Analyse!$E$116="X",INDIRECT("'DATA - økonomi'!AN"&amp;4+15*$A90+4*$A90+12),0)+IF(Analyse!$E$117="X",INDIRECT("'DATA - økonomi'!AN"&amp;4+15*$A90+4*$A90+13),0)+IF(Analyse!$E$129="X",INDIRECT("'DATA - økonomi'!AN"&amp;4+15*$A90+4*$A90+14),0)</f>
        <v>0</v>
      </c>
      <c r="AO90" s="36">
        <f ca="1">IF(Analyse!$E$3="X",INDIRECT("'DATA - økonomi'!AO"&amp;4+15*$A90+4*$A90+0),0)+IF(Analyse!$E$4="X",INDIRECT("'DATA - økonomi'!AO"&amp;4+15*$A90+4*$A90+1),0)+IF(Analyse!$E$104="X",INDIRECT("'DATA - økonomi'!AO"&amp;4+15*$A90+4*$A90+2),0)+IF(Analyse!$E$105="X",INDIRECT("'DATA - økonomi'!AO"&amp;4+15*$A90+4*$A90+3),0)+IF(Analyse!$E$106="X",INDIRECT("'DATA - økonomi'!AO"&amp;4+15*$A90+4*$A90+4),0)+IF(Analyse!$E$107="X",INDIRECT("'DATA - økonomi'!AO"&amp;4+15*$A90+4*$A90+5),0)+IF(Analyse!$E$108="X",INDIRECT("'DATA - økonomi'!AO"&amp;4+15*$A90+4*$A90+6),0)+IF(Analyse!$E$109="X",INDIRECT("'DATA - økonomi'!AO"&amp;4+15*$A90+4*$A90+7),0)+IF(Analyse!$E$110="X",INDIRECT("'DATA - økonomi'!AO"&amp;4+15*$A90+4*$A90+8),0)+IF(Analyse!$E$111="X",INDIRECT("'DATA - økonomi'!AO"&amp;4+15*$A90+4*$A90+9),0)+IF(Analyse!$E$112="X",INDIRECT("'DATA - økonomi'!AO"&amp;4+15*$A90+4*$A90+10),0)+IF(Analyse!$E$115="X",INDIRECT("'DATA - økonomi'!AO"&amp;4+15*$A90+4*$A90+11),0)+IF(Analyse!$E$116="X",INDIRECT("'DATA - økonomi'!AO"&amp;4+15*$A90+4*$A90+12),0)+IF(Analyse!$E$117="X",INDIRECT("'DATA - økonomi'!AO"&amp;4+15*$A90+4*$A90+13),0)+IF(Analyse!$E$129="X",INDIRECT("'DATA - økonomi'!AO"&amp;4+15*$A90+4*$A90+14),0)</f>
        <v>0</v>
      </c>
      <c r="AP90" s="30"/>
      <c r="AQ90" s="35" t="s">
        <v>98</v>
      </c>
      <c r="AR90" s="36">
        <f ca="1">INDIRECT("'DATA - økonomi'!AE"&amp;($A193+1)*19)</f>
        <v>23675.832000000002</v>
      </c>
      <c r="AS90" s="36">
        <f ca="1">INDIRECT("'DATA - økonomi'!AF"&amp;($A193+1)*19)</f>
        <v>23257.812000000002</v>
      </c>
      <c r="AT90" s="36">
        <f ca="1">INDIRECT("'DATA - økonomi'!AG"&amp;($A193+1)*19)</f>
        <v>22882.02</v>
      </c>
      <c r="AU90" s="36">
        <f ca="1">INDIRECT("'DATA - økonomi'!AH"&amp;($A193+1)*19)</f>
        <v>22818.208000000002</v>
      </c>
      <c r="AV90" s="36">
        <f ca="1">INDIRECT("'DATA - økonomi'!AI"&amp;($A193+1)*19)</f>
        <v>22643.016</v>
      </c>
      <c r="AW90" s="36">
        <f ca="1">INDIRECT("'DATA - økonomi'!AJ"&amp;($A193+1)*19)</f>
        <v>22552.868999999999</v>
      </c>
      <c r="AX90" s="36">
        <f ca="1">INDIRECT("'DATA - økonomi'!AK"&amp;($A193+1)*19)</f>
        <v>22401.852000000003</v>
      </c>
      <c r="AY90" s="36">
        <f ca="1">INDIRECT("'DATA - økonomi'!AL"&amp;($A193+1)*19)</f>
        <v>22158.037999999997</v>
      </c>
      <c r="AZ90" s="36">
        <f ca="1">INDIRECT("'DATA - økonomi'!AM"&amp;($A193+1)*19)</f>
        <v>21859.5</v>
      </c>
      <c r="BA90" s="36">
        <f ca="1">INDIRECT("'DATA - økonomi'!AN"&amp;($A193+1)*19)</f>
        <v>21556.665000000001</v>
      </c>
      <c r="BB90" s="36">
        <f ca="1">INDIRECT("'DATA - økonomi'!AO"&amp;($A193+1)*19)</f>
        <v>21389.24</v>
      </c>
      <c r="BC90" s="30"/>
    </row>
    <row r="91" spans="1:55" x14ac:dyDescent="0.25">
      <c r="A91" s="32">
        <v>87</v>
      </c>
      <c r="B91" s="35" t="s">
        <v>99</v>
      </c>
      <c r="C91" s="36">
        <f ca="1">IF(Analyse!$E$3="X",INDIRECT("'DATA - økonomi'!C"&amp;4+15*$A91+4*$A91+0),0)+IF(Analyse!$E$4="X",INDIRECT("'DATA - økonomi'!C"&amp;4+15*$A91+4*$A91+1),0)+IF(Analyse!$E$104="X",INDIRECT("'DATA - økonomi'!C"&amp;4+15*$A91+4*$A91+2),0)+IF(Analyse!$E$105="X",INDIRECT("'DATA - økonomi'!C"&amp;4+15*$A91+4*$A91+3),0)+IF(Analyse!$E$106="X",INDIRECT("'DATA - økonomi'!C"&amp;4+15*$A91+4*$A91+4),0)+IF(Analyse!$E$107="X",INDIRECT("'DATA - økonomi'!C"&amp;4+15*$A91+4*$A91+5),0)+IF(Analyse!$E$108="X",INDIRECT("'DATA - økonomi'!C"&amp;4+15*$A91+4*$A91+6),0)+IF(Analyse!$E$109="X",INDIRECT("'DATA - økonomi'!C"&amp;4+15*$A91+4*$A91+7),0)+IF(Analyse!$E$110="X",INDIRECT("'DATA - økonomi'!C"&amp;4+15*$A91+4*$A91+8),0)+IF(Analyse!$E$111="X",INDIRECT("'DATA - økonomi'!C"&amp;4+15*$A91+4*$A91+9),0)+IF(Analyse!$E$112="X",INDIRECT("'DATA - økonomi'!C"&amp;4+15*$A91+4*$A91+10),0)+IF(Analyse!$E$115="X",INDIRECT("'DATA - økonomi'!C"&amp;4+15*$A91+4*$A91+11),0)+IF(Analyse!$E$116="X",INDIRECT("'DATA - økonomi'!C"&amp;4+15*$A91+4*$A91+12),0)+IF(Analyse!$E$117="X",INDIRECT("'DATA - økonomi'!C"&amp;4+15*$A91+4*$A91+13),0)+IF(Analyse!$E$129="X",INDIRECT("'DATA - økonomi'!C"&amp;4+15*$A91+4*$A91+14),0)</f>
        <v>0</v>
      </c>
      <c r="D91" s="36">
        <f ca="1">IF(Analyse!$E$3="X",INDIRECT("'DATA - økonomi'!D"&amp;4+15*$A91+4*$A91+0),0)+IF(Analyse!$E$4="X",INDIRECT("'DATA - økonomi'!D"&amp;4+15*$A91+4*$A91+1),0)+IF(Analyse!$E$104="X",INDIRECT("'DATA - økonomi'!D"&amp;4+15*$A91+4*$A91+2),0)+IF(Analyse!$E$105="X",INDIRECT("'DATA - økonomi'!D"&amp;4+15*$A91+4*$A91+3),0)+IF(Analyse!$E$106="X",INDIRECT("'DATA - økonomi'!D"&amp;4+15*$A91+4*$A91+4),0)+IF(Analyse!$E$107="X",INDIRECT("'DATA - økonomi'!D"&amp;4+15*$A91+4*$A91+5),0)+IF(Analyse!$E$108="X",INDIRECT("'DATA - økonomi'!D"&amp;4+15*$A91+4*$A91+6),0)+IF(Analyse!$E$109="X",INDIRECT("'DATA - økonomi'!D"&amp;4+15*$A91+4*$A91+7),0)+IF(Analyse!$E$110="X",INDIRECT("'DATA - økonomi'!D"&amp;4+15*$A91+4*$A91+8),0)+IF(Analyse!$E$111="X",INDIRECT("'DATA - økonomi'!D"&amp;4+15*$A91+4*$A91+9),0)+IF(Analyse!$E$112="X",INDIRECT("'DATA - økonomi'!D"&amp;4+15*$A91+4*$A91+10),0)+IF(Analyse!$E$115="X",INDIRECT("'DATA - økonomi'!D"&amp;4+15*$A91+4*$A91+11),0)+IF(Analyse!$E$116="X",INDIRECT("'DATA - økonomi'!D"&amp;4+15*$A91+4*$A91+12),0)+IF(Analyse!$E$117="X",INDIRECT("'DATA - økonomi'!D"&amp;4+15*$A91+4*$A91+13),0)+IF(Analyse!$E$129="X",INDIRECT("'DATA - økonomi'!D"&amp;4+15*$A91+4*$A91+14),0)</f>
        <v>0</v>
      </c>
      <c r="E91" s="36">
        <f ca="1">IF(Analyse!$E$3="X",INDIRECT("'DATA - økonomi'!E"&amp;4+15*$A91+4*$A91+0),0)+IF(Analyse!$E$4="X",INDIRECT("'DATA - økonomi'!E"&amp;4+15*$A91+4*$A91+1),0)+IF(Analyse!$E$104="X",INDIRECT("'DATA - økonomi'!E"&amp;4+15*$A91+4*$A91+2),0)+IF(Analyse!$E$105="X",INDIRECT("'DATA - økonomi'!E"&amp;4+15*$A91+4*$A91+3),0)+IF(Analyse!$E$106="X",INDIRECT("'DATA - økonomi'!E"&amp;4+15*$A91+4*$A91+4),0)+IF(Analyse!$E$107="X",INDIRECT("'DATA - økonomi'!E"&amp;4+15*$A91+4*$A91+5),0)+IF(Analyse!$E$108="X",INDIRECT("'DATA - økonomi'!E"&amp;4+15*$A91+4*$A91+6),0)+IF(Analyse!$E$109="X",INDIRECT("'DATA - økonomi'!E"&amp;4+15*$A91+4*$A91+7),0)+IF(Analyse!$E$110="X",INDIRECT("'DATA - økonomi'!E"&amp;4+15*$A91+4*$A91+8),0)+IF(Analyse!$E$111="X",INDIRECT("'DATA - økonomi'!E"&amp;4+15*$A91+4*$A91+9),0)+IF(Analyse!$E$112="X",INDIRECT("'DATA - økonomi'!E"&amp;4+15*$A91+4*$A91+10),0)+IF(Analyse!$E$115="X",INDIRECT("'DATA - økonomi'!E"&amp;4+15*$A91+4*$A91+11),0)+IF(Analyse!$E$116="X",INDIRECT("'DATA - økonomi'!E"&amp;4+15*$A91+4*$A91+12),0)+IF(Analyse!$E$117="X",INDIRECT("'DATA - økonomi'!E"&amp;4+15*$A91+4*$A91+13),0)+IF(Analyse!$E$129="X",INDIRECT("'DATA - økonomi'!E"&amp;4+15*$A91+4*$A91+14),0)</f>
        <v>0</v>
      </c>
      <c r="F91" s="36">
        <f ca="1">IF(Analyse!$E$3="X",INDIRECT("'DATA - økonomi'!F"&amp;4+15*$A91+4*$A91+0),0)+IF(Analyse!$E$4="X",INDIRECT("'DATA - økonomi'!F"&amp;4+15*$A91+4*$A91+1),0)+IF(Analyse!$E$104="X",INDIRECT("'DATA - økonomi'!F"&amp;4+15*$A91+4*$A91+2),0)+IF(Analyse!$E$105="X",INDIRECT("'DATA - økonomi'!F"&amp;4+15*$A91+4*$A91+3),0)+IF(Analyse!$E$106="X",INDIRECT("'DATA - økonomi'!F"&amp;4+15*$A91+4*$A91+4),0)+IF(Analyse!$E$107="X",INDIRECT("'DATA - økonomi'!F"&amp;4+15*$A91+4*$A91+5),0)+IF(Analyse!$E$108="X",INDIRECT("'DATA - økonomi'!F"&amp;4+15*$A91+4*$A91+6),0)+IF(Analyse!$E$109="X",INDIRECT("'DATA - økonomi'!F"&amp;4+15*$A91+4*$A91+7),0)+IF(Analyse!$E$110="X",INDIRECT("'DATA - økonomi'!F"&amp;4+15*$A91+4*$A91+8),0)+IF(Analyse!$E$111="X",INDIRECT("'DATA - økonomi'!F"&amp;4+15*$A91+4*$A91+9),0)+IF(Analyse!$E$112="X",INDIRECT("'DATA - økonomi'!F"&amp;4+15*$A91+4*$A91+10),0)+IF(Analyse!$E$115="X",INDIRECT("'DATA - økonomi'!F"&amp;4+15*$A91+4*$A91+11),0)+IF(Analyse!$E$116="X",INDIRECT("'DATA - økonomi'!F"&amp;4+15*$A91+4*$A91+12),0)+IF(Analyse!$E$117="X",INDIRECT("'DATA - økonomi'!F"&amp;4+15*$A91+4*$A91+13),0)+IF(Analyse!$E$129="X",INDIRECT("'DATA - økonomi'!F"&amp;4+15*$A91+4*$A91+14),0)</f>
        <v>0</v>
      </c>
      <c r="G91" s="36">
        <f ca="1">IF(Analyse!$E$3="X",INDIRECT("'DATA - økonomi'!G"&amp;4+15*$A91+4*$A91+0),0)+IF(Analyse!$E$4="X",INDIRECT("'DATA - økonomi'!G"&amp;4+15*$A91+4*$A91+1),0)+IF(Analyse!$E$104="X",INDIRECT("'DATA - økonomi'!G"&amp;4+15*$A91+4*$A91+2),0)+IF(Analyse!$E$105="X",INDIRECT("'DATA - økonomi'!G"&amp;4+15*$A91+4*$A91+3),0)+IF(Analyse!$E$106="X",INDIRECT("'DATA - økonomi'!G"&amp;4+15*$A91+4*$A91+4),0)+IF(Analyse!$E$107="X",INDIRECT("'DATA - økonomi'!G"&amp;4+15*$A91+4*$A91+5),0)+IF(Analyse!$E$108="X",INDIRECT("'DATA - økonomi'!G"&amp;4+15*$A91+4*$A91+6),0)+IF(Analyse!$E$109="X",INDIRECT("'DATA - økonomi'!G"&amp;4+15*$A91+4*$A91+7),0)+IF(Analyse!$E$110="X",INDIRECT("'DATA - økonomi'!G"&amp;4+15*$A91+4*$A91+8),0)+IF(Analyse!$E$111="X",INDIRECT("'DATA - økonomi'!G"&amp;4+15*$A91+4*$A91+9),0)+IF(Analyse!$E$112="X",INDIRECT("'DATA - økonomi'!G"&amp;4+15*$A91+4*$A91+10),0)+IF(Analyse!$E$115="X",INDIRECT("'DATA - økonomi'!G"&amp;4+15*$A91+4*$A91+11),0)+IF(Analyse!$E$116="X",INDIRECT("'DATA - økonomi'!G"&amp;4+15*$A91+4*$A91+12),0)+IF(Analyse!$E$117="X",INDIRECT("'DATA - økonomi'!G"&amp;4+15*$A91+4*$A91+13),0)+IF(Analyse!$E$129="X",INDIRECT("'DATA - økonomi'!G"&amp;4+15*$A91+4*$A91+14),0)</f>
        <v>0</v>
      </c>
      <c r="H91" s="36">
        <f ca="1">IF(Analyse!$E$3="X",INDIRECT("'DATA - økonomi'!H"&amp;4+15*$A91+4*$A91+0),0)+IF(Analyse!$E$4="X",INDIRECT("'DATA - økonomi'!H"&amp;4+15*$A91+4*$A91+1),0)+IF(Analyse!$E$104="X",INDIRECT("'DATA - økonomi'!H"&amp;4+15*$A91+4*$A91+2),0)+IF(Analyse!$E$105="X",INDIRECT("'DATA - økonomi'!H"&amp;4+15*$A91+4*$A91+3),0)+IF(Analyse!$E$106="X",INDIRECT("'DATA - økonomi'!H"&amp;4+15*$A91+4*$A91+4),0)+IF(Analyse!$E$107="X",INDIRECT("'DATA - økonomi'!H"&amp;4+15*$A91+4*$A91+5),0)+IF(Analyse!$E$108="X",INDIRECT("'DATA - økonomi'!H"&amp;4+15*$A91+4*$A91+6),0)+IF(Analyse!$E$109="X",INDIRECT("'DATA - økonomi'!H"&amp;4+15*$A91+4*$A91+7),0)+IF(Analyse!$E$110="X",INDIRECT("'DATA - økonomi'!H"&amp;4+15*$A91+4*$A91+8),0)+IF(Analyse!$E$111="X",INDIRECT("'DATA - økonomi'!H"&amp;4+15*$A91+4*$A91+9),0)+IF(Analyse!$E$112="X",INDIRECT("'DATA - økonomi'!H"&amp;4+15*$A91+4*$A91+10),0)+IF(Analyse!$E$115="X",INDIRECT("'DATA - økonomi'!H"&amp;4+15*$A91+4*$A91+11),0)+IF(Analyse!$E$116="X",INDIRECT("'DATA - økonomi'!H"&amp;4+15*$A91+4*$A91+12),0)+IF(Analyse!$E$117="X",INDIRECT("'DATA - økonomi'!H"&amp;4+15*$A91+4*$A91+13),0)+IF(Analyse!$E$129="X",INDIRECT("'DATA - økonomi'!H"&amp;4+15*$A91+4*$A91+14),0)</f>
        <v>0</v>
      </c>
      <c r="I91" s="36">
        <f ca="1">IF(Analyse!$E$3="X",INDIRECT("'DATA - økonomi'!I"&amp;4+15*$A91+4*$A91+0),0)+IF(Analyse!$E$4="X",INDIRECT("'DATA - økonomi'!I"&amp;4+15*$A91+4*$A91+1),0)+IF(Analyse!$E$104="X",INDIRECT("'DATA - økonomi'!I"&amp;4+15*$A91+4*$A91+2),0)+IF(Analyse!$E$105="X",INDIRECT("'DATA - økonomi'!I"&amp;4+15*$A91+4*$A91+3),0)+IF(Analyse!$E$106="X",INDIRECT("'DATA - økonomi'!I"&amp;4+15*$A91+4*$A91+4),0)+IF(Analyse!$E$107="X",INDIRECT("'DATA - økonomi'!I"&amp;4+15*$A91+4*$A91+5),0)+IF(Analyse!$E$108="X",INDIRECT("'DATA - økonomi'!I"&amp;4+15*$A91+4*$A91+6),0)+IF(Analyse!$E$109="X",INDIRECT("'DATA - økonomi'!I"&amp;4+15*$A91+4*$A91+7),0)+IF(Analyse!$E$110="X",INDIRECT("'DATA - økonomi'!I"&amp;4+15*$A91+4*$A91+8),0)+IF(Analyse!$E$111="X",INDIRECT("'DATA - økonomi'!I"&amp;4+15*$A91+4*$A91+9),0)+IF(Analyse!$E$112="X",INDIRECT("'DATA - økonomi'!I"&amp;4+15*$A91+4*$A91+10),0)+IF(Analyse!$E$115="X",INDIRECT("'DATA - økonomi'!I"&amp;4+15*$A91+4*$A91+11),0)+IF(Analyse!$E$116="X",INDIRECT("'DATA - økonomi'!I"&amp;4+15*$A91+4*$A91+12),0)+IF(Analyse!$E$117="X",INDIRECT("'DATA - økonomi'!I"&amp;4+15*$A91+4*$A91+13),0)+IF(Analyse!$E$129="X",INDIRECT("'DATA - økonomi'!I"&amp;4+15*$A91+4*$A91+14),0)</f>
        <v>0</v>
      </c>
      <c r="J91" s="36">
        <f ca="1">IF(Analyse!$E$3="X",INDIRECT("'DATA - økonomi'!J"&amp;4+15*$A91+4*$A91+0),0)+IF(Analyse!$E$4="X",INDIRECT("'DATA - økonomi'!J"&amp;4+15*$A91+4*$A91+1),0)+IF(Analyse!$E$104="X",INDIRECT("'DATA - økonomi'!J"&amp;4+15*$A91+4*$A91+2),0)+IF(Analyse!$E$105="X",INDIRECT("'DATA - økonomi'!J"&amp;4+15*$A91+4*$A91+3),0)+IF(Analyse!$E$106="X",INDIRECT("'DATA - økonomi'!J"&amp;4+15*$A91+4*$A91+4),0)+IF(Analyse!$E$107="X",INDIRECT("'DATA - økonomi'!J"&amp;4+15*$A91+4*$A91+5),0)+IF(Analyse!$E$108="X",INDIRECT("'DATA - økonomi'!J"&amp;4+15*$A91+4*$A91+6),0)+IF(Analyse!$E$109="X",INDIRECT("'DATA - økonomi'!J"&amp;4+15*$A91+4*$A91+7),0)+IF(Analyse!$E$110="X",INDIRECT("'DATA - økonomi'!J"&amp;4+15*$A91+4*$A91+8),0)+IF(Analyse!$E$111="X",INDIRECT("'DATA - økonomi'!J"&amp;4+15*$A91+4*$A91+9),0)+IF(Analyse!$E$112="X",INDIRECT("'DATA - økonomi'!J"&amp;4+15*$A91+4*$A91+10),0)+IF(Analyse!$E$115="X",INDIRECT("'DATA - økonomi'!J"&amp;4+15*$A91+4*$A91+11),0)+IF(Analyse!$E$116="X",INDIRECT("'DATA - økonomi'!J"&amp;4+15*$A91+4*$A91+12),0)+IF(Analyse!$E$117="X",INDIRECT("'DATA - økonomi'!J"&amp;4+15*$A91+4*$A91+13),0)+IF(Analyse!$E$129="X",INDIRECT("'DATA - økonomi'!J"&amp;4+15*$A91+4*$A91+14),0)</f>
        <v>0</v>
      </c>
      <c r="K91" s="36">
        <f ca="1">IF(Analyse!$E$3="X",INDIRECT("'DATA - økonomi'!K"&amp;4+15*$A91+4*$A91+0),0)+IF(Analyse!$E$4="X",INDIRECT("'DATA - økonomi'!K"&amp;4+15*$A91+4*$A91+1),0)+IF(Analyse!$E$104="X",INDIRECT("'DATA - økonomi'!K"&amp;4+15*$A91+4*$A91+2),0)+IF(Analyse!$E$105="X",INDIRECT("'DATA - økonomi'!K"&amp;4+15*$A91+4*$A91+3),0)+IF(Analyse!$E$106="X",INDIRECT("'DATA - økonomi'!K"&amp;4+15*$A91+4*$A91+4),0)+IF(Analyse!$E$107="X",INDIRECT("'DATA - økonomi'!K"&amp;4+15*$A91+4*$A91+5),0)+IF(Analyse!$E$108="X",INDIRECT("'DATA - økonomi'!K"&amp;4+15*$A91+4*$A91+6),0)+IF(Analyse!$E$109="X",INDIRECT("'DATA - økonomi'!K"&amp;4+15*$A91+4*$A91+7),0)+IF(Analyse!$E$110="X",INDIRECT("'DATA - økonomi'!K"&amp;4+15*$A91+4*$A91+8),0)+IF(Analyse!$E$111="X",INDIRECT("'DATA - økonomi'!K"&amp;4+15*$A91+4*$A91+9),0)+IF(Analyse!$E$112="X",INDIRECT("'DATA - økonomi'!K"&amp;4+15*$A91+4*$A91+10),0)+IF(Analyse!$E$115="X",INDIRECT("'DATA - økonomi'!K"&amp;4+15*$A91+4*$A91+11),0)+IF(Analyse!$E$116="X",INDIRECT("'DATA - økonomi'!K"&amp;4+15*$A91+4*$A91+12),0)+IF(Analyse!$E$117="X",INDIRECT("'DATA - økonomi'!K"&amp;4+15*$A91+4*$A91+13),0)+IF(Analyse!$E$129="X",INDIRECT("'DATA - økonomi'!K"&amp;4+15*$A91+4*$A91+14),0)</f>
        <v>0</v>
      </c>
      <c r="L91" s="36">
        <f ca="1">IF(Analyse!$E$3="X",INDIRECT("'DATA - økonomi'!L"&amp;4+15*$A91+4*$A91+0),0)+IF(Analyse!$E$4="X",INDIRECT("'DATA - økonomi'!L"&amp;4+15*$A91+4*$A91+1),0)+IF(Analyse!$E$104="X",INDIRECT("'DATA - økonomi'!L"&amp;4+15*$A91+4*$A91+2),0)+IF(Analyse!$E$105="X",INDIRECT("'DATA - økonomi'!L"&amp;4+15*$A91+4*$A91+3),0)+IF(Analyse!$E$106="X",INDIRECT("'DATA - økonomi'!L"&amp;4+15*$A91+4*$A91+4),0)+IF(Analyse!$E$107="X",INDIRECT("'DATA - økonomi'!L"&amp;4+15*$A91+4*$A91+5),0)+IF(Analyse!$E$108="X",INDIRECT("'DATA - økonomi'!L"&amp;4+15*$A91+4*$A91+6),0)+IF(Analyse!$E$109="X",INDIRECT("'DATA - økonomi'!L"&amp;4+15*$A91+4*$A91+7),0)+IF(Analyse!$E$110="X",INDIRECT("'DATA - økonomi'!L"&amp;4+15*$A91+4*$A91+8),0)+IF(Analyse!$E$111="X",INDIRECT("'DATA - økonomi'!L"&amp;4+15*$A91+4*$A91+9),0)+IF(Analyse!$E$112="X",INDIRECT("'DATA - økonomi'!L"&amp;4+15*$A91+4*$A91+10),0)+IF(Analyse!$E$115="X",INDIRECT("'DATA - økonomi'!L"&amp;4+15*$A91+4*$A91+11),0)+IF(Analyse!$E$116="X",INDIRECT("'DATA - økonomi'!L"&amp;4+15*$A91+4*$A91+12),0)+IF(Analyse!$E$117="X",INDIRECT("'DATA - økonomi'!L"&amp;4+15*$A91+4*$A91+13),0)+IF(Analyse!$E$129="X",INDIRECT("'DATA - økonomi'!L"&amp;4+15*$A91+4*$A91+14),0)</f>
        <v>0</v>
      </c>
      <c r="M91" s="36">
        <f ca="1">IF(Analyse!$E$3="X",INDIRECT("'DATA - økonomi'!M"&amp;4+15*$A91+4*$A91+0),0)+IF(Analyse!$E$4="X",INDIRECT("'DATA - økonomi'!M"&amp;4+15*$A91+4*$A91+1),0)+IF(Analyse!$E$104="X",INDIRECT("'DATA - økonomi'!M"&amp;4+15*$A91+4*$A91+2),0)+IF(Analyse!$E$105="X",INDIRECT("'DATA - økonomi'!M"&amp;4+15*$A91+4*$A91+3),0)+IF(Analyse!$E$106="X",INDIRECT("'DATA - økonomi'!M"&amp;4+15*$A91+4*$A91+4),0)+IF(Analyse!$E$107="X",INDIRECT("'DATA - økonomi'!M"&amp;4+15*$A91+4*$A91+5),0)+IF(Analyse!$E$108="X",INDIRECT("'DATA - økonomi'!M"&amp;4+15*$A91+4*$A91+6),0)+IF(Analyse!$E$109="X",INDIRECT("'DATA - økonomi'!M"&amp;4+15*$A91+4*$A91+7),0)+IF(Analyse!$E$110="X",INDIRECT("'DATA - økonomi'!M"&amp;4+15*$A91+4*$A91+8),0)+IF(Analyse!$E$111="X",INDIRECT("'DATA - økonomi'!M"&amp;4+15*$A91+4*$A91+9),0)+IF(Analyse!$E$112="X",INDIRECT("'DATA - økonomi'!M"&amp;4+15*$A91+4*$A91+10),0)+IF(Analyse!$E$115="X",INDIRECT("'DATA - økonomi'!M"&amp;4+15*$A91+4*$A91+11),0)+IF(Analyse!$E$116="X",INDIRECT("'DATA - økonomi'!M"&amp;4+15*$A91+4*$A91+12),0)+IF(Analyse!$E$117="X",INDIRECT("'DATA - økonomi'!M"&amp;4+15*$A91+4*$A91+13),0)+IF(Analyse!$E$129="X",INDIRECT("'DATA - økonomi'!M"&amp;4+15*$A91+4*$A91+14),0)</f>
        <v>0</v>
      </c>
      <c r="N91" s="36">
        <f ca="1">IF(Analyse!$E$3="X",INDIRECT("'DATA - økonomi'!N"&amp;4+15*$A91+4*$A91+0),0)+IF(Analyse!$E$4="X",INDIRECT("'DATA - økonomi'!N"&amp;4+15*$A91+4*$A91+1),0)+IF(Analyse!$E$104="X",INDIRECT("'DATA - økonomi'!N"&amp;4+15*$A91+4*$A91+2),0)+IF(Analyse!$E$105="X",INDIRECT("'DATA - økonomi'!N"&amp;4+15*$A91+4*$A91+3),0)+IF(Analyse!$E$106="X",INDIRECT("'DATA - økonomi'!N"&amp;4+15*$A91+4*$A91+4),0)+IF(Analyse!$E$107="X",INDIRECT("'DATA - økonomi'!N"&amp;4+15*$A91+4*$A91+5),0)+IF(Analyse!$E$108="X",INDIRECT("'DATA - økonomi'!N"&amp;4+15*$A91+4*$A91+6),0)+IF(Analyse!$E$109="X",INDIRECT("'DATA - økonomi'!N"&amp;4+15*$A91+4*$A91+7),0)+IF(Analyse!$E$110="X",INDIRECT("'DATA - økonomi'!N"&amp;4+15*$A91+4*$A91+8),0)+IF(Analyse!$E$111="X",INDIRECT("'DATA - økonomi'!N"&amp;4+15*$A91+4*$A91+9),0)+IF(Analyse!$E$112="X",INDIRECT("'DATA - økonomi'!N"&amp;4+15*$A91+4*$A91+10),0)+IF(Analyse!$E$115="X",INDIRECT("'DATA - økonomi'!N"&amp;4+15*$A91+4*$A91+11),0)+IF(Analyse!$E$116="X",INDIRECT("'DATA - økonomi'!N"&amp;4+15*$A91+4*$A91+12),0)+IF(Analyse!$E$117="X",INDIRECT("'DATA - økonomi'!N"&amp;4+15*$A91+4*$A91+13),0)+IF(Analyse!$E$129="X",INDIRECT("'DATA - økonomi'!N"&amp;4+15*$A91+4*$A91+14),0)</f>
        <v>0</v>
      </c>
      <c r="O91" s="32"/>
      <c r="P91" s="35" t="s">
        <v>99</v>
      </c>
      <c r="Q91" s="36">
        <f ca="1">IF(Analyse!$E$3="X",INDIRECT("'DATA - økonomi'!Q"&amp;4+15*$A91+4*$A91+0),0)+IF(Analyse!$E$4="X",INDIRECT("'DATA - økonomi'!Q"&amp;4+15*$A91+4*$A91+1),0)+IF(Analyse!$E$104="X",INDIRECT("'DATA - økonomi'!Q"&amp;4+15*$A91+4*$A91+2),0)+IF(Analyse!$E$105="X",INDIRECT("'DATA - økonomi'!Q"&amp;4+15*$A91+4*$A91+3),0)+IF(Analyse!$E$106="X",INDIRECT("'DATA - økonomi'!Q"&amp;4+15*$A91+4*$A91+4),0)+IF(Analyse!$E$107="X",INDIRECT("'DATA - økonomi'!Q"&amp;4+15*$A91+4*$A91+5),0)+IF(Analyse!$E$108="X",INDIRECT("'DATA - økonomi'!Q"&amp;4+15*$A91+4*$A91+6),0)+IF(Analyse!$E$109="X",INDIRECT("'DATA - økonomi'!Q"&amp;4+15*$A91+4*$A91+7),0)+IF(Analyse!$E$110="X",INDIRECT("'DATA - økonomi'!Q"&amp;4+15*$A91+4*$A91+8),0)+IF(Analyse!$E$111="X",INDIRECT("'DATA - økonomi'!Q"&amp;4+15*$A91+4*$A91+9),0)+IF(Analyse!$E$112="X",INDIRECT("'DATA - økonomi'!Q"&amp;4+15*$A91+4*$A91+10),0)+IF(Analyse!$E$115="X",INDIRECT("'DATA - økonomi'!Q"&amp;4+15*$A91+4*$A91+11),0)+IF(Analyse!$E$116="X",INDIRECT("'DATA - økonomi'!Q"&amp;4+15*$A91+4*$A91+12),0)+IF(Analyse!$E$117="X",INDIRECT("'DATA - økonomi'!Q"&amp;4+15*$A91+4*$A91+13),0)+IF(Analyse!$E$129="X",INDIRECT("'DATA - økonomi'!Q"&amp;4+15*$A91+4*$A91+14),0)</f>
        <v>0</v>
      </c>
      <c r="R91" s="36">
        <f ca="1">IF(Analyse!$E$3="X",INDIRECT("'DATA - økonomi'!R"&amp;4+15*$A91+4*$A91+0),0)+IF(Analyse!$E$4="X",INDIRECT("'DATA - økonomi'!R"&amp;4+15*$A91+4*$A91+1),0)+IF(Analyse!$E$104="X",INDIRECT("'DATA - økonomi'!R"&amp;4+15*$A91+4*$A91+2),0)+IF(Analyse!$E$105="X",INDIRECT("'DATA - økonomi'!R"&amp;4+15*$A91+4*$A91+3),0)+IF(Analyse!$E$106="X",INDIRECT("'DATA - økonomi'!R"&amp;4+15*$A91+4*$A91+4),0)+IF(Analyse!$E$107="X",INDIRECT("'DATA - økonomi'!R"&amp;4+15*$A91+4*$A91+5),0)+IF(Analyse!$E$108="X",INDIRECT("'DATA - økonomi'!R"&amp;4+15*$A91+4*$A91+6),0)+IF(Analyse!$E$109="X",INDIRECT("'DATA - økonomi'!R"&amp;4+15*$A91+4*$A91+7),0)+IF(Analyse!$E$110="X",INDIRECT("'DATA - økonomi'!R"&amp;4+15*$A91+4*$A91+8),0)+IF(Analyse!$E$111="X",INDIRECT("'DATA - økonomi'!R"&amp;4+15*$A91+4*$A91+9),0)+IF(Analyse!$E$112="X",INDIRECT("'DATA - økonomi'!R"&amp;4+15*$A91+4*$A91+10),0)+IF(Analyse!$E$115="X",INDIRECT("'DATA - økonomi'!R"&amp;4+15*$A91+4*$A91+11),0)+IF(Analyse!$E$116="X",INDIRECT("'DATA - økonomi'!R"&amp;4+15*$A91+4*$A91+12),0)+IF(Analyse!$E$117="X",INDIRECT("'DATA - økonomi'!R"&amp;4+15*$A91+4*$A91+13),0)+IF(Analyse!$E$129="X",INDIRECT("'DATA - økonomi'!R"&amp;4+15*$A91+4*$A91+14),0)</f>
        <v>0</v>
      </c>
      <c r="S91" s="36">
        <f ca="1">IF(Analyse!$E$3="X",INDIRECT("'DATA - økonomi'!S"&amp;4+15*$A91+4*$A91+0),0)+IF(Analyse!$E$4="X",INDIRECT("'DATA - økonomi'!S"&amp;4+15*$A91+4*$A91+1),0)+IF(Analyse!$E$104="X",INDIRECT("'DATA - økonomi'!S"&amp;4+15*$A91+4*$A91+2),0)+IF(Analyse!$E$105="X",INDIRECT("'DATA - økonomi'!S"&amp;4+15*$A91+4*$A91+3),0)+IF(Analyse!$E$106="X",INDIRECT("'DATA - økonomi'!S"&amp;4+15*$A91+4*$A91+4),0)+IF(Analyse!$E$107="X",INDIRECT("'DATA - økonomi'!S"&amp;4+15*$A91+4*$A91+5),0)+IF(Analyse!$E$108="X",INDIRECT("'DATA - økonomi'!S"&amp;4+15*$A91+4*$A91+6),0)+IF(Analyse!$E$109="X",INDIRECT("'DATA - økonomi'!S"&amp;4+15*$A91+4*$A91+7),0)+IF(Analyse!$E$110="X",INDIRECT("'DATA - økonomi'!S"&amp;4+15*$A91+4*$A91+8),0)+IF(Analyse!$E$111="X",INDIRECT("'DATA - økonomi'!S"&amp;4+15*$A91+4*$A91+9),0)+IF(Analyse!$E$112="X",INDIRECT("'DATA - økonomi'!S"&amp;4+15*$A91+4*$A91+10),0)+IF(Analyse!$E$115="X",INDIRECT("'DATA - økonomi'!S"&amp;4+15*$A91+4*$A91+11),0)+IF(Analyse!$E$116="X",INDIRECT("'DATA - økonomi'!S"&amp;4+15*$A91+4*$A91+12),0)+IF(Analyse!$E$117="X",INDIRECT("'DATA - økonomi'!S"&amp;4+15*$A91+4*$A91+13),0)+IF(Analyse!$E$129="X",INDIRECT("'DATA - økonomi'!S"&amp;4+15*$A91+4*$A91+14),0)</f>
        <v>0</v>
      </c>
      <c r="T91" s="36">
        <f ca="1">IF(Analyse!$E$3="X",INDIRECT("'DATA - økonomi'!T"&amp;4+15*$A91+4*$A91+0),0)+IF(Analyse!$E$4="X",INDIRECT("'DATA - økonomi'!T"&amp;4+15*$A91+4*$A91+1),0)+IF(Analyse!$E$104="X",INDIRECT("'DATA - økonomi'!T"&amp;4+15*$A91+4*$A91+2),0)+IF(Analyse!$E$105="X",INDIRECT("'DATA - økonomi'!T"&amp;4+15*$A91+4*$A91+3),0)+IF(Analyse!$E$106="X",INDIRECT("'DATA - økonomi'!T"&amp;4+15*$A91+4*$A91+4),0)+IF(Analyse!$E$107="X",INDIRECT("'DATA - økonomi'!T"&amp;4+15*$A91+4*$A91+5),0)+IF(Analyse!$E$108="X",INDIRECT("'DATA - økonomi'!T"&amp;4+15*$A91+4*$A91+6),0)+IF(Analyse!$E$109="X",INDIRECT("'DATA - økonomi'!T"&amp;4+15*$A91+4*$A91+7),0)+IF(Analyse!$E$110="X",INDIRECT("'DATA - økonomi'!T"&amp;4+15*$A91+4*$A91+8),0)+IF(Analyse!$E$111="X",INDIRECT("'DATA - økonomi'!T"&amp;4+15*$A91+4*$A91+9),0)+IF(Analyse!$E$112="X",INDIRECT("'DATA - økonomi'!T"&amp;4+15*$A91+4*$A91+10),0)+IF(Analyse!$E$115="X",INDIRECT("'DATA - økonomi'!T"&amp;4+15*$A91+4*$A91+11),0)+IF(Analyse!$E$116="X",INDIRECT("'DATA - økonomi'!T"&amp;4+15*$A91+4*$A91+12),0)+IF(Analyse!$E$117="X",INDIRECT("'DATA - økonomi'!T"&amp;4+15*$A91+4*$A91+13),0)+IF(Analyse!$E$129="X",INDIRECT("'DATA - økonomi'!T"&amp;4+15*$A91+4*$A91+14),0)</f>
        <v>0</v>
      </c>
      <c r="U91" s="36">
        <f ca="1">IF(Analyse!$E$3="X",INDIRECT("'DATA - økonomi'!U"&amp;4+15*$A91+4*$A91+0),0)+IF(Analyse!$E$4="X",INDIRECT("'DATA - økonomi'!U"&amp;4+15*$A91+4*$A91+1),0)+IF(Analyse!$E$104="X",INDIRECT("'DATA - økonomi'!U"&amp;4+15*$A91+4*$A91+2),0)+IF(Analyse!$E$105="X",INDIRECT("'DATA - økonomi'!U"&amp;4+15*$A91+4*$A91+3),0)+IF(Analyse!$E$106="X",INDIRECT("'DATA - økonomi'!U"&amp;4+15*$A91+4*$A91+4),0)+IF(Analyse!$E$107="X",INDIRECT("'DATA - økonomi'!U"&amp;4+15*$A91+4*$A91+5),0)+IF(Analyse!$E$108="X",INDIRECT("'DATA - økonomi'!U"&amp;4+15*$A91+4*$A91+6),0)+IF(Analyse!$E$109="X",INDIRECT("'DATA - økonomi'!U"&amp;4+15*$A91+4*$A91+7),0)+IF(Analyse!$E$110="X",INDIRECT("'DATA - økonomi'!U"&amp;4+15*$A91+4*$A91+8),0)+IF(Analyse!$E$111="X",INDIRECT("'DATA - økonomi'!U"&amp;4+15*$A91+4*$A91+9),0)+IF(Analyse!$E$112="X",INDIRECT("'DATA - økonomi'!U"&amp;4+15*$A91+4*$A91+10),0)+IF(Analyse!$E$115="X",INDIRECT("'DATA - økonomi'!U"&amp;4+15*$A91+4*$A91+11),0)+IF(Analyse!$E$116="X",INDIRECT("'DATA - økonomi'!U"&amp;4+15*$A91+4*$A91+12),0)+IF(Analyse!$E$117="X",INDIRECT("'DATA - økonomi'!U"&amp;4+15*$A91+4*$A91+13),0)+IF(Analyse!$E$129="X",INDIRECT("'DATA - økonomi'!U"&amp;4+15*$A91+4*$A91+14),0)</f>
        <v>0</v>
      </c>
      <c r="V91" s="36">
        <f ca="1">IF(Analyse!$E$3="X",INDIRECT("'DATA - økonomi'!V"&amp;4+15*$A91+4*$A91+0),0)+IF(Analyse!$E$4="X",INDIRECT("'DATA - økonomi'!V"&amp;4+15*$A91+4*$A91+1),0)+IF(Analyse!$E$104="X",INDIRECT("'DATA - økonomi'!V"&amp;4+15*$A91+4*$A91+2),0)+IF(Analyse!$E$105="X",INDIRECT("'DATA - økonomi'!V"&amp;4+15*$A91+4*$A91+3),0)+IF(Analyse!$E$106="X",INDIRECT("'DATA - økonomi'!V"&amp;4+15*$A91+4*$A91+4),0)+IF(Analyse!$E$107="X",INDIRECT("'DATA - økonomi'!V"&amp;4+15*$A91+4*$A91+5),0)+IF(Analyse!$E$108="X",INDIRECT("'DATA - økonomi'!V"&amp;4+15*$A91+4*$A91+6),0)+IF(Analyse!$E$109="X",INDIRECT("'DATA - økonomi'!V"&amp;4+15*$A91+4*$A91+7),0)+IF(Analyse!$E$110="X",INDIRECT("'DATA - økonomi'!V"&amp;4+15*$A91+4*$A91+8),0)+IF(Analyse!$E$111="X",INDIRECT("'DATA - økonomi'!V"&amp;4+15*$A91+4*$A91+9),0)+IF(Analyse!$E$112="X",INDIRECT("'DATA - økonomi'!V"&amp;4+15*$A91+4*$A91+10),0)+IF(Analyse!$E$115="X",INDIRECT("'DATA - økonomi'!V"&amp;4+15*$A91+4*$A91+11),0)+IF(Analyse!$E$116="X",INDIRECT("'DATA - økonomi'!V"&amp;4+15*$A91+4*$A91+12),0)+IF(Analyse!$E$117="X",INDIRECT("'DATA - økonomi'!V"&amp;4+15*$A91+4*$A91+13),0)+IF(Analyse!$E$129="X",INDIRECT("'DATA - økonomi'!V"&amp;4+15*$A91+4*$A91+14),0)</f>
        <v>0</v>
      </c>
      <c r="W91" s="36">
        <f ca="1">IF(Analyse!$E$3="X",INDIRECT("'DATA - økonomi'!W"&amp;4+15*$A91+4*$A91+0),0)+IF(Analyse!$E$4="X",INDIRECT("'DATA - økonomi'!W"&amp;4+15*$A91+4*$A91+1),0)+IF(Analyse!$E$104="X",INDIRECT("'DATA - økonomi'!W"&amp;4+15*$A91+4*$A91+2),0)+IF(Analyse!$E$105="X",INDIRECT("'DATA - økonomi'!W"&amp;4+15*$A91+4*$A91+3),0)+IF(Analyse!$E$106="X",INDIRECT("'DATA - økonomi'!W"&amp;4+15*$A91+4*$A91+4),0)+IF(Analyse!$E$107="X",INDIRECT("'DATA - økonomi'!W"&amp;4+15*$A91+4*$A91+5),0)+IF(Analyse!$E$108="X",INDIRECT("'DATA - økonomi'!W"&amp;4+15*$A91+4*$A91+6),0)+IF(Analyse!$E$109="X",INDIRECT("'DATA - økonomi'!W"&amp;4+15*$A91+4*$A91+7),0)+IF(Analyse!$E$110="X",INDIRECT("'DATA - økonomi'!W"&amp;4+15*$A91+4*$A91+8),0)+IF(Analyse!$E$111="X",INDIRECT("'DATA - økonomi'!W"&amp;4+15*$A91+4*$A91+9),0)+IF(Analyse!$E$112="X",INDIRECT("'DATA - økonomi'!W"&amp;4+15*$A91+4*$A91+10),0)+IF(Analyse!$E$115="X",INDIRECT("'DATA - økonomi'!W"&amp;4+15*$A91+4*$A91+11),0)+IF(Analyse!$E$116="X",INDIRECT("'DATA - økonomi'!W"&amp;4+15*$A91+4*$A91+12),0)+IF(Analyse!$E$117="X",INDIRECT("'DATA - økonomi'!W"&amp;4+15*$A91+4*$A91+13),0)+IF(Analyse!$E$129="X",INDIRECT("'DATA - økonomi'!W"&amp;4+15*$A91+4*$A91+14),0)</f>
        <v>0</v>
      </c>
      <c r="X91" s="36">
        <f ca="1">IF(Analyse!$E$3="X",INDIRECT("'DATA - økonomi'!X"&amp;4+15*$A91+4*$A91+0),0)+IF(Analyse!$E$4="X",INDIRECT("'DATA - økonomi'!X"&amp;4+15*$A91+4*$A91+1),0)+IF(Analyse!$E$104="X",INDIRECT("'DATA - økonomi'!X"&amp;4+15*$A91+4*$A91+2),0)+IF(Analyse!$E$105="X",INDIRECT("'DATA - økonomi'!X"&amp;4+15*$A91+4*$A91+3),0)+IF(Analyse!$E$106="X",INDIRECT("'DATA - økonomi'!X"&amp;4+15*$A91+4*$A91+4),0)+IF(Analyse!$E$107="X",INDIRECT("'DATA - økonomi'!X"&amp;4+15*$A91+4*$A91+5),0)+IF(Analyse!$E$108="X",INDIRECT("'DATA - økonomi'!X"&amp;4+15*$A91+4*$A91+6),0)+IF(Analyse!$E$109="X",INDIRECT("'DATA - økonomi'!X"&amp;4+15*$A91+4*$A91+7),0)+IF(Analyse!$E$110="X",INDIRECT("'DATA - økonomi'!X"&amp;4+15*$A91+4*$A91+8),0)+IF(Analyse!$E$111="X",INDIRECT("'DATA - økonomi'!X"&amp;4+15*$A91+4*$A91+9),0)+IF(Analyse!$E$112="X",INDIRECT("'DATA - økonomi'!X"&amp;4+15*$A91+4*$A91+10),0)+IF(Analyse!$E$115="X",INDIRECT("'DATA - økonomi'!X"&amp;4+15*$A91+4*$A91+11),0)+IF(Analyse!$E$116="X",INDIRECT("'DATA - økonomi'!X"&amp;4+15*$A91+4*$A91+12),0)+IF(Analyse!$E$117="X",INDIRECT("'DATA - økonomi'!X"&amp;4+15*$A91+4*$A91+13),0)+IF(Analyse!$E$129="X",INDIRECT("'DATA - økonomi'!X"&amp;4+15*$A91+4*$A91+14),0)</f>
        <v>0</v>
      </c>
      <c r="Y91" s="36">
        <f ca="1">IF(Analyse!$E$3="X",INDIRECT("'DATA - økonomi'!Y"&amp;4+15*$A91+4*$A91+0),0)+IF(Analyse!$E$4="X",INDIRECT("'DATA - økonomi'!Y"&amp;4+15*$A91+4*$A91+1),0)+IF(Analyse!$E$104="X",INDIRECT("'DATA - økonomi'!Y"&amp;4+15*$A91+4*$A91+2),0)+IF(Analyse!$E$105="X",INDIRECT("'DATA - økonomi'!Y"&amp;4+15*$A91+4*$A91+3),0)+IF(Analyse!$E$106="X",INDIRECT("'DATA - økonomi'!Y"&amp;4+15*$A91+4*$A91+4),0)+IF(Analyse!$E$107="X",INDIRECT("'DATA - økonomi'!Y"&amp;4+15*$A91+4*$A91+5),0)+IF(Analyse!$E$108="X",INDIRECT("'DATA - økonomi'!Y"&amp;4+15*$A91+4*$A91+6),0)+IF(Analyse!$E$109="X",INDIRECT("'DATA - økonomi'!Y"&amp;4+15*$A91+4*$A91+7),0)+IF(Analyse!$E$110="X",INDIRECT("'DATA - økonomi'!Y"&amp;4+15*$A91+4*$A91+8),0)+IF(Analyse!$E$111="X",INDIRECT("'DATA - økonomi'!Y"&amp;4+15*$A91+4*$A91+9),0)+IF(Analyse!$E$112="X",INDIRECT("'DATA - økonomi'!Y"&amp;4+15*$A91+4*$A91+10),0)+IF(Analyse!$E$115="X",INDIRECT("'DATA - økonomi'!Y"&amp;4+15*$A91+4*$A91+11),0)+IF(Analyse!$E$116="X",INDIRECT("'DATA - økonomi'!Y"&amp;4+15*$A91+4*$A91+12),0)+IF(Analyse!$E$117="X",INDIRECT("'DATA - økonomi'!Y"&amp;4+15*$A91+4*$A91+13),0)+IF(Analyse!$E$129="X",INDIRECT("'DATA - økonomi'!Y"&amp;4+15*$A91+4*$A91+14),0)</f>
        <v>0</v>
      </c>
      <c r="Z91" s="36">
        <f ca="1">IF(Analyse!$E$3="X",INDIRECT("'DATA - økonomi'!Z"&amp;4+15*$A91+4*$A91+0),0)+IF(Analyse!$E$4="X",INDIRECT("'DATA - økonomi'!Z"&amp;4+15*$A91+4*$A91+1),0)+IF(Analyse!$E$104="X",INDIRECT("'DATA - økonomi'!Z"&amp;4+15*$A91+4*$A91+2),0)+IF(Analyse!$E$105="X",INDIRECT("'DATA - økonomi'!Z"&amp;4+15*$A91+4*$A91+3),0)+IF(Analyse!$E$106="X",INDIRECT("'DATA - økonomi'!Z"&amp;4+15*$A91+4*$A91+4),0)+IF(Analyse!$E$107="X",INDIRECT("'DATA - økonomi'!Z"&amp;4+15*$A91+4*$A91+5),0)+IF(Analyse!$E$108="X",INDIRECT("'DATA - økonomi'!Z"&amp;4+15*$A91+4*$A91+6),0)+IF(Analyse!$E$109="X",INDIRECT("'DATA - økonomi'!Z"&amp;4+15*$A91+4*$A91+7),0)+IF(Analyse!$E$110="X",INDIRECT("'DATA - økonomi'!Z"&amp;4+15*$A91+4*$A91+8),0)+IF(Analyse!$E$111="X",INDIRECT("'DATA - økonomi'!Z"&amp;4+15*$A91+4*$A91+9),0)+IF(Analyse!$E$112="X",INDIRECT("'DATA - økonomi'!Z"&amp;4+15*$A91+4*$A91+10),0)+IF(Analyse!$E$115="X",INDIRECT("'DATA - økonomi'!Z"&amp;4+15*$A91+4*$A91+11),0)+IF(Analyse!$E$116="X",INDIRECT("'DATA - økonomi'!Z"&amp;4+15*$A91+4*$A91+12),0)+IF(Analyse!$E$117="X",INDIRECT("'DATA - økonomi'!Z"&amp;4+15*$A91+4*$A91+13),0)+IF(Analyse!$E$129="X",INDIRECT("'DATA - økonomi'!Z"&amp;4+15*$A91+4*$A91+14),0)</f>
        <v>0</v>
      </c>
      <c r="AA91" s="36">
        <f ca="1">IF(Analyse!$E$3="X",INDIRECT("'DATA - økonomi'!Z"&amp;4+15*$A91+4*$A91+0),0)+IF(Analyse!$E$4="X",INDIRECT("'DATA - økonomi'!Z"&amp;4+15*$A91+4*$A91+1),0)+IF(Analyse!$E$104="X",INDIRECT("'DATA - økonomi'!Z"&amp;4+15*$A91+4*$A91+2),0)+IF(Analyse!$E$105="X",INDIRECT("'DATA - økonomi'!Z"&amp;4+15*$A91+4*$A91+3),0)+IF(Analyse!$E$106="X",INDIRECT("'DATA - økonomi'!Z"&amp;4+15*$A91+4*$A91+4),0)+IF(Analyse!$E$107="X",INDIRECT("'DATA - økonomi'!Z"&amp;4+15*$A91+4*$A91+5),0)+IF(Analyse!$E$108="X",INDIRECT("'DATA - økonomi'!Z"&amp;4+15*$A91+4*$A91+6),0)+IF(Analyse!$E$109="X",INDIRECT("'DATA - økonomi'!Z"&amp;4+15*$A91+4*$A91+7),0)+IF(Analyse!$E$110="X",INDIRECT("'DATA - økonomi'!Z"&amp;4+15*$A91+4*$A91+8),0)+IF(Analyse!$E$111="X",INDIRECT("'DATA - økonomi'!Z"&amp;4+15*$A91+4*$A91+9),0)+IF(Analyse!$E$112="X",INDIRECT("'DATA - økonomi'!Z"&amp;4+15*$A91+4*$A91+10),0)+IF(Analyse!$E$115="X",INDIRECT("'DATA - økonomi'!Z"&amp;4+15*$A91+4*$A91+11),0)+IF(Analyse!$E$116="X",INDIRECT("'DATA - økonomi'!Z"&amp;4+15*$A91+4*$A91+12),0)+IF(Analyse!$E$117="X",INDIRECT("'DATA - økonomi'!Z"&amp;4+15*$A91+4*$A91+13),0)+IF(Analyse!$E$129="X",INDIRECT("'DATA - økonomi'!Z"&amp;4+15*$A91+4*$A91+14),0)</f>
        <v>0</v>
      </c>
      <c r="AB91" s="36">
        <f ca="1">IF(Analyse!$E$3="X",INDIRECT("'DATA - økonomi'!Z"&amp;4+15*$A91+4*$A91+0),0)+IF(Analyse!$E$4="X",INDIRECT("'DATA - økonomi'!Z"&amp;4+15*$A91+4*$A91+1),0)+IF(Analyse!$E$104="X",INDIRECT("'DATA - økonomi'!Z"&amp;4+15*$A91+4*$A91+2),0)+IF(Analyse!$E$105="X",INDIRECT("'DATA - økonomi'!Z"&amp;4+15*$A91+4*$A91+3),0)+IF(Analyse!$E$106="X",INDIRECT("'DATA - økonomi'!Z"&amp;4+15*$A91+4*$A91+4),0)+IF(Analyse!$E$107="X",INDIRECT("'DATA - økonomi'!Z"&amp;4+15*$A91+4*$A91+5),0)+IF(Analyse!$E$108="X",INDIRECT("'DATA - økonomi'!Z"&amp;4+15*$A91+4*$A91+6),0)+IF(Analyse!$E$109="X",INDIRECT("'DATA - økonomi'!Z"&amp;4+15*$A91+4*$A91+7),0)+IF(Analyse!$E$110="X",INDIRECT("'DATA - økonomi'!Z"&amp;4+15*$A91+4*$A91+8),0)+IF(Analyse!$E$111="X",INDIRECT("'DATA - økonomi'!Z"&amp;4+15*$A91+4*$A91+9),0)+IF(Analyse!$E$112="X",INDIRECT("'DATA - økonomi'!Z"&amp;4+15*$A91+4*$A91+10),0)+IF(Analyse!$E$115="X",INDIRECT("'DATA - økonomi'!Z"&amp;4+15*$A91+4*$A91+11),0)+IF(Analyse!$E$116="X",INDIRECT("'DATA - økonomi'!Z"&amp;4+15*$A91+4*$A91+12),0)+IF(Analyse!$E$117="X",INDIRECT("'DATA - økonomi'!Z"&amp;4+15*$A91+4*$A91+13),0)+IF(Analyse!$E$129="X",INDIRECT("'DATA - økonomi'!Z"&amp;4+15*$A91+4*$A91+14),0)</f>
        <v>0</v>
      </c>
      <c r="AC91" s="30"/>
      <c r="AD91" s="35" t="s">
        <v>99</v>
      </c>
      <c r="AE91" s="36">
        <f ca="1">IF(Analyse!$E$3="X",INDIRECT("'DATA - økonomi'!AE"&amp;4+15*$A91+4*$A91+0),0)+IF(Analyse!$E$4="X",INDIRECT("'DATA - økonomi'!AE"&amp;4+15*$A91+4*$A91+1),0)+IF(Analyse!$E$104="X",INDIRECT("'DATA - økonomi'!AE"&amp;4+15*$A91+4*$A91+2),0)+IF(Analyse!$E$105="X",INDIRECT("'DATA - økonomi'!AE"&amp;4+15*$A91+4*$A91+3),0)+IF(Analyse!$E$106="X",INDIRECT("'DATA - økonomi'!AE"&amp;4+15*$A91+4*$A91+4),0)+IF(Analyse!$E$107="X",INDIRECT("'DATA - økonomi'!AE"&amp;4+15*$A91+4*$A91+5),0)+IF(Analyse!$E$108="X",INDIRECT("'DATA - økonomi'!AE"&amp;4+15*$A91+4*$A91+6),0)+IF(Analyse!$E$109="X",INDIRECT("'DATA - økonomi'!AE"&amp;4+15*$A91+4*$A91+7),0)+IF(Analyse!$E$110="X",INDIRECT("'DATA - økonomi'!AE"&amp;4+15*$A91+4*$A91+8),0)+IF(Analyse!$E$111="X",INDIRECT("'DATA - økonomi'!AE"&amp;4+15*$A91+4*$A91+9),0)+IF(Analyse!$E$112="X",INDIRECT("'DATA - økonomi'!AE"&amp;4+15*$A91+4*$A91+10),0)+IF(Analyse!$E$115="X",INDIRECT("'DATA - økonomi'!AE"&amp;4+15*$A91+4*$A91+11),0)+IF(Analyse!$E$116="X",INDIRECT("'DATA - økonomi'!AE"&amp;4+15*$A91+4*$A91+12),0)+IF(Analyse!$E$117="X",INDIRECT("'DATA - økonomi'!AE"&amp;4+15*$A91+4*$A91+13),0)+IF(Analyse!$E$129="X",INDIRECT("'DATA - økonomi'!AE"&amp;4+15*$A91+4*$A91+14),0)</f>
        <v>0</v>
      </c>
      <c r="AF91" s="36">
        <f ca="1">IF(Analyse!$E$3="X",INDIRECT("'DATA - økonomi'!AF"&amp;4+15*$A91+4*$A91+0),0)+IF(Analyse!$E$4="X",INDIRECT("'DATA - økonomi'!AF"&amp;4+15*$A91+4*$A91+1),0)+IF(Analyse!$E$104="X",INDIRECT("'DATA - økonomi'!AF"&amp;4+15*$A91+4*$A91+2),0)+IF(Analyse!$E$105="X",INDIRECT("'DATA - økonomi'!AF"&amp;4+15*$A91+4*$A91+3),0)+IF(Analyse!$E$106="X",INDIRECT("'DATA - økonomi'!AF"&amp;4+15*$A91+4*$A91+4),0)+IF(Analyse!$E$107="X",INDIRECT("'DATA - økonomi'!AF"&amp;4+15*$A91+4*$A91+5),0)+IF(Analyse!$E$108="X",INDIRECT("'DATA - økonomi'!AF"&amp;4+15*$A91+4*$A91+6),0)+IF(Analyse!$E$109="X",INDIRECT("'DATA - økonomi'!AF"&amp;4+15*$A91+4*$A91+7),0)+IF(Analyse!$E$110="X",INDIRECT("'DATA - økonomi'!AF"&amp;4+15*$A91+4*$A91+8),0)+IF(Analyse!$E$111="X",INDIRECT("'DATA - økonomi'!AF"&amp;4+15*$A91+4*$A91+9),0)+IF(Analyse!$E$112="X",INDIRECT("'DATA - økonomi'!AF"&amp;4+15*$A91+4*$A91+10),0)+IF(Analyse!$E$115="X",INDIRECT("'DATA - økonomi'!AF"&amp;4+15*$A91+4*$A91+11),0)+IF(Analyse!$E$116="X",INDIRECT("'DATA - økonomi'!AF"&amp;4+15*$A91+4*$A91+12),0)+IF(Analyse!$E$117="X",INDIRECT("'DATA - økonomi'!AF"&amp;4+15*$A91+4*$A91+13),0)+IF(Analyse!$E$129="X",INDIRECT("'DATA - økonomi'!AF"&amp;4+15*$A91+4*$A91+14),0)</f>
        <v>0</v>
      </c>
      <c r="AG91" s="36">
        <f ca="1">IF(Analyse!$E$3="X",INDIRECT("'DATA - økonomi'!AG"&amp;4+15*$A91+4*$A91+0),0)+IF(Analyse!$E$4="X",INDIRECT("'DATA - økonomi'!AG"&amp;4+15*$A91+4*$A91+1),0)+IF(Analyse!$E$104="X",INDIRECT("'DATA - økonomi'!AG"&amp;4+15*$A91+4*$A91+2),0)+IF(Analyse!$E$105="X",INDIRECT("'DATA - økonomi'!AG"&amp;4+15*$A91+4*$A91+3),0)+IF(Analyse!$E$106="X",INDIRECT("'DATA - økonomi'!AG"&amp;4+15*$A91+4*$A91+4),0)+IF(Analyse!$E$107="X",INDIRECT("'DATA - økonomi'!AG"&amp;4+15*$A91+4*$A91+5),0)+IF(Analyse!$E$108="X",INDIRECT("'DATA - økonomi'!AG"&amp;4+15*$A91+4*$A91+6),0)+IF(Analyse!$E$109="X",INDIRECT("'DATA - økonomi'!AG"&amp;4+15*$A91+4*$A91+7),0)+IF(Analyse!$E$110="X",INDIRECT("'DATA - økonomi'!AG"&amp;4+15*$A91+4*$A91+8),0)+IF(Analyse!$E$111="X",INDIRECT("'DATA - økonomi'!AG"&amp;4+15*$A91+4*$A91+9),0)+IF(Analyse!$E$112="X",INDIRECT("'DATA - økonomi'!AG"&amp;4+15*$A91+4*$A91+10),0)+IF(Analyse!$E$115="X",INDIRECT("'DATA - økonomi'!AG"&amp;4+15*$A91+4*$A91+11),0)+IF(Analyse!$E$116="X",INDIRECT("'DATA - økonomi'!AG"&amp;4+15*$A91+4*$A91+12),0)+IF(Analyse!$E$117="X",INDIRECT("'DATA - økonomi'!AG"&amp;4+15*$A91+4*$A91+13),0)+IF(Analyse!$E$129="X",INDIRECT("'DATA - økonomi'!AG"&amp;4+15*$A91+4*$A91+14),0)</f>
        <v>0</v>
      </c>
      <c r="AH91" s="36">
        <f ca="1">IF(Analyse!$E$3="X",INDIRECT("'DATA - økonomi'!AH"&amp;4+15*$A91+4*$A91+0),0)+IF(Analyse!$E$4="X",INDIRECT("'DATA - økonomi'!AH"&amp;4+15*$A91+4*$A91+1),0)+IF(Analyse!$E$104="X",INDIRECT("'DATA - økonomi'!AH"&amp;4+15*$A91+4*$A91+2),0)+IF(Analyse!$E$105="X",INDIRECT("'DATA - økonomi'!AH"&amp;4+15*$A91+4*$A91+3),0)+IF(Analyse!$E$106="X",INDIRECT("'DATA - økonomi'!AH"&amp;4+15*$A91+4*$A91+4),0)+IF(Analyse!$E$107="X",INDIRECT("'DATA - økonomi'!AH"&amp;4+15*$A91+4*$A91+5),0)+IF(Analyse!$E$108="X",INDIRECT("'DATA - økonomi'!AH"&amp;4+15*$A91+4*$A91+6),0)+IF(Analyse!$E$109="X",INDIRECT("'DATA - økonomi'!AH"&amp;4+15*$A91+4*$A91+7),0)+IF(Analyse!$E$110="X",INDIRECT("'DATA - økonomi'!AH"&amp;4+15*$A91+4*$A91+8),0)+IF(Analyse!$E$111="X",INDIRECT("'DATA - økonomi'!AH"&amp;4+15*$A91+4*$A91+9),0)+IF(Analyse!$E$112="X",INDIRECT("'DATA - økonomi'!AH"&amp;4+15*$A91+4*$A91+10),0)+IF(Analyse!$E$115="X",INDIRECT("'DATA - økonomi'!AH"&amp;4+15*$A91+4*$A91+11),0)+IF(Analyse!$E$116="X",INDIRECT("'DATA - økonomi'!AH"&amp;4+15*$A91+4*$A91+12),0)+IF(Analyse!$E$117="X",INDIRECT("'DATA - økonomi'!AH"&amp;4+15*$A91+4*$A91+13),0)+IF(Analyse!$E$129="X",INDIRECT("'DATA - økonomi'!AH"&amp;4+15*$A91+4*$A91+14),0)</f>
        <v>0</v>
      </c>
      <c r="AI91" s="36">
        <f ca="1">IF(Analyse!$E$3="X",INDIRECT("'DATA - økonomi'!AI"&amp;4+15*$A91+4*$A91+0),0)+IF(Analyse!$E$4="X",INDIRECT("'DATA - økonomi'!AI"&amp;4+15*$A91+4*$A91+1),0)+IF(Analyse!$E$104="X",INDIRECT("'DATA - økonomi'!AI"&amp;4+15*$A91+4*$A91+2),0)+IF(Analyse!$E$105="X",INDIRECT("'DATA - økonomi'!AI"&amp;4+15*$A91+4*$A91+3),0)+IF(Analyse!$E$106="X",INDIRECT("'DATA - økonomi'!AI"&amp;4+15*$A91+4*$A91+4),0)+IF(Analyse!$E$107="X",INDIRECT("'DATA - økonomi'!AI"&amp;4+15*$A91+4*$A91+5),0)+IF(Analyse!$E$108="X",INDIRECT("'DATA - økonomi'!AI"&amp;4+15*$A91+4*$A91+6),0)+IF(Analyse!$E$109="X",INDIRECT("'DATA - økonomi'!AI"&amp;4+15*$A91+4*$A91+7),0)+IF(Analyse!$E$110="X",INDIRECT("'DATA - økonomi'!AI"&amp;4+15*$A91+4*$A91+8),0)+IF(Analyse!$E$111="X",INDIRECT("'DATA - økonomi'!AI"&amp;4+15*$A91+4*$A91+9),0)+IF(Analyse!$E$112="X",INDIRECT("'DATA - økonomi'!AI"&amp;4+15*$A91+4*$A91+10),0)+IF(Analyse!$E$115="X",INDIRECT("'DATA - økonomi'!AI"&amp;4+15*$A91+4*$A91+11),0)+IF(Analyse!$E$116="X",INDIRECT("'DATA - økonomi'!AI"&amp;4+15*$A91+4*$A91+12),0)+IF(Analyse!$E$117="X",INDIRECT("'DATA - økonomi'!AI"&amp;4+15*$A91+4*$A91+13),0)+IF(Analyse!$E$129="X",INDIRECT("'DATA - økonomi'!AI"&amp;4+15*$A91+4*$A91+14),0)</f>
        <v>0</v>
      </c>
      <c r="AJ91" s="36">
        <f ca="1">IF(Analyse!$E$3="X",INDIRECT("'DATA - økonomi'!AJ"&amp;4+15*$A91+4*$A91+0),0)+IF(Analyse!$E$4="X",INDIRECT("'DATA - økonomi'!AJ"&amp;4+15*$A91+4*$A91+1),0)+IF(Analyse!$E$104="X",INDIRECT("'DATA - økonomi'!AJ"&amp;4+15*$A91+4*$A91+2),0)+IF(Analyse!$E$105="X",INDIRECT("'DATA - økonomi'!AJ"&amp;4+15*$A91+4*$A91+3),0)+IF(Analyse!$E$106="X",INDIRECT("'DATA - økonomi'!AJ"&amp;4+15*$A91+4*$A91+4),0)+IF(Analyse!$E$107="X",INDIRECT("'DATA - økonomi'!AJ"&amp;4+15*$A91+4*$A91+5),0)+IF(Analyse!$E$108="X",INDIRECT("'DATA - økonomi'!AJ"&amp;4+15*$A91+4*$A91+6),0)+IF(Analyse!$E$109="X",INDIRECT("'DATA - økonomi'!AJ"&amp;4+15*$A91+4*$A91+7),0)+IF(Analyse!$E$110="X",INDIRECT("'DATA - økonomi'!AJ"&amp;4+15*$A91+4*$A91+8),0)+IF(Analyse!$E$111="X",INDIRECT("'DATA - økonomi'!AJ"&amp;4+15*$A91+4*$A91+9),0)+IF(Analyse!$E$112="X",INDIRECT("'DATA - økonomi'!AJ"&amp;4+15*$A91+4*$A91+10),0)+IF(Analyse!$E$115="X",INDIRECT("'DATA - økonomi'!AJ"&amp;4+15*$A91+4*$A91+11),0)+IF(Analyse!$E$116="X",INDIRECT("'DATA - økonomi'!AJ"&amp;4+15*$A91+4*$A91+12),0)+IF(Analyse!$E$117="X",INDIRECT("'DATA - økonomi'!AJ"&amp;4+15*$A91+4*$A91+13),0)+IF(Analyse!$E$129="X",INDIRECT("'DATA - økonomi'!AJ"&amp;4+15*$A91+4*$A91+14),0)</f>
        <v>0</v>
      </c>
      <c r="AK91" s="36">
        <f ca="1">IF(Analyse!$E$3="X",INDIRECT("'DATA - økonomi'!AK"&amp;4+15*$A91+4*$A91+0),0)+IF(Analyse!$E$4="X",INDIRECT("'DATA - økonomi'!AK"&amp;4+15*$A91+4*$A91+1),0)+IF(Analyse!$E$104="X",INDIRECT("'DATA - økonomi'!AK"&amp;4+15*$A91+4*$A91+2),0)+IF(Analyse!$E$105="X",INDIRECT("'DATA - økonomi'!AK"&amp;4+15*$A91+4*$A91+3),0)+IF(Analyse!$E$106="X",INDIRECT("'DATA - økonomi'!AK"&amp;4+15*$A91+4*$A91+4),0)+IF(Analyse!$E$107="X",INDIRECT("'DATA - økonomi'!AK"&amp;4+15*$A91+4*$A91+5),0)+IF(Analyse!$E$108="X",INDIRECT("'DATA - økonomi'!AK"&amp;4+15*$A91+4*$A91+6),0)+IF(Analyse!$E$109="X",INDIRECT("'DATA - økonomi'!AK"&amp;4+15*$A91+4*$A91+7),0)+IF(Analyse!$E$110="X",INDIRECT("'DATA - økonomi'!AK"&amp;4+15*$A91+4*$A91+8),0)+IF(Analyse!$E$111="X",INDIRECT("'DATA - økonomi'!AK"&amp;4+15*$A91+4*$A91+9),0)+IF(Analyse!$E$112="X",INDIRECT("'DATA - økonomi'!AK"&amp;4+15*$A91+4*$A91+10),0)+IF(Analyse!$E$115="X",INDIRECT("'DATA - økonomi'!AK"&amp;4+15*$A91+4*$A91+11),0)+IF(Analyse!$E$116="X",INDIRECT("'DATA - økonomi'!AK"&amp;4+15*$A91+4*$A91+12),0)+IF(Analyse!$E$117="X",INDIRECT("'DATA - økonomi'!AK"&amp;4+15*$A91+4*$A91+13),0)+IF(Analyse!$E$129="X",INDIRECT("'DATA - økonomi'!AK"&amp;4+15*$A91+4*$A91+14),0)</f>
        <v>0</v>
      </c>
      <c r="AL91" s="36">
        <f ca="1">IF(Analyse!$E$3="X",INDIRECT("'DATA - økonomi'!AL"&amp;4+15*$A91+4*$A91+0),0)+IF(Analyse!$E$4="X",INDIRECT("'DATA - økonomi'!AL"&amp;4+15*$A91+4*$A91+1),0)+IF(Analyse!$E$104="X",INDIRECT("'DATA - økonomi'!AL"&amp;4+15*$A91+4*$A91+2),0)+IF(Analyse!$E$105="X",INDIRECT("'DATA - økonomi'!AL"&amp;4+15*$A91+4*$A91+3),0)+IF(Analyse!$E$106="X",INDIRECT("'DATA - økonomi'!AL"&amp;4+15*$A91+4*$A91+4),0)+IF(Analyse!$E$107="X",INDIRECT("'DATA - økonomi'!AL"&amp;4+15*$A91+4*$A91+5),0)+IF(Analyse!$E$108="X",INDIRECT("'DATA - økonomi'!AL"&amp;4+15*$A91+4*$A91+6),0)+IF(Analyse!$E$109="X",INDIRECT("'DATA - økonomi'!AL"&amp;4+15*$A91+4*$A91+7),0)+IF(Analyse!$E$110="X",INDIRECT("'DATA - økonomi'!AL"&amp;4+15*$A91+4*$A91+8),0)+IF(Analyse!$E$111="X",INDIRECT("'DATA - økonomi'!AL"&amp;4+15*$A91+4*$A91+9),0)+IF(Analyse!$E$112="X",INDIRECT("'DATA - økonomi'!AL"&amp;4+15*$A91+4*$A91+10),0)+IF(Analyse!$E$115="X",INDIRECT("'DATA - økonomi'!AL"&amp;4+15*$A91+4*$A91+11),0)+IF(Analyse!$E$116="X",INDIRECT("'DATA - økonomi'!AL"&amp;4+15*$A91+4*$A91+12),0)+IF(Analyse!$E$117="X",INDIRECT("'DATA - økonomi'!AL"&amp;4+15*$A91+4*$A91+13),0)+IF(Analyse!$E$129="X",INDIRECT("'DATA - økonomi'!AL"&amp;4+15*$A91+4*$A91+14),0)</f>
        <v>0</v>
      </c>
      <c r="AM91" s="36">
        <f ca="1">IF(Analyse!$E$3="X",INDIRECT("'DATA - økonomi'!AM"&amp;4+15*$A91+4*$A91+0),0)+IF(Analyse!$E$4="X",INDIRECT("'DATA - økonomi'!AM"&amp;4+15*$A91+4*$A91+1),0)+IF(Analyse!$E$104="X",INDIRECT("'DATA - økonomi'!AM"&amp;4+15*$A91+4*$A91+2),0)+IF(Analyse!$E$105="X",INDIRECT("'DATA - økonomi'!AM"&amp;4+15*$A91+4*$A91+3),0)+IF(Analyse!$E$106="X",INDIRECT("'DATA - økonomi'!AM"&amp;4+15*$A91+4*$A91+4),0)+IF(Analyse!$E$107="X",INDIRECT("'DATA - økonomi'!AM"&amp;4+15*$A91+4*$A91+5),0)+IF(Analyse!$E$108="X",INDIRECT("'DATA - økonomi'!AM"&amp;4+15*$A91+4*$A91+6),0)+IF(Analyse!$E$109="X",INDIRECT("'DATA - økonomi'!AM"&amp;4+15*$A91+4*$A91+7),0)+IF(Analyse!$E$110="X",INDIRECT("'DATA - økonomi'!AM"&amp;4+15*$A91+4*$A91+8),0)+IF(Analyse!$E$111="X",INDIRECT("'DATA - økonomi'!AM"&amp;4+15*$A91+4*$A91+9),0)+IF(Analyse!$E$112="X",INDIRECT("'DATA - økonomi'!AM"&amp;4+15*$A91+4*$A91+10),0)+IF(Analyse!$E$115="X",INDIRECT("'DATA - økonomi'!AM"&amp;4+15*$A91+4*$A91+11),0)+IF(Analyse!$E$116="X",INDIRECT("'DATA - økonomi'!AM"&amp;4+15*$A91+4*$A91+12),0)+IF(Analyse!$E$117="X",INDIRECT("'DATA - økonomi'!AM"&amp;4+15*$A91+4*$A91+13),0)+IF(Analyse!$E$129="X",INDIRECT("'DATA - økonomi'!AM"&amp;4+15*$A91+4*$A91+14),0)</f>
        <v>0</v>
      </c>
      <c r="AN91" s="36">
        <f ca="1">IF(Analyse!$E$3="X",INDIRECT("'DATA - økonomi'!AN"&amp;4+15*$A91+4*$A91+0),0)+IF(Analyse!$E$4="X",INDIRECT("'DATA - økonomi'!AN"&amp;4+15*$A91+4*$A91+1),0)+IF(Analyse!$E$104="X",INDIRECT("'DATA - økonomi'!AN"&amp;4+15*$A91+4*$A91+2),0)+IF(Analyse!$E$105="X",INDIRECT("'DATA - økonomi'!AN"&amp;4+15*$A91+4*$A91+3),0)+IF(Analyse!$E$106="X",INDIRECT("'DATA - økonomi'!AN"&amp;4+15*$A91+4*$A91+4),0)+IF(Analyse!$E$107="X",INDIRECT("'DATA - økonomi'!AN"&amp;4+15*$A91+4*$A91+5),0)+IF(Analyse!$E$108="X",INDIRECT("'DATA - økonomi'!AN"&amp;4+15*$A91+4*$A91+6),0)+IF(Analyse!$E$109="X",INDIRECT("'DATA - økonomi'!AN"&amp;4+15*$A91+4*$A91+7),0)+IF(Analyse!$E$110="X",INDIRECT("'DATA - økonomi'!AN"&amp;4+15*$A91+4*$A91+8),0)+IF(Analyse!$E$111="X",INDIRECT("'DATA - økonomi'!AN"&amp;4+15*$A91+4*$A91+9),0)+IF(Analyse!$E$112="X",INDIRECT("'DATA - økonomi'!AN"&amp;4+15*$A91+4*$A91+10),0)+IF(Analyse!$E$115="X",INDIRECT("'DATA - økonomi'!AN"&amp;4+15*$A91+4*$A91+11),0)+IF(Analyse!$E$116="X",INDIRECT("'DATA - økonomi'!AN"&amp;4+15*$A91+4*$A91+12),0)+IF(Analyse!$E$117="X",INDIRECT("'DATA - økonomi'!AN"&amp;4+15*$A91+4*$A91+13),0)+IF(Analyse!$E$129="X",INDIRECT("'DATA - økonomi'!AN"&amp;4+15*$A91+4*$A91+14),0)</f>
        <v>0</v>
      </c>
      <c r="AO91" s="36">
        <f ca="1">IF(Analyse!$E$3="X",INDIRECT("'DATA - økonomi'!AO"&amp;4+15*$A91+4*$A91+0),0)+IF(Analyse!$E$4="X",INDIRECT("'DATA - økonomi'!AO"&amp;4+15*$A91+4*$A91+1),0)+IF(Analyse!$E$104="X",INDIRECT("'DATA - økonomi'!AO"&amp;4+15*$A91+4*$A91+2),0)+IF(Analyse!$E$105="X",INDIRECT("'DATA - økonomi'!AO"&amp;4+15*$A91+4*$A91+3),0)+IF(Analyse!$E$106="X",INDIRECT("'DATA - økonomi'!AO"&amp;4+15*$A91+4*$A91+4),0)+IF(Analyse!$E$107="X",INDIRECT("'DATA - økonomi'!AO"&amp;4+15*$A91+4*$A91+5),0)+IF(Analyse!$E$108="X",INDIRECT("'DATA - økonomi'!AO"&amp;4+15*$A91+4*$A91+6),0)+IF(Analyse!$E$109="X",INDIRECT("'DATA - økonomi'!AO"&amp;4+15*$A91+4*$A91+7),0)+IF(Analyse!$E$110="X",INDIRECT("'DATA - økonomi'!AO"&amp;4+15*$A91+4*$A91+8),0)+IF(Analyse!$E$111="X",INDIRECT("'DATA - økonomi'!AO"&amp;4+15*$A91+4*$A91+9),0)+IF(Analyse!$E$112="X",INDIRECT("'DATA - økonomi'!AO"&amp;4+15*$A91+4*$A91+10),0)+IF(Analyse!$E$115="X",INDIRECT("'DATA - økonomi'!AO"&amp;4+15*$A91+4*$A91+11),0)+IF(Analyse!$E$116="X",INDIRECT("'DATA - økonomi'!AO"&amp;4+15*$A91+4*$A91+12),0)+IF(Analyse!$E$117="X",INDIRECT("'DATA - økonomi'!AO"&amp;4+15*$A91+4*$A91+13),0)+IF(Analyse!$E$129="X",INDIRECT("'DATA - økonomi'!AO"&amp;4+15*$A91+4*$A91+14),0)</f>
        <v>0</v>
      </c>
      <c r="AP91" s="30"/>
      <c r="AQ91" s="35" t="s">
        <v>99</v>
      </c>
      <c r="AR91" s="36">
        <f ca="1">INDIRECT("'DATA - økonomi'!AE"&amp;($A194+1)*19)</f>
        <v>25982.5</v>
      </c>
      <c r="AS91" s="36">
        <f ca="1">INDIRECT("'DATA - økonomi'!AF"&amp;($A194+1)*19)</f>
        <v>26161.016</v>
      </c>
      <c r="AT91" s="36">
        <f ca="1">INDIRECT("'DATA - økonomi'!AG"&amp;($A194+1)*19)</f>
        <v>26480.406000000003</v>
      </c>
      <c r="AU91" s="36">
        <f ca="1">INDIRECT("'DATA - økonomi'!AH"&amp;($A194+1)*19)</f>
        <v>26530.34</v>
      </c>
      <c r="AV91" s="36">
        <f ca="1">INDIRECT("'DATA - økonomi'!AI"&amp;($A194+1)*19)</f>
        <v>26580.18</v>
      </c>
      <c r="AW91" s="36">
        <f ca="1">INDIRECT("'DATA - økonomi'!AJ"&amp;($A194+1)*19)</f>
        <v>26526.808000000005</v>
      </c>
      <c r="AX91" s="36">
        <f ca="1">INDIRECT("'DATA - økonomi'!AK"&amp;($A194+1)*19)</f>
        <v>26392.175999999999</v>
      </c>
      <c r="AY91" s="36">
        <f ca="1">INDIRECT("'DATA - økonomi'!AL"&amp;($A194+1)*19)</f>
        <v>26309.268000000004</v>
      </c>
      <c r="AZ91" s="36">
        <f ca="1">INDIRECT("'DATA - økonomi'!AM"&amp;($A194+1)*19)</f>
        <v>25943.360000000001</v>
      </c>
      <c r="BA91" s="36">
        <f ca="1">INDIRECT("'DATA - økonomi'!AN"&amp;($A194+1)*19)</f>
        <v>25932.861000000001</v>
      </c>
      <c r="BB91" s="36">
        <f ca="1">INDIRECT("'DATA - økonomi'!AO"&amp;($A194+1)*19)</f>
        <v>25997.367999999999</v>
      </c>
      <c r="BC91" s="30"/>
    </row>
    <row r="92" spans="1:55" x14ac:dyDescent="0.25">
      <c r="A92" s="32">
        <v>88</v>
      </c>
      <c r="B92" s="35" t="s">
        <v>100</v>
      </c>
      <c r="C92" s="36">
        <f ca="1">IF(Analyse!$E$3="X",INDIRECT("'DATA - økonomi'!C"&amp;4+15*$A92+4*$A92+0),0)+IF(Analyse!$E$4="X",INDIRECT("'DATA - økonomi'!C"&amp;4+15*$A92+4*$A92+1),0)+IF(Analyse!$E$104="X",INDIRECT("'DATA - økonomi'!C"&amp;4+15*$A92+4*$A92+2),0)+IF(Analyse!$E$105="X",INDIRECT("'DATA - økonomi'!C"&amp;4+15*$A92+4*$A92+3),0)+IF(Analyse!$E$106="X",INDIRECT("'DATA - økonomi'!C"&amp;4+15*$A92+4*$A92+4),0)+IF(Analyse!$E$107="X",INDIRECT("'DATA - økonomi'!C"&amp;4+15*$A92+4*$A92+5),0)+IF(Analyse!$E$108="X",INDIRECT("'DATA - økonomi'!C"&amp;4+15*$A92+4*$A92+6),0)+IF(Analyse!$E$109="X",INDIRECT("'DATA - økonomi'!C"&amp;4+15*$A92+4*$A92+7),0)+IF(Analyse!$E$110="X",INDIRECT("'DATA - økonomi'!C"&amp;4+15*$A92+4*$A92+8),0)+IF(Analyse!$E$111="X",INDIRECT("'DATA - økonomi'!C"&amp;4+15*$A92+4*$A92+9),0)+IF(Analyse!$E$112="X",INDIRECT("'DATA - økonomi'!C"&amp;4+15*$A92+4*$A92+10),0)+IF(Analyse!$E$115="X",INDIRECT("'DATA - økonomi'!C"&amp;4+15*$A92+4*$A92+11),0)+IF(Analyse!$E$116="X",INDIRECT("'DATA - økonomi'!C"&amp;4+15*$A92+4*$A92+12),0)+IF(Analyse!$E$117="X",INDIRECT("'DATA - økonomi'!C"&amp;4+15*$A92+4*$A92+13),0)+IF(Analyse!$E$129="X",INDIRECT("'DATA - økonomi'!C"&amp;4+15*$A92+4*$A92+14),0)</f>
        <v>0</v>
      </c>
      <c r="D92" s="36">
        <f ca="1">IF(Analyse!$E$3="X",INDIRECT("'DATA - økonomi'!D"&amp;4+15*$A92+4*$A92+0),0)+IF(Analyse!$E$4="X",INDIRECT("'DATA - økonomi'!D"&amp;4+15*$A92+4*$A92+1),0)+IF(Analyse!$E$104="X",INDIRECT("'DATA - økonomi'!D"&amp;4+15*$A92+4*$A92+2),0)+IF(Analyse!$E$105="X",INDIRECT("'DATA - økonomi'!D"&amp;4+15*$A92+4*$A92+3),0)+IF(Analyse!$E$106="X",INDIRECT("'DATA - økonomi'!D"&amp;4+15*$A92+4*$A92+4),0)+IF(Analyse!$E$107="X",INDIRECT("'DATA - økonomi'!D"&amp;4+15*$A92+4*$A92+5),0)+IF(Analyse!$E$108="X",INDIRECT("'DATA - økonomi'!D"&amp;4+15*$A92+4*$A92+6),0)+IF(Analyse!$E$109="X",INDIRECT("'DATA - økonomi'!D"&amp;4+15*$A92+4*$A92+7),0)+IF(Analyse!$E$110="X",INDIRECT("'DATA - økonomi'!D"&amp;4+15*$A92+4*$A92+8),0)+IF(Analyse!$E$111="X",INDIRECT("'DATA - økonomi'!D"&amp;4+15*$A92+4*$A92+9),0)+IF(Analyse!$E$112="X",INDIRECT("'DATA - økonomi'!D"&amp;4+15*$A92+4*$A92+10),0)+IF(Analyse!$E$115="X",INDIRECT("'DATA - økonomi'!D"&amp;4+15*$A92+4*$A92+11),0)+IF(Analyse!$E$116="X",INDIRECT("'DATA - økonomi'!D"&amp;4+15*$A92+4*$A92+12),0)+IF(Analyse!$E$117="X",INDIRECT("'DATA - økonomi'!D"&amp;4+15*$A92+4*$A92+13),0)+IF(Analyse!$E$129="X",INDIRECT("'DATA - økonomi'!D"&amp;4+15*$A92+4*$A92+14),0)</f>
        <v>0</v>
      </c>
      <c r="E92" s="36">
        <f ca="1">IF(Analyse!$E$3="X",INDIRECT("'DATA - økonomi'!E"&amp;4+15*$A92+4*$A92+0),0)+IF(Analyse!$E$4="X",INDIRECT("'DATA - økonomi'!E"&amp;4+15*$A92+4*$A92+1),0)+IF(Analyse!$E$104="X",INDIRECT("'DATA - økonomi'!E"&amp;4+15*$A92+4*$A92+2),0)+IF(Analyse!$E$105="X",INDIRECT("'DATA - økonomi'!E"&amp;4+15*$A92+4*$A92+3),0)+IF(Analyse!$E$106="X",INDIRECT("'DATA - økonomi'!E"&amp;4+15*$A92+4*$A92+4),0)+IF(Analyse!$E$107="X",INDIRECT("'DATA - økonomi'!E"&amp;4+15*$A92+4*$A92+5),0)+IF(Analyse!$E$108="X",INDIRECT("'DATA - økonomi'!E"&amp;4+15*$A92+4*$A92+6),0)+IF(Analyse!$E$109="X",INDIRECT("'DATA - økonomi'!E"&amp;4+15*$A92+4*$A92+7),0)+IF(Analyse!$E$110="X",INDIRECT("'DATA - økonomi'!E"&amp;4+15*$A92+4*$A92+8),0)+IF(Analyse!$E$111="X",INDIRECT("'DATA - økonomi'!E"&amp;4+15*$A92+4*$A92+9),0)+IF(Analyse!$E$112="X",INDIRECT("'DATA - økonomi'!E"&amp;4+15*$A92+4*$A92+10),0)+IF(Analyse!$E$115="X",INDIRECT("'DATA - økonomi'!E"&amp;4+15*$A92+4*$A92+11),0)+IF(Analyse!$E$116="X",INDIRECT("'DATA - økonomi'!E"&amp;4+15*$A92+4*$A92+12),0)+IF(Analyse!$E$117="X",INDIRECT("'DATA - økonomi'!E"&amp;4+15*$A92+4*$A92+13),0)+IF(Analyse!$E$129="X",INDIRECT("'DATA - økonomi'!E"&amp;4+15*$A92+4*$A92+14),0)</f>
        <v>0</v>
      </c>
      <c r="F92" s="36">
        <f ca="1">IF(Analyse!$E$3="X",INDIRECT("'DATA - økonomi'!F"&amp;4+15*$A92+4*$A92+0),0)+IF(Analyse!$E$4="X",INDIRECT("'DATA - økonomi'!F"&amp;4+15*$A92+4*$A92+1),0)+IF(Analyse!$E$104="X",INDIRECT("'DATA - økonomi'!F"&amp;4+15*$A92+4*$A92+2),0)+IF(Analyse!$E$105="X",INDIRECT("'DATA - økonomi'!F"&amp;4+15*$A92+4*$A92+3),0)+IF(Analyse!$E$106="X",INDIRECT("'DATA - økonomi'!F"&amp;4+15*$A92+4*$A92+4),0)+IF(Analyse!$E$107="X",INDIRECT("'DATA - økonomi'!F"&amp;4+15*$A92+4*$A92+5),0)+IF(Analyse!$E$108="X",INDIRECT("'DATA - økonomi'!F"&amp;4+15*$A92+4*$A92+6),0)+IF(Analyse!$E$109="X",INDIRECT("'DATA - økonomi'!F"&amp;4+15*$A92+4*$A92+7),0)+IF(Analyse!$E$110="X",INDIRECT("'DATA - økonomi'!F"&amp;4+15*$A92+4*$A92+8),0)+IF(Analyse!$E$111="X",INDIRECT("'DATA - økonomi'!F"&amp;4+15*$A92+4*$A92+9),0)+IF(Analyse!$E$112="X",INDIRECT("'DATA - økonomi'!F"&amp;4+15*$A92+4*$A92+10),0)+IF(Analyse!$E$115="X",INDIRECT("'DATA - økonomi'!F"&amp;4+15*$A92+4*$A92+11),0)+IF(Analyse!$E$116="X",INDIRECT("'DATA - økonomi'!F"&amp;4+15*$A92+4*$A92+12),0)+IF(Analyse!$E$117="X",INDIRECT("'DATA - økonomi'!F"&amp;4+15*$A92+4*$A92+13),0)+IF(Analyse!$E$129="X",INDIRECT("'DATA - økonomi'!F"&amp;4+15*$A92+4*$A92+14),0)</f>
        <v>0</v>
      </c>
      <c r="G92" s="36">
        <f ca="1">IF(Analyse!$E$3="X",INDIRECT("'DATA - økonomi'!G"&amp;4+15*$A92+4*$A92+0),0)+IF(Analyse!$E$4="X",INDIRECT("'DATA - økonomi'!G"&amp;4+15*$A92+4*$A92+1),0)+IF(Analyse!$E$104="X",INDIRECT("'DATA - økonomi'!G"&amp;4+15*$A92+4*$A92+2),0)+IF(Analyse!$E$105="X",INDIRECT("'DATA - økonomi'!G"&amp;4+15*$A92+4*$A92+3),0)+IF(Analyse!$E$106="X",INDIRECT("'DATA - økonomi'!G"&amp;4+15*$A92+4*$A92+4),0)+IF(Analyse!$E$107="X",INDIRECT("'DATA - økonomi'!G"&amp;4+15*$A92+4*$A92+5),0)+IF(Analyse!$E$108="X",INDIRECT("'DATA - økonomi'!G"&amp;4+15*$A92+4*$A92+6),0)+IF(Analyse!$E$109="X",INDIRECT("'DATA - økonomi'!G"&amp;4+15*$A92+4*$A92+7),0)+IF(Analyse!$E$110="X",INDIRECT("'DATA - økonomi'!G"&amp;4+15*$A92+4*$A92+8),0)+IF(Analyse!$E$111="X",INDIRECT("'DATA - økonomi'!G"&amp;4+15*$A92+4*$A92+9),0)+IF(Analyse!$E$112="X",INDIRECT("'DATA - økonomi'!G"&amp;4+15*$A92+4*$A92+10),0)+IF(Analyse!$E$115="X",INDIRECT("'DATA - økonomi'!G"&amp;4+15*$A92+4*$A92+11),0)+IF(Analyse!$E$116="X",INDIRECT("'DATA - økonomi'!G"&amp;4+15*$A92+4*$A92+12),0)+IF(Analyse!$E$117="X",INDIRECT("'DATA - økonomi'!G"&amp;4+15*$A92+4*$A92+13),0)+IF(Analyse!$E$129="X",INDIRECT("'DATA - økonomi'!G"&amp;4+15*$A92+4*$A92+14),0)</f>
        <v>0</v>
      </c>
      <c r="H92" s="36">
        <f ca="1">IF(Analyse!$E$3="X",INDIRECT("'DATA - økonomi'!H"&amp;4+15*$A92+4*$A92+0),0)+IF(Analyse!$E$4="X",INDIRECT("'DATA - økonomi'!H"&amp;4+15*$A92+4*$A92+1),0)+IF(Analyse!$E$104="X",INDIRECT("'DATA - økonomi'!H"&amp;4+15*$A92+4*$A92+2),0)+IF(Analyse!$E$105="X",INDIRECT("'DATA - økonomi'!H"&amp;4+15*$A92+4*$A92+3),0)+IF(Analyse!$E$106="X",INDIRECT("'DATA - økonomi'!H"&amp;4+15*$A92+4*$A92+4),0)+IF(Analyse!$E$107="X",INDIRECT("'DATA - økonomi'!H"&amp;4+15*$A92+4*$A92+5),0)+IF(Analyse!$E$108="X",INDIRECT("'DATA - økonomi'!H"&amp;4+15*$A92+4*$A92+6),0)+IF(Analyse!$E$109="X",INDIRECT("'DATA - økonomi'!H"&amp;4+15*$A92+4*$A92+7),0)+IF(Analyse!$E$110="X",INDIRECT("'DATA - økonomi'!H"&amp;4+15*$A92+4*$A92+8),0)+IF(Analyse!$E$111="X",INDIRECT("'DATA - økonomi'!H"&amp;4+15*$A92+4*$A92+9),0)+IF(Analyse!$E$112="X",INDIRECT("'DATA - økonomi'!H"&amp;4+15*$A92+4*$A92+10),0)+IF(Analyse!$E$115="X",INDIRECT("'DATA - økonomi'!H"&amp;4+15*$A92+4*$A92+11),0)+IF(Analyse!$E$116="X",INDIRECT("'DATA - økonomi'!H"&amp;4+15*$A92+4*$A92+12),0)+IF(Analyse!$E$117="X",INDIRECT("'DATA - økonomi'!H"&amp;4+15*$A92+4*$A92+13),0)+IF(Analyse!$E$129="X",INDIRECT("'DATA - økonomi'!H"&amp;4+15*$A92+4*$A92+14),0)</f>
        <v>0</v>
      </c>
      <c r="I92" s="36">
        <f ca="1">IF(Analyse!$E$3="X",INDIRECT("'DATA - økonomi'!I"&amp;4+15*$A92+4*$A92+0),0)+IF(Analyse!$E$4="X",INDIRECT("'DATA - økonomi'!I"&amp;4+15*$A92+4*$A92+1),0)+IF(Analyse!$E$104="X",INDIRECT("'DATA - økonomi'!I"&amp;4+15*$A92+4*$A92+2),0)+IF(Analyse!$E$105="X",INDIRECT("'DATA - økonomi'!I"&amp;4+15*$A92+4*$A92+3),0)+IF(Analyse!$E$106="X",INDIRECT("'DATA - økonomi'!I"&amp;4+15*$A92+4*$A92+4),0)+IF(Analyse!$E$107="X",INDIRECT("'DATA - økonomi'!I"&amp;4+15*$A92+4*$A92+5),0)+IF(Analyse!$E$108="X",INDIRECT("'DATA - økonomi'!I"&amp;4+15*$A92+4*$A92+6),0)+IF(Analyse!$E$109="X",INDIRECT("'DATA - økonomi'!I"&amp;4+15*$A92+4*$A92+7),0)+IF(Analyse!$E$110="X",INDIRECT("'DATA - økonomi'!I"&amp;4+15*$A92+4*$A92+8),0)+IF(Analyse!$E$111="X",INDIRECT("'DATA - økonomi'!I"&amp;4+15*$A92+4*$A92+9),0)+IF(Analyse!$E$112="X",INDIRECT("'DATA - økonomi'!I"&amp;4+15*$A92+4*$A92+10),0)+IF(Analyse!$E$115="X",INDIRECT("'DATA - økonomi'!I"&amp;4+15*$A92+4*$A92+11),0)+IF(Analyse!$E$116="X",INDIRECT("'DATA - økonomi'!I"&amp;4+15*$A92+4*$A92+12),0)+IF(Analyse!$E$117="X",INDIRECT("'DATA - økonomi'!I"&amp;4+15*$A92+4*$A92+13),0)+IF(Analyse!$E$129="X",INDIRECT("'DATA - økonomi'!I"&amp;4+15*$A92+4*$A92+14),0)</f>
        <v>0</v>
      </c>
      <c r="J92" s="36">
        <f ca="1">IF(Analyse!$E$3="X",INDIRECT("'DATA - økonomi'!J"&amp;4+15*$A92+4*$A92+0),0)+IF(Analyse!$E$4="X",INDIRECT("'DATA - økonomi'!J"&amp;4+15*$A92+4*$A92+1),0)+IF(Analyse!$E$104="X",INDIRECT("'DATA - økonomi'!J"&amp;4+15*$A92+4*$A92+2),0)+IF(Analyse!$E$105="X",INDIRECT("'DATA - økonomi'!J"&amp;4+15*$A92+4*$A92+3),0)+IF(Analyse!$E$106="X",INDIRECT("'DATA - økonomi'!J"&amp;4+15*$A92+4*$A92+4),0)+IF(Analyse!$E$107="X",INDIRECT("'DATA - økonomi'!J"&amp;4+15*$A92+4*$A92+5),0)+IF(Analyse!$E$108="X",INDIRECT("'DATA - økonomi'!J"&amp;4+15*$A92+4*$A92+6),0)+IF(Analyse!$E$109="X",INDIRECT("'DATA - økonomi'!J"&amp;4+15*$A92+4*$A92+7),0)+IF(Analyse!$E$110="X",INDIRECT("'DATA - økonomi'!J"&amp;4+15*$A92+4*$A92+8),0)+IF(Analyse!$E$111="X",INDIRECT("'DATA - økonomi'!J"&amp;4+15*$A92+4*$A92+9),0)+IF(Analyse!$E$112="X",INDIRECT("'DATA - økonomi'!J"&amp;4+15*$A92+4*$A92+10),0)+IF(Analyse!$E$115="X",INDIRECT("'DATA - økonomi'!J"&amp;4+15*$A92+4*$A92+11),0)+IF(Analyse!$E$116="X",INDIRECT("'DATA - økonomi'!J"&amp;4+15*$A92+4*$A92+12),0)+IF(Analyse!$E$117="X",INDIRECT("'DATA - økonomi'!J"&amp;4+15*$A92+4*$A92+13),0)+IF(Analyse!$E$129="X",INDIRECT("'DATA - økonomi'!J"&amp;4+15*$A92+4*$A92+14),0)</f>
        <v>0</v>
      </c>
      <c r="K92" s="36">
        <f ca="1">IF(Analyse!$E$3="X",INDIRECT("'DATA - økonomi'!K"&amp;4+15*$A92+4*$A92+0),0)+IF(Analyse!$E$4="X",INDIRECT("'DATA - økonomi'!K"&amp;4+15*$A92+4*$A92+1),0)+IF(Analyse!$E$104="X",INDIRECT("'DATA - økonomi'!K"&amp;4+15*$A92+4*$A92+2),0)+IF(Analyse!$E$105="X",INDIRECT("'DATA - økonomi'!K"&amp;4+15*$A92+4*$A92+3),0)+IF(Analyse!$E$106="X",INDIRECT("'DATA - økonomi'!K"&amp;4+15*$A92+4*$A92+4),0)+IF(Analyse!$E$107="X",INDIRECT("'DATA - økonomi'!K"&amp;4+15*$A92+4*$A92+5),0)+IF(Analyse!$E$108="X",INDIRECT("'DATA - økonomi'!K"&amp;4+15*$A92+4*$A92+6),0)+IF(Analyse!$E$109="X",INDIRECT("'DATA - økonomi'!K"&amp;4+15*$A92+4*$A92+7),0)+IF(Analyse!$E$110="X",INDIRECT("'DATA - økonomi'!K"&amp;4+15*$A92+4*$A92+8),0)+IF(Analyse!$E$111="X",INDIRECT("'DATA - økonomi'!K"&amp;4+15*$A92+4*$A92+9),0)+IF(Analyse!$E$112="X",INDIRECT("'DATA - økonomi'!K"&amp;4+15*$A92+4*$A92+10),0)+IF(Analyse!$E$115="X",INDIRECT("'DATA - økonomi'!K"&amp;4+15*$A92+4*$A92+11),0)+IF(Analyse!$E$116="X",INDIRECT("'DATA - økonomi'!K"&amp;4+15*$A92+4*$A92+12),0)+IF(Analyse!$E$117="X",INDIRECT("'DATA - økonomi'!K"&amp;4+15*$A92+4*$A92+13),0)+IF(Analyse!$E$129="X",INDIRECT("'DATA - økonomi'!K"&amp;4+15*$A92+4*$A92+14),0)</f>
        <v>0</v>
      </c>
      <c r="L92" s="36">
        <f ca="1">IF(Analyse!$E$3="X",INDIRECT("'DATA - økonomi'!L"&amp;4+15*$A92+4*$A92+0),0)+IF(Analyse!$E$4="X",INDIRECT("'DATA - økonomi'!L"&amp;4+15*$A92+4*$A92+1),0)+IF(Analyse!$E$104="X",INDIRECT("'DATA - økonomi'!L"&amp;4+15*$A92+4*$A92+2),0)+IF(Analyse!$E$105="X",INDIRECT("'DATA - økonomi'!L"&amp;4+15*$A92+4*$A92+3),0)+IF(Analyse!$E$106="X",INDIRECT("'DATA - økonomi'!L"&amp;4+15*$A92+4*$A92+4),0)+IF(Analyse!$E$107="X",INDIRECT("'DATA - økonomi'!L"&amp;4+15*$A92+4*$A92+5),0)+IF(Analyse!$E$108="X",INDIRECT("'DATA - økonomi'!L"&amp;4+15*$A92+4*$A92+6),0)+IF(Analyse!$E$109="X",INDIRECT("'DATA - økonomi'!L"&amp;4+15*$A92+4*$A92+7),0)+IF(Analyse!$E$110="X",INDIRECT("'DATA - økonomi'!L"&amp;4+15*$A92+4*$A92+8),0)+IF(Analyse!$E$111="X",INDIRECT("'DATA - økonomi'!L"&amp;4+15*$A92+4*$A92+9),0)+IF(Analyse!$E$112="X",INDIRECT("'DATA - økonomi'!L"&amp;4+15*$A92+4*$A92+10),0)+IF(Analyse!$E$115="X",INDIRECT("'DATA - økonomi'!L"&amp;4+15*$A92+4*$A92+11),0)+IF(Analyse!$E$116="X",INDIRECT("'DATA - økonomi'!L"&amp;4+15*$A92+4*$A92+12),0)+IF(Analyse!$E$117="X",INDIRECT("'DATA - økonomi'!L"&amp;4+15*$A92+4*$A92+13),0)+IF(Analyse!$E$129="X",INDIRECT("'DATA - økonomi'!L"&amp;4+15*$A92+4*$A92+14),0)</f>
        <v>0</v>
      </c>
      <c r="M92" s="36">
        <f ca="1">IF(Analyse!$E$3="X",INDIRECT("'DATA - økonomi'!M"&amp;4+15*$A92+4*$A92+0),0)+IF(Analyse!$E$4="X",INDIRECT("'DATA - økonomi'!M"&amp;4+15*$A92+4*$A92+1),0)+IF(Analyse!$E$104="X",INDIRECT("'DATA - økonomi'!M"&amp;4+15*$A92+4*$A92+2),0)+IF(Analyse!$E$105="X",INDIRECT("'DATA - økonomi'!M"&amp;4+15*$A92+4*$A92+3),0)+IF(Analyse!$E$106="X",INDIRECT("'DATA - økonomi'!M"&amp;4+15*$A92+4*$A92+4),0)+IF(Analyse!$E$107="X",INDIRECT("'DATA - økonomi'!M"&amp;4+15*$A92+4*$A92+5),0)+IF(Analyse!$E$108="X",INDIRECT("'DATA - økonomi'!M"&amp;4+15*$A92+4*$A92+6),0)+IF(Analyse!$E$109="X",INDIRECT("'DATA - økonomi'!M"&amp;4+15*$A92+4*$A92+7),0)+IF(Analyse!$E$110="X",INDIRECT("'DATA - økonomi'!M"&amp;4+15*$A92+4*$A92+8),0)+IF(Analyse!$E$111="X",INDIRECT("'DATA - økonomi'!M"&amp;4+15*$A92+4*$A92+9),0)+IF(Analyse!$E$112="X",INDIRECT("'DATA - økonomi'!M"&amp;4+15*$A92+4*$A92+10),0)+IF(Analyse!$E$115="X",INDIRECT("'DATA - økonomi'!M"&amp;4+15*$A92+4*$A92+11),0)+IF(Analyse!$E$116="X",INDIRECT("'DATA - økonomi'!M"&amp;4+15*$A92+4*$A92+12),0)+IF(Analyse!$E$117="X",INDIRECT("'DATA - økonomi'!M"&amp;4+15*$A92+4*$A92+13),0)+IF(Analyse!$E$129="X",INDIRECT("'DATA - økonomi'!M"&amp;4+15*$A92+4*$A92+14),0)</f>
        <v>0</v>
      </c>
      <c r="N92" s="36">
        <f ca="1">IF(Analyse!$E$3="X",INDIRECT("'DATA - økonomi'!N"&amp;4+15*$A92+4*$A92+0),0)+IF(Analyse!$E$4="X",INDIRECT("'DATA - økonomi'!N"&amp;4+15*$A92+4*$A92+1),0)+IF(Analyse!$E$104="X",INDIRECT("'DATA - økonomi'!N"&amp;4+15*$A92+4*$A92+2),0)+IF(Analyse!$E$105="X",INDIRECT("'DATA - økonomi'!N"&amp;4+15*$A92+4*$A92+3),0)+IF(Analyse!$E$106="X",INDIRECT("'DATA - økonomi'!N"&amp;4+15*$A92+4*$A92+4),0)+IF(Analyse!$E$107="X",INDIRECT("'DATA - økonomi'!N"&amp;4+15*$A92+4*$A92+5),0)+IF(Analyse!$E$108="X",INDIRECT("'DATA - økonomi'!N"&amp;4+15*$A92+4*$A92+6),0)+IF(Analyse!$E$109="X",INDIRECT("'DATA - økonomi'!N"&amp;4+15*$A92+4*$A92+7),0)+IF(Analyse!$E$110="X",INDIRECT("'DATA - økonomi'!N"&amp;4+15*$A92+4*$A92+8),0)+IF(Analyse!$E$111="X",INDIRECT("'DATA - økonomi'!N"&amp;4+15*$A92+4*$A92+9),0)+IF(Analyse!$E$112="X",INDIRECT("'DATA - økonomi'!N"&amp;4+15*$A92+4*$A92+10),0)+IF(Analyse!$E$115="X",INDIRECT("'DATA - økonomi'!N"&amp;4+15*$A92+4*$A92+11),0)+IF(Analyse!$E$116="X",INDIRECT("'DATA - økonomi'!N"&amp;4+15*$A92+4*$A92+12),0)+IF(Analyse!$E$117="X",INDIRECT("'DATA - økonomi'!N"&amp;4+15*$A92+4*$A92+13),0)+IF(Analyse!$E$129="X",INDIRECT("'DATA - økonomi'!N"&amp;4+15*$A92+4*$A92+14),0)</f>
        <v>0</v>
      </c>
      <c r="O92" s="32"/>
      <c r="P92" s="35" t="s">
        <v>100</v>
      </c>
      <c r="Q92" s="36">
        <f ca="1">IF(Analyse!$E$3="X",INDIRECT("'DATA - økonomi'!Q"&amp;4+15*$A92+4*$A92+0),0)+IF(Analyse!$E$4="X",INDIRECT("'DATA - økonomi'!Q"&amp;4+15*$A92+4*$A92+1),0)+IF(Analyse!$E$104="X",INDIRECT("'DATA - økonomi'!Q"&amp;4+15*$A92+4*$A92+2),0)+IF(Analyse!$E$105="X",INDIRECT("'DATA - økonomi'!Q"&amp;4+15*$A92+4*$A92+3),0)+IF(Analyse!$E$106="X",INDIRECT("'DATA - økonomi'!Q"&amp;4+15*$A92+4*$A92+4),0)+IF(Analyse!$E$107="X",INDIRECT("'DATA - økonomi'!Q"&amp;4+15*$A92+4*$A92+5),0)+IF(Analyse!$E$108="X",INDIRECT("'DATA - økonomi'!Q"&amp;4+15*$A92+4*$A92+6),0)+IF(Analyse!$E$109="X",INDIRECT("'DATA - økonomi'!Q"&amp;4+15*$A92+4*$A92+7),0)+IF(Analyse!$E$110="X",INDIRECT("'DATA - økonomi'!Q"&amp;4+15*$A92+4*$A92+8),0)+IF(Analyse!$E$111="X",INDIRECT("'DATA - økonomi'!Q"&amp;4+15*$A92+4*$A92+9),0)+IF(Analyse!$E$112="X",INDIRECT("'DATA - økonomi'!Q"&amp;4+15*$A92+4*$A92+10),0)+IF(Analyse!$E$115="X",INDIRECT("'DATA - økonomi'!Q"&amp;4+15*$A92+4*$A92+11),0)+IF(Analyse!$E$116="X",INDIRECT("'DATA - økonomi'!Q"&amp;4+15*$A92+4*$A92+12),0)+IF(Analyse!$E$117="X",INDIRECT("'DATA - økonomi'!Q"&amp;4+15*$A92+4*$A92+13),0)+IF(Analyse!$E$129="X",INDIRECT("'DATA - økonomi'!Q"&amp;4+15*$A92+4*$A92+14),0)</f>
        <v>0</v>
      </c>
      <c r="R92" s="36">
        <f ca="1">IF(Analyse!$E$3="X",INDIRECT("'DATA - økonomi'!R"&amp;4+15*$A92+4*$A92+0),0)+IF(Analyse!$E$4="X",INDIRECT("'DATA - økonomi'!R"&amp;4+15*$A92+4*$A92+1),0)+IF(Analyse!$E$104="X",INDIRECT("'DATA - økonomi'!R"&amp;4+15*$A92+4*$A92+2),0)+IF(Analyse!$E$105="X",INDIRECT("'DATA - økonomi'!R"&amp;4+15*$A92+4*$A92+3),0)+IF(Analyse!$E$106="X",INDIRECT("'DATA - økonomi'!R"&amp;4+15*$A92+4*$A92+4),0)+IF(Analyse!$E$107="X",INDIRECT("'DATA - økonomi'!R"&amp;4+15*$A92+4*$A92+5),0)+IF(Analyse!$E$108="X",INDIRECT("'DATA - økonomi'!R"&amp;4+15*$A92+4*$A92+6),0)+IF(Analyse!$E$109="X",INDIRECT("'DATA - økonomi'!R"&amp;4+15*$A92+4*$A92+7),0)+IF(Analyse!$E$110="X",INDIRECT("'DATA - økonomi'!R"&amp;4+15*$A92+4*$A92+8),0)+IF(Analyse!$E$111="X",INDIRECT("'DATA - økonomi'!R"&amp;4+15*$A92+4*$A92+9),0)+IF(Analyse!$E$112="X",INDIRECT("'DATA - økonomi'!R"&amp;4+15*$A92+4*$A92+10),0)+IF(Analyse!$E$115="X",INDIRECT("'DATA - økonomi'!R"&amp;4+15*$A92+4*$A92+11),0)+IF(Analyse!$E$116="X",INDIRECT("'DATA - økonomi'!R"&amp;4+15*$A92+4*$A92+12),0)+IF(Analyse!$E$117="X",INDIRECT("'DATA - økonomi'!R"&amp;4+15*$A92+4*$A92+13),0)+IF(Analyse!$E$129="X",INDIRECT("'DATA - økonomi'!R"&amp;4+15*$A92+4*$A92+14),0)</f>
        <v>0</v>
      </c>
      <c r="S92" s="36">
        <f ca="1">IF(Analyse!$E$3="X",INDIRECT("'DATA - økonomi'!S"&amp;4+15*$A92+4*$A92+0),0)+IF(Analyse!$E$4="X",INDIRECT("'DATA - økonomi'!S"&amp;4+15*$A92+4*$A92+1),0)+IF(Analyse!$E$104="X",INDIRECT("'DATA - økonomi'!S"&amp;4+15*$A92+4*$A92+2),0)+IF(Analyse!$E$105="X",INDIRECT("'DATA - økonomi'!S"&amp;4+15*$A92+4*$A92+3),0)+IF(Analyse!$E$106="X",INDIRECT("'DATA - økonomi'!S"&amp;4+15*$A92+4*$A92+4),0)+IF(Analyse!$E$107="X",INDIRECT("'DATA - økonomi'!S"&amp;4+15*$A92+4*$A92+5),0)+IF(Analyse!$E$108="X",INDIRECT("'DATA - økonomi'!S"&amp;4+15*$A92+4*$A92+6),0)+IF(Analyse!$E$109="X",INDIRECT("'DATA - økonomi'!S"&amp;4+15*$A92+4*$A92+7),0)+IF(Analyse!$E$110="X",INDIRECT("'DATA - økonomi'!S"&amp;4+15*$A92+4*$A92+8),0)+IF(Analyse!$E$111="X",INDIRECT("'DATA - økonomi'!S"&amp;4+15*$A92+4*$A92+9),0)+IF(Analyse!$E$112="X",INDIRECT("'DATA - økonomi'!S"&amp;4+15*$A92+4*$A92+10),0)+IF(Analyse!$E$115="X",INDIRECT("'DATA - økonomi'!S"&amp;4+15*$A92+4*$A92+11),0)+IF(Analyse!$E$116="X",INDIRECT("'DATA - økonomi'!S"&amp;4+15*$A92+4*$A92+12),0)+IF(Analyse!$E$117="X",INDIRECT("'DATA - økonomi'!S"&amp;4+15*$A92+4*$A92+13),0)+IF(Analyse!$E$129="X",INDIRECT("'DATA - økonomi'!S"&amp;4+15*$A92+4*$A92+14),0)</f>
        <v>0</v>
      </c>
      <c r="T92" s="36">
        <f ca="1">IF(Analyse!$E$3="X",INDIRECT("'DATA - økonomi'!T"&amp;4+15*$A92+4*$A92+0),0)+IF(Analyse!$E$4="X",INDIRECT("'DATA - økonomi'!T"&amp;4+15*$A92+4*$A92+1),0)+IF(Analyse!$E$104="X",INDIRECT("'DATA - økonomi'!T"&amp;4+15*$A92+4*$A92+2),0)+IF(Analyse!$E$105="X",INDIRECT("'DATA - økonomi'!T"&amp;4+15*$A92+4*$A92+3),0)+IF(Analyse!$E$106="X",INDIRECT("'DATA - økonomi'!T"&amp;4+15*$A92+4*$A92+4),0)+IF(Analyse!$E$107="X",INDIRECT("'DATA - økonomi'!T"&amp;4+15*$A92+4*$A92+5),0)+IF(Analyse!$E$108="X",INDIRECT("'DATA - økonomi'!T"&amp;4+15*$A92+4*$A92+6),0)+IF(Analyse!$E$109="X",INDIRECT("'DATA - økonomi'!T"&amp;4+15*$A92+4*$A92+7),0)+IF(Analyse!$E$110="X",INDIRECT("'DATA - økonomi'!T"&amp;4+15*$A92+4*$A92+8),0)+IF(Analyse!$E$111="X",INDIRECT("'DATA - økonomi'!T"&amp;4+15*$A92+4*$A92+9),0)+IF(Analyse!$E$112="X",INDIRECT("'DATA - økonomi'!T"&amp;4+15*$A92+4*$A92+10),0)+IF(Analyse!$E$115="X",INDIRECT("'DATA - økonomi'!T"&amp;4+15*$A92+4*$A92+11),0)+IF(Analyse!$E$116="X",INDIRECT("'DATA - økonomi'!T"&amp;4+15*$A92+4*$A92+12),0)+IF(Analyse!$E$117="X",INDIRECT("'DATA - økonomi'!T"&amp;4+15*$A92+4*$A92+13),0)+IF(Analyse!$E$129="X",INDIRECT("'DATA - økonomi'!T"&amp;4+15*$A92+4*$A92+14),0)</f>
        <v>0</v>
      </c>
      <c r="U92" s="36">
        <f ca="1">IF(Analyse!$E$3="X",INDIRECT("'DATA - økonomi'!U"&amp;4+15*$A92+4*$A92+0),0)+IF(Analyse!$E$4="X",INDIRECT("'DATA - økonomi'!U"&amp;4+15*$A92+4*$A92+1),0)+IF(Analyse!$E$104="X",INDIRECT("'DATA - økonomi'!U"&amp;4+15*$A92+4*$A92+2),0)+IF(Analyse!$E$105="X",INDIRECT("'DATA - økonomi'!U"&amp;4+15*$A92+4*$A92+3),0)+IF(Analyse!$E$106="X",INDIRECT("'DATA - økonomi'!U"&amp;4+15*$A92+4*$A92+4),0)+IF(Analyse!$E$107="X",INDIRECT("'DATA - økonomi'!U"&amp;4+15*$A92+4*$A92+5),0)+IF(Analyse!$E$108="X",INDIRECT("'DATA - økonomi'!U"&amp;4+15*$A92+4*$A92+6),0)+IF(Analyse!$E$109="X",INDIRECT("'DATA - økonomi'!U"&amp;4+15*$A92+4*$A92+7),0)+IF(Analyse!$E$110="X",INDIRECT("'DATA - økonomi'!U"&amp;4+15*$A92+4*$A92+8),0)+IF(Analyse!$E$111="X",INDIRECT("'DATA - økonomi'!U"&amp;4+15*$A92+4*$A92+9),0)+IF(Analyse!$E$112="X",INDIRECT("'DATA - økonomi'!U"&amp;4+15*$A92+4*$A92+10),0)+IF(Analyse!$E$115="X",INDIRECT("'DATA - økonomi'!U"&amp;4+15*$A92+4*$A92+11),0)+IF(Analyse!$E$116="X",INDIRECT("'DATA - økonomi'!U"&amp;4+15*$A92+4*$A92+12),0)+IF(Analyse!$E$117="X",INDIRECT("'DATA - økonomi'!U"&amp;4+15*$A92+4*$A92+13),0)+IF(Analyse!$E$129="X",INDIRECT("'DATA - økonomi'!U"&amp;4+15*$A92+4*$A92+14),0)</f>
        <v>0</v>
      </c>
      <c r="V92" s="36">
        <f ca="1">IF(Analyse!$E$3="X",INDIRECT("'DATA - økonomi'!V"&amp;4+15*$A92+4*$A92+0),0)+IF(Analyse!$E$4="X",INDIRECT("'DATA - økonomi'!V"&amp;4+15*$A92+4*$A92+1),0)+IF(Analyse!$E$104="X",INDIRECT("'DATA - økonomi'!V"&amp;4+15*$A92+4*$A92+2),0)+IF(Analyse!$E$105="X",INDIRECT("'DATA - økonomi'!V"&amp;4+15*$A92+4*$A92+3),0)+IF(Analyse!$E$106="X",INDIRECT("'DATA - økonomi'!V"&amp;4+15*$A92+4*$A92+4),0)+IF(Analyse!$E$107="X",INDIRECT("'DATA - økonomi'!V"&amp;4+15*$A92+4*$A92+5),0)+IF(Analyse!$E$108="X",INDIRECT("'DATA - økonomi'!V"&amp;4+15*$A92+4*$A92+6),0)+IF(Analyse!$E$109="X",INDIRECT("'DATA - økonomi'!V"&amp;4+15*$A92+4*$A92+7),0)+IF(Analyse!$E$110="X",INDIRECT("'DATA - økonomi'!V"&amp;4+15*$A92+4*$A92+8),0)+IF(Analyse!$E$111="X",INDIRECT("'DATA - økonomi'!V"&amp;4+15*$A92+4*$A92+9),0)+IF(Analyse!$E$112="X",INDIRECT("'DATA - økonomi'!V"&amp;4+15*$A92+4*$A92+10),0)+IF(Analyse!$E$115="X",INDIRECT("'DATA - økonomi'!V"&amp;4+15*$A92+4*$A92+11),0)+IF(Analyse!$E$116="X",INDIRECT("'DATA - økonomi'!V"&amp;4+15*$A92+4*$A92+12),0)+IF(Analyse!$E$117="X",INDIRECT("'DATA - økonomi'!V"&amp;4+15*$A92+4*$A92+13),0)+IF(Analyse!$E$129="X",INDIRECT("'DATA - økonomi'!V"&amp;4+15*$A92+4*$A92+14),0)</f>
        <v>0</v>
      </c>
      <c r="W92" s="36">
        <f ca="1">IF(Analyse!$E$3="X",INDIRECT("'DATA - økonomi'!W"&amp;4+15*$A92+4*$A92+0),0)+IF(Analyse!$E$4="X",INDIRECT("'DATA - økonomi'!W"&amp;4+15*$A92+4*$A92+1),0)+IF(Analyse!$E$104="X",INDIRECT("'DATA - økonomi'!W"&amp;4+15*$A92+4*$A92+2),0)+IF(Analyse!$E$105="X",INDIRECT("'DATA - økonomi'!W"&amp;4+15*$A92+4*$A92+3),0)+IF(Analyse!$E$106="X",INDIRECT("'DATA - økonomi'!W"&amp;4+15*$A92+4*$A92+4),0)+IF(Analyse!$E$107="X",INDIRECT("'DATA - økonomi'!W"&amp;4+15*$A92+4*$A92+5),0)+IF(Analyse!$E$108="X",INDIRECT("'DATA - økonomi'!W"&amp;4+15*$A92+4*$A92+6),0)+IF(Analyse!$E$109="X",INDIRECT("'DATA - økonomi'!W"&amp;4+15*$A92+4*$A92+7),0)+IF(Analyse!$E$110="X",INDIRECT("'DATA - økonomi'!W"&amp;4+15*$A92+4*$A92+8),0)+IF(Analyse!$E$111="X",INDIRECT("'DATA - økonomi'!W"&amp;4+15*$A92+4*$A92+9),0)+IF(Analyse!$E$112="X",INDIRECT("'DATA - økonomi'!W"&amp;4+15*$A92+4*$A92+10),0)+IF(Analyse!$E$115="X",INDIRECT("'DATA - økonomi'!W"&amp;4+15*$A92+4*$A92+11),0)+IF(Analyse!$E$116="X",INDIRECT("'DATA - økonomi'!W"&amp;4+15*$A92+4*$A92+12),0)+IF(Analyse!$E$117="X",INDIRECT("'DATA - økonomi'!W"&amp;4+15*$A92+4*$A92+13),0)+IF(Analyse!$E$129="X",INDIRECT("'DATA - økonomi'!W"&amp;4+15*$A92+4*$A92+14),0)</f>
        <v>0</v>
      </c>
      <c r="X92" s="36">
        <f ca="1">IF(Analyse!$E$3="X",INDIRECT("'DATA - økonomi'!X"&amp;4+15*$A92+4*$A92+0),0)+IF(Analyse!$E$4="X",INDIRECT("'DATA - økonomi'!X"&amp;4+15*$A92+4*$A92+1),0)+IF(Analyse!$E$104="X",INDIRECT("'DATA - økonomi'!X"&amp;4+15*$A92+4*$A92+2),0)+IF(Analyse!$E$105="X",INDIRECT("'DATA - økonomi'!X"&amp;4+15*$A92+4*$A92+3),0)+IF(Analyse!$E$106="X",INDIRECT("'DATA - økonomi'!X"&amp;4+15*$A92+4*$A92+4),0)+IF(Analyse!$E$107="X",INDIRECT("'DATA - økonomi'!X"&amp;4+15*$A92+4*$A92+5),0)+IF(Analyse!$E$108="X",INDIRECT("'DATA - økonomi'!X"&amp;4+15*$A92+4*$A92+6),0)+IF(Analyse!$E$109="X",INDIRECT("'DATA - økonomi'!X"&amp;4+15*$A92+4*$A92+7),0)+IF(Analyse!$E$110="X",INDIRECT("'DATA - økonomi'!X"&amp;4+15*$A92+4*$A92+8),0)+IF(Analyse!$E$111="X",INDIRECT("'DATA - økonomi'!X"&amp;4+15*$A92+4*$A92+9),0)+IF(Analyse!$E$112="X",INDIRECT("'DATA - økonomi'!X"&amp;4+15*$A92+4*$A92+10),0)+IF(Analyse!$E$115="X",INDIRECT("'DATA - økonomi'!X"&amp;4+15*$A92+4*$A92+11),0)+IF(Analyse!$E$116="X",INDIRECT("'DATA - økonomi'!X"&amp;4+15*$A92+4*$A92+12),0)+IF(Analyse!$E$117="X",INDIRECT("'DATA - økonomi'!X"&amp;4+15*$A92+4*$A92+13),0)+IF(Analyse!$E$129="X",INDIRECT("'DATA - økonomi'!X"&amp;4+15*$A92+4*$A92+14),0)</f>
        <v>0</v>
      </c>
      <c r="Y92" s="36">
        <f ca="1">IF(Analyse!$E$3="X",INDIRECT("'DATA - økonomi'!Y"&amp;4+15*$A92+4*$A92+0),0)+IF(Analyse!$E$4="X",INDIRECT("'DATA - økonomi'!Y"&amp;4+15*$A92+4*$A92+1),0)+IF(Analyse!$E$104="X",INDIRECT("'DATA - økonomi'!Y"&amp;4+15*$A92+4*$A92+2),0)+IF(Analyse!$E$105="X",INDIRECT("'DATA - økonomi'!Y"&amp;4+15*$A92+4*$A92+3),0)+IF(Analyse!$E$106="X",INDIRECT("'DATA - økonomi'!Y"&amp;4+15*$A92+4*$A92+4),0)+IF(Analyse!$E$107="X",INDIRECT("'DATA - økonomi'!Y"&amp;4+15*$A92+4*$A92+5),0)+IF(Analyse!$E$108="X",INDIRECT("'DATA - økonomi'!Y"&amp;4+15*$A92+4*$A92+6),0)+IF(Analyse!$E$109="X",INDIRECT("'DATA - økonomi'!Y"&amp;4+15*$A92+4*$A92+7),0)+IF(Analyse!$E$110="X",INDIRECT("'DATA - økonomi'!Y"&amp;4+15*$A92+4*$A92+8),0)+IF(Analyse!$E$111="X",INDIRECT("'DATA - økonomi'!Y"&amp;4+15*$A92+4*$A92+9),0)+IF(Analyse!$E$112="X",INDIRECT("'DATA - økonomi'!Y"&amp;4+15*$A92+4*$A92+10),0)+IF(Analyse!$E$115="X",INDIRECT("'DATA - økonomi'!Y"&amp;4+15*$A92+4*$A92+11),0)+IF(Analyse!$E$116="X",INDIRECT("'DATA - økonomi'!Y"&amp;4+15*$A92+4*$A92+12),0)+IF(Analyse!$E$117="X",INDIRECT("'DATA - økonomi'!Y"&amp;4+15*$A92+4*$A92+13),0)+IF(Analyse!$E$129="X",INDIRECT("'DATA - økonomi'!Y"&amp;4+15*$A92+4*$A92+14),0)</f>
        <v>0</v>
      </c>
      <c r="Z92" s="36">
        <f ca="1">IF(Analyse!$E$3="X",INDIRECT("'DATA - økonomi'!Z"&amp;4+15*$A92+4*$A92+0),0)+IF(Analyse!$E$4="X",INDIRECT("'DATA - økonomi'!Z"&amp;4+15*$A92+4*$A92+1),0)+IF(Analyse!$E$104="X",INDIRECT("'DATA - økonomi'!Z"&amp;4+15*$A92+4*$A92+2),0)+IF(Analyse!$E$105="X",INDIRECT("'DATA - økonomi'!Z"&amp;4+15*$A92+4*$A92+3),0)+IF(Analyse!$E$106="X",INDIRECT("'DATA - økonomi'!Z"&amp;4+15*$A92+4*$A92+4),0)+IF(Analyse!$E$107="X",INDIRECT("'DATA - økonomi'!Z"&amp;4+15*$A92+4*$A92+5),0)+IF(Analyse!$E$108="X",INDIRECT("'DATA - økonomi'!Z"&amp;4+15*$A92+4*$A92+6),0)+IF(Analyse!$E$109="X",INDIRECT("'DATA - økonomi'!Z"&amp;4+15*$A92+4*$A92+7),0)+IF(Analyse!$E$110="X",INDIRECT("'DATA - økonomi'!Z"&amp;4+15*$A92+4*$A92+8),0)+IF(Analyse!$E$111="X",INDIRECT("'DATA - økonomi'!Z"&amp;4+15*$A92+4*$A92+9),0)+IF(Analyse!$E$112="X",INDIRECT("'DATA - økonomi'!Z"&amp;4+15*$A92+4*$A92+10),0)+IF(Analyse!$E$115="X",INDIRECT("'DATA - økonomi'!Z"&amp;4+15*$A92+4*$A92+11),0)+IF(Analyse!$E$116="X",INDIRECT("'DATA - økonomi'!Z"&amp;4+15*$A92+4*$A92+12),0)+IF(Analyse!$E$117="X",INDIRECT("'DATA - økonomi'!Z"&amp;4+15*$A92+4*$A92+13),0)+IF(Analyse!$E$129="X",INDIRECT("'DATA - økonomi'!Z"&amp;4+15*$A92+4*$A92+14),0)</f>
        <v>0</v>
      </c>
      <c r="AA92" s="36">
        <f ca="1">IF(Analyse!$E$3="X",INDIRECT("'DATA - økonomi'!Z"&amp;4+15*$A92+4*$A92+0),0)+IF(Analyse!$E$4="X",INDIRECT("'DATA - økonomi'!Z"&amp;4+15*$A92+4*$A92+1),0)+IF(Analyse!$E$104="X",INDIRECT("'DATA - økonomi'!Z"&amp;4+15*$A92+4*$A92+2),0)+IF(Analyse!$E$105="X",INDIRECT("'DATA - økonomi'!Z"&amp;4+15*$A92+4*$A92+3),0)+IF(Analyse!$E$106="X",INDIRECT("'DATA - økonomi'!Z"&amp;4+15*$A92+4*$A92+4),0)+IF(Analyse!$E$107="X",INDIRECT("'DATA - økonomi'!Z"&amp;4+15*$A92+4*$A92+5),0)+IF(Analyse!$E$108="X",INDIRECT("'DATA - økonomi'!Z"&amp;4+15*$A92+4*$A92+6),0)+IF(Analyse!$E$109="X",INDIRECT("'DATA - økonomi'!Z"&amp;4+15*$A92+4*$A92+7),0)+IF(Analyse!$E$110="X",INDIRECT("'DATA - økonomi'!Z"&amp;4+15*$A92+4*$A92+8),0)+IF(Analyse!$E$111="X",INDIRECT("'DATA - økonomi'!Z"&amp;4+15*$A92+4*$A92+9),0)+IF(Analyse!$E$112="X",INDIRECT("'DATA - økonomi'!Z"&amp;4+15*$A92+4*$A92+10),0)+IF(Analyse!$E$115="X",INDIRECT("'DATA - økonomi'!Z"&amp;4+15*$A92+4*$A92+11),0)+IF(Analyse!$E$116="X",INDIRECT("'DATA - økonomi'!Z"&amp;4+15*$A92+4*$A92+12),0)+IF(Analyse!$E$117="X",INDIRECT("'DATA - økonomi'!Z"&amp;4+15*$A92+4*$A92+13),0)+IF(Analyse!$E$129="X",INDIRECT("'DATA - økonomi'!Z"&amp;4+15*$A92+4*$A92+14),0)</f>
        <v>0</v>
      </c>
      <c r="AB92" s="36">
        <f ca="1">IF(Analyse!$E$3="X",INDIRECT("'DATA - økonomi'!Z"&amp;4+15*$A92+4*$A92+0),0)+IF(Analyse!$E$4="X",INDIRECT("'DATA - økonomi'!Z"&amp;4+15*$A92+4*$A92+1),0)+IF(Analyse!$E$104="X",INDIRECT("'DATA - økonomi'!Z"&amp;4+15*$A92+4*$A92+2),0)+IF(Analyse!$E$105="X",INDIRECT("'DATA - økonomi'!Z"&amp;4+15*$A92+4*$A92+3),0)+IF(Analyse!$E$106="X",INDIRECT("'DATA - økonomi'!Z"&amp;4+15*$A92+4*$A92+4),0)+IF(Analyse!$E$107="X",INDIRECT("'DATA - økonomi'!Z"&amp;4+15*$A92+4*$A92+5),0)+IF(Analyse!$E$108="X",INDIRECT("'DATA - økonomi'!Z"&amp;4+15*$A92+4*$A92+6),0)+IF(Analyse!$E$109="X",INDIRECT("'DATA - økonomi'!Z"&amp;4+15*$A92+4*$A92+7),0)+IF(Analyse!$E$110="X",INDIRECT("'DATA - økonomi'!Z"&amp;4+15*$A92+4*$A92+8),0)+IF(Analyse!$E$111="X",INDIRECT("'DATA - økonomi'!Z"&amp;4+15*$A92+4*$A92+9),0)+IF(Analyse!$E$112="X",INDIRECT("'DATA - økonomi'!Z"&amp;4+15*$A92+4*$A92+10),0)+IF(Analyse!$E$115="X",INDIRECT("'DATA - økonomi'!Z"&amp;4+15*$A92+4*$A92+11),0)+IF(Analyse!$E$116="X",INDIRECT("'DATA - økonomi'!Z"&amp;4+15*$A92+4*$A92+12),0)+IF(Analyse!$E$117="X",INDIRECT("'DATA - økonomi'!Z"&amp;4+15*$A92+4*$A92+13),0)+IF(Analyse!$E$129="X",INDIRECT("'DATA - økonomi'!Z"&amp;4+15*$A92+4*$A92+14),0)</f>
        <v>0</v>
      </c>
      <c r="AC92" s="30"/>
      <c r="AD92" s="35" t="s">
        <v>100</v>
      </c>
      <c r="AE92" s="36">
        <f ca="1">IF(Analyse!$E$3="X",INDIRECT("'DATA - økonomi'!AE"&amp;4+15*$A92+4*$A92+0),0)+IF(Analyse!$E$4="X",INDIRECT("'DATA - økonomi'!AE"&amp;4+15*$A92+4*$A92+1),0)+IF(Analyse!$E$104="X",INDIRECT("'DATA - økonomi'!AE"&amp;4+15*$A92+4*$A92+2),0)+IF(Analyse!$E$105="X",INDIRECT("'DATA - økonomi'!AE"&amp;4+15*$A92+4*$A92+3),0)+IF(Analyse!$E$106="X",INDIRECT("'DATA - økonomi'!AE"&amp;4+15*$A92+4*$A92+4),0)+IF(Analyse!$E$107="X",INDIRECT("'DATA - økonomi'!AE"&amp;4+15*$A92+4*$A92+5),0)+IF(Analyse!$E$108="X",INDIRECT("'DATA - økonomi'!AE"&amp;4+15*$A92+4*$A92+6),0)+IF(Analyse!$E$109="X",INDIRECT("'DATA - økonomi'!AE"&amp;4+15*$A92+4*$A92+7),0)+IF(Analyse!$E$110="X",INDIRECT("'DATA - økonomi'!AE"&amp;4+15*$A92+4*$A92+8),0)+IF(Analyse!$E$111="X",INDIRECT("'DATA - økonomi'!AE"&amp;4+15*$A92+4*$A92+9),0)+IF(Analyse!$E$112="X",INDIRECT("'DATA - økonomi'!AE"&amp;4+15*$A92+4*$A92+10),0)+IF(Analyse!$E$115="X",INDIRECT("'DATA - økonomi'!AE"&amp;4+15*$A92+4*$A92+11),0)+IF(Analyse!$E$116="X",INDIRECT("'DATA - økonomi'!AE"&amp;4+15*$A92+4*$A92+12),0)+IF(Analyse!$E$117="X",INDIRECT("'DATA - økonomi'!AE"&amp;4+15*$A92+4*$A92+13),0)+IF(Analyse!$E$129="X",INDIRECT("'DATA - økonomi'!AE"&amp;4+15*$A92+4*$A92+14),0)</f>
        <v>0</v>
      </c>
      <c r="AF92" s="36">
        <f ca="1">IF(Analyse!$E$3="X",INDIRECT("'DATA - økonomi'!AF"&amp;4+15*$A92+4*$A92+0),0)+IF(Analyse!$E$4="X",INDIRECT("'DATA - økonomi'!AF"&amp;4+15*$A92+4*$A92+1),0)+IF(Analyse!$E$104="X",INDIRECT("'DATA - økonomi'!AF"&amp;4+15*$A92+4*$A92+2),0)+IF(Analyse!$E$105="X",INDIRECT("'DATA - økonomi'!AF"&amp;4+15*$A92+4*$A92+3),0)+IF(Analyse!$E$106="X",INDIRECT("'DATA - økonomi'!AF"&amp;4+15*$A92+4*$A92+4),0)+IF(Analyse!$E$107="X",INDIRECT("'DATA - økonomi'!AF"&amp;4+15*$A92+4*$A92+5),0)+IF(Analyse!$E$108="X",INDIRECT("'DATA - økonomi'!AF"&amp;4+15*$A92+4*$A92+6),0)+IF(Analyse!$E$109="X",INDIRECT("'DATA - økonomi'!AF"&amp;4+15*$A92+4*$A92+7),0)+IF(Analyse!$E$110="X",INDIRECT("'DATA - økonomi'!AF"&amp;4+15*$A92+4*$A92+8),0)+IF(Analyse!$E$111="X",INDIRECT("'DATA - økonomi'!AF"&amp;4+15*$A92+4*$A92+9),0)+IF(Analyse!$E$112="X",INDIRECT("'DATA - økonomi'!AF"&amp;4+15*$A92+4*$A92+10),0)+IF(Analyse!$E$115="X",INDIRECT("'DATA - økonomi'!AF"&amp;4+15*$A92+4*$A92+11),0)+IF(Analyse!$E$116="X",INDIRECT("'DATA - økonomi'!AF"&amp;4+15*$A92+4*$A92+12),0)+IF(Analyse!$E$117="X",INDIRECT("'DATA - økonomi'!AF"&amp;4+15*$A92+4*$A92+13),0)+IF(Analyse!$E$129="X",INDIRECT("'DATA - økonomi'!AF"&amp;4+15*$A92+4*$A92+14),0)</f>
        <v>0</v>
      </c>
      <c r="AG92" s="36">
        <f ca="1">IF(Analyse!$E$3="X",INDIRECT("'DATA - økonomi'!AG"&amp;4+15*$A92+4*$A92+0),0)+IF(Analyse!$E$4="X",INDIRECT("'DATA - økonomi'!AG"&amp;4+15*$A92+4*$A92+1),0)+IF(Analyse!$E$104="X",INDIRECT("'DATA - økonomi'!AG"&amp;4+15*$A92+4*$A92+2),0)+IF(Analyse!$E$105="X",INDIRECT("'DATA - økonomi'!AG"&amp;4+15*$A92+4*$A92+3),0)+IF(Analyse!$E$106="X",INDIRECT("'DATA - økonomi'!AG"&amp;4+15*$A92+4*$A92+4),0)+IF(Analyse!$E$107="X",INDIRECT("'DATA - økonomi'!AG"&amp;4+15*$A92+4*$A92+5),0)+IF(Analyse!$E$108="X",INDIRECT("'DATA - økonomi'!AG"&amp;4+15*$A92+4*$A92+6),0)+IF(Analyse!$E$109="X",INDIRECT("'DATA - økonomi'!AG"&amp;4+15*$A92+4*$A92+7),0)+IF(Analyse!$E$110="X",INDIRECT("'DATA - økonomi'!AG"&amp;4+15*$A92+4*$A92+8),0)+IF(Analyse!$E$111="X",INDIRECT("'DATA - økonomi'!AG"&amp;4+15*$A92+4*$A92+9),0)+IF(Analyse!$E$112="X",INDIRECT("'DATA - økonomi'!AG"&amp;4+15*$A92+4*$A92+10),0)+IF(Analyse!$E$115="X",INDIRECT("'DATA - økonomi'!AG"&amp;4+15*$A92+4*$A92+11),0)+IF(Analyse!$E$116="X",INDIRECT("'DATA - økonomi'!AG"&amp;4+15*$A92+4*$A92+12),0)+IF(Analyse!$E$117="X",INDIRECT("'DATA - økonomi'!AG"&amp;4+15*$A92+4*$A92+13),0)+IF(Analyse!$E$129="X",INDIRECT("'DATA - økonomi'!AG"&amp;4+15*$A92+4*$A92+14),0)</f>
        <v>0</v>
      </c>
      <c r="AH92" s="36">
        <f ca="1">IF(Analyse!$E$3="X",INDIRECT("'DATA - økonomi'!AH"&amp;4+15*$A92+4*$A92+0),0)+IF(Analyse!$E$4="X",INDIRECT("'DATA - økonomi'!AH"&amp;4+15*$A92+4*$A92+1),0)+IF(Analyse!$E$104="X",INDIRECT("'DATA - økonomi'!AH"&amp;4+15*$A92+4*$A92+2),0)+IF(Analyse!$E$105="X",INDIRECT("'DATA - økonomi'!AH"&amp;4+15*$A92+4*$A92+3),0)+IF(Analyse!$E$106="X",INDIRECT("'DATA - økonomi'!AH"&amp;4+15*$A92+4*$A92+4),0)+IF(Analyse!$E$107="X",INDIRECT("'DATA - økonomi'!AH"&amp;4+15*$A92+4*$A92+5),0)+IF(Analyse!$E$108="X",INDIRECT("'DATA - økonomi'!AH"&amp;4+15*$A92+4*$A92+6),0)+IF(Analyse!$E$109="X",INDIRECT("'DATA - økonomi'!AH"&amp;4+15*$A92+4*$A92+7),0)+IF(Analyse!$E$110="X",INDIRECT("'DATA - økonomi'!AH"&amp;4+15*$A92+4*$A92+8),0)+IF(Analyse!$E$111="X",INDIRECT("'DATA - økonomi'!AH"&amp;4+15*$A92+4*$A92+9),0)+IF(Analyse!$E$112="X",INDIRECT("'DATA - økonomi'!AH"&amp;4+15*$A92+4*$A92+10),0)+IF(Analyse!$E$115="X",INDIRECT("'DATA - økonomi'!AH"&amp;4+15*$A92+4*$A92+11),0)+IF(Analyse!$E$116="X",INDIRECT("'DATA - økonomi'!AH"&amp;4+15*$A92+4*$A92+12),0)+IF(Analyse!$E$117="X",INDIRECT("'DATA - økonomi'!AH"&amp;4+15*$A92+4*$A92+13),0)+IF(Analyse!$E$129="X",INDIRECT("'DATA - økonomi'!AH"&amp;4+15*$A92+4*$A92+14),0)</f>
        <v>0</v>
      </c>
      <c r="AI92" s="36">
        <f ca="1">IF(Analyse!$E$3="X",INDIRECT("'DATA - økonomi'!AI"&amp;4+15*$A92+4*$A92+0),0)+IF(Analyse!$E$4="X",INDIRECT("'DATA - økonomi'!AI"&amp;4+15*$A92+4*$A92+1),0)+IF(Analyse!$E$104="X",INDIRECT("'DATA - økonomi'!AI"&amp;4+15*$A92+4*$A92+2),0)+IF(Analyse!$E$105="X",INDIRECT("'DATA - økonomi'!AI"&amp;4+15*$A92+4*$A92+3),0)+IF(Analyse!$E$106="X",INDIRECT("'DATA - økonomi'!AI"&amp;4+15*$A92+4*$A92+4),0)+IF(Analyse!$E$107="X",INDIRECT("'DATA - økonomi'!AI"&amp;4+15*$A92+4*$A92+5),0)+IF(Analyse!$E$108="X",INDIRECT("'DATA - økonomi'!AI"&amp;4+15*$A92+4*$A92+6),0)+IF(Analyse!$E$109="X",INDIRECT("'DATA - økonomi'!AI"&amp;4+15*$A92+4*$A92+7),0)+IF(Analyse!$E$110="X",INDIRECT("'DATA - økonomi'!AI"&amp;4+15*$A92+4*$A92+8),0)+IF(Analyse!$E$111="X",INDIRECT("'DATA - økonomi'!AI"&amp;4+15*$A92+4*$A92+9),0)+IF(Analyse!$E$112="X",INDIRECT("'DATA - økonomi'!AI"&amp;4+15*$A92+4*$A92+10),0)+IF(Analyse!$E$115="X",INDIRECT("'DATA - økonomi'!AI"&amp;4+15*$A92+4*$A92+11),0)+IF(Analyse!$E$116="X",INDIRECT("'DATA - økonomi'!AI"&amp;4+15*$A92+4*$A92+12),0)+IF(Analyse!$E$117="X",INDIRECT("'DATA - økonomi'!AI"&amp;4+15*$A92+4*$A92+13),0)+IF(Analyse!$E$129="X",INDIRECT("'DATA - økonomi'!AI"&amp;4+15*$A92+4*$A92+14),0)</f>
        <v>0</v>
      </c>
      <c r="AJ92" s="36">
        <f ca="1">IF(Analyse!$E$3="X",INDIRECT("'DATA - økonomi'!AJ"&amp;4+15*$A92+4*$A92+0),0)+IF(Analyse!$E$4="X",INDIRECT("'DATA - økonomi'!AJ"&amp;4+15*$A92+4*$A92+1),0)+IF(Analyse!$E$104="X",INDIRECT("'DATA - økonomi'!AJ"&amp;4+15*$A92+4*$A92+2),0)+IF(Analyse!$E$105="X",INDIRECT("'DATA - økonomi'!AJ"&amp;4+15*$A92+4*$A92+3),0)+IF(Analyse!$E$106="X",INDIRECT("'DATA - økonomi'!AJ"&amp;4+15*$A92+4*$A92+4),0)+IF(Analyse!$E$107="X",INDIRECT("'DATA - økonomi'!AJ"&amp;4+15*$A92+4*$A92+5),0)+IF(Analyse!$E$108="X",INDIRECT("'DATA - økonomi'!AJ"&amp;4+15*$A92+4*$A92+6),0)+IF(Analyse!$E$109="X",INDIRECT("'DATA - økonomi'!AJ"&amp;4+15*$A92+4*$A92+7),0)+IF(Analyse!$E$110="X",INDIRECT("'DATA - økonomi'!AJ"&amp;4+15*$A92+4*$A92+8),0)+IF(Analyse!$E$111="X",INDIRECT("'DATA - økonomi'!AJ"&amp;4+15*$A92+4*$A92+9),0)+IF(Analyse!$E$112="X",INDIRECT("'DATA - økonomi'!AJ"&amp;4+15*$A92+4*$A92+10),0)+IF(Analyse!$E$115="X",INDIRECT("'DATA - økonomi'!AJ"&amp;4+15*$A92+4*$A92+11),0)+IF(Analyse!$E$116="X",INDIRECT("'DATA - økonomi'!AJ"&amp;4+15*$A92+4*$A92+12),0)+IF(Analyse!$E$117="X",INDIRECT("'DATA - økonomi'!AJ"&amp;4+15*$A92+4*$A92+13),0)+IF(Analyse!$E$129="X",INDIRECT("'DATA - økonomi'!AJ"&amp;4+15*$A92+4*$A92+14),0)</f>
        <v>0</v>
      </c>
      <c r="AK92" s="36">
        <f ca="1">IF(Analyse!$E$3="X",INDIRECT("'DATA - økonomi'!AK"&amp;4+15*$A92+4*$A92+0),0)+IF(Analyse!$E$4="X",INDIRECT("'DATA - økonomi'!AK"&amp;4+15*$A92+4*$A92+1),0)+IF(Analyse!$E$104="X",INDIRECT("'DATA - økonomi'!AK"&amp;4+15*$A92+4*$A92+2),0)+IF(Analyse!$E$105="X",INDIRECT("'DATA - økonomi'!AK"&amp;4+15*$A92+4*$A92+3),0)+IF(Analyse!$E$106="X",INDIRECT("'DATA - økonomi'!AK"&amp;4+15*$A92+4*$A92+4),0)+IF(Analyse!$E$107="X",INDIRECT("'DATA - økonomi'!AK"&amp;4+15*$A92+4*$A92+5),0)+IF(Analyse!$E$108="X",INDIRECT("'DATA - økonomi'!AK"&amp;4+15*$A92+4*$A92+6),0)+IF(Analyse!$E$109="X",INDIRECT("'DATA - økonomi'!AK"&amp;4+15*$A92+4*$A92+7),0)+IF(Analyse!$E$110="X",INDIRECT("'DATA - økonomi'!AK"&amp;4+15*$A92+4*$A92+8),0)+IF(Analyse!$E$111="X",INDIRECT("'DATA - økonomi'!AK"&amp;4+15*$A92+4*$A92+9),0)+IF(Analyse!$E$112="X",INDIRECT("'DATA - økonomi'!AK"&amp;4+15*$A92+4*$A92+10),0)+IF(Analyse!$E$115="X",INDIRECT("'DATA - økonomi'!AK"&amp;4+15*$A92+4*$A92+11),0)+IF(Analyse!$E$116="X",INDIRECT("'DATA - økonomi'!AK"&amp;4+15*$A92+4*$A92+12),0)+IF(Analyse!$E$117="X",INDIRECT("'DATA - økonomi'!AK"&amp;4+15*$A92+4*$A92+13),0)+IF(Analyse!$E$129="X",INDIRECT("'DATA - økonomi'!AK"&amp;4+15*$A92+4*$A92+14),0)</f>
        <v>0</v>
      </c>
      <c r="AL92" s="36">
        <f ca="1">IF(Analyse!$E$3="X",INDIRECT("'DATA - økonomi'!AL"&amp;4+15*$A92+4*$A92+0),0)+IF(Analyse!$E$4="X",INDIRECT("'DATA - økonomi'!AL"&amp;4+15*$A92+4*$A92+1),0)+IF(Analyse!$E$104="X",INDIRECT("'DATA - økonomi'!AL"&amp;4+15*$A92+4*$A92+2),0)+IF(Analyse!$E$105="X",INDIRECT("'DATA - økonomi'!AL"&amp;4+15*$A92+4*$A92+3),0)+IF(Analyse!$E$106="X",INDIRECT("'DATA - økonomi'!AL"&amp;4+15*$A92+4*$A92+4),0)+IF(Analyse!$E$107="X",INDIRECT("'DATA - økonomi'!AL"&amp;4+15*$A92+4*$A92+5),0)+IF(Analyse!$E$108="X",INDIRECT("'DATA - økonomi'!AL"&amp;4+15*$A92+4*$A92+6),0)+IF(Analyse!$E$109="X",INDIRECT("'DATA - økonomi'!AL"&amp;4+15*$A92+4*$A92+7),0)+IF(Analyse!$E$110="X",INDIRECT("'DATA - økonomi'!AL"&amp;4+15*$A92+4*$A92+8),0)+IF(Analyse!$E$111="X",INDIRECT("'DATA - økonomi'!AL"&amp;4+15*$A92+4*$A92+9),0)+IF(Analyse!$E$112="X",INDIRECT("'DATA - økonomi'!AL"&amp;4+15*$A92+4*$A92+10),0)+IF(Analyse!$E$115="X",INDIRECT("'DATA - økonomi'!AL"&amp;4+15*$A92+4*$A92+11),0)+IF(Analyse!$E$116="X",INDIRECT("'DATA - økonomi'!AL"&amp;4+15*$A92+4*$A92+12),0)+IF(Analyse!$E$117="X",INDIRECT("'DATA - økonomi'!AL"&amp;4+15*$A92+4*$A92+13),0)+IF(Analyse!$E$129="X",INDIRECT("'DATA - økonomi'!AL"&amp;4+15*$A92+4*$A92+14),0)</f>
        <v>0</v>
      </c>
      <c r="AM92" s="36">
        <f ca="1">IF(Analyse!$E$3="X",INDIRECT("'DATA - økonomi'!AM"&amp;4+15*$A92+4*$A92+0),0)+IF(Analyse!$E$4="X",INDIRECT("'DATA - økonomi'!AM"&amp;4+15*$A92+4*$A92+1),0)+IF(Analyse!$E$104="X",INDIRECT("'DATA - økonomi'!AM"&amp;4+15*$A92+4*$A92+2),0)+IF(Analyse!$E$105="X",INDIRECT("'DATA - økonomi'!AM"&amp;4+15*$A92+4*$A92+3),0)+IF(Analyse!$E$106="X",INDIRECT("'DATA - økonomi'!AM"&amp;4+15*$A92+4*$A92+4),0)+IF(Analyse!$E$107="X",INDIRECT("'DATA - økonomi'!AM"&amp;4+15*$A92+4*$A92+5),0)+IF(Analyse!$E$108="X",INDIRECT("'DATA - økonomi'!AM"&amp;4+15*$A92+4*$A92+6),0)+IF(Analyse!$E$109="X",INDIRECT("'DATA - økonomi'!AM"&amp;4+15*$A92+4*$A92+7),0)+IF(Analyse!$E$110="X",INDIRECT("'DATA - økonomi'!AM"&amp;4+15*$A92+4*$A92+8),0)+IF(Analyse!$E$111="X",INDIRECT("'DATA - økonomi'!AM"&amp;4+15*$A92+4*$A92+9),0)+IF(Analyse!$E$112="X",INDIRECT("'DATA - økonomi'!AM"&amp;4+15*$A92+4*$A92+10),0)+IF(Analyse!$E$115="X",INDIRECT("'DATA - økonomi'!AM"&amp;4+15*$A92+4*$A92+11),0)+IF(Analyse!$E$116="X",INDIRECT("'DATA - økonomi'!AM"&amp;4+15*$A92+4*$A92+12),0)+IF(Analyse!$E$117="X",INDIRECT("'DATA - økonomi'!AM"&amp;4+15*$A92+4*$A92+13),0)+IF(Analyse!$E$129="X",INDIRECT("'DATA - økonomi'!AM"&amp;4+15*$A92+4*$A92+14),0)</f>
        <v>0</v>
      </c>
      <c r="AN92" s="36">
        <f ca="1">IF(Analyse!$E$3="X",INDIRECT("'DATA - økonomi'!AN"&amp;4+15*$A92+4*$A92+0),0)+IF(Analyse!$E$4="X",INDIRECT("'DATA - økonomi'!AN"&amp;4+15*$A92+4*$A92+1),0)+IF(Analyse!$E$104="X",INDIRECT("'DATA - økonomi'!AN"&amp;4+15*$A92+4*$A92+2),0)+IF(Analyse!$E$105="X",INDIRECT("'DATA - økonomi'!AN"&amp;4+15*$A92+4*$A92+3),0)+IF(Analyse!$E$106="X",INDIRECT("'DATA - økonomi'!AN"&amp;4+15*$A92+4*$A92+4),0)+IF(Analyse!$E$107="X",INDIRECT("'DATA - økonomi'!AN"&amp;4+15*$A92+4*$A92+5),0)+IF(Analyse!$E$108="X",INDIRECT("'DATA - økonomi'!AN"&amp;4+15*$A92+4*$A92+6),0)+IF(Analyse!$E$109="X",INDIRECT("'DATA - økonomi'!AN"&amp;4+15*$A92+4*$A92+7),0)+IF(Analyse!$E$110="X",INDIRECT("'DATA - økonomi'!AN"&amp;4+15*$A92+4*$A92+8),0)+IF(Analyse!$E$111="X",INDIRECT("'DATA - økonomi'!AN"&amp;4+15*$A92+4*$A92+9),0)+IF(Analyse!$E$112="X",INDIRECT("'DATA - økonomi'!AN"&amp;4+15*$A92+4*$A92+10),0)+IF(Analyse!$E$115="X",INDIRECT("'DATA - økonomi'!AN"&amp;4+15*$A92+4*$A92+11),0)+IF(Analyse!$E$116="X",INDIRECT("'DATA - økonomi'!AN"&amp;4+15*$A92+4*$A92+12),0)+IF(Analyse!$E$117="X",INDIRECT("'DATA - økonomi'!AN"&amp;4+15*$A92+4*$A92+13),0)+IF(Analyse!$E$129="X",INDIRECT("'DATA - økonomi'!AN"&amp;4+15*$A92+4*$A92+14),0)</f>
        <v>0</v>
      </c>
      <c r="AO92" s="36">
        <f ca="1">IF(Analyse!$E$3="X",INDIRECT("'DATA - økonomi'!AO"&amp;4+15*$A92+4*$A92+0),0)+IF(Analyse!$E$4="X",INDIRECT("'DATA - økonomi'!AO"&amp;4+15*$A92+4*$A92+1),0)+IF(Analyse!$E$104="X",INDIRECT("'DATA - økonomi'!AO"&amp;4+15*$A92+4*$A92+2),0)+IF(Analyse!$E$105="X",INDIRECT("'DATA - økonomi'!AO"&amp;4+15*$A92+4*$A92+3),0)+IF(Analyse!$E$106="X",INDIRECT("'DATA - økonomi'!AO"&amp;4+15*$A92+4*$A92+4),0)+IF(Analyse!$E$107="X",INDIRECT("'DATA - økonomi'!AO"&amp;4+15*$A92+4*$A92+5),0)+IF(Analyse!$E$108="X",INDIRECT("'DATA - økonomi'!AO"&amp;4+15*$A92+4*$A92+6),0)+IF(Analyse!$E$109="X",INDIRECT("'DATA - økonomi'!AO"&amp;4+15*$A92+4*$A92+7),0)+IF(Analyse!$E$110="X",INDIRECT("'DATA - økonomi'!AO"&amp;4+15*$A92+4*$A92+8),0)+IF(Analyse!$E$111="X",INDIRECT("'DATA - økonomi'!AO"&amp;4+15*$A92+4*$A92+9),0)+IF(Analyse!$E$112="X",INDIRECT("'DATA - økonomi'!AO"&amp;4+15*$A92+4*$A92+10),0)+IF(Analyse!$E$115="X",INDIRECT("'DATA - økonomi'!AO"&amp;4+15*$A92+4*$A92+11),0)+IF(Analyse!$E$116="X",INDIRECT("'DATA - økonomi'!AO"&amp;4+15*$A92+4*$A92+12),0)+IF(Analyse!$E$117="X",INDIRECT("'DATA - økonomi'!AO"&amp;4+15*$A92+4*$A92+13),0)+IF(Analyse!$E$129="X",INDIRECT("'DATA - økonomi'!AO"&amp;4+15*$A92+4*$A92+14),0)</f>
        <v>0</v>
      </c>
      <c r="AP92" s="30"/>
      <c r="AQ92" s="35" t="s">
        <v>100</v>
      </c>
      <c r="AR92" s="36">
        <f ca="1">INDIRECT("'DATA - økonomi'!AE"&amp;($A195+1)*19)</f>
        <v>9011.3729999999996</v>
      </c>
      <c r="AS92" s="36">
        <f ca="1">INDIRECT("'DATA - økonomi'!AF"&amp;($A195+1)*19)</f>
        <v>9117.3799999999992</v>
      </c>
      <c r="AT92" s="36">
        <f ca="1">INDIRECT("'DATA - økonomi'!AG"&amp;($A195+1)*19)</f>
        <v>9061.5840000000007</v>
      </c>
      <c r="AU92" s="36">
        <f ca="1">INDIRECT("'DATA - økonomi'!AH"&amp;($A195+1)*19)</f>
        <v>9174.3050000000003</v>
      </c>
      <c r="AV92" s="36">
        <f ca="1">INDIRECT("'DATA - økonomi'!AI"&amp;($A195+1)*19)</f>
        <v>9328.77</v>
      </c>
      <c r="AW92" s="36">
        <f ca="1">INDIRECT("'DATA - økonomi'!AJ"&amp;($A195+1)*19)</f>
        <v>9670.32</v>
      </c>
      <c r="AX92" s="36">
        <f ca="1">INDIRECT("'DATA - økonomi'!AK"&amp;($A195+1)*19)</f>
        <v>9859.1679999999997</v>
      </c>
      <c r="AY92" s="36">
        <f ca="1">INDIRECT("'DATA - økonomi'!AL"&amp;($A195+1)*19)</f>
        <v>9796.8369999999995</v>
      </c>
      <c r="AZ92" s="36">
        <f ca="1">INDIRECT("'DATA - økonomi'!AM"&amp;($A195+1)*19)</f>
        <v>9677.7900000000009</v>
      </c>
      <c r="BA92" s="36">
        <f ca="1">INDIRECT("'DATA - økonomi'!AN"&amp;($A195+1)*19)</f>
        <v>9645.48</v>
      </c>
      <c r="BB92" s="36">
        <f ca="1">INDIRECT("'DATA - økonomi'!AO"&amp;($A195+1)*19)</f>
        <v>9997.1970000000001</v>
      </c>
      <c r="BC92" s="30"/>
    </row>
    <row r="93" spans="1:55" x14ac:dyDescent="0.25">
      <c r="A93" s="32">
        <v>89</v>
      </c>
      <c r="B93" s="35" t="s">
        <v>101</v>
      </c>
      <c r="C93" s="36">
        <f ca="1">IF(Analyse!$E$3="X",INDIRECT("'DATA - økonomi'!C"&amp;4+15*$A93+4*$A93+0),0)+IF(Analyse!$E$4="X",INDIRECT("'DATA - økonomi'!C"&amp;4+15*$A93+4*$A93+1),0)+IF(Analyse!$E$104="X",INDIRECT("'DATA - økonomi'!C"&amp;4+15*$A93+4*$A93+2),0)+IF(Analyse!$E$105="X",INDIRECT("'DATA - økonomi'!C"&amp;4+15*$A93+4*$A93+3),0)+IF(Analyse!$E$106="X",INDIRECT("'DATA - økonomi'!C"&amp;4+15*$A93+4*$A93+4),0)+IF(Analyse!$E$107="X",INDIRECT("'DATA - økonomi'!C"&amp;4+15*$A93+4*$A93+5),0)+IF(Analyse!$E$108="X",INDIRECT("'DATA - økonomi'!C"&amp;4+15*$A93+4*$A93+6),0)+IF(Analyse!$E$109="X",INDIRECT("'DATA - økonomi'!C"&amp;4+15*$A93+4*$A93+7),0)+IF(Analyse!$E$110="X",INDIRECT("'DATA - økonomi'!C"&amp;4+15*$A93+4*$A93+8),0)+IF(Analyse!$E$111="X",INDIRECT("'DATA - økonomi'!C"&amp;4+15*$A93+4*$A93+9),0)+IF(Analyse!$E$112="X",INDIRECT("'DATA - økonomi'!C"&amp;4+15*$A93+4*$A93+10),0)+IF(Analyse!$E$115="X",INDIRECT("'DATA - økonomi'!C"&amp;4+15*$A93+4*$A93+11),0)+IF(Analyse!$E$116="X",INDIRECT("'DATA - økonomi'!C"&amp;4+15*$A93+4*$A93+12),0)+IF(Analyse!$E$117="X",INDIRECT("'DATA - økonomi'!C"&amp;4+15*$A93+4*$A93+13),0)+IF(Analyse!$E$129="X",INDIRECT("'DATA - økonomi'!C"&amp;4+15*$A93+4*$A93+14),0)</f>
        <v>0</v>
      </c>
      <c r="D93" s="36">
        <f ca="1">IF(Analyse!$E$3="X",INDIRECT("'DATA - økonomi'!D"&amp;4+15*$A93+4*$A93+0),0)+IF(Analyse!$E$4="X",INDIRECT("'DATA - økonomi'!D"&amp;4+15*$A93+4*$A93+1),0)+IF(Analyse!$E$104="X",INDIRECT("'DATA - økonomi'!D"&amp;4+15*$A93+4*$A93+2),0)+IF(Analyse!$E$105="X",INDIRECT("'DATA - økonomi'!D"&amp;4+15*$A93+4*$A93+3),0)+IF(Analyse!$E$106="X",INDIRECT("'DATA - økonomi'!D"&amp;4+15*$A93+4*$A93+4),0)+IF(Analyse!$E$107="X",INDIRECT("'DATA - økonomi'!D"&amp;4+15*$A93+4*$A93+5),0)+IF(Analyse!$E$108="X",INDIRECT("'DATA - økonomi'!D"&amp;4+15*$A93+4*$A93+6),0)+IF(Analyse!$E$109="X",INDIRECT("'DATA - økonomi'!D"&amp;4+15*$A93+4*$A93+7),0)+IF(Analyse!$E$110="X",INDIRECT("'DATA - økonomi'!D"&amp;4+15*$A93+4*$A93+8),0)+IF(Analyse!$E$111="X",INDIRECT("'DATA - økonomi'!D"&amp;4+15*$A93+4*$A93+9),0)+IF(Analyse!$E$112="X",INDIRECT("'DATA - økonomi'!D"&amp;4+15*$A93+4*$A93+10),0)+IF(Analyse!$E$115="X",INDIRECT("'DATA - økonomi'!D"&amp;4+15*$A93+4*$A93+11),0)+IF(Analyse!$E$116="X",INDIRECT("'DATA - økonomi'!D"&amp;4+15*$A93+4*$A93+12),0)+IF(Analyse!$E$117="X",INDIRECT("'DATA - økonomi'!D"&amp;4+15*$A93+4*$A93+13),0)+IF(Analyse!$E$129="X",INDIRECT("'DATA - økonomi'!D"&amp;4+15*$A93+4*$A93+14),0)</f>
        <v>0</v>
      </c>
      <c r="E93" s="36">
        <f ca="1">IF(Analyse!$E$3="X",INDIRECT("'DATA - økonomi'!E"&amp;4+15*$A93+4*$A93+0),0)+IF(Analyse!$E$4="X",INDIRECT("'DATA - økonomi'!E"&amp;4+15*$A93+4*$A93+1),0)+IF(Analyse!$E$104="X",INDIRECT("'DATA - økonomi'!E"&amp;4+15*$A93+4*$A93+2),0)+IF(Analyse!$E$105="X",INDIRECT("'DATA - økonomi'!E"&amp;4+15*$A93+4*$A93+3),0)+IF(Analyse!$E$106="X",INDIRECT("'DATA - økonomi'!E"&amp;4+15*$A93+4*$A93+4),0)+IF(Analyse!$E$107="X",INDIRECT("'DATA - økonomi'!E"&amp;4+15*$A93+4*$A93+5),0)+IF(Analyse!$E$108="X",INDIRECT("'DATA - økonomi'!E"&amp;4+15*$A93+4*$A93+6),0)+IF(Analyse!$E$109="X",INDIRECT("'DATA - økonomi'!E"&amp;4+15*$A93+4*$A93+7),0)+IF(Analyse!$E$110="X",INDIRECT("'DATA - økonomi'!E"&amp;4+15*$A93+4*$A93+8),0)+IF(Analyse!$E$111="X",INDIRECT("'DATA - økonomi'!E"&amp;4+15*$A93+4*$A93+9),0)+IF(Analyse!$E$112="X",INDIRECT("'DATA - økonomi'!E"&amp;4+15*$A93+4*$A93+10),0)+IF(Analyse!$E$115="X",INDIRECT("'DATA - økonomi'!E"&amp;4+15*$A93+4*$A93+11),0)+IF(Analyse!$E$116="X",INDIRECT("'DATA - økonomi'!E"&amp;4+15*$A93+4*$A93+12),0)+IF(Analyse!$E$117="X",INDIRECT("'DATA - økonomi'!E"&amp;4+15*$A93+4*$A93+13),0)+IF(Analyse!$E$129="X",INDIRECT("'DATA - økonomi'!E"&amp;4+15*$A93+4*$A93+14),0)</f>
        <v>0</v>
      </c>
      <c r="F93" s="36">
        <f ca="1">IF(Analyse!$E$3="X",INDIRECT("'DATA - økonomi'!F"&amp;4+15*$A93+4*$A93+0),0)+IF(Analyse!$E$4="X",INDIRECT("'DATA - økonomi'!F"&amp;4+15*$A93+4*$A93+1),0)+IF(Analyse!$E$104="X",INDIRECT("'DATA - økonomi'!F"&amp;4+15*$A93+4*$A93+2),0)+IF(Analyse!$E$105="X",INDIRECT("'DATA - økonomi'!F"&amp;4+15*$A93+4*$A93+3),0)+IF(Analyse!$E$106="X",INDIRECT("'DATA - økonomi'!F"&amp;4+15*$A93+4*$A93+4),0)+IF(Analyse!$E$107="X",INDIRECT("'DATA - økonomi'!F"&amp;4+15*$A93+4*$A93+5),0)+IF(Analyse!$E$108="X",INDIRECT("'DATA - økonomi'!F"&amp;4+15*$A93+4*$A93+6),0)+IF(Analyse!$E$109="X",INDIRECT("'DATA - økonomi'!F"&amp;4+15*$A93+4*$A93+7),0)+IF(Analyse!$E$110="X",INDIRECT("'DATA - økonomi'!F"&amp;4+15*$A93+4*$A93+8),0)+IF(Analyse!$E$111="X",INDIRECT("'DATA - økonomi'!F"&amp;4+15*$A93+4*$A93+9),0)+IF(Analyse!$E$112="X",INDIRECT("'DATA - økonomi'!F"&amp;4+15*$A93+4*$A93+10),0)+IF(Analyse!$E$115="X",INDIRECT("'DATA - økonomi'!F"&amp;4+15*$A93+4*$A93+11),0)+IF(Analyse!$E$116="X",INDIRECT("'DATA - økonomi'!F"&amp;4+15*$A93+4*$A93+12),0)+IF(Analyse!$E$117="X",INDIRECT("'DATA - økonomi'!F"&amp;4+15*$A93+4*$A93+13),0)+IF(Analyse!$E$129="X",INDIRECT("'DATA - økonomi'!F"&amp;4+15*$A93+4*$A93+14),0)</f>
        <v>0</v>
      </c>
      <c r="G93" s="36">
        <f ca="1">IF(Analyse!$E$3="X",INDIRECT("'DATA - økonomi'!G"&amp;4+15*$A93+4*$A93+0),0)+IF(Analyse!$E$4="X",INDIRECT("'DATA - økonomi'!G"&amp;4+15*$A93+4*$A93+1),0)+IF(Analyse!$E$104="X",INDIRECT("'DATA - økonomi'!G"&amp;4+15*$A93+4*$A93+2),0)+IF(Analyse!$E$105="X",INDIRECT("'DATA - økonomi'!G"&amp;4+15*$A93+4*$A93+3),0)+IF(Analyse!$E$106="X",INDIRECT("'DATA - økonomi'!G"&amp;4+15*$A93+4*$A93+4),0)+IF(Analyse!$E$107="X",INDIRECT("'DATA - økonomi'!G"&amp;4+15*$A93+4*$A93+5),0)+IF(Analyse!$E$108="X",INDIRECT("'DATA - økonomi'!G"&amp;4+15*$A93+4*$A93+6),0)+IF(Analyse!$E$109="X",INDIRECT("'DATA - økonomi'!G"&amp;4+15*$A93+4*$A93+7),0)+IF(Analyse!$E$110="X",INDIRECT("'DATA - økonomi'!G"&amp;4+15*$A93+4*$A93+8),0)+IF(Analyse!$E$111="X",INDIRECT("'DATA - økonomi'!G"&amp;4+15*$A93+4*$A93+9),0)+IF(Analyse!$E$112="X",INDIRECT("'DATA - økonomi'!G"&amp;4+15*$A93+4*$A93+10),0)+IF(Analyse!$E$115="X",INDIRECT("'DATA - økonomi'!G"&amp;4+15*$A93+4*$A93+11),0)+IF(Analyse!$E$116="X",INDIRECT("'DATA - økonomi'!G"&amp;4+15*$A93+4*$A93+12),0)+IF(Analyse!$E$117="X",INDIRECT("'DATA - økonomi'!G"&amp;4+15*$A93+4*$A93+13),0)+IF(Analyse!$E$129="X",INDIRECT("'DATA - økonomi'!G"&amp;4+15*$A93+4*$A93+14),0)</f>
        <v>0</v>
      </c>
      <c r="H93" s="36">
        <f ca="1">IF(Analyse!$E$3="X",INDIRECT("'DATA - økonomi'!H"&amp;4+15*$A93+4*$A93+0),0)+IF(Analyse!$E$4="X",INDIRECT("'DATA - økonomi'!H"&amp;4+15*$A93+4*$A93+1),0)+IF(Analyse!$E$104="X",INDIRECT("'DATA - økonomi'!H"&amp;4+15*$A93+4*$A93+2),0)+IF(Analyse!$E$105="X",INDIRECT("'DATA - økonomi'!H"&amp;4+15*$A93+4*$A93+3),0)+IF(Analyse!$E$106="X",INDIRECT("'DATA - økonomi'!H"&amp;4+15*$A93+4*$A93+4),0)+IF(Analyse!$E$107="X",INDIRECT("'DATA - økonomi'!H"&amp;4+15*$A93+4*$A93+5),0)+IF(Analyse!$E$108="X",INDIRECT("'DATA - økonomi'!H"&amp;4+15*$A93+4*$A93+6),0)+IF(Analyse!$E$109="X",INDIRECT("'DATA - økonomi'!H"&amp;4+15*$A93+4*$A93+7),0)+IF(Analyse!$E$110="X",INDIRECT("'DATA - økonomi'!H"&amp;4+15*$A93+4*$A93+8),0)+IF(Analyse!$E$111="X",INDIRECT("'DATA - økonomi'!H"&amp;4+15*$A93+4*$A93+9),0)+IF(Analyse!$E$112="X",INDIRECT("'DATA - økonomi'!H"&amp;4+15*$A93+4*$A93+10),0)+IF(Analyse!$E$115="X",INDIRECT("'DATA - økonomi'!H"&amp;4+15*$A93+4*$A93+11),0)+IF(Analyse!$E$116="X",INDIRECT("'DATA - økonomi'!H"&amp;4+15*$A93+4*$A93+12),0)+IF(Analyse!$E$117="X",INDIRECT("'DATA - økonomi'!H"&amp;4+15*$A93+4*$A93+13),0)+IF(Analyse!$E$129="X",INDIRECT("'DATA - økonomi'!H"&amp;4+15*$A93+4*$A93+14),0)</f>
        <v>0</v>
      </c>
      <c r="I93" s="36">
        <f ca="1">IF(Analyse!$E$3="X",INDIRECT("'DATA - økonomi'!I"&amp;4+15*$A93+4*$A93+0),0)+IF(Analyse!$E$4="X",INDIRECT("'DATA - økonomi'!I"&amp;4+15*$A93+4*$A93+1),0)+IF(Analyse!$E$104="X",INDIRECT("'DATA - økonomi'!I"&amp;4+15*$A93+4*$A93+2),0)+IF(Analyse!$E$105="X",INDIRECT("'DATA - økonomi'!I"&amp;4+15*$A93+4*$A93+3),0)+IF(Analyse!$E$106="X",INDIRECT("'DATA - økonomi'!I"&amp;4+15*$A93+4*$A93+4),0)+IF(Analyse!$E$107="X",INDIRECT("'DATA - økonomi'!I"&amp;4+15*$A93+4*$A93+5),0)+IF(Analyse!$E$108="X",INDIRECT("'DATA - økonomi'!I"&amp;4+15*$A93+4*$A93+6),0)+IF(Analyse!$E$109="X",INDIRECT("'DATA - økonomi'!I"&amp;4+15*$A93+4*$A93+7),0)+IF(Analyse!$E$110="X",INDIRECT("'DATA - økonomi'!I"&amp;4+15*$A93+4*$A93+8),0)+IF(Analyse!$E$111="X",INDIRECT("'DATA - økonomi'!I"&amp;4+15*$A93+4*$A93+9),0)+IF(Analyse!$E$112="X",INDIRECT("'DATA - økonomi'!I"&amp;4+15*$A93+4*$A93+10),0)+IF(Analyse!$E$115="X",INDIRECT("'DATA - økonomi'!I"&amp;4+15*$A93+4*$A93+11),0)+IF(Analyse!$E$116="X",INDIRECT("'DATA - økonomi'!I"&amp;4+15*$A93+4*$A93+12),0)+IF(Analyse!$E$117="X",INDIRECT("'DATA - økonomi'!I"&amp;4+15*$A93+4*$A93+13),0)+IF(Analyse!$E$129="X",INDIRECT("'DATA - økonomi'!I"&amp;4+15*$A93+4*$A93+14),0)</f>
        <v>0</v>
      </c>
      <c r="J93" s="36">
        <f ca="1">IF(Analyse!$E$3="X",INDIRECT("'DATA - økonomi'!J"&amp;4+15*$A93+4*$A93+0),0)+IF(Analyse!$E$4="X",INDIRECT("'DATA - økonomi'!J"&amp;4+15*$A93+4*$A93+1),0)+IF(Analyse!$E$104="X",INDIRECT("'DATA - økonomi'!J"&amp;4+15*$A93+4*$A93+2),0)+IF(Analyse!$E$105="X",INDIRECT("'DATA - økonomi'!J"&amp;4+15*$A93+4*$A93+3),0)+IF(Analyse!$E$106="X",INDIRECT("'DATA - økonomi'!J"&amp;4+15*$A93+4*$A93+4),0)+IF(Analyse!$E$107="X",INDIRECT("'DATA - økonomi'!J"&amp;4+15*$A93+4*$A93+5),0)+IF(Analyse!$E$108="X",INDIRECT("'DATA - økonomi'!J"&amp;4+15*$A93+4*$A93+6),0)+IF(Analyse!$E$109="X",INDIRECT("'DATA - økonomi'!J"&amp;4+15*$A93+4*$A93+7),0)+IF(Analyse!$E$110="X",INDIRECT("'DATA - økonomi'!J"&amp;4+15*$A93+4*$A93+8),0)+IF(Analyse!$E$111="X",INDIRECT("'DATA - økonomi'!J"&amp;4+15*$A93+4*$A93+9),0)+IF(Analyse!$E$112="X",INDIRECT("'DATA - økonomi'!J"&amp;4+15*$A93+4*$A93+10),0)+IF(Analyse!$E$115="X",INDIRECT("'DATA - økonomi'!J"&amp;4+15*$A93+4*$A93+11),0)+IF(Analyse!$E$116="X",INDIRECT("'DATA - økonomi'!J"&amp;4+15*$A93+4*$A93+12),0)+IF(Analyse!$E$117="X",INDIRECT("'DATA - økonomi'!J"&amp;4+15*$A93+4*$A93+13),0)+IF(Analyse!$E$129="X",INDIRECT("'DATA - økonomi'!J"&amp;4+15*$A93+4*$A93+14),0)</f>
        <v>0</v>
      </c>
      <c r="K93" s="36">
        <f ca="1">IF(Analyse!$E$3="X",INDIRECT("'DATA - økonomi'!K"&amp;4+15*$A93+4*$A93+0),0)+IF(Analyse!$E$4="X",INDIRECT("'DATA - økonomi'!K"&amp;4+15*$A93+4*$A93+1),0)+IF(Analyse!$E$104="X",INDIRECT("'DATA - økonomi'!K"&amp;4+15*$A93+4*$A93+2),0)+IF(Analyse!$E$105="X",INDIRECT("'DATA - økonomi'!K"&amp;4+15*$A93+4*$A93+3),0)+IF(Analyse!$E$106="X",INDIRECT("'DATA - økonomi'!K"&amp;4+15*$A93+4*$A93+4),0)+IF(Analyse!$E$107="X",INDIRECT("'DATA - økonomi'!K"&amp;4+15*$A93+4*$A93+5),0)+IF(Analyse!$E$108="X",INDIRECT("'DATA - økonomi'!K"&amp;4+15*$A93+4*$A93+6),0)+IF(Analyse!$E$109="X",INDIRECT("'DATA - økonomi'!K"&amp;4+15*$A93+4*$A93+7),0)+IF(Analyse!$E$110="X",INDIRECT("'DATA - økonomi'!K"&amp;4+15*$A93+4*$A93+8),0)+IF(Analyse!$E$111="X",INDIRECT("'DATA - økonomi'!K"&amp;4+15*$A93+4*$A93+9),0)+IF(Analyse!$E$112="X",INDIRECT("'DATA - økonomi'!K"&amp;4+15*$A93+4*$A93+10),0)+IF(Analyse!$E$115="X",INDIRECT("'DATA - økonomi'!K"&amp;4+15*$A93+4*$A93+11),0)+IF(Analyse!$E$116="X",INDIRECT("'DATA - økonomi'!K"&amp;4+15*$A93+4*$A93+12),0)+IF(Analyse!$E$117="X",INDIRECT("'DATA - økonomi'!K"&amp;4+15*$A93+4*$A93+13),0)+IF(Analyse!$E$129="X",INDIRECT("'DATA - økonomi'!K"&amp;4+15*$A93+4*$A93+14),0)</f>
        <v>0</v>
      </c>
      <c r="L93" s="36">
        <f ca="1">IF(Analyse!$E$3="X",INDIRECT("'DATA - økonomi'!L"&amp;4+15*$A93+4*$A93+0),0)+IF(Analyse!$E$4="X",INDIRECT("'DATA - økonomi'!L"&amp;4+15*$A93+4*$A93+1),0)+IF(Analyse!$E$104="X",INDIRECT("'DATA - økonomi'!L"&amp;4+15*$A93+4*$A93+2),0)+IF(Analyse!$E$105="X",INDIRECT("'DATA - økonomi'!L"&amp;4+15*$A93+4*$A93+3),0)+IF(Analyse!$E$106="X",INDIRECT("'DATA - økonomi'!L"&amp;4+15*$A93+4*$A93+4),0)+IF(Analyse!$E$107="X",INDIRECT("'DATA - økonomi'!L"&amp;4+15*$A93+4*$A93+5),0)+IF(Analyse!$E$108="X",INDIRECT("'DATA - økonomi'!L"&amp;4+15*$A93+4*$A93+6),0)+IF(Analyse!$E$109="X",INDIRECT("'DATA - økonomi'!L"&amp;4+15*$A93+4*$A93+7),0)+IF(Analyse!$E$110="X",INDIRECT("'DATA - økonomi'!L"&amp;4+15*$A93+4*$A93+8),0)+IF(Analyse!$E$111="X",INDIRECT("'DATA - økonomi'!L"&amp;4+15*$A93+4*$A93+9),0)+IF(Analyse!$E$112="X",INDIRECT("'DATA - økonomi'!L"&amp;4+15*$A93+4*$A93+10),0)+IF(Analyse!$E$115="X",INDIRECT("'DATA - økonomi'!L"&amp;4+15*$A93+4*$A93+11),0)+IF(Analyse!$E$116="X",INDIRECT("'DATA - økonomi'!L"&amp;4+15*$A93+4*$A93+12),0)+IF(Analyse!$E$117="X",INDIRECT("'DATA - økonomi'!L"&amp;4+15*$A93+4*$A93+13),0)+IF(Analyse!$E$129="X",INDIRECT("'DATA - økonomi'!L"&amp;4+15*$A93+4*$A93+14),0)</f>
        <v>0</v>
      </c>
      <c r="M93" s="36">
        <f ca="1">IF(Analyse!$E$3="X",INDIRECT("'DATA - økonomi'!M"&amp;4+15*$A93+4*$A93+0),0)+IF(Analyse!$E$4="X",INDIRECT("'DATA - økonomi'!M"&amp;4+15*$A93+4*$A93+1),0)+IF(Analyse!$E$104="X",INDIRECT("'DATA - økonomi'!M"&amp;4+15*$A93+4*$A93+2),0)+IF(Analyse!$E$105="X",INDIRECT("'DATA - økonomi'!M"&amp;4+15*$A93+4*$A93+3),0)+IF(Analyse!$E$106="X",INDIRECT("'DATA - økonomi'!M"&amp;4+15*$A93+4*$A93+4),0)+IF(Analyse!$E$107="X",INDIRECT("'DATA - økonomi'!M"&amp;4+15*$A93+4*$A93+5),0)+IF(Analyse!$E$108="X",INDIRECT("'DATA - økonomi'!M"&amp;4+15*$A93+4*$A93+6),0)+IF(Analyse!$E$109="X",INDIRECT("'DATA - økonomi'!M"&amp;4+15*$A93+4*$A93+7),0)+IF(Analyse!$E$110="X",INDIRECT("'DATA - økonomi'!M"&amp;4+15*$A93+4*$A93+8),0)+IF(Analyse!$E$111="X",INDIRECT("'DATA - økonomi'!M"&amp;4+15*$A93+4*$A93+9),0)+IF(Analyse!$E$112="X",INDIRECT("'DATA - økonomi'!M"&amp;4+15*$A93+4*$A93+10),0)+IF(Analyse!$E$115="X",INDIRECT("'DATA - økonomi'!M"&amp;4+15*$A93+4*$A93+11),0)+IF(Analyse!$E$116="X",INDIRECT("'DATA - økonomi'!M"&amp;4+15*$A93+4*$A93+12),0)+IF(Analyse!$E$117="X",INDIRECT("'DATA - økonomi'!M"&amp;4+15*$A93+4*$A93+13),0)+IF(Analyse!$E$129="X",INDIRECT("'DATA - økonomi'!M"&amp;4+15*$A93+4*$A93+14),0)</f>
        <v>0</v>
      </c>
      <c r="N93" s="36">
        <f ca="1">IF(Analyse!$E$3="X",INDIRECT("'DATA - økonomi'!N"&amp;4+15*$A93+4*$A93+0),0)+IF(Analyse!$E$4="X",INDIRECT("'DATA - økonomi'!N"&amp;4+15*$A93+4*$A93+1),0)+IF(Analyse!$E$104="X",INDIRECT("'DATA - økonomi'!N"&amp;4+15*$A93+4*$A93+2),0)+IF(Analyse!$E$105="X",INDIRECT("'DATA - økonomi'!N"&amp;4+15*$A93+4*$A93+3),0)+IF(Analyse!$E$106="X",INDIRECT("'DATA - økonomi'!N"&amp;4+15*$A93+4*$A93+4),0)+IF(Analyse!$E$107="X",INDIRECT("'DATA - økonomi'!N"&amp;4+15*$A93+4*$A93+5),0)+IF(Analyse!$E$108="X",INDIRECT("'DATA - økonomi'!N"&amp;4+15*$A93+4*$A93+6),0)+IF(Analyse!$E$109="X",INDIRECT("'DATA - økonomi'!N"&amp;4+15*$A93+4*$A93+7),0)+IF(Analyse!$E$110="X",INDIRECT("'DATA - økonomi'!N"&amp;4+15*$A93+4*$A93+8),0)+IF(Analyse!$E$111="X",INDIRECT("'DATA - økonomi'!N"&amp;4+15*$A93+4*$A93+9),0)+IF(Analyse!$E$112="X",INDIRECT("'DATA - økonomi'!N"&amp;4+15*$A93+4*$A93+10),0)+IF(Analyse!$E$115="X",INDIRECT("'DATA - økonomi'!N"&amp;4+15*$A93+4*$A93+11),0)+IF(Analyse!$E$116="X",INDIRECT("'DATA - økonomi'!N"&amp;4+15*$A93+4*$A93+12),0)+IF(Analyse!$E$117="X",INDIRECT("'DATA - økonomi'!N"&amp;4+15*$A93+4*$A93+13),0)+IF(Analyse!$E$129="X",INDIRECT("'DATA - økonomi'!N"&amp;4+15*$A93+4*$A93+14),0)</f>
        <v>0</v>
      </c>
      <c r="O93" s="32"/>
      <c r="P93" s="35" t="s">
        <v>101</v>
      </c>
      <c r="Q93" s="36">
        <f ca="1">IF(Analyse!$E$3="X",INDIRECT("'DATA - økonomi'!Q"&amp;4+15*$A93+4*$A93+0),0)+IF(Analyse!$E$4="X",INDIRECT("'DATA - økonomi'!Q"&amp;4+15*$A93+4*$A93+1),0)+IF(Analyse!$E$104="X",INDIRECT("'DATA - økonomi'!Q"&amp;4+15*$A93+4*$A93+2),0)+IF(Analyse!$E$105="X",INDIRECT("'DATA - økonomi'!Q"&amp;4+15*$A93+4*$A93+3),0)+IF(Analyse!$E$106="X",INDIRECT("'DATA - økonomi'!Q"&amp;4+15*$A93+4*$A93+4),0)+IF(Analyse!$E$107="X",INDIRECT("'DATA - økonomi'!Q"&amp;4+15*$A93+4*$A93+5),0)+IF(Analyse!$E$108="X",INDIRECT("'DATA - økonomi'!Q"&amp;4+15*$A93+4*$A93+6),0)+IF(Analyse!$E$109="X",INDIRECT("'DATA - økonomi'!Q"&amp;4+15*$A93+4*$A93+7),0)+IF(Analyse!$E$110="X",INDIRECT("'DATA - økonomi'!Q"&amp;4+15*$A93+4*$A93+8),0)+IF(Analyse!$E$111="X",INDIRECT("'DATA - økonomi'!Q"&amp;4+15*$A93+4*$A93+9),0)+IF(Analyse!$E$112="X",INDIRECT("'DATA - økonomi'!Q"&amp;4+15*$A93+4*$A93+10),0)+IF(Analyse!$E$115="X",INDIRECT("'DATA - økonomi'!Q"&amp;4+15*$A93+4*$A93+11),0)+IF(Analyse!$E$116="X",INDIRECT("'DATA - økonomi'!Q"&amp;4+15*$A93+4*$A93+12),0)+IF(Analyse!$E$117="X",INDIRECT("'DATA - økonomi'!Q"&amp;4+15*$A93+4*$A93+13),0)+IF(Analyse!$E$129="X",INDIRECT("'DATA - økonomi'!Q"&amp;4+15*$A93+4*$A93+14),0)</f>
        <v>0</v>
      </c>
      <c r="R93" s="36">
        <f ca="1">IF(Analyse!$E$3="X",INDIRECT("'DATA - økonomi'!R"&amp;4+15*$A93+4*$A93+0),0)+IF(Analyse!$E$4="X",INDIRECT("'DATA - økonomi'!R"&amp;4+15*$A93+4*$A93+1),0)+IF(Analyse!$E$104="X",INDIRECT("'DATA - økonomi'!R"&amp;4+15*$A93+4*$A93+2),0)+IF(Analyse!$E$105="X",INDIRECT("'DATA - økonomi'!R"&amp;4+15*$A93+4*$A93+3),0)+IF(Analyse!$E$106="X",INDIRECT("'DATA - økonomi'!R"&amp;4+15*$A93+4*$A93+4),0)+IF(Analyse!$E$107="X",INDIRECT("'DATA - økonomi'!R"&amp;4+15*$A93+4*$A93+5),0)+IF(Analyse!$E$108="X",INDIRECT("'DATA - økonomi'!R"&amp;4+15*$A93+4*$A93+6),0)+IF(Analyse!$E$109="X",INDIRECT("'DATA - økonomi'!R"&amp;4+15*$A93+4*$A93+7),0)+IF(Analyse!$E$110="X",INDIRECT("'DATA - økonomi'!R"&amp;4+15*$A93+4*$A93+8),0)+IF(Analyse!$E$111="X",INDIRECT("'DATA - økonomi'!R"&amp;4+15*$A93+4*$A93+9),0)+IF(Analyse!$E$112="X",INDIRECT("'DATA - økonomi'!R"&amp;4+15*$A93+4*$A93+10),0)+IF(Analyse!$E$115="X",INDIRECT("'DATA - økonomi'!R"&amp;4+15*$A93+4*$A93+11),0)+IF(Analyse!$E$116="X",INDIRECT("'DATA - økonomi'!R"&amp;4+15*$A93+4*$A93+12),0)+IF(Analyse!$E$117="X",INDIRECT("'DATA - økonomi'!R"&amp;4+15*$A93+4*$A93+13),0)+IF(Analyse!$E$129="X",INDIRECT("'DATA - økonomi'!R"&amp;4+15*$A93+4*$A93+14),0)</f>
        <v>0</v>
      </c>
      <c r="S93" s="36">
        <f ca="1">IF(Analyse!$E$3="X",INDIRECT("'DATA - økonomi'!S"&amp;4+15*$A93+4*$A93+0),0)+IF(Analyse!$E$4="X",INDIRECT("'DATA - økonomi'!S"&amp;4+15*$A93+4*$A93+1),0)+IF(Analyse!$E$104="X",INDIRECT("'DATA - økonomi'!S"&amp;4+15*$A93+4*$A93+2),0)+IF(Analyse!$E$105="X",INDIRECT("'DATA - økonomi'!S"&amp;4+15*$A93+4*$A93+3),0)+IF(Analyse!$E$106="X",INDIRECT("'DATA - økonomi'!S"&amp;4+15*$A93+4*$A93+4),0)+IF(Analyse!$E$107="X",INDIRECT("'DATA - økonomi'!S"&amp;4+15*$A93+4*$A93+5),0)+IF(Analyse!$E$108="X",INDIRECT("'DATA - økonomi'!S"&amp;4+15*$A93+4*$A93+6),0)+IF(Analyse!$E$109="X",INDIRECT("'DATA - økonomi'!S"&amp;4+15*$A93+4*$A93+7),0)+IF(Analyse!$E$110="X",INDIRECT("'DATA - økonomi'!S"&amp;4+15*$A93+4*$A93+8),0)+IF(Analyse!$E$111="X",INDIRECT("'DATA - økonomi'!S"&amp;4+15*$A93+4*$A93+9),0)+IF(Analyse!$E$112="X",INDIRECT("'DATA - økonomi'!S"&amp;4+15*$A93+4*$A93+10),0)+IF(Analyse!$E$115="X",INDIRECT("'DATA - økonomi'!S"&amp;4+15*$A93+4*$A93+11),0)+IF(Analyse!$E$116="X",INDIRECT("'DATA - økonomi'!S"&amp;4+15*$A93+4*$A93+12),0)+IF(Analyse!$E$117="X",INDIRECT("'DATA - økonomi'!S"&amp;4+15*$A93+4*$A93+13),0)+IF(Analyse!$E$129="X",INDIRECT("'DATA - økonomi'!S"&amp;4+15*$A93+4*$A93+14),0)</f>
        <v>0</v>
      </c>
      <c r="T93" s="36">
        <f ca="1">IF(Analyse!$E$3="X",INDIRECT("'DATA - økonomi'!T"&amp;4+15*$A93+4*$A93+0),0)+IF(Analyse!$E$4="X",INDIRECT("'DATA - økonomi'!T"&amp;4+15*$A93+4*$A93+1),0)+IF(Analyse!$E$104="X",INDIRECT("'DATA - økonomi'!T"&amp;4+15*$A93+4*$A93+2),0)+IF(Analyse!$E$105="X",INDIRECT("'DATA - økonomi'!T"&amp;4+15*$A93+4*$A93+3),0)+IF(Analyse!$E$106="X",INDIRECT("'DATA - økonomi'!T"&amp;4+15*$A93+4*$A93+4),0)+IF(Analyse!$E$107="X",INDIRECT("'DATA - økonomi'!T"&amp;4+15*$A93+4*$A93+5),0)+IF(Analyse!$E$108="X",INDIRECT("'DATA - økonomi'!T"&amp;4+15*$A93+4*$A93+6),0)+IF(Analyse!$E$109="X",INDIRECT("'DATA - økonomi'!T"&amp;4+15*$A93+4*$A93+7),0)+IF(Analyse!$E$110="X",INDIRECT("'DATA - økonomi'!T"&amp;4+15*$A93+4*$A93+8),0)+IF(Analyse!$E$111="X",INDIRECT("'DATA - økonomi'!T"&amp;4+15*$A93+4*$A93+9),0)+IF(Analyse!$E$112="X",INDIRECT("'DATA - økonomi'!T"&amp;4+15*$A93+4*$A93+10),0)+IF(Analyse!$E$115="X",INDIRECT("'DATA - økonomi'!T"&amp;4+15*$A93+4*$A93+11),0)+IF(Analyse!$E$116="X",INDIRECT("'DATA - økonomi'!T"&amp;4+15*$A93+4*$A93+12),0)+IF(Analyse!$E$117="X",INDIRECT("'DATA - økonomi'!T"&amp;4+15*$A93+4*$A93+13),0)+IF(Analyse!$E$129="X",INDIRECT("'DATA - økonomi'!T"&amp;4+15*$A93+4*$A93+14),0)</f>
        <v>0</v>
      </c>
      <c r="U93" s="36">
        <f ca="1">IF(Analyse!$E$3="X",INDIRECT("'DATA - økonomi'!U"&amp;4+15*$A93+4*$A93+0),0)+IF(Analyse!$E$4="X",INDIRECT("'DATA - økonomi'!U"&amp;4+15*$A93+4*$A93+1),0)+IF(Analyse!$E$104="X",INDIRECT("'DATA - økonomi'!U"&amp;4+15*$A93+4*$A93+2),0)+IF(Analyse!$E$105="X",INDIRECT("'DATA - økonomi'!U"&amp;4+15*$A93+4*$A93+3),0)+IF(Analyse!$E$106="X",INDIRECT("'DATA - økonomi'!U"&amp;4+15*$A93+4*$A93+4),0)+IF(Analyse!$E$107="X",INDIRECT("'DATA - økonomi'!U"&amp;4+15*$A93+4*$A93+5),0)+IF(Analyse!$E$108="X",INDIRECT("'DATA - økonomi'!U"&amp;4+15*$A93+4*$A93+6),0)+IF(Analyse!$E$109="X",INDIRECT("'DATA - økonomi'!U"&amp;4+15*$A93+4*$A93+7),0)+IF(Analyse!$E$110="X",INDIRECT("'DATA - økonomi'!U"&amp;4+15*$A93+4*$A93+8),0)+IF(Analyse!$E$111="X",INDIRECT("'DATA - økonomi'!U"&amp;4+15*$A93+4*$A93+9),0)+IF(Analyse!$E$112="X",INDIRECT("'DATA - økonomi'!U"&amp;4+15*$A93+4*$A93+10),0)+IF(Analyse!$E$115="X",INDIRECT("'DATA - økonomi'!U"&amp;4+15*$A93+4*$A93+11),0)+IF(Analyse!$E$116="X",INDIRECT("'DATA - økonomi'!U"&amp;4+15*$A93+4*$A93+12),0)+IF(Analyse!$E$117="X",INDIRECT("'DATA - økonomi'!U"&amp;4+15*$A93+4*$A93+13),0)+IF(Analyse!$E$129="X",INDIRECT("'DATA - økonomi'!U"&amp;4+15*$A93+4*$A93+14),0)</f>
        <v>0</v>
      </c>
      <c r="V93" s="36">
        <f ca="1">IF(Analyse!$E$3="X",INDIRECT("'DATA - økonomi'!V"&amp;4+15*$A93+4*$A93+0),0)+IF(Analyse!$E$4="X",INDIRECT("'DATA - økonomi'!V"&amp;4+15*$A93+4*$A93+1),0)+IF(Analyse!$E$104="X",INDIRECT("'DATA - økonomi'!V"&amp;4+15*$A93+4*$A93+2),0)+IF(Analyse!$E$105="X",INDIRECT("'DATA - økonomi'!V"&amp;4+15*$A93+4*$A93+3),0)+IF(Analyse!$E$106="X",INDIRECT("'DATA - økonomi'!V"&amp;4+15*$A93+4*$A93+4),0)+IF(Analyse!$E$107="X",INDIRECT("'DATA - økonomi'!V"&amp;4+15*$A93+4*$A93+5),0)+IF(Analyse!$E$108="X",INDIRECT("'DATA - økonomi'!V"&amp;4+15*$A93+4*$A93+6),0)+IF(Analyse!$E$109="X",INDIRECT("'DATA - økonomi'!V"&amp;4+15*$A93+4*$A93+7),0)+IF(Analyse!$E$110="X",INDIRECT("'DATA - økonomi'!V"&amp;4+15*$A93+4*$A93+8),0)+IF(Analyse!$E$111="X",INDIRECT("'DATA - økonomi'!V"&amp;4+15*$A93+4*$A93+9),0)+IF(Analyse!$E$112="X",INDIRECT("'DATA - økonomi'!V"&amp;4+15*$A93+4*$A93+10),0)+IF(Analyse!$E$115="X",INDIRECT("'DATA - økonomi'!V"&amp;4+15*$A93+4*$A93+11),0)+IF(Analyse!$E$116="X",INDIRECT("'DATA - økonomi'!V"&amp;4+15*$A93+4*$A93+12),0)+IF(Analyse!$E$117="X",INDIRECT("'DATA - økonomi'!V"&amp;4+15*$A93+4*$A93+13),0)+IF(Analyse!$E$129="X",INDIRECT("'DATA - økonomi'!V"&amp;4+15*$A93+4*$A93+14),0)</f>
        <v>0</v>
      </c>
      <c r="W93" s="36">
        <f ca="1">IF(Analyse!$E$3="X",INDIRECT("'DATA - økonomi'!W"&amp;4+15*$A93+4*$A93+0),0)+IF(Analyse!$E$4="X",INDIRECT("'DATA - økonomi'!W"&amp;4+15*$A93+4*$A93+1),0)+IF(Analyse!$E$104="X",INDIRECT("'DATA - økonomi'!W"&amp;4+15*$A93+4*$A93+2),0)+IF(Analyse!$E$105="X",INDIRECT("'DATA - økonomi'!W"&amp;4+15*$A93+4*$A93+3),0)+IF(Analyse!$E$106="X",INDIRECT("'DATA - økonomi'!W"&amp;4+15*$A93+4*$A93+4),0)+IF(Analyse!$E$107="X",INDIRECT("'DATA - økonomi'!W"&amp;4+15*$A93+4*$A93+5),0)+IF(Analyse!$E$108="X",INDIRECT("'DATA - økonomi'!W"&amp;4+15*$A93+4*$A93+6),0)+IF(Analyse!$E$109="X",INDIRECT("'DATA - økonomi'!W"&amp;4+15*$A93+4*$A93+7),0)+IF(Analyse!$E$110="X",INDIRECT("'DATA - økonomi'!W"&amp;4+15*$A93+4*$A93+8),0)+IF(Analyse!$E$111="X",INDIRECT("'DATA - økonomi'!W"&amp;4+15*$A93+4*$A93+9),0)+IF(Analyse!$E$112="X",INDIRECT("'DATA - økonomi'!W"&amp;4+15*$A93+4*$A93+10),0)+IF(Analyse!$E$115="X",INDIRECT("'DATA - økonomi'!W"&amp;4+15*$A93+4*$A93+11),0)+IF(Analyse!$E$116="X",INDIRECT("'DATA - økonomi'!W"&amp;4+15*$A93+4*$A93+12),0)+IF(Analyse!$E$117="X",INDIRECT("'DATA - økonomi'!W"&amp;4+15*$A93+4*$A93+13),0)+IF(Analyse!$E$129="X",INDIRECT("'DATA - økonomi'!W"&amp;4+15*$A93+4*$A93+14),0)</f>
        <v>0</v>
      </c>
      <c r="X93" s="36">
        <f ca="1">IF(Analyse!$E$3="X",INDIRECT("'DATA - økonomi'!X"&amp;4+15*$A93+4*$A93+0),0)+IF(Analyse!$E$4="X",INDIRECT("'DATA - økonomi'!X"&amp;4+15*$A93+4*$A93+1),0)+IF(Analyse!$E$104="X",INDIRECT("'DATA - økonomi'!X"&amp;4+15*$A93+4*$A93+2),0)+IF(Analyse!$E$105="X",INDIRECT("'DATA - økonomi'!X"&amp;4+15*$A93+4*$A93+3),0)+IF(Analyse!$E$106="X",INDIRECT("'DATA - økonomi'!X"&amp;4+15*$A93+4*$A93+4),0)+IF(Analyse!$E$107="X",INDIRECT("'DATA - økonomi'!X"&amp;4+15*$A93+4*$A93+5),0)+IF(Analyse!$E$108="X",INDIRECT("'DATA - økonomi'!X"&amp;4+15*$A93+4*$A93+6),0)+IF(Analyse!$E$109="X",INDIRECT("'DATA - økonomi'!X"&amp;4+15*$A93+4*$A93+7),0)+IF(Analyse!$E$110="X",INDIRECT("'DATA - økonomi'!X"&amp;4+15*$A93+4*$A93+8),0)+IF(Analyse!$E$111="X",INDIRECT("'DATA - økonomi'!X"&amp;4+15*$A93+4*$A93+9),0)+IF(Analyse!$E$112="X",INDIRECT("'DATA - økonomi'!X"&amp;4+15*$A93+4*$A93+10),0)+IF(Analyse!$E$115="X",INDIRECT("'DATA - økonomi'!X"&amp;4+15*$A93+4*$A93+11),0)+IF(Analyse!$E$116="X",INDIRECT("'DATA - økonomi'!X"&amp;4+15*$A93+4*$A93+12),0)+IF(Analyse!$E$117="X",INDIRECT("'DATA - økonomi'!X"&amp;4+15*$A93+4*$A93+13),0)+IF(Analyse!$E$129="X",INDIRECT("'DATA - økonomi'!X"&amp;4+15*$A93+4*$A93+14),0)</f>
        <v>0</v>
      </c>
      <c r="Y93" s="36">
        <f ca="1">IF(Analyse!$E$3="X",INDIRECT("'DATA - økonomi'!Y"&amp;4+15*$A93+4*$A93+0),0)+IF(Analyse!$E$4="X",INDIRECT("'DATA - økonomi'!Y"&amp;4+15*$A93+4*$A93+1),0)+IF(Analyse!$E$104="X",INDIRECT("'DATA - økonomi'!Y"&amp;4+15*$A93+4*$A93+2),0)+IF(Analyse!$E$105="X",INDIRECT("'DATA - økonomi'!Y"&amp;4+15*$A93+4*$A93+3),0)+IF(Analyse!$E$106="X",INDIRECT("'DATA - økonomi'!Y"&amp;4+15*$A93+4*$A93+4),0)+IF(Analyse!$E$107="X",INDIRECT("'DATA - økonomi'!Y"&amp;4+15*$A93+4*$A93+5),0)+IF(Analyse!$E$108="X",INDIRECT("'DATA - økonomi'!Y"&amp;4+15*$A93+4*$A93+6),0)+IF(Analyse!$E$109="X",INDIRECT("'DATA - økonomi'!Y"&amp;4+15*$A93+4*$A93+7),0)+IF(Analyse!$E$110="X",INDIRECT("'DATA - økonomi'!Y"&amp;4+15*$A93+4*$A93+8),0)+IF(Analyse!$E$111="X",INDIRECT("'DATA - økonomi'!Y"&amp;4+15*$A93+4*$A93+9),0)+IF(Analyse!$E$112="X",INDIRECT("'DATA - økonomi'!Y"&amp;4+15*$A93+4*$A93+10),0)+IF(Analyse!$E$115="X",INDIRECT("'DATA - økonomi'!Y"&amp;4+15*$A93+4*$A93+11),0)+IF(Analyse!$E$116="X",INDIRECT("'DATA - økonomi'!Y"&amp;4+15*$A93+4*$A93+12),0)+IF(Analyse!$E$117="X",INDIRECT("'DATA - økonomi'!Y"&amp;4+15*$A93+4*$A93+13),0)+IF(Analyse!$E$129="X",INDIRECT("'DATA - økonomi'!Y"&amp;4+15*$A93+4*$A93+14),0)</f>
        <v>0</v>
      </c>
      <c r="Z93" s="36">
        <f ca="1">IF(Analyse!$E$3="X",INDIRECT("'DATA - økonomi'!Z"&amp;4+15*$A93+4*$A93+0),0)+IF(Analyse!$E$4="X",INDIRECT("'DATA - økonomi'!Z"&amp;4+15*$A93+4*$A93+1),0)+IF(Analyse!$E$104="X",INDIRECT("'DATA - økonomi'!Z"&amp;4+15*$A93+4*$A93+2),0)+IF(Analyse!$E$105="X",INDIRECT("'DATA - økonomi'!Z"&amp;4+15*$A93+4*$A93+3),0)+IF(Analyse!$E$106="X",INDIRECT("'DATA - økonomi'!Z"&amp;4+15*$A93+4*$A93+4),0)+IF(Analyse!$E$107="X",INDIRECT("'DATA - økonomi'!Z"&amp;4+15*$A93+4*$A93+5),0)+IF(Analyse!$E$108="X",INDIRECT("'DATA - økonomi'!Z"&amp;4+15*$A93+4*$A93+6),0)+IF(Analyse!$E$109="X",INDIRECT("'DATA - økonomi'!Z"&amp;4+15*$A93+4*$A93+7),0)+IF(Analyse!$E$110="X",INDIRECT("'DATA - økonomi'!Z"&amp;4+15*$A93+4*$A93+8),0)+IF(Analyse!$E$111="X",INDIRECT("'DATA - økonomi'!Z"&amp;4+15*$A93+4*$A93+9),0)+IF(Analyse!$E$112="X",INDIRECT("'DATA - økonomi'!Z"&amp;4+15*$A93+4*$A93+10),0)+IF(Analyse!$E$115="X",INDIRECT("'DATA - økonomi'!Z"&amp;4+15*$A93+4*$A93+11),0)+IF(Analyse!$E$116="X",INDIRECT("'DATA - økonomi'!Z"&amp;4+15*$A93+4*$A93+12),0)+IF(Analyse!$E$117="X",INDIRECT("'DATA - økonomi'!Z"&amp;4+15*$A93+4*$A93+13),0)+IF(Analyse!$E$129="X",INDIRECT("'DATA - økonomi'!Z"&amp;4+15*$A93+4*$A93+14),0)</f>
        <v>0</v>
      </c>
      <c r="AA93" s="36">
        <f ca="1">IF(Analyse!$E$3="X",INDIRECT("'DATA - økonomi'!Z"&amp;4+15*$A93+4*$A93+0),0)+IF(Analyse!$E$4="X",INDIRECT("'DATA - økonomi'!Z"&amp;4+15*$A93+4*$A93+1),0)+IF(Analyse!$E$104="X",INDIRECT("'DATA - økonomi'!Z"&amp;4+15*$A93+4*$A93+2),0)+IF(Analyse!$E$105="X",INDIRECT("'DATA - økonomi'!Z"&amp;4+15*$A93+4*$A93+3),0)+IF(Analyse!$E$106="X",INDIRECT("'DATA - økonomi'!Z"&amp;4+15*$A93+4*$A93+4),0)+IF(Analyse!$E$107="X",INDIRECT("'DATA - økonomi'!Z"&amp;4+15*$A93+4*$A93+5),0)+IF(Analyse!$E$108="X",INDIRECT("'DATA - økonomi'!Z"&amp;4+15*$A93+4*$A93+6),0)+IF(Analyse!$E$109="X",INDIRECT("'DATA - økonomi'!Z"&amp;4+15*$A93+4*$A93+7),0)+IF(Analyse!$E$110="X",INDIRECT("'DATA - økonomi'!Z"&amp;4+15*$A93+4*$A93+8),0)+IF(Analyse!$E$111="X",INDIRECT("'DATA - økonomi'!Z"&amp;4+15*$A93+4*$A93+9),0)+IF(Analyse!$E$112="X",INDIRECT("'DATA - økonomi'!Z"&amp;4+15*$A93+4*$A93+10),0)+IF(Analyse!$E$115="X",INDIRECT("'DATA - økonomi'!Z"&amp;4+15*$A93+4*$A93+11),0)+IF(Analyse!$E$116="X",INDIRECT("'DATA - økonomi'!Z"&amp;4+15*$A93+4*$A93+12),0)+IF(Analyse!$E$117="X",INDIRECT("'DATA - økonomi'!Z"&amp;4+15*$A93+4*$A93+13),0)+IF(Analyse!$E$129="X",INDIRECT("'DATA - økonomi'!Z"&amp;4+15*$A93+4*$A93+14),0)</f>
        <v>0</v>
      </c>
      <c r="AB93" s="36">
        <f ca="1">IF(Analyse!$E$3="X",INDIRECT("'DATA - økonomi'!Z"&amp;4+15*$A93+4*$A93+0),0)+IF(Analyse!$E$4="X",INDIRECT("'DATA - økonomi'!Z"&amp;4+15*$A93+4*$A93+1),0)+IF(Analyse!$E$104="X",INDIRECT("'DATA - økonomi'!Z"&amp;4+15*$A93+4*$A93+2),0)+IF(Analyse!$E$105="X",INDIRECT("'DATA - økonomi'!Z"&amp;4+15*$A93+4*$A93+3),0)+IF(Analyse!$E$106="X",INDIRECT("'DATA - økonomi'!Z"&amp;4+15*$A93+4*$A93+4),0)+IF(Analyse!$E$107="X",INDIRECT("'DATA - økonomi'!Z"&amp;4+15*$A93+4*$A93+5),0)+IF(Analyse!$E$108="X",INDIRECT("'DATA - økonomi'!Z"&amp;4+15*$A93+4*$A93+6),0)+IF(Analyse!$E$109="X",INDIRECT("'DATA - økonomi'!Z"&amp;4+15*$A93+4*$A93+7),0)+IF(Analyse!$E$110="X",INDIRECT("'DATA - økonomi'!Z"&amp;4+15*$A93+4*$A93+8),0)+IF(Analyse!$E$111="X",INDIRECT("'DATA - økonomi'!Z"&amp;4+15*$A93+4*$A93+9),0)+IF(Analyse!$E$112="X",INDIRECT("'DATA - økonomi'!Z"&amp;4+15*$A93+4*$A93+10),0)+IF(Analyse!$E$115="X",INDIRECT("'DATA - økonomi'!Z"&amp;4+15*$A93+4*$A93+11),0)+IF(Analyse!$E$116="X",INDIRECT("'DATA - økonomi'!Z"&amp;4+15*$A93+4*$A93+12),0)+IF(Analyse!$E$117="X",INDIRECT("'DATA - økonomi'!Z"&amp;4+15*$A93+4*$A93+13),0)+IF(Analyse!$E$129="X",INDIRECT("'DATA - økonomi'!Z"&amp;4+15*$A93+4*$A93+14),0)</f>
        <v>0</v>
      </c>
      <c r="AC93" s="30"/>
      <c r="AD93" s="35" t="s">
        <v>101</v>
      </c>
      <c r="AE93" s="36">
        <f ca="1">IF(Analyse!$E$3="X",INDIRECT("'DATA - økonomi'!AE"&amp;4+15*$A93+4*$A93+0),0)+IF(Analyse!$E$4="X",INDIRECT("'DATA - økonomi'!AE"&amp;4+15*$A93+4*$A93+1),0)+IF(Analyse!$E$104="X",INDIRECT("'DATA - økonomi'!AE"&amp;4+15*$A93+4*$A93+2),0)+IF(Analyse!$E$105="X",INDIRECT("'DATA - økonomi'!AE"&amp;4+15*$A93+4*$A93+3),0)+IF(Analyse!$E$106="X",INDIRECT("'DATA - økonomi'!AE"&amp;4+15*$A93+4*$A93+4),0)+IF(Analyse!$E$107="X",INDIRECT("'DATA - økonomi'!AE"&amp;4+15*$A93+4*$A93+5),0)+IF(Analyse!$E$108="X",INDIRECT("'DATA - økonomi'!AE"&amp;4+15*$A93+4*$A93+6),0)+IF(Analyse!$E$109="X",INDIRECT("'DATA - økonomi'!AE"&amp;4+15*$A93+4*$A93+7),0)+IF(Analyse!$E$110="X",INDIRECT("'DATA - økonomi'!AE"&amp;4+15*$A93+4*$A93+8),0)+IF(Analyse!$E$111="X",INDIRECT("'DATA - økonomi'!AE"&amp;4+15*$A93+4*$A93+9),0)+IF(Analyse!$E$112="X",INDIRECT("'DATA - økonomi'!AE"&amp;4+15*$A93+4*$A93+10),0)+IF(Analyse!$E$115="X",INDIRECT("'DATA - økonomi'!AE"&amp;4+15*$A93+4*$A93+11),0)+IF(Analyse!$E$116="X",INDIRECT("'DATA - økonomi'!AE"&amp;4+15*$A93+4*$A93+12),0)+IF(Analyse!$E$117="X",INDIRECT("'DATA - økonomi'!AE"&amp;4+15*$A93+4*$A93+13),0)+IF(Analyse!$E$129="X",INDIRECT("'DATA - økonomi'!AE"&amp;4+15*$A93+4*$A93+14),0)</f>
        <v>0</v>
      </c>
      <c r="AF93" s="36">
        <f ca="1">IF(Analyse!$E$3="X",INDIRECT("'DATA - økonomi'!AF"&amp;4+15*$A93+4*$A93+0),0)+IF(Analyse!$E$4="X",INDIRECT("'DATA - økonomi'!AF"&amp;4+15*$A93+4*$A93+1),0)+IF(Analyse!$E$104="X",INDIRECT("'DATA - økonomi'!AF"&amp;4+15*$A93+4*$A93+2),0)+IF(Analyse!$E$105="X",INDIRECT("'DATA - økonomi'!AF"&amp;4+15*$A93+4*$A93+3),0)+IF(Analyse!$E$106="X",INDIRECT("'DATA - økonomi'!AF"&amp;4+15*$A93+4*$A93+4),0)+IF(Analyse!$E$107="X",INDIRECT("'DATA - økonomi'!AF"&amp;4+15*$A93+4*$A93+5),0)+IF(Analyse!$E$108="X",INDIRECT("'DATA - økonomi'!AF"&amp;4+15*$A93+4*$A93+6),0)+IF(Analyse!$E$109="X",INDIRECT("'DATA - økonomi'!AF"&amp;4+15*$A93+4*$A93+7),0)+IF(Analyse!$E$110="X",INDIRECT("'DATA - økonomi'!AF"&amp;4+15*$A93+4*$A93+8),0)+IF(Analyse!$E$111="X",INDIRECT("'DATA - økonomi'!AF"&amp;4+15*$A93+4*$A93+9),0)+IF(Analyse!$E$112="X",INDIRECT("'DATA - økonomi'!AF"&amp;4+15*$A93+4*$A93+10),0)+IF(Analyse!$E$115="X",INDIRECT("'DATA - økonomi'!AF"&amp;4+15*$A93+4*$A93+11),0)+IF(Analyse!$E$116="X",INDIRECT("'DATA - økonomi'!AF"&amp;4+15*$A93+4*$A93+12),0)+IF(Analyse!$E$117="X",INDIRECT("'DATA - økonomi'!AF"&amp;4+15*$A93+4*$A93+13),0)+IF(Analyse!$E$129="X",INDIRECT("'DATA - økonomi'!AF"&amp;4+15*$A93+4*$A93+14),0)</f>
        <v>0</v>
      </c>
      <c r="AG93" s="36">
        <f ca="1">IF(Analyse!$E$3="X",INDIRECT("'DATA - økonomi'!AG"&amp;4+15*$A93+4*$A93+0),0)+IF(Analyse!$E$4="X",INDIRECT("'DATA - økonomi'!AG"&amp;4+15*$A93+4*$A93+1),0)+IF(Analyse!$E$104="X",INDIRECT("'DATA - økonomi'!AG"&amp;4+15*$A93+4*$A93+2),0)+IF(Analyse!$E$105="X",INDIRECT("'DATA - økonomi'!AG"&amp;4+15*$A93+4*$A93+3),0)+IF(Analyse!$E$106="X",INDIRECT("'DATA - økonomi'!AG"&amp;4+15*$A93+4*$A93+4),0)+IF(Analyse!$E$107="X",INDIRECT("'DATA - økonomi'!AG"&amp;4+15*$A93+4*$A93+5),0)+IF(Analyse!$E$108="X",INDIRECT("'DATA - økonomi'!AG"&amp;4+15*$A93+4*$A93+6),0)+IF(Analyse!$E$109="X",INDIRECT("'DATA - økonomi'!AG"&amp;4+15*$A93+4*$A93+7),0)+IF(Analyse!$E$110="X",INDIRECT("'DATA - økonomi'!AG"&amp;4+15*$A93+4*$A93+8),0)+IF(Analyse!$E$111="X",INDIRECT("'DATA - økonomi'!AG"&amp;4+15*$A93+4*$A93+9),0)+IF(Analyse!$E$112="X",INDIRECT("'DATA - økonomi'!AG"&amp;4+15*$A93+4*$A93+10),0)+IF(Analyse!$E$115="X",INDIRECT("'DATA - økonomi'!AG"&amp;4+15*$A93+4*$A93+11),0)+IF(Analyse!$E$116="X",INDIRECT("'DATA - økonomi'!AG"&amp;4+15*$A93+4*$A93+12),0)+IF(Analyse!$E$117="X",INDIRECT("'DATA - økonomi'!AG"&amp;4+15*$A93+4*$A93+13),0)+IF(Analyse!$E$129="X",INDIRECT("'DATA - økonomi'!AG"&amp;4+15*$A93+4*$A93+14),0)</f>
        <v>0</v>
      </c>
      <c r="AH93" s="36">
        <f ca="1">IF(Analyse!$E$3="X",INDIRECT("'DATA - økonomi'!AH"&amp;4+15*$A93+4*$A93+0),0)+IF(Analyse!$E$4="X",INDIRECT("'DATA - økonomi'!AH"&amp;4+15*$A93+4*$A93+1),0)+IF(Analyse!$E$104="X",INDIRECT("'DATA - økonomi'!AH"&amp;4+15*$A93+4*$A93+2),0)+IF(Analyse!$E$105="X",INDIRECT("'DATA - økonomi'!AH"&amp;4+15*$A93+4*$A93+3),0)+IF(Analyse!$E$106="X",INDIRECT("'DATA - økonomi'!AH"&amp;4+15*$A93+4*$A93+4),0)+IF(Analyse!$E$107="X",INDIRECT("'DATA - økonomi'!AH"&amp;4+15*$A93+4*$A93+5),0)+IF(Analyse!$E$108="X",INDIRECT("'DATA - økonomi'!AH"&amp;4+15*$A93+4*$A93+6),0)+IF(Analyse!$E$109="X",INDIRECT("'DATA - økonomi'!AH"&amp;4+15*$A93+4*$A93+7),0)+IF(Analyse!$E$110="X",INDIRECT("'DATA - økonomi'!AH"&amp;4+15*$A93+4*$A93+8),0)+IF(Analyse!$E$111="X",INDIRECT("'DATA - økonomi'!AH"&amp;4+15*$A93+4*$A93+9),0)+IF(Analyse!$E$112="X",INDIRECT("'DATA - økonomi'!AH"&amp;4+15*$A93+4*$A93+10),0)+IF(Analyse!$E$115="X",INDIRECT("'DATA - økonomi'!AH"&amp;4+15*$A93+4*$A93+11),0)+IF(Analyse!$E$116="X",INDIRECT("'DATA - økonomi'!AH"&amp;4+15*$A93+4*$A93+12),0)+IF(Analyse!$E$117="X",INDIRECT("'DATA - økonomi'!AH"&amp;4+15*$A93+4*$A93+13),0)+IF(Analyse!$E$129="X",INDIRECT("'DATA - økonomi'!AH"&amp;4+15*$A93+4*$A93+14),0)</f>
        <v>0</v>
      </c>
      <c r="AI93" s="36">
        <f ca="1">IF(Analyse!$E$3="X",INDIRECT("'DATA - økonomi'!AI"&amp;4+15*$A93+4*$A93+0),0)+IF(Analyse!$E$4="X",INDIRECT("'DATA - økonomi'!AI"&amp;4+15*$A93+4*$A93+1),0)+IF(Analyse!$E$104="X",INDIRECT("'DATA - økonomi'!AI"&amp;4+15*$A93+4*$A93+2),0)+IF(Analyse!$E$105="X",INDIRECT("'DATA - økonomi'!AI"&amp;4+15*$A93+4*$A93+3),0)+IF(Analyse!$E$106="X",INDIRECT("'DATA - økonomi'!AI"&amp;4+15*$A93+4*$A93+4),0)+IF(Analyse!$E$107="X",INDIRECT("'DATA - økonomi'!AI"&amp;4+15*$A93+4*$A93+5),0)+IF(Analyse!$E$108="X",INDIRECT("'DATA - økonomi'!AI"&amp;4+15*$A93+4*$A93+6),0)+IF(Analyse!$E$109="X",INDIRECT("'DATA - økonomi'!AI"&amp;4+15*$A93+4*$A93+7),0)+IF(Analyse!$E$110="X",INDIRECT("'DATA - økonomi'!AI"&amp;4+15*$A93+4*$A93+8),0)+IF(Analyse!$E$111="X",INDIRECT("'DATA - økonomi'!AI"&amp;4+15*$A93+4*$A93+9),0)+IF(Analyse!$E$112="X",INDIRECT("'DATA - økonomi'!AI"&amp;4+15*$A93+4*$A93+10),0)+IF(Analyse!$E$115="X",INDIRECT("'DATA - økonomi'!AI"&amp;4+15*$A93+4*$A93+11),0)+IF(Analyse!$E$116="X",INDIRECT("'DATA - økonomi'!AI"&amp;4+15*$A93+4*$A93+12),0)+IF(Analyse!$E$117="X",INDIRECT("'DATA - økonomi'!AI"&amp;4+15*$A93+4*$A93+13),0)+IF(Analyse!$E$129="X",INDIRECT("'DATA - økonomi'!AI"&amp;4+15*$A93+4*$A93+14),0)</f>
        <v>0</v>
      </c>
      <c r="AJ93" s="36">
        <f ca="1">IF(Analyse!$E$3="X",INDIRECT("'DATA - økonomi'!AJ"&amp;4+15*$A93+4*$A93+0),0)+IF(Analyse!$E$4="X",INDIRECT("'DATA - økonomi'!AJ"&amp;4+15*$A93+4*$A93+1),0)+IF(Analyse!$E$104="X",INDIRECT("'DATA - økonomi'!AJ"&amp;4+15*$A93+4*$A93+2),0)+IF(Analyse!$E$105="X",INDIRECT("'DATA - økonomi'!AJ"&amp;4+15*$A93+4*$A93+3),0)+IF(Analyse!$E$106="X",INDIRECT("'DATA - økonomi'!AJ"&amp;4+15*$A93+4*$A93+4),0)+IF(Analyse!$E$107="X",INDIRECT("'DATA - økonomi'!AJ"&amp;4+15*$A93+4*$A93+5),0)+IF(Analyse!$E$108="X",INDIRECT("'DATA - økonomi'!AJ"&amp;4+15*$A93+4*$A93+6),0)+IF(Analyse!$E$109="X",INDIRECT("'DATA - økonomi'!AJ"&amp;4+15*$A93+4*$A93+7),0)+IF(Analyse!$E$110="X",INDIRECT("'DATA - økonomi'!AJ"&amp;4+15*$A93+4*$A93+8),0)+IF(Analyse!$E$111="X",INDIRECT("'DATA - økonomi'!AJ"&amp;4+15*$A93+4*$A93+9),0)+IF(Analyse!$E$112="X",INDIRECT("'DATA - økonomi'!AJ"&amp;4+15*$A93+4*$A93+10),0)+IF(Analyse!$E$115="X",INDIRECT("'DATA - økonomi'!AJ"&amp;4+15*$A93+4*$A93+11),0)+IF(Analyse!$E$116="X",INDIRECT("'DATA - økonomi'!AJ"&amp;4+15*$A93+4*$A93+12),0)+IF(Analyse!$E$117="X",INDIRECT("'DATA - økonomi'!AJ"&amp;4+15*$A93+4*$A93+13),0)+IF(Analyse!$E$129="X",INDIRECT("'DATA - økonomi'!AJ"&amp;4+15*$A93+4*$A93+14),0)</f>
        <v>0</v>
      </c>
      <c r="AK93" s="36">
        <f ca="1">IF(Analyse!$E$3="X",INDIRECT("'DATA - økonomi'!AK"&amp;4+15*$A93+4*$A93+0),0)+IF(Analyse!$E$4="X",INDIRECT("'DATA - økonomi'!AK"&amp;4+15*$A93+4*$A93+1),0)+IF(Analyse!$E$104="X",INDIRECT("'DATA - økonomi'!AK"&amp;4+15*$A93+4*$A93+2),0)+IF(Analyse!$E$105="X",INDIRECT("'DATA - økonomi'!AK"&amp;4+15*$A93+4*$A93+3),0)+IF(Analyse!$E$106="X",INDIRECT("'DATA - økonomi'!AK"&amp;4+15*$A93+4*$A93+4),0)+IF(Analyse!$E$107="X",INDIRECT("'DATA - økonomi'!AK"&amp;4+15*$A93+4*$A93+5),0)+IF(Analyse!$E$108="X",INDIRECT("'DATA - økonomi'!AK"&amp;4+15*$A93+4*$A93+6),0)+IF(Analyse!$E$109="X",INDIRECT("'DATA - økonomi'!AK"&amp;4+15*$A93+4*$A93+7),0)+IF(Analyse!$E$110="X",INDIRECT("'DATA - økonomi'!AK"&amp;4+15*$A93+4*$A93+8),0)+IF(Analyse!$E$111="X",INDIRECT("'DATA - økonomi'!AK"&amp;4+15*$A93+4*$A93+9),0)+IF(Analyse!$E$112="X",INDIRECT("'DATA - økonomi'!AK"&amp;4+15*$A93+4*$A93+10),0)+IF(Analyse!$E$115="X",INDIRECT("'DATA - økonomi'!AK"&amp;4+15*$A93+4*$A93+11),0)+IF(Analyse!$E$116="X",INDIRECT("'DATA - økonomi'!AK"&amp;4+15*$A93+4*$A93+12),0)+IF(Analyse!$E$117="X",INDIRECT("'DATA - økonomi'!AK"&amp;4+15*$A93+4*$A93+13),0)+IF(Analyse!$E$129="X",INDIRECT("'DATA - økonomi'!AK"&amp;4+15*$A93+4*$A93+14),0)</f>
        <v>0</v>
      </c>
      <c r="AL93" s="36">
        <f ca="1">IF(Analyse!$E$3="X",INDIRECT("'DATA - økonomi'!AL"&amp;4+15*$A93+4*$A93+0),0)+IF(Analyse!$E$4="X",INDIRECT("'DATA - økonomi'!AL"&amp;4+15*$A93+4*$A93+1),0)+IF(Analyse!$E$104="X",INDIRECT("'DATA - økonomi'!AL"&amp;4+15*$A93+4*$A93+2),0)+IF(Analyse!$E$105="X",INDIRECT("'DATA - økonomi'!AL"&amp;4+15*$A93+4*$A93+3),0)+IF(Analyse!$E$106="X",INDIRECT("'DATA - økonomi'!AL"&amp;4+15*$A93+4*$A93+4),0)+IF(Analyse!$E$107="X",INDIRECT("'DATA - økonomi'!AL"&amp;4+15*$A93+4*$A93+5),0)+IF(Analyse!$E$108="X",INDIRECT("'DATA - økonomi'!AL"&amp;4+15*$A93+4*$A93+6),0)+IF(Analyse!$E$109="X",INDIRECT("'DATA - økonomi'!AL"&amp;4+15*$A93+4*$A93+7),0)+IF(Analyse!$E$110="X",INDIRECT("'DATA - økonomi'!AL"&amp;4+15*$A93+4*$A93+8),0)+IF(Analyse!$E$111="X",INDIRECT("'DATA - økonomi'!AL"&amp;4+15*$A93+4*$A93+9),0)+IF(Analyse!$E$112="X",INDIRECT("'DATA - økonomi'!AL"&amp;4+15*$A93+4*$A93+10),0)+IF(Analyse!$E$115="X",INDIRECT("'DATA - økonomi'!AL"&amp;4+15*$A93+4*$A93+11),0)+IF(Analyse!$E$116="X",INDIRECT("'DATA - økonomi'!AL"&amp;4+15*$A93+4*$A93+12),0)+IF(Analyse!$E$117="X",INDIRECT("'DATA - økonomi'!AL"&amp;4+15*$A93+4*$A93+13),0)+IF(Analyse!$E$129="X",INDIRECT("'DATA - økonomi'!AL"&amp;4+15*$A93+4*$A93+14),0)</f>
        <v>0</v>
      </c>
      <c r="AM93" s="36">
        <f ca="1">IF(Analyse!$E$3="X",INDIRECT("'DATA - økonomi'!AM"&amp;4+15*$A93+4*$A93+0),0)+IF(Analyse!$E$4="X",INDIRECT("'DATA - økonomi'!AM"&amp;4+15*$A93+4*$A93+1),0)+IF(Analyse!$E$104="X",INDIRECT("'DATA - økonomi'!AM"&amp;4+15*$A93+4*$A93+2),0)+IF(Analyse!$E$105="X",INDIRECT("'DATA - økonomi'!AM"&amp;4+15*$A93+4*$A93+3),0)+IF(Analyse!$E$106="X",INDIRECT("'DATA - økonomi'!AM"&amp;4+15*$A93+4*$A93+4),0)+IF(Analyse!$E$107="X",INDIRECT("'DATA - økonomi'!AM"&amp;4+15*$A93+4*$A93+5),0)+IF(Analyse!$E$108="X",INDIRECT("'DATA - økonomi'!AM"&amp;4+15*$A93+4*$A93+6),0)+IF(Analyse!$E$109="X",INDIRECT("'DATA - økonomi'!AM"&amp;4+15*$A93+4*$A93+7),0)+IF(Analyse!$E$110="X",INDIRECT("'DATA - økonomi'!AM"&amp;4+15*$A93+4*$A93+8),0)+IF(Analyse!$E$111="X",INDIRECT("'DATA - økonomi'!AM"&amp;4+15*$A93+4*$A93+9),0)+IF(Analyse!$E$112="X",INDIRECT("'DATA - økonomi'!AM"&amp;4+15*$A93+4*$A93+10),0)+IF(Analyse!$E$115="X",INDIRECT("'DATA - økonomi'!AM"&amp;4+15*$A93+4*$A93+11),0)+IF(Analyse!$E$116="X",INDIRECT("'DATA - økonomi'!AM"&amp;4+15*$A93+4*$A93+12),0)+IF(Analyse!$E$117="X",INDIRECT("'DATA - økonomi'!AM"&amp;4+15*$A93+4*$A93+13),0)+IF(Analyse!$E$129="X",INDIRECT("'DATA - økonomi'!AM"&amp;4+15*$A93+4*$A93+14),0)</f>
        <v>0</v>
      </c>
      <c r="AN93" s="36">
        <f ca="1">IF(Analyse!$E$3="X",INDIRECT("'DATA - økonomi'!AN"&amp;4+15*$A93+4*$A93+0),0)+IF(Analyse!$E$4="X",INDIRECT("'DATA - økonomi'!AN"&amp;4+15*$A93+4*$A93+1),0)+IF(Analyse!$E$104="X",INDIRECT("'DATA - økonomi'!AN"&amp;4+15*$A93+4*$A93+2),0)+IF(Analyse!$E$105="X",INDIRECT("'DATA - økonomi'!AN"&amp;4+15*$A93+4*$A93+3),0)+IF(Analyse!$E$106="X",INDIRECT("'DATA - økonomi'!AN"&amp;4+15*$A93+4*$A93+4),0)+IF(Analyse!$E$107="X",INDIRECT("'DATA - økonomi'!AN"&amp;4+15*$A93+4*$A93+5),0)+IF(Analyse!$E$108="X",INDIRECT("'DATA - økonomi'!AN"&amp;4+15*$A93+4*$A93+6),0)+IF(Analyse!$E$109="X",INDIRECT("'DATA - økonomi'!AN"&amp;4+15*$A93+4*$A93+7),0)+IF(Analyse!$E$110="X",INDIRECT("'DATA - økonomi'!AN"&amp;4+15*$A93+4*$A93+8),0)+IF(Analyse!$E$111="X",INDIRECT("'DATA - økonomi'!AN"&amp;4+15*$A93+4*$A93+9),0)+IF(Analyse!$E$112="X",INDIRECT("'DATA - økonomi'!AN"&amp;4+15*$A93+4*$A93+10),0)+IF(Analyse!$E$115="X",INDIRECT("'DATA - økonomi'!AN"&amp;4+15*$A93+4*$A93+11),0)+IF(Analyse!$E$116="X",INDIRECT("'DATA - økonomi'!AN"&amp;4+15*$A93+4*$A93+12),0)+IF(Analyse!$E$117="X",INDIRECT("'DATA - økonomi'!AN"&amp;4+15*$A93+4*$A93+13),0)+IF(Analyse!$E$129="X",INDIRECT("'DATA - økonomi'!AN"&amp;4+15*$A93+4*$A93+14),0)</f>
        <v>0</v>
      </c>
      <c r="AO93" s="36">
        <f ca="1">IF(Analyse!$E$3="X",INDIRECT("'DATA - økonomi'!AO"&amp;4+15*$A93+4*$A93+0),0)+IF(Analyse!$E$4="X",INDIRECT("'DATA - økonomi'!AO"&amp;4+15*$A93+4*$A93+1),0)+IF(Analyse!$E$104="X",INDIRECT("'DATA - økonomi'!AO"&amp;4+15*$A93+4*$A93+2),0)+IF(Analyse!$E$105="X",INDIRECT("'DATA - økonomi'!AO"&amp;4+15*$A93+4*$A93+3),0)+IF(Analyse!$E$106="X",INDIRECT("'DATA - økonomi'!AO"&amp;4+15*$A93+4*$A93+4),0)+IF(Analyse!$E$107="X",INDIRECT("'DATA - økonomi'!AO"&amp;4+15*$A93+4*$A93+5),0)+IF(Analyse!$E$108="X",INDIRECT("'DATA - økonomi'!AO"&amp;4+15*$A93+4*$A93+6),0)+IF(Analyse!$E$109="X",INDIRECT("'DATA - økonomi'!AO"&amp;4+15*$A93+4*$A93+7),0)+IF(Analyse!$E$110="X",INDIRECT("'DATA - økonomi'!AO"&amp;4+15*$A93+4*$A93+8),0)+IF(Analyse!$E$111="X",INDIRECT("'DATA - økonomi'!AO"&amp;4+15*$A93+4*$A93+9),0)+IF(Analyse!$E$112="X",INDIRECT("'DATA - økonomi'!AO"&amp;4+15*$A93+4*$A93+10),0)+IF(Analyse!$E$115="X",INDIRECT("'DATA - økonomi'!AO"&amp;4+15*$A93+4*$A93+11),0)+IF(Analyse!$E$116="X",INDIRECT("'DATA - økonomi'!AO"&amp;4+15*$A93+4*$A93+12),0)+IF(Analyse!$E$117="X",INDIRECT("'DATA - økonomi'!AO"&amp;4+15*$A93+4*$A93+13),0)+IF(Analyse!$E$129="X",INDIRECT("'DATA - økonomi'!AO"&amp;4+15*$A93+4*$A93+14),0)</f>
        <v>0</v>
      </c>
      <c r="AP93" s="30"/>
      <c r="AQ93" s="35" t="s">
        <v>101</v>
      </c>
      <c r="AR93" s="36">
        <f ca="1">INDIRECT("'DATA - økonomi'!AE"&amp;($A196+1)*19)</f>
        <v>30331.183000000005</v>
      </c>
      <c r="AS93" s="36">
        <f ca="1">INDIRECT("'DATA - økonomi'!AF"&amp;($A196+1)*19)</f>
        <v>30274.548000000003</v>
      </c>
      <c r="AT93" s="36">
        <f ca="1">INDIRECT("'DATA - økonomi'!AG"&amp;($A196+1)*19)</f>
        <v>30273.687999999998</v>
      </c>
      <c r="AU93" s="36">
        <f ca="1">INDIRECT("'DATA - økonomi'!AH"&amp;($A196+1)*19)</f>
        <v>30374.556</v>
      </c>
      <c r="AV93" s="36">
        <f ca="1">INDIRECT("'DATA - økonomi'!AI"&amp;($A196+1)*19)</f>
        <v>30372.104000000003</v>
      </c>
      <c r="AW93" s="36">
        <f ca="1">INDIRECT("'DATA - økonomi'!AJ"&amp;($A196+1)*19)</f>
        <v>30180.6</v>
      </c>
      <c r="AX93" s="36">
        <f ca="1">INDIRECT("'DATA - økonomi'!AK"&amp;($A196+1)*19)</f>
        <v>30077.4</v>
      </c>
      <c r="AY93" s="36">
        <f ca="1">INDIRECT("'DATA - økonomi'!AL"&amp;($A196+1)*19)</f>
        <v>29726.794999999998</v>
      </c>
      <c r="AZ93" s="36">
        <f ca="1">INDIRECT("'DATA - økonomi'!AM"&amp;($A196+1)*19)</f>
        <v>29330.148000000001</v>
      </c>
      <c r="BA93" s="36">
        <f ca="1">INDIRECT("'DATA - økonomi'!AN"&amp;($A196+1)*19)</f>
        <v>29252.096000000001</v>
      </c>
      <c r="BB93" s="36">
        <f ca="1">INDIRECT("'DATA - økonomi'!AO"&amp;($A196+1)*19)</f>
        <v>29347.064999999999</v>
      </c>
      <c r="BC93" s="30"/>
    </row>
    <row r="94" spans="1:55" x14ac:dyDescent="0.25">
      <c r="A94" s="32">
        <v>90</v>
      </c>
      <c r="B94" s="35" t="s">
        <v>102</v>
      </c>
      <c r="C94" s="36">
        <f ca="1">IF(Analyse!$E$3="X",INDIRECT("'DATA - økonomi'!C"&amp;4+15*$A94+4*$A94+0),0)+IF(Analyse!$E$4="X",INDIRECT("'DATA - økonomi'!C"&amp;4+15*$A94+4*$A94+1),0)+IF(Analyse!$E$104="X",INDIRECT("'DATA - økonomi'!C"&amp;4+15*$A94+4*$A94+2),0)+IF(Analyse!$E$105="X",INDIRECT("'DATA - økonomi'!C"&amp;4+15*$A94+4*$A94+3),0)+IF(Analyse!$E$106="X",INDIRECT("'DATA - økonomi'!C"&amp;4+15*$A94+4*$A94+4),0)+IF(Analyse!$E$107="X",INDIRECT("'DATA - økonomi'!C"&amp;4+15*$A94+4*$A94+5),0)+IF(Analyse!$E$108="X",INDIRECT("'DATA - økonomi'!C"&amp;4+15*$A94+4*$A94+6),0)+IF(Analyse!$E$109="X",INDIRECT("'DATA - økonomi'!C"&amp;4+15*$A94+4*$A94+7),0)+IF(Analyse!$E$110="X",INDIRECT("'DATA - økonomi'!C"&amp;4+15*$A94+4*$A94+8),0)+IF(Analyse!$E$111="X",INDIRECT("'DATA - økonomi'!C"&amp;4+15*$A94+4*$A94+9),0)+IF(Analyse!$E$112="X",INDIRECT("'DATA - økonomi'!C"&amp;4+15*$A94+4*$A94+10),0)+IF(Analyse!$E$115="X",INDIRECT("'DATA - økonomi'!C"&amp;4+15*$A94+4*$A94+11),0)+IF(Analyse!$E$116="X",INDIRECT("'DATA - økonomi'!C"&amp;4+15*$A94+4*$A94+12),0)+IF(Analyse!$E$117="X",INDIRECT("'DATA - økonomi'!C"&amp;4+15*$A94+4*$A94+13),0)+IF(Analyse!$E$129="X",INDIRECT("'DATA - økonomi'!C"&amp;4+15*$A94+4*$A94+14),0)</f>
        <v>0</v>
      </c>
      <c r="D94" s="36">
        <f ca="1">IF(Analyse!$E$3="X",INDIRECT("'DATA - økonomi'!D"&amp;4+15*$A94+4*$A94+0),0)+IF(Analyse!$E$4="X",INDIRECT("'DATA - økonomi'!D"&amp;4+15*$A94+4*$A94+1),0)+IF(Analyse!$E$104="X",INDIRECT("'DATA - økonomi'!D"&amp;4+15*$A94+4*$A94+2),0)+IF(Analyse!$E$105="X",INDIRECT("'DATA - økonomi'!D"&amp;4+15*$A94+4*$A94+3),0)+IF(Analyse!$E$106="X",INDIRECT("'DATA - økonomi'!D"&amp;4+15*$A94+4*$A94+4),0)+IF(Analyse!$E$107="X",INDIRECT("'DATA - økonomi'!D"&amp;4+15*$A94+4*$A94+5),0)+IF(Analyse!$E$108="X",INDIRECT("'DATA - økonomi'!D"&amp;4+15*$A94+4*$A94+6),0)+IF(Analyse!$E$109="X",INDIRECT("'DATA - økonomi'!D"&amp;4+15*$A94+4*$A94+7),0)+IF(Analyse!$E$110="X",INDIRECT("'DATA - økonomi'!D"&amp;4+15*$A94+4*$A94+8),0)+IF(Analyse!$E$111="X",INDIRECT("'DATA - økonomi'!D"&amp;4+15*$A94+4*$A94+9),0)+IF(Analyse!$E$112="X",INDIRECT("'DATA - økonomi'!D"&amp;4+15*$A94+4*$A94+10),0)+IF(Analyse!$E$115="X",INDIRECT("'DATA - økonomi'!D"&amp;4+15*$A94+4*$A94+11),0)+IF(Analyse!$E$116="X",INDIRECT("'DATA - økonomi'!D"&amp;4+15*$A94+4*$A94+12),0)+IF(Analyse!$E$117="X",INDIRECT("'DATA - økonomi'!D"&amp;4+15*$A94+4*$A94+13),0)+IF(Analyse!$E$129="X",INDIRECT("'DATA - økonomi'!D"&amp;4+15*$A94+4*$A94+14),0)</f>
        <v>0</v>
      </c>
      <c r="E94" s="36">
        <f ca="1">IF(Analyse!$E$3="X",INDIRECT("'DATA - økonomi'!E"&amp;4+15*$A94+4*$A94+0),0)+IF(Analyse!$E$4="X",INDIRECT("'DATA - økonomi'!E"&amp;4+15*$A94+4*$A94+1),0)+IF(Analyse!$E$104="X",INDIRECT("'DATA - økonomi'!E"&amp;4+15*$A94+4*$A94+2),0)+IF(Analyse!$E$105="X",INDIRECT("'DATA - økonomi'!E"&amp;4+15*$A94+4*$A94+3),0)+IF(Analyse!$E$106="X",INDIRECT("'DATA - økonomi'!E"&amp;4+15*$A94+4*$A94+4),0)+IF(Analyse!$E$107="X",INDIRECT("'DATA - økonomi'!E"&amp;4+15*$A94+4*$A94+5),0)+IF(Analyse!$E$108="X",INDIRECT("'DATA - økonomi'!E"&amp;4+15*$A94+4*$A94+6),0)+IF(Analyse!$E$109="X",INDIRECT("'DATA - økonomi'!E"&amp;4+15*$A94+4*$A94+7),0)+IF(Analyse!$E$110="X",INDIRECT("'DATA - økonomi'!E"&amp;4+15*$A94+4*$A94+8),0)+IF(Analyse!$E$111="X",INDIRECT("'DATA - økonomi'!E"&amp;4+15*$A94+4*$A94+9),0)+IF(Analyse!$E$112="X",INDIRECT("'DATA - økonomi'!E"&amp;4+15*$A94+4*$A94+10),0)+IF(Analyse!$E$115="X",INDIRECT("'DATA - økonomi'!E"&amp;4+15*$A94+4*$A94+11),0)+IF(Analyse!$E$116="X",INDIRECT("'DATA - økonomi'!E"&amp;4+15*$A94+4*$A94+12),0)+IF(Analyse!$E$117="X",INDIRECT("'DATA - økonomi'!E"&amp;4+15*$A94+4*$A94+13),0)+IF(Analyse!$E$129="X",INDIRECT("'DATA - økonomi'!E"&amp;4+15*$A94+4*$A94+14),0)</f>
        <v>0</v>
      </c>
      <c r="F94" s="36">
        <f ca="1">IF(Analyse!$E$3="X",INDIRECT("'DATA - økonomi'!F"&amp;4+15*$A94+4*$A94+0),0)+IF(Analyse!$E$4="X",INDIRECT("'DATA - økonomi'!F"&amp;4+15*$A94+4*$A94+1),0)+IF(Analyse!$E$104="X",INDIRECT("'DATA - økonomi'!F"&amp;4+15*$A94+4*$A94+2),0)+IF(Analyse!$E$105="X",INDIRECT("'DATA - økonomi'!F"&amp;4+15*$A94+4*$A94+3),0)+IF(Analyse!$E$106="X",INDIRECT("'DATA - økonomi'!F"&amp;4+15*$A94+4*$A94+4),0)+IF(Analyse!$E$107="X",INDIRECT("'DATA - økonomi'!F"&amp;4+15*$A94+4*$A94+5),0)+IF(Analyse!$E$108="X",INDIRECT("'DATA - økonomi'!F"&amp;4+15*$A94+4*$A94+6),0)+IF(Analyse!$E$109="X",INDIRECT("'DATA - økonomi'!F"&amp;4+15*$A94+4*$A94+7),0)+IF(Analyse!$E$110="X",INDIRECT("'DATA - økonomi'!F"&amp;4+15*$A94+4*$A94+8),0)+IF(Analyse!$E$111="X",INDIRECT("'DATA - økonomi'!F"&amp;4+15*$A94+4*$A94+9),0)+IF(Analyse!$E$112="X",INDIRECT("'DATA - økonomi'!F"&amp;4+15*$A94+4*$A94+10),0)+IF(Analyse!$E$115="X",INDIRECT("'DATA - økonomi'!F"&amp;4+15*$A94+4*$A94+11),0)+IF(Analyse!$E$116="X",INDIRECT("'DATA - økonomi'!F"&amp;4+15*$A94+4*$A94+12),0)+IF(Analyse!$E$117="X",INDIRECT("'DATA - økonomi'!F"&amp;4+15*$A94+4*$A94+13),0)+IF(Analyse!$E$129="X",INDIRECT("'DATA - økonomi'!F"&amp;4+15*$A94+4*$A94+14),0)</f>
        <v>0</v>
      </c>
      <c r="G94" s="36">
        <f ca="1">IF(Analyse!$E$3="X",INDIRECT("'DATA - økonomi'!G"&amp;4+15*$A94+4*$A94+0),0)+IF(Analyse!$E$4="X",INDIRECT("'DATA - økonomi'!G"&amp;4+15*$A94+4*$A94+1),0)+IF(Analyse!$E$104="X",INDIRECT("'DATA - økonomi'!G"&amp;4+15*$A94+4*$A94+2),0)+IF(Analyse!$E$105="X",INDIRECT("'DATA - økonomi'!G"&amp;4+15*$A94+4*$A94+3),0)+IF(Analyse!$E$106="X",INDIRECT("'DATA - økonomi'!G"&amp;4+15*$A94+4*$A94+4),0)+IF(Analyse!$E$107="X",INDIRECT("'DATA - økonomi'!G"&amp;4+15*$A94+4*$A94+5),0)+IF(Analyse!$E$108="X",INDIRECT("'DATA - økonomi'!G"&amp;4+15*$A94+4*$A94+6),0)+IF(Analyse!$E$109="X",INDIRECT("'DATA - økonomi'!G"&amp;4+15*$A94+4*$A94+7),0)+IF(Analyse!$E$110="X",INDIRECT("'DATA - økonomi'!G"&amp;4+15*$A94+4*$A94+8),0)+IF(Analyse!$E$111="X",INDIRECT("'DATA - økonomi'!G"&amp;4+15*$A94+4*$A94+9),0)+IF(Analyse!$E$112="X",INDIRECT("'DATA - økonomi'!G"&amp;4+15*$A94+4*$A94+10),0)+IF(Analyse!$E$115="X",INDIRECT("'DATA - økonomi'!G"&amp;4+15*$A94+4*$A94+11),0)+IF(Analyse!$E$116="X",INDIRECT("'DATA - økonomi'!G"&amp;4+15*$A94+4*$A94+12),0)+IF(Analyse!$E$117="X",INDIRECT("'DATA - økonomi'!G"&amp;4+15*$A94+4*$A94+13),0)+IF(Analyse!$E$129="X",INDIRECT("'DATA - økonomi'!G"&amp;4+15*$A94+4*$A94+14),0)</f>
        <v>0</v>
      </c>
      <c r="H94" s="36">
        <f ca="1">IF(Analyse!$E$3="X",INDIRECT("'DATA - økonomi'!H"&amp;4+15*$A94+4*$A94+0),0)+IF(Analyse!$E$4="X",INDIRECT("'DATA - økonomi'!H"&amp;4+15*$A94+4*$A94+1),0)+IF(Analyse!$E$104="X",INDIRECT("'DATA - økonomi'!H"&amp;4+15*$A94+4*$A94+2),0)+IF(Analyse!$E$105="X",INDIRECT("'DATA - økonomi'!H"&amp;4+15*$A94+4*$A94+3),0)+IF(Analyse!$E$106="X",INDIRECT("'DATA - økonomi'!H"&amp;4+15*$A94+4*$A94+4),0)+IF(Analyse!$E$107="X",INDIRECT("'DATA - økonomi'!H"&amp;4+15*$A94+4*$A94+5),0)+IF(Analyse!$E$108="X",INDIRECT("'DATA - økonomi'!H"&amp;4+15*$A94+4*$A94+6),0)+IF(Analyse!$E$109="X",INDIRECT("'DATA - økonomi'!H"&amp;4+15*$A94+4*$A94+7),0)+IF(Analyse!$E$110="X",INDIRECT("'DATA - økonomi'!H"&amp;4+15*$A94+4*$A94+8),0)+IF(Analyse!$E$111="X",INDIRECT("'DATA - økonomi'!H"&amp;4+15*$A94+4*$A94+9),0)+IF(Analyse!$E$112="X",INDIRECT("'DATA - økonomi'!H"&amp;4+15*$A94+4*$A94+10),0)+IF(Analyse!$E$115="X",INDIRECT("'DATA - økonomi'!H"&amp;4+15*$A94+4*$A94+11),0)+IF(Analyse!$E$116="X",INDIRECT("'DATA - økonomi'!H"&amp;4+15*$A94+4*$A94+12),0)+IF(Analyse!$E$117="X",INDIRECT("'DATA - økonomi'!H"&amp;4+15*$A94+4*$A94+13),0)+IF(Analyse!$E$129="X",INDIRECT("'DATA - økonomi'!H"&amp;4+15*$A94+4*$A94+14),0)</f>
        <v>0</v>
      </c>
      <c r="I94" s="36">
        <f ca="1">IF(Analyse!$E$3="X",INDIRECT("'DATA - økonomi'!I"&amp;4+15*$A94+4*$A94+0),0)+IF(Analyse!$E$4="X",INDIRECT("'DATA - økonomi'!I"&amp;4+15*$A94+4*$A94+1),0)+IF(Analyse!$E$104="X",INDIRECT("'DATA - økonomi'!I"&amp;4+15*$A94+4*$A94+2),0)+IF(Analyse!$E$105="X",INDIRECT("'DATA - økonomi'!I"&amp;4+15*$A94+4*$A94+3),0)+IF(Analyse!$E$106="X",INDIRECT("'DATA - økonomi'!I"&amp;4+15*$A94+4*$A94+4),0)+IF(Analyse!$E$107="X",INDIRECT("'DATA - økonomi'!I"&amp;4+15*$A94+4*$A94+5),0)+IF(Analyse!$E$108="X",INDIRECT("'DATA - økonomi'!I"&amp;4+15*$A94+4*$A94+6),0)+IF(Analyse!$E$109="X",INDIRECT("'DATA - økonomi'!I"&amp;4+15*$A94+4*$A94+7),0)+IF(Analyse!$E$110="X",INDIRECT("'DATA - økonomi'!I"&amp;4+15*$A94+4*$A94+8),0)+IF(Analyse!$E$111="X",INDIRECT("'DATA - økonomi'!I"&amp;4+15*$A94+4*$A94+9),0)+IF(Analyse!$E$112="X",INDIRECT("'DATA - økonomi'!I"&amp;4+15*$A94+4*$A94+10),0)+IF(Analyse!$E$115="X",INDIRECT("'DATA - økonomi'!I"&amp;4+15*$A94+4*$A94+11),0)+IF(Analyse!$E$116="X",INDIRECT("'DATA - økonomi'!I"&amp;4+15*$A94+4*$A94+12),0)+IF(Analyse!$E$117="X",INDIRECT("'DATA - økonomi'!I"&amp;4+15*$A94+4*$A94+13),0)+IF(Analyse!$E$129="X",INDIRECT("'DATA - økonomi'!I"&amp;4+15*$A94+4*$A94+14),0)</f>
        <v>0</v>
      </c>
      <c r="J94" s="36">
        <f ca="1">IF(Analyse!$E$3="X",INDIRECT("'DATA - økonomi'!J"&amp;4+15*$A94+4*$A94+0),0)+IF(Analyse!$E$4="X",INDIRECT("'DATA - økonomi'!J"&amp;4+15*$A94+4*$A94+1),0)+IF(Analyse!$E$104="X",INDIRECT("'DATA - økonomi'!J"&amp;4+15*$A94+4*$A94+2),0)+IF(Analyse!$E$105="X",INDIRECT("'DATA - økonomi'!J"&amp;4+15*$A94+4*$A94+3),0)+IF(Analyse!$E$106="X",INDIRECT("'DATA - økonomi'!J"&amp;4+15*$A94+4*$A94+4),0)+IF(Analyse!$E$107="X",INDIRECT("'DATA - økonomi'!J"&amp;4+15*$A94+4*$A94+5),0)+IF(Analyse!$E$108="X",INDIRECT("'DATA - økonomi'!J"&amp;4+15*$A94+4*$A94+6),0)+IF(Analyse!$E$109="X",INDIRECT("'DATA - økonomi'!J"&amp;4+15*$A94+4*$A94+7),0)+IF(Analyse!$E$110="X",INDIRECT("'DATA - økonomi'!J"&amp;4+15*$A94+4*$A94+8),0)+IF(Analyse!$E$111="X",INDIRECT("'DATA - økonomi'!J"&amp;4+15*$A94+4*$A94+9),0)+IF(Analyse!$E$112="X",INDIRECT("'DATA - økonomi'!J"&amp;4+15*$A94+4*$A94+10),0)+IF(Analyse!$E$115="X",INDIRECT("'DATA - økonomi'!J"&amp;4+15*$A94+4*$A94+11),0)+IF(Analyse!$E$116="X",INDIRECT("'DATA - økonomi'!J"&amp;4+15*$A94+4*$A94+12),0)+IF(Analyse!$E$117="X",INDIRECT("'DATA - økonomi'!J"&amp;4+15*$A94+4*$A94+13),0)+IF(Analyse!$E$129="X",INDIRECT("'DATA - økonomi'!J"&amp;4+15*$A94+4*$A94+14),0)</f>
        <v>0</v>
      </c>
      <c r="K94" s="36">
        <f ca="1">IF(Analyse!$E$3="X",INDIRECT("'DATA - økonomi'!K"&amp;4+15*$A94+4*$A94+0),0)+IF(Analyse!$E$4="X",INDIRECT("'DATA - økonomi'!K"&amp;4+15*$A94+4*$A94+1),0)+IF(Analyse!$E$104="X",INDIRECT("'DATA - økonomi'!K"&amp;4+15*$A94+4*$A94+2),0)+IF(Analyse!$E$105="X",INDIRECT("'DATA - økonomi'!K"&amp;4+15*$A94+4*$A94+3),0)+IF(Analyse!$E$106="X",INDIRECT("'DATA - økonomi'!K"&amp;4+15*$A94+4*$A94+4),0)+IF(Analyse!$E$107="X",INDIRECT("'DATA - økonomi'!K"&amp;4+15*$A94+4*$A94+5),0)+IF(Analyse!$E$108="X",INDIRECT("'DATA - økonomi'!K"&amp;4+15*$A94+4*$A94+6),0)+IF(Analyse!$E$109="X",INDIRECT("'DATA - økonomi'!K"&amp;4+15*$A94+4*$A94+7),0)+IF(Analyse!$E$110="X",INDIRECT("'DATA - økonomi'!K"&amp;4+15*$A94+4*$A94+8),0)+IF(Analyse!$E$111="X",INDIRECT("'DATA - økonomi'!K"&amp;4+15*$A94+4*$A94+9),0)+IF(Analyse!$E$112="X",INDIRECT("'DATA - økonomi'!K"&amp;4+15*$A94+4*$A94+10),0)+IF(Analyse!$E$115="X",INDIRECT("'DATA - økonomi'!K"&amp;4+15*$A94+4*$A94+11),0)+IF(Analyse!$E$116="X",INDIRECT("'DATA - økonomi'!K"&amp;4+15*$A94+4*$A94+12),0)+IF(Analyse!$E$117="X",INDIRECT("'DATA - økonomi'!K"&amp;4+15*$A94+4*$A94+13),0)+IF(Analyse!$E$129="X",INDIRECT("'DATA - økonomi'!K"&amp;4+15*$A94+4*$A94+14),0)</f>
        <v>0</v>
      </c>
      <c r="L94" s="36">
        <f ca="1">IF(Analyse!$E$3="X",INDIRECT("'DATA - økonomi'!L"&amp;4+15*$A94+4*$A94+0),0)+IF(Analyse!$E$4="X",INDIRECT("'DATA - økonomi'!L"&amp;4+15*$A94+4*$A94+1),0)+IF(Analyse!$E$104="X",INDIRECT("'DATA - økonomi'!L"&amp;4+15*$A94+4*$A94+2),0)+IF(Analyse!$E$105="X",INDIRECT("'DATA - økonomi'!L"&amp;4+15*$A94+4*$A94+3),0)+IF(Analyse!$E$106="X",INDIRECT("'DATA - økonomi'!L"&amp;4+15*$A94+4*$A94+4),0)+IF(Analyse!$E$107="X",INDIRECT("'DATA - økonomi'!L"&amp;4+15*$A94+4*$A94+5),0)+IF(Analyse!$E$108="X",INDIRECT("'DATA - økonomi'!L"&amp;4+15*$A94+4*$A94+6),0)+IF(Analyse!$E$109="X",INDIRECT("'DATA - økonomi'!L"&amp;4+15*$A94+4*$A94+7),0)+IF(Analyse!$E$110="X",INDIRECT("'DATA - økonomi'!L"&amp;4+15*$A94+4*$A94+8),0)+IF(Analyse!$E$111="X",INDIRECT("'DATA - økonomi'!L"&amp;4+15*$A94+4*$A94+9),0)+IF(Analyse!$E$112="X",INDIRECT("'DATA - økonomi'!L"&amp;4+15*$A94+4*$A94+10),0)+IF(Analyse!$E$115="X",INDIRECT("'DATA - økonomi'!L"&amp;4+15*$A94+4*$A94+11),0)+IF(Analyse!$E$116="X",INDIRECT("'DATA - økonomi'!L"&amp;4+15*$A94+4*$A94+12),0)+IF(Analyse!$E$117="X",INDIRECT("'DATA - økonomi'!L"&amp;4+15*$A94+4*$A94+13),0)+IF(Analyse!$E$129="X",INDIRECT("'DATA - økonomi'!L"&amp;4+15*$A94+4*$A94+14),0)</f>
        <v>0</v>
      </c>
      <c r="M94" s="36">
        <f ca="1">IF(Analyse!$E$3="X",INDIRECT("'DATA - økonomi'!M"&amp;4+15*$A94+4*$A94+0),0)+IF(Analyse!$E$4="X",INDIRECT("'DATA - økonomi'!M"&amp;4+15*$A94+4*$A94+1),0)+IF(Analyse!$E$104="X",INDIRECT("'DATA - økonomi'!M"&amp;4+15*$A94+4*$A94+2),0)+IF(Analyse!$E$105="X",INDIRECT("'DATA - økonomi'!M"&amp;4+15*$A94+4*$A94+3),0)+IF(Analyse!$E$106="X",INDIRECT("'DATA - økonomi'!M"&amp;4+15*$A94+4*$A94+4),0)+IF(Analyse!$E$107="X",INDIRECT("'DATA - økonomi'!M"&amp;4+15*$A94+4*$A94+5),0)+IF(Analyse!$E$108="X",INDIRECT("'DATA - økonomi'!M"&amp;4+15*$A94+4*$A94+6),0)+IF(Analyse!$E$109="X",INDIRECT("'DATA - økonomi'!M"&amp;4+15*$A94+4*$A94+7),0)+IF(Analyse!$E$110="X",INDIRECT("'DATA - økonomi'!M"&amp;4+15*$A94+4*$A94+8),0)+IF(Analyse!$E$111="X",INDIRECT("'DATA - økonomi'!M"&amp;4+15*$A94+4*$A94+9),0)+IF(Analyse!$E$112="X",INDIRECT("'DATA - økonomi'!M"&amp;4+15*$A94+4*$A94+10),0)+IF(Analyse!$E$115="X",INDIRECT("'DATA - økonomi'!M"&amp;4+15*$A94+4*$A94+11),0)+IF(Analyse!$E$116="X",INDIRECT("'DATA - økonomi'!M"&amp;4+15*$A94+4*$A94+12),0)+IF(Analyse!$E$117="X",INDIRECT("'DATA - økonomi'!M"&amp;4+15*$A94+4*$A94+13),0)+IF(Analyse!$E$129="X",INDIRECT("'DATA - økonomi'!M"&amp;4+15*$A94+4*$A94+14),0)</f>
        <v>0</v>
      </c>
      <c r="N94" s="36">
        <f ca="1">IF(Analyse!$E$3="X",INDIRECT("'DATA - økonomi'!N"&amp;4+15*$A94+4*$A94+0),0)+IF(Analyse!$E$4="X",INDIRECT("'DATA - økonomi'!N"&amp;4+15*$A94+4*$A94+1),0)+IF(Analyse!$E$104="X",INDIRECT("'DATA - økonomi'!N"&amp;4+15*$A94+4*$A94+2),0)+IF(Analyse!$E$105="X",INDIRECT("'DATA - økonomi'!N"&amp;4+15*$A94+4*$A94+3),0)+IF(Analyse!$E$106="X",INDIRECT("'DATA - økonomi'!N"&amp;4+15*$A94+4*$A94+4),0)+IF(Analyse!$E$107="X",INDIRECT("'DATA - økonomi'!N"&amp;4+15*$A94+4*$A94+5),0)+IF(Analyse!$E$108="X",INDIRECT("'DATA - økonomi'!N"&amp;4+15*$A94+4*$A94+6),0)+IF(Analyse!$E$109="X",INDIRECT("'DATA - økonomi'!N"&amp;4+15*$A94+4*$A94+7),0)+IF(Analyse!$E$110="X",INDIRECT("'DATA - økonomi'!N"&amp;4+15*$A94+4*$A94+8),0)+IF(Analyse!$E$111="X",INDIRECT("'DATA - økonomi'!N"&amp;4+15*$A94+4*$A94+9),0)+IF(Analyse!$E$112="X",INDIRECT("'DATA - økonomi'!N"&amp;4+15*$A94+4*$A94+10),0)+IF(Analyse!$E$115="X",INDIRECT("'DATA - økonomi'!N"&amp;4+15*$A94+4*$A94+11),0)+IF(Analyse!$E$116="X",INDIRECT("'DATA - økonomi'!N"&amp;4+15*$A94+4*$A94+12),0)+IF(Analyse!$E$117="X",INDIRECT("'DATA - økonomi'!N"&amp;4+15*$A94+4*$A94+13),0)+IF(Analyse!$E$129="X",INDIRECT("'DATA - økonomi'!N"&amp;4+15*$A94+4*$A94+14),0)</f>
        <v>0</v>
      </c>
      <c r="O94" s="32"/>
      <c r="P94" s="35" t="s">
        <v>102</v>
      </c>
      <c r="Q94" s="36">
        <f ca="1">IF(Analyse!$E$3="X",INDIRECT("'DATA - økonomi'!Q"&amp;4+15*$A94+4*$A94+0),0)+IF(Analyse!$E$4="X",INDIRECT("'DATA - økonomi'!Q"&amp;4+15*$A94+4*$A94+1),0)+IF(Analyse!$E$104="X",INDIRECT("'DATA - økonomi'!Q"&amp;4+15*$A94+4*$A94+2),0)+IF(Analyse!$E$105="X",INDIRECT("'DATA - økonomi'!Q"&amp;4+15*$A94+4*$A94+3),0)+IF(Analyse!$E$106="X",INDIRECT("'DATA - økonomi'!Q"&amp;4+15*$A94+4*$A94+4),0)+IF(Analyse!$E$107="X",INDIRECT("'DATA - økonomi'!Q"&amp;4+15*$A94+4*$A94+5),0)+IF(Analyse!$E$108="X",INDIRECT("'DATA - økonomi'!Q"&amp;4+15*$A94+4*$A94+6),0)+IF(Analyse!$E$109="X",INDIRECT("'DATA - økonomi'!Q"&amp;4+15*$A94+4*$A94+7),0)+IF(Analyse!$E$110="X",INDIRECT("'DATA - økonomi'!Q"&amp;4+15*$A94+4*$A94+8),0)+IF(Analyse!$E$111="X",INDIRECT("'DATA - økonomi'!Q"&amp;4+15*$A94+4*$A94+9),0)+IF(Analyse!$E$112="X",INDIRECT("'DATA - økonomi'!Q"&amp;4+15*$A94+4*$A94+10),0)+IF(Analyse!$E$115="X",INDIRECT("'DATA - økonomi'!Q"&amp;4+15*$A94+4*$A94+11),0)+IF(Analyse!$E$116="X",INDIRECT("'DATA - økonomi'!Q"&amp;4+15*$A94+4*$A94+12),0)+IF(Analyse!$E$117="X",INDIRECT("'DATA - økonomi'!Q"&amp;4+15*$A94+4*$A94+13),0)+IF(Analyse!$E$129="X",INDIRECT("'DATA - økonomi'!Q"&amp;4+15*$A94+4*$A94+14),0)</f>
        <v>0</v>
      </c>
      <c r="R94" s="36">
        <f ca="1">IF(Analyse!$E$3="X",INDIRECT("'DATA - økonomi'!R"&amp;4+15*$A94+4*$A94+0),0)+IF(Analyse!$E$4="X",INDIRECT("'DATA - økonomi'!R"&amp;4+15*$A94+4*$A94+1),0)+IF(Analyse!$E$104="X",INDIRECT("'DATA - økonomi'!R"&amp;4+15*$A94+4*$A94+2),0)+IF(Analyse!$E$105="X",INDIRECT("'DATA - økonomi'!R"&amp;4+15*$A94+4*$A94+3),0)+IF(Analyse!$E$106="X",INDIRECT("'DATA - økonomi'!R"&amp;4+15*$A94+4*$A94+4),0)+IF(Analyse!$E$107="X",INDIRECT("'DATA - økonomi'!R"&amp;4+15*$A94+4*$A94+5),0)+IF(Analyse!$E$108="X",INDIRECT("'DATA - økonomi'!R"&amp;4+15*$A94+4*$A94+6),0)+IF(Analyse!$E$109="X",INDIRECT("'DATA - økonomi'!R"&amp;4+15*$A94+4*$A94+7),0)+IF(Analyse!$E$110="X",INDIRECT("'DATA - økonomi'!R"&amp;4+15*$A94+4*$A94+8),0)+IF(Analyse!$E$111="X",INDIRECT("'DATA - økonomi'!R"&amp;4+15*$A94+4*$A94+9),0)+IF(Analyse!$E$112="X",INDIRECT("'DATA - økonomi'!R"&amp;4+15*$A94+4*$A94+10),0)+IF(Analyse!$E$115="X",INDIRECT("'DATA - økonomi'!R"&amp;4+15*$A94+4*$A94+11),0)+IF(Analyse!$E$116="X",INDIRECT("'DATA - økonomi'!R"&amp;4+15*$A94+4*$A94+12),0)+IF(Analyse!$E$117="X",INDIRECT("'DATA - økonomi'!R"&amp;4+15*$A94+4*$A94+13),0)+IF(Analyse!$E$129="X",INDIRECT("'DATA - økonomi'!R"&amp;4+15*$A94+4*$A94+14),0)</f>
        <v>0</v>
      </c>
      <c r="S94" s="36">
        <f ca="1">IF(Analyse!$E$3="X",INDIRECT("'DATA - økonomi'!S"&amp;4+15*$A94+4*$A94+0),0)+IF(Analyse!$E$4="X",INDIRECT("'DATA - økonomi'!S"&amp;4+15*$A94+4*$A94+1),0)+IF(Analyse!$E$104="X",INDIRECT("'DATA - økonomi'!S"&amp;4+15*$A94+4*$A94+2),0)+IF(Analyse!$E$105="X",INDIRECT("'DATA - økonomi'!S"&amp;4+15*$A94+4*$A94+3),0)+IF(Analyse!$E$106="X",INDIRECT("'DATA - økonomi'!S"&amp;4+15*$A94+4*$A94+4),0)+IF(Analyse!$E$107="X",INDIRECT("'DATA - økonomi'!S"&amp;4+15*$A94+4*$A94+5),0)+IF(Analyse!$E$108="X",INDIRECT("'DATA - økonomi'!S"&amp;4+15*$A94+4*$A94+6),0)+IF(Analyse!$E$109="X",INDIRECT("'DATA - økonomi'!S"&amp;4+15*$A94+4*$A94+7),0)+IF(Analyse!$E$110="X",INDIRECT("'DATA - økonomi'!S"&amp;4+15*$A94+4*$A94+8),0)+IF(Analyse!$E$111="X",INDIRECT("'DATA - økonomi'!S"&amp;4+15*$A94+4*$A94+9),0)+IF(Analyse!$E$112="X",INDIRECT("'DATA - økonomi'!S"&amp;4+15*$A94+4*$A94+10),0)+IF(Analyse!$E$115="X",INDIRECT("'DATA - økonomi'!S"&amp;4+15*$A94+4*$A94+11),0)+IF(Analyse!$E$116="X",INDIRECT("'DATA - økonomi'!S"&amp;4+15*$A94+4*$A94+12),0)+IF(Analyse!$E$117="X",INDIRECT("'DATA - økonomi'!S"&amp;4+15*$A94+4*$A94+13),0)+IF(Analyse!$E$129="X",INDIRECT("'DATA - økonomi'!S"&amp;4+15*$A94+4*$A94+14),0)</f>
        <v>0</v>
      </c>
      <c r="T94" s="36">
        <f ca="1">IF(Analyse!$E$3="X",INDIRECT("'DATA - økonomi'!T"&amp;4+15*$A94+4*$A94+0),0)+IF(Analyse!$E$4="X",INDIRECT("'DATA - økonomi'!T"&amp;4+15*$A94+4*$A94+1),0)+IF(Analyse!$E$104="X",INDIRECT("'DATA - økonomi'!T"&amp;4+15*$A94+4*$A94+2),0)+IF(Analyse!$E$105="X",INDIRECT("'DATA - økonomi'!T"&amp;4+15*$A94+4*$A94+3),0)+IF(Analyse!$E$106="X",INDIRECT("'DATA - økonomi'!T"&amp;4+15*$A94+4*$A94+4),0)+IF(Analyse!$E$107="X",INDIRECT("'DATA - økonomi'!T"&amp;4+15*$A94+4*$A94+5),0)+IF(Analyse!$E$108="X",INDIRECT("'DATA - økonomi'!T"&amp;4+15*$A94+4*$A94+6),0)+IF(Analyse!$E$109="X",INDIRECT("'DATA - økonomi'!T"&amp;4+15*$A94+4*$A94+7),0)+IF(Analyse!$E$110="X",INDIRECT("'DATA - økonomi'!T"&amp;4+15*$A94+4*$A94+8),0)+IF(Analyse!$E$111="X",INDIRECT("'DATA - økonomi'!T"&amp;4+15*$A94+4*$A94+9),0)+IF(Analyse!$E$112="X",INDIRECT("'DATA - økonomi'!T"&amp;4+15*$A94+4*$A94+10),0)+IF(Analyse!$E$115="X",INDIRECT("'DATA - økonomi'!T"&amp;4+15*$A94+4*$A94+11),0)+IF(Analyse!$E$116="X",INDIRECT("'DATA - økonomi'!T"&amp;4+15*$A94+4*$A94+12),0)+IF(Analyse!$E$117="X",INDIRECT("'DATA - økonomi'!T"&amp;4+15*$A94+4*$A94+13),0)+IF(Analyse!$E$129="X",INDIRECT("'DATA - økonomi'!T"&amp;4+15*$A94+4*$A94+14),0)</f>
        <v>0</v>
      </c>
      <c r="U94" s="36">
        <f ca="1">IF(Analyse!$E$3="X",INDIRECT("'DATA - økonomi'!U"&amp;4+15*$A94+4*$A94+0),0)+IF(Analyse!$E$4="X",INDIRECT("'DATA - økonomi'!U"&amp;4+15*$A94+4*$A94+1),0)+IF(Analyse!$E$104="X",INDIRECT("'DATA - økonomi'!U"&amp;4+15*$A94+4*$A94+2),0)+IF(Analyse!$E$105="X",INDIRECT("'DATA - økonomi'!U"&amp;4+15*$A94+4*$A94+3),0)+IF(Analyse!$E$106="X",INDIRECT("'DATA - økonomi'!U"&amp;4+15*$A94+4*$A94+4),0)+IF(Analyse!$E$107="X",INDIRECT("'DATA - økonomi'!U"&amp;4+15*$A94+4*$A94+5),0)+IF(Analyse!$E$108="X",INDIRECT("'DATA - økonomi'!U"&amp;4+15*$A94+4*$A94+6),0)+IF(Analyse!$E$109="X",INDIRECT("'DATA - økonomi'!U"&amp;4+15*$A94+4*$A94+7),0)+IF(Analyse!$E$110="X",INDIRECT("'DATA - økonomi'!U"&amp;4+15*$A94+4*$A94+8),0)+IF(Analyse!$E$111="X",INDIRECT("'DATA - økonomi'!U"&amp;4+15*$A94+4*$A94+9),0)+IF(Analyse!$E$112="X",INDIRECT("'DATA - økonomi'!U"&amp;4+15*$A94+4*$A94+10),0)+IF(Analyse!$E$115="X",INDIRECT("'DATA - økonomi'!U"&amp;4+15*$A94+4*$A94+11),0)+IF(Analyse!$E$116="X",INDIRECT("'DATA - økonomi'!U"&amp;4+15*$A94+4*$A94+12),0)+IF(Analyse!$E$117="X",INDIRECT("'DATA - økonomi'!U"&amp;4+15*$A94+4*$A94+13),0)+IF(Analyse!$E$129="X",INDIRECT("'DATA - økonomi'!U"&amp;4+15*$A94+4*$A94+14),0)</f>
        <v>0</v>
      </c>
      <c r="V94" s="36">
        <f ca="1">IF(Analyse!$E$3="X",INDIRECT("'DATA - økonomi'!V"&amp;4+15*$A94+4*$A94+0),0)+IF(Analyse!$E$4="X",INDIRECT("'DATA - økonomi'!V"&amp;4+15*$A94+4*$A94+1),0)+IF(Analyse!$E$104="X",INDIRECT("'DATA - økonomi'!V"&amp;4+15*$A94+4*$A94+2),0)+IF(Analyse!$E$105="X",INDIRECT("'DATA - økonomi'!V"&amp;4+15*$A94+4*$A94+3),0)+IF(Analyse!$E$106="X",INDIRECT("'DATA - økonomi'!V"&amp;4+15*$A94+4*$A94+4),0)+IF(Analyse!$E$107="X",INDIRECT("'DATA - økonomi'!V"&amp;4+15*$A94+4*$A94+5),0)+IF(Analyse!$E$108="X",INDIRECT("'DATA - økonomi'!V"&amp;4+15*$A94+4*$A94+6),0)+IF(Analyse!$E$109="X",INDIRECT("'DATA - økonomi'!V"&amp;4+15*$A94+4*$A94+7),0)+IF(Analyse!$E$110="X",INDIRECT("'DATA - økonomi'!V"&amp;4+15*$A94+4*$A94+8),0)+IF(Analyse!$E$111="X",INDIRECT("'DATA - økonomi'!V"&amp;4+15*$A94+4*$A94+9),0)+IF(Analyse!$E$112="X",INDIRECT("'DATA - økonomi'!V"&amp;4+15*$A94+4*$A94+10),0)+IF(Analyse!$E$115="X",INDIRECT("'DATA - økonomi'!V"&amp;4+15*$A94+4*$A94+11),0)+IF(Analyse!$E$116="X",INDIRECT("'DATA - økonomi'!V"&amp;4+15*$A94+4*$A94+12),0)+IF(Analyse!$E$117="X",INDIRECT("'DATA - økonomi'!V"&amp;4+15*$A94+4*$A94+13),0)+IF(Analyse!$E$129="X",INDIRECT("'DATA - økonomi'!V"&amp;4+15*$A94+4*$A94+14),0)</f>
        <v>0</v>
      </c>
      <c r="W94" s="36">
        <f ca="1">IF(Analyse!$E$3="X",INDIRECT("'DATA - økonomi'!W"&amp;4+15*$A94+4*$A94+0),0)+IF(Analyse!$E$4="X",INDIRECT("'DATA - økonomi'!W"&amp;4+15*$A94+4*$A94+1),0)+IF(Analyse!$E$104="X",INDIRECT("'DATA - økonomi'!W"&amp;4+15*$A94+4*$A94+2),0)+IF(Analyse!$E$105="X",INDIRECT("'DATA - økonomi'!W"&amp;4+15*$A94+4*$A94+3),0)+IF(Analyse!$E$106="X",INDIRECT("'DATA - økonomi'!W"&amp;4+15*$A94+4*$A94+4),0)+IF(Analyse!$E$107="X",INDIRECT("'DATA - økonomi'!W"&amp;4+15*$A94+4*$A94+5),0)+IF(Analyse!$E$108="X",INDIRECT("'DATA - økonomi'!W"&amp;4+15*$A94+4*$A94+6),0)+IF(Analyse!$E$109="X",INDIRECT("'DATA - økonomi'!W"&amp;4+15*$A94+4*$A94+7),0)+IF(Analyse!$E$110="X",INDIRECT("'DATA - økonomi'!W"&amp;4+15*$A94+4*$A94+8),0)+IF(Analyse!$E$111="X",INDIRECT("'DATA - økonomi'!W"&amp;4+15*$A94+4*$A94+9),0)+IF(Analyse!$E$112="X",INDIRECT("'DATA - økonomi'!W"&amp;4+15*$A94+4*$A94+10),0)+IF(Analyse!$E$115="X",INDIRECT("'DATA - økonomi'!W"&amp;4+15*$A94+4*$A94+11),0)+IF(Analyse!$E$116="X",INDIRECT("'DATA - økonomi'!W"&amp;4+15*$A94+4*$A94+12),0)+IF(Analyse!$E$117="X",INDIRECT("'DATA - økonomi'!W"&amp;4+15*$A94+4*$A94+13),0)+IF(Analyse!$E$129="X",INDIRECT("'DATA - økonomi'!W"&amp;4+15*$A94+4*$A94+14),0)</f>
        <v>0</v>
      </c>
      <c r="X94" s="36">
        <f ca="1">IF(Analyse!$E$3="X",INDIRECT("'DATA - økonomi'!X"&amp;4+15*$A94+4*$A94+0),0)+IF(Analyse!$E$4="X",INDIRECT("'DATA - økonomi'!X"&amp;4+15*$A94+4*$A94+1),0)+IF(Analyse!$E$104="X",INDIRECT("'DATA - økonomi'!X"&amp;4+15*$A94+4*$A94+2),0)+IF(Analyse!$E$105="X",INDIRECT("'DATA - økonomi'!X"&amp;4+15*$A94+4*$A94+3),0)+IF(Analyse!$E$106="X",INDIRECT("'DATA - økonomi'!X"&amp;4+15*$A94+4*$A94+4),0)+IF(Analyse!$E$107="X",INDIRECT("'DATA - økonomi'!X"&amp;4+15*$A94+4*$A94+5),0)+IF(Analyse!$E$108="X",INDIRECT("'DATA - økonomi'!X"&amp;4+15*$A94+4*$A94+6),0)+IF(Analyse!$E$109="X",INDIRECT("'DATA - økonomi'!X"&amp;4+15*$A94+4*$A94+7),0)+IF(Analyse!$E$110="X",INDIRECT("'DATA - økonomi'!X"&amp;4+15*$A94+4*$A94+8),0)+IF(Analyse!$E$111="X",INDIRECT("'DATA - økonomi'!X"&amp;4+15*$A94+4*$A94+9),0)+IF(Analyse!$E$112="X",INDIRECT("'DATA - økonomi'!X"&amp;4+15*$A94+4*$A94+10),0)+IF(Analyse!$E$115="X",INDIRECT("'DATA - økonomi'!X"&amp;4+15*$A94+4*$A94+11),0)+IF(Analyse!$E$116="X",INDIRECT("'DATA - økonomi'!X"&amp;4+15*$A94+4*$A94+12),0)+IF(Analyse!$E$117="X",INDIRECT("'DATA - økonomi'!X"&amp;4+15*$A94+4*$A94+13),0)+IF(Analyse!$E$129="X",INDIRECT("'DATA - økonomi'!X"&amp;4+15*$A94+4*$A94+14),0)</f>
        <v>0</v>
      </c>
      <c r="Y94" s="36">
        <f ca="1">IF(Analyse!$E$3="X",INDIRECT("'DATA - økonomi'!Y"&amp;4+15*$A94+4*$A94+0),0)+IF(Analyse!$E$4="X",INDIRECT("'DATA - økonomi'!Y"&amp;4+15*$A94+4*$A94+1),0)+IF(Analyse!$E$104="X",INDIRECT("'DATA - økonomi'!Y"&amp;4+15*$A94+4*$A94+2),0)+IF(Analyse!$E$105="X",INDIRECT("'DATA - økonomi'!Y"&amp;4+15*$A94+4*$A94+3),0)+IF(Analyse!$E$106="X",INDIRECT("'DATA - økonomi'!Y"&amp;4+15*$A94+4*$A94+4),0)+IF(Analyse!$E$107="X",INDIRECT("'DATA - økonomi'!Y"&amp;4+15*$A94+4*$A94+5),0)+IF(Analyse!$E$108="X",INDIRECT("'DATA - økonomi'!Y"&amp;4+15*$A94+4*$A94+6),0)+IF(Analyse!$E$109="X",INDIRECT("'DATA - økonomi'!Y"&amp;4+15*$A94+4*$A94+7),0)+IF(Analyse!$E$110="X",INDIRECT("'DATA - økonomi'!Y"&amp;4+15*$A94+4*$A94+8),0)+IF(Analyse!$E$111="X",INDIRECT("'DATA - økonomi'!Y"&amp;4+15*$A94+4*$A94+9),0)+IF(Analyse!$E$112="X",INDIRECT("'DATA - økonomi'!Y"&amp;4+15*$A94+4*$A94+10),0)+IF(Analyse!$E$115="X",INDIRECT("'DATA - økonomi'!Y"&amp;4+15*$A94+4*$A94+11),0)+IF(Analyse!$E$116="X",INDIRECT("'DATA - økonomi'!Y"&amp;4+15*$A94+4*$A94+12),0)+IF(Analyse!$E$117="X",INDIRECT("'DATA - økonomi'!Y"&amp;4+15*$A94+4*$A94+13),0)+IF(Analyse!$E$129="X",INDIRECT("'DATA - økonomi'!Y"&amp;4+15*$A94+4*$A94+14),0)</f>
        <v>0</v>
      </c>
      <c r="Z94" s="36">
        <f ca="1">IF(Analyse!$E$3="X",INDIRECT("'DATA - økonomi'!Z"&amp;4+15*$A94+4*$A94+0),0)+IF(Analyse!$E$4="X",INDIRECT("'DATA - økonomi'!Z"&amp;4+15*$A94+4*$A94+1),0)+IF(Analyse!$E$104="X",INDIRECT("'DATA - økonomi'!Z"&amp;4+15*$A94+4*$A94+2),0)+IF(Analyse!$E$105="X",INDIRECT("'DATA - økonomi'!Z"&amp;4+15*$A94+4*$A94+3),0)+IF(Analyse!$E$106="X",INDIRECT("'DATA - økonomi'!Z"&amp;4+15*$A94+4*$A94+4),0)+IF(Analyse!$E$107="X",INDIRECT("'DATA - økonomi'!Z"&amp;4+15*$A94+4*$A94+5),0)+IF(Analyse!$E$108="X",INDIRECT("'DATA - økonomi'!Z"&amp;4+15*$A94+4*$A94+6),0)+IF(Analyse!$E$109="X",INDIRECT("'DATA - økonomi'!Z"&amp;4+15*$A94+4*$A94+7),0)+IF(Analyse!$E$110="X",INDIRECT("'DATA - økonomi'!Z"&amp;4+15*$A94+4*$A94+8),0)+IF(Analyse!$E$111="X",INDIRECT("'DATA - økonomi'!Z"&amp;4+15*$A94+4*$A94+9),0)+IF(Analyse!$E$112="X",INDIRECT("'DATA - økonomi'!Z"&amp;4+15*$A94+4*$A94+10),0)+IF(Analyse!$E$115="X",INDIRECT("'DATA - økonomi'!Z"&amp;4+15*$A94+4*$A94+11),0)+IF(Analyse!$E$116="X",INDIRECT("'DATA - økonomi'!Z"&amp;4+15*$A94+4*$A94+12),0)+IF(Analyse!$E$117="X",INDIRECT("'DATA - økonomi'!Z"&amp;4+15*$A94+4*$A94+13),0)+IF(Analyse!$E$129="X",INDIRECT("'DATA - økonomi'!Z"&amp;4+15*$A94+4*$A94+14),0)</f>
        <v>0</v>
      </c>
      <c r="AA94" s="36">
        <f ca="1">IF(Analyse!$E$3="X",INDIRECT("'DATA - økonomi'!Z"&amp;4+15*$A94+4*$A94+0),0)+IF(Analyse!$E$4="X",INDIRECT("'DATA - økonomi'!Z"&amp;4+15*$A94+4*$A94+1),0)+IF(Analyse!$E$104="X",INDIRECT("'DATA - økonomi'!Z"&amp;4+15*$A94+4*$A94+2),0)+IF(Analyse!$E$105="X",INDIRECT("'DATA - økonomi'!Z"&amp;4+15*$A94+4*$A94+3),0)+IF(Analyse!$E$106="X",INDIRECT("'DATA - økonomi'!Z"&amp;4+15*$A94+4*$A94+4),0)+IF(Analyse!$E$107="X",INDIRECT("'DATA - økonomi'!Z"&amp;4+15*$A94+4*$A94+5),0)+IF(Analyse!$E$108="X",INDIRECT("'DATA - økonomi'!Z"&amp;4+15*$A94+4*$A94+6),0)+IF(Analyse!$E$109="X",INDIRECT("'DATA - økonomi'!Z"&amp;4+15*$A94+4*$A94+7),0)+IF(Analyse!$E$110="X",INDIRECT("'DATA - økonomi'!Z"&amp;4+15*$A94+4*$A94+8),0)+IF(Analyse!$E$111="X",INDIRECT("'DATA - økonomi'!Z"&amp;4+15*$A94+4*$A94+9),0)+IF(Analyse!$E$112="X",INDIRECT("'DATA - økonomi'!Z"&amp;4+15*$A94+4*$A94+10),0)+IF(Analyse!$E$115="X",INDIRECT("'DATA - økonomi'!Z"&amp;4+15*$A94+4*$A94+11),0)+IF(Analyse!$E$116="X",INDIRECT("'DATA - økonomi'!Z"&amp;4+15*$A94+4*$A94+12),0)+IF(Analyse!$E$117="X",INDIRECT("'DATA - økonomi'!Z"&amp;4+15*$A94+4*$A94+13),0)+IF(Analyse!$E$129="X",INDIRECT("'DATA - økonomi'!Z"&amp;4+15*$A94+4*$A94+14),0)</f>
        <v>0</v>
      </c>
      <c r="AB94" s="36">
        <f ca="1">IF(Analyse!$E$3="X",INDIRECT("'DATA - økonomi'!Z"&amp;4+15*$A94+4*$A94+0),0)+IF(Analyse!$E$4="X",INDIRECT("'DATA - økonomi'!Z"&amp;4+15*$A94+4*$A94+1),0)+IF(Analyse!$E$104="X",INDIRECT("'DATA - økonomi'!Z"&amp;4+15*$A94+4*$A94+2),0)+IF(Analyse!$E$105="X",INDIRECT("'DATA - økonomi'!Z"&amp;4+15*$A94+4*$A94+3),0)+IF(Analyse!$E$106="X",INDIRECT("'DATA - økonomi'!Z"&amp;4+15*$A94+4*$A94+4),0)+IF(Analyse!$E$107="X",INDIRECT("'DATA - økonomi'!Z"&amp;4+15*$A94+4*$A94+5),0)+IF(Analyse!$E$108="X",INDIRECT("'DATA - økonomi'!Z"&amp;4+15*$A94+4*$A94+6),0)+IF(Analyse!$E$109="X",INDIRECT("'DATA - økonomi'!Z"&amp;4+15*$A94+4*$A94+7),0)+IF(Analyse!$E$110="X",INDIRECT("'DATA - økonomi'!Z"&amp;4+15*$A94+4*$A94+8),0)+IF(Analyse!$E$111="X",INDIRECT("'DATA - økonomi'!Z"&amp;4+15*$A94+4*$A94+9),0)+IF(Analyse!$E$112="X",INDIRECT("'DATA - økonomi'!Z"&amp;4+15*$A94+4*$A94+10),0)+IF(Analyse!$E$115="X",INDIRECT("'DATA - økonomi'!Z"&amp;4+15*$A94+4*$A94+11),0)+IF(Analyse!$E$116="X",INDIRECT("'DATA - økonomi'!Z"&amp;4+15*$A94+4*$A94+12),0)+IF(Analyse!$E$117="X",INDIRECT("'DATA - økonomi'!Z"&amp;4+15*$A94+4*$A94+13),0)+IF(Analyse!$E$129="X",INDIRECT("'DATA - økonomi'!Z"&amp;4+15*$A94+4*$A94+14),0)</f>
        <v>0</v>
      </c>
      <c r="AC94" s="30"/>
      <c r="AD94" s="35" t="s">
        <v>102</v>
      </c>
      <c r="AE94" s="36">
        <f ca="1">IF(Analyse!$E$3="X",INDIRECT("'DATA - økonomi'!AE"&amp;4+15*$A94+4*$A94+0),0)+IF(Analyse!$E$4="X",INDIRECT("'DATA - økonomi'!AE"&amp;4+15*$A94+4*$A94+1),0)+IF(Analyse!$E$104="X",INDIRECT("'DATA - økonomi'!AE"&amp;4+15*$A94+4*$A94+2),0)+IF(Analyse!$E$105="X",INDIRECT("'DATA - økonomi'!AE"&amp;4+15*$A94+4*$A94+3),0)+IF(Analyse!$E$106="X",INDIRECT("'DATA - økonomi'!AE"&amp;4+15*$A94+4*$A94+4),0)+IF(Analyse!$E$107="X",INDIRECT("'DATA - økonomi'!AE"&amp;4+15*$A94+4*$A94+5),0)+IF(Analyse!$E$108="X",INDIRECT("'DATA - økonomi'!AE"&amp;4+15*$A94+4*$A94+6),0)+IF(Analyse!$E$109="X",INDIRECT("'DATA - økonomi'!AE"&amp;4+15*$A94+4*$A94+7),0)+IF(Analyse!$E$110="X",INDIRECT("'DATA - økonomi'!AE"&amp;4+15*$A94+4*$A94+8),0)+IF(Analyse!$E$111="X",INDIRECT("'DATA - økonomi'!AE"&amp;4+15*$A94+4*$A94+9),0)+IF(Analyse!$E$112="X",INDIRECT("'DATA - økonomi'!AE"&amp;4+15*$A94+4*$A94+10),0)+IF(Analyse!$E$115="X",INDIRECT("'DATA - økonomi'!AE"&amp;4+15*$A94+4*$A94+11),0)+IF(Analyse!$E$116="X",INDIRECT("'DATA - økonomi'!AE"&amp;4+15*$A94+4*$A94+12),0)+IF(Analyse!$E$117="X",INDIRECT("'DATA - økonomi'!AE"&amp;4+15*$A94+4*$A94+13),0)+IF(Analyse!$E$129="X",INDIRECT("'DATA - økonomi'!AE"&amp;4+15*$A94+4*$A94+14),0)</f>
        <v>0</v>
      </c>
      <c r="AF94" s="36">
        <f ca="1">IF(Analyse!$E$3="X",INDIRECT("'DATA - økonomi'!AF"&amp;4+15*$A94+4*$A94+0),0)+IF(Analyse!$E$4="X",INDIRECT("'DATA - økonomi'!AF"&amp;4+15*$A94+4*$A94+1),0)+IF(Analyse!$E$104="X",INDIRECT("'DATA - økonomi'!AF"&amp;4+15*$A94+4*$A94+2),0)+IF(Analyse!$E$105="X",INDIRECT("'DATA - økonomi'!AF"&amp;4+15*$A94+4*$A94+3),0)+IF(Analyse!$E$106="X",INDIRECT("'DATA - økonomi'!AF"&amp;4+15*$A94+4*$A94+4),0)+IF(Analyse!$E$107="X",INDIRECT("'DATA - økonomi'!AF"&amp;4+15*$A94+4*$A94+5),0)+IF(Analyse!$E$108="X",INDIRECT("'DATA - økonomi'!AF"&amp;4+15*$A94+4*$A94+6),0)+IF(Analyse!$E$109="X",INDIRECT("'DATA - økonomi'!AF"&amp;4+15*$A94+4*$A94+7),0)+IF(Analyse!$E$110="X",INDIRECT("'DATA - økonomi'!AF"&amp;4+15*$A94+4*$A94+8),0)+IF(Analyse!$E$111="X",INDIRECT("'DATA - økonomi'!AF"&amp;4+15*$A94+4*$A94+9),0)+IF(Analyse!$E$112="X",INDIRECT("'DATA - økonomi'!AF"&amp;4+15*$A94+4*$A94+10),0)+IF(Analyse!$E$115="X",INDIRECT("'DATA - økonomi'!AF"&amp;4+15*$A94+4*$A94+11),0)+IF(Analyse!$E$116="X",INDIRECT("'DATA - økonomi'!AF"&amp;4+15*$A94+4*$A94+12),0)+IF(Analyse!$E$117="X",INDIRECT("'DATA - økonomi'!AF"&amp;4+15*$A94+4*$A94+13),0)+IF(Analyse!$E$129="X",INDIRECT("'DATA - økonomi'!AF"&amp;4+15*$A94+4*$A94+14),0)</f>
        <v>0</v>
      </c>
      <c r="AG94" s="36">
        <f ca="1">IF(Analyse!$E$3="X",INDIRECT("'DATA - økonomi'!AG"&amp;4+15*$A94+4*$A94+0),0)+IF(Analyse!$E$4="X",INDIRECT("'DATA - økonomi'!AG"&amp;4+15*$A94+4*$A94+1),0)+IF(Analyse!$E$104="X",INDIRECT("'DATA - økonomi'!AG"&amp;4+15*$A94+4*$A94+2),0)+IF(Analyse!$E$105="X",INDIRECT("'DATA - økonomi'!AG"&amp;4+15*$A94+4*$A94+3),0)+IF(Analyse!$E$106="X",INDIRECT("'DATA - økonomi'!AG"&amp;4+15*$A94+4*$A94+4),0)+IF(Analyse!$E$107="X",INDIRECT("'DATA - økonomi'!AG"&amp;4+15*$A94+4*$A94+5),0)+IF(Analyse!$E$108="X",INDIRECT("'DATA - økonomi'!AG"&amp;4+15*$A94+4*$A94+6),0)+IF(Analyse!$E$109="X",INDIRECT("'DATA - økonomi'!AG"&amp;4+15*$A94+4*$A94+7),0)+IF(Analyse!$E$110="X",INDIRECT("'DATA - økonomi'!AG"&amp;4+15*$A94+4*$A94+8),0)+IF(Analyse!$E$111="X",INDIRECT("'DATA - økonomi'!AG"&amp;4+15*$A94+4*$A94+9),0)+IF(Analyse!$E$112="X",INDIRECT("'DATA - økonomi'!AG"&amp;4+15*$A94+4*$A94+10),0)+IF(Analyse!$E$115="X",INDIRECT("'DATA - økonomi'!AG"&amp;4+15*$A94+4*$A94+11),0)+IF(Analyse!$E$116="X",INDIRECT("'DATA - økonomi'!AG"&amp;4+15*$A94+4*$A94+12),0)+IF(Analyse!$E$117="X",INDIRECT("'DATA - økonomi'!AG"&amp;4+15*$A94+4*$A94+13),0)+IF(Analyse!$E$129="X",INDIRECT("'DATA - økonomi'!AG"&amp;4+15*$A94+4*$A94+14),0)</f>
        <v>0</v>
      </c>
      <c r="AH94" s="36">
        <f ca="1">IF(Analyse!$E$3="X",INDIRECT("'DATA - økonomi'!AH"&amp;4+15*$A94+4*$A94+0),0)+IF(Analyse!$E$4="X",INDIRECT("'DATA - økonomi'!AH"&amp;4+15*$A94+4*$A94+1),0)+IF(Analyse!$E$104="X",INDIRECT("'DATA - økonomi'!AH"&amp;4+15*$A94+4*$A94+2),0)+IF(Analyse!$E$105="X",INDIRECT("'DATA - økonomi'!AH"&amp;4+15*$A94+4*$A94+3),0)+IF(Analyse!$E$106="X",INDIRECT("'DATA - økonomi'!AH"&amp;4+15*$A94+4*$A94+4),0)+IF(Analyse!$E$107="X",INDIRECT("'DATA - økonomi'!AH"&amp;4+15*$A94+4*$A94+5),0)+IF(Analyse!$E$108="X",INDIRECT("'DATA - økonomi'!AH"&amp;4+15*$A94+4*$A94+6),0)+IF(Analyse!$E$109="X",INDIRECT("'DATA - økonomi'!AH"&amp;4+15*$A94+4*$A94+7),0)+IF(Analyse!$E$110="X",INDIRECT("'DATA - økonomi'!AH"&amp;4+15*$A94+4*$A94+8),0)+IF(Analyse!$E$111="X",INDIRECT("'DATA - økonomi'!AH"&amp;4+15*$A94+4*$A94+9),0)+IF(Analyse!$E$112="X",INDIRECT("'DATA - økonomi'!AH"&amp;4+15*$A94+4*$A94+10),0)+IF(Analyse!$E$115="X",INDIRECT("'DATA - økonomi'!AH"&amp;4+15*$A94+4*$A94+11),0)+IF(Analyse!$E$116="X",INDIRECT("'DATA - økonomi'!AH"&amp;4+15*$A94+4*$A94+12),0)+IF(Analyse!$E$117="X",INDIRECT("'DATA - økonomi'!AH"&amp;4+15*$A94+4*$A94+13),0)+IF(Analyse!$E$129="X",INDIRECT("'DATA - økonomi'!AH"&amp;4+15*$A94+4*$A94+14),0)</f>
        <v>0</v>
      </c>
      <c r="AI94" s="36">
        <f ca="1">IF(Analyse!$E$3="X",INDIRECT("'DATA - økonomi'!AI"&amp;4+15*$A94+4*$A94+0),0)+IF(Analyse!$E$4="X",INDIRECT("'DATA - økonomi'!AI"&amp;4+15*$A94+4*$A94+1),0)+IF(Analyse!$E$104="X",INDIRECT("'DATA - økonomi'!AI"&amp;4+15*$A94+4*$A94+2),0)+IF(Analyse!$E$105="X",INDIRECT("'DATA - økonomi'!AI"&amp;4+15*$A94+4*$A94+3),0)+IF(Analyse!$E$106="X",INDIRECT("'DATA - økonomi'!AI"&amp;4+15*$A94+4*$A94+4),0)+IF(Analyse!$E$107="X",INDIRECT("'DATA - økonomi'!AI"&amp;4+15*$A94+4*$A94+5),0)+IF(Analyse!$E$108="X",INDIRECT("'DATA - økonomi'!AI"&amp;4+15*$A94+4*$A94+6),0)+IF(Analyse!$E$109="X",INDIRECT("'DATA - økonomi'!AI"&amp;4+15*$A94+4*$A94+7),0)+IF(Analyse!$E$110="X",INDIRECT("'DATA - økonomi'!AI"&amp;4+15*$A94+4*$A94+8),0)+IF(Analyse!$E$111="X",INDIRECT("'DATA - økonomi'!AI"&amp;4+15*$A94+4*$A94+9),0)+IF(Analyse!$E$112="X",INDIRECT("'DATA - økonomi'!AI"&amp;4+15*$A94+4*$A94+10),0)+IF(Analyse!$E$115="X",INDIRECT("'DATA - økonomi'!AI"&amp;4+15*$A94+4*$A94+11),0)+IF(Analyse!$E$116="X",INDIRECT("'DATA - økonomi'!AI"&amp;4+15*$A94+4*$A94+12),0)+IF(Analyse!$E$117="X",INDIRECT("'DATA - økonomi'!AI"&amp;4+15*$A94+4*$A94+13),0)+IF(Analyse!$E$129="X",INDIRECT("'DATA - økonomi'!AI"&amp;4+15*$A94+4*$A94+14),0)</f>
        <v>0</v>
      </c>
      <c r="AJ94" s="36">
        <f ca="1">IF(Analyse!$E$3="X",INDIRECT("'DATA - økonomi'!AJ"&amp;4+15*$A94+4*$A94+0),0)+IF(Analyse!$E$4="X",INDIRECT("'DATA - økonomi'!AJ"&amp;4+15*$A94+4*$A94+1),0)+IF(Analyse!$E$104="X",INDIRECT("'DATA - økonomi'!AJ"&amp;4+15*$A94+4*$A94+2),0)+IF(Analyse!$E$105="X",INDIRECT("'DATA - økonomi'!AJ"&amp;4+15*$A94+4*$A94+3),0)+IF(Analyse!$E$106="X",INDIRECT("'DATA - økonomi'!AJ"&amp;4+15*$A94+4*$A94+4),0)+IF(Analyse!$E$107="X",INDIRECT("'DATA - økonomi'!AJ"&amp;4+15*$A94+4*$A94+5),0)+IF(Analyse!$E$108="X",INDIRECT("'DATA - økonomi'!AJ"&amp;4+15*$A94+4*$A94+6),0)+IF(Analyse!$E$109="X",INDIRECT("'DATA - økonomi'!AJ"&amp;4+15*$A94+4*$A94+7),0)+IF(Analyse!$E$110="X",INDIRECT("'DATA - økonomi'!AJ"&amp;4+15*$A94+4*$A94+8),0)+IF(Analyse!$E$111="X",INDIRECT("'DATA - økonomi'!AJ"&amp;4+15*$A94+4*$A94+9),0)+IF(Analyse!$E$112="X",INDIRECT("'DATA - økonomi'!AJ"&amp;4+15*$A94+4*$A94+10),0)+IF(Analyse!$E$115="X",INDIRECT("'DATA - økonomi'!AJ"&amp;4+15*$A94+4*$A94+11),0)+IF(Analyse!$E$116="X",INDIRECT("'DATA - økonomi'!AJ"&amp;4+15*$A94+4*$A94+12),0)+IF(Analyse!$E$117="X",INDIRECT("'DATA - økonomi'!AJ"&amp;4+15*$A94+4*$A94+13),0)+IF(Analyse!$E$129="X",INDIRECT("'DATA - økonomi'!AJ"&amp;4+15*$A94+4*$A94+14),0)</f>
        <v>0</v>
      </c>
      <c r="AK94" s="36">
        <f ca="1">IF(Analyse!$E$3="X",INDIRECT("'DATA - økonomi'!AK"&amp;4+15*$A94+4*$A94+0),0)+IF(Analyse!$E$4="X",INDIRECT("'DATA - økonomi'!AK"&amp;4+15*$A94+4*$A94+1),0)+IF(Analyse!$E$104="X",INDIRECT("'DATA - økonomi'!AK"&amp;4+15*$A94+4*$A94+2),0)+IF(Analyse!$E$105="X",INDIRECT("'DATA - økonomi'!AK"&amp;4+15*$A94+4*$A94+3),0)+IF(Analyse!$E$106="X",INDIRECT("'DATA - økonomi'!AK"&amp;4+15*$A94+4*$A94+4),0)+IF(Analyse!$E$107="X",INDIRECT("'DATA - økonomi'!AK"&amp;4+15*$A94+4*$A94+5),0)+IF(Analyse!$E$108="X",INDIRECT("'DATA - økonomi'!AK"&amp;4+15*$A94+4*$A94+6),0)+IF(Analyse!$E$109="X",INDIRECT("'DATA - økonomi'!AK"&amp;4+15*$A94+4*$A94+7),0)+IF(Analyse!$E$110="X",INDIRECT("'DATA - økonomi'!AK"&amp;4+15*$A94+4*$A94+8),0)+IF(Analyse!$E$111="X",INDIRECT("'DATA - økonomi'!AK"&amp;4+15*$A94+4*$A94+9),0)+IF(Analyse!$E$112="X",INDIRECT("'DATA - økonomi'!AK"&amp;4+15*$A94+4*$A94+10),0)+IF(Analyse!$E$115="X",INDIRECT("'DATA - økonomi'!AK"&amp;4+15*$A94+4*$A94+11),0)+IF(Analyse!$E$116="X",INDIRECT("'DATA - økonomi'!AK"&amp;4+15*$A94+4*$A94+12),0)+IF(Analyse!$E$117="X",INDIRECT("'DATA - økonomi'!AK"&amp;4+15*$A94+4*$A94+13),0)+IF(Analyse!$E$129="X",INDIRECT("'DATA - økonomi'!AK"&amp;4+15*$A94+4*$A94+14),0)</f>
        <v>0</v>
      </c>
      <c r="AL94" s="36">
        <f ca="1">IF(Analyse!$E$3="X",INDIRECT("'DATA - økonomi'!AL"&amp;4+15*$A94+4*$A94+0),0)+IF(Analyse!$E$4="X",INDIRECT("'DATA - økonomi'!AL"&amp;4+15*$A94+4*$A94+1),0)+IF(Analyse!$E$104="X",INDIRECT("'DATA - økonomi'!AL"&amp;4+15*$A94+4*$A94+2),0)+IF(Analyse!$E$105="X",INDIRECT("'DATA - økonomi'!AL"&amp;4+15*$A94+4*$A94+3),0)+IF(Analyse!$E$106="X",INDIRECT("'DATA - økonomi'!AL"&amp;4+15*$A94+4*$A94+4),0)+IF(Analyse!$E$107="X",INDIRECT("'DATA - økonomi'!AL"&amp;4+15*$A94+4*$A94+5),0)+IF(Analyse!$E$108="X",INDIRECT("'DATA - økonomi'!AL"&amp;4+15*$A94+4*$A94+6),0)+IF(Analyse!$E$109="X",INDIRECT("'DATA - økonomi'!AL"&amp;4+15*$A94+4*$A94+7),0)+IF(Analyse!$E$110="X",INDIRECT("'DATA - økonomi'!AL"&amp;4+15*$A94+4*$A94+8),0)+IF(Analyse!$E$111="X",INDIRECT("'DATA - økonomi'!AL"&amp;4+15*$A94+4*$A94+9),0)+IF(Analyse!$E$112="X",INDIRECT("'DATA - økonomi'!AL"&amp;4+15*$A94+4*$A94+10),0)+IF(Analyse!$E$115="X",INDIRECT("'DATA - økonomi'!AL"&amp;4+15*$A94+4*$A94+11),0)+IF(Analyse!$E$116="X",INDIRECT("'DATA - økonomi'!AL"&amp;4+15*$A94+4*$A94+12),0)+IF(Analyse!$E$117="X",INDIRECT("'DATA - økonomi'!AL"&amp;4+15*$A94+4*$A94+13),0)+IF(Analyse!$E$129="X",INDIRECT("'DATA - økonomi'!AL"&amp;4+15*$A94+4*$A94+14),0)</f>
        <v>0</v>
      </c>
      <c r="AM94" s="36">
        <f ca="1">IF(Analyse!$E$3="X",INDIRECT("'DATA - økonomi'!AM"&amp;4+15*$A94+4*$A94+0),0)+IF(Analyse!$E$4="X",INDIRECT("'DATA - økonomi'!AM"&amp;4+15*$A94+4*$A94+1),0)+IF(Analyse!$E$104="X",INDIRECT("'DATA - økonomi'!AM"&amp;4+15*$A94+4*$A94+2),0)+IF(Analyse!$E$105="X",INDIRECT("'DATA - økonomi'!AM"&amp;4+15*$A94+4*$A94+3),0)+IF(Analyse!$E$106="X",INDIRECT("'DATA - økonomi'!AM"&amp;4+15*$A94+4*$A94+4),0)+IF(Analyse!$E$107="X",INDIRECT("'DATA - økonomi'!AM"&amp;4+15*$A94+4*$A94+5),0)+IF(Analyse!$E$108="X",INDIRECT("'DATA - økonomi'!AM"&amp;4+15*$A94+4*$A94+6),0)+IF(Analyse!$E$109="X",INDIRECT("'DATA - økonomi'!AM"&amp;4+15*$A94+4*$A94+7),0)+IF(Analyse!$E$110="X",INDIRECT("'DATA - økonomi'!AM"&amp;4+15*$A94+4*$A94+8),0)+IF(Analyse!$E$111="X",INDIRECT("'DATA - økonomi'!AM"&amp;4+15*$A94+4*$A94+9),0)+IF(Analyse!$E$112="X",INDIRECT("'DATA - økonomi'!AM"&amp;4+15*$A94+4*$A94+10),0)+IF(Analyse!$E$115="X",INDIRECT("'DATA - økonomi'!AM"&amp;4+15*$A94+4*$A94+11),0)+IF(Analyse!$E$116="X",INDIRECT("'DATA - økonomi'!AM"&amp;4+15*$A94+4*$A94+12),0)+IF(Analyse!$E$117="X",INDIRECT("'DATA - økonomi'!AM"&amp;4+15*$A94+4*$A94+13),0)+IF(Analyse!$E$129="X",INDIRECT("'DATA - økonomi'!AM"&amp;4+15*$A94+4*$A94+14),0)</f>
        <v>0</v>
      </c>
      <c r="AN94" s="36">
        <f ca="1">IF(Analyse!$E$3="X",INDIRECT("'DATA - økonomi'!AN"&amp;4+15*$A94+4*$A94+0),0)+IF(Analyse!$E$4="X",INDIRECT("'DATA - økonomi'!AN"&amp;4+15*$A94+4*$A94+1),0)+IF(Analyse!$E$104="X",INDIRECT("'DATA - økonomi'!AN"&amp;4+15*$A94+4*$A94+2),0)+IF(Analyse!$E$105="X",INDIRECT("'DATA - økonomi'!AN"&amp;4+15*$A94+4*$A94+3),0)+IF(Analyse!$E$106="X",INDIRECT("'DATA - økonomi'!AN"&amp;4+15*$A94+4*$A94+4),0)+IF(Analyse!$E$107="X",INDIRECT("'DATA - økonomi'!AN"&amp;4+15*$A94+4*$A94+5),0)+IF(Analyse!$E$108="X",INDIRECT("'DATA - økonomi'!AN"&amp;4+15*$A94+4*$A94+6),0)+IF(Analyse!$E$109="X",INDIRECT("'DATA - økonomi'!AN"&amp;4+15*$A94+4*$A94+7),0)+IF(Analyse!$E$110="X",INDIRECT("'DATA - økonomi'!AN"&amp;4+15*$A94+4*$A94+8),0)+IF(Analyse!$E$111="X",INDIRECT("'DATA - økonomi'!AN"&amp;4+15*$A94+4*$A94+9),0)+IF(Analyse!$E$112="X",INDIRECT("'DATA - økonomi'!AN"&amp;4+15*$A94+4*$A94+10),0)+IF(Analyse!$E$115="X",INDIRECT("'DATA - økonomi'!AN"&amp;4+15*$A94+4*$A94+11),0)+IF(Analyse!$E$116="X",INDIRECT("'DATA - økonomi'!AN"&amp;4+15*$A94+4*$A94+12),0)+IF(Analyse!$E$117="X",INDIRECT("'DATA - økonomi'!AN"&amp;4+15*$A94+4*$A94+13),0)+IF(Analyse!$E$129="X",INDIRECT("'DATA - økonomi'!AN"&amp;4+15*$A94+4*$A94+14),0)</f>
        <v>0</v>
      </c>
      <c r="AO94" s="36">
        <f ca="1">IF(Analyse!$E$3="X",INDIRECT("'DATA - økonomi'!AO"&amp;4+15*$A94+4*$A94+0),0)+IF(Analyse!$E$4="X",INDIRECT("'DATA - økonomi'!AO"&amp;4+15*$A94+4*$A94+1),0)+IF(Analyse!$E$104="X",INDIRECT("'DATA - økonomi'!AO"&amp;4+15*$A94+4*$A94+2),0)+IF(Analyse!$E$105="X",INDIRECT("'DATA - økonomi'!AO"&amp;4+15*$A94+4*$A94+3),0)+IF(Analyse!$E$106="X",INDIRECT("'DATA - økonomi'!AO"&amp;4+15*$A94+4*$A94+4),0)+IF(Analyse!$E$107="X",INDIRECT("'DATA - økonomi'!AO"&amp;4+15*$A94+4*$A94+5),0)+IF(Analyse!$E$108="X",INDIRECT("'DATA - økonomi'!AO"&amp;4+15*$A94+4*$A94+6),0)+IF(Analyse!$E$109="X",INDIRECT("'DATA - økonomi'!AO"&amp;4+15*$A94+4*$A94+7),0)+IF(Analyse!$E$110="X",INDIRECT("'DATA - økonomi'!AO"&amp;4+15*$A94+4*$A94+8),0)+IF(Analyse!$E$111="X",INDIRECT("'DATA - økonomi'!AO"&amp;4+15*$A94+4*$A94+9),0)+IF(Analyse!$E$112="X",INDIRECT("'DATA - økonomi'!AO"&amp;4+15*$A94+4*$A94+10),0)+IF(Analyse!$E$115="X",INDIRECT("'DATA - økonomi'!AO"&amp;4+15*$A94+4*$A94+11),0)+IF(Analyse!$E$116="X",INDIRECT("'DATA - økonomi'!AO"&amp;4+15*$A94+4*$A94+12),0)+IF(Analyse!$E$117="X",INDIRECT("'DATA - økonomi'!AO"&amp;4+15*$A94+4*$A94+13),0)+IF(Analyse!$E$129="X",INDIRECT("'DATA - økonomi'!AO"&amp;4+15*$A94+4*$A94+14),0)</f>
        <v>0</v>
      </c>
      <c r="AP94" s="30"/>
      <c r="AQ94" s="35" t="s">
        <v>102</v>
      </c>
      <c r="AR94" s="36">
        <f ca="1">INDIRECT("'DATA - økonomi'!AE"&amp;($A197+1)*19)</f>
        <v>25748.1</v>
      </c>
      <c r="AS94" s="36">
        <f ca="1">INDIRECT("'DATA - økonomi'!AF"&amp;($A197+1)*19)</f>
        <v>25642.867000000002</v>
      </c>
      <c r="AT94" s="36">
        <f ca="1">INDIRECT("'DATA - økonomi'!AG"&amp;($A197+1)*19)</f>
        <v>25603.201000000001</v>
      </c>
      <c r="AU94" s="36">
        <f ca="1">INDIRECT("'DATA - økonomi'!AH"&amp;($A197+1)*19)</f>
        <v>25764.269</v>
      </c>
      <c r="AV94" s="36">
        <f ca="1">INDIRECT("'DATA - økonomi'!AI"&amp;($A197+1)*19)</f>
        <v>25736.022000000001</v>
      </c>
      <c r="AW94" s="36">
        <f ca="1">INDIRECT("'DATA - økonomi'!AJ"&amp;($A197+1)*19)</f>
        <v>25706.400000000001</v>
      </c>
      <c r="AX94" s="36">
        <f ca="1">INDIRECT("'DATA - økonomi'!AK"&amp;($A197+1)*19)</f>
        <v>25760.663000000004</v>
      </c>
      <c r="AY94" s="36">
        <f ca="1">INDIRECT("'DATA - økonomi'!AL"&amp;($A197+1)*19)</f>
        <v>25645.200000000001</v>
      </c>
      <c r="AZ94" s="36">
        <f ca="1">INDIRECT("'DATA - økonomi'!AM"&amp;($A197+1)*19)</f>
        <v>25588.42</v>
      </c>
      <c r="BA94" s="36">
        <f ca="1">INDIRECT("'DATA - økonomi'!AN"&amp;($A197+1)*19)</f>
        <v>25429.812000000002</v>
      </c>
      <c r="BB94" s="36">
        <f ca="1">INDIRECT("'DATA - økonomi'!AO"&amp;($A197+1)*19)</f>
        <v>25582.703999999998</v>
      </c>
      <c r="BC94" s="30"/>
    </row>
    <row r="95" spans="1:55" x14ac:dyDescent="0.25">
      <c r="A95" s="32">
        <v>91</v>
      </c>
      <c r="B95" s="35" t="s">
        <v>103</v>
      </c>
      <c r="C95" s="36">
        <f ca="1">IF(Analyse!$E$3="X",INDIRECT("'DATA - økonomi'!C"&amp;4+15*$A95+4*$A95+0),0)+IF(Analyse!$E$4="X",INDIRECT("'DATA - økonomi'!C"&amp;4+15*$A95+4*$A95+1),0)+IF(Analyse!$E$104="X",INDIRECT("'DATA - økonomi'!C"&amp;4+15*$A95+4*$A95+2),0)+IF(Analyse!$E$105="X",INDIRECT("'DATA - økonomi'!C"&amp;4+15*$A95+4*$A95+3),0)+IF(Analyse!$E$106="X",INDIRECT("'DATA - økonomi'!C"&amp;4+15*$A95+4*$A95+4),0)+IF(Analyse!$E$107="X",INDIRECT("'DATA - økonomi'!C"&amp;4+15*$A95+4*$A95+5),0)+IF(Analyse!$E$108="X",INDIRECT("'DATA - økonomi'!C"&amp;4+15*$A95+4*$A95+6),0)+IF(Analyse!$E$109="X",INDIRECT("'DATA - økonomi'!C"&amp;4+15*$A95+4*$A95+7),0)+IF(Analyse!$E$110="X",INDIRECT("'DATA - økonomi'!C"&amp;4+15*$A95+4*$A95+8),0)+IF(Analyse!$E$111="X",INDIRECT("'DATA - økonomi'!C"&amp;4+15*$A95+4*$A95+9),0)+IF(Analyse!$E$112="X",INDIRECT("'DATA - økonomi'!C"&amp;4+15*$A95+4*$A95+10),0)+IF(Analyse!$E$115="X",INDIRECT("'DATA - økonomi'!C"&amp;4+15*$A95+4*$A95+11),0)+IF(Analyse!$E$116="X",INDIRECT("'DATA - økonomi'!C"&amp;4+15*$A95+4*$A95+12),0)+IF(Analyse!$E$117="X",INDIRECT("'DATA - økonomi'!C"&amp;4+15*$A95+4*$A95+13),0)+IF(Analyse!$E$129="X",INDIRECT("'DATA - økonomi'!C"&amp;4+15*$A95+4*$A95+14),0)</f>
        <v>0</v>
      </c>
      <c r="D95" s="36">
        <f ca="1">IF(Analyse!$E$3="X",INDIRECT("'DATA - økonomi'!D"&amp;4+15*$A95+4*$A95+0),0)+IF(Analyse!$E$4="X",INDIRECT("'DATA - økonomi'!D"&amp;4+15*$A95+4*$A95+1),0)+IF(Analyse!$E$104="X",INDIRECT("'DATA - økonomi'!D"&amp;4+15*$A95+4*$A95+2),0)+IF(Analyse!$E$105="X",INDIRECT("'DATA - økonomi'!D"&amp;4+15*$A95+4*$A95+3),0)+IF(Analyse!$E$106="X",INDIRECT("'DATA - økonomi'!D"&amp;4+15*$A95+4*$A95+4),0)+IF(Analyse!$E$107="X",INDIRECT("'DATA - økonomi'!D"&amp;4+15*$A95+4*$A95+5),0)+IF(Analyse!$E$108="X",INDIRECT("'DATA - økonomi'!D"&amp;4+15*$A95+4*$A95+6),0)+IF(Analyse!$E$109="X",INDIRECT("'DATA - økonomi'!D"&amp;4+15*$A95+4*$A95+7),0)+IF(Analyse!$E$110="X",INDIRECT("'DATA - økonomi'!D"&amp;4+15*$A95+4*$A95+8),0)+IF(Analyse!$E$111="X",INDIRECT("'DATA - økonomi'!D"&amp;4+15*$A95+4*$A95+9),0)+IF(Analyse!$E$112="X",INDIRECT("'DATA - økonomi'!D"&amp;4+15*$A95+4*$A95+10),0)+IF(Analyse!$E$115="X",INDIRECT("'DATA - økonomi'!D"&amp;4+15*$A95+4*$A95+11),0)+IF(Analyse!$E$116="X",INDIRECT("'DATA - økonomi'!D"&amp;4+15*$A95+4*$A95+12),0)+IF(Analyse!$E$117="X",INDIRECT("'DATA - økonomi'!D"&amp;4+15*$A95+4*$A95+13),0)+IF(Analyse!$E$129="X",INDIRECT("'DATA - økonomi'!D"&amp;4+15*$A95+4*$A95+14),0)</f>
        <v>0</v>
      </c>
      <c r="E95" s="36">
        <f ca="1">IF(Analyse!$E$3="X",INDIRECT("'DATA - økonomi'!E"&amp;4+15*$A95+4*$A95+0),0)+IF(Analyse!$E$4="X",INDIRECT("'DATA - økonomi'!E"&amp;4+15*$A95+4*$A95+1),0)+IF(Analyse!$E$104="X",INDIRECT("'DATA - økonomi'!E"&amp;4+15*$A95+4*$A95+2),0)+IF(Analyse!$E$105="X",INDIRECT("'DATA - økonomi'!E"&amp;4+15*$A95+4*$A95+3),0)+IF(Analyse!$E$106="X",INDIRECT("'DATA - økonomi'!E"&amp;4+15*$A95+4*$A95+4),0)+IF(Analyse!$E$107="X",INDIRECT("'DATA - økonomi'!E"&amp;4+15*$A95+4*$A95+5),0)+IF(Analyse!$E$108="X",INDIRECT("'DATA - økonomi'!E"&amp;4+15*$A95+4*$A95+6),0)+IF(Analyse!$E$109="X",INDIRECT("'DATA - økonomi'!E"&amp;4+15*$A95+4*$A95+7),0)+IF(Analyse!$E$110="X",INDIRECT("'DATA - økonomi'!E"&amp;4+15*$A95+4*$A95+8),0)+IF(Analyse!$E$111="X",INDIRECT("'DATA - økonomi'!E"&amp;4+15*$A95+4*$A95+9),0)+IF(Analyse!$E$112="X",INDIRECT("'DATA - økonomi'!E"&amp;4+15*$A95+4*$A95+10),0)+IF(Analyse!$E$115="X",INDIRECT("'DATA - økonomi'!E"&amp;4+15*$A95+4*$A95+11),0)+IF(Analyse!$E$116="X",INDIRECT("'DATA - økonomi'!E"&amp;4+15*$A95+4*$A95+12),0)+IF(Analyse!$E$117="X",INDIRECT("'DATA - økonomi'!E"&amp;4+15*$A95+4*$A95+13),0)+IF(Analyse!$E$129="X",INDIRECT("'DATA - økonomi'!E"&amp;4+15*$A95+4*$A95+14),0)</f>
        <v>0</v>
      </c>
      <c r="F95" s="36">
        <f ca="1">IF(Analyse!$E$3="X",INDIRECT("'DATA - økonomi'!F"&amp;4+15*$A95+4*$A95+0),0)+IF(Analyse!$E$4="X",INDIRECT("'DATA - økonomi'!F"&amp;4+15*$A95+4*$A95+1),0)+IF(Analyse!$E$104="X",INDIRECT("'DATA - økonomi'!F"&amp;4+15*$A95+4*$A95+2),0)+IF(Analyse!$E$105="X",INDIRECT("'DATA - økonomi'!F"&amp;4+15*$A95+4*$A95+3),0)+IF(Analyse!$E$106="X",INDIRECT("'DATA - økonomi'!F"&amp;4+15*$A95+4*$A95+4),0)+IF(Analyse!$E$107="X",INDIRECT("'DATA - økonomi'!F"&amp;4+15*$A95+4*$A95+5),0)+IF(Analyse!$E$108="X",INDIRECT("'DATA - økonomi'!F"&amp;4+15*$A95+4*$A95+6),0)+IF(Analyse!$E$109="X",INDIRECT("'DATA - økonomi'!F"&amp;4+15*$A95+4*$A95+7),0)+IF(Analyse!$E$110="X",INDIRECT("'DATA - økonomi'!F"&amp;4+15*$A95+4*$A95+8),0)+IF(Analyse!$E$111="X",INDIRECT("'DATA - økonomi'!F"&amp;4+15*$A95+4*$A95+9),0)+IF(Analyse!$E$112="X",INDIRECT("'DATA - økonomi'!F"&amp;4+15*$A95+4*$A95+10),0)+IF(Analyse!$E$115="X",INDIRECT("'DATA - økonomi'!F"&amp;4+15*$A95+4*$A95+11),0)+IF(Analyse!$E$116="X",INDIRECT("'DATA - økonomi'!F"&amp;4+15*$A95+4*$A95+12),0)+IF(Analyse!$E$117="X",INDIRECT("'DATA - økonomi'!F"&amp;4+15*$A95+4*$A95+13),0)+IF(Analyse!$E$129="X",INDIRECT("'DATA - økonomi'!F"&amp;4+15*$A95+4*$A95+14),0)</f>
        <v>0</v>
      </c>
      <c r="G95" s="36">
        <f ca="1">IF(Analyse!$E$3="X",INDIRECT("'DATA - økonomi'!G"&amp;4+15*$A95+4*$A95+0),0)+IF(Analyse!$E$4="X",INDIRECT("'DATA - økonomi'!G"&amp;4+15*$A95+4*$A95+1),0)+IF(Analyse!$E$104="X",INDIRECT("'DATA - økonomi'!G"&amp;4+15*$A95+4*$A95+2),0)+IF(Analyse!$E$105="X",INDIRECT("'DATA - økonomi'!G"&amp;4+15*$A95+4*$A95+3),0)+IF(Analyse!$E$106="X",INDIRECT("'DATA - økonomi'!G"&amp;4+15*$A95+4*$A95+4),0)+IF(Analyse!$E$107="X",INDIRECT("'DATA - økonomi'!G"&amp;4+15*$A95+4*$A95+5),0)+IF(Analyse!$E$108="X",INDIRECT("'DATA - økonomi'!G"&amp;4+15*$A95+4*$A95+6),0)+IF(Analyse!$E$109="X",INDIRECT("'DATA - økonomi'!G"&amp;4+15*$A95+4*$A95+7),0)+IF(Analyse!$E$110="X",INDIRECT("'DATA - økonomi'!G"&amp;4+15*$A95+4*$A95+8),0)+IF(Analyse!$E$111="X",INDIRECT("'DATA - økonomi'!G"&amp;4+15*$A95+4*$A95+9),0)+IF(Analyse!$E$112="X",INDIRECT("'DATA - økonomi'!G"&amp;4+15*$A95+4*$A95+10),0)+IF(Analyse!$E$115="X",INDIRECT("'DATA - økonomi'!G"&amp;4+15*$A95+4*$A95+11),0)+IF(Analyse!$E$116="X",INDIRECT("'DATA - økonomi'!G"&amp;4+15*$A95+4*$A95+12),0)+IF(Analyse!$E$117="X",INDIRECT("'DATA - økonomi'!G"&amp;4+15*$A95+4*$A95+13),0)+IF(Analyse!$E$129="X",INDIRECT("'DATA - økonomi'!G"&amp;4+15*$A95+4*$A95+14),0)</f>
        <v>0</v>
      </c>
      <c r="H95" s="36">
        <f ca="1">IF(Analyse!$E$3="X",INDIRECT("'DATA - økonomi'!H"&amp;4+15*$A95+4*$A95+0),0)+IF(Analyse!$E$4="X",INDIRECT("'DATA - økonomi'!H"&amp;4+15*$A95+4*$A95+1),0)+IF(Analyse!$E$104="X",INDIRECT("'DATA - økonomi'!H"&amp;4+15*$A95+4*$A95+2),0)+IF(Analyse!$E$105="X",INDIRECT("'DATA - økonomi'!H"&amp;4+15*$A95+4*$A95+3),0)+IF(Analyse!$E$106="X",INDIRECT("'DATA - økonomi'!H"&amp;4+15*$A95+4*$A95+4),0)+IF(Analyse!$E$107="X",INDIRECT("'DATA - økonomi'!H"&amp;4+15*$A95+4*$A95+5),0)+IF(Analyse!$E$108="X",INDIRECT("'DATA - økonomi'!H"&amp;4+15*$A95+4*$A95+6),0)+IF(Analyse!$E$109="X",INDIRECT("'DATA - økonomi'!H"&amp;4+15*$A95+4*$A95+7),0)+IF(Analyse!$E$110="X",INDIRECT("'DATA - økonomi'!H"&amp;4+15*$A95+4*$A95+8),0)+IF(Analyse!$E$111="X",INDIRECT("'DATA - økonomi'!H"&amp;4+15*$A95+4*$A95+9),0)+IF(Analyse!$E$112="X",INDIRECT("'DATA - økonomi'!H"&amp;4+15*$A95+4*$A95+10),0)+IF(Analyse!$E$115="X",INDIRECT("'DATA - økonomi'!H"&amp;4+15*$A95+4*$A95+11),0)+IF(Analyse!$E$116="X",INDIRECT("'DATA - økonomi'!H"&amp;4+15*$A95+4*$A95+12),0)+IF(Analyse!$E$117="X",INDIRECT("'DATA - økonomi'!H"&amp;4+15*$A95+4*$A95+13),0)+IF(Analyse!$E$129="X",INDIRECT("'DATA - økonomi'!H"&amp;4+15*$A95+4*$A95+14),0)</f>
        <v>0</v>
      </c>
      <c r="I95" s="36">
        <f ca="1">IF(Analyse!$E$3="X",INDIRECT("'DATA - økonomi'!I"&amp;4+15*$A95+4*$A95+0),0)+IF(Analyse!$E$4="X",INDIRECT("'DATA - økonomi'!I"&amp;4+15*$A95+4*$A95+1),0)+IF(Analyse!$E$104="X",INDIRECT("'DATA - økonomi'!I"&amp;4+15*$A95+4*$A95+2),0)+IF(Analyse!$E$105="X",INDIRECT("'DATA - økonomi'!I"&amp;4+15*$A95+4*$A95+3),0)+IF(Analyse!$E$106="X",INDIRECT("'DATA - økonomi'!I"&amp;4+15*$A95+4*$A95+4),0)+IF(Analyse!$E$107="X",INDIRECT("'DATA - økonomi'!I"&amp;4+15*$A95+4*$A95+5),0)+IF(Analyse!$E$108="X",INDIRECT("'DATA - økonomi'!I"&amp;4+15*$A95+4*$A95+6),0)+IF(Analyse!$E$109="X",INDIRECT("'DATA - økonomi'!I"&amp;4+15*$A95+4*$A95+7),0)+IF(Analyse!$E$110="X",INDIRECT("'DATA - økonomi'!I"&amp;4+15*$A95+4*$A95+8),0)+IF(Analyse!$E$111="X",INDIRECT("'DATA - økonomi'!I"&amp;4+15*$A95+4*$A95+9),0)+IF(Analyse!$E$112="X",INDIRECT("'DATA - økonomi'!I"&amp;4+15*$A95+4*$A95+10),0)+IF(Analyse!$E$115="X",INDIRECT("'DATA - økonomi'!I"&amp;4+15*$A95+4*$A95+11),0)+IF(Analyse!$E$116="X",INDIRECT("'DATA - økonomi'!I"&amp;4+15*$A95+4*$A95+12),0)+IF(Analyse!$E$117="X",INDIRECT("'DATA - økonomi'!I"&amp;4+15*$A95+4*$A95+13),0)+IF(Analyse!$E$129="X",INDIRECT("'DATA - økonomi'!I"&amp;4+15*$A95+4*$A95+14),0)</f>
        <v>0</v>
      </c>
      <c r="J95" s="36">
        <f ca="1">IF(Analyse!$E$3="X",INDIRECT("'DATA - økonomi'!J"&amp;4+15*$A95+4*$A95+0),0)+IF(Analyse!$E$4="X",INDIRECT("'DATA - økonomi'!J"&amp;4+15*$A95+4*$A95+1),0)+IF(Analyse!$E$104="X",INDIRECT("'DATA - økonomi'!J"&amp;4+15*$A95+4*$A95+2),0)+IF(Analyse!$E$105="X",INDIRECT("'DATA - økonomi'!J"&amp;4+15*$A95+4*$A95+3),0)+IF(Analyse!$E$106="X",INDIRECT("'DATA - økonomi'!J"&amp;4+15*$A95+4*$A95+4),0)+IF(Analyse!$E$107="X",INDIRECT("'DATA - økonomi'!J"&amp;4+15*$A95+4*$A95+5),0)+IF(Analyse!$E$108="X",INDIRECT("'DATA - økonomi'!J"&amp;4+15*$A95+4*$A95+6),0)+IF(Analyse!$E$109="X",INDIRECT("'DATA - økonomi'!J"&amp;4+15*$A95+4*$A95+7),0)+IF(Analyse!$E$110="X",INDIRECT("'DATA - økonomi'!J"&amp;4+15*$A95+4*$A95+8),0)+IF(Analyse!$E$111="X",INDIRECT("'DATA - økonomi'!J"&amp;4+15*$A95+4*$A95+9),0)+IF(Analyse!$E$112="X",INDIRECT("'DATA - økonomi'!J"&amp;4+15*$A95+4*$A95+10),0)+IF(Analyse!$E$115="X",INDIRECT("'DATA - økonomi'!J"&amp;4+15*$A95+4*$A95+11),0)+IF(Analyse!$E$116="X",INDIRECT("'DATA - økonomi'!J"&amp;4+15*$A95+4*$A95+12),0)+IF(Analyse!$E$117="X",INDIRECT("'DATA - økonomi'!J"&amp;4+15*$A95+4*$A95+13),0)+IF(Analyse!$E$129="X",INDIRECT("'DATA - økonomi'!J"&amp;4+15*$A95+4*$A95+14),0)</f>
        <v>0</v>
      </c>
      <c r="K95" s="36">
        <f ca="1">IF(Analyse!$E$3="X",INDIRECT("'DATA - økonomi'!K"&amp;4+15*$A95+4*$A95+0),0)+IF(Analyse!$E$4="X",INDIRECT("'DATA - økonomi'!K"&amp;4+15*$A95+4*$A95+1),0)+IF(Analyse!$E$104="X",INDIRECT("'DATA - økonomi'!K"&amp;4+15*$A95+4*$A95+2),0)+IF(Analyse!$E$105="X",INDIRECT("'DATA - økonomi'!K"&amp;4+15*$A95+4*$A95+3),0)+IF(Analyse!$E$106="X",INDIRECT("'DATA - økonomi'!K"&amp;4+15*$A95+4*$A95+4),0)+IF(Analyse!$E$107="X",INDIRECT("'DATA - økonomi'!K"&amp;4+15*$A95+4*$A95+5),0)+IF(Analyse!$E$108="X",INDIRECT("'DATA - økonomi'!K"&amp;4+15*$A95+4*$A95+6),0)+IF(Analyse!$E$109="X",INDIRECT("'DATA - økonomi'!K"&amp;4+15*$A95+4*$A95+7),0)+IF(Analyse!$E$110="X",INDIRECT("'DATA - økonomi'!K"&amp;4+15*$A95+4*$A95+8),0)+IF(Analyse!$E$111="X",INDIRECT("'DATA - økonomi'!K"&amp;4+15*$A95+4*$A95+9),0)+IF(Analyse!$E$112="X",INDIRECT("'DATA - økonomi'!K"&amp;4+15*$A95+4*$A95+10),0)+IF(Analyse!$E$115="X",INDIRECT("'DATA - økonomi'!K"&amp;4+15*$A95+4*$A95+11),0)+IF(Analyse!$E$116="X",INDIRECT("'DATA - økonomi'!K"&amp;4+15*$A95+4*$A95+12),0)+IF(Analyse!$E$117="X",INDIRECT("'DATA - økonomi'!K"&amp;4+15*$A95+4*$A95+13),0)+IF(Analyse!$E$129="X",INDIRECT("'DATA - økonomi'!K"&amp;4+15*$A95+4*$A95+14),0)</f>
        <v>0</v>
      </c>
      <c r="L95" s="36">
        <f ca="1">IF(Analyse!$E$3="X",INDIRECT("'DATA - økonomi'!L"&amp;4+15*$A95+4*$A95+0),0)+IF(Analyse!$E$4="X",INDIRECT("'DATA - økonomi'!L"&amp;4+15*$A95+4*$A95+1),0)+IF(Analyse!$E$104="X",INDIRECT("'DATA - økonomi'!L"&amp;4+15*$A95+4*$A95+2),0)+IF(Analyse!$E$105="X",INDIRECT("'DATA - økonomi'!L"&amp;4+15*$A95+4*$A95+3),0)+IF(Analyse!$E$106="X",INDIRECT("'DATA - økonomi'!L"&amp;4+15*$A95+4*$A95+4),0)+IF(Analyse!$E$107="X",INDIRECT("'DATA - økonomi'!L"&amp;4+15*$A95+4*$A95+5),0)+IF(Analyse!$E$108="X",INDIRECT("'DATA - økonomi'!L"&amp;4+15*$A95+4*$A95+6),0)+IF(Analyse!$E$109="X",INDIRECT("'DATA - økonomi'!L"&amp;4+15*$A95+4*$A95+7),0)+IF(Analyse!$E$110="X",INDIRECT("'DATA - økonomi'!L"&amp;4+15*$A95+4*$A95+8),0)+IF(Analyse!$E$111="X",INDIRECT("'DATA - økonomi'!L"&amp;4+15*$A95+4*$A95+9),0)+IF(Analyse!$E$112="X",INDIRECT("'DATA - økonomi'!L"&amp;4+15*$A95+4*$A95+10),0)+IF(Analyse!$E$115="X",INDIRECT("'DATA - økonomi'!L"&amp;4+15*$A95+4*$A95+11),0)+IF(Analyse!$E$116="X",INDIRECT("'DATA - økonomi'!L"&amp;4+15*$A95+4*$A95+12),0)+IF(Analyse!$E$117="X",INDIRECT("'DATA - økonomi'!L"&amp;4+15*$A95+4*$A95+13),0)+IF(Analyse!$E$129="X",INDIRECT("'DATA - økonomi'!L"&amp;4+15*$A95+4*$A95+14),0)</f>
        <v>0</v>
      </c>
      <c r="M95" s="36">
        <f ca="1">IF(Analyse!$E$3="X",INDIRECT("'DATA - økonomi'!M"&amp;4+15*$A95+4*$A95+0),0)+IF(Analyse!$E$4="X",INDIRECT("'DATA - økonomi'!M"&amp;4+15*$A95+4*$A95+1),0)+IF(Analyse!$E$104="X",INDIRECT("'DATA - økonomi'!M"&amp;4+15*$A95+4*$A95+2),0)+IF(Analyse!$E$105="X",INDIRECT("'DATA - økonomi'!M"&amp;4+15*$A95+4*$A95+3),0)+IF(Analyse!$E$106="X",INDIRECT("'DATA - økonomi'!M"&amp;4+15*$A95+4*$A95+4),0)+IF(Analyse!$E$107="X",INDIRECT("'DATA - økonomi'!M"&amp;4+15*$A95+4*$A95+5),0)+IF(Analyse!$E$108="X",INDIRECT("'DATA - økonomi'!M"&amp;4+15*$A95+4*$A95+6),0)+IF(Analyse!$E$109="X",INDIRECT("'DATA - økonomi'!M"&amp;4+15*$A95+4*$A95+7),0)+IF(Analyse!$E$110="X",INDIRECT("'DATA - økonomi'!M"&amp;4+15*$A95+4*$A95+8),0)+IF(Analyse!$E$111="X",INDIRECT("'DATA - økonomi'!M"&amp;4+15*$A95+4*$A95+9),0)+IF(Analyse!$E$112="X",INDIRECT("'DATA - økonomi'!M"&amp;4+15*$A95+4*$A95+10),0)+IF(Analyse!$E$115="X",INDIRECT("'DATA - økonomi'!M"&amp;4+15*$A95+4*$A95+11),0)+IF(Analyse!$E$116="X",INDIRECT("'DATA - økonomi'!M"&amp;4+15*$A95+4*$A95+12),0)+IF(Analyse!$E$117="X",INDIRECT("'DATA - økonomi'!M"&amp;4+15*$A95+4*$A95+13),0)+IF(Analyse!$E$129="X",INDIRECT("'DATA - økonomi'!M"&amp;4+15*$A95+4*$A95+14),0)</f>
        <v>0</v>
      </c>
      <c r="N95" s="36">
        <f ca="1">IF(Analyse!$E$3="X",INDIRECT("'DATA - økonomi'!N"&amp;4+15*$A95+4*$A95+0),0)+IF(Analyse!$E$4="X",INDIRECT("'DATA - økonomi'!N"&amp;4+15*$A95+4*$A95+1),0)+IF(Analyse!$E$104="X",INDIRECT("'DATA - økonomi'!N"&amp;4+15*$A95+4*$A95+2),0)+IF(Analyse!$E$105="X",INDIRECT("'DATA - økonomi'!N"&amp;4+15*$A95+4*$A95+3),0)+IF(Analyse!$E$106="X",INDIRECT("'DATA - økonomi'!N"&amp;4+15*$A95+4*$A95+4),0)+IF(Analyse!$E$107="X",INDIRECT("'DATA - økonomi'!N"&amp;4+15*$A95+4*$A95+5),0)+IF(Analyse!$E$108="X",INDIRECT("'DATA - økonomi'!N"&amp;4+15*$A95+4*$A95+6),0)+IF(Analyse!$E$109="X",INDIRECT("'DATA - økonomi'!N"&amp;4+15*$A95+4*$A95+7),0)+IF(Analyse!$E$110="X",INDIRECT("'DATA - økonomi'!N"&amp;4+15*$A95+4*$A95+8),0)+IF(Analyse!$E$111="X",INDIRECT("'DATA - økonomi'!N"&amp;4+15*$A95+4*$A95+9),0)+IF(Analyse!$E$112="X",INDIRECT("'DATA - økonomi'!N"&amp;4+15*$A95+4*$A95+10),0)+IF(Analyse!$E$115="X",INDIRECT("'DATA - økonomi'!N"&amp;4+15*$A95+4*$A95+11),0)+IF(Analyse!$E$116="X",INDIRECT("'DATA - økonomi'!N"&amp;4+15*$A95+4*$A95+12),0)+IF(Analyse!$E$117="X",INDIRECT("'DATA - økonomi'!N"&amp;4+15*$A95+4*$A95+13),0)+IF(Analyse!$E$129="X",INDIRECT("'DATA - økonomi'!N"&amp;4+15*$A95+4*$A95+14),0)</f>
        <v>0</v>
      </c>
      <c r="O95" s="32"/>
      <c r="P95" s="35" t="s">
        <v>103</v>
      </c>
      <c r="Q95" s="36">
        <f ca="1">IF(Analyse!$E$3="X",INDIRECT("'DATA - økonomi'!Q"&amp;4+15*$A95+4*$A95+0),0)+IF(Analyse!$E$4="X",INDIRECT("'DATA - økonomi'!Q"&amp;4+15*$A95+4*$A95+1),0)+IF(Analyse!$E$104="X",INDIRECT("'DATA - økonomi'!Q"&amp;4+15*$A95+4*$A95+2),0)+IF(Analyse!$E$105="X",INDIRECT("'DATA - økonomi'!Q"&amp;4+15*$A95+4*$A95+3),0)+IF(Analyse!$E$106="X",INDIRECT("'DATA - økonomi'!Q"&amp;4+15*$A95+4*$A95+4),0)+IF(Analyse!$E$107="X",INDIRECT("'DATA - økonomi'!Q"&amp;4+15*$A95+4*$A95+5),0)+IF(Analyse!$E$108="X",INDIRECT("'DATA - økonomi'!Q"&amp;4+15*$A95+4*$A95+6),0)+IF(Analyse!$E$109="X",INDIRECT("'DATA - økonomi'!Q"&amp;4+15*$A95+4*$A95+7),0)+IF(Analyse!$E$110="X",INDIRECT("'DATA - økonomi'!Q"&amp;4+15*$A95+4*$A95+8),0)+IF(Analyse!$E$111="X",INDIRECT("'DATA - økonomi'!Q"&amp;4+15*$A95+4*$A95+9),0)+IF(Analyse!$E$112="X",INDIRECT("'DATA - økonomi'!Q"&amp;4+15*$A95+4*$A95+10),0)+IF(Analyse!$E$115="X",INDIRECT("'DATA - økonomi'!Q"&amp;4+15*$A95+4*$A95+11),0)+IF(Analyse!$E$116="X",INDIRECT("'DATA - økonomi'!Q"&amp;4+15*$A95+4*$A95+12),0)+IF(Analyse!$E$117="X",INDIRECT("'DATA - økonomi'!Q"&amp;4+15*$A95+4*$A95+13),0)+IF(Analyse!$E$129="X",INDIRECT("'DATA - økonomi'!Q"&amp;4+15*$A95+4*$A95+14),0)</f>
        <v>0</v>
      </c>
      <c r="R95" s="36">
        <f ca="1">IF(Analyse!$E$3="X",INDIRECT("'DATA - økonomi'!R"&amp;4+15*$A95+4*$A95+0),0)+IF(Analyse!$E$4="X",INDIRECT("'DATA - økonomi'!R"&amp;4+15*$A95+4*$A95+1),0)+IF(Analyse!$E$104="X",INDIRECT("'DATA - økonomi'!R"&amp;4+15*$A95+4*$A95+2),0)+IF(Analyse!$E$105="X",INDIRECT("'DATA - økonomi'!R"&amp;4+15*$A95+4*$A95+3),0)+IF(Analyse!$E$106="X",INDIRECT("'DATA - økonomi'!R"&amp;4+15*$A95+4*$A95+4),0)+IF(Analyse!$E$107="X",INDIRECT("'DATA - økonomi'!R"&amp;4+15*$A95+4*$A95+5),0)+IF(Analyse!$E$108="X",INDIRECT("'DATA - økonomi'!R"&amp;4+15*$A95+4*$A95+6),0)+IF(Analyse!$E$109="X",INDIRECT("'DATA - økonomi'!R"&amp;4+15*$A95+4*$A95+7),0)+IF(Analyse!$E$110="X",INDIRECT("'DATA - økonomi'!R"&amp;4+15*$A95+4*$A95+8),0)+IF(Analyse!$E$111="X",INDIRECT("'DATA - økonomi'!R"&amp;4+15*$A95+4*$A95+9),0)+IF(Analyse!$E$112="X",INDIRECT("'DATA - økonomi'!R"&amp;4+15*$A95+4*$A95+10),0)+IF(Analyse!$E$115="X",INDIRECT("'DATA - økonomi'!R"&amp;4+15*$A95+4*$A95+11),0)+IF(Analyse!$E$116="X",INDIRECT("'DATA - økonomi'!R"&amp;4+15*$A95+4*$A95+12),0)+IF(Analyse!$E$117="X",INDIRECT("'DATA - økonomi'!R"&amp;4+15*$A95+4*$A95+13),0)+IF(Analyse!$E$129="X",INDIRECT("'DATA - økonomi'!R"&amp;4+15*$A95+4*$A95+14),0)</f>
        <v>0</v>
      </c>
      <c r="S95" s="36">
        <f ca="1">IF(Analyse!$E$3="X",INDIRECT("'DATA - økonomi'!S"&amp;4+15*$A95+4*$A95+0),0)+IF(Analyse!$E$4="X",INDIRECT("'DATA - økonomi'!S"&amp;4+15*$A95+4*$A95+1),0)+IF(Analyse!$E$104="X",INDIRECT("'DATA - økonomi'!S"&amp;4+15*$A95+4*$A95+2),0)+IF(Analyse!$E$105="X",INDIRECT("'DATA - økonomi'!S"&amp;4+15*$A95+4*$A95+3),0)+IF(Analyse!$E$106="X",INDIRECT("'DATA - økonomi'!S"&amp;4+15*$A95+4*$A95+4),0)+IF(Analyse!$E$107="X",INDIRECT("'DATA - økonomi'!S"&amp;4+15*$A95+4*$A95+5),0)+IF(Analyse!$E$108="X",INDIRECT("'DATA - økonomi'!S"&amp;4+15*$A95+4*$A95+6),0)+IF(Analyse!$E$109="X",INDIRECT("'DATA - økonomi'!S"&amp;4+15*$A95+4*$A95+7),0)+IF(Analyse!$E$110="X",INDIRECT("'DATA - økonomi'!S"&amp;4+15*$A95+4*$A95+8),0)+IF(Analyse!$E$111="X",INDIRECT("'DATA - økonomi'!S"&amp;4+15*$A95+4*$A95+9),0)+IF(Analyse!$E$112="X",INDIRECT("'DATA - økonomi'!S"&amp;4+15*$A95+4*$A95+10),0)+IF(Analyse!$E$115="X",INDIRECT("'DATA - økonomi'!S"&amp;4+15*$A95+4*$A95+11),0)+IF(Analyse!$E$116="X",INDIRECT("'DATA - økonomi'!S"&amp;4+15*$A95+4*$A95+12),0)+IF(Analyse!$E$117="X",INDIRECT("'DATA - økonomi'!S"&amp;4+15*$A95+4*$A95+13),0)+IF(Analyse!$E$129="X",INDIRECT("'DATA - økonomi'!S"&amp;4+15*$A95+4*$A95+14),0)</f>
        <v>0</v>
      </c>
      <c r="T95" s="36">
        <f ca="1">IF(Analyse!$E$3="X",INDIRECT("'DATA - økonomi'!T"&amp;4+15*$A95+4*$A95+0),0)+IF(Analyse!$E$4="X",INDIRECT("'DATA - økonomi'!T"&amp;4+15*$A95+4*$A95+1),0)+IF(Analyse!$E$104="X",INDIRECT("'DATA - økonomi'!T"&amp;4+15*$A95+4*$A95+2),0)+IF(Analyse!$E$105="X",INDIRECT("'DATA - økonomi'!T"&amp;4+15*$A95+4*$A95+3),0)+IF(Analyse!$E$106="X",INDIRECT("'DATA - økonomi'!T"&amp;4+15*$A95+4*$A95+4),0)+IF(Analyse!$E$107="X",INDIRECT("'DATA - økonomi'!T"&amp;4+15*$A95+4*$A95+5),0)+IF(Analyse!$E$108="X",INDIRECT("'DATA - økonomi'!T"&amp;4+15*$A95+4*$A95+6),0)+IF(Analyse!$E$109="X",INDIRECT("'DATA - økonomi'!T"&amp;4+15*$A95+4*$A95+7),0)+IF(Analyse!$E$110="X",INDIRECT("'DATA - økonomi'!T"&amp;4+15*$A95+4*$A95+8),0)+IF(Analyse!$E$111="X",INDIRECT("'DATA - økonomi'!T"&amp;4+15*$A95+4*$A95+9),0)+IF(Analyse!$E$112="X",INDIRECT("'DATA - økonomi'!T"&amp;4+15*$A95+4*$A95+10),0)+IF(Analyse!$E$115="X",INDIRECT("'DATA - økonomi'!T"&amp;4+15*$A95+4*$A95+11),0)+IF(Analyse!$E$116="X",INDIRECT("'DATA - økonomi'!T"&amp;4+15*$A95+4*$A95+12),0)+IF(Analyse!$E$117="X",INDIRECT("'DATA - økonomi'!T"&amp;4+15*$A95+4*$A95+13),0)+IF(Analyse!$E$129="X",INDIRECT("'DATA - økonomi'!T"&amp;4+15*$A95+4*$A95+14),0)</f>
        <v>0</v>
      </c>
      <c r="U95" s="36">
        <f ca="1">IF(Analyse!$E$3="X",INDIRECT("'DATA - økonomi'!U"&amp;4+15*$A95+4*$A95+0),0)+IF(Analyse!$E$4="X",INDIRECT("'DATA - økonomi'!U"&amp;4+15*$A95+4*$A95+1),0)+IF(Analyse!$E$104="X",INDIRECT("'DATA - økonomi'!U"&amp;4+15*$A95+4*$A95+2),0)+IF(Analyse!$E$105="X",INDIRECT("'DATA - økonomi'!U"&amp;4+15*$A95+4*$A95+3),0)+IF(Analyse!$E$106="X",INDIRECT("'DATA - økonomi'!U"&amp;4+15*$A95+4*$A95+4),0)+IF(Analyse!$E$107="X",INDIRECT("'DATA - økonomi'!U"&amp;4+15*$A95+4*$A95+5),0)+IF(Analyse!$E$108="X",INDIRECT("'DATA - økonomi'!U"&amp;4+15*$A95+4*$A95+6),0)+IF(Analyse!$E$109="X",INDIRECT("'DATA - økonomi'!U"&amp;4+15*$A95+4*$A95+7),0)+IF(Analyse!$E$110="X",INDIRECT("'DATA - økonomi'!U"&amp;4+15*$A95+4*$A95+8),0)+IF(Analyse!$E$111="X",INDIRECT("'DATA - økonomi'!U"&amp;4+15*$A95+4*$A95+9),0)+IF(Analyse!$E$112="X",INDIRECT("'DATA - økonomi'!U"&amp;4+15*$A95+4*$A95+10),0)+IF(Analyse!$E$115="X",INDIRECT("'DATA - økonomi'!U"&amp;4+15*$A95+4*$A95+11),0)+IF(Analyse!$E$116="X",INDIRECT("'DATA - økonomi'!U"&amp;4+15*$A95+4*$A95+12),0)+IF(Analyse!$E$117="X",INDIRECT("'DATA - økonomi'!U"&amp;4+15*$A95+4*$A95+13),0)+IF(Analyse!$E$129="X",INDIRECT("'DATA - økonomi'!U"&amp;4+15*$A95+4*$A95+14),0)</f>
        <v>0</v>
      </c>
      <c r="V95" s="36">
        <f ca="1">IF(Analyse!$E$3="X",INDIRECT("'DATA - økonomi'!V"&amp;4+15*$A95+4*$A95+0),0)+IF(Analyse!$E$4="X",INDIRECT("'DATA - økonomi'!V"&amp;4+15*$A95+4*$A95+1),0)+IF(Analyse!$E$104="X",INDIRECT("'DATA - økonomi'!V"&amp;4+15*$A95+4*$A95+2),0)+IF(Analyse!$E$105="X",INDIRECT("'DATA - økonomi'!V"&amp;4+15*$A95+4*$A95+3),0)+IF(Analyse!$E$106="X",INDIRECT("'DATA - økonomi'!V"&amp;4+15*$A95+4*$A95+4),0)+IF(Analyse!$E$107="X",INDIRECT("'DATA - økonomi'!V"&amp;4+15*$A95+4*$A95+5),0)+IF(Analyse!$E$108="X",INDIRECT("'DATA - økonomi'!V"&amp;4+15*$A95+4*$A95+6),0)+IF(Analyse!$E$109="X",INDIRECT("'DATA - økonomi'!V"&amp;4+15*$A95+4*$A95+7),0)+IF(Analyse!$E$110="X",INDIRECT("'DATA - økonomi'!V"&amp;4+15*$A95+4*$A95+8),0)+IF(Analyse!$E$111="X",INDIRECT("'DATA - økonomi'!V"&amp;4+15*$A95+4*$A95+9),0)+IF(Analyse!$E$112="X",INDIRECT("'DATA - økonomi'!V"&amp;4+15*$A95+4*$A95+10),0)+IF(Analyse!$E$115="X",INDIRECT("'DATA - økonomi'!V"&amp;4+15*$A95+4*$A95+11),0)+IF(Analyse!$E$116="X",INDIRECT("'DATA - økonomi'!V"&amp;4+15*$A95+4*$A95+12),0)+IF(Analyse!$E$117="X",INDIRECT("'DATA - økonomi'!V"&amp;4+15*$A95+4*$A95+13),0)+IF(Analyse!$E$129="X",INDIRECT("'DATA - økonomi'!V"&amp;4+15*$A95+4*$A95+14),0)</f>
        <v>0</v>
      </c>
      <c r="W95" s="36">
        <f ca="1">IF(Analyse!$E$3="X",INDIRECT("'DATA - økonomi'!W"&amp;4+15*$A95+4*$A95+0),0)+IF(Analyse!$E$4="X",INDIRECT("'DATA - økonomi'!W"&amp;4+15*$A95+4*$A95+1),0)+IF(Analyse!$E$104="X",INDIRECT("'DATA - økonomi'!W"&amp;4+15*$A95+4*$A95+2),0)+IF(Analyse!$E$105="X",INDIRECT("'DATA - økonomi'!W"&amp;4+15*$A95+4*$A95+3),0)+IF(Analyse!$E$106="X",INDIRECT("'DATA - økonomi'!W"&amp;4+15*$A95+4*$A95+4),0)+IF(Analyse!$E$107="X",INDIRECT("'DATA - økonomi'!W"&amp;4+15*$A95+4*$A95+5),0)+IF(Analyse!$E$108="X",INDIRECT("'DATA - økonomi'!W"&amp;4+15*$A95+4*$A95+6),0)+IF(Analyse!$E$109="X",INDIRECT("'DATA - økonomi'!W"&amp;4+15*$A95+4*$A95+7),0)+IF(Analyse!$E$110="X",INDIRECT("'DATA - økonomi'!W"&amp;4+15*$A95+4*$A95+8),0)+IF(Analyse!$E$111="X",INDIRECT("'DATA - økonomi'!W"&amp;4+15*$A95+4*$A95+9),0)+IF(Analyse!$E$112="X",INDIRECT("'DATA - økonomi'!W"&amp;4+15*$A95+4*$A95+10),0)+IF(Analyse!$E$115="X",INDIRECT("'DATA - økonomi'!W"&amp;4+15*$A95+4*$A95+11),0)+IF(Analyse!$E$116="X",INDIRECT("'DATA - økonomi'!W"&amp;4+15*$A95+4*$A95+12),0)+IF(Analyse!$E$117="X",INDIRECT("'DATA - økonomi'!W"&amp;4+15*$A95+4*$A95+13),0)+IF(Analyse!$E$129="X",INDIRECT("'DATA - økonomi'!W"&amp;4+15*$A95+4*$A95+14),0)</f>
        <v>0</v>
      </c>
      <c r="X95" s="36">
        <f ca="1">IF(Analyse!$E$3="X",INDIRECT("'DATA - økonomi'!X"&amp;4+15*$A95+4*$A95+0),0)+IF(Analyse!$E$4="X",INDIRECT("'DATA - økonomi'!X"&amp;4+15*$A95+4*$A95+1),0)+IF(Analyse!$E$104="X",INDIRECT("'DATA - økonomi'!X"&amp;4+15*$A95+4*$A95+2),0)+IF(Analyse!$E$105="X",INDIRECT("'DATA - økonomi'!X"&amp;4+15*$A95+4*$A95+3),0)+IF(Analyse!$E$106="X",INDIRECT("'DATA - økonomi'!X"&amp;4+15*$A95+4*$A95+4),0)+IF(Analyse!$E$107="X",INDIRECT("'DATA - økonomi'!X"&amp;4+15*$A95+4*$A95+5),0)+IF(Analyse!$E$108="X",INDIRECT("'DATA - økonomi'!X"&amp;4+15*$A95+4*$A95+6),0)+IF(Analyse!$E$109="X",INDIRECT("'DATA - økonomi'!X"&amp;4+15*$A95+4*$A95+7),0)+IF(Analyse!$E$110="X",INDIRECT("'DATA - økonomi'!X"&amp;4+15*$A95+4*$A95+8),0)+IF(Analyse!$E$111="X",INDIRECT("'DATA - økonomi'!X"&amp;4+15*$A95+4*$A95+9),0)+IF(Analyse!$E$112="X",INDIRECT("'DATA - økonomi'!X"&amp;4+15*$A95+4*$A95+10),0)+IF(Analyse!$E$115="X",INDIRECT("'DATA - økonomi'!X"&amp;4+15*$A95+4*$A95+11),0)+IF(Analyse!$E$116="X",INDIRECT("'DATA - økonomi'!X"&amp;4+15*$A95+4*$A95+12),0)+IF(Analyse!$E$117="X",INDIRECT("'DATA - økonomi'!X"&amp;4+15*$A95+4*$A95+13),0)+IF(Analyse!$E$129="X",INDIRECT("'DATA - økonomi'!X"&amp;4+15*$A95+4*$A95+14),0)</f>
        <v>0</v>
      </c>
      <c r="Y95" s="36">
        <f ca="1">IF(Analyse!$E$3="X",INDIRECT("'DATA - økonomi'!Y"&amp;4+15*$A95+4*$A95+0),0)+IF(Analyse!$E$4="X",INDIRECT("'DATA - økonomi'!Y"&amp;4+15*$A95+4*$A95+1),0)+IF(Analyse!$E$104="X",INDIRECT("'DATA - økonomi'!Y"&amp;4+15*$A95+4*$A95+2),0)+IF(Analyse!$E$105="X",INDIRECT("'DATA - økonomi'!Y"&amp;4+15*$A95+4*$A95+3),0)+IF(Analyse!$E$106="X",INDIRECT("'DATA - økonomi'!Y"&amp;4+15*$A95+4*$A95+4),0)+IF(Analyse!$E$107="X",INDIRECT("'DATA - økonomi'!Y"&amp;4+15*$A95+4*$A95+5),0)+IF(Analyse!$E$108="X",INDIRECT("'DATA - økonomi'!Y"&amp;4+15*$A95+4*$A95+6),0)+IF(Analyse!$E$109="X",INDIRECT("'DATA - økonomi'!Y"&amp;4+15*$A95+4*$A95+7),0)+IF(Analyse!$E$110="X",INDIRECT("'DATA - økonomi'!Y"&amp;4+15*$A95+4*$A95+8),0)+IF(Analyse!$E$111="X",INDIRECT("'DATA - økonomi'!Y"&amp;4+15*$A95+4*$A95+9),0)+IF(Analyse!$E$112="X",INDIRECT("'DATA - økonomi'!Y"&amp;4+15*$A95+4*$A95+10),0)+IF(Analyse!$E$115="X",INDIRECT("'DATA - økonomi'!Y"&amp;4+15*$A95+4*$A95+11),0)+IF(Analyse!$E$116="X",INDIRECT("'DATA - økonomi'!Y"&amp;4+15*$A95+4*$A95+12),0)+IF(Analyse!$E$117="X",INDIRECT("'DATA - økonomi'!Y"&amp;4+15*$A95+4*$A95+13),0)+IF(Analyse!$E$129="X",INDIRECT("'DATA - økonomi'!Y"&amp;4+15*$A95+4*$A95+14),0)</f>
        <v>0</v>
      </c>
      <c r="Z95" s="36">
        <f ca="1">IF(Analyse!$E$3="X",INDIRECT("'DATA - økonomi'!Z"&amp;4+15*$A95+4*$A95+0),0)+IF(Analyse!$E$4="X",INDIRECT("'DATA - økonomi'!Z"&amp;4+15*$A95+4*$A95+1),0)+IF(Analyse!$E$104="X",INDIRECT("'DATA - økonomi'!Z"&amp;4+15*$A95+4*$A95+2),0)+IF(Analyse!$E$105="X",INDIRECT("'DATA - økonomi'!Z"&amp;4+15*$A95+4*$A95+3),0)+IF(Analyse!$E$106="X",INDIRECT("'DATA - økonomi'!Z"&amp;4+15*$A95+4*$A95+4),0)+IF(Analyse!$E$107="X",INDIRECT("'DATA - økonomi'!Z"&amp;4+15*$A95+4*$A95+5),0)+IF(Analyse!$E$108="X",INDIRECT("'DATA - økonomi'!Z"&amp;4+15*$A95+4*$A95+6),0)+IF(Analyse!$E$109="X",INDIRECT("'DATA - økonomi'!Z"&amp;4+15*$A95+4*$A95+7),0)+IF(Analyse!$E$110="X",INDIRECT("'DATA - økonomi'!Z"&amp;4+15*$A95+4*$A95+8),0)+IF(Analyse!$E$111="X",INDIRECT("'DATA - økonomi'!Z"&amp;4+15*$A95+4*$A95+9),0)+IF(Analyse!$E$112="X",INDIRECT("'DATA - økonomi'!Z"&amp;4+15*$A95+4*$A95+10),0)+IF(Analyse!$E$115="X",INDIRECT("'DATA - økonomi'!Z"&amp;4+15*$A95+4*$A95+11),0)+IF(Analyse!$E$116="X",INDIRECT("'DATA - økonomi'!Z"&amp;4+15*$A95+4*$A95+12),0)+IF(Analyse!$E$117="X",INDIRECT("'DATA - økonomi'!Z"&amp;4+15*$A95+4*$A95+13),0)+IF(Analyse!$E$129="X",INDIRECT("'DATA - økonomi'!Z"&amp;4+15*$A95+4*$A95+14),0)</f>
        <v>0</v>
      </c>
      <c r="AA95" s="36">
        <f ca="1">IF(Analyse!$E$3="X",INDIRECT("'DATA - økonomi'!Z"&amp;4+15*$A95+4*$A95+0),0)+IF(Analyse!$E$4="X",INDIRECT("'DATA - økonomi'!Z"&amp;4+15*$A95+4*$A95+1),0)+IF(Analyse!$E$104="X",INDIRECT("'DATA - økonomi'!Z"&amp;4+15*$A95+4*$A95+2),0)+IF(Analyse!$E$105="X",INDIRECT("'DATA - økonomi'!Z"&amp;4+15*$A95+4*$A95+3),0)+IF(Analyse!$E$106="X",INDIRECT("'DATA - økonomi'!Z"&amp;4+15*$A95+4*$A95+4),0)+IF(Analyse!$E$107="X",INDIRECT("'DATA - økonomi'!Z"&amp;4+15*$A95+4*$A95+5),0)+IF(Analyse!$E$108="X",INDIRECT("'DATA - økonomi'!Z"&amp;4+15*$A95+4*$A95+6),0)+IF(Analyse!$E$109="X",INDIRECT("'DATA - økonomi'!Z"&amp;4+15*$A95+4*$A95+7),0)+IF(Analyse!$E$110="X",INDIRECT("'DATA - økonomi'!Z"&amp;4+15*$A95+4*$A95+8),0)+IF(Analyse!$E$111="X",INDIRECT("'DATA - økonomi'!Z"&amp;4+15*$A95+4*$A95+9),0)+IF(Analyse!$E$112="X",INDIRECT("'DATA - økonomi'!Z"&amp;4+15*$A95+4*$A95+10),0)+IF(Analyse!$E$115="X",INDIRECT("'DATA - økonomi'!Z"&amp;4+15*$A95+4*$A95+11),0)+IF(Analyse!$E$116="X",INDIRECT("'DATA - økonomi'!Z"&amp;4+15*$A95+4*$A95+12),0)+IF(Analyse!$E$117="X",INDIRECT("'DATA - økonomi'!Z"&amp;4+15*$A95+4*$A95+13),0)+IF(Analyse!$E$129="X",INDIRECT("'DATA - økonomi'!Z"&amp;4+15*$A95+4*$A95+14),0)</f>
        <v>0</v>
      </c>
      <c r="AB95" s="36">
        <f ca="1">IF(Analyse!$E$3="X",INDIRECT("'DATA - økonomi'!Z"&amp;4+15*$A95+4*$A95+0),0)+IF(Analyse!$E$4="X",INDIRECT("'DATA - økonomi'!Z"&amp;4+15*$A95+4*$A95+1),0)+IF(Analyse!$E$104="X",INDIRECT("'DATA - økonomi'!Z"&amp;4+15*$A95+4*$A95+2),0)+IF(Analyse!$E$105="X",INDIRECT("'DATA - økonomi'!Z"&amp;4+15*$A95+4*$A95+3),0)+IF(Analyse!$E$106="X",INDIRECT("'DATA - økonomi'!Z"&amp;4+15*$A95+4*$A95+4),0)+IF(Analyse!$E$107="X",INDIRECT("'DATA - økonomi'!Z"&amp;4+15*$A95+4*$A95+5),0)+IF(Analyse!$E$108="X",INDIRECT("'DATA - økonomi'!Z"&amp;4+15*$A95+4*$A95+6),0)+IF(Analyse!$E$109="X",INDIRECT("'DATA - økonomi'!Z"&amp;4+15*$A95+4*$A95+7),0)+IF(Analyse!$E$110="X",INDIRECT("'DATA - økonomi'!Z"&amp;4+15*$A95+4*$A95+8),0)+IF(Analyse!$E$111="X",INDIRECT("'DATA - økonomi'!Z"&amp;4+15*$A95+4*$A95+9),0)+IF(Analyse!$E$112="X",INDIRECT("'DATA - økonomi'!Z"&amp;4+15*$A95+4*$A95+10),0)+IF(Analyse!$E$115="X",INDIRECT("'DATA - økonomi'!Z"&amp;4+15*$A95+4*$A95+11),0)+IF(Analyse!$E$116="X",INDIRECT("'DATA - økonomi'!Z"&amp;4+15*$A95+4*$A95+12),0)+IF(Analyse!$E$117="X",INDIRECT("'DATA - økonomi'!Z"&amp;4+15*$A95+4*$A95+13),0)+IF(Analyse!$E$129="X",INDIRECT("'DATA - økonomi'!Z"&amp;4+15*$A95+4*$A95+14),0)</f>
        <v>0</v>
      </c>
      <c r="AC95" s="30"/>
      <c r="AD95" s="35" t="s">
        <v>103</v>
      </c>
      <c r="AE95" s="36">
        <f ca="1">IF(Analyse!$E$3="X",INDIRECT("'DATA - økonomi'!AE"&amp;4+15*$A95+4*$A95+0),0)+IF(Analyse!$E$4="X",INDIRECT("'DATA - økonomi'!AE"&amp;4+15*$A95+4*$A95+1),0)+IF(Analyse!$E$104="X",INDIRECT("'DATA - økonomi'!AE"&amp;4+15*$A95+4*$A95+2),0)+IF(Analyse!$E$105="X",INDIRECT("'DATA - økonomi'!AE"&amp;4+15*$A95+4*$A95+3),0)+IF(Analyse!$E$106="X",INDIRECT("'DATA - økonomi'!AE"&amp;4+15*$A95+4*$A95+4),0)+IF(Analyse!$E$107="X",INDIRECT("'DATA - økonomi'!AE"&amp;4+15*$A95+4*$A95+5),0)+IF(Analyse!$E$108="X",INDIRECT("'DATA - økonomi'!AE"&amp;4+15*$A95+4*$A95+6),0)+IF(Analyse!$E$109="X",INDIRECT("'DATA - økonomi'!AE"&amp;4+15*$A95+4*$A95+7),0)+IF(Analyse!$E$110="X",INDIRECT("'DATA - økonomi'!AE"&amp;4+15*$A95+4*$A95+8),0)+IF(Analyse!$E$111="X",INDIRECT("'DATA - økonomi'!AE"&amp;4+15*$A95+4*$A95+9),0)+IF(Analyse!$E$112="X",INDIRECT("'DATA - økonomi'!AE"&amp;4+15*$A95+4*$A95+10),0)+IF(Analyse!$E$115="X",INDIRECT("'DATA - økonomi'!AE"&amp;4+15*$A95+4*$A95+11),0)+IF(Analyse!$E$116="X",INDIRECT("'DATA - økonomi'!AE"&amp;4+15*$A95+4*$A95+12),0)+IF(Analyse!$E$117="X",INDIRECT("'DATA - økonomi'!AE"&amp;4+15*$A95+4*$A95+13),0)+IF(Analyse!$E$129="X",INDIRECT("'DATA - økonomi'!AE"&amp;4+15*$A95+4*$A95+14),0)</f>
        <v>0</v>
      </c>
      <c r="AF95" s="36">
        <f ca="1">IF(Analyse!$E$3="X",INDIRECT("'DATA - økonomi'!AF"&amp;4+15*$A95+4*$A95+0),0)+IF(Analyse!$E$4="X",INDIRECT("'DATA - økonomi'!AF"&amp;4+15*$A95+4*$A95+1),0)+IF(Analyse!$E$104="X",INDIRECT("'DATA - økonomi'!AF"&amp;4+15*$A95+4*$A95+2),0)+IF(Analyse!$E$105="X",INDIRECT("'DATA - økonomi'!AF"&amp;4+15*$A95+4*$A95+3),0)+IF(Analyse!$E$106="X",INDIRECT("'DATA - økonomi'!AF"&amp;4+15*$A95+4*$A95+4),0)+IF(Analyse!$E$107="X",INDIRECT("'DATA - økonomi'!AF"&amp;4+15*$A95+4*$A95+5),0)+IF(Analyse!$E$108="X",INDIRECT("'DATA - økonomi'!AF"&amp;4+15*$A95+4*$A95+6),0)+IF(Analyse!$E$109="X",INDIRECT("'DATA - økonomi'!AF"&amp;4+15*$A95+4*$A95+7),0)+IF(Analyse!$E$110="X",INDIRECT("'DATA - økonomi'!AF"&amp;4+15*$A95+4*$A95+8),0)+IF(Analyse!$E$111="X",INDIRECT("'DATA - økonomi'!AF"&amp;4+15*$A95+4*$A95+9),0)+IF(Analyse!$E$112="X",INDIRECT("'DATA - økonomi'!AF"&amp;4+15*$A95+4*$A95+10),0)+IF(Analyse!$E$115="X",INDIRECT("'DATA - økonomi'!AF"&amp;4+15*$A95+4*$A95+11),0)+IF(Analyse!$E$116="X",INDIRECT("'DATA - økonomi'!AF"&amp;4+15*$A95+4*$A95+12),0)+IF(Analyse!$E$117="X",INDIRECT("'DATA - økonomi'!AF"&amp;4+15*$A95+4*$A95+13),0)+IF(Analyse!$E$129="X",INDIRECT("'DATA - økonomi'!AF"&amp;4+15*$A95+4*$A95+14),0)</f>
        <v>0</v>
      </c>
      <c r="AG95" s="36">
        <f ca="1">IF(Analyse!$E$3="X",INDIRECT("'DATA - økonomi'!AG"&amp;4+15*$A95+4*$A95+0),0)+IF(Analyse!$E$4="X",INDIRECT("'DATA - økonomi'!AG"&amp;4+15*$A95+4*$A95+1),0)+IF(Analyse!$E$104="X",INDIRECT("'DATA - økonomi'!AG"&amp;4+15*$A95+4*$A95+2),0)+IF(Analyse!$E$105="X",INDIRECT("'DATA - økonomi'!AG"&amp;4+15*$A95+4*$A95+3),0)+IF(Analyse!$E$106="X",INDIRECT("'DATA - økonomi'!AG"&amp;4+15*$A95+4*$A95+4),0)+IF(Analyse!$E$107="X",INDIRECT("'DATA - økonomi'!AG"&amp;4+15*$A95+4*$A95+5),0)+IF(Analyse!$E$108="X",INDIRECT("'DATA - økonomi'!AG"&amp;4+15*$A95+4*$A95+6),0)+IF(Analyse!$E$109="X",INDIRECT("'DATA - økonomi'!AG"&amp;4+15*$A95+4*$A95+7),0)+IF(Analyse!$E$110="X",INDIRECT("'DATA - økonomi'!AG"&amp;4+15*$A95+4*$A95+8),0)+IF(Analyse!$E$111="X",INDIRECT("'DATA - økonomi'!AG"&amp;4+15*$A95+4*$A95+9),0)+IF(Analyse!$E$112="X",INDIRECT("'DATA - økonomi'!AG"&amp;4+15*$A95+4*$A95+10),0)+IF(Analyse!$E$115="X",INDIRECT("'DATA - økonomi'!AG"&amp;4+15*$A95+4*$A95+11),0)+IF(Analyse!$E$116="X",INDIRECT("'DATA - økonomi'!AG"&amp;4+15*$A95+4*$A95+12),0)+IF(Analyse!$E$117="X",INDIRECT("'DATA - økonomi'!AG"&amp;4+15*$A95+4*$A95+13),0)+IF(Analyse!$E$129="X",INDIRECT("'DATA - økonomi'!AG"&amp;4+15*$A95+4*$A95+14),0)</f>
        <v>0</v>
      </c>
      <c r="AH95" s="36">
        <f ca="1">IF(Analyse!$E$3="X",INDIRECT("'DATA - økonomi'!AH"&amp;4+15*$A95+4*$A95+0),0)+IF(Analyse!$E$4="X",INDIRECT("'DATA - økonomi'!AH"&amp;4+15*$A95+4*$A95+1),0)+IF(Analyse!$E$104="X",INDIRECT("'DATA - økonomi'!AH"&amp;4+15*$A95+4*$A95+2),0)+IF(Analyse!$E$105="X",INDIRECT("'DATA - økonomi'!AH"&amp;4+15*$A95+4*$A95+3),0)+IF(Analyse!$E$106="X",INDIRECT("'DATA - økonomi'!AH"&amp;4+15*$A95+4*$A95+4),0)+IF(Analyse!$E$107="X",INDIRECT("'DATA - økonomi'!AH"&amp;4+15*$A95+4*$A95+5),0)+IF(Analyse!$E$108="X",INDIRECT("'DATA - økonomi'!AH"&amp;4+15*$A95+4*$A95+6),0)+IF(Analyse!$E$109="X",INDIRECT("'DATA - økonomi'!AH"&amp;4+15*$A95+4*$A95+7),0)+IF(Analyse!$E$110="X",INDIRECT("'DATA - økonomi'!AH"&amp;4+15*$A95+4*$A95+8),0)+IF(Analyse!$E$111="X",INDIRECT("'DATA - økonomi'!AH"&amp;4+15*$A95+4*$A95+9),0)+IF(Analyse!$E$112="X",INDIRECT("'DATA - økonomi'!AH"&amp;4+15*$A95+4*$A95+10),0)+IF(Analyse!$E$115="X",INDIRECT("'DATA - økonomi'!AH"&amp;4+15*$A95+4*$A95+11),0)+IF(Analyse!$E$116="X",INDIRECT("'DATA - økonomi'!AH"&amp;4+15*$A95+4*$A95+12),0)+IF(Analyse!$E$117="X",INDIRECT("'DATA - økonomi'!AH"&amp;4+15*$A95+4*$A95+13),0)+IF(Analyse!$E$129="X",INDIRECT("'DATA - økonomi'!AH"&amp;4+15*$A95+4*$A95+14),0)</f>
        <v>0</v>
      </c>
      <c r="AI95" s="36">
        <f ca="1">IF(Analyse!$E$3="X",INDIRECT("'DATA - økonomi'!AI"&amp;4+15*$A95+4*$A95+0),0)+IF(Analyse!$E$4="X",INDIRECT("'DATA - økonomi'!AI"&amp;4+15*$A95+4*$A95+1),0)+IF(Analyse!$E$104="X",INDIRECT("'DATA - økonomi'!AI"&amp;4+15*$A95+4*$A95+2),0)+IF(Analyse!$E$105="X",INDIRECT("'DATA - økonomi'!AI"&amp;4+15*$A95+4*$A95+3),0)+IF(Analyse!$E$106="X",INDIRECT("'DATA - økonomi'!AI"&amp;4+15*$A95+4*$A95+4),0)+IF(Analyse!$E$107="X",INDIRECT("'DATA - økonomi'!AI"&amp;4+15*$A95+4*$A95+5),0)+IF(Analyse!$E$108="X",INDIRECT("'DATA - økonomi'!AI"&amp;4+15*$A95+4*$A95+6),0)+IF(Analyse!$E$109="X",INDIRECT("'DATA - økonomi'!AI"&amp;4+15*$A95+4*$A95+7),0)+IF(Analyse!$E$110="X",INDIRECT("'DATA - økonomi'!AI"&amp;4+15*$A95+4*$A95+8),0)+IF(Analyse!$E$111="X",INDIRECT("'DATA - økonomi'!AI"&amp;4+15*$A95+4*$A95+9),0)+IF(Analyse!$E$112="X",INDIRECT("'DATA - økonomi'!AI"&amp;4+15*$A95+4*$A95+10),0)+IF(Analyse!$E$115="X",INDIRECT("'DATA - økonomi'!AI"&amp;4+15*$A95+4*$A95+11),0)+IF(Analyse!$E$116="X",INDIRECT("'DATA - økonomi'!AI"&amp;4+15*$A95+4*$A95+12),0)+IF(Analyse!$E$117="X",INDIRECT("'DATA - økonomi'!AI"&amp;4+15*$A95+4*$A95+13),0)+IF(Analyse!$E$129="X",INDIRECT("'DATA - økonomi'!AI"&amp;4+15*$A95+4*$A95+14),0)</f>
        <v>0</v>
      </c>
      <c r="AJ95" s="36">
        <f ca="1">IF(Analyse!$E$3="X",INDIRECT("'DATA - økonomi'!AJ"&amp;4+15*$A95+4*$A95+0),0)+IF(Analyse!$E$4="X",INDIRECT("'DATA - økonomi'!AJ"&amp;4+15*$A95+4*$A95+1),0)+IF(Analyse!$E$104="X",INDIRECT("'DATA - økonomi'!AJ"&amp;4+15*$A95+4*$A95+2),0)+IF(Analyse!$E$105="X",INDIRECT("'DATA - økonomi'!AJ"&amp;4+15*$A95+4*$A95+3),0)+IF(Analyse!$E$106="X",INDIRECT("'DATA - økonomi'!AJ"&amp;4+15*$A95+4*$A95+4),0)+IF(Analyse!$E$107="X",INDIRECT("'DATA - økonomi'!AJ"&amp;4+15*$A95+4*$A95+5),0)+IF(Analyse!$E$108="X",INDIRECT("'DATA - økonomi'!AJ"&amp;4+15*$A95+4*$A95+6),0)+IF(Analyse!$E$109="X",INDIRECT("'DATA - økonomi'!AJ"&amp;4+15*$A95+4*$A95+7),0)+IF(Analyse!$E$110="X",INDIRECT("'DATA - økonomi'!AJ"&amp;4+15*$A95+4*$A95+8),0)+IF(Analyse!$E$111="X",INDIRECT("'DATA - økonomi'!AJ"&amp;4+15*$A95+4*$A95+9),0)+IF(Analyse!$E$112="X",INDIRECT("'DATA - økonomi'!AJ"&amp;4+15*$A95+4*$A95+10),0)+IF(Analyse!$E$115="X",INDIRECT("'DATA - økonomi'!AJ"&amp;4+15*$A95+4*$A95+11),0)+IF(Analyse!$E$116="X",INDIRECT("'DATA - økonomi'!AJ"&amp;4+15*$A95+4*$A95+12),0)+IF(Analyse!$E$117="X",INDIRECT("'DATA - økonomi'!AJ"&amp;4+15*$A95+4*$A95+13),0)+IF(Analyse!$E$129="X",INDIRECT("'DATA - økonomi'!AJ"&amp;4+15*$A95+4*$A95+14),0)</f>
        <v>0</v>
      </c>
      <c r="AK95" s="36">
        <f ca="1">IF(Analyse!$E$3="X",INDIRECT("'DATA - økonomi'!AK"&amp;4+15*$A95+4*$A95+0),0)+IF(Analyse!$E$4="X",INDIRECT("'DATA - økonomi'!AK"&amp;4+15*$A95+4*$A95+1),0)+IF(Analyse!$E$104="X",INDIRECT("'DATA - økonomi'!AK"&amp;4+15*$A95+4*$A95+2),0)+IF(Analyse!$E$105="X",INDIRECT("'DATA - økonomi'!AK"&amp;4+15*$A95+4*$A95+3),0)+IF(Analyse!$E$106="X",INDIRECT("'DATA - økonomi'!AK"&amp;4+15*$A95+4*$A95+4),0)+IF(Analyse!$E$107="X",INDIRECT("'DATA - økonomi'!AK"&amp;4+15*$A95+4*$A95+5),0)+IF(Analyse!$E$108="X",INDIRECT("'DATA - økonomi'!AK"&amp;4+15*$A95+4*$A95+6),0)+IF(Analyse!$E$109="X",INDIRECT("'DATA - økonomi'!AK"&amp;4+15*$A95+4*$A95+7),0)+IF(Analyse!$E$110="X",INDIRECT("'DATA - økonomi'!AK"&amp;4+15*$A95+4*$A95+8),0)+IF(Analyse!$E$111="X",INDIRECT("'DATA - økonomi'!AK"&amp;4+15*$A95+4*$A95+9),0)+IF(Analyse!$E$112="X",INDIRECT("'DATA - økonomi'!AK"&amp;4+15*$A95+4*$A95+10),0)+IF(Analyse!$E$115="X",INDIRECT("'DATA - økonomi'!AK"&amp;4+15*$A95+4*$A95+11),0)+IF(Analyse!$E$116="X",INDIRECT("'DATA - økonomi'!AK"&amp;4+15*$A95+4*$A95+12),0)+IF(Analyse!$E$117="X",INDIRECT("'DATA - økonomi'!AK"&amp;4+15*$A95+4*$A95+13),0)+IF(Analyse!$E$129="X",INDIRECT("'DATA - økonomi'!AK"&amp;4+15*$A95+4*$A95+14),0)</f>
        <v>0</v>
      </c>
      <c r="AL95" s="36">
        <f ca="1">IF(Analyse!$E$3="X",INDIRECT("'DATA - økonomi'!AL"&amp;4+15*$A95+4*$A95+0),0)+IF(Analyse!$E$4="X",INDIRECT("'DATA - økonomi'!AL"&amp;4+15*$A95+4*$A95+1),0)+IF(Analyse!$E$104="X",INDIRECT("'DATA - økonomi'!AL"&amp;4+15*$A95+4*$A95+2),0)+IF(Analyse!$E$105="X",INDIRECT("'DATA - økonomi'!AL"&amp;4+15*$A95+4*$A95+3),0)+IF(Analyse!$E$106="X",INDIRECT("'DATA - økonomi'!AL"&amp;4+15*$A95+4*$A95+4),0)+IF(Analyse!$E$107="X",INDIRECT("'DATA - økonomi'!AL"&amp;4+15*$A95+4*$A95+5),0)+IF(Analyse!$E$108="X",INDIRECT("'DATA - økonomi'!AL"&amp;4+15*$A95+4*$A95+6),0)+IF(Analyse!$E$109="X",INDIRECT("'DATA - økonomi'!AL"&amp;4+15*$A95+4*$A95+7),0)+IF(Analyse!$E$110="X",INDIRECT("'DATA - økonomi'!AL"&amp;4+15*$A95+4*$A95+8),0)+IF(Analyse!$E$111="X",INDIRECT("'DATA - økonomi'!AL"&amp;4+15*$A95+4*$A95+9),0)+IF(Analyse!$E$112="X",INDIRECT("'DATA - økonomi'!AL"&amp;4+15*$A95+4*$A95+10),0)+IF(Analyse!$E$115="X",INDIRECT("'DATA - økonomi'!AL"&amp;4+15*$A95+4*$A95+11),0)+IF(Analyse!$E$116="X",INDIRECT("'DATA - økonomi'!AL"&amp;4+15*$A95+4*$A95+12),0)+IF(Analyse!$E$117="X",INDIRECT("'DATA - økonomi'!AL"&amp;4+15*$A95+4*$A95+13),0)+IF(Analyse!$E$129="X",INDIRECT("'DATA - økonomi'!AL"&amp;4+15*$A95+4*$A95+14),0)</f>
        <v>0</v>
      </c>
      <c r="AM95" s="36">
        <f ca="1">IF(Analyse!$E$3="X",INDIRECT("'DATA - økonomi'!AM"&amp;4+15*$A95+4*$A95+0),0)+IF(Analyse!$E$4="X",INDIRECT("'DATA - økonomi'!AM"&amp;4+15*$A95+4*$A95+1),0)+IF(Analyse!$E$104="X",INDIRECT("'DATA - økonomi'!AM"&amp;4+15*$A95+4*$A95+2),0)+IF(Analyse!$E$105="X",INDIRECT("'DATA - økonomi'!AM"&amp;4+15*$A95+4*$A95+3),0)+IF(Analyse!$E$106="X",INDIRECT("'DATA - økonomi'!AM"&amp;4+15*$A95+4*$A95+4),0)+IF(Analyse!$E$107="X",INDIRECT("'DATA - økonomi'!AM"&amp;4+15*$A95+4*$A95+5),0)+IF(Analyse!$E$108="X",INDIRECT("'DATA - økonomi'!AM"&amp;4+15*$A95+4*$A95+6),0)+IF(Analyse!$E$109="X",INDIRECT("'DATA - økonomi'!AM"&amp;4+15*$A95+4*$A95+7),0)+IF(Analyse!$E$110="X",INDIRECT("'DATA - økonomi'!AM"&amp;4+15*$A95+4*$A95+8),0)+IF(Analyse!$E$111="X",INDIRECT("'DATA - økonomi'!AM"&amp;4+15*$A95+4*$A95+9),0)+IF(Analyse!$E$112="X",INDIRECT("'DATA - økonomi'!AM"&amp;4+15*$A95+4*$A95+10),0)+IF(Analyse!$E$115="X",INDIRECT("'DATA - økonomi'!AM"&amp;4+15*$A95+4*$A95+11),0)+IF(Analyse!$E$116="X",INDIRECT("'DATA - økonomi'!AM"&amp;4+15*$A95+4*$A95+12),0)+IF(Analyse!$E$117="X",INDIRECT("'DATA - økonomi'!AM"&amp;4+15*$A95+4*$A95+13),0)+IF(Analyse!$E$129="X",INDIRECT("'DATA - økonomi'!AM"&amp;4+15*$A95+4*$A95+14),0)</f>
        <v>0</v>
      </c>
      <c r="AN95" s="36">
        <f ca="1">IF(Analyse!$E$3="X",INDIRECT("'DATA - økonomi'!AN"&amp;4+15*$A95+4*$A95+0),0)+IF(Analyse!$E$4="X",INDIRECT("'DATA - økonomi'!AN"&amp;4+15*$A95+4*$A95+1),0)+IF(Analyse!$E$104="X",INDIRECT("'DATA - økonomi'!AN"&amp;4+15*$A95+4*$A95+2),0)+IF(Analyse!$E$105="X",INDIRECT("'DATA - økonomi'!AN"&amp;4+15*$A95+4*$A95+3),0)+IF(Analyse!$E$106="X",INDIRECT("'DATA - økonomi'!AN"&amp;4+15*$A95+4*$A95+4),0)+IF(Analyse!$E$107="X",INDIRECT("'DATA - økonomi'!AN"&amp;4+15*$A95+4*$A95+5),0)+IF(Analyse!$E$108="X",INDIRECT("'DATA - økonomi'!AN"&amp;4+15*$A95+4*$A95+6),0)+IF(Analyse!$E$109="X",INDIRECT("'DATA - økonomi'!AN"&amp;4+15*$A95+4*$A95+7),0)+IF(Analyse!$E$110="X",INDIRECT("'DATA - økonomi'!AN"&amp;4+15*$A95+4*$A95+8),0)+IF(Analyse!$E$111="X",INDIRECT("'DATA - økonomi'!AN"&amp;4+15*$A95+4*$A95+9),0)+IF(Analyse!$E$112="X",INDIRECT("'DATA - økonomi'!AN"&amp;4+15*$A95+4*$A95+10),0)+IF(Analyse!$E$115="X",INDIRECT("'DATA - økonomi'!AN"&amp;4+15*$A95+4*$A95+11),0)+IF(Analyse!$E$116="X",INDIRECT("'DATA - økonomi'!AN"&amp;4+15*$A95+4*$A95+12),0)+IF(Analyse!$E$117="X",INDIRECT("'DATA - økonomi'!AN"&amp;4+15*$A95+4*$A95+13),0)+IF(Analyse!$E$129="X",INDIRECT("'DATA - økonomi'!AN"&amp;4+15*$A95+4*$A95+14),0)</f>
        <v>0</v>
      </c>
      <c r="AO95" s="36">
        <f ca="1">IF(Analyse!$E$3="X",INDIRECT("'DATA - økonomi'!AO"&amp;4+15*$A95+4*$A95+0),0)+IF(Analyse!$E$4="X",INDIRECT("'DATA - økonomi'!AO"&amp;4+15*$A95+4*$A95+1),0)+IF(Analyse!$E$104="X",INDIRECT("'DATA - økonomi'!AO"&amp;4+15*$A95+4*$A95+2),0)+IF(Analyse!$E$105="X",INDIRECT("'DATA - økonomi'!AO"&amp;4+15*$A95+4*$A95+3),0)+IF(Analyse!$E$106="X",INDIRECT("'DATA - økonomi'!AO"&amp;4+15*$A95+4*$A95+4),0)+IF(Analyse!$E$107="X",INDIRECT("'DATA - økonomi'!AO"&amp;4+15*$A95+4*$A95+5),0)+IF(Analyse!$E$108="X",INDIRECT("'DATA - økonomi'!AO"&amp;4+15*$A95+4*$A95+6),0)+IF(Analyse!$E$109="X",INDIRECT("'DATA - økonomi'!AO"&amp;4+15*$A95+4*$A95+7),0)+IF(Analyse!$E$110="X",INDIRECT("'DATA - økonomi'!AO"&amp;4+15*$A95+4*$A95+8),0)+IF(Analyse!$E$111="X",INDIRECT("'DATA - økonomi'!AO"&amp;4+15*$A95+4*$A95+9),0)+IF(Analyse!$E$112="X",INDIRECT("'DATA - økonomi'!AO"&amp;4+15*$A95+4*$A95+10),0)+IF(Analyse!$E$115="X",INDIRECT("'DATA - økonomi'!AO"&amp;4+15*$A95+4*$A95+11),0)+IF(Analyse!$E$116="X",INDIRECT("'DATA - økonomi'!AO"&amp;4+15*$A95+4*$A95+12),0)+IF(Analyse!$E$117="X",INDIRECT("'DATA - økonomi'!AO"&amp;4+15*$A95+4*$A95+13),0)+IF(Analyse!$E$129="X",INDIRECT("'DATA - økonomi'!AO"&amp;4+15*$A95+4*$A95+14),0)</f>
        <v>0</v>
      </c>
      <c r="AP95" s="30"/>
      <c r="AQ95" s="35" t="s">
        <v>103</v>
      </c>
      <c r="AR95" s="36">
        <f ca="1">INDIRECT("'DATA - økonomi'!AE"&amp;($A198+1)*19)</f>
        <v>67472.12</v>
      </c>
      <c r="AS95" s="36">
        <f ca="1">INDIRECT("'DATA - økonomi'!AF"&amp;($A198+1)*19)</f>
        <v>67764.936000000002</v>
      </c>
      <c r="AT95" s="36">
        <f ca="1">INDIRECT("'DATA - økonomi'!AG"&amp;($A198+1)*19)</f>
        <v>68160.607000000004</v>
      </c>
      <c r="AU95" s="36">
        <f ca="1">INDIRECT("'DATA - økonomi'!AH"&amp;($A198+1)*19)</f>
        <v>68721.945000000007</v>
      </c>
      <c r="AV95" s="36">
        <f ca="1">INDIRECT("'DATA - økonomi'!AI"&amp;($A198+1)*19)</f>
        <v>69644.445000000007</v>
      </c>
      <c r="AW95" s="36">
        <f ca="1">INDIRECT("'DATA - økonomi'!AJ"&amp;($A198+1)*19)</f>
        <v>70081.960000000006</v>
      </c>
      <c r="AX95" s="36">
        <f ca="1">INDIRECT("'DATA - økonomi'!AK"&amp;($A198+1)*19)</f>
        <v>70620.45</v>
      </c>
      <c r="AY95" s="36">
        <f ca="1">INDIRECT("'DATA - økonomi'!AL"&amp;($A198+1)*19)</f>
        <v>71069.271999999997</v>
      </c>
      <c r="AZ95" s="36">
        <f ca="1">INDIRECT("'DATA - økonomi'!AM"&amp;($A198+1)*19)</f>
        <v>71833.088000000003</v>
      </c>
      <c r="BA95" s="36">
        <f ca="1">INDIRECT("'DATA - økonomi'!AN"&amp;($A198+1)*19)</f>
        <v>73102.84</v>
      </c>
      <c r="BB95" s="36">
        <f ca="1">INDIRECT("'DATA - økonomi'!AO"&amp;($A198+1)*19)</f>
        <v>74383.634999999995</v>
      </c>
      <c r="BC95" s="30"/>
    </row>
    <row r="96" spans="1:55" x14ac:dyDescent="0.25">
      <c r="A96" s="32">
        <v>92</v>
      </c>
      <c r="B96" s="35" t="s">
        <v>104</v>
      </c>
      <c r="C96" s="36">
        <f ca="1">IF(Analyse!$E$3="X",INDIRECT("'DATA - økonomi'!C"&amp;4+15*$A96+4*$A96+0),0)+IF(Analyse!$E$4="X",INDIRECT("'DATA - økonomi'!C"&amp;4+15*$A96+4*$A96+1),0)+IF(Analyse!$E$104="X",INDIRECT("'DATA - økonomi'!C"&amp;4+15*$A96+4*$A96+2),0)+IF(Analyse!$E$105="X",INDIRECT("'DATA - økonomi'!C"&amp;4+15*$A96+4*$A96+3),0)+IF(Analyse!$E$106="X",INDIRECT("'DATA - økonomi'!C"&amp;4+15*$A96+4*$A96+4),0)+IF(Analyse!$E$107="X",INDIRECT("'DATA - økonomi'!C"&amp;4+15*$A96+4*$A96+5),0)+IF(Analyse!$E$108="X",INDIRECT("'DATA - økonomi'!C"&amp;4+15*$A96+4*$A96+6),0)+IF(Analyse!$E$109="X",INDIRECT("'DATA - økonomi'!C"&amp;4+15*$A96+4*$A96+7),0)+IF(Analyse!$E$110="X",INDIRECT("'DATA - økonomi'!C"&amp;4+15*$A96+4*$A96+8),0)+IF(Analyse!$E$111="X",INDIRECT("'DATA - økonomi'!C"&amp;4+15*$A96+4*$A96+9),0)+IF(Analyse!$E$112="X",INDIRECT("'DATA - økonomi'!C"&amp;4+15*$A96+4*$A96+10),0)+IF(Analyse!$E$115="X",INDIRECT("'DATA - økonomi'!C"&amp;4+15*$A96+4*$A96+11),0)+IF(Analyse!$E$116="X",INDIRECT("'DATA - økonomi'!C"&amp;4+15*$A96+4*$A96+12),0)+IF(Analyse!$E$117="X",INDIRECT("'DATA - økonomi'!C"&amp;4+15*$A96+4*$A96+13),0)+IF(Analyse!$E$129="X",INDIRECT("'DATA - økonomi'!C"&amp;4+15*$A96+4*$A96+14),0)</f>
        <v>0</v>
      </c>
      <c r="D96" s="36">
        <f ca="1">IF(Analyse!$E$3="X",INDIRECT("'DATA - økonomi'!D"&amp;4+15*$A96+4*$A96+0),0)+IF(Analyse!$E$4="X",INDIRECT("'DATA - økonomi'!D"&amp;4+15*$A96+4*$A96+1),0)+IF(Analyse!$E$104="X",INDIRECT("'DATA - økonomi'!D"&amp;4+15*$A96+4*$A96+2),0)+IF(Analyse!$E$105="X",INDIRECT("'DATA - økonomi'!D"&amp;4+15*$A96+4*$A96+3),0)+IF(Analyse!$E$106="X",INDIRECT("'DATA - økonomi'!D"&amp;4+15*$A96+4*$A96+4),0)+IF(Analyse!$E$107="X",INDIRECT("'DATA - økonomi'!D"&amp;4+15*$A96+4*$A96+5),0)+IF(Analyse!$E$108="X",INDIRECT("'DATA - økonomi'!D"&amp;4+15*$A96+4*$A96+6),0)+IF(Analyse!$E$109="X",INDIRECT("'DATA - økonomi'!D"&amp;4+15*$A96+4*$A96+7),0)+IF(Analyse!$E$110="X",INDIRECT("'DATA - økonomi'!D"&amp;4+15*$A96+4*$A96+8),0)+IF(Analyse!$E$111="X",INDIRECT("'DATA - økonomi'!D"&amp;4+15*$A96+4*$A96+9),0)+IF(Analyse!$E$112="X",INDIRECT("'DATA - økonomi'!D"&amp;4+15*$A96+4*$A96+10),0)+IF(Analyse!$E$115="X",INDIRECT("'DATA - økonomi'!D"&amp;4+15*$A96+4*$A96+11),0)+IF(Analyse!$E$116="X",INDIRECT("'DATA - økonomi'!D"&amp;4+15*$A96+4*$A96+12),0)+IF(Analyse!$E$117="X",INDIRECT("'DATA - økonomi'!D"&amp;4+15*$A96+4*$A96+13),0)+IF(Analyse!$E$129="X",INDIRECT("'DATA - økonomi'!D"&amp;4+15*$A96+4*$A96+14),0)</f>
        <v>0</v>
      </c>
      <c r="E96" s="36">
        <f ca="1">IF(Analyse!$E$3="X",INDIRECT("'DATA - økonomi'!E"&amp;4+15*$A96+4*$A96+0),0)+IF(Analyse!$E$4="X",INDIRECT("'DATA - økonomi'!E"&amp;4+15*$A96+4*$A96+1),0)+IF(Analyse!$E$104="X",INDIRECT("'DATA - økonomi'!E"&amp;4+15*$A96+4*$A96+2),0)+IF(Analyse!$E$105="X",INDIRECT("'DATA - økonomi'!E"&amp;4+15*$A96+4*$A96+3),0)+IF(Analyse!$E$106="X",INDIRECT("'DATA - økonomi'!E"&amp;4+15*$A96+4*$A96+4),0)+IF(Analyse!$E$107="X",INDIRECT("'DATA - økonomi'!E"&amp;4+15*$A96+4*$A96+5),0)+IF(Analyse!$E$108="X",INDIRECT("'DATA - økonomi'!E"&amp;4+15*$A96+4*$A96+6),0)+IF(Analyse!$E$109="X",INDIRECT("'DATA - økonomi'!E"&amp;4+15*$A96+4*$A96+7),0)+IF(Analyse!$E$110="X",INDIRECT("'DATA - økonomi'!E"&amp;4+15*$A96+4*$A96+8),0)+IF(Analyse!$E$111="X",INDIRECT("'DATA - økonomi'!E"&amp;4+15*$A96+4*$A96+9),0)+IF(Analyse!$E$112="X",INDIRECT("'DATA - økonomi'!E"&amp;4+15*$A96+4*$A96+10),0)+IF(Analyse!$E$115="X",INDIRECT("'DATA - økonomi'!E"&amp;4+15*$A96+4*$A96+11),0)+IF(Analyse!$E$116="X",INDIRECT("'DATA - økonomi'!E"&amp;4+15*$A96+4*$A96+12),0)+IF(Analyse!$E$117="X",INDIRECT("'DATA - økonomi'!E"&amp;4+15*$A96+4*$A96+13),0)+IF(Analyse!$E$129="X",INDIRECT("'DATA - økonomi'!E"&amp;4+15*$A96+4*$A96+14),0)</f>
        <v>0</v>
      </c>
      <c r="F96" s="36">
        <f ca="1">IF(Analyse!$E$3="X",INDIRECT("'DATA - økonomi'!F"&amp;4+15*$A96+4*$A96+0),0)+IF(Analyse!$E$4="X",INDIRECT("'DATA - økonomi'!F"&amp;4+15*$A96+4*$A96+1),0)+IF(Analyse!$E$104="X",INDIRECT("'DATA - økonomi'!F"&amp;4+15*$A96+4*$A96+2),0)+IF(Analyse!$E$105="X",INDIRECT("'DATA - økonomi'!F"&amp;4+15*$A96+4*$A96+3),0)+IF(Analyse!$E$106="X",INDIRECT("'DATA - økonomi'!F"&amp;4+15*$A96+4*$A96+4),0)+IF(Analyse!$E$107="X",INDIRECT("'DATA - økonomi'!F"&amp;4+15*$A96+4*$A96+5),0)+IF(Analyse!$E$108="X",INDIRECT("'DATA - økonomi'!F"&amp;4+15*$A96+4*$A96+6),0)+IF(Analyse!$E$109="X",INDIRECT("'DATA - økonomi'!F"&amp;4+15*$A96+4*$A96+7),0)+IF(Analyse!$E$110="X",INDIRECT("'DATA - økonomi'!F"&amp;4+15*$A96+4*$A96+8),0)+IF(Analyse!$E$111="X",INDIRECT("'DATA - økonomi'!F"&amp;4+15*$A96+4*$A96+9),0)+IF(Analyse!$E$112="X",INDIRECT("'DATA - økonomi'!F"&amp;4+15*$A96+4*$A96+10),0)+IF(Analyse!$E$115="X",INDIRECT("'DATA - økonomi'!F"&amp;4+15*$A96+4*$A96+11),0)+IF(Analyse!$E$116="X",INDIRECT("'DATA - økonomi'!F"&amp;4+15*$A96+4*$A96+12),0)+IF(Analyse!$E$117="X",INDIRECT("'DATA - økonomi'!F"&amp;4+15*$A96+4*$A96+13),0)+IF(Analyse!$E$129="X",INDIRECT("'DATA - økonomi'!F"&amp;4+15*$A96+4*$A96+14),0)</f>
        <v>0</v>
      </c>
      <c r="G96" s="36">
        <f ca="1">IF(Analyse!$E$3="X",INDIRECT("'DATA - økonomi'!G"&amp;4+15*$A96+4*$A96+0),0)+IF(Analyse!$E$4="X",INDIRECT("'DATA - økonomi'!G"&amp;4+15*$A96+4*$A96+1),0)+IF(Analyse!$E$104="X",INDIRECT("'DATA - økonomi'!G"&amp;4+15*$A96+4*$A96+2),0)+IF(Analyse!$E$105="X",INDIRECT("'DATA - økonomi'!G"&amp;4+15*$A96+4*$A96+3),0)+IF(Analyse!$E$106="X",INDIRECT("'DATA - økonomi'!G"&amp;4+15*$A96+4*$A96+4),0)+IF(Analyse!$E$107="X",INDIRECT("'DATA - økonomi'!G"&amp;4+15*$A96+4*$A96+5),0)+IF(Analyse!$E$108="X",INDIRECT("'DATA - økonomi'!G"&amp;4+15*$A96+4*$A96+6),0)+IF(Analyse!$E$109="X",INDIRECT("'DATA - økonomi'!G"&amp;4+15*$A96+4*$A96+7),0)+IF(Analyse!$E$110="X",INDIRECT("'DATA - økonomi'!G"&amp;4+15*$A96+4*$A96+8),0)+IF(Analyse!$E$111="X",INDIRECT("'DATA - økonomi'!G"&amp;4+15*$A96+4*$A96+9),0)+IF(Analyse!$E$112="X",INDIRECT("'DATA - økonomi'!G"&amp;4+15*$A96+4*$A96+10),0)+IF(Analyse!$E$115="X",INDIRECT("'DATA - økonomi'!G"&amp;4+15*$A96+4*$A96+11),0)+IF(Analyse!$E$116="X",INDIRECT("'DATA - økonomi'!G"&amp;4+15*$A96+4*$A96+12),0)+IF(Analyse!$E$117="X",INDIRECT("'DATA - økonomi'!G"&amp;4+15*$A96+4*$A96+13),0)+IF(Analyse!$E$129="X",INDIRECT("'DATA - økonomi'!G"&amp;4+15*$A96+4*$A96+14),0)</f>
        <v>0</v>
      </c>
      <c r="H96" s="36">
        <f ca="1">IF(Analyse!$E$3="X",INDIRECT("'DATA - økonomi'!H"&amp;4+15*$A96+4*$A96+0),0)+IF(Analyse!$E$4="X",INDIRECT("'DATA - økonomi'!H"&amp;4+15*$A96+4*$A96+1),0)+IF(Analyse!$E$104="X",INDIRECT("'DATA - økonomi'!H"&amp;4+15*$A96+4*$A96+2),0)+IF(Analyse!$E$105="X",INDIRECT("'DATA - økonomi'!H"&amp;4+15*$A96+4*$A96+3),0)+IF(Analyse!$E$106="X",INDIRECT("'DATA - økonomi'!H"&amp;4+15*$A96+4*$A96+4),0)+IF(Analyse!$E$107="X",INDIRECT("'DATA - økonomi'!H"&amp;4+15*$A96+4*$A96+5),0)+IF(Analyse!$E$108="X",INDIRECT("'DATA - økonomi'!H"&amp;4+15*$A96+4*$A96+6),0)+IF(Analyse!$E$109="X",INDIRECT("'DATA - økonomi'!H"&amp;4+15*$A96+4*$A96+7),0)+IF(Analyse!$E$110="X",INDIRECT("'DATA - økonomi'!H"&amp;4+15*$A96+4*$A96+8),0)+IF(Analyse!$E$111="X",INDIRECT("'DATA - økonomi'!H"&amp;4+15*$A96+4*$A96+9),0)+IF(Analyse!$E$112="X",INDIRECT("'DATA - økonomi'!H"&amp;4+15*$A96+4*$A96+10),0)+IF(Analyse!$E$115="X",INDIRECT("'DATA - økonomi'!H"&amp;4+15*$A96+4*$A96+11),0)+IF(Analyse!$E$116="X",INDIRECT("'DATA - økonomi'!H"&amp;4+15*$A96+4*$A96+12),0)+IF(Analyse!$E$117="X",INDIRECT("'DATA - økonomi'!H"&amp;4+15*$A96+4*$A96+13),0)+IF(Analyse!$E$129="X",INDIRECT("'DATA - økonomi'!H"&amp;4+15*$A96+4*$A96+14),0)</f>
        <v>0</v>
      </c>
      <c r="I96" s="36">
        <f ca="1">IF(Analyse!$E$3="X",INDIRECT("'DATA - økonomi'!I"&amp;4+15*$A96+4*$A96+0),0)+IF(Analyse!$E$4="X",INDIRECT("'DATA - økonomi'!I"&amp;4+15*$A96+4*$A96+1),0)+IF(Analyse!$E$104="X",INDIRECT("'DATA - økonomi'!I"&amp;4+15*$A96+4*$A96+2),0)+IF(Analyse!$E$105="X",INDIRECT("'DATA - økonomi'!I"&amp;4+15*$A96+4*$A96+3),0)+IF(Analyse!$E$106="X",INDIRECT("'DATA - økonomi'!I"&amp;4+15*$A96+4*$A96+4),0)+IF(Analyse!$E$107="X",INDIRECT("'DATA - økonomi'!I"&amp;4+15*$A96+4*$A96+5),0)+IF(Analyse!$E$108="X",INDIRECT("'DATA - økonomi'!I"&amp;4+15*$A96+4*$A96+6),0)+IF(Analyse!$E$109="X",INDIRECT("'DATA - økonomi'!I"&amp;4+15*$A96+4*$A96+7),0)+IF(Analyse!$E$110="X",INDIRECT("'DATA - økonomi'!I"&amp;4+15*$A96+4*$A96+8),0)+IF(Analyse!$E$111="X",INDIRECT("'DATA - økonomi'!I"&amp;4+15*$A96+4*$A96+9),0)+IF(Analyse!$E$112="X",INDIRECT("'DATA - økonomi'!I"&amp;4+15*$A96+4*$A96+10),0)+IF(Analyse!$E$115="X",INDIRECT("'DATA - økonomi'!I"&amp;4+15*$A96+4*$A96+11),0)+IF(Analyse!$E$116="X",INDIRECT("'DATA - økonomi'!I"&amp;4+15*$A96+4*$A96+12),0)+IF(Analyse!$E$117="X",INDIRECT("'DATA - økonomi'!I"&amp;4+15*$A96+4*$A96+13),0)+IF(Analyse!$E$129="X",INDIRECT("'DATA - økonomi'!I"&amp;4+15*$A96+4*$A96+14),0)</f>
        <v>0</v>
      </c>
      <c r="J96" s="36">
        <f ca="1">IF(Analyse!$E$3="X",INDIRECT("'DATA - økonomi'!J"&amp;4+15*$A96+4*$A96+0),0)+IF(Analyse!$E$4="X",INDIRECT("'DATA - økonomi'!J"&amp;4+15*$A96+4*$A96+1),0)+IF(Analyse!$E$104="X",INDIRECT("'DATA - økonomi'!J"&amp;4+15*$A96+4*$A96+2),0)+IF(Analyse!$E$105="X",INDIRECT("'DATA - økonomi'!J"&amp;4+15*$A96+4*$A96+3),0)+IF(Analyse!$E$106="X",INDIRECT("'DATA - økonomi'!J"&amp;4+15*$A96+4*$A96+4),0)+IF(Analyse!$E$107="X",INDIRECT("'DATA - økonomi'!J"&amp;4+15*$A96+4*$A96+5),0)+IF(Analyse!$E$108="X",INDIRECT("'DATA - økonomi'!J"&amp;4+15*$A96+4*$A96+6),0)+IF(Analyse!$E$109="X",INDIRECT("'DATA - økonomi'!J"&amp;4+15*$A96+4*$A96+7),0)+IF(Analyse!$E$110="X",INDIRECT("'DATA - økonomi'!J"&amp;4+15*$A96+4*$A96+8),0)+IF(Analyse!$E$111="X",INDIRECT("'DATA - økonomi'!J"&amp;4+15*$A96+4*$A96+9),0)+IF(Analyse!$E$112="X",INDIRECT("'DATA - økonomi'!J"&amp;4+15*$A96+4*$A96+10),0)+IF(Analyse!$E$115="X",INDIRECT("'DATA - økonomi'!J"&amp;4+15*$A96+4*$A96+11),0)+IF(Analyse!$E$116="X",INDIRECT("'DATA - økonomi'!J"&amp;4+15*$A96+4*$A96+12),0)+IF(Analyse!$E$117="X",INDIRECT("'DATA - økonomi'!J"&amp;4+15*$A96+4*$A96+13),0)+IF(Analyse!$E$129="X",INDIRECT("'DATA - økonomi'!J"&amp;4+15*$A96+4*$A96+14),0)</f>
        <v>0</v>
      </c>
      <c r="K96" s="36">
        <f ca="1">IF(Analyse!$E$3="X",INDIRECT("'DATA - økonomi'!K"&amp;4+15*$A96+4*$A96+0),0)+IF(Analyse!$E$4="X",INDIRECT("'DATA - økonomi'!K"&amp;4+15*$A96+4*$A96+1),0)+IF(Analyse!$E$104="X",INDIRECT("'DATA - økonomi'!K"&amp;4+15*$A96+4*$A96+2),0)+IF(Analyse!$E$105="X",INDIRECT("'DATA - økonomi'!K"&amp;4+15*$A96+4*$A96+3),0)+IF(Analyse!$E$106="X",INDIRECT("'DATA - økonomi'!K"&amp;4+15*$A96+4*$A96+4),0)+IF(Analyse!$E$107="X",INDIRECT("'DATA - økonomi'!K"&amp;4+15*$A96+4*$A96+5),0)+IF(Analyse!$E$108="X",INDIRECT("'DATA - økonomi'!K"&amp;4+15*$A96+4*$A96+6),0)+IF(Analyse!$E$109="X",INDIRECT("'DATA - økonomi'!K"&amp;4+15*$A96+4*$A96+7),0)+IF(Analyse!$E$110="X",INDIRECT("'DATA - økonomi'!K"&amp;4+15*$A96+4*$A96+8),0)+IF(Analyse!$E$111="X",INDIRECT("'DATA - økonomi'!K"&amp;4+15*$A96+4*$A96+9),0)+IF(Analyse!$E$112="X",INDIRECT("'DATA - økonomi'!K"&amp;4+15*$A96+4*$A96+10),0)+IF(Analyse!$E$115="X",INDIRECT("'DATA - økonomi'!K"&amp;4+15*$A96+4*$A96+11),0)+IF(Analyse!$E$116="X",INDIRECT("'DATA - økonomi'!K"&amp;4+15*$A96+4*$A96+12),0)+IF(Analyse!$E$117="X",INDIRECT("'DATA - økonomi'!K"&amp;4+15*$A96+4*$A96+13),0)+IF(Analyse!$E$129="X",INDIRECT("'DATA - økonomi'!K"&amp;4+15*$A96+4*$A96+14),0)</f>
        <v>0</v>
      </c>
      <c r="L96" s="36">
        <f ca="1">IF(Analyse!$E$3="X",INDIRECT("'DATA - økonomi'!L"&amp;4+15*$A96+4*$A96+0),0)+IF(Analyse!$E$4="X",INDIRECT("'DATA - økonomi'!L"&amp;4+15*$A96+4*$A96+1),0)+IF(Analyse!$E$104="X",INDIRECT("'DATA - økonomi'!L"&amp;4+15*$A96+4*$A96+2),0)+IF(Analyse!$E$105="X",INDIRECT("'DATA - økonomi'!L"&amp;4+15*$A96+4*$A96+3),0)+IF(Analyse!$E$106="X",INDIRECT("'DATA - økonomi'!L"&amp;4+15*$A96+4*$A96+4),0)+IF(Analyse!$E$107="X",INDIRECT("'DATA - økonomi'!L"&amp;4+15*$A96+4*$A96+5),0)+IF(Analyse!$E$108="X",INDIRECT("'DATA - økonomi'!L"&amp;4+15*$A96+4*$A96+6),0)+IF(Analyse!$E$109="X",INDIRECT("'DATA - økonomi'!L"&amp;4+15*$A96+4*$A96+7),0)+IF(Analyse!$E$110="X",INDIRECT("'DATA - økonomi'!L"&amp;4+15*$A96+4*$A96+8),0)+IF(Analyse!$E$111="X",INDIRECT("'DATA - økonomi'!L"&amp;4+15*$A96+4*$A96+9),0)+IF(Analyse!$E$112="X",INDIRECT("'DATA - økonomi'!L"&amp;4+15*$A96+4*$A96+10),0)+IF(Analyse!$E$115="X",INDIRECT("'DATA - økonomi'!L"&amp;4+15*$A96+4*$A96+11),0)+IF(Analyse!$E$116="X",INDIRECT("'DATA - økonomi'!L"&amp;4+15*$A96+4*$A96+12),0)+IF(Analyse!$E$117="X",INDIRECT("'DATA - økonomi'!L"&amp;4+15*$A96+4*$A96+13),0)+IF(Analyse!$E$129="X",INDIRECT("'DATA - økonomi'!L"&amp;4+15*$A96+4*$A96+14),0)</f>
        <v>0</v>
      </c>
      <c r="M96" s="36">
        <f ca="1">IF(Analyse!$E$3="X",INDIRECT("'DATA - økonomi'!M"&amp;4+15*$A96+4*$A96+0),0)+IF(Analyse!$E$4="X",INDIRECT("'DATA - økonomi'!M"&amp;4+15*$A96+4*$A96+1),0)+IF(Analyse!$E$104="X",INDIRECT("'DATA - økonomi'!M"&amp;4+15*$A96+4*$A96+2),0)+IF(Analyse!$E$105="X",INDIRECT("'DATA - økonomi'!M"&amp;4+15*$A96+4*$A96+3),0)+IF(Analyse!$E$106="X",INDIRECT("'DATA - økonomi'!M"&amp;4+15*$A96+4*$A96+4),0)+IF(Analyse!$E$107="X",INDIRECT("'DATA - økonomi'!M"&amp;4+15*$A96+4*$A96+5),0)+IF(Analyse!$E$108="X",INDIRECT("'DATA - økonomi'!M"&amp;4+15*$A96+4*$A96+6),0)+IF(Analyse!$E$109="X",INDIRECT("'DATA - økonomi'!M"&amp;4+15*$A96+4*$A96+7),0)+IF(Analyse!$E$110="X",INDIRECT("'DATA - økonomi'!M"&amp;4+15*$A96+4*$A96+8),0)+IF(Analyse!$E$111="X",INDIRECT("'DATA - økonomi'!M"&amp;4+15*$A96+4*$A96+9),0)+IF(Analyse!$E$112="X",INDIRECT("'DATA - økonomi'!M"&amp;4+15*$A96+4*$A96+10),0)+IF(Analyse!$E$115="X",INDIRECT("'DATA - økonomi'!M"&amp;4+15*$A96+4*$A96+11),0)+IF(Analyse!$E$116="X",INDIRECT("'DATA - økonomi'!M"&amp;4+15*$A96+4*$A96+12),0)+IF(Analyse!$E$117="X",INDIRECT("'DATA - økonomi'!M"&amp;4+15*$A96+4*$A96+13),0)+IF(Analyse!$E$129="X",INDIRECT("'DATA - økonomi'!M"&amp;4+15*$A96+4*$A96+14),0)</f>
        <v>0</v>
      </c>
      <c r="N96" s="36">
        <f ca="1">IF(Analyse!$E$3="X",INDIRECT("'DATA - økonomi'!N"&amp;4+15*$A96+4*$A96+0),0)+IF(Analyse!$E$4="X",INDIRECT("'DATA - økonomi'!N"&amp;4+15*$A96+4*$A96+1),0)+IF(Analyse!$E$104="X",INDIRECT("'DATA - økonomi'!N"&amp;4+15*$A96+4*$A96+2),0)+IF(Analyse!$E$105="X",INDIRECT("'DATA - økonomi'!N"&amp;4+15*$A96+4*$A96+3),0)+IF(Analyse!$E$106="X",INDIRECT("'DATA - økonomi'!N"&amp;4+15*$A96+4*$A96+4),0)+IF(Analyse!$E$107="X",INDIRECT("'DATA - økonomi'!N"&amp;4+15*$A96+4*$A96+5),0)+IF(Analyse!$E$108="X",INDIRECT("'DATA - økonomi'!N"&amp;4+15*$A96+4*$A96+6),0)+IF(Analyse!$E$109="X",INDIRECT("'DATA - økonomi'!N"&amp;4+15*$A96+4*$A96+7),0)+IF(Analyse!$E$110="X",INDIRECT("'DATA - økonomi'!N"&amp;4+15*$A96+4*$A96+8),0)+IF(Analyse!$E$111="X",INDIRECT("'DATA - økonomi'!N"&amp;4+15*$A96+4*$A96+9),0)+IF(Analyse!$E$112="X",INDIRECT("'DATA - økonomi'!N"&amp;4+15*$A96+4*$A96+10),0)+IF(Analyse!$E$115="X",INDIRECT("'DATA - økonomi'!N"&amp;4+15*$A96+4*$A96+11),0)+IF(Analyse!$E$116="X",INDIRECT("'DATA - økonomi'!N"&amp;4+15*$A96+4*$A96+12),0)+IF(Analyse!$E$117="X",INDIRECT("'DATA - økonomi'!N"&amp;4+15*$A96+4*$A96+13),0)+IF(Analyse!$E$129="X",INDIRECT("'DATA - økonomi'!N"&amp;4+15*$A96+4*$A96+14),0)</f>
        <v>0</v>
      </c>
      <c r="O96" s="32"/>
      <c r="P96" s="35" t="s">
        <v>104</v>
      </c>
      <c r="Q96" s="36">
        <f ca="1">IF(Analyse!$E$3="X",INDIRECT("'DATA - økonomi'!Q"&amp;4+15*$A96+4*$A96+0),0)+IF(Analyse!$E$4="X",INDIRECT("'DATA - økonomi'!Q"&amp;4+15*$A96+4*$A96+1),0)+IF(Analyse!$E$104="X",INDIRECT("'DATA - økonomi'!Q"&amp;4+15*$A96+4*$A96+2),0)+IF(Analyse!$E$105="X",INDIRECT("'DATA - økonomi'!Q"&amp;4+15*$A96+4*$A96+3),0)+IF(Analyse!$E$106="X",INDIRECT("'DATA - økonomi'!Q"&amp;4+15*$A96+4*$A96+4),0)+IF(Analyse!$E$107="X",INDIRECT("'DATA - økonomi'!Q"&amp;4+15*$A96+4*$A96+5),0)+IF(Analyse!$E$108="X",INDIRECT("'DATA - økonomi'!Q"&amp;4+15*$A96+4*$A96+6),0)+IF(Analyse!$E$109="X",INDIRECT("'DATA - økonomi'!Q"&amp;4+15*$A96+4*$A96+7),0)+IF(Analyse!$E$110="X",INDIRECT("'DATA - økonomi'!Q"&amp;4+15*$A96+4*$A96+8),0)+IF(Analyse!$E$111="X",INDIRECT("'DATA - økonomi'!Q"&amp;4+15*$A96+4*$A96+9),0)+IF(Analyse!$E$112="X",INDIRECT("'DATA - økonomi'!Q"&amp;4+15*$A96+4*$A96+10),0)+IF(Analyse!$E$115="X",INDIRECT("'DATA - økonomi'!Q"&amp;4+15*$A96+4*$A96+11),0)+IF(Analyse!$E$116="X",INDIRECT("'DATA - økonomi'!Q"&amp;4+15*$A96+4*$A96+12),0)+IF(Analyse!$E$117="X",INDIRECT("'DATA - økonomi'!Q"&amp;4+15*$A96+4*$A96+13),0)+IF(Analyse!$E$129="X",INDIRECT("'DATA - økonomi'!Q"&amp;4+15*$A96+4*$A96+14),0)</f>
        <v>0</v>
      </c>
      <c r="R96" s="36">
        <f ca="1">IF(Analyse!$E$3="X",INDIRECT("'DATA - økonomi'!R"&amp;4+15*$A96+4*$A96+0),0)+IF(Analyse!$E$4="X",INDIRECT("'DATA - økonomi'!R"&amp;4+15*$A96+4*$A96+1),0)+IF(Analyse!$E$104="X",INDIRECT("'DATA - økonomi'!R"&amp;4+15*$A96+4*$A96+2),0)+IF(Analyse!$E$105="X",INDIRECT("'DATA - økonomi'!R"&amp;4+15*$A96+4*$A96+3),0)+IF(Analyse!$E$106="X",INDIRECT("'DATA - økonomi'!R"&amp;4+15*$A96+4*$A96+4),0)+IF(Analyse!$E$107="X",INDIRECT("'DATA - økonomi'!R"&amp;4+15*$A96+4*$A96+5),0)+IF(Analyse!$E$108="X",INDIRECT("'DATA - økonomi'!R"&amp;4+15*$A96+4*$A96+6),0)+IF(Analyse!$E$109="X",INDIRECT("'DATA - økonomi'!R"&amp;4+15*$A96+4*$A96+7),0)+IF(Analyse!$E$110="X",INDIRECT("'DATA - økonomi'!R"&amp;4+15*$A96+4*$A96+8),0)+IF(Analyse!$E$111="X",INDIRECT("'DATA - økonomi'!R"&amp;4+15*$A96+4*$A96+9),0)+IF(Analyse!$E$112="X",INDIRECT("'DATA - økonomi'!R"&amp;4+15*$A96+4*$A96+10),0)+IF(Analyse!$E$115="X",INDIRECT("'DATA - økonomi'!R"&amp;4+15*$A96+4*$A96+11),0)+IF(Analyse!$E$116="X",INDIRECT("'DATA - økonomi'!R"&amp;4+15*$A96+4*$A96+12),0)+IF(Analyse!$E$117="X",INDIRECT("'DATA - økonomi'!R"&amp;4+15*$A96+4*$A96+13),0)+IF(Analyse!$E$129="X",INDIRECT("'DATA - økonomi'!R"&amp;4+15*$A96+4*$A96+14),0)</f>
        <v>0</v>
      </c>
      <c r="S96" s="36">
        <f ca="1">IF(Analyse!$E$3="X",INDIRECT("'DATA - økonomi'!S"&amp;4+15*$A96+4*$A96+0),0)+IF(Analyse!$E$4="X",INDIRECT("'DATA - økonomi'!S"&amp;4+15*$A96+4*$A96+1),0)+IF(Analyse!$E$104="X",INDIRECT("'DATA - økonomi'!S"&amp;4+15*$A96+4*$A96+2),0)+IF(Analyse!$E$105="X",INDIRECT("'DATA - økonomi'!S"&amp;4+15*$A96+4*$A96+3),0)+IF(Analyse!$E$106="X",INDIRECT("'DATA - økonomi'!S"&amp;4+15*$A96+4*$A96+4),0)+IF(Analyse!$E$107="X",INDIRECT("'DATA - økonomi'!S"&amp;4+15*$A96+4*$A96+5),0)+IF(Analyse!$E$108="X",INDIRECT("'DATA - økonomi'!S"&amp;4+15*$A96+4*$A96+6),0)+IF(Analyse!$E$109="X",INDIRECT("'DATA - økonomi'!S"&amp;4+15*$A96+4*$A96+7),0)+IF(Analyse!$E$110="X",INDIRECT("'DATA - økonomi'!S"&amp;4+15*$A96+4*$A96+8),0)+IF(Analyse!$E$111="X",INDIRECT("'DATA - økonomi'!S"&amp;4+15*$A96+4*$A96+9),0)+IF(Analyse!$E$112="X",INDIRECT("'DATA - økonomi'!S"&amp;4+15*$A96+4*$A96+10),0)+IF(Analyse!$E$115="X",INDIRECT("'DATA - økonomi'!S"&amp;4+15*$A96+4*$A96+11),0)+IF(Analyse!$E$116="X",INDIRECT("'DATA - økonomi'!S"&amp;4+15*$A96+4*$A96+12),0)+IF(Analyse!$E$117="X",INDIRECT("'DATA - økonomi'!S"&amp;4+15*$A96+4*$A96+13),0)+IF(Analyse!$E$129="X",INDIRECT("'DATA - økonomi'!S"&amp;4+15*$A96+4*$A96+14),0)</f>
        <v>0</v>
      </c>
      <c r="T96" s="36">
        <f ca="1">IF(Analyse!$E$3="X",INDIRECT("'DATA - økonomi'!T"&amp;4+15*$A96+4*$A96+0),0)+IF(Analyse!$E$4="X",INDIRECT("'DATA - økonomi'!T"&amp;4+15*$A96+4*$A96+1),0)+IF(Analyse!$E$104="X",INDIRECT("'DATA - økonomi'!T"&amp;4+15*$A96+4*$A96+2),0)+IF(Analyse!$E$105="X",INDIRECT("'DATA - økonomi'!T"&amp;4+15*$A96+4*$A96+3),0)+IF(Analyse!$E$106="X",INDIRECT("'DATA - økonomi'!T"&amp;4+15*$A96+4*$A96+4),0)+IF(Analyse!$E$107="X",INDIRECT("'DATA - økonomi'!T"&amp;4+15*$A96+4*$A96+5),0)+IF(Analyse!$E$108="X",INDIRECT("'DATA - økonomi'!T"&amp;4+15*$A96+4*$A96+6),0)+IF(Analyse!$E$109="X",INDIRECT("'DATA - økonomi'!T"&amp;4+15*$A96+4*$A96+7),0)+IF(Analyse!$E$110="X",INDIRECT("'DATA - økonomi'!T"&amp;4+15*$A96+4*$A96+8),0)+IF(Analyse!$E$111="X",INDIRECT("'DATA - økonomi'!T"&amp;4+15*$A96+4*$A96+9),0)+IF(Analyse!$E$112="X",INDIRECT("'DATA - økonomi'!T"&amp;4+15*$A96+4*$A96+10),0)+IF(Analyse!$E$115="X",INDIRECT("'DATA - økonomi'!T"&amp;4+15*$A96+4*$A96+11),0)+IF(Analyse!$E$116="X",INDIRECT("'DATA - økonomi'!T"&amp;4+15*$A96+4*$A96+12),0)+IF(Analyse!$E$117="X",INDIRECT("'DATA - økonomi'!T"&amp;4+15*$A96+4*$A96+13),0)+IF(Analyse!$E$129="X",INDIRECT("'DATA - økonomi'!T"&amp;4+15*$A96+4*$A96+14),0)</f>
        <v>0</v>
      </c>
      <c r="U96" s="36">
        <f ca="1">IF(Analyse!$E$3="X",INDIRECT("'DATA - økonomi'!U"&amp;4+15*$A96+4*$A96+0),0)+IF(Analyse!$E$4="X",INDIRECT("'DATA - økonomi'!U"&amp;4+15*$A96+4*$A96+1),0)+IF(Analyse!$E$104="X",INDIRECT("'DATA - økonomi'!U"&amp;4+15*$A96+4*$A96+2),0)+IF(Analyse!$E$105="X",INDIRECT("'DATA - økonomi'!U"&amp;4+15*$A96+4*$A96+3),0)+IF(Analyse!$E$106="X",INDIRECT("'DATA - økonomi'!U"&amp;4+15*$A96+4*$A96+4),0)+IF(Analyse!$E$107="X",INDIRECT("'DATA - økonomi'!U"&amp;4+15*$A96+4*$A96+5),0)+IF(Analyse!$E$108="X",INDIRECT("'DATA - økonomi'!U"&amp;4+15*$A96+4*$A96+6),0)+IF(Analyse!$E$109="X",INDIRECT("'DATA - økonomi'!U"&amp;4+15*$A96+4*$A96+7),0)+IF(Analyse!$E$110="X",INDIRECT("'DATA - økonomi'!U"&amp;4+15*$A96+4*$A96+8),0)+IF(Analyse!$E$111="X",INDIRECT("'DATA - økonomi'!U"&amp;4+15*$A96+4*$A96+9),0)+IF(Analyse!$E$112="X",INDIRECT("'DATA - økonomi'!U"&amp;4+15*$A96+4*$A96+10),0)+IF(Analyse!$E$115="X",INDIRECT("'DATA - økonomi'!U"&amp;4+15*$A96+4*$A96+11),0)+IF(Analyse!$E$116="X",INDIRECT("'DATA - økonomi'!U"&amp;4+15*$A96+4*$A96+12),0)+IF(Analyse!$E$117="X",INDIRECT("'DATA - økonomi'!U"&amp;4+15*$A96+4*$A96+13),0)+IF(Analyse!$E$129="X",INDIRECT("'DATA - økonomi'!U"&amp;4+15*$A96+4*$A96+14),0)</f>
        <v>0</v>
      </c>
      <c r="V96" s="36">
        <f ca="1">IF(Analyse!$E$3="X",INDIRECT("'DATA - økonomi'!V"&amp;4+15*$A96+4*$A96+0),0)+IF(Analyse!$E$4="X",INDIRECT("'DATA - økonomi'!V"&amp;4+15*$A96+4*$A96+1),0)+IF(Analyse!$E$104="X",INDIRECT("'DATA - økonomi'!V"&amp;4+15*$A96+4*$A96+2),0)+IF(Analyse!$E$105="X",INDIRECT("'DATA - økonomi'!V"&amp;4+15*$A96+4*$A96+3),0)+IF(Analyse!$E$106="X",INDIRECT("'DATA - økonomi'!V"&amp;4+15*$A96+4*$A96+4),0)+IF(Analyse!$E$107="X",INDIRECT("'DATA - økonomi'!V"&amp;4+15*$A96+4*$A96+5),0)+IF(Analyse!$E$108="X",INDIRECT("'DATA - økonomi'!V"&amp;4+15*$A96+4*$A96+6),0)+IF(Analyse!$E$109="X",INDIRECT("'DATA - økonomi'!V"&amp;4+15*$A96+4*$A96+7),0)+IF(Analyse!$E$110="X",INDIRECT("'DATA - økonomi'!V"&amp;4+15*$A96+4*$A96+8),0)+IF(Analyse!$E$111="X",INDIRECT("'DATA - økonomi'!V"&amp;4+15*$A96+4*$A96+9),0)+IF(Analyse!$E$112="X",INDIRECT("'DATA - økonomi'!V"&amp;4+15*$A96+4*$A96+10),0)+IF(Analyse!$E$115="X",INDIRECT("'DATA - økonomi'!V"&amp;4+15*$A96+4*$A96+11),0)+IF(Analyse!$E$116="X",INDIRECT("'DATA - økonomi'!V"&amp;4+15*$A96+4*$A96+12),0)+IF(Analyse!$E$117="X",INDIRECT("'DATA - økonomi'!V"&amp;4+15*$A96+4*$A96+13),0)+IF(Analyse!$E$129="X",INDIRECT("'DATA - økonomi'!V"&amp;4+15*$A96+4*$A96+14),0)</f>
        <v>0</v>
      </c>
      <c r="W96" s="36">
        <f ca="1">IF(Analyse!$E$3="X",INDIRECT("'DATA - økonomi'!W"&amp;4+15*$A96+4*$A96+0),0)+IF(Analyse!$E$4="X",INDIRECT("'DATA - økonomi'!W"&amp;4+15*$A96+4*$A96+1),0)+IF(Analyse!$E$104="X",INDIRECT("'DATA - økonomi'!W"&amp;4+15*$A96+4*$A96+2),0)+IF(Analyse!$E$105="X",INDIRECT("'DATA - økonomi'!W"&amp;4+15*$A96+4*$A96+3),0)+IF(Analyse!$E$106="X",INDIRECT("'DATA - økonomi'!W"&amp;4+15*$A96+4*$A96+4),0)+IF(Analyse!$E$107="X",INDIRECT("'DATA - økonomi'!W"&amp;4+15*$A96+4*$A96+5),0)+IF(Analyse!$E$108="X",INDIRECT("'DATA - økonomi'!W"&amp;4+15*$A96+4*$A96+6),0)+IF(Analyse!$E$109="X",INDIRECT("'DATA - økonomi'!W"&amp;4+15*$A96+4*$A96+7),0)+IF(Analyse!$E$110="X",INDIRECT("'DATA - økonomi'!W"&amp;4+15*$A96+4*$A96+8),0)+IF(Analyse!$E$111="X",INDIRECT("'DATA - økonomi'!W"&amp;4+15*$A96+4*$A96+9),0)+IF(Analyse!$E$112="X",INDIRECT("'DATA - økonomi'!W"&amp;4+15*$A96+4*$A96+10),0)+IF(Analyse!$E$115="X",INDIRECT("'DATA - økonomi'!W"&amp;4+15*$A96+4*$A96+11),0)+IF(Analyse!$E$116="X",INDIRECT("'DATA - økonomi'!W"&amp;4+15*$A96+4*$A96+12),0)+IF(Analyse!$E$117="X",INDIRECT("'DATA - økonomi'!W"&amp;4+15*$A96+4*$A96+13),0)+IF(Analyse!$E$129="X",INDIRECT("'DATA - økonomi'!W"&amp;4+15*$A96+4*$A96+14),0)</f>
        <v>0</v>
      </c>
      <c r="X96" s="36">
        <f ca="1">IF(Analyse!$E$3="X",INDIRECT("'DATA - økonomi'!X"&amp;4+15*$A96+4*$A96+0),0)+IF(Analyse!$E$4="X",INDIRECT("'DATA - økonomi'!X"&amp;4+15*$A96+4*$A96+1),0)+IF(Analyse!$E$104="X",INDIRECT("'DATA - økonomi'!X"&amp;4+15*$A96+4*$A96+2),0)+IF(Analyse!$E$105="X",INDIRECT("'DATA - økonomi'!X"&amp;4+15*$A96+4*$A96+3),0)+IF(Analyse!$E$106="X",INDIRECT("'DATA - økonomi'!X"&amp;4+15*$A96+4*$A96+4),0)+IF(Analyse!$E$107="X",INDIRECT("'DATA - økonomi'!X"&amp;4+15*$A96+4*$A96+5),0)+IF(Analyse!$E$108="X",INDIRECT("'DATA - økonomi'!X"&amp;4+15*$A96+4*$A96+6),0)+IF(Analyse!$E$109="X",INDIRECT("'DATA - økonomi'!X"&amp;4+15*$A96+4*$A96+7),0)+IF(Analyse!$E$110="X",INDIRECT("'DATA - økonomi'!X"&amp;4+15*$A96+4*$A96+8),0)+IF(Analyse!$E$111="X",INDIRECT("'DATA - økonomi'!X"&amp;4+15*$A96+4*$A96+9),0)+IF(Analyse!$E$112="X",INDIRECT("'DATA - økonomi'!X"&amp;4+15*$A96+4*$A96+10),0)+IF(Analyse!$E$115="X",INDIRECT("'DATA - økonomi'!X"&amp;4+15*$A96+4*$A96+11),0)+IF(Analyse!$E$116="X",INDIRECT("'DATA - økonomi'!X"&amp;4+15*$A96+4*$A96+12),0)+IF(Analyse!$E$117="X",INDIRECT("'DATA - økonomi'!X"&amp;4+15*$A96+4*$A96+13),0)+IF(Analyse!$E$129="X",INDIRECT("'DATA - økonomi'!X"&amp;4+15*$A96+4*$A96+14),0)</f>
        <v>0</v>
      </c>
      <c r="Y96" s="36">
        <f ca="1">IF(Analyse!$E$3="X",INDIRECT("'DATA - økonomi'!Y"&amp;4+15*$A96+4*$A96+0),0)+IF(Analyse!$E$4="X",INDIRECT("'DATA - økonomi'!Y"&amp;4+15*$A96+4*$A96+1),0)+IF(Analyse!$E$104="X",INDIRECT("'DATA - økonomi'!Y"&amp;4+15*$A96+4*$A96+2),0)+IF(Analyse!$E$105="X",INDIRECT("'DATA - økonomi'!Y"&amp;4+15*$A96+4*$A96+3),0)+IF(Analyse!$E$106="X",INDIRECT("'DATA - økonomi'!Y"&amp;4+15*$A96+4*$A96+4),0)+IF(Analyse!$E$107="X",INDIRECT("'DATA - økonomi'!Y"&amp;4+15*$A96+4*$A96+5),0)+IF(Analyse!$E$108="X",INDIRECT("'DATA - økonomi'!Y"&amp;4+15*$A96+4*$A96+6),0)+IF(Analyse!$E$109="X",INDIRECT("'DATA - økonomi'!Y"&amp;4+15*$A96+4*$A96+7),0)+IF(Analyse!$E$110="X",INDIRECT("'DATA - økonomi'!Y"&amp;4+15*$A96+4*$A96+8),0)+IF(Analyse!$E$111="X",INDIRECT("'DATA - økonomi'!Y"&amp;4+15*$A96+4*$A96+9),0)+IF(Analyse!$E$112="X",INDIRECT("'DATA - økonomi'!Y"&amp;4+15*$A96+4*$A96+10),0)+IF(Analyse!$E$115="X",INDIRECT("'DATA - økonomi'!Y"&amp;4+15*$A96+4*$A96+11),0)+IF(Analyse!$E$116="X",INDIRECT("'DATA - økonomi'!Y"&amp;4+15*$A96+4*$A96+12),0)+IF(Analyse!$E$117="X",INDIRECT("'DATA - økonomi'!Y"&amp;4+15*$A96+4*$A96+13),0)+IF(Analyse!$E$129="X",INDIRECT("'DATA - økonomi'!Y"&amp;4+15*$A96+4*$A96+14),0)</f>
        <v>0</v>
      </c>
      <c r="Z96" s="36">
        <f ca="1">IF(Analyse!$E$3="X",INDIRECT("'DATA - økonomi'!Z"&amp;4+15*$A96+4*$A96+0),0)+IF(Analyse!$E$4="X",INDIRECT("'DATA - økonomi'!Z"&amp;4+15*$A96+4*$A96+1),0)+IF(Analyse!$E$104="X",INDIRECT("'DATA - økonomi'!Z"&amp;4+15*$A96+4*$A96+2),0)+IF(Analyse!$E$105="X",INDIRECT("'DATA - økonomi'!Z"&amp;4+15*$A96+4*$A96+3),0)+IF(Analyse!$E$106="X",INDIRECT("'DATA - økonomi'!Z"&amp;4+15*$A96+4*$A96+4),0)+IF(Analyse!$E$107="X",INDIRECT("'DATA - økonomi'!Z"&amp;4+15*$A96+4*$A96+5),0)+IF(Analyse!$E$108="X",INDIRECT("'DATA - økonomi'!Z"&amp;4+15*$A96+4*$A96+6),0)+IF(Analyse!$E$109="X",INDIRECT("'DATA - økonomi'!Z"&amp;4+15*$A96+4*$A96+7),0)+IF(Analyse!$E$110="X",INDIRECT("'DATA - økonomi'!Z"&amp;4+15*$A96+4*$A96+8),0)+IF(Analyse!$E$111="X",INDIRECT("'DATA - økonomi'!Z"&amp;4+15*$A96+4*$A96+9),0)+IF(Analyse!$E$112="X",INDIRECT("'DATA - økonomi'!Z"&amp;4+15*$A96+4*$A96+10),0)+IF(Analyse!$E$115="X",INDIRECT("'DATA - økonomi'!Z"&amp;4+15*$A96+4*$A96+11),0)+IF(Analyse!$E$116="X",INDIRECT("'DATA - økonomi'!Z"&amp;4+15*$A96+4*$A96+12),0)+IF(Analyse!$E$117="X",INDIRECT("'DATA - økonomi'!Z"&amp;4+15*$A96+4*$A96+13),0)+IF(Analyse!$E$129="X",INDIRECT("'DATA - økonomi'!Z"&amp;4+15*$A96+4*$A96+14),0)</f>
        <v>0</v>
      </c>
      <c r="AA96" s="36">
        <f ca="1">IF(Analyse!$E$3="X",INDIRECT("'DATA - økonomi'!Z"&amp;4+15*$A96+4*$A96+0),0)+IF(Analyse!$E$4="X",INDIRECT("'DATA - økonomi'!Z"&amp;4+15*$A96+4*$A96+1),0)+IF(Analyse!$E$104="X",INDIRECT("'DATA - økonomi'!Z"&amp;4+15*$A96+4*$A96+2),0)+IF(Analyse!$E$105="X",INDIRECT("'DATA - økonomi'!Z"&amp;4+15*$A96+4*$A96+3),0)+IF(Analyse!$E$106="X",INDIRECT("'DATA - økonomi'!Z"&amp;4+15*$A96+4*$A96+4),0)+IF(Analyse!$E$107="X",INDIRECT("'DATA - økonomi'!Z"&amp;4+15*$A96+4*$A96+5),0)+IF(Analyse!$E$108="X",INDIRECT("'DATA - økonomi'!Z"&amp;4+15*$A96+4*$A96+6),0)+IF(Analyse!$E$109="X",INDIRECT("'DATA - økonomi'!Z"&amp;4+15*$A96+4*$A96+7),0)+IF(Analyse!$E$110="X",INDIRECT("'DATA - økonomi'!Z"&amp;4+15*$A96+4*$A96+8),0)+IF(Analyse!$E$111="X",INDIRECT("'DATA - økonomi'!Z"&amp;4+15*$A96+4*$A96+9),0)+IF(Analyse!$E$112="X",INDIRECT("'DATA - økonomi'!Z"&amp;4+15*$A96+4*$A96+10),0)+IF(Analyse!$E$115="X",INDIRECT("'DATA - økonomi'!Z"&amp;4+15*$A96+4*$A96+11),0)+IF(Analyse!$E$116="X",INDIRECT("'DATA - økonomi'!Z"&amp;4+15*$A96+4*$A96+12),0)+IF(Analyse!$E$117="X",INDIRECT("'DATA - økonomi'!Z"&amp;4+15*$A96+4*$A96+13),0)+IF(Analyse!$E$129="X",INDIRECT("'DATA - økonomi'!Z"&amp;4+15*$A96+4*$A96+14),0)</f>
        <v>0</v>
      </c>
      <c r="AB96" s="36">
        <f ca="1">IF(Analyse!$E$3="X",INDIRECT("'DATA - økonomi'!Z"&amp;4+15*$A96+4*$A96+0),0)+IF(Analyse!$E$4="X",INDIRECT("'DATA - økonomi'!Z"&amp;4+15*$A96+4*$A96+1),0)+IF(Analyse!$E$104="X",INDIRECT("'DATA - økonomi'!Z"&amp;4+15*$A96+4*$A96+2),0)+IF(Analyse!$E$105="X",INDIRECT("'DATA - økonomi'!Z"&amp;4+15*$A96+4*$A96+3),0)+IF(Analyse!$E$106="X",INDIRECT("'DATA - økonomi'!Z"&amp;4+15*$A96+4*$A96+4),0)+IF(Analyse!$E$107="X",INDIRECT("'DATA - økonomi'!Z"&amp;4+15*$A96+4*$A96+5),0)+IF(Analyse!$E$108="X",INDIRECT("'DATA - økonomi'!Z"&amp;4+15*$A96+4*$A96+6),0)+IF(Analyse!$E$109="X",INDIRECT("'DATA - økonomi'!Z"&amp;4+15*$A96+4*$A96+7),0)+IF(Analyse!$E$110="X",INDIRECT("'DATA - økonomi'!Z"&amp;4+15*$A96+4*$A96+8),0)+IF(Analyse!$E$111="X",INDIRECT("'DATA - økonomi'!Z"&amp;4+15*$A96+4*$A96+9),0)+IF(Analyse!$E$112="X",INDIRECT("'DATA - økonomi'!Z"&amp;4+15*$A96+4*$A96+10),0)+IF(Analyse!$E$115="X",INDIRECT("'DATA - økonomi'!Z"&amp;4+15*$A96+4*$A96+11),0)+IF(Analyse!$E$116="X",INDIRECT("'DATA - økonomi'!Z"&amp;4+15*$A96+4*$A96+12),0)+IF(Analyse!$E$117="X",INDIRECT("'DATA - økonomi'!Z"&amp;4+15*$A96+4*$A96+13),0)+IF(Analyse!$E$129="X",INDIRECT("'DATA - økonomi'!Z"&amp;4+15*$A96+4*$A96+14),0)</f>
        <v>0</v>
      </c>
      <c r="AC96" s="30"/>
      <c r="AD96" s="35" t="s">
        <v>104</v>
      </c>
      <c r="AE96" s="36">
        <f ca="1">IF(Analyse!$E$3="X",INDIRECT("'DATA - økonomi'!AE"&amp;4+15*$A96+4*$A96+0),0)+IF(Analyse!$E$4="X",INDIRECT("'DATA - økonomi'!AE"&amp;4+15*$A96+4*$A96+1),0)+IF(Analyse!$E$104="X",INDIRECT("'DATA - økonomi'!AE"&amp;4+15*$A96+4*$A96+2),0)+IF(Analyse!$E$105="X",INDIRECT("'DATA - økonomi'!AE"&amp;4+15*$A96+4*$A96+3),0)+IF(Analyse!$E$106="X",INDIRECT("'DATA - økonomi'!AE"&amp;4+15*$A96+4*$A96+4),0)+IF(Analyse!$E$107="X",INDIRECT("'DATA - økonomi'!AE"&amp;4+15*$A96+4*$A96+5),0)+IF(Analyse!$E$108="X",INDIRECT("'DATA - økonomi'!AE"&amp;4+15*$A96+4*$A96+6),0)+IF(Analyse!$E$109="X",INDIRECT("'DATA - økonomi'!AE"&amp;4+15*$A96+4*$A96+7),0)+IF(Analyse!$E$110="X",INDIRECT("'DATA - økonomi'!AE"&amp;4+15*$A96+4*$A96+8),0)+IF(Analyse!$E$111="X",INDIRECT("'DATA - økonomi'!AE"&amp;4+15*$A96+4*$A96+9),0)+IF(Analyse!$E$112="X",INDIRECT("'DATA - økonomi'!AE"&amp;4+15*$A96+4*$A96+10),0)+IF(Analyse!$E$115="X",INDIRECT("'DATA - økonomi'!AE"&amp;4+15*$A96+4*$A96+11),0)+IF(Analyse!$E$116="X",INDIRECT("'DATA - økonomi'!AE"&amp;4+15*$A96+4*$A96+12),0)+IF(Analyse!$E$117="X",INDIRECT("'DATA - økonomi'!AE"&amp;4+15*$A96+4*$A96+13),0)+IF(Analyse!$E$129="X",INDIRECT("'DATA - økonomi'!AE"&amp;4+15*$A96+4*$A96+14),0)</f>
        <v>0</v>
      </c>
      <c r="AF96" s="36">
        <f ca="1">IF(Analyse!$E$3="X",INDIRECT("'DATA - økonomi'!AF"&amp;4+15*$A96+4*$A96+0),0)+IF(Analyse!$E$4="X",INDIRECT("'DATA - økonomi'!AF"&amp;4+15*$A96+4*$A96+1),0)+IF(Analyse!$E$104="X",INDIRECT("'DATA - økonomi'!AF"&amp;4+15*$A96+4*$A96+2),0)+IF(Analyse!$E$105="X",INDIRECT("'DATA - økonomi'!AF"&amp;4+15*$A96+4*$A96+3),0)+IF(Analyse!$E$106="X",INDIRECT("'DATA - økonomi'!AF"&amp;4+15*$A96+4*$A96+4),0)+IF(Analyse!$E$107="X",INDIRECT("'DATA - økonomi'!AF"&amp;4+15*$A96+4*$A96+5),0)+IF(Analyse!$E$108="X",INDIRECT("'DATA - økonomi'!AF"&amp;4+15*$A96+4*$A96+6),0)+IF(Analyse!$E$109="X",INDIRECT("'DATA - økonomi'!AF"&amp;4+15*$A96+4*$A96+7),0)+IF(Analyse!$E$110="X",INDIRECT("'DATA - økonomi'!AF"&amp;4+15*$A96+4*$A96+8),0)+IF(Analyse!$E$111="X",INDIRECT("'DATA - økonomi'!AF"&amp;4+15*$A96+4*$A96+9),0)+IF(Analyse!$E$112="X",INDIRECT("'DATA - økonomi'!AF"&amp;4+15*$A96+4*$A96+10),0)+IF(Analyse!$E$115="X",INDIRECT("'DATA - økonomi'!AF"&amp;4+15*$A96+4*$A96+11),0)+IF(Analyse!$E$116="X",INDIRECT("'DATA - økonomi'!AF"&amp;4+15*$A96+4*$A96+12),0)+IF(Analyse!$E$117="X",INDIRECT("'DATA - økonomi'!AF"&amp;4+15*$A96+4*$A96+13),0)+IF(Analyse!$E$129="X",INDIRECT("'DATA - økonomi'!AF"&amp;4+15*$A96+4*$A96+14),0)</f>
        <v>0</v>
      </c>
      <c r="AG96" s="36">
        <f ca="1">IF(Analyse!$E$3="X",INDIRECT("'DATA - økonomi'!AG"&amp;4+15*$A96+4*$A96+0),0)+IF(Analyse!$E$4="X",INDIRECT("'DATA - økonomi'!AG"&amp;4+15*$A96+4*$A96+1),0)+IF(Analyse!$E$104="X",INDIRECT("'DATA - økonomi'!AG"&amp;4+15*$A96+4*$A96+2),0)+IF(Analyse!$E$105="X",INDIRECT("'DATA - økonomi'!AG"&amp;4+15*$A96+4*$A96+3),0)+IF(Analyse!$E$106="X",INDIRECT("'DATA - økonomi'!AG"&amp;4+15*$A96+4*$A96+4),0)+IF(Analyse!$E$107="X",INDIRECT("'DATA - økonomi'!AG"&amp;4+15*$A96+4*$A96+5),0)+IF(Analyse!$E$108="X",INDIRECT("'DATA - økonomi'!AG"&amp;4+15*$A96+4*$A96+6),0)+IF(Analyse!$E$109="X",INDIRECT("'DATA - økonomi'!AG"&amp;4+15*$A96+4*$A96+7),0)+IF(Analyse!$E$110="X",INDIRECT("'DATA - økonomi'!AG"&amp;4+15*$A96+4*$A96+8),0)+IF(Analyse!$E$111="X",INDIRECT("'DATA - økonomi'!AG"&amp;4+15*$A96+4*$A96+9),0)+IF(Analyse!$E$112="X",INDIRECT("'DATA - økonomi'!AG"&amp;4+15*$A96+4*$A96+10),0)+IF(Analyse!$E$115="X",INDIRECT("'DATA - økonomi'!AG"&amp;4+15*$A96+4*$A96+11),0)+IF(Analyse!$E$116="X",INDIRECT("'DATA - økonomi'!AG"&amp;4+15*$A96+4*$A96+12),0)+IF(Analyse!$E$117="X",INDIRECT("'DATA - økonomi'!AG"&amp;4+15*$A96+4*$A96+13),0)+IF(Analyse!$E$129="X",INDIRECT("'DATA - økonomi'!AG"&amp;4+15*$A96+4*$A96+14),0)</f>
        <v>0</v>
      </c>
      <c r="AH96" s="36">
        <f ca="1">IF(Analyse!$E$3="X",INDIRECT("'DATA - økonomi'!AH"&amp;4+15*$A96+4*$A96+0),0)+IF(Analyse!$E$4="X",INDIRECT("'DATA - økonomi'!AH"&amp;4+15*$A96+4*$A96+1),0)+IF(Analyse!$E$104="X",INDIRECT("'DATA - økonomi'!AH"&amp;4+15*$A96+4*$A96+2),0)+IF(Analyse!$E$105="X",INDIRECT("'DATA - økonomi'!AH"&amp;4+15*$A96+4*$A96+3),0)+IF(Analyse!$E$106="X",INDIRECT("'DATA - økonomi'!AH"&amp;4+15*$A96+4*$A96+4),0)+IF(Analyse!$E$107="X",INDIRECT("'DATA - økonomi'!AH"&amp;4+15*$A96+4*$A96+5),0)+IF(Analyse!$E$108="X",INDIRECT("'DATA - økonomi'!AH"&amp;4+15*$A96+4*$A96+6),0)+IF(Analyse!$E$109="X",INDIRECT("'DATA - økonomi'!AH"&amp;4+15*$A96+4*$A96+7),0)+IF(Analyse!$E$110="X",INDIRECT("'DATA - økonomi'!AH"&amp;4+15*$A96+4*$A96+8),0)+IF(Analyse!$E$111="X",INDIRECT("'DATA - økonomi'!AH"&amp;4+15*$A96+4*$A96+9),0)+IF(Analyse!$E$112="X",INDIRECT("'DATA - økonomi'!AH"&amp;4+15*$A96+4*$A96+10),0)+IF(Analyse!$E$115="X",INDIRECT("'DATA - økonomi'!AH"&amp;4+15*$A96+4*$A96+11),0)+IF(Analyse!$E$116="X",INDIRECT("'DATA - økonomi'!AH"&amp;4+15*$A96+4*$A96+12),0)+IF(Analyse!$E$117="X",INDIRECT("'DATA - økonomi'!AH"&amp;4+15*$A96+4*$A96+13),0)+IF(Analyse!$E$129="X",INDIRECT("'DATA - økonomi'!AH"&amp;4+15*$A96+4*$A96+14),0)</f>
        <v>0</v>
      </c>
      <c r="AI96" s="36">
        <f ca="1">IF(Analyse!$E$3="X",INDIRECT("'DATA - økonomi'!AI"&amp;4+15*$A96+4*$A96+0),0)+IF(Analyse!$E$4="X",INDIRECT("'DATA - økonomi'!AI"&amp;4+15*$A96+4*$A96+1),0)+IF(Analyse!$E$104="X",INDIRECT("'DATA - økonomi'!AI"&amp;4+15*$A96+4*$A96+2),0)+IF(Analyse!$E$105="X",INDIRECT("'DATA - økonomi'!AI"&amp;4+15*$A96+4*$A96+3),0)+IF(Analyse!$E$106="X",INDIRECT("'DATA - økonomi'!AI"&amp;4+15*$A96+4*$A96+4),0)+IF(Analyse!$E$107="X",INDIRECT("'DATA - økonomi'!AI"&amp;4+15*$A96+4*$A96+5),0)+IF(Analyse!$E$108="X",INDIRECT("'DATA - økonomi'!AI"&amp;4+15*$A96+4*$A96+6),0)+IF(Analyse!$E$109="X",INDIRECT("'DATA - økonomi'!AI"&amp;4+15*$A96+4*$A96+7),0)+IF(Analyse!$E$110="X",INDIRECT("'DATA - økonomi'!AI"&amp;4+15*$A96+4*$A96+8),0)+IF(Analyse!$E$111="X",INDIRECT("'DATA - økonomi'!AI"&amp;4+15*$A96+4*$A96+9),0)+IF(Analyse!$E$112="X",INDIRECT("'DATA - økonomi'!AI"&amp;4+15*$A96+4*$A96+10),0)+IF(Analyse!$E$115="X",INDIRECT("'DATA - økonomi'!AI"&amp;4+15*$A96+4*$A96+11),0)+IF(Analyse!$E$116="X",INDIRECT("'DATA - økonomi'!AI"&amp;4+15*$A96+4*$A96+12),0)+IF(Analyse!$E$117="X",INDIRECT("'DATA - økonomi'!AI"&amp;4+15*$A96+4*$A96+13),0)+IF(Analyse!$E$129="X",INDIRECT("'DATA - økonomi'!AI"&amp;4+15*$A96+4*$A96+14),0)</f>
        <v>0</v>
      </c>
      <c r="AJ96" s="36">
        <f ca="1">IF(Analyse!$E$3="X",INDIRECT("'DATA - økonomi'!AJ"&amp;4+15*$A96+4*$A96+0),0)+IF(Analyse!$E$4="X",INDIRECT("'DATA - økonomi'!AJ"&amp;4+15*$A96+4*$A96+1),0)+IF(Analyse!$E$104="X",INDIRECT("'DATA - økonomi'!AJ"&amp;4+15*$A96+4*$A96+2),0)+IF(Analyse!$E$105="X",INDIRECT("'DATA - økonomi'!AJ"&amp;4+15*$A96+4*$A96+3),0)+IF(Analyse!$E$106="X",INDIRECT("'DATA - økonomi'!AJ"&amp;4+15*$A96+4*$A96+4),0)+IF(Analyse!$E$107="X",INDIRECT("'DATA - økonomi'!AJ"&amp;4+15*$A96+4*$A96+5),0)+IF(Analyse!$E$108="X",INDIRECT("'DATA - økonomi'!AJ"&amp;4+15*$A96+4*$A96+6),0)+IF(Analyse!$E$109="X",INDIRECT("'DATA - økonomi'!AJ"&amp;4+15*$A96+4*$A96+7),0)+IF(Analyse!$E$110="X",INDIRECT("'DATA - økonomi'!AJ"&amp;4+15*$A96+4*$A96+8),0)+IF(Analyse!$E$111="X",INDIRECT("'DATA - økonomi'!AJ"&amp;4+15*$A96+4*$A96+9),0)+IF(Analyse!$E$112="X",INDIRECT("'DATA - økonomi'!AJ"&amp;4+15*$A96+4*$A96+10),0)+IF(Analyse!$E$115="X",INDIRECT("'DATA - økonomi'!AJ"&amp;4+15*$A96+4*$A96+11),0)+IF(Analyse!$E$116="X",INDIRECT("'DATA - økonomi'!AJ"&amp;4+15*$A96+4*$A96+12),0)+IF(Analyse!$E$117="X",INDIRECT("'DATA - økonomi'!AJ"&amp;4+15*$A96+4*$A96+13),0)+IF(Analyse!$E$129="X",INDIRECT("'DATA - økonomi'!AJ"&amp;4+15*$A96+4*$A96+14),0)</f>
        <v>0</v>
      </c>
      <c r="AK96" s="36">
        <f ca="1">IF(Analyse!$E$3="X",INDIRECT("'DATA - økonomi'!AK"&amp;4+15*$A96+4*$A96+0),0)+IF(Analyse!$E$4="X",INDIRECT("'DATA - økonomi'!AK"&amp;4+15*$A96+4*$A96+1),0)+IF(Analyse!$E$104="X",INDIRECT("'DATA - økonomi'!AK"&amp;4+15*$A96+4*$A96+2),0)+IF(Analyse!$E$105="X",INDIRECT("'DATA - økonomi'!AK"&amp;4+15*$A96+4*$A96+3),0)+IF(Analyse!$E$106="X",INDIRECT("'DATA - økonomi'!AK"&amp;4+15*$A96+4*$A96+4),0)+IF(Analyse!$E$107="X",INDIRECT("'DATA - økonomi'!AK"&amp;4+15*$A96+4*$A96+5),0)+IF(Analyse!$E$108="X",INDIRECT("'DATA - økonomi'!AK"&amp;4+15*$A96+4*$A96+6),0)+IF(Analyse!$E$109="X",INDIRECT("'DATA - økonomi'!AK"&amp;4+15*$A96+4*$A96+7),0)+IF(Analyse!$E$110="X",INDIRECT("'DATA - økonomi'!AK"&amp;4+15*$A96+4*$A96+8),0)+IF(Analyse!$E$111="X",INDIRECT("'DATA - økonomi'!AK"&amp;4+15*$A96+4*$A96+9),0)+IF(Analyse!$E$112="X",INDIRECT("'DATA - økonomi'!AK"&amp;4+15*$A96+4*$A96+10),0)+IF(Analyse!$E$115="X",INDIRECT("'DATA - økonomi'!AK"&amp;4+15*$A96+4*$A96+11),0)+IF(Analyse!$E$116="X",INDIRECT("'DATA - økonomi'!AK"&amp;4+15*$A96+4*$A96+12),0)+IF(Analyse!$E$117="X",INDIRECT("'DATA - økonomi'!AK"&amp;4+15*$A96+4*$A96+13),0)+IF(Analyse!$E$129="X",INDIRECT("'DATA - økonomi'!AK"&amp;4+15*$A96+4*$A96+14),0)</f>
        <v>0</v>
      </c>
      <c r="AL96" s="36">
        <f ca="1">IF(Analyse!$E$3="X",INDIRECT("'DATA - økonomi'!AL"&amp;4+15*$A96+4*$A96+0),0)+IF(Analyse!$E$4="X",INDIRECT("'DATA - økonomi'!AL"&amp;4+15*$A96+4*$A96+1),0)+IF(Analyse!$E$104="X",INDIRECT("'DATA - økonomi'!AL"&amp;4+15*$A96+4*$A96+2),0)+IF(Analyse!$E$105="X",INDIRECT("'DATA - økonomi'!AL"&amp;4+15*$A96+4*$A96+3),0)+IF(Analyse!$E$106="X",INDIRECT("'DATA - økonomi'!AL"&amp;4+15*$A96+4*$A96+4),0)+IF(Analyse!$E$107="X",INDIRECT("'DATA - økonomi'!AL"&amp;4+15*$A96+4*$A96+5),0)+IF(Analyse!$E$108="X",INDIRECT("'DATA - økonomi'!AL"&amp;4+15*$A96+4*$A96+6),0)+IF(Analyse!$E$109="X",INDIRECT("'DATA - økonomi'!AL"&amp;4+15*$A96+4*$A96+7),0)+IF(Analyse!$E$110="X",INDIRECT("'DATA - økonomi'!AL"&amp;4+15*$A96+4*$A96+8),0)+IF(Analyse!$E$111="X",INDIRECT("'DATA - økonomi'!AL"&amp;4+15*$A96+4*$A96+9),0)+IF(Analyse!$E$112="X",INDIRECT("'DATA - økonomi'!AL"&amp;4+15*$A96+4*$A96+10),0)+IF(Analyse!$E$115="X",INDIRECT("'DATA - økonomi'!AL"&amp;4+15*$A96+4*$A96+11),0)+IF(Analyse!$E$116="X",INDIRECT("'DATA - økonomi'!AL"&amp;4+15*$A96+4*$A96+12),0)+IF(Analyse!$E$117="X",INDIRECT("'DATA - økonomi'!AL"&amp;4+15*$A96+4*$A96+13),0)+IF(Analyse!$E$129="X",INDIRECT("'DATA - økonomi'!AL"&amp;4+15*$A96+4*$A96+14),0)</f>
        <v>0</v>
      </c>
      <c r="AM96" s="36">
        <f ca="1">IF(Analyse!$E$3="X",INDIRECT("'DATA - økonomi'!AM"&amp;4+15*$A96+4*$A96+0),0)+IF(Analyse!$E$4="X",INDIRECT("'DATA - økonomi'!AM"&amp;4+15*$A96+4*$A96+1),0)+IF(Analyse!$E$104="X",INDIRECT("'DATA - økonomi'!AM"&amp;4+15*$A96+4*$A96+2),0)+IF(Analyse!$E$105="X",INDIRECT("'DATA - økonomi'!AM"&amp;4+15*$A96+4*$A96+3),0)+IF(Analyse!$E$106="X",INDIRECT("'DATA - økonomi'!AM"&amp;4+15*$A96+4*$A96+4),0)+IF(Analyse!$E$107="X",INDIRECT("'DATA - økonomi'!AM"&amp;4+15*$A96+4*$A96+5),0)+IF(Analyse!$E$108="X",INDIRECT("'DATA - økonomi'!AM"&amp;4+15*$A96+4*$A96+6),0)+IF(Analyse!$E$109="X",INDIRECT("'DATA - økonomi'!AM"&amp;4+15*$A96+4*$A96+7),0)+IF(Analyse!$E$110="X",INDIRECT("'DATA - økonomi'!AM"&amp;4+15*$A96+4*$A96+8),0)+IF(Analyse!$E$111="X",INDIRECT("'DATA - økonomi'!AM"&amp;4+15*$A96+4*$A96+9),0)+IF(Analyse!$E$112="X",INDIRECT("'DATA - økonomi'!AM"&amp;4+15*$A96+4*$A96+10),0)+IF(Analyse!$E$115="X",INDIRECT("'DATA - økonomi'!AM"&amp;4+15*$A96+4*$A96+11),0)+IF(Analyse!$E$116="X",INDIRECT("'DATA - økonomi'!AM"&amp;4+15*$A96+4*$A96+12),0)+IF(Analyse!$E$117="X",INDIRECT("'DATA - økonomi'!AM"&amp;4+15*$A96+4*$A96+13),0)+IF(Analyse!$E$129="X",INDIRECT("'DATA - økonomi'!AM"&amp;4+15*$A96+4*$A96+14),0)</f>
        <v>0</v>
      </c>
      <c r="AN96" s="36">
        <f ca="1">IF(Analyse!$E$3="X",INDIRECT("'DATA - økonomi'!AN"&amp;4+15*$A96+4*$A96+0),0)+IF(Analyse!$E$4="X",INDIRECT("'DATA - økonomi'!AN"&amp;4+15*$A96+4*$A96+1),0)+IF(Analyse!$E$104="X",INDIRECT("'DATA - økonomi'!AN"&amp;4+15*$A96+4*$A96+2),0)+IF(Analyse!$E$105="X",INDIRECT("'DATA - økonomi'!AN"&amp;4+15*$A96+4*$A96+3),0)+IF(Analyse!$E$106="X",INDIRECT("'DATA - økonomi'!AN"&amp;4+15*$A96+4*$A96+4),0)+IF(Analyse!$E$107="X",INDIRECT("'DATA - økonomi'!AN"&amp;4+15*$A96+4*$A96+5),0)+IF(Analyse!$E$108="X",INDIRECT("'DATA - økonomi'!AN"&amp;4+15*$A96+4*$A96+6),0)+IF(Analyse!$E$109="X",INDIRECT("'DATA - økonomi'!AN"&amp;4+15*$A96+4*$A96+7),0)+IF(Analyse!$E$110="X",INDIRECT("'DATA - økonomi'!AN"&amp;4+15*$A96+4*$A96+8),0)+IF(Analyse!$E$111="X",INDIRECT("'DATA - økonomi'!AN"&amp;4+15*$A96+4*$A96+9),0)+IF(Analyse!$E$112="X",INDIRECT("'DATA - økonomi'!AN"&amp;4+15*$A96+4*$A96+10),0)+IF(Analyse!$E$115="X",INDIRECT("'DATA - økonomi'!AN"&amp;4+15*$A96+4*$A96+11),0)+IF(Analyse!$E$116="X",INDIRECT("'DATA - økonomi'!AN"&amp;4+15*$A96+4*$A96+12),0)+IF(Analyse!$E$117="X",INDIRECT("'DATA - økonomi'!AN"&amp;4+15*$A96+4*$A96+13),0)+IF(Analyse!$E$129="X",INDIRECT("'DATA - økonomi'!AN"&amp;4+15*$A96+4*$A96+14),0)</f>
        <v>0</v>
      </c>
      <c r="AO96" s="36">
        <f ca="1">IF(Analyse!$E$3="X",INDIRECT("'DATA - økonomi'!AO"&amp;4+15*$A96+4*$A96+0),0)+IF(Analyse!$E$4="X",INDIRECT("'DATA - økonomi'!AO"&amp;4+15*$A96+4*$A96+1),0)+IF(Analyse!$E$104="X",INDIRECT("'DATA - økonomi'!AO"&amp;4+15*$A96+4*$A96+2),0)+IF(Analyse!$E$105="X",INDIRECT("'DATA - økonomi'!AO"&amp;4+15*$A96+4*$A96+3),0)+IF(Analyse!$E$106="X",INDIRECT("'DATA - økonomi'!AO"&amp;4+15*$A96+4*$A96+4),0)+IF(Analyse!$E$107="X",INDIRECT("'DATA - økonomi'!AO"&amp;4+15*$A96+4*$A96+5),0)+IF(Analyse!$E$108="X",INDIRECT("'DATA - økonomi'!AO"&amp;4+15*$A96+4*$A96+6),0)+IF(Analyse!$E$109="X",INDIRECT("'DATA - økonomi'!AO"&amp;4+15*$A96+4*$A96+7),0)+IF(Analyse!$E$110="X",INDIRECT("'DATA - økonomi'!AO"&amp;4+15*$A96+4*$A96+8),0)+IF(Analyse!$E$111="X",INDIRECT("'DATA - økonomi'!AO"&amp;4+15*$A96+4*$A96+9),0)+IF(Analyse!$E$112="X",INDIRECT("'DATA - økonomi'!AO"&amp;4+15*$A96+4*$A96+10),0)+IF(Analyse!$E$115="X",INDIRECT("'DATA - økonomi'!AO"&amp;4+15*$A96+4*$A96+11),0)+IF(Analyse!$E$116="X",INDIRECT("'DATA - økonomi'!AO"&amp;4+15*$A96+4*$A96+12),0)+IF(Analyse!$E$117="X",INDIRECT("'DATA - økonomi'!AO"&amp;4+15*$A96+4*$A96+13),0)+IF(Analyse!$E$129="X",INDIRECT("'DATA - økonomi'!AO"&amp;4+15*$A96+4*$A96+14),0)</f>
        <v>0</v>
      </c>
      <c r="AP96" s="30"/>
      <c r="AQ96" s="35" t="s">
        <v>104</v>
      </c>
      <c r="AR96" s="36">
        <f ca="1">INDIRECT("'DATA - økonomi'!AE"&amp;($A199+1)*19)</f>
        <v>22814.702000000001</v>
      </c>
      <c r="AS96" s="36">
        <f ca="1">INDIRECT("'DATA - økonomi'!AF"&amp;($A199+1)*19)</f>
        <v>22674.794999999998</v>
      </c>
      <c r="AT96" s="36">
        <f ca="1">INDIRECT("'DATA - økonomi'!AG"&amp;($A199+1)*19)</f>
        <v>22551.596999999998</v>
      </c>
      <c r="AU96" s="36">
        <f ca="1">INDIRECT("'DATA - økonomi'!AH"&amp;($A199+1)*19)</f>
        <v>22377.599999999999</v>
      </c>
      <c r="AV96" s="36">
        <f ca="1">INDIRECT("'DATA - økonomi'!AI"&amp;($A199+1)*19)</f>
        <v>22221.86</v>
      </c>
      <c r="AW96" s="36">
        <f ca="1">INDIRECT("'DATA - økonomi'!AJ"&amp;($A199+1)*19)</f>
        <v>22142.537999999997</v>
      </c>
      <c r="AX96" s="36">
        <f ca="1">INDIRECT("'DATA - økonomi'!AK"&amp;($A199+1)*19)</f>
        <v>22012.752999999997</v>
      </c>
      <c r="AY96" s="36">
        <f ca="1">INDIRECT("'DATA - økonomi'!AL"&amp;($A199+1)*19)</f>
        <v>21668.93</v>
      </c>
      <c r="AZ96" s="36">
        <f ca="1">INDIRECT("'DATA - økonomi'!AM"&amp;($A199+1)*19)</f>
        <v>21271.77</v>
      </c>
      <c r="BA96" s="36">
        <f ca="1">INDIRECT("'DATA - økonomi'!AN"&amp;($A199+1)*19)</f>
        <v>21178.057999999997</v>
      </c>
      <c r="BB96" s="36">
        <f ca="1">INDIRECT("'DATA - økonomi'!AO"&amp;($A199+1)*19)</f>
        <v>21202.842000000001</v>
      </c>
      <c r="BC96" s="30"/>
    </row>
    <row r="97" spans="1:55" x14ac:dyDescent="0.25">
      <c r="A97" s="32">
        <v>93</v>
      </c>
      <c r="B97" s="35" t="s">
        <v>105</v>
      </c>
      <c r="C97" s="36">
        <f ca="1">IF(Analyse!$E$3="X",INDIRECT("'DATA - økonomi'!C"&amp;4+15*$A97+4*$A97+0),0)+IF(Analyse!$E$4="X",INDIRECT("'DATA - økonomi'!C"&amp;4+15*$A97+4*$A97+1),0)+IF(Analyse!$E$104="X",INDIRECT("'DATA - økonomi'!C"&amp;4+15*$A97+4*$A97+2),0)+IF(Analyse!$E$105="X",INDIRECT("'DATA - økonomi'!C"&amp;4+15*$A97+4*$A97+3),0)+IF(Analyse!$E$106="X",INDIRECT("'DATA - økonomi'!C"&amp;4+15*$A97+4*$A97+4),0)+IF(Analyse!$E$107="X",INDIRECT("'DATA - økonomi'!C"&amp;4+15*$A97+4*$A97+5),0)+IF(Analyse!$E$108="X",INDIRECT("'DATA - økonomi'!C"&amp;4+15*$A97+4*$A97+6),0)+IF(Analyse!$E$109="X",INDIRECT("'DATA - økonomi'!C"&amp;4+15*$A97+4*$A97+7),0)+IF(Analyse!$E$110="X",INDIRECT("'DATA - økonomi'!C"&amp;4+15*$A97+4*$A97+8),0)+IF(Analyse!$E$111="X",INDIRECT("'DATA - økonomi'!C"&amp;4+15*$A97+4*$A97+9),0)+IF(Analyse!$E$112="X",INDIRECT("'DATA - økonomi'!C"&amp;4+15*$A97+4*$A97+10),0)+IF(Analyse!$E$115="X",INDIRECT("'DATA - økonomi'!C"&amp;4+15*$A97+4*$A97+11),0)+IF(Analyse!$E$116="X",INDIRECT("'DATA - økonomi'!C"&amp;4+15*$A97+4*$A97+12),0)+IF(Analyse!$E$117="X",INDIRECT("'DATA - økonomi'!C"&amp;4+15*$A97+4*$A97+13),0)+IF(Analyse!$E$129="X",INDIRECT("'DATA - økonomi'!C"&amp;4+15*$A97+4*$A97+14),0)</f>
        <v>0</v>
      </c>
      <c r="D97" s="36">
        <f ca="1">IF(Analyse!$E$3="X",INDIRECT("'DATA - økonomi'!D"&amp;4+15*$A97+4*$A97+0),0)+IF(Analyse!$E$4="X",INDIRECT("'DATA - økonomi'!D"&amp;4+15*$A97+4*$A97+1),0)+IF(Analyse!$E$104="X",INDIRECT("'DATA - økonomi'!D"&amp;4+15*$A97+4*$A97+2),0)+IF(Analyse!$E$105="X",INDIRECT("'DATA - økonomi'!D"&amp;4+15*$A97+4*$A97+3),0)+IF(Analyse!$E$106="X",INDIRECT("'DATA - økonomi'!D"&amp;4+15*$A97+4*$A97+4),0)+IF(Analyse!$E$107="X",INDIRECT("'DATA - økonomi'!D"&amp;4+15*$A97+4*$A97+5),0)+IF(Analyse!$E$108="X",INDIRECT("'DATA - økonomi'!D"&amp;4+15*$A97+4*$A97+6),0)+IF(Analyse!$E$109="X",INDIRECT("'DATA - økonomi'!D"&amp;4+15*$A97+4*$A97+7),0)+IF(Analyse!$E$110="X",INDIRECT("'DATA - økonomi'!D"&amp;4+15*$A97+4*$A97+8),0)+IF(Analyse!$E$111="X",INDIRECT("'DATA - økonomi'!D"&amp;4+15*$A97+4*$A97+9),0)+IF(Analyse!$E$112="X",INDIRECT("'DATA - økonomi'!D"&amp;4+15*$A97+4*$A97+10),0)+IF(Analyse!$E$115="X",INDIRECT("'DATA - økonomi'!D"&amp;4+15*$A97+4*$A97+11),0)+IF(Analyse!$E$116="X",INDIRECT("'DATA - økonomi'!D"&amp;4+15*$A97+4*$A97+12),0)+IF(Analyse!$E$117="X",INDIRECT("'DATA - økonomi'!D"&amp;4+15*$A97+4*$A97+13),0)+IF(Analyse!$E$129="X",INDIRECT("'DATA - økonomi'!D"&amp;4+15*$A97+4*$A97+14),0)</f>
        <v>0</v>
      </c>
      <c r="E97" s="36">
        <f ca="1">IF(Analyse!$E$3="X",INDIRECT("'DATA - økonomi'!E"&amp;4+15*$A97+4*$A97+0),0)+IF(Analyse!$E$4="X",INDIRECT("'DATA - økonomi'!E"&amp;4+15*$A97+4*$A97+1),0)+IF(Analyse!$E$104="X",INDIRECT("'DATA - økonomi'!E"&amp;4+15*$A97+4*$A97+2),0)+IF(Analyse!$E$105="X",INDIRECT("'DATA - økonomi'!E"&amp;4+15*$A97+4*$A97+3),0)+IF(Analyse!$E$106="X",INDIRECT("'DATA - økonomi'!E"&amp;4+15*$A97+4*$A97+4),0)+IF(Analyse!$E$107="X",INDIRECT("'DATA - økonomi'!E"&amp;4+15*$A97+4*$A97+5),0)+IF(Analyse!$E$108="X",INDIRECT("'DATA - økonomi'!E"&amp;4+15*$A97+4*$A97+6),0)+IF(Analyse!$E$109="X",INDIRECT("'DATA - økonomi'!E"&amp;4+15*$A97+4*$A97+7),0)+IF(Analyse!$E$110="X",INDIRECT("'DATA - økonomi'!E"&amp;4+15*$A97+4*$A97+8),0)+IF(Analyse!$E$111="X",INDIRECT("'DATA - økonomi'!E"&amp;4+15*$A97+4*$A97+9),0)+IF(Analyse!$E$112="X",INDIRECT("'DATA - økonomi'!E"&amp;4+15*$A97+4*$A97+10),0)+IF(Analyse!$E$115="X",INDIRECT("'DATA - økonomi'!E"&amp;4+15*$A97+4*$A97+11),0)+IF(Analyse!$E$116="X",INDIRECT("'DATA - økonomi'!E"&amp;4+15*$A97+4*$A97+12),0)+IF(Analyse!$E$117="X",INDIRECT("'DATA - økonomi'!E"&amp;4+15*$A97+4*$A97+13),0)+IF(Analyse!$E$129="X",INDIRECT("'DATA - økonomi'!E"&amp;4+15*$A97+4*$A97+14),0)</f>
        <v>0</v>
      </c>
      <c r="F97" s="36">
        <f ca="1">IF(Analyse!$E$3="X",INDIRECT("'DATA - økonomi'!F"&amp;4+15*$A97+4*$A97+0),0)+IF(Analyse!$E$4="X",INDIRECT("'DATA - økonomi'!F"&amp;4+15*$A97+4*$A97+1),0)+IF(Analyse!$E$104="X",INDIRECT("'DATA - økonomi'!F"&amp;4+15*$A97+4*$A97+2),0)+IF(Analyse!$E$105="X",INDIRECT("'DATA - økonomi'!F"&amp;4+15*$A97+4*$A97+3),0)+IF(Analyse!$E$106="X",INDIRECT("'DATA - økonomi'!F"&amp;4+15*$A97+4*$A97+4),0)+IF(Analyse!$E$107="X",INDIRECT("'DATA - økonomi'!F"&amp;4+15*$A97+4*$A97+5),0)+IF(Analyse!$E$108="X",INDIRECT("'DATA - økonomi'!F"&amp;4+15*$A97+4*$A97+6),0)+IF(Analyse!$E$109="X",INDIRECT("'DATA - økonomi'!F"&amp;4+15*$A97+4*$A97+7),0)+IF(Analyse!$E$110="X",INDIRECT("'DATA - økonomi'!F"&amp;4+15*$A97+4*$A97+8),0)+IF(Analyse!$E$111="X",INDIRECT("'DATA - økonomi'!F"&amp;4+15*$A97+4*$A97+9),0)+IF(Analyse!$E$112="X",INDIRECT("'DATA - økonomi'!F"&amp;4+15*$A97+4*$A97+10),0)+IF(Analyse!$E$115="X",INDIRECT("'DATA - økonomi'!F"&amp;4+15*$A97+4*$A97+11),0)+IF(Analyse!$E$116="X",INDIRECT("'DATA - økonomi'!F"&amp;4+15*$A97+4*$A97+12),0)+IF(Analyse!$E$117="X",INDIRECT("'DATA - økonomi'!F"&amp;4+15*$A97+4*$A97+13),0)+IF(Analyse!$E$129="X",INDIRECT("'DATA - økonomi'!F"&amp;4+15*$A97+4*$A97+14),0)</f>
        <v>0</v>
      </c>
      <c r="G97" s="36">
        <f ca="1">IF(Analyse!$E$3="X",INDIRECT("'DATA - økonomi'!G"&amp;4+15*$A97+4*$A97+0),0)+IF(Analyse!$E$4="X",INDIRECT("'DATA - økonomi'!G"&amp;4+15*$A97+4*$A97+1),0)+IF(Analyse!$E$104="X",INDIRECT("'DATA - økonomi'!G"&amp;4+15*$A97+4*$A97+2),0)+IF(Analyse!$E$105="X",INDIRECT("'DATA - økonomi'!G"&amp;4+15*$A97+4*$A97+3),0)+IF(Analyse!$E$106="X",INDIRECT("'DATA - økonomi'!G"&amp;4+15*$A97+4*$A97+4),0)+IF(Analyse!$E$107="X",INDIRECT("'DATA - økonomi'!G"&amp;4+15*$A97+4*$A97+5),0)+IF(Analyse!$E$108="X",INDIRECT("'DATA - økonomi'!G"&amp;4+15*$A97+4*$A97+6),0)+IF(Analyse!$E$109="X",INDIRECT("'DATA - økonomi'!G"&amp;4+15*$A97+4*$A97+7),0)+IF(Analyse!$E$110="X",INDIRECT("'DATA - økonomi'!G"&amp;4+15*$A97+4*$A97+8),0)+IF(Analyse!$E$111="X",INDIRECT("'DATA - økonomi'!G"&amp;4+15*$A97+4*$A97+9),0)+IF(Analyse!$E$112="X",INDIRECT("'DATA - økonomi'!G"&amp;4+15*$A97+4*$A97+10),0)+IF(Analyse!$E$115="X",INDIRECT("'DATA - økonomi'!G"&amp;4+15*$A97+4*$A97+11),0)+IF(Analyse!$E$116="X",INDIRECT("'DATA - økonomi'!G"&amp;4+15*$A97+4*$A97+12),0)+IF(Analyse!$E$117="X",INDIRECT("'DATA - økonomi'!G"&amp;4+15*$A97+4*$A97+13),0)+IF(Analyse!$E$129="X",INDIRECT("'DATA - økonomi'!G"&amp;4+15*$A97+4*$A97+14),0)</f>
        <v>0</v>
      </c>
      <c r="H97" s="36">
        <f ca="1">IF(Analyse!$E$3="X",INDIRECT("'DATA - økonomi'!H"&amp;4+15*$A97+4*$A97+0),0)+IF(Analyse!$E$4="X",INDIRECT("'DATA - økonomi'!H"&amp;4+15*$A97+4*$A97+1),0)+IF(Analyse!$E$104="X",INDIRECT("'DATA - økonomi'!H"&amp;4+15*$A97+4*$A97+2),0)+IF(Analyse!$E$105="X",INDIRECT("'DATA - økonomi'!H"&amp;4+15*$A97+4*$A97+3),0)+IF(Analyse!$E$106="X",INDIRECT("'DATA - økonomi'!H"&amp;4+15*$A97+4*$A97+4),0)+IF(Analyse!$E$107="X",INDIRECT("'DATA - økonomi'!H"&amp;4+15*$A97+4*$A97+5),0)+IF(Analyse!$E$108="X",INDIRECT("'DATA - økonomi'!H"&amp;4+15*$A97+4*$A97+6),0)+IF(Analyse!$E$109="X",INDIRECT("'DATA - økonomi'!H"&amp;4+15*$A97+4*$A97+7),0)+IF(Analyse!$E$110="X",INDIRECT("'DATA - økonomi'!H"&amp;4+15*$A97+4*$A97+8),0)+IF(Analyse!$E$111="X",INDIRECT("'DATA - økonomi'!H"&amp;4+15*$A97+4*$A97+9),0)+IF(Analyse!$E$112="X",INDIRECT("'DATA - økonomi'!H"&amp;4+15*$A97+4*$A97+10),0)+IF(Analyse!$E$115="X",INDIRECT("'DATA - økonomi'!H"&amp;4+15*$A97+4*$A97+11),0)+IF(Analyse!$E$116="X",INDIRECT("'DATA - økonomi'!H"&amp;4+15*$A97+4*$A97+12),0)+IF(Analyse!$E$117="X",INDIRECT("'DATA - økonomi'!H"&amp;4+15*$A97+4*$A97+13),0)+IF(Analyse!$E$129="X",INDIRECT("'DATA - økonomi'!H"&amp;4+15*$A97+4*$A97+14),0)</f>
        <v>0</v>
      </c>
      <c r="I97" s="36">
        <f ca="1">IF(Analyse!$E$3="X",INDIRECT("'DATA - økonomi'!I"&amp;4+15*$A97+4*$A97+0),0)+IF(Analyse!$E$4="X",INDIRECT("'DATA - økonomi'!I"&amp;4+15*$A97+4*$A97+1),0)+IF(Analyse!$E$104="X",INDIRECT("'DATA - økonomi'!I"&amp;4+15*$A97+4*$A97+2),0)+IF(Analyse!$E$105="X",INDIRECT("'DATA - økonomi'!I"&amp;4+15*$A97+4*$A97+3),0)+IF(Analyse!$E$106="X",INDIRECT("'DATA - økonomi'!I"&amp;4+15*$A97+4*$A97+4),0)+IF(Analyse!$E$107="X",INDIRECT("'DATA - økonomi'!I"&amp;4+15*$A97+4*$A97+5),0)+IF(Analyse!$E$108="X",INDIRECT("'DATA - økonomi'!I"&amp;4+15*$A97+4*$A97+6),0)+IF(Analyse!$E$109="X",INDIRECT("'DATA - økonomi'!I"&amp;4+15*$A97+4*$A97+7),0)+IF(Analyse!$E$110="X",INDIRECT("'DATA - økonomi'!I"&amp;4+15*$A97+4*$A97+8),0)+IF(Analyse!$E$111="X",INDIRECT("'DATA - økonomi'!I"&amp;4+15*$A97+4*$A97+9),0)+IF(Analyse!$E$112="X",INDIRECT("'DATA - økonomi'!I"&amp;4+15*$A97+4*$A97+10),0)+IF(Analyse!$E$115="X",INDIRECT("'DATA - økonomi'!I"&amp;4+15*$A97+4*$A97+11),0)+IF(Analyse!$E$116="X",INDIRECT("'DATA - økonomi'!I"&amp;4+15*$A97+4*$A97+12),0)+IF(Analyse!$E$117="X",INDIRECT("'DATA - økonomi'!I"&amp;4+15*$A97+4*$A97+13),0)+IF(Analyse!$E$129="X",INDIRECT("'DATA - økonomi'!I"&amp;4+15*$A97+4*$A97+14),0)</f>
        <v>0</v>
      </c>
      <c r="J97" s="36">
        <f ca="1">IF(Analyse!$E$3="X",INDIRECT("'DATA - økonomi'!J"&amp;4+15*$A97+4*$A97+0),0)+IF(Analyse!$E$4="X",INDIRECT("'DATA - økonomi'!J"&amp;4+15*$A97+4*$A97+1),0)+IF(Analyse!$E$104="X",INDIRECT("'DATA - økonomi'!J"&amp;4+15*$A97+4*$A97+2),0)+IF(Analyse!$E$105="X",INDIRECT("'DATA - økonomi'!J"&amp;4+15*$A97+4*$A97+3),0)+IF(Analyse!$E$106="X",INDIRECT("'DATA - økonomi'!J"&amp;4+15*$A97+4*$A97+4),0)+IF(Analyse!$E$107="X",INDIRECT("'DATA - økonomi'!J"&amp;4+15*$A97+4*$A97+5),0)+IF(Analyse!$E$108="X",INDIRECT("'DATA - økonomi'!J"&amp;4+15*$A97+4*$A97+6),0)+IF(Analyse!$E$109="X",INDIRECT("'DATA - økonomi'!J"&amp;4+15*$A97+4*$A97+7),0)+IF(Analyse!$E$110="X",INDIRECT("'DATA - økonomi'!J"&amp;4+15*$A97+4*$A97+8),0)+IF(Analyse!$E$111="X",INDIRECT("'DATA - økonomi'!J"&amp;4+15*$A97+4*$A97+9),0)+IF(Analyse!$E$112="X",INDIRECT("'DATA - økonomi'!J"&amp;4+15*$A97+4*$A97+10),0)+IF(Analyse!$E$115="X",INDIRECT("'DATA - økonomi'!J"&amp;4+15*$A97+4*$A97+11),0)+IF(Analyse!$E$116="X",INDIRECT("'DATA - økonomi'!J"&amp;4+15*$A97+4*$A97+12),0)+IF(Analyse!$E$117="X",INDIRECT("'DATA - økonomi'!J"&amp;4+15*$A97+4*$A97+13),0)+IF(Analyse!$E$129="X",INDIRECT("'DATA - økonomi'!J"&amp;4+15*$A97+4*$A97+14),0)</f>
        <v>0</v>
      </c>
      <c r="K97" s="36">
        <f ca="1">IF(Analyse!$E$3="X",INDIRECT("'DATA - økonomi'!K"&amp;4+15*$A97+4*$A97+0),0)+IF(Analyse!$E$4="X",INDIRECT("'DATA - økonomi'!K"&amp;4+15*$A97+4*$A97+1),0)+IF(Analyse!$E$104="X",INDIRECT("'DATA - økonomi'!K"&amp;4+15*$A97+4*$A97+2),0)+IF(Analyse!$E$105="X",INDIRECT("'DATA - økonomi'!K"&amp;4+15*$A97+4*$A97+3),0)+IF(Analyse!$E$106="X",INDIRECT("'DATA - økonomi'!K"&amp;4+15*$A97+4*$A97+4),0)+IF(Analyse!$E$107="X",INDIRECT("'DATA - økonomi'!K"&amp;4+15*$A97+4*$A97+5),0)+IF(Analyse!$E$108="X",INDIRECT("'DATA - økonomi'!K"&amp;4+15*$A97+4*$A97+6),0)+IF(Analyse!$E$109="X",INDIRECT("'DATA - økonomi'!K"&amp;4+15*$A97+4*$A97+7),0)+IF(Analyse!$E$110="X",INDIRECT("'DATA - økonomi'!K"&amp;4+15*$A97+4*$A97+8),0)+IF(Analyse!$E$111="X",INDIRECT("'DATA - økonomi'!K"&amp;4+15*$A97+4*$A97+9),0)+IF(Analyse!$E$112="X",INDIRECT("'DATA - økonomi'!K"&amp;4+15*$A97+4*$A97+10),0)+IF(Analyse!$E$115="X",INDIRECT("'DATA - økonomi'!K"&amp;4+15*$A97+4*$A97+11),0)+IF(Analyse!$E$116="X",INDIRECT("'DATA - økonomi'!K"&amp;4+15*$A97+4*$A97+12),0)+IF(Analyse!$E$117="X",INDIRECT("'DATA - økonomi'!K"&amp;4+15*$A97+4*$A97+13),0)+IF(Analyse!$E$129="X",INDIRECT("'DATA - økonomi'!K"&amp;4+15*$A97+4*$A97+14),0)</f>
        <v>0</v>
      </c>
      <c r="L97" s="36">
        <f ca="1">IF(Analyse!$E$3="X",INDIRECT("'DATA - økonomi'!L"&amp;4+15*$A97+4*$A97+0),0)+IF(Analyse!$E$4="X",INDIRECT("'DATA - økonomi'!L"&amp;4+15*$A97+4*$A97+1),0)+IF(Analyse!$E$104="X",INDIRECT("'DATA - økonomi'!L"&amp;4+15*$A97+4*$A97+2),0)+IF(Analyse!$E$105="X",INDIRECT("'DATA - økonomi'!L"&amp;4+15*$A97+4*$A97+3),0)+IF(Analyse!$E$106="X",INDIRECT("'DATA - økonomi'!L"&amp;4+15*$A97+4*$A97+4),0)+IF(Analyse!$E$107="X",INDIRECT("'DATA - økonomi'!L"&amp;4+15*$A97+4*$A97+5),0)+IF(Analyse!$E$108="X",INDIRECT("'DATA - økonomi'!L"&amp;4+15*$A97+4*$A97+6),0)+IF(Analyse!$E$109="X",INDIRECT("'DATA - økonomi'!L"&amp;4+15*$A97+4*$A97+7),0)+IF(Analyse!$E$110="X",INDIRECT("'DATA - økonomi'!L"&amp;4+15*$A97+4*$A97+8),0)+IF(Analyse!$E$111="X",INDIRECT("'DATA - økonomi'!L"&amp;4+15*$A97+4*$A97+9),0)+IF(Analyse!$E$112="X",INDIRECT("'DATA - økonomi'!L"&amp;4+15*$A97+4*$A97+10),0)+IF(Analyse!$E$115="X",INDIRECT("'DATA - økonomi'!L"&amp;4+15*$A97+4*$A97+11),0)+IF(Analyse!$E$116="X",INDIRECT("'DATA - økonomi'!L"&amp;4+15*$A97+4*$A97+12),0)+IF(Analyse!$E$117="X",INDIRECT("'DATA - økonomi'!L"&amp;4+15*$A97+4*$A97+13),0)+IF(Analyse!$E$129="X",INDIRECT("'DATA - økonomi'!L"&amp;4+15*$A97+4*$A97+14),0)</f>
        <v>0</v>
      </c>
      <c r="M97" s="36">
        <f ca="1">IF(Analyse!$E$3="X",INDIRECT("'DATA - økonomi'!M"&amp;4+15*$A97+4*$A97+0),0)+IF(Analyse!$E$4="X",INDIRECT("'DATA - økonomi'!M"&amp;4+15*$A97+4*$A97+1),0)+IF(Analyse!$E$104="X",INDIRECT("'DATA - økonomi'!M"&amp;4+15*$A97+4*$A97+2),0)+IF(Analyse!$E$105="X",INDIRECT("'DATA - økonomi'!M"&amp;4+15*$A97+4*$A97+3),0)+IF(Analyse!$E$106="X",INDIRECT("'DATA - økonomi'!M"&amp;4+15*$A97+4*$A97+4),0)+IF(Analyse!$E$107="X",INDIRECT("'DATA - økonomi'!M"&amp;4+15*$A97+4*$A97+5),0)+IF(Analyse!$E$108="X",INDIRECT("'DATA - økonomi'!M"&amp;4+15*$A97+4*$A97+6),0)+IF(Analyse!$E$109="X",INDIRECT("'DATA - økonomi'!M"&amp;4+15*$A97+4*$A97+7),0)+IF(Analyse!$E$110="X",INDIRECT("'DATA - økonomi'!M"&amp;4+15*$A97+4*$A97+8),0)+IF(Analyse!$E$111="X",INDIRECT("'DATA - økonomi'!M"&amp;4+15*$A97+4*$A97+9),0)+IF(Analyse!$E$112="X",INDIRECT("'DATA - økonomi'!M"&amp;4+15*$A97+4*$A97+10),0)+IF(Analyse!$E$115="X",INDIRECT("'DATA - økonomi'!M"&amp;4+15*$A97+4*$A97+11),0)+IF(Analyse!$E$116="X",INDIRECT("'DATA - økonomi'!M"&amp;4+15*$A97+4*$A97+12),0)+IF(Analyse!$E$117="X",INDIRECT("'DATA - økonomi'!M"&amp;4+15*$A97+4*$A97+13),0)+IF(Analyse!$E$129="X",INDIRECT("'DATA - økonomi'!M"&amp;4+15*$A97+4*$A97+14),0)</f>
        <v>0</v>
      </c>
      <c r="N97" s="36">
        <f ca="1">IF(Analyse!$E$3="X",INDIRECT("'DATA - økonomi'!N"&amp;4+15*$A97+4*$A97+0),0)+IF(Analyse!$E$4="X",INDIRECT("'DATA - økonomi'!N"&amp;4+15*$A97+4*$A97+1),0)+IF(Analyse!$E$104="X",INDIRECT("'DATA - økonomi'!N"&amp;4+15*$A97+4*$A97+2),0)+IF(Analyse!$E$105="X",INDIRECT("'DATA - økonomi'!N"&amp;4+15*$A97+4*$A97+3),0)+IF(Analyse!$E$106="X",INDIRECT("'DATA - økonomi'!N"&amp;4+15*$A97+4*$A97+4),0)+IF(Analyse!$E$107="X",INDIRECT("'DATA - økonomi'!N"&amp;4+15*$A97+4*$A97+5),0)+IF(Analyse!$E$108="X",INDIRECT("'DATA - økonomi'!N"&amp;4+15*$A97+4*$A97+6),0)+IF(Analyse!$E$109="X",INDIRECT("'DATA - økonomi'!N"&amp;4+15*$A97+4*$A97+7),0)+IF(Analyse!$E$110="X",INDIRECT("'DATA - økonomi'!N"&amp;4+15*$A97+4*$A97+8),0)+IF(Analyse!$E$111="X",INDIRECT("'DATA - økonomi'!N"&amp;4+15*$A97+4*$A97+9),0)+IF(Analyse!$E$112="X",INDIRECT("'DATA - økonomi'!N"&amp;4+15*$A97+4*$A97+10),0)+IF(Analyse!$E$115="X",INDIRECT("'DATA - økonomi'!N"&amp;4+15*$A97+4*$A97+11),0)+IF(Analyse!$E$116="X",INDIRECT("'DATA - økonomi'!N"&amp;4+15*$A97+4*$A97+12),0)+IF(Analyse!$E$117="X",INDIRECT("'DATA - økonomi'!N"&amp;4+15*$A97+4*$A97+13),0)+IF(Analyse!$E$129="X",INDIRECT("'DATA - økonomi'!N"&amp;4+15*$A97+4*$A97+14),0)</f>
        <v>0</v>
      </c>
      <c r="O97" s="32"/>
      <c r="P97" s="35" t="s">
        <v>105</v>
      </c>
      <c r="Q97" s="36">
        <f ca="1">IF(Analyse!$E$3="X",INDIRECT("'DATA - økonomi'!Q"&amp;4+15*$A97+4*$A97+0),0)+IF(Analyse!$E$4="X",INDIRECT("'DATA - økonomi'!Q"&amp;4+15*$A97+4*$A97+1),0)+IF(Analyse!$E$104="X",INDIRECT("'DATA - økonomi'!Q"&amp;4+15*$A97+4*$A97+2),0)+IF(Analyse!$E$105="X",INDIRECT("'DATA - økonomi'!Q"&amp;4+15*$A97+4*$A97+3),0)+IF(Analyse!$E$106="X",INDIRECT("'DATA - økonomi'!Q"&amp;4+15*$A97+4*$A97+4),0)+IF(Analyse!$E$107="X",INDIRECT("'DATA - økonomi'!Q"&amp;4+15*$A97+4*$A97+5),0)+IF(Analyse!$E$108="X",INDIRECT("'DATA - økonomi'!Q"&amp;4+15*$A97+4*$A97+6),0)+IF(Analyse!$E$109="X",INDIRECT("'DATA - økonomi'!Q"&amp;4+15*$A97+4*$A97+7),0)+IF(Analyse!$E$110="X",INDIRECT("'DATA - økonomi'!Q"&amp;4+15*$A97+4*$A97+8),0)+IF(Analyse!$E$111="X",INDIRECT("'DATA - økonomi'!Q"&amp;4+15*$A97+4*$A97+9),0)+IF(Analyse!$E$112="X",INDIRECT("'DATA - økonomi'!Q"&amp;4+15*$A97+4*$A97+10),0)+IF(Analyse!$E$115="X",INDIRECT("'DATA - økonomi'!Q"&amp;4+15*$A97+4*$A97+11),0)+IF(Analyse!$E$116="X",INDIRECT("'DATA - økonomi'!Q"&amp;4+15*$A97+4*$A97+12),0)+IF(Analyse!$E$117="X",INDIRECT("'DATA - økonomi'!Q"&amp;4+15*$A97+4*$A97+13),0)+IF(Analyse!$E$129="X",INDIRECT("'DATA - økonomi'!Q"&amp;4+15*$A97+4*$A97+14),0)</f>
        <v>0</v>
      </c>
      <c r="R97" s="36">
        <f ca="1">IF(Analyse!$E$3="X",INDIRECT("'DATA - økonomi'!R"&amp;4+15*$A97+4*$A97+0),0)+IF(Analyse!$E$4="X",INDIRECT("'DATA - økonomi'!R"&amp;4+15*$A97+4*$A97+1),0)+IF(Analyse!$E$104="X",INDIRECT("'DATA - økonomi'!R"&amp;4+15*$A97+4*$A97+2),0)+IF(Analyse!$E$105="X",INDIRECT("'DATA - økonomi'!R"&amp;4+15*$A97+4*$A97+3),0)+IF(Analyse!$E$106="X",INDIRECT("'DATA - økonomi'!R"&amp;4+15*$A97+4*$A97+4),0)+IF(Analyse!$E$107="X",INDIRECT("'DATA - økonomi'!R"&amp;4+15*$A97+4*$A97+5),0)+IF(Analyse!$E$108="X",INDIRECT("'DATA - økonomi'!R"&amp;4+15*$A97+4*$A97+6),0)+IF(Analyse!$E$109="X",INDIRECT("'DATA - økonomi'!R"&amp;4+15*$A97+4*$A97+7),0)+IF(Analyse!$E$110="X",INDIRECT("'DATA - økonomi'!R"&amp;4+15*$A97+4*$A97+8),0)+IF(Analyse!$E$111="X",INDIRECT("'DATA - økonomi'!R"&amp;4+15*$A97+4*$A97+9),0)+IF(Analyse!$E$112="X",INDIRECT("'DATA - økonomi'!R"&amp;4+15*$A97+4*$A97+10),0)+IF(Analyse!$E$115="X",INDIRECT("'DATA - økonomi'!R"&amp;4+15*$A97+4*$A97+11),0)+IF(Analyse!$E$116="X",INDIRECT("'DATA - økonomi'!R"&amp;4+15*$A97+4*$A97+12),0)+IF(Analyse!$E$117="X",INDIRECT("'DATA - økonomi'!R"&amp;4+15*$A97+4*$A97+13),0)+IF(Analyse!$E$129="X",INDIRECT("'DATA - økonomi'!R"&amp;4+15*$A97+4*$A97+14),0)</f>
        <v>0</v>
      </c>
      <c r="S97" s="36">
        <f ca="1">IF(Analyse!$E$3="X",INDIRECT("'DATA - økonomi'!S"&amp;4+15*$A97+4*$A97+0),0)+IF(Analyse!$E$4="X",INDIRECT("'DATA - økonomi'!S"&amp;4+15*$A97+4*$A97+1),0)+IF(Analyse!$E$104="X",INDIRECT("'DATA - økonomi'!S"&amp;4+15*$A97+4*$A97+2),0)+IF(Analyse!$E$105="X",INDIRECT("'DATA - økonomi'!S"&amp;4+15*$A97+4*$A97+3),0)+IF(Analyse!$E$106="X",INDIRECT("'DATA - økonomi'!S"&amp;4+15*$A97+4*$A97+4),0)+IF(Analyse!$E$107="X",INDIRECT("'DATA - økonomi'!S"&amp;4+15*$A97+4*$A97+5),0)+IF(Analyse!$E$108="X",INDIRECT("'DATA - økonomi'!S"&amp;4+15*$A97+4*$A97+6),0)+IF(Analyse!$E$109="X",INDIRECT("'DATA - økonomi'!S"&amp;4+15*$A97+4*$A97+7),0)+IF(Analyse!$E$110="X",INDIRECT("'DATA - økonomi'!S"&amp;4+15*$A97+4*$A97+8),0)+IF(Analyse!$E$111="X",INDIRECT("'DATA - økonomi'!S"&amp;4+15*$A97+4*$A97+9),0)+IF(Analyse!$E$112="X",INDIRECT("'DATA - økonomi'!S"&amp;4+15*$A97+4*$A97+10),0)+IF(Analyse!$E$115="X",INDIRECT("'DATA - økonomi'!S"&amp;4+15*$A97+4*$A97+11),0)+IF(Analyse!$E$116="X",INDIRECT("'DATA - økonomi'!S"&amp;4+15*$A97+4*$A97+12),0)+IF(Analyse!$E$117="X",INDIRECT("'DATA - økonomi'!S"&amp;4+15*$A97+4*$A97+13),0)+IF(Analyse!$E$129="X",INDIRECT("'DATA - økonomi'!S"&amp;4+15*$A97+4*$A97+14),0)</f>
        <v>0</v>
      </c>
      <c r="T97" s="36">
        <f ca="1">IF(Analyse!$E$3="X",INDIRECT("'DATA - økonomi'!T"&amp;4+15*$A97+4*$A97+0),0)+IF(Analyse!$E$4="X",INDIRECT("'DATA - økonomi'!T"&amp;4+15*$A97+4*$A97+1),0)+IF(Analyse!$E$104="X",INDIRECT("'DATA - økonomi'!T"&amp;4+15*$A97+4*$A97+2),0)+IF(Analyse!$E$105="X",INDIRECT("'DATA - økonomi'!T"&amp;4+15*$A97+4*$A97+3),0)+IF(Analyse!$E$106="X",INDIRECT("'DATA - økonomi'!T"&amp;4+15*$A97+4*$A97+4),0)+IF(Analyse!$E$107="X",INDIRECT("'DATA - økonomi'!T"&amp;4+15*$A97+4*$A97+5),0)+IF(Analyse!$E$108="X",INDIRECT("'DATA - økonomi'!T"&amp;4+15*$A97+4*$A97+6),0)+IF(Analyse!$E$109="X",INDIRECT("'DATA - økonomi'!T"&amp;4+15*$A97+4*$A97+7),0)+IF(Analyse!$E$110="X",INDIRECT("'DATA - økonomi'!T"&amp;4+15*$A97+4*$A97+8),0)+IF(Analyse!$E$111="X",INDIRECT("'DATA - økonomi'!T"&amp;4+15*$A97+4*$A97+9),0)+IF(Analyse!$E$112="X",INDIRECT("'DATA - økonomi'!T"&amp;4+15*$A97+4*$A97+10),0)+IF(Analyse!$E$115="X",INDIRECT("'DATA - økonomi'!T"&amp;4+15*$A97+4*$A97+11),0)+IF(Analyse!$E$116="X",INDIRECT("'DATA - økonomi'!T"&amp;4+15*$A97+4*$A97+12),0)+IF(Analyse!$E$117="X",INDIRECT("'DATA - økonomi'!T"&amp;4+15*$A97+4*$A97+13),0)+IF(Analyse!$E$129="X",INDIRECT("'DATA - økonomi'!T"&amp;4+15*$A97+4*$A97+14),0)</f>
        <v>0</v>
      </c>
      <c r="U97" s="36">
        <f ca="1">IF(Analyse!$E$3="X",INDIRECT("'DATA - økonomi'!U"&amp;4+15*$A97+4*$A97+0),0)+IF(Analyse!$E$4="X",INDIRECT("'DATA - økonomi'!U"&amp;4+15*$A97+4*$A97+1),0)+IF(Analyse!$E$104="X",INDIRECT("'DATA - økonomi'!U"&amp;4+15*$A97+4*$A97+2),0)+IF(Analyse!$E$105="X",INDIRECT("'DATA - økonomi'!U"&amp;4+15*$A97+4*$A97+3),0)+IF(Analyse!$E$106="X",INDIRECT("'DATA - økonomi'!U"&amp;4+15*$A97+4*$A97+4),0)+IF(Analyse!$E$107="X",INDIRECT("'DATA - økonomi'!U"&amp;4+15*$A97+4*$A97+5),0)+IF(Analyse!$E$108="X",INDIRECT("'DATA - økonomi'!U"&amp;4+15*$A97+4*$A97+6),0)+IF(Analyse!$E$109="X",INDIRECT("'DATA - økonomi'!U"&amp;4+15*$A97+4*$A97+7),0)+IF(Analyse!$E$110="X",INDIRECT("'DATA - økonomi'!U"&amp;4+15*$A97+4*$A97+8),0)+IF(Analyse!$E$111="X",INDIRECT("'DATA - økonomi'!U"&amp;4+15*$A97+4*$A97+9),0)+IF(Analyse!$E$112="X",INDIRECT("'DATA - økonomi'!U"&amp;4+15*$A97+4*$A97+10),0)+IF(Analyse!$E$115="X",INDIRECT("'DATA - økonomi'!U"&amp;4+15*$A97+4*$A97+11),0)+IF(Analyse!$E$116="X",INDIRECT("'DATA - økonomi'!U"&amp;4+15*$A97+4*$A97+12),0)+IF(Analyse!$E$117="X",INDIRECT("'DATA - økonomi'!U"&amp;4+15*$A97+4*$A97+13),0)+IF(Analyse!$E$129="X",INDIRECT("'DATA - økonomi'!U"&amp;4+15*$A97+4*$A97+14),0)</f>
        <v>0</v>
      </c>
      <c r="V97" s="36">
        <f ca="1">IF(Analyse!$E$3="X",INDIRECT("'DATA - økonomi'!V"&amp;4+15*$A97+4*$A97+0),0)+IF(Analyse!$E$4="X",INDIRECT("'DATA - økonomi'!V"&amp;4+15*$A97+4*$A97+1),0)+IF(Analyse!$E$104="X",INDIRECT("'DATA - økonomi'!V"&amp;4+15*$A97+4*$A97+2),0)+IF(Analyse!$E$105="X",INDIRECT("'DATA - økonomi'!V"&amp;4+15*$A97+4*$A97+3),0)+IF(Analyse!$E$106="X",INDIRECT("'DATA - økonomi'!V"&amp;4+15*$A97+4*$A97+4),0)+IF(Analyse!$E$107="X",INDIRECT("'DATA - økonomi'!V"&amp;4+15*$A97+4*$A97+5),0)+IF(Analyse!$E$108="X",INDIRECT("'DATA - økonomi'!V"&amp;4+15*$A97+4*$A97+6),0)+IF(Analyse!$E$109="X",INDIRECT("'DATA - økonomi'!V"&amp;4+15*$A97+4*$A97+7),0)+IF(Analyse!$E$110="X",INDIRECT("'DATA - økonomi'!V"&amp;4+15*$A97+4*$A97+8),0)+IF(Analyse!$E$111="X",INDIRECT("'DATA - økonomi'!V"&amp;4+15*$A97+4*$A97+9),0)+IF(Analyse!$E$112="X",INDIRECT("'DATA - økonomi'!V"&amp;4+15*$A97+4*$A97+10),0)+IF(Analyse!$E$115="X",INDIRECT("'DATA - økonomi'!V"&amp;4+15*$A97+4*$A97+11),0)+IF(Analyse!$E$116="X",INDIRECT("'DATA - økonomi'!V"&amp;4+15*$A97+4*$A97+12),0)+IF(Analyse!$E$117="X",INDIRECT("'DATA - økonomi'!V"&amp;4+15*$A97+4*$A97+13),0)+IF(Analyse!$E$129="X",INDIRECT("'DATA - økonomi'!V"&amp;4+15*$A97+4*$A97+14),0)</f>
        <v>0</v>
      </c>
      <c r="W97" s="36">
        <f ca="1">IF(Analyse!$E$3="X",INDIRECT("'DATA - økonomi'!W"&amp;4+15*$A97+4*$A97+0),0)+IF(Analyse!$E$4="X",INDIRECT("'DATA - økonomi'!W"&amp;4+15*$A97+4*$A97+1),0)+IF(Analyse!$E$104="X",INDIRECT("'DATA - økonomi'!W"&amp;4+15*$A97+4*$A97+2),0)+IF(Analyse!$E$105="X",INDIRECT("'DATA - økonomi'!W"&amp;4+15*$A97+4*$A97+3),0)+IF(Analyse!$E$106="X",INDIRECT("'DATA - økonomi'!W"&amp;4+15*$A97+4*$A97+4),0)+IF(Analyse!$E$107="X",INDIRECT("'DATA - økonomi'!W"&amp;4+15*$A97+4*$A97+5),0)+IF(Analyse!$E$108="X",INDIRECT("'DATA - økonomi'!W"&amp;4+15*$A97+4*$A97+6),0)+IF(Analyse!$E$109="X",INDIRECT("'DATA - økonomi'!W"&amp;4+15*$A97+4*$A97+7),0)+IF(Analyse!$E$110="X",INDIRECT("'DATA - økonomi'!W"&amp;4+15*$A97+4*$A97+8),0)+IF(Analyse!$E$111="X",INDIRECT("'DATA - økonomi'!W"&amp;4+15*$A97+4*$A97+9),0)+IF(Analyse!$E$112="X",INDIRECT("'DATA - økonomi'!W"&amp;4+15*$A97+4*$A97+10),0)+IF(Analyse!$E$115="X",INDIRECT("'DATA - økonomi'!W"&amp;4+15*$A97+4*$A97+11),0)+IF(Analyse!$E$116="X",INDIRECT("'DATA - økonomi'!W"&amp;4+15*$A97+4*$A97+12),0)+IF(Analyse!$E$117="X",INDIRECT("'DATA - økonomi'!W"&amp;4+15*$A97+4*$A97+13),0)+IF(Analyse!$E$129="X",INDIRECT("'DATA - økonomi'!W"&amp;4+15*$A97+4*$A97+14),0)</f>
        <v>0</v>
      </c>
      <c r="X97" s="36">
        <f ca="1">IF(Analyse!$E$3="X",INDIRECT("'DATA - økonomi'!X"&amp;4+15*$A97+4*$A97+0),0)+IF(Analyse!$E$4="X",INDIRECT("'DATA - økonomi'!X"&amp;4+15*$A97+4*$A97+1),0)+IF(Analyse!$E$104="X",INDIRECT("'DATA - økonomi'!X"&amp;4+15*$A97+4*$A97+2),0)+IF(Analyse!$E$105="X",INDIRECT("'DATA - økonomi'!X"&amp;4+15*$A97+4*$A97+3),0)+IF(Analyse!$E$106="X",INDIRECT("'DATA - økonomi'!X"&amp;4+15*$A97+4*$A97+4),0)+IF(Analyse!$E$107="X",INDIRECT("'DATA - økonomi'!X"&amp;4+15*$A97+4*$A97+5),0)+IF(Analyse!$E$108="X",INDIRECT("'DATA - økonomi'!X"&amp;4+15*$A97+4*$A97+6),0)+IF(Analyse!$E$109="X",INDIRECT("'DATA - økonomi'!X"&amp;4+15*$A97+4*$A97+7),0)+IF(Analyse!$E$110="X",INDIRECT("'DATA - økonomi'!X"&amp;4+15*$A97+4*$A97+8),0)+IF(Analyse!$E$111="X",INDIRECT("'DATA - økonomi'!X"&amp;4+15*$A97+4*$A97+9),0)+IF(Analyse!$E$112="X",INDIRECT("'DATA - økonomi'!X"&amp;4+15*$A97+4*$A97+10),0)+IF(Analyse!$E$115="X",INDIRECT("'DATA - økonomi'!X"&amp;4+15*$A97+4*$A97+11),0)+IF(Analyse!$E$116="X",INDIRECT("'DATA - økonomi'!X"&amp;4+15*$A97+4*$A97+12),0)+IF(Analyse!$E$117="X",INDIRECT("'DATA - økonomi'!X"&amp;4+15*$A97+4*$A97+13),0)+IF(Analyse!$E$129="X",INDIRECT("'DATA - økonomi'!X"&amp;4+15*$A97+4*$A97+14),0)</f>
        <v>0</v>
      </c>
      <c r="Y97" s="36">
        <f ca="1">IF(Analyse!$E$3="X",INDIRECT("'DATA - økonomi'!Y"&amp;4+15*$A97+4*$A97+0),0)+IF(Analyse!$E$4="X",INDIRECT("'DATA - økonomi'!Y"&amp;4+15*$A97+4*$A97+1),0)+IF(Analyse!$E$104="X",INDIRECT("'DATA - økonomi'!Y"&amp;4+15*$A97+4*$A97+2),0)+IF(Analyse!$E$105="X",INDIRECT("'DATA - økonomi'!Y"&amp;4+15*$A97+4*$A97+3),0)+IF(Analyse!$E$106="X",INDIRECT("'DATA - økonomi'!Y"&amp;4+15*$A97+4*$A97+4),0)+IF(Analyse!$E$107="X",INDIRECT("'DATA - økonomi'!Y"&amp;4+15*$A97+4*$A97+5),0)+IF(Analyse!$E$108="X",INDIRECT("'DATA - økonomi'!Y"&amp;4+15*$A97+4*$A97+6),0)+IF(Analyse!$E$109="X",INDIRECT("'DATA - økonomi'!Y"&amp;4+15*$A97+4*$A97+7),0)+IF(Analyse!$E$110="X",INDIRECT("'DATA - økonomi'!Y"&amp;4+15*$A97+4*$A97+8),0)+IF(Analyse!$E$111="X",INDIRECT("'DATA - økonomi'!Y"&amp;4+15*$A97+4*$A97+9),0)+IF(Analyse!$E$112="X",INDIRECT("'DATA - økonomi'!Y"&amp;4+15*$A97+4*$A97+10),0)+IF(Analyse!$E$115="X",INDIRECT("'DATA - økonomi'!Y"&amp;4+15*$A97+4*$A97+11),0)+IF(Analyse!$E$116="X",INDIRECT("'DATA - økonomi'!Y"&amp;4+15*$A97+4*$A97+12),0)+IF(Analyse!$E$117="X",INDIRECT("'DATA - økonomi'!Y"&amp;4+15*$A97+4*$A97+13),0)+IF(Analyse!$E$129="X",INDIRECT("'DATA - økonomi'!Y"&amp;4+15*$A97+4*$A97+14),0)</f>
        <v>0</v>
      </c>
      <c r="Z97" s="36">
        <f ca="1">IF(Analyse!$E$3="X",INDIRECT("'DATA - økonomi'!Z"&amp;4+15*$A97+4*$A97+0),0)+IF(Analyse!$E$4="X",INDIRECT("'DATA - økonomi'!Z"&amp;4+15*$A97+4*$A97+1),0)+IF(Analyse!$E$104="X",INDIRECT("'DATA - økonomi'!Z"&amp;4+15*$A97+4*$A97+2),0)+IF(Analyse!$E$105="X",INDIRECT("'DATA - økonomi'!Z"&amp;4+15*$A97+4*$A97+3),0)+IF(Analyse!$E$106="X",INDIRECT("'DATA - økonomi'!Z"&amp;4+15*$A97+4*$A97+4),0)+IF(Analyse!$E$107="X",INDIRECT("'DATA - økonomi'!Z"&amp;4+15*$A97+4*$A97+5),0)+IF(Analyse!$E$108="X",INDIRECT("'DATA - økonomi'!Z"&amp;4+15*$A97+4*$A97+6),0)+IF(Analyse!$E$109="X",INDIRECT("'DATA - økonomi'!Z"&amp;4+15*$A97+4*$A97+7),0)+IF(Analyse!$E$110="X",INDIRECT("'DATA - økonomi'!Z"&amp;4+15*$A97+4*$A97+8),0)+IF(Analyse!$E$111="X",INDIRECT("'DATA - økonomi'!Z"&amp;4+15*$A97+4*$A97+9),0)+IF(Analyse!$E$112="X",INDIRECT("'DATA - økonomi'!Z"&amp;4+15*$A97+4*$A97+10),0)+IF(Analyse!$E$115="X",INDIRECT("'DATA - økonomi'!Z"&amp;4+15*$A97+4*$A97+11),0)+IF(Analyse!$E$116="X",INDIRECT("'DATA - økonomi'!Z"&amp;4+15*$A97+4*$A97+12),0)+IF(Analyse!$E$117="X",INDIRECT("'DATA - økonomi'!Z"&amp;4+15*$A97+4*$A97+13),0)+IF(Analyse!$E$129="X",INDIRECT("'DATA - økonomi'!Z"&amp;4+15*$A97+4*$A97+14),0)</f>
        <v>0</v>
      </c>
      <c r="AA97" s="36">
        <f ca="1">IF(Analyse!$E$3="X",INDIRECT("'DATA - økonomi'!Z"&amp;4+15*$A97+4*$A97+0),0)+IF(Analyse!$E$4="X",INDIRECT("'DATA - økonomi'!Z"&amp;4+15*$A97+4*$A97+1),0)+IF(Analyse!$E$104="X",INDIRECT("'DATA - økonomi'!Z"&amp;4+15*$A97+4*$A97+2),0)+IF(Analyse!$E$105="X",INDIRECT("'DATA - økonomi'!Z"&amp;4+15*$A97+4*$A97+3),0)+IF(Analyse!$E$106="X",INDIRECT("'DATA - økonomi'!Z"&amp;4+15*$A97+4*$A97+4),0)+IF(Analyse!$E$107="X",INDIRECT("'DATA - økonomi'!Z"&amp;4+15*$A97+4*$A97+5),0)+IF(Analyse!$E$108="X",INDIRECT("'DATA - økonomi'!Z"&amp;4+15*$A97+4*$A97+6),0)+IF(Analyse!$E$109="X",INDIRECT("'DATA - økonomi'!Z"&amp;4+15*$A97+4*$A97+7),0)+IF(Analyse!$E$110="X",INDIRECT("'DATA - økonomi'!Z"&amp;4+15*$A97+4*$A97+8),0)+IF(Analyse!$E$111="X",INDIRECT("'DATA - økonomi'!Z"&amp;4+15*$A97+4*$A97+9),0)+IF(Analyse!$E$112="X",INDIRECT("'DATA - økonomi'!Z"&amp;4+15*$A97+4*$A97+10),0)+IF(Analyse!$E$115="X",INDIRECT("'DATA - økonomi'!Z"&amp;4+15*$A97+4*$A97+11),0)+IF(Analyse!$E$116="X",INDIRECT("'DATA - økonomi'!Z"&amp;4+15*$A97+4*$A97+12),0)+IF(Analyse!$E$117="X",INDIRECT("'DATA - økonomi'!Z"&amp;4+15*$A97+4*$A97+13),0)+IF(Analyse!$E$129="X",INDIRECT("'DATA - økonomi'!Z"&amp;4+15*$A97+4*$A97+14),0)</f>
        <v>0</v>
      </c>
      <c r="AB97" s="36">
        <f ca="1">IF(Analyse!$E$3="X",INDIRECT("'DATA - økonomi'!Z"&amp;4+15*$A97+4*$A97+0),0)+IF(Analyse!$E$4="X",INDIRECT("'DATA - økonomi'!Z"&amp;4+15*$A97+4*$A97+1),0)+IF(Analyse!$E$104="X",INDIRECT("'DATA - økonomi'!Z"&amp;4+15*$A97+4*$A97+2),0)+IF(Analyse!$E$105="X",INDIRECT("'DATA - økonomi'!Z"&amp;4+15*$A97+4*$A97+3),0)+IF(Analyse!$E$106="X",INDIRECT("'DATA - økonomi'!Z"&amp;4+15*$A97+4*$A97+4),0)+IF(Analyse!$E$107="X",INDIRECT("'DATA - økonomi'!Z"&amp;4+15*$A97+4*$A97+5),0)+IF(Analyse!$E$108="X",INDIRECT("'DATA - økonomi'!Z"&amp;4+15*$A97+4*$A97+6),0)+IF(Analyse!$E$109="X",INDIRECT("'DATA - økonomi'!Z"&amp;4+15*$A97+4*$A97+7),0)+IF(Analyse!$E$110="X",INDIRECT("'DATA - økonomi'!Z"&amp;4+15*$A97+4*$A97+8),0)+IF(Analyse!$E$111="X",INDIRECT("'DATA - økonomi'!Z"&amp;4+15*$A97+4*$A97+9),0)+IF(Analyse!$E$112="X",INDIRECT("'DATA - økonomi'!Z"&amp;4+15*$A97+4*$A97+10),0)+IF(Analyse!$E$115="X",INDIRECT("'DATA - økonomi'!Z"&amp;4+15*$A97+4*$A97+11),0)+IF(Analyse!$E$116="X",INDIRECT("'DATA - økonomi'!Z"&amp;4+15*$A97+4*$A97+12),0)+IF(Analyse!$E$117="X",INDIRECT("'DATA - økonomi'!Z"&amp;4+15*$A97+4*$A97+13),0)+IF(Analyse!$E$129="X",INDIRECT("'DATA - økonomi'!Z"&amp;4+15*$A97+4*$A97+14),0)</f>
        <v>0</v>
      </c>
      <c r="AC97" s="30"/>
      <c r="AD97" s="35" t="s">
        <v>105</v>
      </c>
      <c r="AE97" s="36">
        <f ca="1">IF(Analyse!$E$3="X",INDIRECT("'DATA - økonomi'!AE"&amp;4+15*$A97+4*$A97+0),0)+IF(Analyse!$E$4="X",INDIRECT("'DATA - økonomi'!AE"&amp;4+15*$A97+4*$A97+1),0)+IF(Analyse!$E$104="X",INDIRECT("'DATA - økonomi'!AE"&amp;4+15*$A97+4*$A97+2),0)+IF(Analyse!$E$105="X",INDIRECT("'DATA - økonomi'!AE"&amp;4+15*$A97+4*$A97+3),0)+IF(Analyse!$E$106="X",INDIRECT("'DATA - økonomi'!AE"&amp;4+15*$A97+4*$A97+4),0)+IF(Analyse!$E$107="X",INDIRECT("'DATA - økonomi'!AE"&amp;4+15*$A97+4*$A97+5),0)+IF(Analyse!$E$108="X",INDIRECT("'DATA - økonomi'!AE"&amp;4+15*$A97+4*$A97+6),0)+IF(Analyse!$E$109="X",INDIRECT("'DATA - økonomi'!AE"&amp;4+15*$A97+4*$A97+7),0)+IF(Analyse!$E$110="X",INDIRECT("'DATA - økonomi'!AE"&amp;4+15*$A97+4*$A97+8),0)+IF(Analyse!$E$111="X",INDIRECT("'DATA - økonomi'!AE"&amp;4+15*$A97+4*$A97+9),0)+IF(Analyse!$E$112="X",INDIRECT("'DATA - økonomi'!AE"&amp;4+15*$A97+4*$A97+10),0)+IF(Analyse!$E$115="X",INDIRECT("'DATA - økonomi'!AE"&amp;4+15*$A97+4*$A97+11),0)+IF(Analyse!$E$116="X",INDIRECT("'DATA - økonomi'!AE"&amp;4+15*$A97+4*$A97+12),0)+IF(Analyse!$E$117="X",INDIRECT("'DATA - økonomi'!AE"&amp;4+15*$A97+4*$A97+13),0)+IF(Analyse!$E$129="X",INDIRECT("'DATA - økonomi'!AE"&amp;4+15*$A97+4*$A97+14),0)</f>
        <v>0</v>
      </c>
      <c r="AF97" s="36">
        <f ca="1">IF(Analyse!$E$3="X",INDIRECT("'DATA - økonomi'!AF"&amp;4+15*$A97+4*$A97+0),0)+IF(Analyse!$E$4="X",INDIRECT("'DATA - økonomi'!AF"&amp;4+15*$A97+4*$A97+1),0)+IF(Analyse!$E$104="X",INDIRECT("'DATA - økonomi'!AF"&amp;4+15*$A97+4*$A97+2),0)+IF(Analyse!$E$105="X",INDIRECT("'DATA - økonomi'!AF"&amp;4+15*$A97+4*$A97+3),0)+IF(Analyse!$E$106="X",INDIRECT("'DATA - økonomi'!AF"&amp;4+15*$A97+4*$A97+4),0)+IF(Analyse!$E$107="X",INDIRECT("'DATA - økonomi'!AF"&amp;4+15*$A97+4*$A97+5),0)+IF(Analyse!$E$108="X",INDIRECT("'DATA - økonomi'!AF"&amp;4+15*$A97+4*$A97+6),0)+IF(Analyse!$E$109="X",INDIRECT("'DATA - økonomi'!AF"&amp;4+15*$A97+4*$A97+7),0)+IF(Analyse!$E$110="X",INDIRECT("'DATA - økonomi'!AF"&amp;4+15*$A97+4*$A97+8),0)+IF(Analyse!$E$111="X",INDIRECT("'DATA - økonomi'!AF"&amp;4+15*$A97+4*$A97+9),0)+IF(Analyse!$E$112="X",INDIRECT("'DATA - økonomi'!AF"&amp;4+15*$A97+4*$A97+10),0)+IF(Analyse!$E$115="X",INDIRECT("'DATA - økonomi'!AF"&amp;4+15*$A97+4*$A97+11),0)+IF(Analyse!$E$116="X",INDIRECT("'DATA - økonomi'!AF"&amp;4+15*$A97+4*$A97+12),0)+IF(Analyse!$E$117="X",INDIRECT("'DATA - økonomi'!AF"&amp;4+15*$A97+4*$A97+13),0)+IF(Analyse!$E$129="X",INDIRECT("'DATA - økonomi'!AF"&amp;4+15*$A97+4*$A97+14),0)</f>
        <v>0</v>
      </c>
      <c r="AG97" s="36">
        <f ca="1">IF(Analyse!$E$3="X",INDIRECT("'DATA - økonomi'!AG"&amp;4+15*$A97+4*$A97+0),0)+IF(Analyse!$E$4="X",INDIRECT("'DATA - økonomi'!AG"&amp;4+15*$A97+4*$A97+1),0)+IF(Analyse!$E$104="X",INDIRECT("'DATA - økonomi'!AG"&amp;4+15*$A97+4*$A97+2),0)+IF(Analyse!$E$105="X",INDIRECT("'DATA - økonomi'!AG"&amp;4+15*$A97+4*$A97+3),0)+IF(Analyse!$E$106="X",INDIRECT("'DATA - økonomi'!AG"&amp;4+15*$A97+4*$A97+4),0)+IF(Analyse!$E$107="X",INDIRECT("'DATA - økonomi'!AG"&amp;4+15*$A97+4*$A97+5),0)+IF(Analyse!$E$108="X",INDIRECT("'DATA - økonomi'!AG"&amp;4+15*$A97+4*$A97+6),0)+IF(Analyse!$E$109="X",INDIRECT("'DATA - økonomi'!AG"&amp;4+15*$A97+4*$A97+7),0)+IF(Analyse!$E$110="X",INDIRECT("'DATA - økonomi'!AG"&amp;4+15*$A97+4*$A97+8),0)+IF(Analyse!$E$111="X",INDIRECT("'DATA - økonomi'!AG"&amp;4+15*$A97+4*$A97+9),0)+IF(Analyse!$E$112="X",INDIRECT("'DATA - økonomi'!AG"&amp;4+15*$A97+4*$A97+10),0)+IF(Analyse!$E$115="X",INDIRECT("'DATA - økonomi'!AG"&amp;4+15*$A97+4*$A97+11),0)+IF(Analyse!$E$116="X",INDIRECT("'DATA - økonomi'!AG"&amp;4+15*$A97+4*$A97+12),0)+IF(Analyse!$E$117="X",INDIRECT("'DATA - økonomi'!AG"&amp;4+15*$A97+4*$A97+13),0)+IF(Analyse!$E$129="X",INDIRECT("'DATA - økonomi'!AG"&amp;4+15*$A97+4*$A97+14),0)</f>
        <v>0</v>
      </c>
      <c r="AH97" s="36">
        <f ca="1">IF(Analyse!$E$3="X",INDIRECT("'DATA - økonomi'!AH"&amp;4+15*$A97+4*$A97+0),0)+IF(Analyse!$E$4="X",INDIRECT("'DATA - økonomi'!AH"&amp;4+15*$A97+4*$A97+1),0)+IF(Analyse!$E$104="X",INDIRECT("'DATA - økonomi'!AH"&amp;4+15*$A97+4*$A97+2),0)+IF(Analyse!$E$105="X",INDIRECT("'DATA - økonomi'!AH"&amp;4+15*$A97+4*$A97+3),0)+IF(Analyse!$E$106="X",INDIRECT("'DATA - økonomi'!AH"&amp;4+15*$A97+4*$A97+4),0)+IF(Analyse!$E$107="X",INDIRECT("'DATA - økonomi'!AH"&amp;4+15*$A97+4*$A97+5),0)+IF(Analyse!$E$108="X",INDIRECT("'DATA - økonomi'!AH"&amp;4+15*$A97+4*$A97+6),0)+IF(Analyse!$E$109="X",INDIRECT("'DATA - økonomi'!AH"&amp;4+15*$A97+4*$A97+7),0)+IF(Analyse!$E$110="X",INDIRECT("'DATA - økonomi'!AH"&amp;4+15*$A97+4*$A97+8),0)+IF(Analyse!$E$111="X",INDIRECT("'DATA - økonomi'!AH"&amp;4+15*$A97+4*$A97+9),0)+IF(Analyse!$E$112="X",INDIRECT("'DATA - økonomi'!AH"&amp;4+15*$A97+4*$A97+10),0)+IF(Analyse!$E$115="X",INDIRECT("'DATA - økonomi'!AH"&amp;4+15*$A97+4*$A97+11),0)+IF(Analyse!$E$116="X",INDIRECT("'DATA - økonomi'!AH"&amp;4+15*$A97+4*$A97+12),0)+IF(Analyse!$E$117="X",INDIRECT("'DATA - økonomi'!AH"&amp;4+15*$A97+4*$A97+13),0)+IF(Analyse!$E$129="X",INDIRECT("'DATA - økonomi'!AH"&amp;4+15*$A97+4*$A97+14),0)</f>
        <v>0</v>
      </c>
      <c r="AI97" s="36">
        <f ca="1">IF(Analyse!$E$3="X",INDIRECT("'DATA - økonomi'!AI"&amp;4+15*$A97+4*$A97+0),0)+IF(Analyse!$E$4="X",INDIRECT("'DATA - økonomi'!AI"&amp;4+15*$A97+4*$A97+1),0)+IF(Analyse!$E$104="X",INDIRECT("'DATA - økonomi'!AI"&amp;4+15*$A97+4*$A97+2),0)+IF(Analyse!$E$105="X",INDIRECT("'DATA - økonomi'!AI"&amp;4+15*$A97+4*$A97+3),0)+IF(Analyse!$E$106="X",INDIRECT("'DATA - økonomi'!AI"&amp;4+15*$A97+4*$A97+4),0)+IF(Analyse!$E$107="X",INDIRECT("'DATA - økonomi'!AI"&amp;4+15*$A97+4*$A97+5),0)+IF(Analyse!$E$108="X",INDIRECT("'DATA - økonomi'!AI"&amp;4+15*$A97+4*$A97+6),0)+IF(Analyse!$E$109="X",INDIRECT("'DATA - økonomi'!AI"&amp;4+15*$A97+4*$A97+7),0)+IF(Analyse!$E$110="X",INDIRECT("'DATA - økonomi'!AI"&amp;4+15*$A97+4*$A97+8),0)+IF(Analyse!$E$111="X",INDIRECT("'DATA - økonomi'!AI"&amp;4+15*$A97+4*$A97+9),0)+IF(Analyse!$E$112="X",INDIRECT("'DATA - økonomi'!AI"&amp;4+15*$A97+4*$A97+10),0)+IF(Analyse!$E$115="X",INDIRECT("'DATA - økonomi'!AI"&amp;4+15*$A97+4*$A97+11),0)+IF(Analyse!$E$116="X",INDIRECT("'DATA - økonomi'!AI"&amp;4+15*$A97+4*$A97+12),0)+IF(Analyse!$E$117="X",INDIRECT("'DATA - økonomi'!AI"&amp;4+15*$A97+4*$A97+13),0)+IF(Analyse!$E$129="X",INDIRECT("'DATA - økonomi'!AI"&amp;4+15*$A97+4*$A97+14),0)</f>
        <v>0</v>
      </c>
      <c r="AJ97" s="36">
        <f ca="1">IF(Analyse!$E$3="X",INDIRECT("'DATA - økonomi'!AJ"&amp;4+15*$A97+4*$A97+0),0)+IF(Analyse!$E$4="X",INDIRECT("'DATA - økonomi'!AJ"&amp;4+15*$A97+4*$A97+1),0)+IF(Analyse!$E$104="X",INDIRECT("'DATA - økonomi'!AJ"&amp;4+15*$A97+4*$A97+2),0)+IF(Analyse!$E$105="X",INDIRECT("'DATA - økonomi'!AJ"&amp;4+15*$A97+4*$A97+3),0)+IF(Analyse!$E$106="X",INDIRECT("'DATA - økonomi'!AJ"&amp;4+15*$A97+4*$A97+4),0)+IF(Analyse!$E$107="X",INDIRECT("'DATA - økonomi'!AJ"&amp;4+15*$A97+4*$A97+5),0)+IF(Analyse!$E$108="X",INDIRECT("'DATA - økonomi'!AJ"&amp;4+15*$A97+4*$A97+6),0)+IF(Analyse!$E$109="X",INDIRECT("'DATA - økonomi'!AJ"&amp;4+15*$A97+4*$A97+7),0)+IF(Analyse!$E$110="X",INDIRECT("'DATA - økonomi'!AJ"&amp;4+15*$A97+4*$A97+8),0)+IF(Analyse!$E$111="X",INDIRECT("'DATA - økonomi'!AJ"&amp;4+15*$A97+4*$A97+9),0)+IF(Analyse!$E$112="X",INDIRECT("'DATA - økonomi'!AJ"&amp;4+15*$A97+4*$A97+10),0)+IF(Analyse!$E$115="X",INDIRECT("'DATA - økonomi'!AJ"&amp;4+15*$A97+4*$A97+11),0)+IF(Analyse!$E$116="X",INDIRECT("'DATA - økonomi'!AJ"&amp;4+15*$A97+4*$A97+12),0)+IF(Analyse!$E$117="X",INDIRECT("'DATA - økonomi'!AJ"&amp;4+15*$A97+4*$A97+13),0)+IF(Analyse!$E$129="X",INDIRECT("'DATA - økonomi'!AJ"&amp;4+15*$A97+4*$A97+14),0)</f>
        <v>0</v>
      </c>
      <c r="AK97" s="36">
        <f ca="1">IF(Analyse!$E$3="X",INDIRECT("'DATA - økonomi'!AK"&amp;4+15*$A97+4*$A97+0),0)+IF(Analyse!$E$4="X",INDIRECT("'DATA - økonomi'!AK"&amp;4+15*$A97+4*$A97+1),0)+IF(Analyse!$E$104="X",INDIRECT("'DATA - økonomi'!AK"&amp;4+15*$A97+4*$A97+2),0)+IF(Analyse!$E$105="X",INDIRECT("'DATA - økonomi'!AK"&amp;4+15*$A97+4*$A97+3),0)+IF(Analyse!$E$106="X",INDIRECT("'DATA - økonomi'!AK"&amp;4+15*$A97+4*$A97+4),0)+IF(Analyse!$E$107="X",INDIRECT("'DATA - økonomi'!AK"&amp;4+15*$A97+4*$A97+5),0)+IF(Analyse!$E$108="X",INDIRECT("'DATA - økonomi'!AK"&amp;4+15*$A97+4*$A97+6),0)+IF(Analyse!$E$109="X",INDIRECT("'DATA - økonomi'!AK"&amp;4+15*$A97+4*$A97+7),0)+IF(Analyse!$E$110="X",INDIRECT("'DATA - økonomi'!AK"&amp;4+15*$A97+4*$A97+8),0)+IF(Analyse!$E$111="X",INDIRECT("'DATA - økonomi'!AK"&amp;4+15*$A97+4*$A97+9),0)+IF(Analyse!$E$112="X",INDIRECT("'DATA - økonomi'!AK"&amp;4+15*$A97+4*$A97+10),0)+IF(Analyse!$E$115="X",INDIRECT("'DATA - økonomi'!AK"&amp;4+15*$A97+4*$A97+11),0)+IF(Analyse!$E$116="X",INDIRECT("'DATA - økonomi'!AK"&amp;4+15*$A97+4*$A97+12),0)+IF(Analyse!$E$117="X",INDIRECT("'DATA - økonomi'!AK"&amp;4+15*$A97+4*$A97+13),0)+IF(Analyse!$E$129="X",INDIRECT("'DATA - økonomi'!AK"&amp;4+15*$A97+4*$A97+14),0)</f>
        <v>0</v>
      </c>
      <c r="AL97" s="36">
        <f ca="1">IF(Analyse!$E$3="X",INDIRECT("'DATA - økonomi'!AL"&amp;4+15*$A97+4*$A97+0),0)+IF(Analyse!$E$4="X",INDIRECT("'DATA - økonomi'!AL"&amp;4+15*$A97+4*$A97+1),0)+IF(Analyse!$E$104="X",INDIRECT("'DATA - økonomi'!AL"&amp;4+15*$A97+4*$A97+2),0)+IF(Analyse!$E$105="X",INDIRECT("'DATA - økonomi'!AL"&amp;4+15*$A97+4*$A97+3),0)+IF(Analyse!$E$106="X",INDIRECT("'DATA - økonomi'!AL"&amp;4+15*$A97+4*$A97+4),0)+IF(Analyse!$E$107="X",INDIRECT("'DATA - økonomi'!AL"&amp;4+15*$A97+4*$A97+5),0)+IF(Analyse!$E$108="X",INDIRECT("'DATA - økonomi'!AL"&amp;4+15*$A97+4*$A97+6),0)+IF(Analyse!$E$109="X",INDIRECT("'DATA - økonomi'!AL"&amp;4+15*$A97+4*$A97+7),0)+IF(Analyse!$E$110="X",INDIRECT("'DATA - økonomi'!AL"&amp;4+15*$A97+4*$A97+8),0)+IF(Analyse!$E$111="X",INDIRECT("'DATA - økonomi'!AL"&amp;4+15*$A97+4*$A97+9),0)+IF(Analyse!$E$112="X",INDIRECT("'DATA - økonomi'!AL"&amp;4+15*$A97+4*$A97+10),0)+IF(Analyse!$E$115="X",INDIRECT("'DATA - økonomi'!AL"&amp;4+15*$A97+4*$A97+11),0)+IF(Analyse!$E$116="X",INDIRECT("'DATA - økonomi'!AL"&amp;4+15*$A97+4*$A97+12),0)+IF(Analyse!$E$117="X",INDIRECT("'DATA - økonomi'!AL"&amp;4+15*$A97+4*$A97+13),0)+IF(Analyse!$E$129="X",INDIRECT("'DATA - økonomi'!AL"&amp;4+15*$A97+4*$A97+14),0)</f>
        <v>0</v>
      </c>
      <c r="AM97" s="36">
        <f ca="1">IF(Analyse!$E$3="X",INDIRECT("'DATA - økonomi'!AM"&amp;4+15*$A97+4*$A97+0),0)+IF(Analyse!$E$4="X",INDIRECT("'DATA - økonomi'!AM"&amp;4+15*$A97+4*$A97+1),0)+IF(Analyse!$E$104="X",INDIRECT("'DATA - økonomi'!AM"&amp;4+15*$A97+4*$A97+2),0)+IF(Analyse!$E$105="X",INDIRECT("'DATA - økonomi'!AM"&amp;4+15*$A97+4*$A97+3),0)+IF(Analyse!$E$106="X",INDIRECT("'DATA - økonomi'!AM"&amp;4+15*$A97+4*$A97+4),0)+IF(Analyse!$E$107="X",INDIRECT("'DATA - økonomi'!AM"&amp;4+15*$A97+4*$A97+5),0)+IF(Analyse!$E$108="X",INDIRECT("'DATA - økonomi'!AM"&amp;4+15*$A97+4*$A97+6),0)+IF(Analyse!$E$109="X",INDIRECT("'DATA - økonomi'!AM"&amp;4+15*$A97+4*$A97+7),0)+IF(Analyse!$E$110="X",INDIRECT("'DATA - økonomi'!AM"&amp;4+15*$A97+4*$A97+8),0)+IF(Analyse!$E$111="X",INDIRECT("'DATA - økonomi'!AM"&amp;4+15*$A97+4*$A97+9),0)+IF(Analyse!$E$112="X",INDIRECT("'DATA - økonomi'!AM"&amp;4+15*$A97+4*$A97+10),0)+IF(Analyse!$E$115="X",INDIRECT("'DATA - økonomi'!AM"&amp;4+15*$A97+4*$A97+11),0)+IF(Analyse!$E$116="X",INDIRECT("'DATA - økonomi'!AM"&amp;4+15*$A97+4*$A97+12),0)+IF(Analyse!$E$117="X",INDIRECT("'DATA - økonomi'!AM"&amp;4+15*$A97+4*$A97+13),0)+IF(Analyse!$E$129="X",INDIRECT("'DATA - økonomi'!AM"&amp;4+15*$A97+4*$A97+14),0)</f>
        <v>0</v>
      </c>
      <c r="AN97" s="36">
        <f ca="1">IF(Analyse!$E$3="X",INDIRECT("'DATA - økonomi'!AN"&amp;4+15*$A97+4*$A97+0),0)+IF(Analyse!$E$4="X",INDIRECT("'DATA - økonomi'!AN"&amp;4+15*$A97+4*$A97+1),0)+IF(Analyse!$E$104="X",INDIRECT("'DATA - økonomi'!AN"&amp;4+15*$A97+4*$A97+2),0)+IF(Analyse!$E$105="X",INDIRECT("'DATA - økonomi'!AN"&amp;4+15*$A97+4*$A97+3),0)+IF(Analyse!$E$106="X",INDIRECT("'DATA - økonomi'!AN"&amp;4+15*$A97+4*$A97+4),0)+IF(Analyse!$E$107="X",INDIRECT("'DATA - økonomi'!AN"&amp;4+15*$A97+4*$A97+5),0)+IF(Analyse!$E$108="X",INDIRECT("'DATA - økonomi'!AN"&amp;4+15*$A97+4*$A97+6),0)+IF(Analyse!$E$109="X",INDIRECT("'DATA - økonomi'!AN"&amp;4+15*$A97+4*$A97+7),0)+IF(Analyse!$E$110="X",INDIRECT("'DATA - økonomi'!AN"&amp;4+15*$A97+4*$A97+8),0)+IF(Analyse!$E$111="X",INDIRECT("'DATA - økonomi'!AN"&amp;4+15*$A97+4*$A97+9),0)+IF(Analyse!$E$112="X",INDIRECT("'DATA - økonomi'!AN"&amp;4+15*$A97+4*$A97+10),0)+IF(Analyse!$E$115="X",INDIRECT("'DATA - økonomi'!AN"&amp;4+15*$A97+4*$A97+11),0)+IF(Analyse!$E$116="X",INDIRECT("'DATA - økonomi'!AN"&amp;4+15*$A97+4*$A97+12),0)+IF(Analyse!$E$117="X",INDIRECT("'DATA - økonomi'!AN"&amp;4+15*$A97+4*$A97+13),0)+IF(Analyse!$E$129="X",INDIRECT("'DATA - økonomi'!AN"&amp;4+15*$A97+4*$A97+14),0)</f>
        <v>0</v>
      </c>
      <c r="AO97" s="36">
        <f ca="1">IF(Analyse!$E$3="X",INDIRECT("'DATA - økonomi'!AO"&amp;4+15*$A97+4*$A97+0),0)+IF(Analyse!$E$4="X",INDIRECT("'DATA - økonomi'!AO"&amp;4+15*$A97+4*$A97+1),0)+IF(Analyse!$E$104="X",INDIRECT("'DATA - økonomi'!AO"&amp;4+15*$A97+4*$A97+2),0)+IF(Analyse!$E$105="X",INDIRECT("'DATA - økonomi'!AO"&amp;4+15*$A97+4*$A97+3),0)+IF(Analyse!$E$106="X",INDIRECT("'DATA - økonomi'!AO"&amp;4+15*$A97+4*$A97+4),0)+IF(Analyse!$E$107="X",INDIRECT("'DATA - økonomi'!AO"&amp;4+15*$A97+4*$A97+5),0)+IF(Analyse!$E$108="X",INDIRECT("'DATA - økonomi'!AO"&amp;4+15*$A97+4*$A97+6),0)+IF(Analyse!$E$109="X",INDIRECT("'DATA - økonomi'!AO"&amp;4+15*$A97+4*$A97+7),0)+IF(Analyse!$E$110="X",INDIRECT("'DATA - økonomi'!AO"&amp;4+15*$A97+4*$A97+8),0)+IF(Analyse!$E$111="X",INDIRECT("'DATA - økonomi'!AO"&amp;4+15*$A97+4*$A97+9),0)+IF(Analyse!$E$112="X",INDIRECT("'DATA - økonomi'!AO"&amp;4+15*$A97+4*$A97+10),0)+IF(Analyse!$E$115="X",INDIRECT("'DATA - økonomi'!AO"&amp;4+15*$A97+4*$A97+11),0)+IF(Analyse!$E$116="X",INDIRECT("'DATA - økonomi'!AO"&amp;4+15*$A97+4*$A97+12),0)+IF(Analyse!$E$117="X",INDIRECT("'DATA - økonomi'!AO"&amp;4+15*$A97+4*$A97+13),0)+IF(Analyse!$E$129="X",INDIRECT("'DATA - økonomi'!AO"&amp;4+15*$A97+4*$A97+14),0)</f>
        <v>0</v>
      </c>
      <c r="AP97" s="30"/>
      <c r="AQ97" s="35" t="s">
        <v>105</v>
      </c>
      <c r="AR97" s="36">
        <f ca="1">INDIRECT("'DATA - økonomi'!AE"&amp;($A200+1)*19)</f>
        <v>58392.127</v>
      </c>
      <c r="AS97" s="36">
        <f ca="1">INDIRECT("'DATA - økonomi'!AF"&amp;($A200+1)*19)</f>
        <v>58203.376000000004</v>
      </c>
      <c r="AT97" s="36">
        <f ca="1">INDIRECT("'DATA - økonomi'!AG"&amp;($A200+1)*19)</f>
        <v>58415.775000000001</v>
      </c>
      <c r="AU97" s="36">
        <f ca="1">INDIRECT("'DATA - økonomi'!AH"&amp;($A200+1)*19)</f>
        <v>58710.687999999995</v>
      </c>
      <c r="AV97" s="36">
        <f ca="1">INDIRECT("'DATA - økonomi'!AI"&amp;($A200+1)*19)</f>
        <v>58947.447</v>
      </c>
      <c r="AW97" s="36">
        <f ca="1">INDIRECT("'DATA - økonomi'!AJ"&amp;($A200+1)*19)</f>
        <v>59001.747000000003</v>
      </c>
      <c r="AX97" s="36">
        <f ca="1">INDIRECT("'DATA - økonomi'!AK"&amp;($A200+1)*19)</f>
        <v>58947.591000000008</v>
      </c>
      <c r="AY97" s="36">
        <f ca="1">INDIRECT("'DATA - økonomi'!AL"&amp;($A200+1)*19)</f>
        <v>58540.283999999992</v>
      </c>
      <c r="AZ97" s="36">
        <f ca="1">INDIRECT("'DATA - økonomi'!AM"&amp;($A200+1)*19)</f>
        <v>58104.079000000005</v>
      </c>
      <c r="BA97" s="36">
        <f ca="1">INDIRECT("'DATA - økonomi'!AN"&amp;($A200+1)*19)</f>
        <v>58108.2</v>
      </c>
      <c r="BB97" s="36">
        <f ca="1">INDIRECT("'DATA - økonomi'!AO"&amp;($A200+1)*19)</f>
        <v>58540.868999999992</v>
      </c>
      <c r="BC97" s="30"/>
    </row>
    <row r="98" spans="1:55" x14ac:dyDescent="0.25">
      <c r="A98" s="32">
        <v>94</v>
      </c>
      <c r="B98" s="35" t="s">
        <v>106</v>
      </c>
      <c r="C98" s="36">
        <f ca="1">IF(Analyse!$E$3="X",INDIRECT("'DATA - økonomi'!C"&amp;4+15*$A98+4*$A98+0),0)+IF(Analyse!$E$4="X",INDIRECT("'DATA - økonomi'!C"&amp;4+15*$A98+4*$A98+1),0)+IF(Analyse!$E$104="X",INDIRECT("'DATA - økonomi'!C"&amp;4+15*$A98+4*$A98+2),0)+IF(Analyse!$E$105="X",INDIRECT("'DATA - økonomi'!C"&amp;4+15*$A98+4*$A98+3),0)+IF(Analyse!$E$106="X",INDIRECT("'DATA - økonomi'!C"&amp;4+15*$A98+4*$A98+4),0)+IF(Analyse!$E$107="X",INDIRECT("'DATA - økonomi'!C"&amp;4+15*$A98+4*$A98+5),0)+IF(Analyse!$E$108="X",INDIRECT("'DATA - økonomi'!C"&amp;4+15*$A98+4*$A98+6),0)+IF(Analyse!$E$109="X",INDIRECT("'DATA - økonomi'!C"&amp;4+15*$A98+4*$A98+7),0)+IF(Analyse!$E$110="X",INDIRECT("'DATA - økonomi'!C"&amp;4+15*$A98+4*$A98+8),0)+IF(Analyse!$E$111="X",INDIRECT("'DATA - økonomi'!C"&amp;4+15*$A98+4*$A98+9),0)+IF(Analyse!$E$112="X",INDIRECT("'DATA - økonomi'!C"&amp;4+15*$A98+4*$A98+10),0)+IF(Analyse!$E$115="X",INDIRECT("'DATA - økonomi'!C"&amp;4+15*$A98+4*$A98+11),0)+IF(Analyse!$E$116="X",INDIRECT("'DATA - økonomi'!C"&amp;4+15*$A98+4*$A98+12),0)+IF(Analyse!$E$117="X",INDIRECT("'DATA - økonomi'!C"&amp;4+15*$A98+4*$A98+13),0)+IF(Analyse!$E$129="X",INDIRECT("'DATA - økonomi'!C"&amp;4+15*$A98+4*$A98+14),0)</f>
        <v>0</v>
      </c>
      <c r="D98" s="36">
        <f ca="1">IF(Analyse!$E$3="X",INDIRECT("'DATA - økonomi'!D"&amp;4+15*$A98+4*$A98+0),0)+IF(Analyse!$E$4="X",INDIRECT("'DATA - økonomi'!D"&amp;4+15*$A98+4*$A98+1),0)+IF(Analyse!$E$104="X",INDIRECT("'DATA - økonomi'!D"&amp;4+15*$A98+4*$A98+2),0)+IF(Analyse!$E$105="X",INDIRECT("'DATA - økonomi'!D"&amp;4+15*$A98+4*$A98+3),0)+IF(Analyse!$E$106="X",INDIRECT("'DATA - økonomi'!D"&amp;4+15*$A98+4*$A98+4),0)+IF(Analyse!$E$107="X",INDIRECT("'DATA - økonomi'!D"&amp;4+15*$A98+4*$A98+5),0)+IF(Analyse!$E$108="X",INDIRECT("'DATA - økonomi'!D"&amp;4+15*$A98+4*$A98+6),0)+IF(Analyse!$E$109="X",INDIRECT("'DATA - økonomi'!D"&amp;4+15*$A98+4*$A98+7),0)+IF(Analyse!$E$110="X",INDIRECT("'DATA - økonomi'!D"&amp;4+15*$A98+4*$A98+8),0)+IF(Analyse!$E$111="X",INDIRECT("'DATA - økonomi'!D"&amp;4+15*$A98+4*$A98+9),0)+IF(Analyse!$E$112="X",INDIRECT("'DATA - økonomi'!D"&amp;4+15*$A98+4*$A98+10),0)+IF(Analyse!$E$115="X",INDIRECT("'DATA - økonomi'!D"&amp;4+15*$A98+4*$A98+11),0)+IF(Analyse!$E$116="X",INDIRECT("'DATA - økonomi'!D"&amp;4+15*$A98+4*$A98+12),0)+IF(Analyse!$E$117="X",INDIRECT("'DATA - økonomi'!D"&amp;4+15*$A98+4*$A98+13),0)+IF(Analyse!$E$129="X",INDIRECT("'DATA - økonomi'!D"&amp;4+15*$A98+4*$A98+14),0)</f>
        <v>0</v>
      </c>
      <c r="E98" s="36">
        <f ca="1">IF(Analyse!$E$3="X",INDIRECT("'DATA - økonomi'!E"&amp;4+15*$A98+4*$A98+0),0)+IF(Analyse!$E$4="X",INDIRECT("'DATA - økonomi'!E"&amp;4+15*$A98+4*$A98+1),0)+IF(Analyse!$E$104="X",INDIRECT("'DATA - økonomi'!E"&amp;4+15*$A98+4*$A98+2),0)+IF(Analyse!$E$105="X",INDIRECT("'DATA - økonomi'!E"&amp;4+15*$A98+4*$A98+3),0)+IF(Analyse!$E$106="X",INDIRECT("'DATA - økonomi'!E"&amp;4+15*$A98+4*$A98+4),0)+IF(Analyse!$E$107="X",INDIRECT("'DATA - økonomi'!E"&amp;4+15*$A98+4*$A98+5),0)+IF(Analyse!$E$108="X",INDIRECT("'DATA - økonomi'!E"&amp;4+15*$A98+4*$A98+6),0)+IF(Analyse!$E$109="X",INDIRECT("'DATA - økonomi'!E"&amp;4+15*$A98+4*$A98+7),0)+IF(Analyse!$E$110="X",INDIRECT("'DATA - økonomi'!E"&amp;4+15*$A98+4*$A98+8),0)+IF(Analyse!$E$111="X",INDIRECT("'DATA - økonomi'!E"&amp;4+15*$A98+4*$A98+9),0)+IF(Analyse!$E$112="X",INDIRECT("'DATA - økonomi'!E"&amp;4+15*$A98+4*$A98+10),0)+IF(Analyse!$E$115="X",INDIRECT("'DATA - økonomi'!E"&amp;4+15*$A98+4*$A98+11),0)+IF(Analyse!$E$116="X",INDIRECT("'DATA - økonomi'!E"&amp;4+15*$A98+4*$A98+12),0)+IF(Analyse!$E$117="X",INDIRECT("'DATA - økonomi'!E"&amp;4+15*$A98+4*$A98+13),0)+IF(Analyse!$E$129="X",INDIRECT("'DATA - økonomi'!E"&amp;4+15*$A98+4*$A98+14),0)</f>
        <v>0</v>
      </c>
      <c r="F98" s="36">
        <f ca="1">IF(Analyse!$E$3="X",INDIRECT("'DATA - økonomi'!F"&amp;4+15*$A98+4*$A98+0),0)+IF(Analyse!$E$4="X",INDIRECT("'DATA - økonomi'!F"&amp;4+15*$A98+4*$A98+1),0)+IF(Analyse!$E$104="X",INDIRECT("'DATA - økonomi'!F"&amp;4+15*$A98+4*$A98+2),0)+IF(Analyse!$E$105="X",INDIRECT("'DATA - økonomi'!F"&amp;4+15*$A98+4*$A98+3),0)+IF(Analyse!$E$106="X",INDIRECT("'DATA - økonomi'!F"&amp;4+15*$A98+4*$A98+4),0)+IF(Analyse!$E$107="X",INDIRECT("'DATA - økonomi'!F"&amp;4+15*$A98+4*$A98+5),0)+IF(Analyse!$E$108="X",INDIRECT("'DATA - økonomi'!F"&amp;4+15*$A98+4*$A98+6),0)+IF(Analyse!$E$109="X",INDIRECT("'DATA - økonomi'!F"&amp;4+15*$A98+4*$A98+7),0)+IF(Analyse!$E$110="X",INDIRECT("'DATA - økonomi'!F"&amp;4+15*$A98+4*$A98+8),0)+IF(Analyse!$E$111="X",INDIRECT("'DATA - økonomi'!F"&amp;4+15*$A98+4*$A98+9),0)+IF(Analyse!$E$112="X",INDIRECT("'DATA - økonomi'!F"&amp;4+15*$A98+4*$A98+10),0)+IF(Analyse!$E$115="X",INDIRECT("'DATA - økonomi'!F"&amp;4+15*$A98+4*$A98+11),0)+IF(Analyse!$E$116="X",INDIRECT("'DATA - økonomi'!F"&amp;4+15*$A98+4*$A98+12),0)+IF(Analyse!$E$117="X",INDIRECT("'DATA - økonomi'!F"&amp;4+15*$A98+4*$A98+13),0)+IF(Analyse!$E$129="X",INDIRECT("'DATA - økonomi'!F"&amp;4+15*$A98+4*$A98+14),0)</f>
        <v>0</v>
      </c>
      <c r="G98" s="36">
        <f ca="1">IF(Analyse!$E$3="X",INDIRECT("'DATA - økonomi'!G"&amp;4+15*$A98+4*$A98+0),0)+IF(Analyse!$E$4="X",INDIRECT("'DATA - økonomi'!G"&amp;4+15*$A98+4*$A98+1),0)+IF(Analyse!$E$104="X",INDIRECT("'DATA - økonomi'!G"&amp;4+15*$A98+4*$A98+2),0)+IF(Analyse!$E$105="X",INDIRECT("'DATA - økonomi'!G"&amp;4+15*$A98+4*$A98+3),0)+IF(Analyse!$E$106="X",INDIRECT("'DATA - økonomi'!G"&amp;4+15*$A98+4*$A98+4),0)+IF(Analyse!$E$107="X",INDIRECT("'DATA - økonomi'!G"&amp;4+15*$A98+4*$A98+5),0)+IF(Analyse!$E$108="X",INDIRECT("'DATA - økonomi'!G"&amp;4+15*$A98+4*$A98+6),0)+IF(Analyse!$E$109="X",INDIRECT("'DATA - økonomi'!G"&amp;4+15*$A98+4*$A98+7),0)+IF(Analyse!$E$110="X",INDIRECT("'DATA - økonomi'!G"&amp;4+15*$A98+4*$A98+8),0)+IF(Analyse!$E$111="X",INDIRECT("'DATA - økonomi'!G"&amp;4+15*$A98+4*$A98+9),0)+IF(Analyse!$E$112="X",INDIRECT("'DATA - økonomi'!G"&amp;4+15*$A98+4*$A98+10),0)+IF(Analyse!$E$115="X",INDIRECT("'DATA - økonomi'!G"&amp;4+15*$A98+4*$A98+11),0)+IF(Analyse!$E$116="X",INDIRECT("'DATA - økonomi'!G"&amp;4+15*$A98+4*$A98+12),0)+IF(Analyse!$E$117="X",INDIRECT("'DATA - økonomi'!G"&amp;4+15*$A98+4*$A98+13),0)+IF(Analyse!$E$129="X",INDIRECT("'DATA - økonomi'!G"&amp;4+15*$A98+4*$A98+14),0)</f>
        <v>0</v>
      </c>
      <c r="H98" s="36">
        <f ca="1">IF(Analyse!$E$3="X",INDIRECT("'DATA - økonomi'!H"&amp;4+15*$A98+4*$A98+0),0)+IF(Analyse!$E$4="X",INDIRECT("'DATA - økonomi'!H"&amp;4+15*$A98+4*$A98+1),0)+IF(Analyse!$E$104="X",INDIRECT("'DATA - økonomi'!H"&amp;4+15*$A98+4*$A98+2),0)+IF(Analyse!$E$105="X",INDIRECT("'DATA - økonomi'!H"&amp;4+15*$A98+4*$A98+3),0)+IF(Analyse!$E$106="X",INDIRECT("'DATA - økonomi'!H"&amp;4+15*$A98+4*$A98+4),0)+IF(Analyse!$E$107="X",INDIRECT("'DATA - økonomi'!H"&amp;4+15*$A98+4*$A98+5),0)+IF(Analyse!$E$108="X",INDIRECT("'DATA - økonomi'!H"&amp;4+15*$A98+4*$A98+6),0)+IF(Analyse!$E$109="X",INDIRECT("'DATA - økonomi'!H"&amp;4+15*$A98+4*$A98+7),0)+IF(Analyse!$E$110="X",INDIRECT("'DATA - økonomi'!H"&amp;4+15*$A98+4*$A98+8),0)+IF(Analyse!$E$111="X",INDIRECT("'DATA - økonomi'!H"&amp;4+15*$A98+4*$A98+9),0)+IF(Analyse!$E$112="X",INDIRECT("'DATA - økonomi'!H"&amp;4+15*$A98+4*$A98+10),0)+IF(Analyse!$E$115="X",INDIRECT("'DATA - økonomi'!H"&amp;4+15*$A98+4*$A98+11),0)+IF(Analyse!$E$116="X",INDIRECT("'DATA - økonomi'!H"&amp;4+15*$A98+4*$A98+12),0)+IF(Analyse!$E$117="X",INDIRECT("'DATA - økonomi'!H"&amp;4+15*$A98+4*$A98+13),0)+IF(Analyse!$E$129="X",INDIRECT("'DATA - økonomi'!H"&amp;4+15*$A98+4*$A98+14),0)</f>
        <v>0</v>
      </c>
      <c r="I98" s="36">
        <f ca="1">IF(Analyse!$E$3="X",INDIRECT("'DATA - økonomi'!I"&amp;4+15*$A98+4*$A98+0),0)+IF(Analyse!$E$4="X",INDIRECT("'DATA - økonomi'!I"&amp;4+15*$A98+4*$A98+1),0)+IF(Analyse!$E$104="X",INDIRECT("'DATA - økonomi'!I"&amp;4+15*$A98+4*$A98+2),0)+IF(Analyse!$E$105="X",INDIRECT("'DATA - økonomi'!I"&amp;4+15*$A98+4*$A98+3),0)+IF(Analyse!$E$106="X",INDIRECT("'DATA - økonomi'!I"&amp;4+15*$A98+4*$A98+4),0)+IF(Analyse!$E$107="X",INDIRECT("'DATA - økonomi'!I"&amp;4+15*$A98+4*$A98+5),0)+IF(Analyse!$E$108="X",INDIRECT("'DATA - økonomi'!I"&amp;4+15*$A98+4*$A98+6),0)+IF(Analyse!$E$109="X",INDIRECT("'DATA - økonomi'!I"&amp;4+15*$A98+4*$A98+7),0)+IF(Analyse!$E$110="X",INDIRECT("'DATA - økonomi'!I"&amp;4+15*$A98+4*$A98+8),0)+IF(Analyse!$E$111="X",INDIRECT("'DATA - økonomi'!I"&amp;4+15*$A98+4*$A98+9),0)+IF(Analyse!$E$112="X",INDIRECT("'DATA - økonomi'!I"&amp;4+15*$A98+4*$A98+10),0)+IF(Analyse!$E$115="X",INDIRECT("'DATA - økonomi'!I"&amp;4+15*$A98+4*$A98+11),0)+IF(Analyse!$E$116="X",INDIRECT("'DATA - økonomi'!I"&amp;4+15*$A98+4*$A98+12),0)+IF(Analyse!$E$117="X",INDIRECT("'DATA - økonomi'!I"&amp;4+15*$A98+4*$A98+13),0)+IF(Analyse!$E$129="X",INDIRECT("'DATA - økonomi'!I"&amp;4+15*$A98+4*$A98+14),0)</f>
        <v>0</v>
      </c>
      <c r="J98" s="36">
        <f ca="1">IF(Analyse!$E$3="X",INDIRECT("'DATA - økonomi'!J"&amp;4+15*$A98+4*$A98+0),0)+IF(Analyse!$E$4="X",INDIRECT("'DATA - økonomi'!J"&amp;4+15*$A98+4*$A98+1),0)+IF(Analyse!$E$104="X",INDIRECT("'DATA - økonomi'!J"&amp;4+15*$A98+4*$A98+2),0)+IF(Analyse!$E$105="X",INDIRECT("'DATA - økonomi'!J"&amp;4+15*$A98+4*$A98+3),0)+IF(Analyse!$E$106="X",INDIRECT("'DATA - økonomi'!J"&amp;4+15*$A98+4*$A98+4),0)+IF(Analyse!$E$107="X",INDIRECT("'DATA - økonomi'!J"&amp;4+15*$A98+4*$A98+5),0)+IF(Analyse!$E$108="X",INDIRECT("'DATA - økonomi'!J"&amp;4+15*$A98+4*$A98+6),0)+IF(Analyse!$E$109="X",INDIRECT("'DATA - økonomi'!J"&amp;4+15*$A98+4*$A98+7),0)+IF(Analyse!$E$110="X",INDIRECT("'DATA - økonomi'!J"&amp;4+15*$A98+4*$A98+8),0)+IF(Analyse!$E$111="X",INDIRECT("'DATA - økonomi'!J"&amp;4+15*$A98+4*$A98+9),0)+IF(Analyse!$E$112="X",INDIRECT("'DATA - økonomi'!J"&amp;4+15*$A98+4*$A98+10),0)+IF(Analyse!$E$115="X",INDIRECT("'DATA - økonomi'!J"&amp;4+15*$A98+4*$A98+11),0)+IF(Analyse!$E$116="X",INDIRECT("'DATA - økonomi'!J"&amp;4+15*$A98+4*$A98+12),0)+IF(Analyse!$E$117="X",INDIRECT("'DATA - økonomi'!J"&amp;4+15*$A98+4*$A98+13),0)+IF(Analyse!$E$129="X",INDIRECT("'DATA - økonomi'!J"&amp;4+15*$A98+4*$A98+14),0)</f>
        <v>0</v>
      </c>
      <c r="K98" s="36">
        <f ca="1">IF(Analyse!$E$3="X",INDIRECT("'DATA - økonomi'!K"&amp;4+15*$A98+4*$A98+0),0)+IF(Analyse!$E$4="X",INDIRECT("'DATA - økonomi'!K"&amp;4+15*$A98+4*$A98+1),0)+IF(Analyse!$E$104="X",INDIRECT("'DATA - økonomi'!K"&amp;4+15*$A98+4*$A98+2),0)+IF(Analyse!$E$105="X",INDIRECT("'DATA - økonomi'!K"&amp;4+15*$A98+4*$A98+3),0)+IF(Analyse!$E$106="X",INDIRECT("'DATA - økonomi'!K"&amp;4+15*$A98+4*$A98+4),0)+IF(Analyse!$E$107="X",INDIRECT("'DATA - økonomi'!K"&amp;4+15*$A98+4*$A98+5),0)+IF(Analyse!$E$108="X",INDIRECT("'DATA - økonomi'!K"&amp;4+15*$A98+4*$A98+6),0)+IF(Analyse!$E$109="X",INDIRECT("'DATA - økonomi'!K"&amp;4+15*$A98+4*$A98+7),0)+IF(Analyse!$E$110="X",INDIRECT("'DATA - økonomi'!K"&amp;4+15*$A98+4*$A98+8),0)+IF(Analyse!$E$111="X",INDIRECT("'DATA - økonomi'!K"&amp;4+15*$A98+4*$A98+9),0)+IF(Analyse!$E$112="X",INDIRECT("'DATA - økonomi'!K"&amp;4+15*$A98+4*$A98+10),0)+IF(Analyse!$E$115="X",INDIRECT("'DATA - økonomi'!K"&amp;4+15*$A98+4*$A98+11),0)+IF(Analyse!$E$116="X",INDIRECT("'DATA - økonomi'!K"&amp;4+15*$A98+4*$A98+12),0)+IF(Analyse!$E$117="X",INDIRECT("'DATA - økonomi'!K"&amp;4+15*$A98+4*$A98+13),0)+IF(Analyse!$E$129="X",INDIRECT("'DATA - økonomi'!K"&amp;4+15*$A98+4*$A98+14),0)</f>
        <v>0</v>
      </c>
      <c r="L98" s="36">
        <f ca="1">IF(Analyse!$E$3="X",INDIRECT("'DATA - økonomi'!L"&amp;4+15*$A98+4*$A98+0),0)+IF(Analyse!$E$4="X",INDIRECT("'DATA - økonomi'!L"&amp;4+15*$A98+4*$A98+1),0)+IF(Analyse!$E$104="X",INDIRECT("'DATA - økonomi'!L"&amp;4+15*$A98+4*$A98+2),0)+IF(Analyse!$E$105="X",INDIRECT("'DATA - økonomi'!L"&amp;4+15*$A98+4*$A98+3),0)+IF(Analyse!$E$106="X",INDIRECT("'DATA - økonomi'!L"&amp;4+15*$A98+4*$A98+4),0)+IF(Analyse!$E$107="X",INDIRECT("'DATA - økonomi'!L"&amp;4+15*$A98+4*$A98+5),0)+IF(Analyse!$E$108="X",INDIRECT("'DATA - økonomi'!L"&amp;4+15*$A98+4*$A98+6),0)+IF(Analyse!$E$109="X",INDIRECT("'DATA - økonomi'!L"&amp;4+15*$A98+4*$A98+7),0)+IF(Analyse!$E$110="X",INDIRECT("'DATA - økonomi'!L"&amp;4+15*$A98+4*$A98+8),0)+IF(Analyse!$E$111="X",INDIRECT("'DATA - økonomi'!L"&amp;4+15*$A98+4*$A98+9),0)+IF(Analyse!$E$112="X",INDIRECT("'DATA - økonomi'!L"&amp;4+15*$A98+4*$A98+10),0)+IF(Analyse!$E$115="X",INDIRECT("'DATA - økonomi'!L"&amp;4+15*$A98+4*$A98+11),0)+IF(Analyse!$E$116="X",INDIRECT("'DATA - økonomi'!L"&amp;4+15*$A98+4*$A98+12),0)+IF(Analyse!$E$117="X",INDIRECT("'DATA - økonomi'!L"&amp;4+15*$A98+4*$A98+13),0)+IF(Analyse!$E$129="X",INDIRECT("'DATA - økonomi'!L"&amp;4+15*$A98+4*$A98+14),0)</f>
        <v>0</v>
      </c>
      <c r="M98" s="36">
        <f ca="1">IF(Analyse!$E$3="X",INDIRECT("'DATA - økonomi'!M"&amp;4+15*$A98+4*$A98+0),0)+IF(Analyse!$E$4="X",INDIRECT("'DATA - økonomi'!M"&amp;4+15*$A98+4*$A98+1),0)+IF(Analyse!$E$104="X",INDIRECT("'DATA - økonomi'!M"&amp;4+15*$A98+4*$A98+2),0)+IF(Analyse!$E$105="X",INDIRECT("'DATA - økonomi'!M"&amp;4+15*$A98+4*$A98+3),0)+IF(Analyse!$E$106="X",INDIRECT("'DATA - økonomi'!M"&amp;4+15*$A98+4*$A98+4),0)+IF(Analyse!$E$107="X",INDIRECT("'DATA - økonomi'!M"&amp;4+15*$A98+4*$A98+5),0)+IF(Analyse!$E$108="X",INDIRECT("'DATA - økonomi'!M"&amp;4+15*$A98+4*$A98+6),0)+IF(Analyse!$E$109="X",INDIRECT("'DATA - økonomi'!M"&amp;4+15*$A98+4*$A98+7),0)+IF(Analyse!$E$110="X",INDIRECT("'DATA - økonomi'!M"&amp;4+15*$A98+4*$A98+8),0)+IF(Analyse!$E$111="X",INDIRECT("'DATA - økonomi'!M"&amp;4+15*$A98+4*$A98+9),0)+IF(Analyse!$E$112="X",INDIRECT("'DATA - økonomi'!M"&amp;4+15*$A98+4*$A98+10),0)+IF(Analyse!$E$115="X",INDIRECT("'DATA - økonomi'!M"&amp;4+15*$A98+4*$A98+11),0)+IF(Analyse!$E$116="X",INDIRECT("'DATA - økonomi'!M"&amp;4+15*$A98+4*$A98+12),0)+IF(Analyse!$E$117="X",INDIRECT("'DATA - økonomi'!M"&amp;4+15*$A98+4*$A98+13),0)+IF(Analyse!$E$129="X",INDIRECT("'DATA - økonomi'!M"&amp;4+15*$A98+4*$A98+14),0)</f>
        <v>0</v>
      </c>
      <c r="N98" s="36">
        <f ca="1">IF(Analyse!$E$3="X",INDIRECT("'DATA - økonomi'!N"&amp;4+15*$A98+4*$A98+0),0)+IF(Analyse!$E$4="X",INDIRECT("'DATA - økonomi'!N"&amp;4+15*$A98+4*$A98+1),0)+IF(Analyse!$E$104="X",INDIRECT("'DATA - økonomi'!N"&amp;4+15*$A98+4*$A98+2),0)+IF(Analyse!$E$105="X",INDIRECT("'DATA - økonomi'!N"&amp;4+15*$A98+4*$A98+3),0)+IF(Analyse!$E$106="X",INDIRECT("'DATA - økonomi'!N"&amp;4+15*$A98+4*$A98+4),0)+IF(Analyse!$E$107="X",INDIRECT("'DATA - økonomi'!N"&amp;4+15*$A98+4*$A98+5),0)+IF(Analyse!$E$108="X",INDIRECT("'DATA - økonomi'!N"&amp;4+15*$A98+4*$A98+6),0)+IF(Analyse!$E$109="X",INDIRECT("'DATA - økonomi'!N"&amp;4+15*$A98+4*$A98+7),0)+IF(Analyse!$E$110="X",INDIRECT("'DATA - økonomi'!N"&amp;4+15*$A98+4*$A98+8),0)+IF(Analyse!$E$111="X",INDIRECT("'DATA - økonomi'!N"&amp;4+15*$A98+4*$A98+9),0)+IF(Analyse!$E$112="X",INDIRECT("'DATA - økonomi'!N"&amp;4+15*$A98+4*$A98+10),0)+IF(Analyse!$E$115="X",INDIRECT("'DATA - økonomi'!N"&amp;4+15*$A98+4*$A98+11),0)+IF(Analyse!$E$116="X",INDIRECT("'DATA - økonomi'!N"&amp;4+15*$A98+4*$A98+12),0)+IF(Analyse!$E$117="X",INDIRECT("'DATA - økonomi'!N"&amp;4+15*$A98+4*$A98+13),0)+IF(Analyse!$E$129="X",INDIRECT("'DATA - økonomi'!N"&amp;4+15*$A98+4*$A98+14),0)</f>
        <v>0</v>
      </c>
      <c r="O98" s="32"/>
      <c r="P98" s="35" t="s">
        <v>106</v>
      </c>
      <c r="Q98" s="36">
        <f ca="1">IF(Analyse!$E$3="X",INDIRECT("'DATA - økonomi'!Q"&amp;4+15*$A98+4*$A98+0),0)+IF(Analyse!$E$4="X",INDIRECT("'DATA - økonomi'!Q"&amp;4+15*$A98+4*$A98+1),0)+IF(Analyse!$E$104="X",INDIRECT("'DATA - økonomi'!Q"&amp;4+15*$A98+4*$A98+2),0)+IF(Analyse!$E$105="X",INDIRECT("'DATA - økonomi'!Q"&amp;4+15*$A98+4*$A98+3),0)+IF(Analyse!$E$106="X",INDIRECT("'DATA - økonomi'!Q"&amp;4+15*$A98+4*$A98+4),0)+IF(Analyse!$E$107="X",INDIRECT("'DATA - økonomi'!Q"&amp;4+15*$A98+4*$A98+5),0)+IF(Analyse!$E$108="X",INDIRECT("'DATA - økonomi'!Q"&amp;4+15*$A98+4*$A98+6),0)+IF(Analyse!$E$109="X",INDIRECT("'DATA - økonomi'!Q"&amp;4+15*$A98+4*$A98+7),0)+IF(Analyse!$E$110="X",INDIRECT("'DATA - økonomi'!Q"&amp;4+15*$A98+4*$A98+8),0)+IF(Analyse!$E$111="X",INDIRECT("'DATA - økonomi'!Q"&amp;4+15*$A98+4*$A98+9),0)+IF(Analyse!$E$112="X",INDIRECT("'DATA - økonomi'!Q"&amp;4+15*$A98+4*$A98+10),0)+IF(Analyse!$E$115="X",INDIRECT("'DATA - økonomi'!Q"&amp;4+15*$A98+4*$A98+11),0)+IF(Analyse!$E$116="X",INDIRECT("'DATA - økonomi'!Q"&amp;4+15*$A98+4*$A98+12),0)+IF(Analyse!$E$117="X",INDIRECT("'DATA - økonomi'!Q"&amp;4+15*$A98+4*$A98+13),0)+IF(Analyse!$E$129="X",INDIRECT("'DATA - økonomi'!Q"&amp;4+15*$A98+4*$A98+14),0)</f>
        <v>0</v>
      </c>
      <c r="R98" s="36">
        <f ca="1">IF(Analyse!$E$3="X",INDIRECT("'DATA - økonomi'!R"&amp;4+15*$A98+4*$A98+0),0)+IF(Analyse!$E$4="X",INDIRECT("'DATA - økonomi'!R"&amp;4+15*$A98+4*$A98+1),0)+IF(Analyse!$E$104="X",INDIRECT("'DATA - økonomi'!R"&amp;4+15*$A98+4*$A98+2),0)+IF(Analyse!$E$105="X",INDIRECT("'DATA - økonomi'!R"&amp;4+15*$A98+4*$A98+3),0)+IF(Analyse!$E$106="X",INDIRECT("'DATA - økonomi'!R"&amp;4+15*$A98+4*$A98+4),0)+IF(Analyse!$E$107="X",INDIRECT("'DATA - økonomi'!R"&amp;4+15*$A98+4*$A98+5),0)+IF(Analyse!$E$108="X",INDIRECT("'DATA - økonomi'!R"&amp;4+15*$A98+4*$A98+6),0)+IF(Analyse!$E$109="X",INDIRECT("'DATA - økonomi'!R"&amp;4+15*$A98+4*$A98+7),0)+IF(Analyse!$E$110="X",INDIRECT("'DATA - økonomi'!R"&amp;4+15*$A98+4*$A98+8),0)+IF(Analyse!$E$111="X",INDIRECT("'DATA - økonomi'!R"&amp;4+15*$A98+4*$A98+9),0)+IF(Analyse!$E$112="X",INDIRECT("'DATA - økonomi'!R"&amp;4+15*$A98+4*$A98+10),0)+IF(Analyse!$E$115="X",INDIRECT("'DATA - økonomi'!R"&amp;4+15*$A98+4*$A98+11),0)+IF(Analyse!$E$116="X",INDIRECT("'DATA - økonomi'!R"&amp;4+15*$A98+4*$A98+12),0)+IF(Analyse!$E$117="X",INDIRECT("'DATA - økonomi'!R"&amp;4+15*$A98+4*$A98+13),0)+IF(Analyse!$E$129="X",INDIRECT("'DATA - økonomi'!R"&amp;4+15*$A98+4*$A98+14),0)</f>
        <v>0</v>
      </c>
      <c r="S98" s="36">
        <f ca="1">IF(Analyse!$E$3="X",INDIRECT("'DATA - økonomi'!S"&amp;4+15*$A98+4*$A98+0),0)+IF(Analyse!$E$4="X",INDIRECT("'DATA - økonomi'!S"&amp;4+15*$A98+4*$A98+1),0)+IF(Analyse!$E$104="X",INDIRECT("'DATA - økonomi'!S"&amp;4+15*$A98+4*$A98+2),0)+IF(Analyse!$E$105="X",INDIRECT("'DATA - økonomi'!S"&amp;4+15*$A98+4*$A98+3),0)+IF(Analyse!$E$106="X",INDIRECT("'DATA - økonomi'!S"&amp;4+15*$A98+4*$A98+4),0)+IF(Analyse!$E$107="X",INDIRECT("'DATA - økonomi'!S"&amp;4+15*$A98+4*$A98+5),0)+IF(Analyse!$E$108="X",INDIRECT("'DATA - økonomi'!S"&amp;4+15*$A98+4*$A98+6),0)+IF(Analyse!$E$109="X",INDIRECT("'DATA - økonomi'!S"&amp;4+15*$A98+4*$A98+7),0)+IF(Analyse!$E$110="X",INDIRECT("'DATA - økonomi'!S"&amp;4+15*$A98+4*$A98+8),0)+IF(Analyse!$E$111="X",INDIRECT("'DATA - økonomi'!S"&amp;4+15*$A98+4*$A98+9),0)+IF(Analyse!$E$112="X",INDIRECT("'DATA - økonomi'!S"&amp;4+15*$A98+4*$A98+10),0)+IF(Analyse!$E$115="X",INDIRECT("'DATA - økonomi'!S"&amp;4+15*$A98+4*$A98+11),0)+IF(Analyse!$E$116="X",INDIRECT("'DATA - økonomi'!S"&amp;4+15*$A98+4*$A98+12),0)+IF(Analyse!$E$117="X",INDIRECT("'DATA - økonomi'!S"&amp;4+15*$A98+4*$A98+13),0)+IF(Analyse!$E$129="X",INDIRECT("'DATA - økonomi'!S"&amp;4+15*$A98+4*$A98+14),0)</f>
        <v>0</v>
      </c>
      <c r="T98" s="36">
        <f ca="1">IF(Analyse!$E$3="X",INDIRECT("'DATA - økonomi'!T"&amp;4+15*$A98+4*$A98+0),0)+IF(Analyse!$E$4="X",INDIRECT("'DATA - økonomi'!T"&amp;4+15*$A98+4*$A98+1),0)+IF(Analyse!$E$104="X",INDIRECT("'DATA - økonomi'!T"&amp;4+15*$A98+4*$A98+2),0)+IF(Analyse!$E$105="X",INDIRECT("'DATA - økonomi'!T"&amp;4+15*$A98+4*$A98+3),0)+IF(Analyse!$E$106="X",INDIRECT("'DATA - økonomi'!T"&amp;4+15*$A98+4*$A98+4),0)+IF(Analyse!$E$107="X",INDIRECT("'DATA - økonomi'!T"&amp;4+15*$A98+4*$A98+5),0)+IF(Analyse!$E$108="X",INDIRECT("'DATA - økonomi'!T"&amp;4+15*$A98+4*$A98+6),0)+IF(Analyse!$E$109="X",INDIRECT("'DATA - økonomi'!T"&amp;4+15*$A98+4*$A98+7),0)+IF(Analyse!$E$110="X",INDIRECT("'DATA - økonomi'!T"&amp;4+15*$A98+4*$A98+8),0)+IF(Analyse!$E$111="X",INDIRECT("'DATA - økonomi'!T"&amp;4+15*$A98+4*$A98+9),0)+IF(Analyse!$E$112="X",INDIRECT("'DATA - økonomi'!T"&amp;4+15*$A98+4*$A98+10),0)+IF(Analyse!$E$115="X",INDIRECT("'DATA - økonomi'!T"&amp;4+15*$A98+4*$A98+11),0)+IF(Analyse!$E$116="X",INDIRECT("'DATA - økonomi'!T"&amp;4+15*$A98+4*$A98+12),0)+IF(Analyse!$E$117="X",INDIRECT("'DATA - økonomi'!T"&amp;4+15*$A98+4*$A98+13),0)+IF(Analyse!$E$129="X",INDIRECT("'DATA - økonomi'!T"&amp;4+15*$A98+4*$A98+14),0)</f>
        <v>0</v>
      </c>
      <c r="U98" s="36">
        <f ca="1">IF(Analyse!$E$3="X",INDIRECT("'DATA - økonomi'!U"&amp;4+15*$A98+4*$A98+0),0)+IF(Analyse!$E$4="X",INDIRECT("'DATA - økonomi'!U"&amp;4+15*$A98+4*$A98+1),0)+IF(Analyse!$E$104="X",INDIRECT("'DATA - økonomi'!U"&amp;4+15*$A98+4*$A98+2),0)+IF(Analyse!$E$105="X",INDIRECT("'DATA - økonomi'!U"&amp;4+15*$A98+4*$A98+3),0)+IF(Analyse!$E$106="X",INDIRECT("'DATA - økonomi'!U"&amp;4+15*$A98+4*$A98+4),0)+IF(Analyse!$E$107="X",INDIRECT("'DATA - økonomi'!U"&amp;4+15*$A98+4*$A98+5),0)+IF(Analyse!$E$108="X",INDIRECT("'DATA - økonomi'!U"&amp;4+15*$A98+4*$A98+6),0)+IF(Analyse!$E$109="X",INDIRECT("'DATA - økonomi'!U"&amp;4+15*$A98+4*$A98+7),0)+IF(Analyse!$E$110="X",INDIRECT("'DATA - økonomi'!U"&amp;4+15*$A98+4*$A98+8),0)+IF(Analyse!$E$111="X",INDIRECT("'DATA - økonomi'!U"&amp;4+15*$A98+4*$A98+9),0)+IF(Analyse!$E$112="X",INDIRECT("'DATA - økonomi'!U"&amp;4+15*$A98+4*$A98+10),0)+IF(Analyse!$E$115="X",INDIRECT("'DATA - økonomi'!U"&amp;4+15*$A98+4*$A98+11),0)+IF(Analyse!$E$116="X",INDIRECT("'DATA - økonomi'!U"&amp;4+15*$A98+4*$A98+12),0)+IF(Analyse!$E$117="X",INDIRECT("'DATA - økonomi'!U"&amp;4+15*$A98+4*$A98+13),0)+IF(Analyse!$E$129="X",INDIRECT("'DATA - økonomi'!U"&amp;4+15*$A98+4*$A98+14),0)</f>
        <v>0</v>
      </c>
      <c r="V98" s="36">
        <f ca="1">IF(Analyse!$E$3="X",INDIRECT("'DATA - økonomi'!V"&amp;4+15*$A98+4*$A98+0),0)+IF(Analyse!$E$4="X",INDIRECT("'DATA - økonomi'!V"&amp;4+15*$A98+4*$A98+1),0)+IF(Analyse!$E$104="X",INDIRECT("'DATA - økonomi'!V"&amp;4+15*$A98+4*$A98+2),0)+IF(Analyse!$E$105="X",INDIRECT("'DATA - økonomi'!V"&amp;4+15*$A98+4*$A98+3),0)+IF(Analyse!$E$106="X",INDIRECT("'DATA - økonomi'!V"&amp;4+15*$A98+4*$A98+4),0)+IF(Analyse!$E$107="X",INDIRECT("'DATA - økonomi'!V"&amp;4+15*$A98+4*$A98+5),0)+IF(Analyse!$E$108="X",INDIRECT("'DATA - økonomi'!V"&amp;4+15*$A98+4*$A98+6),0)+IF(Analyse!$E$109="X",INDIRECT("'DATA - økonomi'!V"&amp;4+15*$A98+4*$A98+7),0)+IF(Analyse!$E$110="X",INDIRECT("'DATA - økonomi'!V"&amp;4+15*$A98+4*$A98+8),0)+IF(Analyse!$E$111="X",INDIRECT("'DATA - økonomi'!V"&amp;4+15*$A98+4*$A98+9),0)+IF(Analyse!$E$112="X",INDIRECT("'DATA - økonomi'!V"&amp;4+15*$A98+4*$A98+10),0)+IF(Analyse!$E$115="X",INDIRECT("'DATA - økonomi'!V"&amp;4+15*$A98+4*$A98+11),0)+IF(Analyse!$E$116="X",INDIRECT("'DATA - økonomi'!V"&amp;4+15*$A98+4*$A98+12),0)+IF(Analyse!$E$117="X",INDIRECT("'DATA - økonomi'!V"&amp;4+15*$A98+4*$A98+13),0)+IF(Analyse!$E$129="X",INDIRECT("'DATA - økonomi'!V"&amp;4+15*$A98+4*$A98+14),0)</f>
        <v>0</v>
      </c>
      <c r="W98" s="36">
        <f ca="1">IF(Analyse!$E$3="X",INDIRECT("'DATA - økonomi'!W"&amp;4+15*$A98+4*$A98+0),0)+IF(Analyse!$E$4="X",INDIRECT("'DATA - økonomi'!W"&amp;4+15*$A98+4*$A98+1),0)+IF(Analyse!$E$104="X",INDIRECT("'DATA - økonomi'!W"&amp;4+15*$A98+4*$A98+2),0)+IF(Analyse!$E$105="X",INDIRECT("'DATA - økonomi'!W"&amp;4+15*$A98+4*$A98+3),0)+IF(Analyse!$E$106="X",INDIRECT("'DATA - økonomi'!W"&amp;4+15*$A98+4*$A98+4),0)+IF(Analyse!$E$107="X",INDIRECT("'DATA - økonomi'!W"&amp;4+15*$A98+4*$A98+5),0)+IF(Analyse!$E$108="X",INDIRECT("'DATA - økonomi'!W"&amp;4+15*$A98+4*$A98+6),0)+IF(Analyse!$E$109="X",INDIRECT("'DATA - økonomi'!W"&amp;4+15*$A98+4*$A98+7),0)+IF(Analyse!$E$110="X",INDIRECT("'DATA - økonomi'!W"&amp;4+15*$A98+4*$A98+8),0)+IF(Analyse!$E$111="X",INDIRECT("'DATA - økonomi'!W"&amp;4+15*$A98+4*$A98+9),0)+IF(Analyse!$E$112="X",INDIRECT("'DATA - økonomi'!W"&amp;4+15*$A98+4*$A98+10),0)+IF(Analyse!$E$115="X",INDIRECT("'DATA - økonomi'!W"&amp;4+15*$A98+4*$A98+11),0)+IF(Analyse!$E$116="X",INDIRECT("'DATA - økonomi'!W"&amp;4+15*$A98+4*$A98+12),0)+IF(Analyse!$E$117="X",INDIRECT("'DATA - økonomi'!W"&amp;4+15*$A98+4*$A98+13),0)+IF(Analyse!$E$129="X",INDIRECT("'DATA - økonomi'!W"&amp;4+15*$A98+4*$A98+14),0)</f>
        <v>0</v>
      </c>
      <c r="X98" s="36">
        <f ca="1">IF(Analyse!$E$3="X",INDIRECT("'DATA - økonomi'!X"&amp;4+15*$A98+4*$A98+0),0)+IF(Analyse!$E$4="X",INDIRECT("'DATA - økonomi'!X"&amp;4+15*$A98+4*$A98+1),0)+IF(Analyse!$E$104="X",INDIRECT("'DATA - økonomi'!X"&amp;4+15*$A98+4*$A98+2),0)+IF(Analyse!$E$105="X",INDIRECT("'DATA - økonomi'!X"&amp;4+15*$A98+4*$A98+3),0)+IF(Analyse!$E$106="X",INDIRECT("'DATA - økonomi'!X"&amp;4+15*$A98+4*$A98+4),0)+IF(Analyse!$E$107="X",INDIRECT("'DATA - økonomi'!X"&amp;4+15*$A98+4*$A98+5),0)+IF(Analyse!$E$108="X",INDIRECT("'DATA - økonomi'!X"&amp;4+15*$A98+4*$A98+6),0)+IF(Analyse!$E$109="X",INDIRECT("'DATA - økonomi'!X"&amp;4+15*$A98+4*$A98+7),0)+IF(Analyse!$E$110="X",INDIRECT("'DATA - økonomi'!X"&amp;4+15*$A98+4*$A98+8),0)+IF(Analyse!$E$111="X",INDIRECT("'DATA - økonomi'!X"&amp;4+15*$A98+4*$A98+9),0)+IF(Analyse!$E$112="X",INDIRECT("'DATA - økonomi'!X"&amp;4+15*$A98+4*$A98+10),0)+IF(Analyse!$E$115="X",INDIRECT("'DATA - økonomi'!X"&amp;4+15*$A98+4*$A98+11),0)+IF(Analyse!$E$116="X",INDIRECT("'DATA - økonomi'!X"&amp;4+15*$A98+4*$A98+12),0)+IF(Analyse!$E$117="X",INDIRECT("'DATA - økonomi'!X"&amp;4+15*$A98+4*$A98+13),0)+IF(Analyse!$E$129="X",INDIRECT("'DATA - økonomi'!X"&amp;4+15*$A98+4*$A98+14),0)</f>
        <v>0</v>
      </c>
      <c r="Y98" s="36">
        <f ca="1">IF(Analyse!$E$3="X",INDIRECT("'DATA - økonomi'!Y"&amp;4+15*$A98+4*$A98+0),0)+IF(Analyse!$E$4="X",INDIRECT("'DATA - økonomi'!Y"&amp;4+15*$A98+4*$A98+1),0)+IF(Analyse!$E$104="X",INDIRECT("'DATA - økonomi'!Y"&amp;4+15*$A98+4*$A98+2),0)+IF(Analyse!$E$105="X",INDIRECT("'DATA - økonomi'!Y"&amp;4+15*$A98+4*$A98+3),0)+IF(Analyse!$E$106="X",INDIRECT("'DATA - økonomi'!Y"&amp;4+15*$A98+4*$A98+4),0)+IF(Analyse!$E$107="X",INDIRECT("'DATA - økonomi'!Y"&amp;4+15*$A98+4*$A98+5),0)+IF(Analyse!$E$108="X",INDIRECT("'DATA - økonomi'!Y"&amp;4+15*$A98+4*$A98+6),0)+IF(Analyse!$E$109="X",INDIRECT("'DATA - økonomi'!Y"&amp;4+15*$A98+4*$A98+7),0)+IF(Analyse!$E$110="X",INDIRECT("'DATA - økonomi'!Y"&amp;4+15*$A98+4*$A98+8),0)+IF(Analyse!$E$111="X",INDIRECT("'DATA - økonomi'!Y"&amp;4+15*$A98+4*$A98+9),0)+IF(Analyse!$E$112="X",INDIRECT("'DATA - økonomi'!Y"&amp;4+15*$A98+4*$A98+10),0)+IF(Analyse!$E$115="X",INDIRECT("'DATA - økonomi'!Y"&amp;4+15*$A98+4*$A98+11),0)+IF(Analyse!$E$116="X",INDIRECT("'DATA - økonomi'!Y"&amp;4+15*$A98+4*$A98+12),0)+IF(Analyse!$E$117="X",INDIRECT("'DATA - økonomi'!Y"&amp;4+15*$A98+4*$A98+13),0)+IF(Analyse!$E$129="X",INDIRECT("'DATA - økonomi'!Y"&amp;4+15*$A98+4*$A98+14),0)</f>
        <v>0</v>
      </c>
      <c r="Z98" s="36">
        <f ca="1">IF(Analyse!$E$3="X",INDIRECT("'DATA - økonomi'!Z"&amp;4+15*$A98+4*$A98+0),0)+IF(Analyse!$E$4="X",INDIRECT("'DATA - økonomi'!Z"&amp;4+15*$A98+4*$A98+1),0)+IF(Analyse!$E$104="X",INDIRECT("'DATA - økonomi'!Z"&amp;4+15*$A98+4*$A98+2),0)+IF(Analyse!$E$105="X",INDIRECT("'DATA - økonomi'!Z"&amp;4+15*$A98+4*$A98+3),0)+IF(Analyse!$E$106="X",INDIRECT("'DATA - økonomi'!Z"&amp;4+15*$A98+4*$A98+4),0)+IF(Analyse!$E$107="X",INDIRECT("'DATA - økonomi'!Z"&amp;4+15*$A98+4*$A98+5),0)+IF(Analyse!$E$108="X",INDIRECT("'DATA - økonomi'!Z"&amp;4+15*$A98+4*$A98+6),0)+IF(Analyse!$E$109="X",INDIRECT("'DATA - økonomi'!Z"&amp;4+15*$A98+4*$A98+7),0)+IF(Analyse!$E$110="X",INDIRECT("'DATA - økonomi'!Z"&amp;4+15*$A98+4*$A98+8),0)+IF(Analyse!$E$111="X",INDIRECT("'DATA - økonomi'!Z"&amp;4+15*$A98+4*$A98+9),0)+IF(Analyse!$E$112="X",INDIRECT("'DATA - økonomi'!Z"&amp;4+15*$A98+4*$A98+10),0)+IF(Analyse!$E$115="X",INDIRECT("'DATA - økonomi'!Z"&amp;4+15*$A98+4*$A98+11),0)+IF(Analyse!$E$116="X",INDIRECT("'DATA - økonomi'!Z"&amp;4+15*$A98+4*$A98+12),0)+IF(Analyse!$E$117="X",INDIRECT("'DATA - økonomi'!Z"&amp;4+15*$A98+4*$A98+13),0)+IF(Analyse!$E$129="X",INDIRECT("'DATA - økonomi'!Z"&amp;4+15*$A98+4*$A98+14),0)</f>
        <v>0</v>
      </c>
      <c r="AA98" s="36">
        <f ca="1">IF(Analyse!$E$3="X",INDIRECT("'DATA - økonomi'!Z"&amp;4+15*$A98+4*$A98+0),0)+IF(Analyse!$E$4="X",INDIRECT("'DATA - økonomi'!Z"&amp;4+15*$A98+4*$A98+1),0)+IF(Analyse!$E$104="X",INDIRECT("'DATA - økonomi'!Z"&amp;4+15*$A98+4*$A98+2),0)+IF(Analyse!$E$105="X",INDIRECT("'DATA - økonomi'!Z"&amp;4+15*$A98+4*$A98+3),0)+IF(Analyse!$E$106="X",INDIRECT("'DATA - økonomi'!Z"&amp;4+15*$A98+4*$A98+4),0)+IF(Analyse!$E$107="X",INDIRECT("'DATA - økonomi'!Z"&amp;4+15*$A98+4*$A98+5),0)+IF(Analyse!$E$108="X",INDIRECT("'DATA - økonomi'!Z"&amp;4+15*$A98+4*$A98+6),0)+IF(Analyse!$E$109="X",INDIRECT("'DATA - økonomi'!Z"&amp;4+15*$A98+4*$A98+7),0)+IF(Analyse!$E$110="X",INDIRECT("'DATA - økonomi'!Z"&amp;4+15*$A98+4*$A98+8),0)+IF(Analyse!$E$111="X",INDIRECT("'DATA - økonomi'!Z"&amp;4+15*$A98+4*$A98+9),0)+IF(Analyse!$E$112="X",INDIRECT("'DATA - økonomi'!Z"&amp;4+15*$A98+4*$A98+10),0)+IF(Analyse!$E$115="X",INDIRECT("'DATA - økonomi'!Z"&amp;4+15*$A98+4*$A98+11),0)+IF(Analyse!$E$116="X",INDIRECT("'DATA - økonomi'!Z"&amp;4+15*$A98+4*$A98+12),0)+IF(Analyse!$E$117="X",INDIRECT("'DATA - økonomi'!Z"&amp;4+15*$A98+4*$A98+13),0)+IF(Analyse!$E$129="X",INDIRECT("'DATA - økonomi'!Z"&amp;4+15*$A98+4*$A98+14),0)</f>
        <v>0</v>
      </c>
      <c r="AB98" s="36">
        <f ca="1">IF(Analyse!$E$3="X",INDIRECT("'DATA - økonomi'!Z"&amp;4+15*$A98+4*$A98+0),0)+IF(Analyse!$E$4="X",INDIRECT("'DATA - økonomi'!Z"&amp;4+15*$A98+4*$A98+1),0)+IF(Analyse!$E$104="X",INDIRECT("'DATA - økonomi'!Z"&amp;4+15*$A98+4*$A98+2),0)+IF(Analyse!$E$105="X",INDIRECT("'DATA - økonomi'!Z"&amp;4+15*$A98+4*$A98+3),0)+IF(Analyse!$E$106="X",INDIRECT("'DATA - økonomi'!Z"&amp;4+15*$A98+4*$A98+4),0)+IF(Analyse!$E$107="X",INDIRECT("'DATA - økonomi'!Z"&amp;4+15*$A98+4*$A98+5),0)+IF(Analyse!$E$108="X",INDIRECT("'DATA - økonomi'!Z"&amp;4+15*$A98+4*$A98+6),0)+IF(Analyse!$E$109="X",INDIRECT("'DATA - økonomi'!Z"&amp;4+15*$A98+4*$A98+7),0)+IF(Analyse!$E$110="X",INDIRECT("'DATA - økonomi'!Z"&amp;4+15*$A98+4*$A98+8),0)+IF(Analyse!$E$111="X",INDIRECT("'DATA - økonomi'!Z"&amp;4+15*$A98+4*$A98+9),0)+IF(Analyse!$E$112="X",INDIRECT("'DATA - økonomi'!Z"&amp;4+15*$A98+4*$A98+10),0)+IF(Analyse!$E$115="X",INDIRECT("'DATA - økonomi'!Z"&amp;4+15*$A98+4*$A98+11),0)+IF(Analyse!$E$116="X",INDIRECT("'DATA - økonomi'!Z"&amp;4+15*$A98+4*$A98+12),0)+IF(Analyse!$E$117="X",INDIRECT("'DATA - økonomi'!Z"&amp;4+15*$A98+4*$A98+13),0)+IF(Analyse!$E$129="X",INDIRECT("'DATA - økonomi'!Z"&amp;4+15*$A98+4*$A98+14),0)</f>
        <v>0</v>
      </c>
      <c r="AC98" s="30"/>
      <c r="AD98" s="35" t="s">
        <v>106</v>
      </c>
      <c r="AE98" s="36">
        <f ca="1">IF(Analyse!$E$3="X",INDIRECT("'DATA - økonomi'!AE"&amp;4+15*$A98+4*$A98+0),0)+IF(Analyse!$E$4="X",INDIRECT("'DATA - økonomi'!AE"&amp;4+15*$A98+4*$A98+1),0)+IF(Analyse!$E$104="X",INDIRECT("'DATA - økonomi'!AE"&amp;4+15*$A98+4*$A98+2),0)+IF(Analyse!$E$105="X",INDIRECT("'DATA - økonomi'!AE"&amp;4+15*$A98+4*$A98+3),0)+IF(Analyse!$E$106="X",INDIRECT("'DATA - økonomi'!AE"&amp;4+15*$A98+4*$A98+4),0)+IF(Analyse!$E$107="X",INDIRECT("'DATA - økonomi'!AE"&amp;4+15*$A98+4*$A98+5),0)+IF(Analyse!$E$108="X",INDIRECT("'DATA - økonomi'!AE"&amp;4+15*$A98+4*$A98+6),0)+IF(Analyse!$E$109="X",INDIRECT("'DATA - økonomi'!AE"&amp;4+15*$A98+4*$A98+7),0)+IF(Analyse!$E$110="X",INDIRECT("'DATA - økonomi'!AE"&amp;4+15*$A98+4*$A98+8),0)+IF(Analyse!$E$111="X",INDIRECT("'DATA - økonomi'!AE"&amp;4+15*$A98+4*$A98+9),0)+IF(Analyse!$E$112="X",INDIRECT("'DATA - økonomi'!AE"&amp;4+15*$A98+4*$A98+10),0)+IF(Analyse!$E$115="X",INDIRECT("'DATA - økonomi'!AE"&amp;4+15*$A98+4*$A98+11),0)+IF(Analyse!$E$116="X",INDIRECT("'DATA - økonomi'!AE"&amp;4+15*$A98+4*$A98+12),0)+IF(Analyse!$E$117="X",INDIRECT("'DATA - økonomi'!AE"&amp;4+15*$A98+4*$A98+13),0)+IF(Analyse!$E$129="X",INDIRECT("'DATA - økonomi'!AE"&amp;4+15*$A98+4*$A98+14),0)</f>
        <v>0</v>
      </c>
      <c r="AF98" s="36">
        <f ca="1">IF(Analyse!$E$3="X",INDIRECT("'DATA - økonomi'!AF"&amp;4+15*$A98+4*$A98+0),0)+IF(Analyse!$E$4="X",INDIRECT("'DATA - økonomi'!AF"&amp;4+15*$A98+4*$A98+1),0)+IF(Analyse!$E$104="X",INDIRECT("'DATA - økonomi'!AF"&amp;4+15*$A98+4*$A98+2),0)+IF(Analyse!$E$105="X",INDIRECT("'DATA - økonomi'!AF"&amp;4+15*$A98+4*$A98+3),0)+IF(Analyse!$E$106="X",INDIRECT("'DATA - økonomi'!AF"&amp;4+15*$A98+4*$A98+4),0)+IF(Analyse!$E$107="X",INDIRECT("'DATA - økonomi'!AF"&amp;4+15*$A98+4*$A98+5),0)+IF(Analyse!$E$108="X",INDIRECT("'DATA - økonomi'!AF"&amp;4+15*$A98+4*$A98+6),0)+IF(Analyse!$E$109="X",INDIRECT("'DATA - økonomi'!AF"&amp;4+15*$A98+4*$A98+7),0)+IF(Analyse!$E$110="X",INDIRECT("'DATA - økonomi'!AF"&amp;4+15*$A98+4*$A98+8),0)+IF(Analyse!$E$111="X",INDIRECT("'DATA - økonomi'!AF"&amp;4+15*$A98+4*$A98+9),0)+IF(Analyse!$E$112="X",INDIRECT("'DATA - økonomi'!AF"&amp;4+15*$A98+4*$A98+10),0)+IF(Analyse!$E$115="X",INDIRECT("'DATA - økonomi'!AF"&amp;4+15*$A98+4*$A98+11),0)+IF(Analyse!$E$116="X",INDIRECT("'DATA - økonomi'!AF"&amp;4+15*$A98+4*$A98+12),0)+IF(Analyse!$E$117="X",INDIRECT("'DATA - økonomi'!AF"&amp;4+15*$A98+4*$A98+13),0)+IF(Analyse!$E$129="X",INDIRECT("'DATA - økonomi'!AF"&amp;4+15*$A98+4*$A98+14),0)</f>
        <v>0</v>
      </c>
      <c r="AG98" s="36">
        <f ca="1">IF(Analyse!$E$3="X",INDIRECT("'DATA - økonomi'!AG"&amp;4+15*$A98+4*$A98+0),0)+IF(Analyse!$E$4="X",INDIRECT("'DATA - økonomi'!AG"&amp;4+15*$A98+4*$A98+1),0)+IF(Analyse!$E$104="X",INDIRECT("'DATA - økonomi'!AG"&amp;4+15*$A98+4*$A98+2),0)+IF(Analyse!$E$105="X",INDIRECT("'DATA - økonomi'!AG"&amp;4+15*$A98+4*$A98+3),0)+IF(Analyse!$E$106="X",INDIRECT("'DATA - økonomi'!AG"&amp;4+15*$A98+4*$A98+4),0)+IF(Analyse!$E$107="X",INDIRECT("'DATA - økonomi'!AG"&amp;4+15*$A98+4*$A98+5),0)+IF(Analyse!$E$108="X",INDIRECT("'DATA - økonomi'!AG"&amp;4+15*$A98+4*$A98+6),0)+IF(Analyse!$E$109="X",INDIRECT("'DATA - økonomi'!AG"&amp;4+15*$A98+4*$A98+7),0)+IF(Analyse!$E$110="X",INDIRECT("'DATA - økonomi'!AG"&amp;4+15*$A98+4*$A98+8),0)+IF(Analyse!$E$111="X",INDIRECT("'DATA - økonomi'!AG"&amp;4+15*$A98+4*$A98+9),0)+IF(Analyse!$E$112="X",INDIRECT("'DATA - økonomi'!AG"&amp;4+15*$A98+4*$A98+10),0)+IF(Analyse!$E$115="X",INDIRECT("'DATA - økonomi'!AG"&amp;4+15*$A98+4*$A98+11),0)+IF(Analyse!$E$116="X",INDIRECT("'DATA - økonomi'!AG"&amp;4+15*$A98+4*$A98+12),0)+IF(Analyse!$E$117="X",INDIRECT("'DATA - økonomi'!AG"&amp;4+15*$A98+4*$A98+13),0)+IF(Analyse!$E$129="X",INDIRECT("'DATA - økonomi'!AG"&amp;4+15*$A98+4*$A98+14),0)</f>
        <v>0</v>
      </c>
      <c r="AH98" s="36">
        <f ca="1">IF(Analyse!$E$3="X",INDIRECT("'DATA - økonomi'!AH"&amp;4+15*$A98+4*$A98+0),0)+IF(Analyse!$E$4="X",INDIRECT("'DATA - økonomi'!AH"&amp;4+15*$A98+4*$A98+1),0)+IF(Analyse!$E$104="X",INDIRECT("'DATA - økonomi'!AH"&amp;4+15*$A98+4*$A98+2),0)+IF(Analyse!$E$105="X",INDIRECT("'DATA - økonomi'!AH"&amp;4+15*$A98+4*$A98+3),0)+IF(Analyse!$E$106="X",INDIRECT("'DATA - økonomi'!AH"&amp;4+15*$A98+4*$A98+4),0)+IF(Analyse!$E$107="X",INDIRECT("'DATA - økonomi'!AH"&amp;4+15*$A98+4*$A98+5),0)+IF(Analyse!$E$108="X",INDIRECT("'DATA - økonomi'!AH"&amp;4+15*$A98+4*$A98+6),0)+IF(Analyse!$E$109="X",INDIRECT("'DATA - økonomi'!AH"&amp;4+15*$A98+4*$A98+7),0)+IF(Analyse!$E$110="X",INDIRECT("'DATA - økonomi'!AH"&amp;4+15*$A98+4*$A98+8),0)+IF(Analyse!$E$111="X",INDIRECT("'DATA - økonomi'!AH"&amp;4+15*$A98+4*$A98+9),0)+IF(Analyse!$E$112="X",INDIRECT("'DATA - økonomi'!AH"&amp;4+15*$A98+4*$A98+10),0)+IF(Analyse!$E$115="X",INDIRECT("'DATA - økonomi'!AH"&amp;4+15*$A98+4*$A98+11),0)+IF(Analyse!$E$116="X",INDIRECT("'DATA - økonomi'!AH"&amp;4+15*$A98+4*$A98+12),0)+IF(Analyse!$E$117="X",INDIRECT("'DATA - økonomi'!AH"&amp;4+15*$A98+4*$A98+13),0)+IF(Analyse!$E$129="X",INDIRECT("'DATA - økonomi'!AH"&amp;4+15*$A98+4*$A98+14),0)</f>
        <v>0</v>
      </c>
      <c r="AI98" s="36">
        <f ca="1">IF(Analyse!$E$3="X",INDIRECT("'DATA - økonomi'!AI"&amp;4+15*$A98+4*$A98+0),0)+IF(Analyse!$E$4="X",INDIRECT("'DATA - økonomi'!AI"&amp;4+15*$A98+4*$A98+1),0)+IF(Analyse!$E$104="X",INDIRECT("'DATA - økonomi'!AI"&amp;4+15*$A98+4*$A98+2),0)+IF(Analyse!$E$105="X",INDIRECT("'DATA - økonomi'!AI"&amp;4+15*$A98+4*$A98+3),0)+IF(Analyse!$E$106="X",INDIRECT("'DATA - økonomi'!AI"&amp;4+15*$A98+4*$A98+4),0)+IF(Analyse!$E$107="X",INDIRECT("'DATA - økonomi'!AI"&amp;4+15*$A98+4*$A98+5),0)+IF(Analyse!$E$108="X",INDIRECT("'DATA - økonomi'!AI"&amp;4+15*$A98+4*$A98+6),0)+IF(Analyse!$E$109="X",INDIRECT("'DATA - økonomi'!AI"&amp;4+15*$A98+4*$A98+7),0)+IF(Analyse!$E$110="X",INDIRECT("'DATA - økonomi'!AI"&amp;4+15*$A98+4*$A98+8),0)+IF(Analyse!$E$111="X",INDIRECT("'DATA - økonomi'!AI"&amp;4+15*$A98+4*$A98+9),0)+IF(Analyse!$E$112="X",INDIRECT("'DATA - økonomi'!AI"&amp;4+15*$A98+4*$A98+10),0)+IF(Analyse!$E$115="X",INDIRECT("'DATA - økonomi'!AI"&amp;4+15*$A98+4*$A98+11),0)+IF(Analyse!$E$116="X",INDIRECT("'DATA - økonomi'!AI"&amp;4+15*$A98+4*$A98+12),0)+IF(Analyse!$E$117="X",INDIRECT("'DATA - økonomi'!AI"&amp;4+15*$A98+4*$A98+13),0)+IF(Analyse!$E$129="X",INDIRECT("'DATA - økonomi'!AI"&amp;4+15*$A98+4*$A98+14),0)</f>
        <v>0</v>
      </c>
      <c r="AJ98" s="36">
        <f ca="1">IF(Analyse!$E$3="X",INDIRECT("'DATA - økonomi'!AJ"&amp;4+15*$A98+4*$A98+0),0)+IF(Analyse!$E$4="X",INDIRECT("'DATA - økonomi'!AJ"&amp;4+15*$A98+4*$A98+1),0)+IF(Analyse!$E$104="X",INDIRECT("'DATA - økonomi'!AJ"&amp;4+15*$A98+4*$A98+2),0)+IF(Analyse!$E$105="X",INDIRECT("'DATA - økonomi'!AJ"&amp;4+15*$A98+4*$A98+3),0)+IF(Analyse!$E$106="X",INDIRECT("'DATA - økonomi'!AJ"&amp;4+15*$A98+4*$A98+4),0)+IF(Analyse!$E$107="X",INDIRECT("'DATA - økonomi'!AJ"&amp;4+15*$A98+4*$A98+5),0)+IF(Analyse!$E$108="X",INDIRECT("'DATA - økonomi'!AJ"&amp;4+15*$A98+4*$A98+6),0)+IF(Analyse!$E$109="X",INDIRECT("'DATA - økonomi'!AJ"&amp;4+15*$A98+4*$A98+7),0)+IF(Analyse!$E$110="X",INDIRECT("'DATA - økonomi'!AJ"&amp;4+15*$A98+4*$A98+8),0)+IF(Analyse!$E$111="X",INDIRECT("'DATA - økonomi'!AJ"&amp;4+15*$A98+4*$A98+9),0)+IF(Analyse!$E$112="X",INDIRECT("'DATA - økonomi'!AJ"&amp;4+15*$A98+4*$A98+10),0)+IF(Analyse!$E$115="X",INDIRECT("'DATA - økonomi'!AJ"&amp;4+15*$A98+4*$A98+11),0)+IF(Analyse!$E$116="X",INDIRECT("'DATA - økonomi'!AJ"&amp;4+15*$A98+4*$A98+12),0)+IF(Analyse!$E$117="X",INDIRECT("'DATA - økonomi'!AJ"&amp;4+15*$A98+4*$A98+13),0)+IF(Analyse!$E$129="X",INDIRECT("'DATA - økonomi'!AJ"&amp;4+15*$A98+4*$A98+14),0)</f>
        <v>0</v>
      </c>
      <c r="AK98" s="36">
        <f ca="1">IF(Analyse!$E$3="X",INDIRECT("'DATA - økonomi'!AK"&amp;4+15*$A98+4*$A98+0),0)+IF(Analyse!$E$4="X",INDIRECT("'DATA - økonomi'!AK"&amp;4+15*$A98+4*$A98+1),0)+IF(Analyse!$E$104="X",INDIRECT("'DATA - økonomi'!AK"&amp;4+15*$A98+4*$A98+2),0)+IF(Analyse!$E$105="X",INDIRECT("'DATA - økonomi'!AK"&amp;4+15*$A98+4*$A98+3),0)+IF(Analyse!$E$106="X",INDIRECT("'DATA - økonomi'!AK"&amp;4+15*$A98+4*$A98+4),0)+IF(Analyse!$E$107="X",INDIRECT("'DATA - økonomi'!AK"&amp;4+15*$A98+4*$A98+5),0)+IF(Analyse!$E$108="X",INDIRECT("'DATA - økonomi'!AK"&amp;4+15*$A98+4*$A98+6),0)+IF(Analyse!$E$109="X",INDIRECT("'DATA - økonomi'!AK"&amp;4+15*$A98+4*$A98+7),0)+IF(Analyse!$E$110="X",INDIRECT("'DATA - økonomi'!AK"&amp;4+15*$A98+4*$A98+8),0)+IF(Analyse!$E$111="X",INDIRECT("'DATA - økonomi'!AK"&amp;4+15*$A98+4*$A98+9),0)+IF(Analyse!$E$112="X",INDIRECT("'DATA - økonomi'!AK"&amp;4+15*$A98+4*$A98+10),0)+IF(Analyse!$E$115="X",INDIRECT("'DATA - økonomi'!AK"&amp;4+15*$A98+4*$A98+11),0)+IF(Analyse!$E$116="X",INDIRECT("'DATA - økonomi'!AK"&amp;4+15*$A98+4*$A98+12),0)+IF(Analyse!$E$117="X",INDIRECT("'DATA - økonomi'!AK"&amp;4+15*$A98+4*$A98+13),0)+IF(Analyse!$E$129="X",INDIRECT("'DATA - økonomi'!AK"&amp;4+15*$A98+4*$A98+14),0)</f>
        <v>0</v>
      </c>
      <c r="AL98" s="36">
        <f ca="1">IF(Analyse!$E$3="X",INDIRECT("'DATA - økonomi'!AL"&amp;4+15*$A98+4*$A98+0),0)+IF(Analyse!$E$4="X",INDIRECT("'DATA - økonomi'!AL"&amp;4+15*$A98+4*$A98+1),0)+IF(Analyse!$E$104="X",INDIRECT("'DATA - økonomi'!AL"&amp;4+15*$A98+4*$A98+2),0)+IF(Analyse!$E$105="X",INDIRECT("'DATA - økonomi'!AL"&amp;4+15*$A98+4*$A98+3),0)+IF(Analyse!$E$106="X",INDIRECT("'DATA - økonomi'!AL"&amp;4+15*$A98+4*$A98+4),0)+IF(Analyse!$E$107="X",INDIRECT("'DATA - økonomi'!AL"&amp;4+15*$A98+4*$A98+5),0)+IF(Analyse!$E$108="X",INDIRECT("'DATA - økonomi'!AL"&amp;4+15*$A98+4*$A98+6),0)+IF(Analyse!$E$109="X",INDIRECT("'DATA - økonomi'!AL"&amp;4+15*$A98+4*$A98+7),0)+IF(Analyse!$E$110="X",INDIRECT("'DATA - økonomi'!AL"&amp;4+15*$A98+4*$A98+8),0)+IF(Analyse!$E$111="X",INDIRECT("'DATA - økonomi'!AL"&amp;4+15*$A98+4*$A98+9),0)+IF(Analyse!$E$112="X",INDIRECT("'DATA - økonomi'!AL"&amp;4+15*$A98+4*$A98+10),0)+IF(Analyse!$E$115="X",INDIRECT("'DATA - økonomi'!AL"&amp;4+15*$A98+4*$A98+11),0)+IF(Analyse!$E$116="X",INDIRECT("'DATA - økonomi'!AL"&amp;4+15*$A98+4*$A98+12),0)+IF(Analyse!$E$117="X",INDIRECT("'DATA - økonomi'!AL"&amp;4+15*$A98+4*$A98+13),0)+IF(Analyse!$E$129="X",INDIRECT("'DATA - økonomi'!AL"&amp;4+15*$A98+4*$A98+14),0)</f>
        <v>0</v>
      </c>
      <c r="AM98" s="36">
        <f ca="1">IF(Analyse!$E$3="X",INDIRECT("'DATA - økonomi'!AM"&amp;4+15*$A98+4*$A98+0),0)+IF(Analyse!$E$4="X",INDIRECT("'DATA - økonomi'!AM"&amp;4+15*$A98+4*$A98+1),0)+IF(Analyse!$E$104="X",INDIRECT("'DATA - økonomi'!AM"&amp;4+15*$A98+4*$A98+2),0)+IF(Analyse!$E$105="X",INDIRECT("'DATA - økonomi'!AM"&amp;4+15*$A98+4*$A98+3),0)+IF(Analyse!$E$106="X",INDIRECT("'DATA - økonomi'!AM"&amp;4+15*$A98+4*$A98+4),0)+IF(Analyse!$E$107="X",INDIRECT("'DATA - økonomi'!AM"&amp;4+15*$A98+4*$A98+5),0)+IF(Analyse!$E$108="X",INDIRECT("'DATA - økonomi'!AM"&amp;4+15*$A98+4*$A98+6),0)+IF(Analyse!$E$109="X",INDIRECT("'DATA - økonomi'!AM"&amp;4+15*$A98+4*$A98+7),0)+IF(Analyse!$E$110="X",INDIRECT("'DATA - økonomi'!AM"&amp;4+15*$A98+4*$A98+8),0)+IF(Analyse!$E$111="X",INDIRECT("'DATA - økonomi'!AM"&amp;4+15*$A98+4*$A98+9),0)+IF(Analyse!$E$112="X",INDIRECT("'DATA - økonomi'!AM"&amp;4+15*$A98+4*$A98+10),0)+IF(Analyse!$E$115="X",INDIRECT("'DATA - økonomi'!AM"&amp;4+15*$A98+4*$A98+11),0)+IF(Analyse!$E$116="X",INDIRECT("'DATA - økonomi'!AM"&amp;4+15*$A98+4*$A98+12),0)+IF(Analyse!$E$117="X",INDIRECT("'DATA - økonomi'!AM"&amp;4+15*$A98+4*$A98+13),0)+IF(Analyse!$E$129="X",INDIRECT("'DATA - økonomi'!AM"&amp;4+15*$A98+4*$A98+14),0)</f>
        <v>0</v>
      </c>
      <c r="AN98" s="36">
        <f ca="1">IF(Analyse!$E$3="X",INDIRECT("'DATA - økonomi'!AN"&amp;4+15*$A98+4*$A98+0),0)+IF(Analyse!$E$4="X",INDIRECT("'DATA - økonomi'!AN"&amp;4+15*$A98+4*$A98+1),0)+IF(Analyse!$E$104="X",INDIRECT("'DATA - økonomi'!AN"&amp;4+15*$A98+4*$A98+2),0)+IF(Analyse!$E$105="X",INDIRECT("'DATA - økonomi'!AN"&amp;4+15*$A98+4*$A98+3),0)+IF(Analyse!$E$106="X",INDIRECT("'DATA - økonomi'!AN"&amp;4+15*$A98+4*$A98+4),0)+IF(Analyse!$E$107="X",INDIRECT("'DATA - økonomi'!AN"&amp;4+15*$A98+4*$A98+5),0)+IF(Analyse!$E$108="X",INDIRECT("'DATA - økonomi'!AN"&amp;4+15*$A98+4*$A98+6),0)+IF(Analyse!$E$109="X",INDIRECT("'DATA - økonomi'!AN"&amp;4+15*$A98+4*$A98+7),0)+IF(Analyse!$E$110="X",INDIRECT("'DATA - økonomi'!AN"&amp;4+15*$A98+4*$A98+8),0)+IF(Analyse!$E$111="X",INDIRECT("'DATA - økonomi'!AN"&amp;4+15*$A98+4*$A98+9),0)+IF(Analyse!$E$112="X",INDIRECT("'DATA - økonomi'!AN"&amp;4+15*$A98+4*$A98+10),0)+IF(Analyse!$E$115="X",INDIRECT("'DATA - økonomi'!AN"&amp;4+15*$A98+4*$A98+11),0)+IF(Analyse!$E$116="X",INDIRECT("'DATA - økonomi'!AN"&amp;4+15*$A98+4*$A98+12),0)+IF(Analyse!$E$117="X",INDIRECT("'DATA - økonomi'!AN"&amp;4+15*$A98+4*$A98+13),0)+IF(Analyse!$E$129="X",INDIRECT("'DATA - økonomi'!AN"&amp;4+15*$A98+4*$A98+14),0)</f>
        <v>0</v>
      </c>
      <c r="AO98" s="36">
        <f ca="1">IF(Analyse!$E$3="X",INDIRECT("'DATA - økonomi'!AO"&amp;4+15*$A98+4*$A98+0),0)+IF(Analyse!$E$4="X",INDIRECT("'DATA - økonomi'!AO"&amp;4+15*$A98+4*$A98+1),0)+IF(Analyse!$E$104="X",INDIRECT("'DATA - økonomi'!AO"&amp;4+15*$A98+4*$A98+2),0)+IF(Analyse!$E$105="X",INDIRECT("'DATA - økonomi'!AO"&amp;4+15*$A98+4*$A98+3),0)+IF(Analyse!$E$106="X",INDIRECT("'DATA - økonomi'!AO"&amp;4+15*$A98+4*$A98+4),0)+IF(Analyse!$E$107="X",INDIRECT("'DATA - økonomi'!AO"&amp;4+15*$A98+4*$A98+5),0)+IF(Analyse!$E$108="X",INDIRECT("'DATA - økonomi'!AO"&amp;4+15*$A98+4*$A98+6),0)+IF(Analyse!$E$109="X",INDIRECT("'DATA - økonomi'!AO"&amp;4+15*$A98+4*$A98+7),0)+IF(Analyse!$E$110="X",INDIRECT("'DATA - økonomi'!AO"&amp;4+15*$A98+4*$A98+8),0)+IF(Analyse!$E$111="X",INDIRECT("'DATA - økonomi'!AO"&amp;4+15*$A98+4*$A98+9),0)+IF(Analyse!$E$112="X",INDIRECT("'DATA - økonomi'!AO"&amp;4+15*$A98+4*$A98+10),0)+IF(Analyse!$E$115="X",INDIRECT("'DATA - økonomi'!AO"&amp;4+15*$A98+4*$A98+11),0)+IF(Analyse!$E$116="X",INDIRECT("'DATA - økonomi'!AO"&amp;4+15*$A98+4*$A98+12),0)+IF(Analyse!$E$117="X",INDIRECT("'DATA - økonomi'!AO"&amp;4+15*$A98+4*$A98+13),0)+IF(Analyse!$E$129="X",INDIRECT("'DATA - økonomi'!AO"&amp;4+15*$A98+4*$A98+14),0)</f>
        <v>0</v>
      </c>
      <c r="AP98" s="30"/>
      <c r="AQ98" s="35" t="s">
        <v>106</v>
      </c>
      <c r="AR98" s="36">
        <f ca="1">INDIRECT("'DATA - økonomi'!AE"&amp;($A201+1)*19)</f>
        <v>27460.86</v>
      </c>
      <c r="AS98" s="36">
        <f ca="1">INDIRECT("'DATA - økonomi'!AF"&amp;($A201+1)*19)</f>
        <v>27177</v>
      </c>
      <c r="AT98" s="36">
        <f ca="1">INDIRECT("'DATA - økonomi'!AG"&amp;($A201+1)*19)</f>
        <v>27146.187000000002</v>
      </c>
      <c r="AU98" s="36">
        <f ca="1">INDIRECT("'DATA - økonomi'!AH"&amp;($A201+1)*19)</f>
        <v>27162.957999999999</v>
      </c>
      <c r="AV98" s="36">
        <f ca="1">INDIRECT("'DATA - økonomi'!AI"&amp;($A201+1)*19)</f>
        <v>27207.867000000002</v>
      </c>
      <c r="AW98" s="36">
        <f ca="1">INDIRECT("'DATA - økonomi'!AJ"&amp;($A201+1)*19)</f>
        <v>27145.242999999999</v>
      </c>
      <c r="AX98" s="36">
        <f ca="1">INDIRECT("'DATA - økonomi'!AK"&amp;($A201+1)*19)</f>
        <v>26848.175999999999</v>
      </c>
      <c r="AY98" s="36">
        <f ca="1">INDIRECT("'DATA - økonomi'!AL"&amp;($A201+1)*19)</f>
        <v>26564.977999999999</v>
      </c>
      <c r="AZ98" s="36">
        <f ca="1">INDIRECT("'DATA - økonomi'!AM"&amp;($A201+1)*19)</f>
        <v>26210.171999999999</v>
      </c>
      <c r="BA98" s="36">
        <f ca="1">INDIRECT("'DATA - økonomi'!AN"&amp;($A201+1)*19)</f>
        <v>26258.807999999997</v>
      </c>
      <c r="BB98" s="36">
        <f ca="1">INDIRECT("'DATA - økonomi'!AO"&amp;($A201+1)*19)</f>
        <v>26310.339</v>
      </c>
      <c r="BC98" s="30"/>
    </row>
    <row r="99" spans="1:55" x14ac:dyDescent="0.25">
      <c r="A99" s="32">
        <v>95</v>
      </c>
      <c r="B99" s="35" t="s">
        <v>107</v>
      </c>
      <c r="C99" s="36">
        <f ca="1">IF(Analyse!$E$3="X",INDIRECT("'DATA - økonomi'!C"&amp;4+15*$A99+4*$A99+0),0)+IF(Analyse!$E$4="X",INDIRECT("'DATA - økonomi'!C"&amp;4+15*$A99+4*$A99+1),0)+IF(Analyse!$E$104="X",INDIRECT("'DATA - økonomi'!C"&amp;4+15*$A99+4*$A99+2),0)+IF(Analyse!$E$105="X",INDIRECT("'DATA - økonomi'!C"&amp;4+15*$A99+4*$A99+3),0)+IF(Analyse!$E$106="X",INDIRECT("'DATA - økonomi'!C"&amp;4+15*$A99+4*$A99+4),0)+IF(Analyse!$E$107="X",INDIRECT("'DATA - økonomi'!C"&amp;4+15*$A99+4*$A99+5),0)+IF(Analyse!$E$108="X",INDIRECT("'DATA - økonomi'!C"&amp;4+15*$A99+4*$A99+6),0)+IF(Analyse!$E$109="X",INDIRECT("'DATA - økonomi'!C"&amp;4+15*$A99+4*$A99+7),0)+IF(Analyse!$E$110="X",INDIRECT("'DATA - økonomi'!C"&amp;4+15*$A99+4*$A99+8),0)+IF(Analyse!$E$111="X",INDIRECT("'DATA - økonomi'!C"&amp;4+15*$A99+4*$A99+9),0)+IF(Analyse!$E$112="X",INDIRECT("'DATA - økonomi'!C"&amp;4+15*$A99+4*$A99+10),0)+IF(Analyse!$E$115="X",INDIRECT("'DATA - økonomi'!C"&amp;4+15*$A99+4*$A99+11),0)+IF(Analyse!$E$116="X",INDIRECT("'DATA - økonomi'!C"&amp;4+15*$A99+4*$A99+12),0)+IF(Analyse!$E$117="X",INDIRECT("'DATA - økonomi'!C"&amp;4+15*$A99+4*$A99+13),0)+IF(Analyse!$E$129="X",INDIRECT("'DATA - økonomi'!C"&amp;4+15*$A99+4*$A99+14),0)</f>
        <v>0</v>
      </c>
      <c r="D99" s="36">
        <f ca="1">IF(Analyse!$E$3="X",INDIRECT("'DATA - økonomi'!D"&amp;4+15*$A99+4*$A99+0),0)+IF(Analyse!$E$4="X",INDIRECT("'DATA - økonomi'!D"&amp;4+15*$A99+4*$A99+1),0)+IF(Analyse!$E$104="X",INDIRECT("'DATA - økonomi'!D"&amp;4+15*$A99+4*$A99+2),0)+IF(Analyse!$E$105="X",INDIRECT("'DATA - økonomi'!D"&amp;4+15*$A99+4*$A99+3),0)+IF(Analyse!$E$106="X",INDIRECT("'DATA - økonomi'!D"&amp;4+15*$A99+4*$A99+4),0)+IF(Analyse!$E$107="X",INDIRECT("'DATA - økonomi'!D"&amp;4+15*$A99+4*$A99+5),0)+IF(Analyse!$E$108="X",INDIRECT("'DATA - økonomi'!D"&amp;4+15*$A99+4*$A99+6),0)+IF(Analyse!$E$109="X",INDIRECT("'DATA - økonomi'!D"&amp;4+15*$A99+4*$A99+7),0)+IF(Analyse!$E$110="X",INDIRECT("'DATA - økonomi'!D"&amp;4+15*$A99+4*$A99+8),0)+IF(Analyse!$E$111="X",INDIRECT("'DATA - økonomi'!D"&amp;4+15*$A99+4*$A99+9),0)+IF(Analyse!$E$112="X",INDIRECT("'DATA - økonomi'!D"&amp;4+15*$A99+4*$A99+10),0)+IF(Analyse!$E$115="X",INDIRECT("'DATA - økonomi'!D"&amp;4+15*$A99+4*$A99+11),0)+IF(Analyse!$E$116="X",INDIRECT("'DATA - økonomi'!D"&amp;4+15*$A99+4*$A99+12),0)+IF(Analyse!$E$117="X",INDIRECT("'DATA - økonomi'!D"&amp;4+15*$A99+4*$A99+13),0)+IF(Analyse!$E$129="X",INDIRECT("'DATA - økonomi'!D"&amp;4+15*$A99+4*$A99+14),0)</f>
        <v>0</v>
      </c>
      <c r="E99" s="36">
        <f ca="1">IF(Analyse!$E$3="X",INDIRECT("'DATA - økonomi'!E"&amp;4+15*$A99+4*$A99+0),0)+IF(Analyse!$E$4="X",INDIRECT("'DATA - økonomi'!E"&amp;4+15*$A99+4*$A99+1),0)+IF(Analyse!$E$104="X",INDIRECT("'DATA - økonomi'!E"&amp;4+15*$A99+4*$A99+2),0)+IF(Analyse!$E$105="X",INDIRECT("'DATA - økonomi'!E"&amp;4+15*$A99+4*$A99+3),0)+IF(Analyse!$E$106="X",INDIRECT("'DATA - økonomi'!E"&amp;4+15*$A99+4*$A99+4),0)+IF(Analyse!$E$107="X",INDIRECT("'DATA - økonomi'!E"&amp;4+15*$A99+4*$A99+5),0)+IF(Analyse!$E$108="X",INDIRECT("'DATA - økonomi'!E"&amp;4+15*$A99+4*$A99+6),0)+IF(Analyse!$E$109="X",INDIRECT("'DATA - økonomi'!E"&amp;4+15*$A99+4*$A99+7),0)+IF(Analyse!$E$110="X",INDIRECT("'DATA - økonomi'!E"&amp;4+15*$A99+4*$A99+8),0)+IF(Analyse!$E$111="X",INDIRECT("'DATA - økonomi'!E"&amp;4+15*$A99+4*$A99+9),0)+IF(Analyse!$E$112="X",INDIRECT("'DATA - økonomi'!E"&amp;4+15*$A99+4*$A99+10),0)+IF(Analyse!$E$115="X",INDIRECT("'DATA - økonomi'!E"&amp;4+15*$A99+4*$A99+11),0)+IF(Analyse!$E$116="X",INDIRECT("'DATA - økonomi'!E"&amp;4+15*$A99+4*$A99+12),0)+IF(Analyse!$E$117="X",INDIRECT("'DATA - økonomi'!E"&amp;4+15*$A99+4*$A99+13),0)+IF(Analyse!$E$129="X",INDIRECT("'DATA - økonomi'!E"&amp;4+15*$A99+4*$A99+14),0)</f>
        <v>0</v>
      </c>
      <c r="F99" s="36">
        <f ca="1">IF(Analyse!$E$3="X",INDIRECT("'DATA - økonomi'!F"&amp;4+15*$A99+4*$A99+0),0)+IF(Analyse!$E$4="X",INDIRECT("'DATA - økonomi'!F"&amp;4+15*$A99+4*$A99+1),0)+IF(Analyse!$E$104="X",INDIRECT("'DATA - økonomi'!F"&amp;4+15*$A99+4*$A99+2),0)+IF(Analyse!$E$105="X",INDIRECT("'DATA - økonomi'!F"&amp;4+15*$A99+4*$A99+3),0)+IF(Analyse!$E$106="X",INDIRECT("'DATA - økonomi'!F"&amp;4+15*$A99+4*$A99+4),0)+IF(Analyse!$E$107="X",INDIRECT("'DATA - økonomi'!F"&amp;4+15*$A99+4*$A99+5),0)+IF(Analyse!$E$108="X",INDIRECT("'DATA - økonomi'!F"&amp;4+15*$A99+4*$A99+6),0)+IF(Analyse!$E$109="X",INDIRECT("'DATA - økonomi'!F"&amp;4+15*$A99+4*$A99+7),0)+IF(Analyse!$E$110="X",INDIRECT("'DATA - økonomi'!F"&amp;4+15*$A99+4*$A99+8),0)+IF(Analyse!$E$111="X",INDIRECT("'DATA - økonomi'!F"&amp;4+15*$A99+4*$A99+9),0)+IF(Analyse!$E$112="X",INDIRECT("'DATA - økonomi'!F"&amp;4+15*$A99+4*$A99+10),0)+IF(Analyse!$E$115="X",INDIRECT("'DATA - økonomi'!F"&amp;4+15*$A99+4*$A99+11),0)+IF(Analyse!$E$116="X",INDIRECT("'DATA - økonomi'!F"&amp;4+15*$A99+4*$A99+12),0)+IF(Analyse!$E$117="X",INDIRECT("'DATA - økonomi'!F"&amp;4+15*$A99+4*$A99+13),0)+IF(Analyse!$E$129="X",INDIRECT("'DATA - økonomi'!F"&amp;4+15*$A99+4*$A99+14),0)</f>
        <v>0</v>
      </c>
      <c r="G99" s="36">
        <f ca="1">IF(Analyse!$E$3="X",INDIRECT("'DATA - økonomi'!G"&amp;4+15*$A99+4*$A99+0),0)+IF(Analyse!$E$4="X",INDIRECT("'DATA - økonomi'!G"&amp;4+15*$A99+4*$A99+1),0)+IF(Analyse!$E$104="X",INDIRECT("'DATA - økonomi'!G"&amp;4+15*$A99+4*$A99+2),0)+IF(Analyse!$E$105="X",INDIRECT("'DATA - økonomi'!G"&amp;4+15*$A99+4*$A99+3),0)+IF(Analyse!$E$106="X",INDIRECT("'DATA - økonomi'!G"&amp;4+15*$A99+4*$A99+4),0)+IF(Analyse!$E$107="X",INDIRECT("'DATA - økonomi'!G"&amp;4+15*$A99+4*$A99+5),0)+IF(Analyse!$E$108="X",INDIRECT("'DATA - økonomi'!G"&amp;4+15*$A99+4*$A99+6),0)+IF(Analyse!$E$109="X",INDIRECT("'DATA - økonomi'!G"&amp;4+15*$A99+4*$A99+7),0)+IF(Analyse!$E$110="X",INDIRECT("'DATA - økonomi'!G"&amp;4+15*$A99+4*$A99+8),0)+IF(Analyse!$E$111="X",INDIRECT("'DATA - økonomi'!G"&amp;4+15*$A99+4*$A99+9),0)+IF(Analyse!$E$112="X",INDIRECT("'DATA - økonomi'!G"&amp;4+15*$A99+4*$A99+10),0)+IF(Analyse!$E$115="X",INDIRECT("'DATA - økonomi'!G"&amp;4+15*$A99+4*$A99+11),0)+IF(Analyse!$E$116="X",INDIRECT("'DATA - økonomi'!G"&amp;4+15*$A99+4*$A99+12),0)+IF(Analyse!$E$117="X",INDIRECT("'DATA - økonomi'!G"&amp;4+15*$A99+4*$A99+13),0)+IF(Analyse!$E$129="X",INDIRECT("'DATA - økonomi'!G"&amp;4+15*$A99+4*$A99+14),0)</f>
        <v>0</v>
      </c>
      <c r="H99" s="36">
        <f ca="1">IF(Analyse!$E$3="X",INDIRECT("'DATA - økonomi'!H"&amp;4+15*$A99+4*$A99+0),0)+IF(Analyse!$E$4="X",INDIRECT("'DATA - økonomi'!H"&amp;4+15*$A99+4*$A99+1),0)+IF(Analyse!$E$104="X",INDIRECT("'DATA - økonomi'!H"&amp;4+15*$A99+4*$A99+2),0)+IF(Analyse!$E$105="X",INDIRECT("'DATA - økonomi'!H"&amp;4+15*$A99+4*$A99+3),0)+IF(Analyse!$E$106="X",INDIRECT("'DATA - økonomi'!H"&amp;4+15*$A99+4*$A99+4),0)+IF(Analyse!$E$107="X",INDIRECT("'DATA - økonomi'!H"&amp;4+15*$A99+4*$A99+5),0)+IF(Analyse!$E$108="X",INDIRECT("'DATA - økonomi'!H"&amp;4+15*$A99+4*$A99+6),0)+IF(Analyse!$E$109="X",INDIRECT("'DATA - økonomi'!H"&amp;4+15*$A99+4*$A99+7),0)+IF(Analyse!$E$110="X",INDIRECT("'DATA - økonomi'!H"&amp;4+15*$A99+4*$A99+8),0)+IF(Analyse!$E$111="X",INDIRECT("'DATA - økonomi'!H"&amp;4+15*$A99+4*$A99+9),0)+IF(Analyse!$E$112="X",INDIRECT("'DATA - økonomi'!H"&amp;4+15*$A99+4*$A99+10),0)+IF(Analyse!$E$115="X",INDIRECT("'DATA - økonomi'!H"&amp;4+15*$A99+4*$A99+11),0)+IF(Analyse!$E$116="X",INDIRECT("'DATA - økonomi'!H"&amp;4+15*$A99+4*$A99+12),0)+IF(Analyse!$E$117="X",INDIRECT("'DATA - økonomi'!H"&amp;4+15*$A99+4*$A99+13),0)+IF(Analyse!$E$129="X",INDIRECT("'DATA - økonomi'!H"&amp;4+15*$A99+4*$A99+14),0)</f>
        <v>0</v>
      </c>
      <c r="I99" s="36">
        <f ca="1">IF(Analyse!$E$3="X",INDIRECT("'DATA - økonomi'!I"&amp;4+15*$A99+4*$A99+0),0)+IF(Analyse!$E$4="X",INDIRECT("'DATA - økonomi'!I"&amp;4+15*$A99+4*$A99+1),0)+IF(Analyse!$E$104="X",INDIRECT("'DATA - økonomi'!I"&amp;4+15*$A99+4*$A99+2),0)+IF(Analyse!$E$105="X",INDIRECT("'DATA - økonomi'!I"&amp;4+15*$A99+4*$A99+3),0)+IF(Analyse!$E$106="X",INDIRECT("'DATA - økonomi'!I"&amp;4+15*$A99+4*$A99+4),0)+IF(Analyse!$E$107="X",INDIRECT("'DATA - økonomi'!I"&amp;4+15*$A99+4*$A99+5),0)+IF(Analyse!$E$108="X",INDIRECT("'DATA - økonomi'!I"&amp;4+15*$A99+4*$A99+6),0)+IF(Analyse!$E$109="X",INDIRECT("'DATA - økonomi'!I"&amp;4+15*$A99+4*$A99+7),0)+IF(Analyse!$E$110="X",INDIRECT("'DATA - økonomi'!I"&amp;4+15*$A99+4*$A99+8),0)+IF(Analyse!$E$111="X",INDIRECT("'DATA - økonomi'!I"&amp;4+15*$A99+4*$A99+9),0)+IF(Analyse!$E$112="X",INDIRECT("'DATA - økonomi'!I"&amp;4+15*$A99+4*$A99+10),0)+IF(Analyse!$E$115="X",INDIRECT("'DATA - økonomi'!I"&amp;4+15*$A99+4*$A99+11),0)+IF(Analyse!$E$116="X",INDIRECT("'DATA - økonomi'!I"&amp;4+15*$A99+4*$A99+12),0)+IF(Analyse!$E$117="X",INDIRECT("'DATA - økonomi'!I"&amp;4+15*$A99+4*$A99+13),0)+IF(Analyse!$E$129="X",INDIRECT("'DATA - økonomi'!I"&amp;4+15*$A99+4*$A99+14),0)</f>
        <v>0</v>
      </c>
      <c r="J99" s="36">
        <f ca="1">IF(Analyse!$E$3="X",INDIRECT("'DATA - økonomi'!J"&amp;4+15*$A99+4*$A99+0),0)+IF(Analyse!$E$4="X",INDIRECT("'DATA - økonomi'!J"&amp;4+15*$A99+4*$A99+1),0)+IF(Analyse!$E$104="X",INDIRECT("'DATA - økonomi'!J"&amp;4+15*$A99+4*$A99+2),0)+IF(Analyse!$E$105="X",INDIRECT("'DATA - økonomi'!J"&amp;4+15*$A99+4*$A99+3),0)+IF(Analyse!$E$106="X",INDIRECT("'DATA - økonomi'!J"&amp;4+15*$A99+4*$A99+4),0)+IF(Analyse!$E$107="X",INDIRECT("'DATA - økonomi'!J"&amp;4+15*$A99+4*$A99+5),0)+IF(Analyse!$E$108="X",INDIRECT("'DATA - økonomi'!J"&amp;4+15*$A99+4*$A99+6),0)+IF(Analyse!$E$109="X",INDIRECT("'DATA - økonomi'!J"&amp;4+15*$A99+4*$A99+7),0)+IF(Analyse!$E$110="X",INDIRECT("'DATA - økonomi'!J"&amp;4+15*$A99+4*$A99+8),0)+IF(Analyse!$E$111="X",INDIRECT("'DATA - økonomi'!J"&amp;4+15*$A99+4*$A99+9),0)+IF(Analyse!$E$112="X",INDIRECT("'DATA - økonomi'!J"&amp;4+15*$A99+4*$A99+10),0)+IF(Analyse!$E$115="X",INDIRECT("'DATA - økonomi'!J"&amp;4+15*$A99+4*$A99+11),0)+IF(Analyse!$E$116="X",INDIRECT("'DATA - økonomi'!J"&amp;4+15*$A99+4*$A99+12),0)+IF(Analyse!$E$117="X",INDIRECT("'DATA - økonomi'!J"&amp;4+15*$A99+4*$A99+13),0)+IF(Analyse!$E$129="X",INDIRECT("'DATA - økonomi'!J"&amp;4+15*$A99+4*$A99+14),0)</f>
        <v>0</v>
      </c>
      <c r="K99" s="36">
        <f ca="1">IF(Analyse!$E$3="X",INDIRECT("'DATA - økonomi'!K"&amp;4+15*$A99+4*$A99+0),0)+IF(Analyse!$E$4="X",INDIRECT("'DATA - økonomi'!K"&amp;4+15*$A99+4*$A99+1),0)+IF(Analyse!$E$104="X",INDIRECT("'DATA - økonomi'!K"&amp;4+15*$A99+4*$A99+2),0)+IF(Analyse!$E$105="X",INDIRECT("'DATA - økonomi'!K"&amp;4+15*$A99+4*$A99+3),0)+IF(Analyse!$E$106="X",INDIRECT("'DATA - økonomi'!K"&amp;4+15*$A99+4*$A99+4),0)+IF(Analyse!$E$107="X",INDIRECT("'DATA - økonomi'!K"&amp;4+15*$A99+4*$A99+5),0)+IF(Analyse!$E$108="X",INDIRECT("'DATA - økonomi'!K"&amp;4+15*$A99+4*$A99+6),0)+IF(Analyse!$E$109="X",INDIRECT("'DATA - økonomi'!K"&amp;4+15*$A99+4*$A99+7),0)+IF(Analyse!$E$110="X",INDIRECT("'DATA - økonomi'!K"&amp;4+15*$A99+4*$A99+8),0)+IF(Analyse!$E$111="X",INDIRECT("'DATA - økonomi'!K"&amp;4+15*$A99+4*$A99+9),0)+IF(Analyse!$E$112="X",INDIRECT("'DATA - økonomi'!K"&amp;4+15*$A99+4*$A99+10),0)+IF(Analyse!$E$115="X",INDIRECT("'DATA - økonomi'!K"&amp;4+15*$A99+4*$A99+11),0)+IF(Analyse!$E$116="X",INDIRECT("'DATA - økonomi'!K"&amp;4+15*$A99+4*$A99+12),0)+IF(Analyse!$E$117="X",INDIRECT("'DATA - økonomi'!K"&amp;4+15*$A99+4*$A99+13),0)+IF(Analyse!$E$129="X",INDIRECT("'DATA - økonomi'!K"&amp;4+15*$A99+4*$A99+14),0)</f>
        <v>0</v>
      </c>
      <c r="L99" s="36">
        <f ca="1">IF(Analyse!$E$3="X",INDIRECT("'DATA - økonomi'!L"&amp;4+15*$A99+4*$A99+0),0)+IF(Analyse!$E$4="X",INDIRECT("'DATA - økonomi'!L"&amp;4+15*$A99+4*$A99+1),0)+IF(Analyse!$E$104="X",INDIRECT("'DATA - økonomi'!L"&amp;4+15*$A99+4*$A99+2),0)+IF(Analyse!$E$105="X",INDIRECT("'DATA - økonomi'!L"&amp;4+15*$A99+4*$A99+3),0)+IF(Analyse!$E$106="X",INDIRECT("'DATA - økonomi'!L"&amp;4+15*$A99+4*$A99+4),0)+IF(Analyse!$E$107="X",INDIRECT("'DATA - økonomi'!L"&amp;4+15*$A99+4*$A99+5),0)+IF(Analyse!$E$108="X",INDIRECT("'DATA - økonomi'!L"&amp;4+15*$A99+4*$A99+6),0)+IF(Analyse!$E$109="X",INDIRECT("'DATA - økonomi'!L"&amp;4+15*$A99+4*$A99+7),0)+IF(Analyse!$E$110="X",INDIRECT("'DATA - økonomi'!L"&amp;4+15*$A99+4*$A99+8),0)+IF(Analyse!$E$111="X",INDIRECT("'DATA - økonomi'!L"&amp;4+15*$A99+4*$A99+9),0)+IF(Analyse!$E$112="X",INDIRECT("'DATA - økonomi'!L"&amp;4+15*$A99+4*$A99+10),0)+IF(Analyse!$E$115="X",INDIRECT("'DATA - økonomi'!L"&amp;4+15*$A99+4*$A99+11),0)+IF(Analyse!$E$116="X",INDIRECT("'DATA - økonomi'!L"&amp;4+15*$A99+4*$A99+12),0)+IF(Analyse!$E$117="X",INDIRECT("'DATA - økonomi'!L"&amp;4+15*$A99+4*$A99+13),0)+IF(Analyse!$E$129="X",INDIRECT("'DATA - økonomi'!L"&amp;4+15*$A99+4*$A99+14),0)</f>
        <v>0</v>
      </c>
      <c r="M99" s="36">
        <f ca="1">IF(Analyse!$E$3="X",INDIRECT("'DATA - økonomi'!M"&amp;4+15*$A99+4*$A99+0),0)+IF(Analyse!$E$4="X",INDIRECT("'DATA - økonomi'!M"&amp;4+15*$A99+4*$A99+1),0)+IF(Analyse!$E$104="X",INDIRECT("'DATA - økonomi'!M"&amp;4+15*$A99+4*$A99+2),0)+IF(Analyse!$E$105="X",INDIRECT("'DATA - økonomi'!M"&amp;4+15*$A99+4*$A99+3),0)+IF(Analyse!$E$106="X",INDIRECT("'DATA - økonomi'!M"&amp;4+15*$A99+4*$A99+4),0)+IF(Analyse!$E$107="X",INDIRECT("'DATA - økonomi'!M"&amp;4+15*$A99+4*$A99+5),0)+IF(Analyse!$E$108="X",INDIRECT("'DATA - økonomi'!M"&amp;4+15*$A99+4*$A99+6),0)+IF(Analyse!$E$109="X",INDIRECT("'DATA - økonomi'!M"&amp;4+15*$A99+4*$A99+7),0)+IF(Analyse!$E$110="X",INDIRECT("'DATA - økonomi'!M"&amp;4+15*$A99+4*$A99+8),0)+IF(Analyse!$E$111="X",INDIRECT("'DATA - økonomi'!M"&amp;4+15*$A99+4*$A99+9),0)+IF(Analyse!$E$112="X",INDIRECT("'DATA - økonomi'!M"&amp;4+15*$A99+4*$A99+10),0)+IF(Analyse!$E$115="X",INDIRECT("'DATA - økonomi'!M"&amp;4+15*$A99+4*$A99+11),0)+IF(Analyse!$E$116="X",INDIRECT("'DATA - økonomi'!M"&amp;4+15*$A99+4*$A99+12),0)+IF(Analyse!$E$117="X",INDIRECT("'DATA - økonomi'!M"&amp;4+15*$A99+4*$A99+13),0)+IF(Analyse!$E$129="X",INDIRECT("'DATA - økonomi'!M"&amp;4+15*$A99+4*$A99+14),0)</f>
        <v>0</v>
      </c>
      <c r="N99" s="36">
        <f ca="1">IF(Analyse!$E$3="X",INDIRECT("'DATA - økonomi'!N"&amp;4+15*$A99+4*$A99+0),0)+IF(Analyse!$E$4="X",INDIRECT("'DATA - økonomi'!N"&amp;4+15*$A99+4*$A99+1),0)+IF(Analyse!$E$104="X",INDIRECT("'DATA - økonomi'!N"&amp;4+15*$A99+4*$A99+2),0)+IF(Analyse!$E$105="X",INDIRECT("'DATA - økonomi'!N"&amp;4+15*$A99+4*$A99+3),0)+IF(Analyse!$E$106="X",INDIRECT("'DATA - økonomi'!N"&amp;4+15*$A99+4*$A99+4),0)+IF(Analyse!$E$107="X",INDIRECT("'DATA - økonomi'!N"&amp;4+15*$A99+4*$A99+5),0)+IF(Analyse!$E$108="X",INDIRECT("'DATA - økonomi'!N"&amp;4+15*$A99+4*$A99+6),0)+IF(Analyse!$E$109="X",INDIRECT("'DATA - økonomi'!N"&amp;4+15*$A99+4*$A99+7),0)+IF(Analyse!$E$110="X",INDIRECT("'DATA - økonomi'!N"&amp;4+15*$A99+4*$A99+8),0)+IF(Analyse!$E$111="X",INDIRECT("'DATA - økonomi'!N"&amp;4+15*$A99+4*$A99+9),0)+IF(Analyse!$E$112="X",INDIRECT("'DATA - økonomi'!N"&amp;4+15*$A99+4*$A99+10),0)+IF(Analyse!$E$115="X",INDIRECT("'DATA - økonomi'!N"&amp;4+15*$A99+4*$A99+11),0)+IF(Analyse!$E$116="X",INDIRECT("'DATA - økonomi'!N"&amp;4+15*$A99+4*$A99+12),0)+IF(Analyse!$E$117="X",INDIRECT("'DATA - økonomi'!N"&amp;4+15*$A99+4*$A99+13),0)+IF(Analyse!$E$129="X",INDIRECT("'DATA - økonomi'!N"&amp;4+15*$A99+4*$A99+14),0)</f>
        <v>0</v>
      </c>
      <c r="O99" s="32"/>
      <c r="P99" s="35" t="s">
        <v>107</v>
      </c>
      <c r="Q99" s="36">
        <f ca="1">IF(Analyse!$E$3="X",INDIRECT("'DATA - økonomi'!Q"&amp;4+15*$A99+4*$A99+0),0)+IF(Analyse!$E$4="X",INDIRECT("'DATA - økonomi'!Q"&amp;4+15*$A99+4*$A99+1),0)+IF(Analyse!$E$104="X",INDIRECT("'DATA - økonomi'!Q"&amp;4+15*$A99+4*$A99+2),0)+IF(Analyse!$E$105="X",INDIRECT("'DATA - økonomi'!Q"&amp;4+15*$A99+4*$A99+3),0)+IF(Analyse!$E$106="X",INDIRECT("'DATA - økonomi'!Q"&amp;4+15*$A99+4*$A99+4),0)+IF(Analyse!$E$107="X",INDIRECT("'DATA - økonomi'!Q"&amp;4+15*$A99+4*$A99+5),0)+IF(Analyse!$E$108="X",INDIRECT("'DATA - økonomi'!Q"&amp;4+15*$A99+4*$A99+6),0)+IF(Analyse!$E$109="X",INDIRECT("'DATA - økonomi'!Q"&amp;4+15*$A99+4*$A99+7),0)+IF(Analyse!$E$110="X",INDIRECT("'DATA - økonomi'!Q"&amp;4+15*$A99+4*$A99+8),0)+IF(Analyse!$E$111="X",INDIRECT("'DATA - økonomi'!Q"&amp;4+15*$A99+4*$A99+9),0)+IF(Analyse!$E$112="X",INDIRECT("'DATA - økonomi'!Q"&amp;4+15*$A99+4*$A99+10),0)+IF(Analyse!$E$115="X",INDIRECT("'DATA - økonomi'!Q"&amp;4+15*$A99+4*$A99+11),0)+IF(Analyse!$E$116="X",INDIRECT("'DATA - økonomi'!Q"&amp;4+15*$A99+4*$A99+12),0)+IF(Analyse!$E$117="X",INDIRECT("'DATA - økonomi'!Q"&amp;4+15*$A99+4*$A99+13),0)+IF(Analyse!$E$129="X",INDIRECT("'DATA - økonomi'!Q"&amp;4+15*$A99+4*$A99+14),0)</f>
        <v>0</v>
      </c>
      <c r="R99" s="36">
        <f ca="1">IF(Analyse!$E$3="X",INDIRECT("'DATA - økonomi'!R"&amp;4+15*$A99+4*$A99+0),0)+IF(Analyse!$E$4="X",INDIRECT("'DATA - økonomi'!R"&amp;4+15*$A99+4*$A99+1),0)+IF(Analyse!$E$104="X",INDIRECT("'DATA - økonomi'!R"&amp;4+15*$A99+4*$A99+2),0)+IF(Analyse!$E$105="X",INDIRECT("'DATA - økonomi'!R"&amp;4+15*$A99+4*$A99+3),0)+IF(Analyse!$E$106="X",INDIRECT("'DATA - økonomi'!R"&amp;4+15*$A99+4*$A99+4),0)+IF(Analyse!$E$107="X",INDIRECT("'DATA - økonomi'!R"&amp;4+15*$A99+4*$A99+5),0)+IF(Analyse!$E$108="X",INDIRECT("'DATA - økonomi'!R"&amp;4+15*$A99+4*$A99+6),0)+IF(Analyse!$E$109="X",INDIRECT("'DATA - økonomi'!R"&amp;4+15*$A99+4*$A99+7),0)+IF(Analyse!$E$110="X",INDIRECT("'DATA - økonomi'!R"&amp;4+15*$A99+4*$A99+8),0)+IF(Analyse!$E$111="X",INDIRECT("'DATA - økonomi'!R"&amp;4+15*$A99+4*$A99+9),0)+IF(Analyse!$E$112="X",INDIRECT("'DATA - økonomi'!R"&amp;4+15*$A99+4*$A99+10),0)+IF(Analyse!$E$115="X",INDIRECT("'DATA - økonomi'!R"&amp;4+15*$A99+4*$A99+11),0)+IF(Analyse!$E$116="X",INDIRECT("'DATA - økonomi'!R"&amp;4+15*$A99+4*$A99+12),0)+IF(Analyse!$E$117="X",INDIRECT("'DATA - økonomi'!R"&amp;4+15*$A99+4*$A99+13),0)+IF(Analyse!$E$129="X",INDIRECT("'DATA - økonomi'!R"&amp;4+15*$A99+4*$A99+14),0)</f>
        <v>0</v>
      </c>
      <c r="S99" s="36">
        <f ca="1">IF(Analyse!$E$3="X",INDIRECT("'DATA - økonomi'!S"&amp;4+15*$A99+4*$A99+0),0)+IF(Analyse!$E$4="X",INDIRECT("'DATA - økonomi'!S"&amp;4+15*$A99+4*$A99+1),0)+IF(Analyse!$E$104="X",INDIRECT("'DATA - økonomi'!S"&amp;4+15*$A99+4*$A99+2),0)+IF(Analyse!$E$105="X",INDIRECT("'DATA - økonomi'!S"&amp;4+15*$A99+4*$A99+3),0)+IF(Analyse!$E$106="X",INDIRECT("'DATA - økonomi'!S"&amp;4+15*$A99+4*$A99+4),0)+IF(Analyse!$E$107="X",INDIRECT("'DATA - økonomi'!S"&amp;4+15*$A99+4*$A99+5),0)+IF(Analyse!$E$108="X",INDIRECT("'DATA - økonomi'!S"&amp;4+15*$A99+4*$A99+6),0)+IF(Analyse!$E$109="X",INDIRECT("'DATA - økonomi'!S"&amp;4+15*$A99+4*$A99+7),0)+IF(Analyse!$E$110="X",INDIRECT("'DATA - økonomi'!S"&amp;4+15*$A99+4*$A99+8),0)+IF(Analyse!$E$111="X",INDIRECT("'DATA - økonomi'!S"&amp;4+15*$A99+4*$A99+9),0)+IF(Analyse!$E$112="X",INDIRECT("'DATA - økonomi'!S"&amp;4+15*$A99+4*$A99+10),0)+IF(Analyse!$E$115="X",INDIRECT("'DATA - økonomi'!S"&amp;4+15*$A99+4*$A99+11),0)+IF(Analyse!$E$116="X",INDIRECT("'DATA - økonomi'!S"&amp;4+15*$A99+4*$A99+12),0)+IF(Analyse!$E$117="X",INDIRECT("'DATA - økonomi'!S"&amp;4+15*$A99+4*$A99+13),0)+IF(Analyse!$E$129="X",INDIRECT("'DATA - økonomi'!S"&amp;4+15*$A99+4*$A99+14),0)</f>
        <v>0</v>
      </c>
      <c r="T99" s="36">
        <f ca="1">IF(Analyse!$E$3="X",INDIRECT("'DATA - økonomi'!T"&amp;4+15*$A99+4*$A99+0),0)+IF(Analyse!$E$4="X",INDIRECT("'DATA - økonomi'!T"&amp;4+15*$A99+4*$A99+1),0)+IF(Analyse!$E$104="X",INDIRECT("'DATA - økonomi'!T"&amp;4+15*$A99+4*$A99+2),0)+IF(Analyse!$E$105="X",INDIRECT("'DATA - økonomi'!T"&amp;4+15*$A99+4*$A99+3),0)+IF(Analyse!$E$106="X",INDIRECT("'DATA - økonomi'!T"&amp;4+15*$A99+4*$A99+4),0)+IF(Analyse!$E$107="X",INDIRECT("'DATA - økonomi'!T"&amp;4+15*$A99+4*$A99+5),0)+IF(Analyse!$E$108="X",INDIRECT("'DATA - økonomi'!T"&amp;4+15*$A99+4*$A99+6),0)+IF(Analyse!$E$109="X",INDIRECT("'DATA - økonomi'!T"&amp;4+15*$A99+4*$A99+7),0)+IF(Analyse!$E$110="X",INDIRECT("'DATA - økonomi'!T"&amp;4+15*$A99+4*$A99+8),0)+IF(Analyse!$E$111="X",INDIRECT("'DATA - økonomi'!T"&amp;4+15*$A99+4*$A99+9),0)+IF(Analyse!$E$112="X",INDIRECT("'DATA - økonomi'!T"&amp;4+15*$A99+4*$A99+10),0)+IF(Analyse!$E$115="X",INDIRECT("'DATA - økonomi'!T"&amp;4+15*$A99+4*$A99+11),0)+IF(Analyse!$E$116="X",INDIRECT("'DATA - økonomi'!T"&amp;4+15*$A99+4*$A99+12),0)+IF(Analyse!$E$117="X",INDIRECT("'DATA - økonomi'!T"&amp;4+15*$A99+4*$A99+13),0)+IF(Analyse!$E$129="X",INDIRECT("'DATA - økonomi'!T"&amp;4+15*$A99+4*$A99+14),0)</f>
        <v>0</v>
      </c>
      <c r="U99" s="36">
        <f ca="1">IF(Analyse!$E$3="X",INDIRECT("'DATA - økonomi'!U"&amp;4+15*$A99+4*$A99+0),0)+IF(Analyse!$E$4="X",INDIRECT("'DATA - økonomi'!U"&amp;4+15*$A99+4*$A99+1),0)+IF(Analyse!$E$104="X",INDIRECT("'DATA - økonomi'!U"&amp;4+15*$A99+4*$A99+2),0)+IF(Analyse!$E$105="X",INDIRECT("'DATA - økonomi'!U"&amp;4+15*$A99+4*$A99+3),0)+IF(Analyse!$E$106="X",INDIRECT("'DATA - økonomi'!U"&amp;4+15*$A99+4*$A99+4),0)+IF(Analyse!$E$107="X",INDIRECT("'DATA - økonomi'!U"&amp;4+15*$A99+4*$A99+5),0)+IF(Analyse!$E$108="X",INDIRECT("'DATA - økonomi'!U"&amp;4+15*$A99+4*$A99+6),0)+IF(Analyse!$E$109="X",INDIRECT("'DATA - økonomi'!U"&amp;4+15*$A99+4*$A99+7),0)+IF(Analyse!$E$110="X",INDIRECT("'DATA - økonomi'!U"&amp;4+15*$A99+4*$A99+8),0)+IF(Analyse!$E$111="X",INDIRECT("'DATA - økonomi'!U"&amp;4+15*$A99+4*$A99+9),0)+IF(Analyse!$E$112="X",INDIRECT("'DATA - økonomi'!U"&amp;4+15*$A99+4*$A99+10),0)+IF(Analyse!$E$115="X",INDIRECT("'DATA - økonomi'!U"&amp;4+15*$A99+4*$A99+11),0)+IF(Analyse!$E$116="X",INDIRECT("'DATA - økonomi'!U"&amp;4+15*$A99+4*$A99+12),0)+IF(Analyse!$E$117="X",INDIRECT("'DATA - økonomi'!U"&amp;4+15*$A99+4*$A99+13),0)+IF(Analyse!$E$129="X",INDIRECT("'DATA - økonomi'!U"&amp;4+15*$A99+4*$A99+14),0)</f>
        <v>0</v>
      </c>
      <c r="V99" s="36">
        <f ca="1">IF(Analyse!$E$3="X",INDIRECT("'DATA - økonomi'!V"&amp;4+15*$A99+4*$A99+0),0)+IF(Analyse!$E$4="X",INDIRECT("'DATA - økonomi'!V"&amp;4+15*$A99+4*$A99+1),0)+IF(Analyse!$E$104="X",INDIRECT("'DATA - økonomi'!V"&amp;4+15*$A99+4*$A99+2),0)+IF(Analyse!$E$105="X",INDIRECT("'DATA - økonomi'!V"&amp;4+15*$A99+4*$A99+3),0)+IF(Analyse!$E$106="X",INDIRECT("'DATA - økonomi'!V"&amp;4+15*$A99+4*$A99+4),0)+IF(Analyse!$E$107="X",INDIRECT("'DATA - økonomi'!V"&amp;4+15*$A99+4*$A99+5),0)+IF(Analyse!$E$108="X",INDIRECT("'DATA - økonomi'!V"&amp;4+15*$A99+4*$A99+6),0)+IF(Analyse!$E$109="X",INDIRECT("'DATA - økonomi'!V"&amp;4+15*$A99+4*$A99+7),0)+IF(Analyse!$E$110="X",INDIRECT("'DATA - økonomi'!V"&amp;4+15*$A99+4*$A99+8),0)+IF(Analyse!$E$111="X",INDIRECT("'DATA - økonomi'!V"&amp;4+15*$A99+4*$A99+9),0)+IF(Analyse!$E$112="X",INDIRECT("'DATA - økonomi'!V"&amp;4+15*$A99+4*$A99+10),0)+IF(Analyse!$E$115="X",INDIRECT("'DATA - økonomi'!V"&amp;4+15*$A99+4*$A99+11),0)+IF(Analyse!$E$116="X",INDIRECT("'DATA - økonomi'!V"&amp;4+15*$A99+4*$A99+12),0)+IF(Analyse!$E$117="X",INDIRECT("'DATA - økonomi'!V"&amp;4+15*$A99+4*$A99+13),0)+IF(Analyse!$E$129="X",INDIRECT("'DATA - økonomi'!V"&amp;4+15*$A99+4*$A99+14),0)</f>
        <v>0</v>
      </c>
      <c r="W99" s="36">
        <f ca="1">IF(Analyse!$E$3="X",INDIRECT("'DATA - økonomi'!W"&amp;4+15*$A99+4*$A99+0),0)+IF(Analyse!$E$4="X",INDIRECT("'DATA - økonomi'!W"&amp;4+15*$A99+4*$A99+1),0)+IF(Analyse!$E$104="X",INDIRECT("'DATA - økonomi'!W"&amp;4+15*$A99+4*$A99+2),0)+IF(Analyse!$E$105="X",INDIRECT("'DATA - økonomi'!W"&amp;4+15*$A99+4*$A99+3),0)+IF(Analyse!$E$106="X",INDIRECT("'DATA - økonomi'!W"&amp;4+15*$A99+4*$A99+4),0)+IF(Analyse!$E$107="X",INDIRECT("'DATA - økonomi'!W"&amp;4+15*$A99+4*$A99+5),0)+IF(Analyse!$E$108="X",INDIRECT("'DATA - økonomi'!W"&amp;4+15*$A99+4*$A99+6),0)+IF(Analyse!$E$109="X",INDIRECT("'DATA - økonomi'!W"&amp;4+15*$A99+4*$A99+7),0)+IF(Analyse!$E$110="X",INDIRECT("'DATA - økonomi'!W"&amp;4+15*$A99+4*$A99+8),0)+IF(Analyse!$E$111="X",INDIRECT("'DATA - økonomi'!W"&amp;4+15*$A99+4*$A99+9),0)+IF(Analyse!$E$112="X",INDIRECT("'DATA - økonomi'!W"&amp;4+15*$A99+4*$A99+10),0)+IF(Analyse!$E$115="X",INDIRECT("'DATA - økonomi'!W"&amp;4+15*$A99+4*$A99+11),0)+IF(Analyse!$E$116="X",INDIRECT("'DATA - økonomi'!W"&amp;4+15*$A99+4*$A99+12),0)+IF(Analyse!$E$117="X",INDIRECT("'DATA - økonomi'!W"&amp;4+15*$A99+4*$A99+13),0)+IF(Analyse!$E$129="X",INDIRECT("'DATA - økonomi'!W"&amp;4+15*$A99+4*$A99+14),0)</f>
        <v>0</v>
      </c>
      <c r="X99" s="36">
        <f ca="1">IF(Analyse!$E$3="X",INDIRECT("'DATA - økonomi'!X"&amp;4+15*$A99+4*$A99+0),0)+IF(Analyse!$E$4="X",INDIRECT("'DATA - økonomi'!X"&amp;4+15*$A99+4*$A99+1),0)+IF(Analyse!$E$104="X",INDIRECT("'DATA - økonomi'!X"&amp;4+15*$A99+4*$A99+2),0)+IF(Analyse!$E$105="X",INDIRECT("'DATA - økonomi'!X"&amp;4+15*$A99+4*$A99+3),0)+IF(Analyse!$E$106="X",INDIRECT("'DATA - økonomi'!X"&amp;4+15*$A99+4*$A99+4),0)+IF(Analyse!$E$107="X",INDIRECT("'DATA - økonomi'!X"&amp;4+15*$A99+4*$A99+5),0)+IF(Analyse!$E$108="X",INDIRECT("'DATA - økonomi'!X"&amp;4+15*$A99+4*$A99+6),0)+IF(Analyse!$E$109="X",INDIRECT("'DATA - økonomi'!X"&amp;4+15*$A99+4*$A99+7),0)+IF(Analyse!$E$110="X",INDIRECT("'DATA - økonomi'!X"&amp;4+15*$A99+4*$A99+8),0)+IF(Analyse!$E$111="X",INDIRECT("'DATA - økonomi'!X"&amp;4+15*$A99+4*$A99+9),0)+IF(Analyse!$E$112="X",INDIRECT("'DATA - økonomi'!X"&amp;4+15*$A99+4*$A99+10),0)+IF(Analyse!$E$115="X",INDIRECT("'DATA - økonomi'!X"&amp;4+15*$A99+4*$A99+11),0)+IF(Analyse!$E$116="X",INDIRECT("'DATA - økonomi'!X"&amp;4+15*$A99+4*$A99+12),0)+IF(Analyse!$E$117="X",INDIRECT("'DATA - økonomi'!X"&amp;4+15*$A99+4*$A99+13),0)+IF(Analyse!$E$129="X",INDIRECT("'DATA - økonomi'!X"&amp;4+15*$A99+4*$A99+14),0)</f>
        <v>0</v>
      </c>
      <c r="Y99" s="36">
        <f ca="1">IF(Analyse!$E$3="X",INDIRECT("'DATA - økonomi'!Y"&amp;4+15*$A99+4*$A99+0),0)+IF(Analyse!$E$4="X",INDIRECT("'DATA - økonomi'!Y"&amp;4+15*$A99+4*$A99+1),0)+IF(Analyse!$E$104="X",INDIRECT("'DATA - økonomi'!Y"&amp;4+15*$A99+4*$A99+2),0)+IF(Analyse!$E$105="X",INDIRECT("'DATA - økonomi'!Y"&amp;4+15*$A99+4*$A99+3),0)+IF(Analyse!$E$106="X",INDIRECT("'DATA - økonomi'!Y"&amp;4+15*$A99+4*$A99+4),0)+IF(Analyse!$E$107="X",INDIRECT("'DATA - økonomi'!Y"&amp;4+15*$A99+4*$A99+5),0)+IF(Analyse!$E$108="X",INDIRECT("'DATA - økonomi'!Y"&amp;4+15*$A99+4*$A99+6),0)+IF(Analyse!$E$109="X",INDIRECT("'DATA - økonomi'!Y"&amp;4+15*$A99+4*$A99+7),0)+IF(Analyse!$E$110="X",INDIRECT("'DATA - økonomi'!Y"&amp;4+15*$A99+4*$A99+8),0)+IF(Analyse!$E$111="X",INDIRECT("'DATA - økonomi'!Y"&amp;4+15*$A99+4*$A99+9),0)+IF(Analyse!$E$112="X",INDIRECT("'DATA - økonomi'!Y"&amp;4+15*$A99+4*$A99+10),0)+IF(Analyse!$E$115="X",INDIRECT("'DATA - økonomi'!Y"&amp;4+15*$A99+4*$A99+11),0)+IF(Analyse!$E$116="X",INDIRECT("'DATA - økonomi'!Y"&amp;4+15*$A99+4*$A99+12),0)+IF(Analyse!$E$117="X",INDIRECT("'DATA - økonomi'!Y"&amp;4+15*$A99+4*$A99+13),0)+IF(Analyse!$E$129="X",INDIRECT("'DATA - økonomi'!Y"&amp;4+15*$A99+4*$A99+14),0)</f>
        <v>0</v>
      </c>
      <c r="Z99" s="36">
        <f ca="1">IF(Analyse!$E$3="X",INDIRECT("'DATA - økonomi'!Z"&amp;4+15*$A99+4*$A99+0),0)+IF(Analyse!$E$4="X",INDIRECT("'DATA - økonomi'!Z"&amp;4+15*$A99+4*$A99+1),0)+IF(Analyse!$E$104="X",INDIRECT("'DATA - økonomi'!Z"&amp;4+15*$A99+4*$A99+2),0)+IF(Analyse!$E$105="X",INDIRECT("'DATA - økonomi'!Z"&amp;4+15*$A99+4*$A99+3),0)+IF(Analyse!$E$106="X",INDIRECT("'DATA - økonomi'!Z"&amp;4+15*$A99+4*$A99+4),0)+IF(Analyse!$E$107="X",INDIRECT("'DATA - økonomi'!Z"&amp;4+15*$A99+4*$A99+5),0)+IF(Analyse!$E$108="X",INDIRECT("'DATA - økonomi'!Z"&amp;4+15*$A99+4*$A99+6),0)+IF(Analyse!$E$109="X",INDIRECT("'DATA - økonomi'!Z"&amp;4+15*$A99+4*$A99+7),0)+IF(Analyse!$E$110="X",INDIRECT("'DATA - økonomi'!Z"&amp;4+15*$A99+4*$A99+8),0)+IF(Analyse!$E$111="X",INDIRECT("'DATA - økonomi'!Z"&amp;4+15*$A99+4*$A99+9),0)+IF(Analyse!$E$112="X",INDIRECT("'DATA - økonomi'!Z"&amp;4+15*$A99+4*$A99+10),0)+IF(Analyse!$E$115="X",INDIRECT("'DATA - økonomi'!Z"&amp;4+15*$A99+4*$A99+11),0)+IF(Analyse!$E$116="X",INDIRECT("'DATA - økonomi'!Z"&amp;4+15*$A99+4*$A99+12),0)+IF(Analyse!$E$117="X",INDIRECT("'DATA - økonomi'!Z"&amp;4+15*$A99+4*$A99+13),0)+IF(Analyse!$E$129="X",INDIRECT("'DATA - økonomi'!Z"&amp;4+15*$A99+4*$A99+14),0)</f>
        <v>0</v>
      </c>
      <c r="AA99" s="36">
        <f ca="1">IF(Analyse!$E$3="X",INDIRECT("'DATA - økonomi'!Z"&amp;4+15*$A99+4*$A99+0),0)+IF(Analyse!$E$4="X",INDIRECT("'DATA - økonomi'!Z"&amp;4+15*$A99+4*$A99+1),0)+IF(Analyse!$E$104="X",INDIRECT("'DATA - økonomi'!Z"&amp;4+15*$A99+4*$A99+2),0)+IF(Analyse!$E$105="X",INDIRECT("'DATA - økonomi'!Z"&amp;4+15*$A99+4*$A99+3),0)+IF(Analyse!$E$106="X",INDIRECT("'DATA - økonomi'!Z"&amp;4+15*$A99+4*$A99+4),0)+IF(Analyse!$E$107="X",INDIRECT("'DATA - økonomi'!Z"&amp;4+15*$A99+4*$A99+5),0)+IF(Analyse!$E$108="X",INDIRECT("'DATA - økonomi'!Z"&amp;4+15*$A99+4*$A99+6),0)+IF(Analyse!$E$109="X",INDIRECT("'DATA - økonomi'!Z"&amp;4+15*$A99+4*$A99+7),0)+IF(Analyse!$E$110="X",INDIRECT("'DATA - økonomi'!Z"&amp;4+15*$A99+4*$A99+8),0)+IF(Analyse!$E$111="X",INDIRECT("'DATA - økonomi'!Z"&amp;4+15*$A99+4*$A99+9),0)+IF(Analyse!$E$112="X",INDIRECT("'DATA - økonomi'!Z"&amp;4+15*$A99+4*$A99+10),0)+IF(Analyse!$E$115="X",INDIRECT("'DATA - økonomi'!Z"&amp;4+15*$A99+4*$A99+11),0)+IF(Analyse!$E$116="X",INDIRECT("'DATA - økonomi'!Z"&amp;4+15*$A99+4*$A99+12),0)+IF(Analyse!$E$117="X",INDIRECT("'DATA - økonomi'!Z"&amp;4+15*$A99+4*$A99+13),0)+IF(Analyse!$E$129="X",INDIRECT("'DATA - økonomi'!Z"&amp;4+15*$A99+4*$A99+14),0)</f>
        <v>0</v>
      </c>
      <c r="AB99" s="36">
        <f ca="1">IF(Analyse!$E$3="X",INDIRECT("'DATA - økonomi'!Z"&amp;4+15*$A99+4*$A99+0),0)+IF(Analyse!$E$4="X",INDIRECT("'DATA - økonomi'!Z"&amp;4+15*$A99+4*$A99+1),0)+IF(Analyse!$E$104="X",INDIRECT("'DATA - økonomi'!Z"&amp;4+15*$A99+4*$A99+2),0)+IF(Analyse!$E$105="X",INDIRECT("'DATA - økonomi'!Z"&amp;4+15*$A99+4*$A99+3),0)+IF(Analyse!$E$106="X",INDIRECT("'DATA - økonomi'!Z"&amp;4+15*$A99+4*$A99+4),0)+IF(Analyse!$E$107="X",INDIRECT("'DATA - økonomi'!Z"&amp;4+15*$A99+4*$A99+5),0)+IF(Analyse!$E$108="X",INDIRECT("'DATA - økonomi'!Z"&amp;4+15*$A99+4*$A99+6),0)+IF(Analyse!$E$109="X",INDIRECT("'DATA - økonomi'!Z"&amp;4+15*$A99+4*$A99+7),0)+IF(Analyse!$E$110="X",INDIRECT("'DATA - økonomi'!Z"&amp;4+15*$A99+4*$A99+8),0)+IF(Analyse!$E$111="X",INDIRECT("'DATA - økonomi'!Z"&amp;4+15*$A99+4*$A99+9),0)+IF(Analyse!$E$112="X",INDIRECT("'DATA - økonomi'!Z"&amp;4+15*$A99+4*$A99+10),0)+IF(Analyse!$E$115="X",INDIRECT("'DATA - økonomi'!Z"&amp;4+15*$A99+4*$A99+11),0)+IF(Analyse!$E$116="X",INDIRECT("'DATA - økonomi'!Z"&amp;4+15*$A99+4*$A99+12),0)+IF(Analyse!$E$117="X",INDIRECT("'DATA - økonomi'!Z"&amp;4+15*$A99+4*$A99+13),0)+IF(Analyse!$E$129="X",INDIRECT("'DATA - økonomi'!Z"&amp;4+15*$A99+4*$A99+14),0)</f>
        <v>0</v>
      </c>
      <c r="AC99" s="30"/>
      <c r="AD99" s="35" t="s">
        <v>107</v>
      </c>
      <c r="AE99" s="36">
        <f ca="1">IF(Analyse!$E$3="X",INDIRECT("'DATA - økonomi'!AE"&amp;4+15*$A99+4*$A99+0),0)+IF(Analyse!$E$4="X",INDIRECT("'DATA - økonomi'!AE"&amp;4+15*$A99+4*$A99+1),0)+IF(Analyse!$E$104="X",INDIRECT("'DATA - økonomi'!AE"&amp;4+15*$A99+4*$A99+2),0)+IF(Analyse!$E$105="X",INDIRECT("'DATA - økonomi'!AE"&amp;4+15*$A99+4*$A99+3),0)+IF(Analyse!$E$106="X",INDIRECT("'DATA - økonomi'!AE"&amp;4+15*$A99+4*$A99+4),0)+IF(Analyse!$E$107="X",INDIRECT("'DATA - økonomi'!AE"&amp;4+15*$A99+4*$A99+5),0)+IF(Analyse!$E$108="X",INDIRECT("'DATA - økonomi'!AE"&amp;4+15*$A99+4*$A99+6),0)+IF(Analyse!$E$109="X",INDIRECT("'DATA - økonomi'!AE"&amp;4+15*$A99+4*$A99+7),0)+IF(Analyse!$E$110="X",INDIRECT("'DATA - økonomi'!AE"&amp;4+15*$A99+4*$A99+8),0)+IF(Analyse!$E$111="X",INDIRECT("'DATA - økonomi'!AE"&amp;4+15*$A99+4*$A99+9),0)+IF(Analyse!$E$112="X",INDIRECT("'DATA - økonomi'!AE"&amp;4+15*$A99+4*$A99+10),0)+IF(Analyse!$E$115="X",INDIRECT("'DATA - økonomi'!AE"&amp;4+15*$A99+4*$A99+11),0)+IF(Analyse!$E$116="X",INDIRECT("'DATA - økonomi'!AE"&amp;4+15*$A99+4*$A99+12),0)+IF(Analyse!$E$117="X",INDIRECT("'DATA - økonomi'!AE"&amp;4+15*$A99+4*$A99+13),0)+IF(Analyse!$E$129="X",INDIRECT("'DATA - økonomi'!AE"&amp;4+15*$A99+4*$A99+14),0)</f>
        <v>0</v>
      </c>
      <c r="AF99" s="36">
        <f ca="1">IF(Analyse!$E$3="X",INDIRECT("'DATA - økonomi'!AF"&amp;4+15*$A99+4*$A99+0),0)+IF(Analyse!$E$4="X",INDIRECT("'DATA - økonomi'!AF"&amp;4+15*$A99+4*$A99+1),0)+IF(Analyse!$E$104="X",INDIRECT("'DATA - økonomi'!AF"&amp;4+15*$A99+4*$A99+2),0)+IF(Analyse!$E$105="X",INDIRECT("'DATA - økonomi'!AF"&amp;4+15*$A99+4*$A99+3),0)+IF(Analyse!$E$106="X",INDIRECT("'DATA - økonomi'!AF"&amp;4+15*$A99+4*$A99+4),0)+IF(Analyse!$E$107="X",INDIRECT("'DATA - økonomi'!AF"&amp;4+15*$A99+4*$A99+5),0)+IF(Analyse!$E$108="X",INDIRECT("'DATA - økonomi'!AF"&amp;4+15*$A99+4*$A99+6),0)+IF(Analyse!$E$109="X",INDIRECT("'DATA - økonomi'!AF"&amp;4+15*$A99+4*$A99+7),0)+IF(Analyse!$E$110="X",INDIRECT("'DATA - økonomi'!AF"&amp;4+15*$A99+4*$A99+8),0)+IF(Analyse!$E$111="X",INDIRECT("'DATA - økonomi'!AF"&amp;4+15*$A99+4*$A99+9),0)+IF(Analyse!$E$112="X",INDIRECT("'DATA - økonomi'!AF"&amp;4+15*$A99+4*$A99+10),0)+IF(Analyse!$E$115="X",INDIRECT("'DATA - økonomi'!AF"&amp;4+15*$A99+4*$A99+11),0)+IF(Analyse!$E$116="X",INDIRECT("'DATA - økonomi'!AF"&amp;4+15*$A99+4*$A99+12),0)+IF(Analyse!$E$117="X",INDIRECT("'DATA - økonomi'!AF"&amp;4+15*$A99+4*$A99+13),0)+IF(Analyse!$E$129="X",INDIRECT("'DATA - økonomi'!AF"&amp;4+15*$A99+4*$A99+14),0)</f>
        <v>0</v>
      </c>
      <c r="AG99" s="36">
        <f ca="1">IF(Analyse!$E$3="X",INDIRECT("'DATA - økonomi'!AG"&amp;4+15*$A99+4*$A99+0),0)+IF(Analyse!$E$4="X",INDIRECT("'DATA - økonomi'!AG"&amp;4+15*$A99+4*$A99+1),0)+IF(Analyse!$E$104="X",INDIRECT("'DATA - økonomi'!AG"&amp;4+15*$A99+4*$A99+2),0)+IF(Analyse!$E$105="X",INDIRECT("'DATA - økonomi'!AG"&amp;4+15*$A99+4*$A99+3),0)+IF(Analyse!$E$106="X",INDIRECT("'DATA - økonomi'!AG"&amp;4+15*$A99+4*$A99+4),0)+IF(Analyse!$E$107="X",INDIRECT("'DATA - økonomi'!AG"&amp;4+15*$A99+4*$A99+5),0)+IF(Analyse!$E$108="X",INDIRECT("'DATA - økonomi'!AG"&amp;4+15*$A99+4*$A99+6),0)+IF(Analyse!$E$109="X",INDIRECT("'DATA - økonomi'!AG"&amp;4+15*$A99+4*$A99+7),0)+IF(Analyse!$E$110="X",INDIRECT("'DATA - økonomi'!AG"&amp;4+15*$A99+4*$A99+8),0)+IF(Analyse!$E$111="X",INDIRECT("'DATA - økonomi'!AG"&amp;4+15*$A99+4*$A99+9),0)+IF(Analyse!$E$112="X",INDIRECT("'DATA - økonomi'!AG"&amp;4+15*$A99+4*$A99+10),0)+IF(Analyse!$E$115="X",INDIRECT("'DATA - økonomi'!AG"&amp;4+15*$A99+4*$A99+11),0)+IF(Analyse!$E$116="X",INDIRECT("'DATA - økonomi'!AG"&amp;4+15*$A99+4*$A99+12),0)+IF(Analyse!$E$117="X",INDIRECT("'DATA - økonomi'!AG"&amp;4+15*$A99+4*$A99+13),0)+IF(Analyse!$E$129="X",INDIRECT("'DATA - økonomi'!AG"&amp;4+15*$A99+4*$A99+14),0)</f>
        <v>0</v>
      </c>
      <c r="AH99" s="36">
        <f ca="1">IF(Analyse!$E$3="X",INDIRECT("'DATA - økonomi'!AH"&amp;4+15*$A99+4*$A99+0),0)+IF(Analyse!$E$4="X",INDIRECT("'DATA - økonomi'!AH"&amp;4+15*$A99+4*$A99+1),0)+IF(Analyse!$E$104="X",INDIRECT("'DATA - økonomi'!AH"&amp;4+15*$A99+4*$A99+2),0)+IF(Analyse!$E$105="X",INDIRECT("'DATA - økonomi'!AH"&amp;4+15*$A99+4*$A99+3),0)+IF(Analyse!$E$106="X",INDIRECT("'DATA - økonomi'!AH"&amp;4+15*$A99+4*$A99+4),0)+IF(Analyse!$E$107="X",INDIRECT("'DATA - økonomi'!AH"&amp;4+15*$A99+4*$A99+5),0)+IF(Analyse!$E$108="X",INDIRECT("'DATA - økonomi'!AH"&amp;4+15*$A99+4*$A99+6),0)+IF(Analyse!$E$109="X",INDIRECT("'DATA - økonomi'!AH"&amp;4+15*$A99+4*$A99+7),0)+IF(Analyse!$E$110="X",INDIRECT("'DATA - økonomi'!AH"&amp;4+15*$A99+4*$A99+8),0)+IF(Analyse!$E$111="X",INDIRECT("'DATA - økonomi'!AH"&amp;4+15*$A99+4*$A99+9),0)+IF(Analyse!$E$112="X",INDIRECT("'DATA - økonomi'!AH"&amp;4+15*$A99+4*$A99+10),0)+IF(Analyse!$E$115="X",INDIRECT("'DATA - økonomi'!AH"&amp;4+15*$A99+4*$A99+11),0)+IF(Analyse!$E$116="X",INDIRECT("'DATA - økonomi'!AH"&amp;4+15*$A99+4*$A99+12),0)+IF(Analyse!$E$117="X",INDIRECT("'DATA - økonomi'!AH"&amp;4+15*$A99+4*$A99+13),0)+IF(Analyse!$E$129="X",INDIRECT("'DATA - økonomi'!AH"&amp;4+15*$A99+4*$A99+14),0)</f>
        <v>0</v>
      </c>
      <c r="AI99" s="36">
        <f ca="1">IF(Analyse!$E$3="X",INDIRECT("'DATA - økonomi'!AI"&amp;4+15*$A99+4*$A99+0),0)+IF(Analyse!$E$4="X",INDIRECT("'DATA - økonomi'!AI"&amp;4+15*$A99+4*$A99+1),0)+IF(Analyse!$E$104="X",INDIRECT("'DATA - økonomi'!AI"&amp;4+15*$A99+4*$A99+2),0)+IF(Analyse!$E$105="X",INDIRECT("'DATA - økonomi'!AI"&amp;4+15*$A99+4*$A99+3),0)+IF(Analyse!$E$106="X",INDIRECT("'DATA - økonomi'!AI"&amp;4+15*$A99+4*$A99+4),0)+IF(Analyse!$E$107="X",INDIRECT("'DATA - økonomi'!AI"&amp;4+15*$A99+4*$A99+5),0)+IF(Analyse!$E$108="X",INDIRECT("'DATA - økonomi'!AI"&amp;4+15*$A99+4*$A99+6),0)+IF(Analyse!$E$109="X",INDIRECT("'DATA - økonomi'!AI"&amp;4+15*$A99+4*$A99+7),0)+IF(Analyse!$E$110="X",INDIRECT("'DATA - økonomi'!AI"&amp;4+15*$A99+4*$A99+8),0)+IF(Analyse!$E$111="X",INDIRECT("'DATA - økonomi'!AI"&amp;4+15*$A99+4*$A99+9),0)+IF(Analyse!$E$112="X",INDIRECT("'DATA - økonomi'!AI"&amp;4+15*$A99+4*$A99+10),0)+IF(Analyse!$E$115="X",INDIRECT("'DATA - økonomi'!AI"&amp;4+15*$A99+4*$A99+11),0)+IF(Analyse!$E$116="X",INDIRECT("'DATA - økonomi'!AI"&amp;4+15*$A99+4*$A99+12),0)+IF(Analyse!$E$117="X",INDIRECT("'DATA - økonomi'!AI"&amp;4+15*$A99+4*$A99+13),0)+IF(Analyse!$E$129="X",INDIRECT("'DATA - økonomi'!AI"&amp;4+15*$A99+4*$A99+14),0)</f>
        <v>0</v>
      </c>
      <c r="AJ99" s="36">
        <f ca="1">IF(Analyse!$E$3="X",INDIRECT("'DATA - økonomi'!AJ"&amp;4+15*$A99+4*$A99+0),0)+IF(Analyse!$E$4="X",INDIRECT("'DATA - økonomi'!AJ"&amp;4+15*$A99+4*$A99+1),0)+IF(Analyse!$E$104="X",INDIRECT("'DATA - økonomi'!AJ"&amp;4+15*$A99+4*$A99+2),0)+IF(Analyse!$E$105="X",INDIRECT("'DATA - økonomi'!AJ"&amp;4+15*$A99+4*$A99+3),0)+IF(Analyse!$E$106="X",INDIRECT("'DATA - økonomi'!AJ"&amp;4+15*$A99+4*$A99+4),0)+IF(Analyse!$E$107="X",INDIRECT("'DATA - økonomi'!AJ"&amp;4+15*$A99+4*$A99+5),0)+IF(Analyse!$E$108="X",INDIRECT("'DATA - økonomi'!AJ"&amp;4+15*$A99+4*$A99+6),0)+IF(Analyse!$E$109="X",INDIRECT("'DATA - økonomi'!AJ"&amp;4+15*$A99+4*$A99+7),0)+IF(Analyse!$E$110="X",INDIRECT("'DATA - økonomi'!AJ"&amp;4+15*$A99+4*$A99+8),0)+IF(Analyse!$E$111="X",INDIRECT("'DATA - økonomi'!AJ"&amp;4+15*$A99+4*$A99+9),0)+IF(Analyse!$E$112="X",INDIRECT("'DATA - økonomi'!AJ"&amp;4+15*$A99+4*$A99+10),0)+IF(Analyse!$E$115="X",INDIRECT("'DATA - økonomi'!AJ"&amp;4+15*$A99+4*$A99+11),0)+IF(Analyse!$E$116="X",INDIRECT("'DATA - økonomi'!AJ"&amp;4+15*$A99+4*$A99+12),0)+IF(Analyse!$E$117="X",INDIRECT("'DATA - økonomi'!AJ"&amp;4+15*$A99+4*$A99+13),0)+IF(Analyse!$E$129="X",INDIRECT("'DATA - økonomi'!AJ"&amp;4+15*$A99+4*$A99+14),0)</f>
        <v>0</v>
      </c>
      <c r="AK99" s="36">
        <f ca="1">IF(Analyse!$E$3="X",INDIRECT("'DATA - økonomi'!AK"&amp;4+15*$A99+4*$A99+0),0)+IF(Analyse!$E$4="X",INDIRECT("'DATA - økonomi'!AK"&amp;4+15*$A99+4*$A99+1),0)+IF(Analyse!$E$104="X",INDIRECT("'DATA - økonomi'!AK"&amp;4+15*$A99+4*$A99+2),0)+IF(Analyse!$E$105="X",INDIRECT("'DATA - økonomi'!AK"&amp;4+15*$A99+4*$A99+3),0)+IF(Analyse!$E$106="X",INDIRECT("'DATA - økonomi'!AK"&amp;4+15*$A99+4*$A99+4),0)+IF(Analyse!$E$107="X",INDIRECT("'DATA - økonomi'!AK"&amp;4+15*$A99+4*$A99+5),0)+IF(Analyse!$E$108="X",INDIRECT("'DATA - økonomi'!AK"&amp;4+15*$A99+4*$A99+6),0)+IF(Analyse!$E$109="X",INDIRECT("'DATA - økonomi'!AK"&amp;4+15*$A99+4*$A99+7),0)+IF(Analyse!$E$110="X",INDIRECT("'DATA - økonomi'!AK"&amp;4+15*$A99+4*$A99+8),0)+IF(Analyse!$E$111="X",INDIRECT("'DATA - økonomi'!AK"&amp;4+15*$A99+4*$A99+9),0)+IF(Analyse!$E$112="X",INDIRECT("'DATA - økonomi'!AK"&amp;4+15*$A99+4*$A99+10),0)+IF(Analyse!$E$115="X",INDIRECT("'DATA - økonomi'!AK"&amp;4+15*$A99+4*$A99+11),0)+IF(Analyse!$E$116="X",INDIRECT("'DATA - økonomi'!AK"&amp;4+15*$A99+4*$A99+12),0)+IF(Analyse!$E$117="X",INDIRECT("'DATA - økonomi'!AK"&amp;4+15*$A99+4*$A99+13),0)+IF(Analyse!$E$129="X",INDIRECT("'DATA - økonomi'!AK"&amp;4+15*$A99+4*$A99+14),0)</f>
        <v>0</v>
      </c>
      <c r="AL99" s="36">
        <f ca="1">IF(Analyse!$E$3="X",INDIRECT("'DATA - økonomi'!AL"&amp;4+15*$A99+4*$A99+0),0)+IF(Analyse!$E$4="X",INDIRECT("'DATA - økonomi'!AL"&amp;4+15*$A99+4*$A99+1),0)+IF(Analyse!$E$104="X",INDIRECT("'DATA - økonomi'!AL"&amp;4+15*$A99+4*$A99+2),0)+IF(Analyse!$E$105="X",INDIRECT("'DATA - økonomi'!AL"&amp;4+15*$A99+4*$A99+3),0)+IF(Analyse!$E$106="X",INDIRECT("'DATA - økonomi'!AL"&amp;4+15*$A99+4*$A99+4),0)+IF(Analyse!$E$107="X",INDIRECT("'DATA - økonomi'!AL"&amp;4+15*$A99+4*$A99+5),0)+IF(Analyse!$E$108="X",INDIRECT("'DATA - økonomi'!AL"&amp;4+15*$A99+4*$A99+6),0)+IF(Analyse!$E$109="X",INDIRECT("'DATA - økonomi'!AL"&amp;4+15*$A99+4*$A99+7),0)+IF(Analyse!$E$110="X",INDIRECT("'DATA - økonomi'!AL"&amp;4+15*$A99+4*$A99+8),0)+IF(Analyse!$E$111="X",INDIRECT("'DATA - økonomi'!AL"&amp;4+15*$A99+4*$A99+9),0)+IF(Analyse!$E$112="X",INDIRECT("'DATA - økonomi'!AL"&amp;4+15*$A99+4*$A99+10),0)+IF(Analyse!$E$115="X",INDIRECT("'DATA - økonomi'!AL"&amp;4+15*$A99+4*$A99+11),0)+IF(Analyse!$E$116="X",INDIRECT("'DATA - økonomi'!AL"&amp;4+15*$A99+4*$A99+12),0)+IF(Analyse!$E$117="X",INDIRECT("'DATA - økonomi'!AL"&amp;4+15*$A99+4*$A99+13),0)+IF(Analyse!$E$129="X",INDIRECT("'DATA - økonomi'!AL"&amp;4+15*$A99+4*$A99+14),0)</f>
        <v>0</v>
      </c>
      <c r="AM99" s="36">
        <f ca="1">IF(Analyse!$E$3="X",INDIRECT("'DATA - økonomi'!AM"&amp;4+15*$A99+4*$A99+0),0)+IF(Analyse!$E$4="X",INDIRECT("'DATA - økonomi'!AM"&amp;4+15*$A99+4*$A99+1),0)+IF(Analyse!$E$104="X",INDIRECT("'DATA - økonomi'!AM"&amp;4+15*$A99+4*$A99+2),0)+IF(Analyse!$E$105="X",INDIRECT("'DATA - økonomi'!AM"&amp;4+15*$A99+4*$A99+3),0)+IF(Analyse!$E$106="X",INDIRECT("'DATA - økonomi'!AM"&amp;4+15*$A99+4*$A99+4),0)+IF(Analyse!$E$107="X",INDIRECT("'DATA - økonomi'!AM"&amp;4+15*$A99+4*$A99+5),0)+IF(Analyse!$E$108="X",INDIRECT("'DATA - økonomi'!AM"&amp;4+15*$A99+4*$A99+6),0)+IF(Analyse!$E$109="X",INDIRECT("'DATA - økonomi'!AM"&amp;4+15*$A99+4*$A99+7),0)+IF(Analyse!$E$110="X",INDIRECT("'DATA - økonomi'!AM"&amp;4+15*$A99+4*$A99+8),0)+IF(Analyse!$E$111="X",INDIRECT("'DATA - økonomi'!AM"&amp;4+15*$A99+4*$A99+9),0)+IF(Analyse!$E$112="X",INDIRECT("'DATA - økonomi'!AM"&amp;4+15*$A99+4*$A99+10),0)+IF(Analyse!$E$115="X",INDIRECT("'DATA - økonomi'!AM"&amp;4+15*$A99+4*$A99+11),0)+IF(Analyse!$E$116="X",INDIRECT("'DATA - økonomi'!AM"&amp;4+15*$A99+4*$A99+12),0)+IF(Analyse!$E$117="X",INDIRECT("'DATA - økonomi'!AM"&amp;4+15*$A99+4*$A99+13),0)+IF(Analyse!$E$129="X",INDIRECT("'DATA - økonomi'!AM"&amp;4+15*$A99+4*$A99+14),0)</f>
        <v>0</v>
      </c>
      <c r="AN99" s="36">
        <f ca="1">IF(Analyse!$E$3="X",INDIRECT("'DATA - økonomi'!AN"&amp;4+15*$A99+4*$A99+0),0)+IF(Analyse!$E$4="X",INDIRECT("'DATA - økonomi'!AN"&amp;4+15*$A99+4*$A99+1),0)+IF(Analyse!$E$104="X",INDIRECT("'DATA - økonomi'!AN"&amp;4+15*$A99+4*$A99+2),0)+IF(Analyse!$E$105="X",INDIRECT("'DATA - økonomi'!AN"&amp;4+15*$A99+4*$A99+3),0)+IF(Analyse!$E$106="X",INDIRECT("'DATA - økonomi'!AN"&amp;4+15*$A99+4*$A99+4),0)+IF(Analyse!$E$107="X",INDIRECT("'DATA - økonomi'!AN"&amp;4+15*$A99+4*$A99+5),0)+IF(Analyse!$E$108="X",INDIRECT("'DATA - økonomi'!AN"&amp;4+15*$A99+4*$A99+6),0)+IF(Analyse!$E$109="X",INDIRECT("'DATA - økonomi'!AN"&amp;4+15*$A99+4*$A99+7),0)+IF(Analyse!$E$110="X",INDIRECT("'DATA - økonomi'!AN"&amp;4+15*$A99+4*$A99+8),0)+IF(Analyse!$E$111="X",INDIRECT("'DATA - økonomi'!AN"&amp;4+15*$A99+4*$A99+9),0)+IF(Analyse!$E$112="X",INDIRECT("'DATA - økonomi'!AN"&amp;4+15*$A99+4*$A99+10),0)+IF(Analyse!$E$115="X",INDIRECT("'DATA - økonomi'!AN"&amp;4+15*$A99+4*$A99+11),0)+IF(Analyse!$E$116="X",INDIRECT("'DATA - økonomi'!AN"&amp;4+15*$A99+4*$A99+12),0)+IF(Analyse!$E$117="X",INDIRECT("'DATA - økonomi'!AN"&amp;4+15*$A99+4*$A99+13),0)+IF(Analyse!$E$129="X",INDIRECT("'DATA - økonomi'!AN"&amp;4+15*$A99+4*$A99+14),0)</f>
        <v>0</v>
      </c>
      <c r="AO99" s="36">
        <f ca="1">IF(Analyse!$E$3="X",INDIRECT("'DATA - økonomi'!AO"&amp;4+15*$A99+4*$A99+0),0)+IF(Analyse!$E$4="X",INDIRECT("'DATA - økonomi'!AO"&amp;4+15*$A99+4*$A99+1),0)+IF(Analyse!$E$104="X",INDIRECT("'DATA - økonomi'!AO"&amp;4+15*$A99+4*$A99+2),0)+IF(Analyse!$E$105="X",INDIRECT("'DATA - økonomi'!AO"&amp;4+15*$A99+4*$A99+3),0)+IF(Analyse!$E$106="X",INDIRECT("'DATA - økonomi'!AO"&amp;4+15*$A99+4*$A99+4),0)+IF(Analyse!$E$107="X",INDIRECT("'DATA - økonomi'!AO"&amp;4+15*$A99+4*$A99+5),0)+IF(Analyse!$E$108="X",INDIRECT("'DATA - økonomi'!AO"&amp;4+15*$A99+4*$A99+6),0)+IF(Analyse!$E$109="X",INDIRECT("'DATA - økonomi'!AO"&amp;4+15*$A99+4*$A99+7),0)+IF(Analyse!$E$110="X",INDIRECT("'DATA - økonomi'!AO"&amp;4+15*$A99+4*$A99+8),0)+IF(Analyse!$E$111="X",INDIRECT("'DATA - økonomi'!AO"&amp;4+15*$A99+4*$A99+9),0)+IF(Analyse!$E$112="X",INDIRECT("'DATA - økonomi'!AO"&amp;4+15*$A99+4*$A99+10),0)+IF(Analyse!$E$115="X",INDIRECT("'DATA - økonomi'!AO"&amp;4+15*$A99+4*$A99+11),0)+IF(Analyse!$E$116="X",INDIRECT("'DATA - økonomi'!AO"&amp;4+15*$A99+4*$A99+12),0)+IF(Analyse!$E$117="X",INDIRECT("'DATA - økonomi'!AO"&amp;4+15*$A99+4*$A99+13),0)+IF(Analyse!$E$129="X",INDIRECT("'DATA - økonomi'!AO"&amp;4+15*$A99+4*$A99+14),0)</f>
        <v>0</v>
      </c>
      <c r="AP99" s="30"/>
      <c r="AQ99" s="35" t="s">
        <v>107</v>
      </c>
      <c r="AR99" s="36">
        <f ca="1">INDIRECT("'DATA - økonomi'!AE"&amp;($A202+1)*19)</f>
        <v>3726.9169999999999</v>
      </c>
      <c r="AS99" s="36">
        <f ca="1">INDIRECT("'DATA - økonomi'!AF"&amp;($A202+1)*19)</f>
        <v>3599.2589999999996</v>
      </c>
      <c r="AT99" s="36">
        <f ca="1">INDIRECT("'DATA - økonomi'!AG"&amp;($A202+1)*19)</f>
        <v>3489.4560000000001</v>
      </c>
      <c r="AU99" s="36">
        <f ca="1">INDIRECT("'DATA - økonomi'!AH"&amp;($A202+1)*19)</f>
        <v>3446.92</v>
      </c>
      <c r="AV99" s="36">
        <f ca="1">INDIRECT("'DATA - økonomi'!AI"&amp;($A202+1)*19)</f>
        <v>3397.35</v>
      </c>
      <c r="AW99" s="36">
        <f ca="1">INDIRECT("'DATA - økonomi'!AJ"&amp;($A202+1)*19)</f>
        <v>3354.6539999999995</v>
      </c>
      <c r="AX99" s="36">
        <f ca="1">INDIRECT("'DATA - økonomi'!AK"&amp;($A202+1)*19)</f>
        <v>3283.4360000000001</v>
      </c>
      <c r="AY99" s="36">
        <f ca="1">INDIRECT("'DATA - økonomi'!AL"&amp;($A202+1)*19)</f>
        <v>3202.6679999999997</v>
      </c>
      <c r="AZ99" s="36">
        <f ca="1">INDIRECT("'DATA - økonomi'!AM"&amp;($A202+1)*19)</f>
        <v>3188.6</v>
      </c>
      <c r="BA99" s="36">
        <f ca="1">INDIRECT("'DATA - økonomi'!AN"&amp;($A202+1)*19)</f>
        <v>3223.375</v>
      </c>
      <c r="BB99" s="36">
        <f ca="1">INDIRECT("'DATA - økonomi'!AO"&amp;($A202+1)*19)</f>
        <v>3160.2080000000001</v>
      </c>
      <c r="BC99" s="30"/>
    </row>
    <row r="100" spans="1:55" x14ac:dyDescent="0.25">
      <c r="A100" s="32">
        <v>96</v>
      </c>
      <c r="B100" s="35" t="s">
        <v>108</v>
      </c>
      <c r="C100" s="36">
        <f ca="1">IF(Analyse!$E$3="X",INDIRECT("'DATA - økonomi'!C"&amp;4+15*$A100+4*$A100+0),0)+IF(Analyse!$E$4="X",INDIRECT("'DATA - økonomi'!C"&amp;4+15*$A100+4*$A100+1),0)+IF(Analyse!$E$104="X",INDIRECT("'DATA - økonomi'!C"&amp;4+15*$A100+4*$A100+2),0)+IF(Analyse!$E$105="X",INDIRECT("'DATA - økonomi'!C"&amp;4+15*$A100+4*$A100+3),0)+IF(Analyse!$E$106="X",INDIRECT("'DATA - økonomi'!C"&amp;4+15*$A100+4*$A100+4),0)+IF(Analyse!$E$107="X",INDIRECT("'DATA - økonomi'!C"&amp;4+15*$A100+4*$A100+5),0)+IF(Analyse!$E$108="X",INDIRECT("'DATA - økonomi'!C"&amp;4+15*$A100+4*$A100+6),0)+IF(Analyse!$E$109="X",INDIRECT("'DATA - økonomi'!C"&amp;4+15*$A100+4*$A100+7),0)+IF(Analyse!$E$110="X",INDIRECT("'DATA - økonomi'!C"&amp;4+15*$A100+4*$A100+8),0)+IF(Analyse!$E$111="X",INDIRECT("'DATA - økonomi'!C"&amp;4+15*$A100+4*$A100+9),0)+IF(Analyse!$E$112="X",INDIRECT("'DATA - økonomi'!C"&amp;4+15*$A100+4*$A100+10),0)+IF(Analyse!$E$115="X",INDIRECT("'DATA - økonomi'!C"&amp;4+15*$A100+4*$A100+11),0)+IF(Analyse!$E$116="X",INDIRECT("'DATA - økonomi'!C"&amp;4+15*$A100+4*$A100+12),0)+IF(Analyse!$E$117="X",INDIRECT("'DATA - økonomi'!C"&amp;4+15*$A100+4*$A100+13),0)+IF(Analyse!$E$129="X",INDIRECT("'DATA - økonomi'!C"&amp;4+15*$A100+4*$A100+14),0)</f>
        <v>0</v>
      </c>
      <c r="D100" s="36">
        <f ca="1">IF(Analyse!$E$3="X",INDIRECT("'DATA - økonomi'!D"&amp;4+15*$A100+4*$A100+0),0)+IF(Analyse!$E$4="X",INDIRECT("'DATA - økonomi'!D"&amp;4+15*$A100+4*$A100+1),0)+IF(Analyse!$E$104="X",INDIRECT("'DATA - økonomi'!D"&amp;4+15*$A100+4*$A100+2),0)+IF(Analyse!$E$105="X",INDIRECT("'DATA - økonomi'!D"&amp;4+15*$A100+4*$A100+3),0)+IF(Analyse!$E$106="X",INDIRECT("'DATA - økonomi'!D"&amp;4+15*$A100+4*$A100+4),0)+IF(Analyse!$E$107="X",INDIRECT("'DATA - økonomi'!D"&amp;4+15*$A100+4*$A100+5),0)+IF(Analyse!$E$108="X",INDIRECT("'DATA - økonomi'!D"&amp;4+15*$A100+4*$A100+6),0)+IF(Analyse!$E$109="X",INDIRECT("'DATA - økonomi'!D"&amp;4+15*$A100+4*$A100+7),0)+IF(Analyse!$E$110="X",INDIRECT("'DATA - økonomi'!D"&amp;4+15*$A100+4*$A100+8),0)+IF(Analyse!$E$111="X",INDIRECT("'DATA - økonomi'!D"&amp;4+15*$A100+4*$A100+9),0)+IF(Analyse!$E$112="X",INDIRECT("'DATA - økonomi'!D"&amp;4+15*$A100+4*$A100+10),0)+IF(Analyse!$E$115="X",INDIRECT("'DATA - økonomi'!D"&amp;4+15*$A100+4*$A100+11),0)+IF(Analyse!$E$116="X",INDIRECT("'DATA - økonomi'!D"&amp;4+15*$A100+4*$A100+12),0)+IF(Analyse!$E$117="X",INDIRECT("'DATA - økonomi'!D"&amp;4+15*$A100+4*$A100+13),0)+IF(Analyse!$E$129="X",INDIRECT("'DATA - økonomi'!D"&amp;4+15*$A100+4*$A100+14),0)</f>
        <v>0</v>
      </c>
      <c r="E100" s="36">
        <f ca="1">IF(Analyse!$E$3="X",INDIRECT("'DATA - økonomi'!E"&amp;4+15*$A100+4*$A100+0),0)+IF(Analyse!$E$4="X",INDIRECT("'DATA - økonomi'!E"&amp;4+15*$A100+4*$A100+1),0)+IF(Analyse!$E$104="X",INDIRECT("'DATA - økonomi'!E"&amp;4+15*$A100+4*$A100+2),0)+IF(Analyse!$E$105="X",INDIRECT("'DATA - økonomi'!E"&amp;4+15*$A100+4*$A100+3),0)+IF(Analyse!$E$106="X",INDIRECT("'DATA - økonomi'!E"&amp;4+15*$A100+4*$A100+4),0)+IF(Analyse!$E$107="X",INDIRECT("'DATA - økonomi'!E"&amp;4+15*$A100+4*$A100+5),0)+IF(Analyse!$E$108="X",INDIRECT("'DATA - økonomi'!E"&amp;4+15*$A100+4*$A100+6),0)+IF(Analyse!$E$109="X",INDIRECT("'DATA - økonomi'!E"&amp;4+15*$A100+4*$A100+7),0)+IF(Analyse!$E$110="X",INDIRECT("'DATA - økonomi'!E"&amp;4+15*$A100+4*$A100+8),0)+IF(Analyse!$E$111="X",INDIRECT("'DATA - økonomi'!E"&amp;4+15*$A100+4*$A100+9),0)+IF(Analyse!$E$112="X",INDIRECT("'DATA - økonomi'!E"&amp;4+15*$A100+4*$A100+10),0)+IF(Analyse!$E$115="X",INDIRECT("'DATA - økonomi'!E"&amp;4+15*$A100+4*$A100+11),0)+IF(Analyse!$E$116="X",INDIRECT("'DATA - økonomi'!E"&amp;4+15*$A100+4*$A100+12),0)+IF(Analyse!$E$117="X",INDIRECT("'DATA - økonomi'!E"&amp;4+15*$A100+4*$A100+13),0)+IF(Analyse!$E$129="X",INDIRECT("'DATA - økonomi'!E"&amp;4+15*$A100+4*$A100+14),0)</f>
        <v>0</v>
      </c>
      <c r="F100" s="36">
        <f ca="1">IF(Analyse!$E$3="X",INDIRECT("'DATA - økonomi'!F"&amp;4+15*$A100+4*$A100+0),0)+IF(Analyse!$E$4="X",INDIRECT("'DATA - økonomi'!F"&amp;4+15*$A100+4*$A100+1),0)+IF(Analyse!$E$104="X",INDIRECT("'DATA - økonomi'!F"&amp;4+15*$A100+4*$A100+2),0)+IF(Analyse!$E$105="X",INDIRECT("'DATA - økonomi'!F"&amp;4+15*$A100+4*$A100+3),0)+IF(Analyse!$E$106="X",INDIRECT("'DATA - økonomi'!F"&amp;4+15*$A100+4*$A100+4),0)+IF(Analyse!$E$107="X",INDIRECT("'DATA - økonomi'!F"&amp;4+15*$A100+4*$A100+5),0)+IF(Analyse!$E$108="X",INDIRECT("'DATA - økonomi'!F"&amp;4+15*$A100+4*$A100+6),0)+IF(Analyse!$E$109="X",INDIRECT("'DATA - økonomi'!F"&amp;4+15*$A100+4*$A100+7),0)+IF(Analyse!$E$110="X",INDIRECT("'DATA - økonomi'!F"&amp;4+15*$A100+4*$A100+8),0)+IF(Analyse!$E$111="X",INDIRECT("'DATA - økonomi'!F"&amp;4+15*$A100+4*$A100+9),0)+IF(Analyse!$E$112="X",INDIRECT("'DATA - økonomi'!F"&amp;4+15*$A100+4*$A100+10),0)+IF(Analyse!$E$115="X",INDIRECT("'DATA - økonomi'!F"&amp;4+15*$A100+4*$A100+11),0)+IF(Analyse!$E$116="X",INDIRECT("'DATA - økonomi'!F"&amp;4+15*$A100+4*$A100+12),0)+IF(Analyse!$E$117="X",INDIRECT("'DATA - økonomi'!F"&amp;4+15*$A100+4*$A100+13),0)+IF(Analyse!$E$129="X",INDIRECT("'DATA - økonomi'!F"&amp;4+15*$A100+4*$A100+14),0)</f>
        <v>0</v>
      </c>
      <c r="G100" s="36">
        <f ca="1">IF(Analyse!$E$3="X",INDIRECT("'DATA - økonomi'!G"&amp;4+15*$A100+4*$A100+0),0)+IF(Analyse!$E$4="X",INDIRECT("'DATA - økonomi'!G"&amp;4+15*$A100+4*$A100+1),0)+IF(Analyse!$E$104="X",INDIRECT("'DATA - økonomi'!G"&amp;4+15*$A100+4*$A100+2),0)+IF(Analyse!$E$105="X",INDIRECT("'DATA - økonomi'!G"&amp;4+15*$A100+4*$A100+3),0)+IF(Analyse!$E$106="X",INDIRECT("'DATA - økonomi'!G"&amp;4+15*$A100+4*$A100+4),0)+IF(Analyse!$E$107="X",INDIRECT("'DATA - økonomi'!G"&amp;4+15*$A100+4*$A100+5),0)+IF(Analyse!$E$108="X",INDIRECT("'DATA - økonomi'!G"&amp;4+15*$A100+4*$A100+6),0)+IF(Analyse!$E$109="X",INDIRECT("'DATA - økonomi'!G"&amp;4+15*$A100+4*$A100+7),0)+IF(Analyse!$E$110="X",INDIRECT("'DATA - økonomi'!G"&amp;4+15*$A100+4*$A100+8),0)+IF(Analyse!$E$111="X",INDIRECT("'DATA - økonomi'!G"&amp;4+15*$A100+4*$A100+9),0)+IF(Analyse!$E$112="X",INDIRECT("'DATA - økonomi'!G"&amp;4+15*$A100+4*$A100+10),0)+IF(Analyse!$E$115="X",INDIRECT("'DATA - økonomi'!G"&amp;4+15*$A100+4*$A100+11),0)+IF(Analyse!$E$116="X",INDIRECT("'DATA - økonomi'!G"&amp;4+15*$A100+4*$A100+12),0)+IF(Analyse!$E$117="X",INDIRECT("'DATA - økonomi'!G"&amp;4+15*$A100+4*$A100+13),0)+IF(Analyse!$E$129="X",INDIRECT("'DATA - økonomi'!G"&amp;4+15*$A100+4*$A100+14),0)</f>
        <v>0</v>
      </c>
      <c r="H100" s="36">
        <f ca="1">IF(Analyse!$E$3="X",INDIRECT("'DATA - økonomi'!H"&amp;4+15*$A100+4*$A100+0),0)+IF(Analyse!$E$4="X",INDIRECT("'DATA - økonomi'!H"&amp;4+15*$A100+4*$A100+1),0)+IF(Analyse!$E$104="X",INDIRECT("'DATA - økonomi'!H"&amp;4+15*$A100+4*$A100+2),0)+IF(Analyse!$E$105="X",INDIRECT("'DATA - økonomi'!H"&amp;4+15*$A100+4*$A100+3),0)+IF(Analyse!$E$106="X",INDIRECT("'DATA - økonomi'!H"&amp;4+15*$A100+4*$A100+4),0)+IF(Analyse!$E$107="X",INDIRECT("'DATA - økonomi'!H"&amp;4+15*$A100+4*$A100+5),0)+IF(Analyse!$E$108="X",INDIRECT("'DATA - økonomi'!H"&amp;4+15*$A100+4*$A100+6),0)+IF(Analyse!$E$109="X",INDIRECT("'DATA - økonomi'!H"&amp;4+15*$A100+4*$A100+7),0)+IF(Analyse!$E$110="X",INDIRECT("'DATA - økonomi'!H"&amp;4+15*$A100+4*$A100+8),0)+IF(Analyse!$E$111="X",INDIRECT("'DATA - økonomi'!H"&amp;4+15*$A100+4*$A100+9),0)+IF(Analyse!$E$112="X",INDIRECT("'DATA - økonomi'!H"&amp;4+15*$A100+4*$A100+10),0)+IF(Analyse!$E$115="X",INDIRECT("'DATA - økonomi'!H"&amp;4+15*$A100+4*$A100+11),0)+IF(Analyse!$E$116="X",INDIRECT("'DATA - økonomi'!H"&amp;4+15*$A100+4*$A100+12),0)+IF(Analyse!$E$117="X",INDIRECT("'DATA - økonomi'!H"&amp;4+15*$A100+4*$A100+13),0)+IF(Analyse!$E$129="X",INDIRECT("'DATA - økonomi'!H"&amp;4+15*$A100+4*$A100+14),0)</f>
        <v>0</v>
      </c>
      <c r="I100" s="36">
        <f ca="1">IF(Analyse!$E$3="X",INDIRECT("'DATA - økonomi'!I"&amp;4+15*$A100+4*$A100+0),0)+IF(Analyse!$E$4="X",INDIRECT("'DATA - økonomi'!I"&amp;4+15*$A100+4*$A100+1),0)+IF(Analyse!$E$104="X",INDIRECT("'DATA - økonomi'!I"&amp;4+15*$A100+4*$A100+2),0)+IF(Analyse!$E$105="X",INDIRECT("'DATA - økonomi'!I"&amp;4+15*$A100+4*$A100+3),0)+IF(Analyse!$E$106="X",INDIRECT("'DATA - økonomi'!I"&amp;4+15*$A100+4*$A100+4),0)+IF(Analyse!$E$107="X",INDIRECT("'DATA - økonomi'!I"&amp;4+15*$A100+4*$A100+5),0)+IF(Analyse!$E$108="X",INDIRECT("'DATA - økonomi'!I"&amp;4+15*$A100+4*$A100+6),0)+IF(Analyse!$E$109="X",INDIRECT("'DATA - økonomi'!I"&amp;4+15*$A100+4*$A100+7),0)+IF(Analyse!$E$110="X",INDIRECT("'DATA - økonomi'!I"&amp;4+15*$A100+4*$A100+8),0)+IF(Analyse!$E$111="X",INDIRECT("'DATA - økonomi'!I"&amp;4+15*$A100+4*$A100+9),0)+IF(Analyse!$E$112="X",INDIRECT("'DATA - økonomi'!I"&amp;4+15*$A100+4*$A100+10),0)+IF(Analyse!$E$115="X",INDIRECT("'DATA - økonomi'!I"&amp;4+15*$A100+4*$A100+11),0)+IF(Analyse!$E$116="X",INDIRECT("'DATA - økonomi'!I"&amp;4+15*$A100+4*$A100+12),0)+IF(Analyse!$E$117="X",INDIRECT("'DATA - økonomi'!I"&amp;4+15*$A100+4*$A100+13),0)+IF(Analyse!$E$129="X",INDIRECT("'DATA - økonomi'!I"&amp;4+15*$A100+4*$A100+14),0)</f>
        <v>0</v>
      </c>
      <c r="J100" s="36">
        <f ca="1">IF(Analyse!$E$3="X",INDIRECT("'DATA - økonomi'!J"&amp;4+15*$A100+4*$A100+0),0)+IF(Analyse!$E$4="X",INDIRECT("'DATA - økonomi'!J"&amp;4+15*$A100+4*$A100+1),0)+IF(Analyse!$E$104="X",INDIRECT("'DATA - økonomi'!J"&amp;4+15*$A100+4*$A100+2),0)+IF(Analyse!$E$105="X",INDIRECT("'DATA - økonomi'!J"&amp;4+15*$A100+4*$A100+3),0)+IF(Analyse!$E$106="X",INDIRECT("'DATA - økonomi'!J"&amp;4+15*$A100+4*$A100+4),0)+IF(Analyse!$E$107="X",INDIRECT("'DATA - økonomi'!J"&amp;4+15*$A100+4*$A100+5),0)+IF(Analyse!$E$108="X",INDIRECT("'DATA - økonomi'!J"&amp;4+15*$A100+4*$A100+6),0)+IF(Analyse!$E$109="X",INDIRECT("'DATA - økonomi'!J"&amp;4+15*$A100+4*$A100+7),0)+IF(Analyse!$E$110="X",INDIRECT("'DATA - økonomi'!J"&amp;4+15*$A100+4*$A100+8),0)+IF(Analyse!$E$111="X",INDIRECT("'DATA - økonomi'!J"&amp;4+15*$A100+4*$A100+9),0)+IF(Analyse!$E$112="X",INDIRECT("'DATA - økonomi'!J"&amp;4+15*$A100+4*$A100+10),0)+IF(Analyse!$E$115="X",INDIRECT("'DATA - økonomi'!J"&amp;4+15*$A100+4*$A100+11),0)+IF(Analyse!$E$116="X",INDIRECT("'DATA - økonomi'!J"&amp;4+15*$A100+4*$A100+12),0)+IF(Analyse!$E$117="X",INDIRECT("'DATA - økonomi'!J"&amp;4+15*$A100+4*$A100+13),0)+IF(Analyse!$E$129="X",INDIRECT("'DATA - økonomi'!J"&amp;4+15*$A100+4*$A100+14),0)</f>
        <v>0</v>
      </c>
      <c r="K100" s="36">
        <f ca="1">IF(Analyse!$E$3="X",INDIRECT("'DATA - økonomi'!K"&amp;4+15*$A100+4*$A100+0),0)+IF(Analyse!$E$4="X",INDIRECT("'DATA - økonomi'!K"&amp;4+15*$A100+4*$A100+1),0)+IF(Analyse!$E$104="X",INDIRECT("'DATA - økonomi'!K"&amp;4+15*$A100+4*$A100+2),0)+IF(Analyse!$E$105="X",INDIRECT("'DATA - økonomi'!K"&amp;4+15*$A100+4*$A100+3),0)+IF(Analyse!$E$106="X",INDIRECT("'DATA - økonomi'!K"&amp;4+15*$A100+4*$A100+4),0)+IF(Analyse!$E$107="X",INDIRECT("'DATA - økonomi'!K"&amp;4+15*$A100+4*$A100+5),0)+IF(Analyse!$E$108="X",INDIRECT("'DATA - økonomi'!K"&amp;4+15*$A100+4*$A100+6),0)+IF(Analyse!$E$109="X",INDIRECT("'DATA - økonomi'!K"&amp;4+15*$A100+4*$A100+7),0)+IF(Analyse!$E$110="X",INDIRECT("'DATA - økonomi'!K"&amp;4+15*$A100+4*$A100+8),0)+IF(Analyse!$E$111="X",INDIRECT("'DATA - økonomi'!K"&amp;4+15*$A100+4*$A100+9),0)+IF(Analyse!$E$112="X",INDIRECT("'DATA - økonomi'!K"&amp;4+15*$A100+4*$A100+10),0)+IF(Analyse!$E$115="X",INDIRECT("'DATA - økonomi'!K"&amp;4+15*$A100+4*$A100+11),0)+IF(Analyse!$E$116="X",INDIRECT("'DATA - økonomi'!K"&amp;4+15*$A100+4*$A100+12),0)+IF(Analyse!$E$117="X",INDIRECT("'DATA - økonomi'!K"&amp;4+15*$A100+4*$A100+13),0)+IF(Analyse!$E$129="X",INDIRECT("'DATA - økonomi'!K"&amp;4+15*$A100+4*$A100+14),0)</f>
        <v>0</v>
      </c>
      <c r="L100" s="36">
        <f ca="1">IF(Analyse!$E$3="X",INDIRECT("'DATA - økonomi'!L"&amp;4+15*$A100+4*$A100+0),0)+IF(Analyse!$E$4="X",INDIRECT("'DATA - økonomi'!L"&amp;4+15*$A100+4*$A100+1),0)+IF(Analyse!$E$104="X",INDIRECT("'DATA - økonomi'!L"&amp;4+15*$A100+4*$A100+2),0)+IF(Analyse!$E$105="X",INDIRECT("'DATA - økonomi'!L"&amp;4+15*$A100+4*$A100+3),0)+IF(Analyse!$E$106="X",INDIRECT("'DATA - økonomi'!L"&amp;4+15*$A100+4*$A100+4),0)+IF(Analyse!$E$107="X",INDIRECT("'DATA - økonomi'!L"&amp;4+15*$A100+4*$A100+5),0)+IF(Analyse!$E$108="X",INDIRECT("'DATA - økonomi'!L"&amp;4+15*$A100+4*$A100+6),0)+IF(Analyse!$E$109="X",INDIRECT("'DATA - økonomi'!L"&amp;4+15*$A100+4*$A100+7),0)+IF(Analyse!$E$110="X",INDIRECT("'DATA - økonomi'!L"&amp;4+15*$A100+4*$A100+8),0)+IF(Analyse!$E$111="X",INDIRECT("'DATA - økonomi'!L"&amp;4+15*$A100+4*$A100+9),0)+IF(Analyse!$E$112="X",INDIRECT("'DATA - økonomi'!L"&amp;4+15*$A100+4*$A100+10),0)+IF(Analyse!$E$115="X",INDIRECT("'DATA - økonomi'!L"&amp;4+15*$A100+4*$A100+11),0)+IF(Analyse!$E$116="X",INDIRECT("'DATA - økonomi'!L"&amp;4+15*$A100+4*$A100+12),0)+IF(Analyse!$E$117="X",INDIRECT("'DATA - økonomi'!L"&amp;4+15*$A100+4*$A100+13),0)+IF(Analyse!$E$129="X",INDIRECT("'DATA - økonomi'!L"&amp;4+15*$A100+4*$A100+14),0)</f>
        <v>0</v>
      </c>
      <c r="M100" s="36">
        <f ca="1">IF(Analyse!$E$3="X",INDIRECT("'DATA - økonomi'!M"&amp;4+15*$A100+4*$A100+0),0)+IF(Analyse!$E$4="X",INDIRECT("'DATA - økonomi'!M"&amp;4+15*$A100+4*$A100+1),0)+IF(Analyse!$E$104="X",INDIRECT("'DATA - økonomi'!M"&amp;4+15*$A100+4*$A100+2),0)+IF(Analyse!$E$105="X",INDIRECT("'DATA - økonomi'!M"&amp;4+15*$A100+4*$A100+3),0)+IF(Analyse!$E$106="X",INDIRECT("'DATA - økonomi'!M"&amp;4+15*$A100+4*$A100+4),0)+IF(Analyse!$E$107="X",INDIRECT("'DATA - økonomi'!M"&amp;4+15*$A100+4*$A100+5),0)+IF(Analyse!$E$108="X",INDIRECT("'DATA - økonomi'!M"&amp;4+15*$A100+4*$A100+6),0)+IF(Analyse!$E$109="X",INDIRECT("'DATA - økonomi'!M"&amp;4+15*$A100+4*$A100+7),0)+IF(Analyse!$E$110="X",INDIRECT("'DATA - økonomi'!M"&amp;4+15*$A100+4*$A100+8),0)+IF(Analyse!$E$111="X",INDIRECT("'DATA - økonomi'!M"&amp;4+15*$A100+4*$A100+9),0)+IF(Analyse!$E$112="X",INDIRECT("'DATA - økonomi'!M"&amp;4+15*$A100+4*$A100+10),0)+IF(Analyse!$E$115="X",INDIRECT("'DATA - økonomi'!M"&amp;4+15*$A100+4*$A100+11),0)+IF(Analyse!$E$116="X",INDIRECT("'DATA - økonomi'!M"&amp;4+15*$A100+4*$A100+12),0)+IF(Analyse!$E$117="X",INDIRECT("'DATA - økonomi'!M"&amp;4+15*$A100+4*$A100+13),0)+IF(Analyse!$E$129="X",INDIRECT("'DATA - økonomi'!M"&amp;4+15*$A100+4*$A100+14),0)</f>
        <v>0</v>
      </c>
      <c r="N100" s="36">
        <f ca="1">IF(Analyse!$E$3="X",INDIRECT("'DATA - økonomi'!N"&amp;4+15*$A100+4*$A100+0),0)+IF(Analyse!$E$4="X",INDIRECT("'DATA - økonomi'!N"&amp;4+15*$A100+4*$A100+1),0)+IF(Analyse!$E$104="X",INDIRECT("'DATA - økonomi'!N"&amp;4+15*$A100+4*$A100+2),0)+IF(Analyse!$E$105="X",INDIRECT("'DATA - økonomi'!N"&amp;4+15*$A100+4*$A100+3),0)+IF(Analyse!$E$106="X",INDIRECT("'DATA - økonomi'!N"&amp;4+15*$A100+4*$A100+4),0)+IF(Analyse!$E$107="X",INDIRECT("'DATA - økonomi'!N"&amp;4+15*$A100+4*$A100+5),0)+IF(Analyse!$E$108="X",INDIRECT("'DATA - økonomi'!N"&amp;4+15*$A100+4*$A100+6),0)+IF(Analyse!$E$109="X",INDIRECT("'DATA - økonomi'!N"&amp;4+15*$A100+4*$A100+7),0)+IF(Analyse!$E$110="X",INDIRECT("'DATA - økonomi'!N"&amp;4+15*$A100+4*$A100+8),0)+IF(Analyse!$E$111="X",INDIRECT("'DATA - økonomi'!N"&amp;4+15*$A100+4*$A100+9),0)+IF(Analyse!$E$112="X",INDIRECT("'DATA - økonomi'!N"&amp;4+15*$A100+4*$A100+10),0)+IF(Analyse!$E$115="X",INDIRECT("'DATA - økonomi'!N"&amp;4+15*$A100+4*$A100+11),0)+IF(Analyse!$E$116="X",INDIRECT("'DATA - økonomi'!N"&amp;4+15*$A100+4*$A100+12),0)+IF(Analyse!$E$117="X",INDIRECT("'DATA - økonomi'!N"&amp;4+15*$A100+4*$A100+13),0)+IF(Analyse!$E$129="X",INDIRECT("'DATA - økonomi'!N"&amp;4+15*$A100+4*$A100+14),0)</f>
        <v>0</v>
      </c>
      <c r="O100" s="32"/>
      <c r="P100" s="35" t="s">
        <v>108</v>
      </c>
      <c r="Q100" s="36">
        <f ca="1">IF(Analyse!$E$3="X",INDIRECT("'DATA - økonomi'!Q"&amp;4+15*$A100+4*$A100+0),0)+IF(Analyse!$E$4="X",INDIRECT("'DATA - økonomi'!Q"&amp;4+15*$A100+4*$A100+1),0)+IF(Analyse!$E$104="X",INDIRECT("'DATA - økonomi'!Q"&amp;4+15*$A100+4*$A100+2),0)+IF(Analyse!$E$105="X",INDIRECT("'DATA - økonomi'!Q"&amp;4+15*$A100+4*$A100+3),0)+IF(Analyse!$E$106="X",INDIRECT("'DATA - økonomi'!Q"&amp;4+15*$A100+4*$A100+4),0)+IF(Analyse!$E$107="X",INDIRECT("'DATA - økonomi'!Q"&amp;4+15*$A100+4*$A100+5),0)+IF(Analyse!$E$108="X",INDIRECT("'DATA - økonomi'!Q"&amp;4+15*$A100+4*$A100+6),0)+IF(Analyse!$E$109="X",INDIRECT("'DATA - økonomi'!Q"&amp;4+15*$A100+4*$A100+7),0)+IF(Analyse!$E$110="X",INDIRECT("'DATA - økonomi'!Q"&amp;4+15*$A100+4*$A100+8),0)+IF(Analyse!$E$111="X",INDIRECT("'DATA - økonomi'!Q"&amp;4+15*$A100+4*$A100+9),0)+IF(Analyse!$E$112="X",INDIRECT("'DATA - økonomi'!Q"&amp;4+15*$A100+4*$A100+10),0)+IF(Analyse!$E$115="X",INDIRECT("'DATA - økonomi'!Q"&amp;4+15*$A100+4*$A100+11),0)+IF(Analyse!$E$116="X",INDIRECT("'DATA - økonomi'!Q"&amp;4+15*$A100+4*$A100+12),0)+IF(Analyse!$E$117="X",INDIRECT("'DATA - økonomi'!Q"&amp;4+15*$A100+4*$A100+13),0)+IF(Analyse!$E$129="X",INDIRECT("'DATA - økonomi'!Q"&amp;4+15*$A100+4*$A100+14),0)</f>
        <v>0</v>
      </c>
      <c r="R100" s="36">
        <f ca="1">IF(Analyse!$E$3="X",INDIRECT("'DATA - økonomi'!R"&amp;4+15*$A100+4*$A100+0),0)+IF(Analyse!$E$4="X",INDIRECT("'DATA - økonomi'!R"&amp;4+15*$A100+4*$A100+1),0)+IF(Analyse!$E$104="X",INDIRECT("'DATA - økonomi'!R"&amp;4+15*$A100+4*$A100+2),0)+IF(Analyse!$E$105="X",INDIRECT("'DATA - økonomi'!R"&amp;4+15*$A100+4*$A100+3),0)+IF(Analyse!$E$106="X",INDIRECT("'DATA - økonomi'!R"&amp;4+15*$A100+4*$A100+4),0)+IF(Analyse!$E$107="X",INDIRECT("'DATA - økonomi'!R"&amp;4+15*$A100+4*$A100+5),0)+IF(Analyse!$E$108="X",INDIRECT("'DATA - økonomi'!R"&amp;4+15*$A100+4*$A100+6),0)+IF(Analyse!$E$109="X",INDIRECT("'DATA - økonomi'!R"&amp;4+15*$A100+4*$A100+7),0)+IF(Analyse!$E$110="X",INDIRECT("'DATA - økonomi'!R"&amp;4+15*$A100+4*$A100+8),0)+IF(Analyse!$E$111="X",INDIRECT("'DATA - økonomi'!R"&amp;4+15*$A100+4*$A100+9),0)+IF(Analyse!$E$112="X",INDIRECT("'DATA - økonomi'!R"&amp;4+15*$A100+4*$A100+10),0)+IF(Analyse!$E$115="X",INDIRECT("'DATA - økonomi'!R"&amp;4+15*$A100+4*$A100+11),0)+IF(Analyse!$E$116="X",INDIRECT("'DATA - økonomi'!R"&amp;4+15*$A100+4*$A100+12),0)+IF(Analyse!$E$117="X",INDIRECT("'DATA - økonomi'!R"&amp;4+15*$A100+4*$A100+13),0)+IF(Analyse!$E$129="X",INDIRECT("'DATA - økonomi'!R"&amp;4+15*$A100+4*$A100+14),0)</f>
        <v>0</v>
      </c>
      <c r="S100" s="36">
        <f ca="1">IF(Analyse!$E$3="X",INDIRECT("'DATA - økonomi'!S"&amp;4+15*$A100+4*$A100+0),0)+IF(Analyse!$E$4="X",INDIRECT("'DATA - økonomi'!S"&amp;4+15*$A100+4*$A100+1),0)+IF(Analyse!$E$104="X",INDIRECT("'DATA - økonomi'!S"&amp;4+15*$A100+4*$A100+2),0)+IF(Analyse!$E$105="X",INDIRECT("'DATA - økonomi'!S"&amp;4+15*$A100+4*$A100+3),0)+IF(Analyse!$E$106="X",INDIRECT("'DATA - økonomi'!S"&amp;4+15*$A100+4*$A100+4),0)+IF(Analyse!$E$107="X",INDIRECT("'DATA - økonomi'!S"&amp;4+15*$A100+4*$A100+5),0)+IF(Analyse!$E$108="X",INDIRECT("'DATA - økonomi'!S"&amp;4+15*$A100+4*$A100+6),0)+IF(Analyse!$E$109="X",INDIRECT("'DATA - økonomi'!S"&amp;4+15*$A100+4*$A100+7),0)+IF(Analyse!$E$110="X",INDIRECT("'DATA - økonomi'!S"&amp;4+15*$A100+4*$A100+8),0)+IF(Analyse!$E$111="X",INDIRECT("'DATA - økonomi'!S"&amp;4+15*$A100+4*$A100+9),0)+IF(Analyse!$E$112="X",INDIRECT("'DATA - økonomi'!S"&amp;4+15*$A100+4*$A100+10),0)+IF(Analyse!$E$115="X",INDIRECT("'DATA - økonomi'!S"&amp;4+15*$A100+4*$A100+11),0)+IF(Analyse!$E$116="X",INDIRECT("'DATA - økonomi'!S"&amp;4+15*$A100+4*$A100+12),0)+IF(Analyse!$E$117="X",INDIRECT("'DATA - økonomi'!S"&amp;4+15*$A100+4*$A100+13),0)+IF(Analyse!$E$129="X",INDIRECT("'DATA - økonomi'!S"&amp;4+15*$A100+4*$A100+14),0)</f>
        <v>0</v>
      </c>
      <c r="T100" s="36">
        <f ca="1">IF(Analyse!$E$3="X",INDIRECT("'DATA - økonomi'!T"&amp;4+15*$A100+4*$A100+0),0)+IF(Analyse!$E$4="X",INDIRECT("'DATA - økonomi'!T"&amp;4+15*$A100+4*$A100+1),0)+IF(Analyse!$E$104="X",INDIRECT("'DATA - økonomi'!T"&amp;4+15*$A100+4*$A100+2),0)+IF(Analyse!$E$105="X",INDIRECT("'DATA - økonomi'!T"&amp;4+15*$A100+4*$A100+3),0)+IF(Analyse!$E$106="X",INDIRECT("'DATA - økonomi'!T"&amp;4+15*$A100+4*$A100+4),0)+IF(Analyse!$E$107="X",INDIRECT("'DATA - økonomi'!T"&amp;4+15*$A100+4*$A100+5),0)+IF(Analyse!$E$108="X",INDIRECT("'DATA - økonomi'!T"&amp;4+15*$A100+4*$A100+6),0)+IF(Analyse!$E$109="X",INDIRECT("'DATA - økonomi'!T"&amp;4+15*$A100+4*$A100+7),0)+IF(Analyse!$E$110="X",INDIRECT("'DATA - økonomi'!T"&amp;4+15*$A100+4*$A100+8),0)+IF(Analyse!$E$111="X",INDIRECT("'DATA - økonomi'!T"&amp;4+15*$A100+4*$A100+9),0)+IF(Analyse!$E$112="X",INDIRECT("'DATA - økonomi'!T"&amp;4+15*$A100+4*$A100+10),0)+IF(Analyse!$E$115="X",INDIRECT("'DATA - økonomi'!T"&amp;4+15*$A100+4*$A100+11),0)+IF(Analyse!$E$116="X",INDIRECT("'DATA - økonomi'!T"&amp;4+15*$A100+4*$A100+12),0)+IF(Analyse!$E$117="X",INDIRECT("'DATA - økonomi'!T"&amp;4+15*$A100+4*$A100+13),0)+IF(Analyse!$E$129="X",INDIRECT("'DATA - økonomi'!T"&amp;4+15*$A100+4*$A100+14),0)</f>
        <v>0</v>
      </c>
      <c r="U100" s="36">
        <f ca="1">IF(Analyse!$E$3="X",INDIRECT("'DATA - økonomi'!U"&amp;4+15*$A100+4*$A100+0),0)+IF(Analyse!$E$4="X",INDIRECT("'DATA - økonomi'!U"&amp;4+15*$A100+4*$A100+1),0)+IF(Analyse!$E$104="X",INDIRECT("'DATA - økonomi'!U"&amp;4+15*$A100+4*$A100+2),0)+IF(Analyse!$E$105="X",INDIRECT("'DATA - økonomi'!U"&amp;4+15*$A100+4*$A100+3),0)+IF(Analyse!$E$106="X",INDIRECT("'DATA - økonomi'!U"&amp;4+15*$A100+4*$A100+4),0)+IF(Analyse!$E$107="X",INDIRECT("'DATA - økonomi'!U"&amp;4+15*$A100+4*$A100+5),0)+IF(Analyse!$E$108="X",INDIRECT("'DATA - økonomi'!U"&amp;4+15*$A100+4*$A100+6),0)+IF(Analyse!$E$109="X",INDIRECT("'DATA - økonomi'!U"&amp;4+15*$A100+4*$A100+7),0)+IF(Analyse!$E$110="X",INDIRECT("'DATA - økonomi'!U"&amp;4+15*$A100+4*$A100+8),0)+IF(Analyse!$E$111="X",INDIRECT("'DATA - økonomi'!U"&amp;4+15*$A100+4*$A100+9),0)+IF(Analyse!$E$112="X",INDIRECT("'DATA - økonomi'!U"&amp;4+15*$A100+4*$A100+10),0)+IF(Analyse!$E$115="X",INDIRECT("'DATA - økonomi'!U"&amp;4+15*$A100+4*$A100+11),0)+IF(Analyse!$E$116="X",INDIRECT("'DATA - økonomi'!U"&amp;4+15*$A100+4*$A100+12),0)+IF(Analyse!$E$117="X",INDIRECT("'DATA - økonomi'!U"&amp;4+15*$A100+4*$A100+13),0)+IF(Analyse!$E$129="X",INDIRECT("'DATA - økonomi'!U"&amp;4+15*$A100+4*$A100+14),0)</f>
        <v>0</v>
      </c>
      <c r="V100" s="36">
        <f ca="1">IF(Analyse!$E$3="X",INDIRECT("'DATA - økonomi'!V"&amp;4+15*$A100+4*$A100+0),0)+IF(Analyse!$E$4="X",INDIRECT("'DATA - økonomi'!V"&amp;4+15*$A100+4*$A100+1),0)+IF(Analyse!$E$104="X",INDIRECT("'DATA - økonomi'!V"&amp;4+15*$A100+4*$A100+2),0)+IF(Analyse!$E$105="X",INDIRECT("'DATA - økonomi'!V"&amp;4+15*$A100+4*$A100+3),0)+IF(Analyse!$E$106="X",INDIRECT("'DATA - økonomi'!V"&amp;4+15*$A100+4*$A100+4),0)+IF(Analyse!$E$107="X",INDIRECT("'DATA - økonomi'!V"&amp;4+15*$A100+4*$A100+5),0)+IF(Analyse!$E$108="X",INDIRECT("'DATA - økonomi'!V"&amp;4+15*$A100+4*$A100+6),0)+IF(Analyse!$E$109="X",INDIRECT("'DATA - økonomi'!V"&amp;4+15*$A100+4*$A100+7),0)+IF(Analyse!$E$110="X",INDIRECT("'DATA - økonomi'!V"&amp;4+15*$A100+4*$A100+8),0)+IF(Analyse!$E$111="X",INDIRECT("'DATA - økonomi'!V"&amp;4+15*$A100+4*$A100+9),0)+IF(Analyse!$E$112="X",INDIRECT("'DATA - økonomi'!V"&amp;4+15*$A100+4*$A100+10),0)+IF(Analyse!$E$115="X",INDIRECT("'DATA - økonomi'!V"&amp;4+15*$A100+4*$A100+11),0)+IF(Analyse!$E$116="X",INDIRECT("'DATA - økonomi'!V"&amp;4+15*$A100+4*$A100+12),0)+IF(Analyse!$E$117="X",INDIRECT("'DATA - økonomi'!V"&amp;4+15*$A100+4*$A100+13),0)+IF(Analyse!$E$129="X",INDIRECT("'DATA - økonomi'!V"&amp;4+15*$A100+4*$A100+14),0)</f>
        <v>0</v>
      </c>
      <c r="W100" s="36">
        <f ca="1">IF(Analyse!$E$3="X",INDIRECT("'DATA - økonomi'!W"&amp;4+15*$A100+4*$A100+0),0)+IF(Analyse!$E$4="X",INDIRECT("'DATA - økonomi'!W"&amp;4+15*$A100+4*$A100+1),0)+IF(Analyse!$E$104="X",INDIRECT("'DATA - økonomi'!W"&amp;4+15*$A100+4*$A100+2),0)+IF(Analyse!$E$105="X",INDIRECT("'DATA - økonomi'!W"&amp;4+15*$A100+4*$A100+3),0)+IF(Analyse!$E$106="X",INDIRECT("'DATA - økonomi'!W"&amp;4+15*$A100+4*$A100+4),0)+IF(Analyse!$E$107="X",INDIRECT("'DATA - økonomi'!W"&amp;4+15*$A100+4*$A100+5),0)+IF(Analyse!$E$108="X",INDIRECT("'DATA - økonomi'!W"&amp;4+15*$A100+4*$A100+6),0)+IF(Analyse!$E$109="X",INDIRECT("'DATA - økonomi'!W"&amp;4+15*$A100+4*$A100+7),0)+IF(Analyse!$E$110="X",INDIRECT("'DATA - økonomi'!W"&amp;4+15*$A100+4*$A100+8),0)+IF(Analyse!$E$111="X",INDIRECT("'DATA - økonomi'!W"&amp;4+15*$A100+4*$A100+9),0)+IF(Analyse!$E$112="X",INDIRECT("'DATA - økonomi'!W"&amp;4+15*$A100+4*$A100+10),0)+IF(Analyse!$E$115="X",INDIRECT("'DATA - økonomi'!W"&amp;4+15*$A100+4*$A100+11),0)+IF(Analyse!$E$116="X",INDIRECT("'DATA - økonomi'!W"&amp;4+15*$A100+4*$A100+12),0)+IF(Analyse!$E$117="X",INDIRECT("'DATA - økonomi'!W"&amp;4+15*$A100+4*$A100+13),0)+IF(Analyse!$E$129="X",INDIRECT("'DATA - økonomi'!W"&amp;4+15*$A100+4*$A100+14),0)</f>
        <v>0</v>
      </c>
      <c r="X100" s="36">
        <f ca="1">IF(Analyse!$E$3="X",INDIRECT("'DATA - økonomi'!X"&amp;4+15*$A100+4*$A100+0),0)+IF(Analyse!$E$4="X",INDIRECT("'DATA - økonomi'!X"&amp;4+15*$A100+4*$A100+1),0)+IF(Analyse!$E$104="X",INDIRECT("'DATA - økonomi'!X"&amp;4+15*$A100+4*$A100+2),0)+IF(Analyse!$E$105="X",INDIRECT("'DATA - økonomi'!X"&amp;4+15*$A100+4*$A100+3),0)+IF(Analyse!$E$106="X",INDIRECT("'DATA - økonomi'!X"&amp;4+15*$A100+4*$A100+4),0)+IF(Analyse!$E$107="X",INDIRECT("'DATA - økonomi'!X"&amp;4+15*$A100+4*$A100+5),0)+IF(Analyse!$E$108="X",INDIRECT("'DATA - økonomi'!X"&amp;4+15*$A100+4*$A100+6),0)+IF(Analyse!$E$109="X",INDIRECT("'DATA - økonomi'!X"&amp;4+15*$A100+4*$A100+7),0)+IF(Analyse!$E$110="X",INDIRECT("'DATA - økonomi'!X"&amp;4+15*$A100+4*$A100+8),0)+IF(Analyse!$E$111="X",INDIRECT("'DATA - økonomi'!X"&amp;4+15*$A100+4*$A100+9),0)+IF(Analyse!$E$112="X",INDIRECT("'DATA - økonomi'!X"&amp;4+15*$A100+4*$A100+10),0)+IF(Analyse!$E$115="X",INDIRECT("'DATA - økonomi'!X"&amp;4+15*$A100+4*$A100+11),0)+IF(Analyse!$E$116="X",INDIRECT("'DATA - økonomi'!X"&amp;4+15*$A100+4*$A100+12),0)+IF(Analyse!$E$117="X",INDIRECT("'DATA - økonomi'!X"&amp;4+15*$A100+4*$A100+13),0)+IF(Analyse!$E$129="X",INDIRECT("'DATA - økonomi'!X"&amp;4+15*$A100+4*$A100+14),0)</f>
        <v>0</v>
      </c>
      <c r="Y100" s="36">
        <f ca="1">IF(Analyse!$E$3="X",INDIRECT("'DATA - økonomi'!Y"&amp;4+15*$A100+4*$A100+0),0)+IF(Analyse!$E$4="X",INDIRECT("'DATA - økonomi'!Y"&amp;4+15*$A100+4*$A100+1),0)+IF(Analyse!$E$104="X",INDIRECT("'DATA - økonomi'!Y"&amp;4+15*$A100+4*$A100+2),0)+IF(Analyse!$E$105="X",INDIRECT("'DATA - økonomi'!Y"&amp;4+15*$A100+4*$A100+3),0)+IF(Analyse!$E$106="X",INDIRECT("'DATA - økonomi'!Y"&amp;4+15*$A100+4*$A100+4),0)+IF(Analyse!$E$107="X",INDIRECT("'DATA - økonomi'!Y"&amp;4+15*$A100+4*$A100+5),0)+IF(Analyse!$E$108="X",INDIRECT("'DATA - økonomi'!Y"&amp;4+15*$A100+4*$A100+6),0)+IF(Analyse!$E$109="X",INDIRECT("'DATA - økonomi'!Y"&amp;4+15*$A100+4*$A100+7),0)+IF(Analyse!$E$110="X",INDIRECT("'DATA - økonomi'!Y"&amp;4+15*$A100+4*$A100+8),0)+IF(Analyse!$E$111="X",INDIRECT("'DATA - økonomi'!Y"&amp;4+15*$A100+4*$A100+9),0)+IF(Analyse!$E$112="X",INDIRECT("'DATA - økonomi'!Y"&amp;4+15*$A100+4*$A100+10),0)+IF(Analyse!$E$115="X",INDIRECT("'DATA - økonomi'!Y"&amp;4+15*$A100+4*$A100+11),0)+IF(Analyse!$E$116="X",INDIRECT("'DATA - økonomi'!Y"&amp;4+15*$A100+4*$A100+12),0)+IF(Analyse!$E$117="X",INDIRECT("'DATA - økonomi'!Y"&amp;4+15*$A100+4*$A100+13),0)+IF(Analyse!$E$129="X",INDIRECT("'DATA - økonomi'!Y"&amp;4+15*$A100+4*$A100+14),0)</f>
        <v>0</v>
      </c>
      <c r="Z100" s="36">
        <f ca="1">IF(Analyse!$E$3="X",INDIRECT("'DATA - økonomi'!Z"&amp;4+15*$A100+4*$A100+0),0)+IF(Analyse!$E$4="X",INDIRECT("'DATA - økonomi'!Z"&amp;4+15*$A100+4*$A100+1),0)+IF(Analyse!$E$104="X",INDIRECT("'DATA - økonomi'!Z"&amp;4+15*$A100+4*$A100+2),0)+IF(Analyse!$E$105="X",INDIRECT("'DATA - økonomi'!Z"&amp;4+15*$A100+4*$A100+3),0)+IF(Analyse!$E$106="X",INDIRECT("'DATA - økonomi'!Z"&amp;4+15*$A100+4*$A100+4),0)+IF(Analyse!$E$107="X",INDIRECT("'DATA - økonomi'!Z"&amp;4+15*$A100+4*$A100+5),0)+IF(Analyse!$E$108="X",INDIRECT("'DATA - økonomi'!Z"&amp;4+15*$A100+4*$A100+6),0)+IF(Analyse!$E$109="X",INDIRECT("'DATA - økonomi'!Z"&amp;4+15*$A100+4*$A100+7),0)+IF(Analyse!$E$110="X",INDIRECT("'DATA - økonomi'!Z"&amp;4+15*$A100+4*$A100+8),0)+IF(Analyse!$E$111="X",INDIRECT("'DATA - økonomi'!Z"&amp;4+15*$A100+4*$A100+9),0)+IF(Analyse!$E$112="X",INDIRECT("'DATA - økonomi'!Z"&amp;4+15*$A100+4*$A100+10),0)+IF(Analyse!$E$115="X",INDIRECT("'DATA - økonomi'!Z"&amp;4+15*$A100+4*$A100+11),0)+IF(Analyse!$E$116="X",INDIRECT("'DATA - økonomi'!Z"&amp;4+15*$A100+4*$A100+12),0)+IF(Analyse!$E$117="X",INDIRECT("'DATA - økonomi'!Z"&amp;4+15*$A100+4*$A100+13),0)+IF(Analyse!$E$129="X",INDIRECT("'DATA - økonomi'!Z"&amp;4+15*$A100+4*$A100+14),0)</f>
        <v>0</v>
      </c>
      <c r="AA100" s="36">
        <f ca="1">IF(Analyse!$E$3="X",INDIRECT("'DATA - økonomi'!Z"&amp;4+15*$A100+4*$A100+0),0)+IF(Analyse!$E$4="X",INDIRECT("'DATA - økonomi'!Z"&amp;4+15*$A100+4*$A100+1),0)+IF(Analyse!$E$104="X",INDIRECT("'DATA - økonomi'!Z"&amp;4+15*$A100+4*$A100+2),0)+IF(Analyse!$E$105="X",INDIRECT("'DATA - økonomi'!Z"&amp;4+15*$A100+4*$A100+3),0)+IF(Analyse!$E$106="X",INDIRECT("'DATA - økonomi'!Z"&amp;4+15*$A100+4*$A100+4),0)+IF(Analyse!$E$107="X",INDIRECT("'DATA - økonomi'!Z"&amp;4+15*$A100+4*$A100+5),0)+IF(Analyse!$E$108="X",INDIRECT("'DATA - økonomi'!Z"&amp;4+15*$A100+4*$A100+6),0)+IF(Analyse!$E$109="X",INDIRECT("'DATA - økonomi'!Z"&amp;4+15*$A100+4*$A100+7),0)+IF(Analyse!$E$110="X",INDIRECT("'DATA - økonomi'!Z"&amp;4+15*$A100+4*$A100+8),0)+IF(Analyse!$E$111="X",INDIRECT("'DATA - økonomi'!Z"&amp;4+15*$A100+4*$A100+9),0)+IF(Analyse!$E$112="X",INDIRECT("'DATA - økonomi'!Z"&amp;4+15*$A100+4*$A100+10),0)+IF(Analyse!$E$115="X",INDIRECT("'DATA - økonomi'!Z"&amp;4+15*$A100+4*$A100+11),0)+IF(Analyse!$E$116="X",INDIRECT("'DATA - økonomi'!Z"&amp;4+15*$A100+4*$A100+12),0)+IF(Analyse!$E$117="X",INDIRECT("'DATA - økonomi'!Z"&amp;4+15*$A100+4*$A100+13),0)+IF(Analyse!$E$129="X",INDIRECT("'DATA - økonomi'!Z"&amp;4+15*$A100+4*$A100+14),0)</f>
        <v>0</v>
      </c>
      <c r="AB100" s="36">
        <f ca="1">IF(Analyse!$E$3="X",INDIRECT("'DATA - økonomi'!Z"&amp;4+15*$A100+4*$A100+0),0)+IF(Analyse!$E$4="X",INDIRECT("'DATA - økonomi'!Z"&amp;4+15*$A100+4*$A100+1),0)+IF(Analyse!$E$104="X",INDIRECT("'DATA - økonomi'!Z"&amp;4+15*$A100+4*$A100+2),0)+IF(Analyse!$E$105="X",INDIRECT("'DATA - økonomi'!Z"&amp;4+15*$A100+4*$A100+3),0)+IF(Analyse!$E$106="X",INDIRECT("'DATA - økonomi'!Z"&amp;4+15*$A100+4*$A100+4),0)+IF(Analyse!$E$107="X",INDIRECT("'DATA - økonomi'!Z"&amp;4+15*$A100+4*$A100+5),0)+IF(Analyse!$E$108="X",INDIRECT("'DATA - økonomi'!Z"&amp;4+15*$A100+4*$A100+6),0)+IF(Analyse!$E$109="X",INDIRECT("'DATA - økonomi'!Z"&amp;4+15*$A100+4*$A100+7),0)+IF(Analyse!$E$110="X",INDIRECT("'DATA - økonomi'!Z"&amp;4+15*$A100+4*$A100+8),0)+IF(Analyse!$E$111="X",INDIRECT("'DATA - økonomi'!Z"&amp;4+15*$A100+4*$A100+9),0)+IF(Analyse!$E$112="X",INDIRECT("'DATA - økonomi'!Z"&amp;4+15*$A100+4*$A100+10),0)+IF(Analyse!$E$115="X",INDIRECT("'DATA - økonomi'!Z"&amp;4+15*$A100+4*$A100+11),0)+IF(Analyse!$E$116="X",INDIRECT("'DATA - økonomi'!Z"&amp;4+15*$A100+4*$A100+12),0)+IF(Analyse!$E$117="X",INDIRECT("'DATA - økonomi'!Z"&amp;4+15*$A100+4*$A100+13),0)+IF(Analyse!$E$129="X",INDIRECT("'DATA - økonomi'!Z"&amp;4+15*$A100+4*$A100+14),0)</f>
        <v>0</v>
      </c>
      <c r="AC100" s="30"/>
      <c r="AD100" s="35" t="s">
        <v>108</v>
      </c>
      <c r="AE100" s="36">
        <f ca="1">IF(Analyse!$E$3="X",INDIRECT("'DATA - økonomi'!AE"&amp;4+15*$A100+4*$A100+0),0)+IF(Analyse!$E$4="X",INDIRECT("'DATA - økonomi'!AE"&amp;4+15*$A100+4*$A100+1),0)+IF(Analyse!$E$104="X",INDIRECT("'DATA - økonomi'!AE"&amp;4+15*$A100+4*$A100+2),0)+IF(Analyse!$E$105="X",INDIRECT("'DATA - økonomi'!AE"&amp;4+15*$A100+4*$A100+3),0)+IF(Analyse!$E$106="X",INDIRECT("'DATA - økonomi'!AE"&amp;4+15*$A100+4*$A100+4),0)+IF(Analyse!$E$107="X",INDIRECT("'DATA - økonomi'!AE"&amp;4+15*$A100+4*$A100+5),0)+IF(Analyse!$E$108="X",INDIRECT("'DATA - økonomi'!AE"&amp;4+15*$A100+4*$A100+6),0)+IF(Analyse!$E$109="X",INDIRECT("'DATA - økonomi'!AE"&amp;4+15*$A100+4*$A100+7),0)+IF(Analyse!$E$110="X",INDIRECT("'DATA - økonomi'!AE"&amp;4+15*$A100+4*$A100+8),0)+IF(Analyse!$E$111="X",INDIRECT("'DATA - økonomi'!AE"&amp;4+15*$A100+4*$A100+9),0)+IF(Analyse!$E$112="X",INDIRECT("'DATA - økonomi'!AE"&amp;4+15*$A100+4*$A100+10),0)+IF(Analyse!$E$115="X",INDIRECT("'DATA - økonomi'!AE"&amp;4+15*$A100+4*$A100+11),0)+IF(Analyse!$E$116="X",INDIRECT("'DATA - økonomi'!AE"&amp;4+15*$A100+4*$A100+12),0)+IF(Analyse!$E$117="X",INDIRECT("'DATA - økonomi'!AE"&amp;4+15*$A100+4*$A100+13),0)+IF(Analyse!$E$129="X",INDIRECT("'DATA - økonomi'!AE"&amp;4+15*$A100+4*$A100+14),0)</f>
        <v>0</v>
      </c>
      <c r="AF100" s="36">
        <f ca="1">IF(Analyse!$E$3="X",INDIRECT("'DATA - økonomi'!AF"&amp;4+15*$A100+4*$A100+0),0)+IF(Analyse!$E$4="X",INDIRECT("'DATA - økonomi'!AF"&amp;4+15*$A100+4*$A100+1),0)+IF(Analyse!$E$104="X",INDIRECT("'DATA - økonomi'!AF"&amp;4+15*$A100+4*$A100+2),0)+IF(Analyse!$E$105="X",INDIRECT("'DATA - økonomi'!AF"&amp;4+15*$A100+4*$A100+3),0)+IF(Analyse!$E$106="X",INDIRECT("'DATA - økonomi'!AF"&amp;4+15*$A100+4*$A100+4),0)+IF(Analyse!$E$107="X",INDIRECT("'DATA - økonomi'!AF"&amp;4+15*$A100+4*$A100+5),0)+IF(Analyse!$E$108="X",INDIRECT("'DATA - økonomi'!AF"&amp;4+15*$A100+4*$A100+6),0)+IF(Analyse!$E$109="X",INDIRECT("'DATA - økonomi'!AF"&amp;4+15*$A100+4*$A100+7),0)+IF(Analyse!$E$110="X",INDIRECT("'DATA - økonomi'!AF"&amp;4+15*$A100+4*$A100+8),0)+IF(Analyse!$E$111="X",INDIRECT("'DATA - økonomi'!AF"&amp;4+15*$A100+4*$A100+9),0)+IF(Analyse!$E$112="X",INDIRECT("'DATA - økonomi'!AF"&amp;4+15*$A100+4*$A100+10),0)+IF(Analyse!$E$115="X",INDIRECT("'DATA - økonomi'!AF"&amp;4+15*$A100+4*$A100+11),0)+IF(Analyse!$E$116="X",INDIRECT("'DATA - økonomi'!AF"&amp;4+15*$A100+4*$A100+12),0)+IF(Analyse!$E$117="X",INDIRECT("'DATA - økonomi'!AF"&amp;4+15*$A100+4*$A100+13),0)+IF(Analyse!$E$129="X",INDIRECT("'DATA - økonomi'!AF"&amp;4+15*$A100+4*$A100+14),0)</f>
        <v>0</v>
      </c>
      <c r="AG100" s="36">
        <f ca="1">IF(Analyse!$E$3="X",INDIRECT("'DATA - økonomi'!AG"&amp;4+15*$A100+4*$A100+0),0)+IF(Analyse!$E$4="X",INDIRECT("'DATA - økonomi'!AG"&amp;4+15*$A100+4*$A100+1),0)+IF(Analyse!$E$104="X",INDIRECT("'DATA - økonomi'!AG"&amp;4+15*$A100+4*$A100+2),0)+IF(Analyse!$E$105="X",INDIRECT("'DATA - økonomi'!AG"&amp;4+15*$A100+4*$A100+3),0)+IF(Analyse!$E$106="X",INDIRECT("'DATA - økonomi'!AG"&amp;4+15*$A100+4*$A100+4),0)+IF(Analyse!$E$107="X",INDIRECT("'DATA - økonomi'!AG"&amp;4+15*$A100+4*$A100+5),0)+IF(Analyse!$E$108="X",INDIRECT("'DATA - økonomi'!AG"&amp;4+15*$A100+4*$A100+6),0)+IF(Analyse!$E$109="X",INDIRECT("'DATA - økonomi'!AG"&amp;4+15*$A100+4*$A100+7),0)+IF(Analyse!$E$110="X",INDIRECT("'DATA - økonomi'!AG"&amp;4+15*$A100+4*$A100+8),0)+IF(Analyse!$E$111="X",INDIRECT("'DATA - økonomi'!AG"&amp;4+15*$A100+4*$A100+9),0)+IF(Analyse!$E$112="X",INDIRECT("'DATA - økonomi'!AG"&amp;4+15*$A100+4*$A100+10),0)+IF(Analyse!$E$115="X",INDIRECT("'DATA - økonomi'!AG"&amp;4+15*$A100+4*$A100+11),0)+IF(Analyse!$E$116="X",INDIRECT("'DATA - økonomi'!AG"&amp;4+15*$A100+4*$A100+12),0)+IF(Analyse!$E$117="X",INDIRECT("'DATA - økonomi'!AG"&amp;4+15*$A100+4*$A100+13),0)+IF(Analyse!$E$129="X",INDIRECT("'DATA - økonomi'!AG"&amp;4+15*$A100+4*$A100+14),0)</f>
        <v>0</v>
      </c>
      <c r="AH100" s="36">
        <f ca="1">IF(Analyse!$E$3="X",INDIRECT("'DATA - økonomi'!AH"&amp;4+15*$A100+4*$A100+0),0)+IF(Analyse!$E$4="X",INDIRECT("'DATA - økonomi'!AH"&amp;4+15*$A100+4*$A100+1),0)+IF(Analyse!$E$104="X",INDIRECT("'DATA - økonomi'!AH"&amp;4+15*$A100+4*$A100+2),0)+IF(Analyse!$E$105="X",INDIRECT("'DATA - økonomi'!AH"&amp;4+15*$A100+4*$A100+3),0)+IF(Analyse!$E$106="X",INDIRECT("'DATA - økonomi'!AH"&amp;4+15*$A100+4*$A100+4),0)+IF(Analyse!$E$107="X",INDIRECT("'DATA - økonomi'!AH"&amp;4+15*$A100+4*$A100+5),0)+IF(Analyse!$E$108="X",INDIRECT("'DATA - økonomi'!AH"&amp;4+15*$A100+4*$A100+6),0)+IF(Analyse!$E$109="X",INDIRECT("'DATA - økonomi'!AH"&amp;4+15*$A100+4*$A100+7),0)+IF(Analyse!$E$110="X",INDIRECT("'DATA - økonomi'!AH"&amp;4+15*$A100+4*$A100+8),0)+IF(Analyse!$E$111="X",INDIRECT("'DATA - økonomi'!AH"&amp;4+15*$A100+4*$A100+9),0)+IF(Analyse!$E$112="X",INDIRECT("'DATA - økonomi'!AH"&amp;4+15*$A100+4*$A100+10),0)+IF(Analyse!$E$115="X",INDIRECT("'DATA - økonomi'!AH"&amp;4+15*$A100+4*$A100+11),0)+IF(Analyse!$E$116="X",INDIRECT("'DATA - økonomi'!AH"&amp;4+15*$A100+4*$A100+12),0)+IF(Analyse!$E$117="X",INDIRECT("'DATA - økonomi'!AH"&amp;4+15*$A100+4*$A100+13),0)+IF(Analyse!$E$129="X",INDIRECT("'DATA - økonomi'!AH"&amp;4+15*$A100+4*$A100+14),0)</f>
        <v>0</v>
      </c>
      <c r="AI100" s="36">
        <f ca="1">IF(Analyse!$E$3="X",INDIRECT("'DATA - økonomi'!AI"&amp;4+15*$A100+4*$A100+0),0)+IF(Analyse!$E$4="X",INDIRECT("'DATA - økonomi'!AI"&amp;4+15*$A100+4*$A100+1),0)+IF(Analyse!$E$104="X",INDIRECT("'DATA - økonomi'!AI"&amp;4+15*$A100+4*$A100+2),0)+IF(Analyse!$E$105="X",INDIRECT("'DATA - økonomi'!AI"&amp;4+15*$A100+4*$A100+3),0)+IF(Analyse!$E$106="X",INDIRECT("'DATA - økonomi'!AI"&amp;4+15*$A100+4*$A100+4),0)+IF(Analyse!$E$107="X",INDIRECT("'DATA - økonomi'!AI"&amp;4+15*$A100+4*$A100+5),0)+IF(Analyse!$E$108="X",INDIRECT("'DATA - økonomi'!AI"&amp;4+15*$A100+4*$A100+6),0)+IF(Analyse!$E$109="X",INDIRECT("'DATA - økonomi'!AI"&amp;4+15*$A100+4*$A100+7),0)+IF(Analyse!$E$110="X",INDIRECT("'DATA - økonomi'!AI"&amp;4+15*$A100+4*$A100+8),0)+IF(Analyse!$E$111="X",INDIRECT("'DATA - økonomi'!AI"&amp;4+15*$A100+4*$A100+9),0)+IF(Analyse!$E$112="X",INDIRECT("'DATA - økonomi'!AI"&amp;4+15*$A100+4*$A100+10),0)+IF(Analyse!$E$115="X",INDIRECT("'DATA - økonomi'!AI"&amp;4+15*$A100+4*$A100+11),0)+IF(Analyse!$E$116="X",INDIRECT("'DATA - økonomi'!AI"&amp;4+15*$A100+4*$A100+12),0)+IF(Analyse!$E$117="X",INDIRECT("'DATA - økonomi'!AI"&amp;4+15*$A100+4*$A100+13),0)+IF(Analyse!$E$129="X",INDIRECT("'DATA - økonomi'!AI"&amp;4+15*$A100+4*$A100+14),0)</f>
        <v>0</v>
      </c>
      <c r="AJ100" s="36">
        <f ca="1">IF(Analyse!$E$3="X",INDIRECT("'DATA - økonomi'!AJ"&amp;4+15*$A100+4*$A100+0),0)+IF(Analyse!$E$4="X",INDIRECT("'DATA - økonomi'!AJ"&amp;4+15*$A100+4*$A100+1),0)+IF(Analyse!$E$104="X",INDIRECT("'DATA - økonomi'!AJ"&amp;4+15*$A100+4*$A100+2),0)+IF(Analyse!$E$105="X",INDIRECT("'DATA - økonomi'!AJ"&amp;4+15*$A100+4*$A100+3),0)+IF(Analyse!$E$106="X",INDIRECT("'DATA - økonomi'!AJ"&amp;4+15*$A100+4*$A100+4),0)+IF(Analyse!$E$107="X",INDIRECT("'DATA - økonomi'!AJ"&amp;4+15*$A100+4*$A100+5),0)+IF(Analyse!$E$108="X",INDIRECT("'DATA - økonomi'!AJ"&amp;4+15*$A100+4*$A100+6),0)+IF(Analyse!$E$109="X",INDIRECT("'DATA - økonomi'!AJ"&amp;4+15*$A100+4*$A100+7),0)+IF(Analyse!$E$110="X",INDIRECT("'DATA - økonomi'!AJ"&amp;4+15*$A100+4*$A100+8),0)+IF(Analyse!$E$111="X",INDIRECT("'DATA - økonomi'!AJ"&amp;4+15*$A100+4*$A100+9),0)+IF(Analyse!$E$112="X",INDIRECT("'DATA - økonomi'!AJ"&amp;4+15*$A100+4*$A100+10),0)+IF(Analyse!$E$115="X",INDIRECT("'DATA - økonomi'!AJ"&amp;4+15*$A100+4*$A100+11),0)+IF(Analyse!$E$116="X",INDIRECT("'DATA - økonomi'!AJ"&amp;4+15*$A100+4*$A100+12),0)+IF(Analyse!$E$117="X",INDIRECT("'DATA - økonomi'!AJ"&amp;4+15*$A100+4*$A100+13),0)+IF(Analyse!$E$129="X",INDIRECT("'DATA - økonomi'!AJ"&amp;4+15*$A100+4*$A100+14),0)</f>
        <v>0</v>
      </c>
      <c r="AK100" s="36">
        <f ca="1">IF(Analyse!$E$3="X",INDIRECT("'DATA - økonomi'!AK"&amp;4+15*$A100+4*$A100+0),0)+IF(Analyse!$E$4="X",INDIRECT("'DATA - økonomi'!AK"&amp;4+15*$A100+4*$A100+1),0)+IF(Analyse!$E$104="X",INDIRECT("'DATA - økonomi'!AK"&amp;4+15*$A100+4*$A100+2),0)+IF(Analyse!$E$105="X",INDIRECT("'DATA - økonomi'!AK"&amp;4+15*$A100+4*$A100+3),0)+IF(Analyse!$E$106="X",INDIRECT("'DATA - økonomi'!AK"&amp;4+15*$A100+4*$A100+4),0)+IF(Analyse!$E$107="X",INDIRECT("'DATA - økonomi'!AK"&amp;4+15*$A100+4*$A100+5),0)+IF(Analyse!$E$108="X",INDIRECT("'DATA - økonomi'!AK"&amp;4+15*$A100+4*$A100+6),0)+IF(Analyse!$E$109="X",INDIRECT("'DATA - økonomi'!AK"&amp;4+15*$A100+4*$A100+7),0)+IF(Analyse!$E$110="X",INDIRECT("'DATA - økonomi'!AK"&amp;4+15*$A100+4*$A100+8),0)+IF(Analyse!$E$111="X",INDIRECT("'DATA - økonomi'!AK"&amp;4+15*$A100+4*$A100+9),0)+IF(Analyse!$E$112="X",INDIRECT("'DATA - økonomi'!AK"&amp;4+15*$A100+4*$A100+10),0)+IF(Analyse!$E$115="X",INDIRECT("'DATA - økonomi'!AK"&amp;4+15*$A100+4*$A100+11),0)+IF(Analyse!$E$116="X",INDIRECT("'DATA - økonomi'!AK"&amp;4+15*$A100+4*$A100+12),0)+IF(Analyse!$E$117="X",INDIRECT("'DATA - økonomi'!AK"&amp;4+15*$A100+4*$A100+13),0)+IF(Analyse!$E$129="X",INDIRECT("'DATA - økonomi'!AK"&amp;4+15*$A100+4*$A100+14),0)</f>
        <v>0</v>
      </c>
      <c r="AL100" s="36">
        <f ca="1">IF(Analyse!$E$3="X",INDIRECT("'DATA - økonomi'!AL"&amp;4+15*$A100+4*$A100+0),0)+IF(Analyse!$E$4="X",INDIRECT("'DATA - økonomi'!AL"&amp;4+15*$A100+4*$A100+1),0)+IF(Analyse!$E$104="X",INDIRECT("'DATA - økonomi'!AL"&amp;4+15*$A100+4*$A100+2),0)+IF(Analyse!$E$105="X",INDIRECT("'DATA - økonomi'!AL"&amp;4+15*$A100+4*$A100+3),0)+IF(Analyse!$E$106="X",INDIRECT("'DATA - økonomi'!AL"&amp;4+15*$A100+4*$A100+4),0)+IF(Analyse!$E$107="X",INDIRECT("'DATA - økonomi'!AL"&amp;4+15*$A100+4*$A100+5),0)+IF(Analyse!$E$108="X",INDIRECT("'DATA - økonomi'!AL"&amp;4+15*$A100+4*$A100+6),0)+IF(Analyse!$E$109="X",INDIRECT("'DATA - økonomi'!AL"&amp;4+15*$A100+4*$A100+7),0)+IF(Analyse!$E$110="X",INDIRECT("'DATA - økonomi'!AL"&amp;4+15*$A100+4*$A100+8),0)+IF(Analyse!$E$111="X",INDIRECT("'DATA - økonomi'!AL"&amp;4+15*$A100+4*$A100+9),0)+IF(Analyse!$E$112="X",INDIRECT("'DATA - økonomi'!AL"&amp;4+15*$A100+4*$A100+10),0)+IF(Analyse!$E$115="X",INDIRECT("'DATA - økonomi'!AL"&amp;4+15*$A100+4*$A100+11),0)+IF(Analyse!$E$116="X",INDIRECT("'DATA - økonomi'!AL"&amp;4+15*$A100+4*$A100+12),0)+IF(Analyse!$E$117="X",INDIRECT("'DATA - økonomi'!AL"&amp;4+15*$A100+4*$A100+13),0)+IF(Analyse!$E$129="X",INDIRECT("'DATA - økonomi'!AL"&amp;4+15*$A100+4*$A100+14),0)</f>
        <v>0</v>
      </c>
      <c r="AM100" s="36">
        <f ca="1">IF(Analyse!$E$3="X",INDIRECT("'DATA - økonomi'!AM"&amp;4+15*$A100+4*$A100+0),0)+IF(Analyse!$E$4="X",INDIRECT("'DATA - økonomi'!AM"&amp;4+15*$A100+4*$A100+1),0)+IF(Analyse!$E$104="X",INDIRECT("'DATA - økonomi'!AM"&amp;4+15*$A100+4*$A100+2),0)+IF(Analyse!$E$105="X",INDIRECT("'DATA - økonomi'!AM"&amp;4+15*$A100+4*$A100+3),0)+IF(Analyse!$E$106="X",INDIRECT("'DATA - økonomi'!AM"&amp;4+15*$A100+4*$A100+4),0)+IF(Analyse!$E$107="X",INDIRECT("'DATA - økonomi'!AM"&amp;4+15*$A100+4*$A100+5),0)+IF(Analyse!$E$108="X",INDIRECT("'DATA - økonomi'!AM"&amp;4+15*$A100+4*$A100+6),0)+IF(Analyse!$E$109="X",INDIRECT("'DATA - økonomi'!AM"&amp;4+15*$A100+4*$A100+7),0)+IF(Analyse!$E$110="X",INDIRECT("'DATA - økonomi'!AM"&amp;4+15*$A100+4*$A100+8),0)+IF(Analyse!$E$111="X",INDIRECT("'DATA - økonomi'!AM"&amp;4+15*$A100+4*$A100+9),0)+IF(Analyse!$E$112="X",INDIRECT("'DATA - økonomi'!AM"&amp;4+15*$A100+4*$A100+10),0)+IF(Analyse!$E$115="X",INDIRECT("'DATA - økonomi'!AM"&amp;4+15*$A100+4*$A100+11),0)+IF(Analyse!$E$116="X",INDIRECT("'DATA - økonomi'!AM"&amp;4+15*$A100+4*$A100+12),0)+IF(Analyse!$E$117="X",INDIRECT("'DATA - økonomi'!AM"&amp;4+15*$A100+4*$A100+13),0)+IF(Analyse!$E$129="X",INDIRECT("'DATA - økonomi'!AM"&amp;4+15*$A100+4*$A100+14),0)</f>
        <v>0</v>
      </c>
      <c r="AN100" s="36">
        <f ca="1">IF(Analyse!$E$3="X",INDIRECT("'DATA - økonomi'!AN"&amp;4+15*$A100+4*$A100+0),0)+IF(Analyse!$E$4="X",INDIRECT("'DATA - økonomi'!AN"&amp;4+15*$A100+4*$A100+1),0)+IF(Analyse!$E$104="X",INDIRECT("'DATA - økonomi'!AN"&amp;4+15*$A100+4*$A100+2),0)+IF(Analyse!$E$105="X",INDIRECT("'DATA - økonomi'!AN"&amp;4+15*$A100+4*$A100+3),0)+IF(Analyse!$E$106="X",INDIRECT("'DATA - økonomi'!AN"&amp;4+15*$A100+4*$A100+4),0)+IF(Analyse!$E$107="X",INDIRECT("'DATA - økonomi'!AN"&amp;4+15*$A100+4*$A100+5),0)+IF(Analyse!$E$108="X",INDIRECT("'DATA - økonomi'!AN"&amp;4+15*$A100+4*$A100+6),0)+IF(Analyse!$E$109="X",INDIRECT("'DATA - økonomi'!AN"&amp;4+15*$A100+4*$A100+7),0)+IF(Analyse!$E$110="X",INDIRECT("'DATA - økonomi'!AN"&amp;4+15*$A100+4*$A100+8),0)+IF(Analyse!$E$111="X",INDIRECT("'DATA - økonomi'!AN"&amp;4+15*$A100+4*$A100+9),0)+IF(Analyse!$E$112="X",INDIRECT("'DATA - økonomi'!AN"&amp;4+15*$A100+4*$A100+10),0)+IF(Analyse!$E$115="X",INDIRECT("'DATA - økonomi'!AN"&amp;4+15*$A100+4*$A100+11),0)+IF(Analyse!$E$116="X",INDIRECT("'DATA - økonomi'!AN"&amp;4+15*$A100+4*$A100+12),0)+IF(Analyse!$E$117="X",INDIRECT("'DATA - økonomi'!AN"&amp;4+15*$A100+4*$A100+13),0)+IF(Analyse!$E$129="X",INDIRECT("'DATA - økonomi'!AN"&amp;4+15*$A100+4*$A100+14),0)</f>
        <v>0</v>
      </c>
      <c r="AO100" s="36">
        <f ca="1">IF(Analyse!$E$3="X",INDIRECT("'DATA - økonomi'!AO"&amp;4+15*$A100+4*$A100+0),0)+IF(Analyse!$E$4="X",INDIRECT("'DATA - økonomi'!AO"&amp;4+15*$A100+4*$A100+1),0)+IF(Analyse!$E$104="X",INDIRECT("'DATA - økonomi'!AO"&amp;4+15*$A100+4*$A100+2),0)+IF(Analyse!$E$105="X",INDIRECT("'DATA - økonomi'!AO"&amp;4+15*$A100+4*$A100+3),0)+IF(Analyse!$E$106="X",INDIRECT("'DATA - økonomi'!AO"&amp;4+15*$A100+4*$A100+4),0)+IF(Analyse!$E$107="X",INDIRECT("'DATA - økonomi'!AO"&amp;4+15*$A100+4*$A100+5),0)+IF(Analyse!$E$108="X",INDIRECT("'DATA - økonomi'!AO"&amp;4+15*$A100+4*$A100+6),0)+IF(Analyse!$E$109="X",INDIRECT("'DATA - økonomi'!AO"&amp;4+15*$A100+4*$A100+7),0)+IF(Analyse!$E$110="X",INDIRECT("'DATA - økonomi'!AO"&amp;4+15*$A100+4*$A100+8),0)+IF(Analyse!$E$111="X",INDIRECT("'DATA - økonomi'!AO"&amp;4+15*$A100+4*$A100+9),0)+IF(Analyse!$E$112="X",INDIRECT("'DATA - økonomi'!AO"&amp;4+15*$A100+4*$A100+10),0)+IF(Analyse!$E$115="X",INDIRECT("'DATA - økonomi'!AO"&amp;4+15*$A100+4*$A100+11),0)+IF(Analyse!$E$116="X",INDIRECT("'DATA - økonomi'!AO"&amp;4+15*$A100+4*$A100+12),0)+IF(Analyse!$E$117="X",INDIRECT("'DATA - økonomi'!AO"&amp;4+15*$A100+4*$A100+13),0)+IF(Analyse!$E$129="X",INDIRECT("'DATA - økonomi'!AO"&amp;4+15*$A100+4*$A100+14),0)</f>
        <v>0</v>
      </c>
      <c r="AP100" s="30"/>
      <c r="AQ100" s="35" t="s">
        <v>108</v>
      </c>
      <c r="AR100" s="36">
        <f ca="1">INDIRECT("'DATA - økonomi'!AE"&amp;($A203+1)*19)</f>
        <v>36294.504000000001</v>
      </c>
      <c r="AS100" s="36">
        <f ca="1">INDIRECT("'DATA - økonomi'!AF"&amp;($A203+1)*19)</f>
        <v>35971.699999999997</v>
      </c>
      <c r="AT100" s="36">
        <f ca="1">INDIRECT("'DATA - økonomi'!AG"&amp;($A203+1)*19)</f>
        <v>35636.92</v>
      </c>
      <c r="AU100" s="36">
        <f ca="1">INDIRECT("'DATA - økonomi'!AH"&amp;($A203+1)*19)</f>
        <v>35439.138000000006</v>
      </c>
      <c r="AV100" s="36">
        <f ca="1">INDIRECT("'DATA - økonomi'!AI"&amp;($A203+1)*19)</f>
        <v>35401.800000000003</v>
      </c>
      <c r="AW100" s="36">
        <f ca="1">INDIRECT("'DATA - økonomi'!AJ"&amp;($A203+1)*19)</f>
        <v>35394.311000000002</v>
      </c>
      <c r="AX100" s="36">
        <f ca="1">INDIRECT("'DATA - økonomi'!AK"&amp;($A203+1)*19)</f>
        <v>35184.86</v>
      </c>
      <c r="AY100" s="36">
        <f ca="1">INDIRECT("'DATA - økonomi'!AL"&amp;($A203+1)*19)</f>
        <v>34786.512000000002</v>
      </c>
      <c r="AZ100" s="36">
        <f ca="1">INDIRECT("'DATA - økonomi'!AM"&amp;($A203+1)*19)</f>
        <v>34530.339999999997</v>
      </c>
      <c r="BA100" s="36">
        <f ca="1">INDIRECT("'DATA - økonomi'!AN"&amp;($A203+1)*19)</f>
        <v>34452.790999999997</v>
      </c>
      <c r="BB100" s="36">
        <f ca="1">INDIRECT("'DATA - økonomi'!AO"&amp;($A203+1)*19)</f>
        <v>34575.171999999999</v>
      </c>
      <c r="BC100" s="30"/>
    </row>
    <row r="101" spans="1:55" x14ac:dyDescent="0.25">
      <c r="A101" s="32">
        <v>97</v>
      </c>
      <c r="B101" s="35" t="s">
        <v>109</v>
      </c>
      <c r="C101" s="36">
        <f ca="1">IF(Analyse!$E$3="X",INDIRECT("'DATA - økonomi'!C"&amp;4+15*$A101+4*$A101+0),0)+IF(Analyse!$E$4="X",INDIRECT("'DATA - økonomi'!C"&amp;4+15*$A101+4*$A101+1),0)+IF(Analyse!$E$104="X",INDIRECT("'DATA - økonomi'!C"&amp;4+15*$A101+4*$A101+2),0)+IF(Analyse!$E$105="X",INDIRECT("'DATA - økonomi'!C"&amp;4+15*$A101+4*$A101+3),0)+IF(Analyse!$E$106="X",INDIRECT("'DATA - økonomi'!C"&amp;4+15*$A101+4*$A101+4),0)+IF(Analyse!$E$107="X",INDIRECT("'DATA - økonomi'!C"&amp;4+15*$A101+4*$A101+5),0)+IF(Analyse!$E$108="X",INDIRECT("'DATA - økonomi'!C"&amp;4+15*$A101+4*$A101+6),0)+IF(Analyse!$E$109="X",INDIRECT("'DATA - økonomi'!C"&amp;4+15*$A101+4*$A101+7),0)+IF(Analyse!$E$110="X",INDIRECT("'DATA - økonomi'!C"&amp;4+15*$A101+4*$A101+8),0)+IF(Analyse!$E$111="X",INDIRECT("'DATA - økonomi'!C"&amp;4+15*$A101+4*$A101+9),0)+IF(Analyse!$E$112="X",INDIRECT("'DATA - økonomi'!C"&amp;4+15*$A101+4*$A101+10),0)+IF(Analyse!$E$115="X",INDIRECT("'DATA - økonomi'!C"&amp;4+15*$A101+4*$A101+11),0)+IF(Analyse!$E$116="X",INDIRECT("'DATA - økonomi'!C"&amp;4+15*$A101+4*$A101+12),0)+IF(Analyse!$E$117="X",INDIRECT("'DATA - økonomi'!C"&amp;4+15*$A101+4*$A101+13),0)+IF(Analyse!$E$129="X",INDIRECT("'DATA - økonomi'!C"&amp;4+15*$A101+4*$A101+14),0)</f>
        <v>0</v>
      </c>
      <c r="D101" s="36">
        <f ca="1">IF(Analyse!$E$3="X",INDIRECT("'DATA - økonomi'!D"&amp;4+15*$A101+4*$A101+0),0)+IF(Analyse!$E$4="X",INDIRECT("'DATA - økonomi'!D"&amp;4+15*$A101+4*$A101+1),0)+IF(Analyse!$E$104="X",INDIRECT("'DATA - økonomi'!D"&amp;4+15*$A101+4*$A101+2),0)+IF(Analyse!$E$105="X",INDIRECT("'DATA - økonomi'!D"&amp;4+15*$A101+4*$A101+3),0)+IF(Analyse!$E$106="X",INDIRECT("'DATA - økonomi'!D"&amp;4+15*$A101+4*$A101+4),0)+IF(Analyse!$E$107="X",INDIRECT("'DATA - økonomi'!D"&amp;4+15*$A101+4*$A101+5),0)+IF(Analyse!$E$108="X",INDIRECT("'DATA - økonomi'!D"&amp;4+15*$A101+4*$A101+6),0)+IF(Analyse!$E$109="X",INDIRECT("'DATA - økonomi'!D"&amp;4+15*$A101+4*$A101+7),0)+IF(Analyse!$E$110="X",INDIRECT("'DATA - økonomi'!D"&amp;4+15*$A101+4*$A101+8),0)+IF(Analyse!$E$111="X",INDIRECT("'DATA - økonomi'!D"&amp;4+15*$A101+4*$A101+9),0)+IF(Analyse!$E$112="X",INDIRECT("'DATA - økonomi'!D"&amp;4+15*$A101+4*$A101+10),0)+IF(Analyse!$E$115="X",INDIRECT("'DATA - økonomi'!D"&amp;4+15*$A101+4*$A101+11),0)+IF(Analyse!$E$116="X",INDIRECT("'DATA - økonomi'!D"&amp;4+15*$A101+4*$A101+12),0)+IF(Analyse!$E$117="X",INDIRECT("'DATA - økonomi'!D"&amp;4+15*$A101+4*$A101+13),0)+IF(Analyse!$E$129="X",INDIRECT("'DATA - økonomi'!D"&amp;4+15*$A101+4*$A101+14),0)</f>
        <v>0</v>
      </c>
      <c r="E101" s="36">
        <f ca="1">IF(Analyse!$E$3="X",INDIRECT("'DATA - økonomi'!E"&amp;4+15*$A101+4*$A101+0),0)+IF(Analyse!$E$4="X",INDIRECT("'DATA - økonomi'!E"&amp;4+15*$A101+4*$A101+1),0)+IF(Analyse!$E$104="X",INDIRECT("'DATA - økonomi'!E"&amp;4+15*$A101+4*$A101+2),0)+IF(Analyse!$E$105="X",INDIRECT("'DATA - økonomi'!E"&amp;4+15*$A101+4*$A101+3),0)+IF(Analyse!$E$106="X",INDIRECT("'DATA - økonomi'!E"&amp;4+15*$A101+4*$A101+4),0)+IF(Analyse!$E$107="X",INDIRECT("'DATA - økonomi'!E"&amp;4+15*$A101+4*$A101+5),0)+IF(Analyse!$E$108="X",INDIRECT("'DATA - økonomi'!E"&amp;4+15*$A101+4*$A101+6),0)+IF(Analyse!$E$109="X",INDIRECT("'DATA - økonomi'!E"&amp;4+15*$A101+4*$A101+7),0)+IF(Analyse!$E$110="X",INDIRECT("'DATA - økonomi'!E"&amp;4+15*$A101+4*$A101+8),0)+IF(Analyse!$E$111="X",INDIRECT("'DATA - økonomi'!E"&amp;4+15*$A101+4*$A101+9),0)+IF(Analyse!$E$112="X",INDIRECT("'DATA - økonomi'!E"&amp;4+15*$A101+4*$A101+10),0)+IF(Analyse!$E$115="X",INDIRECT("'DATA - økonomi'!E"&amp;4+15*$A101+4*$A101+11),0)+IF(Analyse!$E$116="X",INDIRECT("'DATA - økonomi'!E"&amp;4+15*$A101+4*$A101+12),0)+IF(Analyse!$E$117="X",INDIRECT("'DATA - økonomi'!E"&amp;4+15*$A101+4*$A101+13),0)+IF(Analyse!$E$129="X",INDIRECT("'DATA - økonomi'!E"&amp;4+15*$A101+4*$A101+14),0)</f>
        <v>0</v>
      </c>
      <c r="F101" s="36">
        <f ca="1">IF(Analyse!$E$3="X",INDIRECT("'DATA - økonomi'!F"&amp;4+15*$A101+4*$A101+0),0)+IF(Analyse!$E$4="X",INDIRECT("'DATA - økonomi'!F"&amp;4+15*$A101+4*$A101+1),0)+IF(Analyse!$E$104="X",INDIRECT("'DATA - økonomi'!F"&amp;4+15*$A101+4*$A101+2),0)+IF(Analyse!$E$105="X",INDIRECT("'DATA - økonomi'!F"&amp;4+15*$A101+4*$A101+3),0)+IF(Analyse!$E$106="X",INDIRECT("'DATA - økonomi'!F"&amp;4+15*$A101+4*$A101+4),0)+IF(Analyse!$E$107="X",INDIRECT("'DATA - økonomi'!F"&amp;4+15*$A101+4*$A101+5),0)+IF(Analyse!$E$108="X",INDIRECT("'DATA - økonomi'!F"&amp;4+15*$A101+4*$A101+6),0)+IF(Analyse!$E$109="X",INDIRECT("'DATA - økonomi'!F"&amp;4+15*$A101+4*$A101+7),0)+IF(Analyse!$E$110="X",INDIRECT("'DATA - økonomi'!F"&amp;4+15*$A101+4*$A101+8),0)+IF(Analyse!$E$111="X",INDIRECT("'DATA - økonomi'!F"&amp;4+15*$A101+4*$A101+9),0)+IF(Analyse!$E$112="X",INDIRECT("'DATA - økonomi'!F"&amp;4+15*$A101+4*$A101+10),0)+IF(Analyse!$E$115="X",INDIRECT("'DATA - økonomi'!F"&amp;4+15*$A101+4*$A101+11),0)+IF(Analyse!$E$116="X",INDIRECT("'DATA - økonomi'!F"&amp;4+15*$A101+4*$A101+12),0)+IF(Analyse!$E$117="X",INDIRECT("'DATA - økonomi'!F"&amp;4+15*$A101+4*$A101+13),0)+IF(Analyse!$E$129="X",INDIRECT("'DATA - økonomi'!F"&amp;4+15*$A101+4*$A101+14),0)</f>
        <v>0</v>
      </c>
      <c r="G101" s="36">
        <f ca="1">IF(Analyse!$E$3="X",INDIRECT("'DATA - økonomi'!G"&amp;4+15*$A101+4*$A101+0),0)+IF(Analyse!$E$4="X",INDIRECT("'DATA - økonomi'!G"&amp;4+15*$A101+4*$A101+1),0)+IF(Analyse!$E$104="X",INDIRECT("'DATA - økonomi'!G"&amp;4+15*$A101+4*$A101+2),0)+IF(Analyse!$E$105="X",INDIRECT("'DATA - økonomi'!G"&amp;4+15*$A101+4*$A101+3),0)+IF(Analyse!$E$106="X",INDIRECT("'DATA - økonomi'!G"&amp;4+15*$A101+4*$A101+4),0)+IF(Analyse!$E$107="X",INDIRECT("'DATA - økonomi'!G"&amp;4+15*$A101+4*$A101+5),0)+IF(Analyse!$E$108="X",INDIRECT("'DATA - økonomi'!G"&amp;4+15*$A101+4*$A101+6),0)+IF(Analyse!$E$109="X",INDIRECT("'DATA - økonomi'!G"&amp;4+15*$A101+4*$A101+7),0)+IF(Analyse!$E$110="X",INDIRECT("'DATA - økonomi'!G"&amp;4+15*$A101+4*$A101+8),0)+IF(Analyse!$E$111="X",INDIRECT("'DATA - økonomi'!G"&amp;4+15*$A101+4*$A101+9),0)+IF(Analyse!$E$112="X",INDIRECT("'DATA - økonomi'!G"&amp;4+15*$A101+4*$A101+10),0)+IF(Analyse!$E$115="X",INDIRECT("'DATA - økonomi'!G"&amp;4+15*$A101+4*$A101+11),0)+IF(Analyse!$E$116="X",INDIRECT("'DATA - økonomi'!G"&amp;4+15*$A101+4*$A101+12),0)+IF(Analyse!$E$117="X",INDIRECT("'DATA - økonomi'!G"&amp;4+15*$A101+4*$A101+13),0)+IF(Analyse!$E$129="X",INDIRECT("'DATA - økonomi'!G"&amp;4+15*$A101+4*$A101+14),0)</f>
        <v>0</v>
      </c>
      <c r="H101" s="36">
        <f ca="1">IF(Analyse!$E$3="X",INDIRECT("'DATA - økonomi'!H"&amp;4+15*$A101+4*$A101+0),0)+IF(Analyse!$E$4="X",INDIRECT("'DATA - økonomi'!H"&amp;4+15*$A101+4*$A101+1),0)+IF(Analyse!$E$104="X",INDIRECT("'DATA - økonomi'!H"&amp;4+15*$A101+4*$A101+2),0)+IF(Analyse!$E$105="X",INDIRECT("'DATA - økonomi'!H"&amp;4+15*$A101+4*$A101+3),0)+IF(Analyse!$E$106="X",INDIRECT("'DATA - økonomi'!H"&amp;4+15*$A101+4*$A101+4),0)+IF(Analyse!$E$107="X",INDIRECT("'DATA - økonomi'!H"&amp;4+15*$A101+4*$A101+5),0)+IF(Analyse!$E$108="X",INDIRECT("'DATA - økonomi'!H"&amp;4+15*$A101+4*$A101+6),0)+IF(Analyse!$E$109="X",INDIRECT("'DATA - økonomi'!H"&amp;4+15*$A101+4*$A101+7),0)+IF(Analyse!$E$110="X",INDIRECT("'DATA - økonomi'!H"&amp;4+15*$A101+4*$A101+8),0)+IF(Analyse!$E$111="X",INDIRECT("'DATA - økonomi'!H"&amp;4+15*$A101+4*$A101+9),0)+IF(Analyse!$E$112="X",INDIRECT("'DATA - økonomi'!H"&amp;4+15*$A101+4*$A101+10),0)+IF(Analyse!$E$115="X",INDIRECT("'DATA - økonomi'!H"&amp;4+15*$A101+4*$A101+11),0)+IF(Analyse!$E$116="X",INDIRECT("'DATA - økonomi'!H"&amp;4+15*$A101+4*$A101+12),0)+IF(Analyse!$E$117="X",INDIRECT("'DATA - økonomi'!H"&amp;4+15*$A101+4*$A101+13),0)+IF(Analyse!$E$129="X",INDIRECT("'DATA - økonomi'!H"&amp;4+15*$A101+4*$A101+14),0)</f>
        <v>0</v>
      </c>
      <c r="I101" s="36">
        <f ca="1">IF(Analyse!$E$3="X",INDIRECT("'DATA - økonomi'!I"&amp;4+15*$A101+4*$A101+0),0)+IF(Analyse!$E$4="X",INDIRECT("'DATA - økonomi'!I"&amp;4+15*$A101+4*$A101+1),0)+IF(Analyse!$E$104="X",INDIRECT("'DATA - økonomi'!I"&amp;4+15*$A101+4*$A101+2),0)+IF(Analyse!$E$105="X",INDIRECT("'DATA - økonomi'!I"&amp;4+15*$A101+4*$A101+3),0)+IF(Analyse!$E$106="X",INDIRECT("'DATA - økonomi'!I"&amp;4+15*$A101+4*$A101+4),0)+IF(Analyse!$E$107="X",INDIRECT("'DATA - økonomi'!I"&amp;4+15*$A101+4*$A101+5),0)+IF(Analyse!$E$108="X",INDIRECT("'DATA - økonomi'!I"&amp;4+15*$A101+4*$A101+6),0)+IF(Analyse!$E$109="X",INDIRECT("'DATA - økonomi'!I"&amp;4+15*$A101+4*$A101+7),0)+IF(Analyse!$E$110="X",INDIRECT("'DATA - økonomi'!I"&amp;4+15*$A101+4*$A101+8),0)+IF(Analyse!$E$111="X",INDIRECT("'DATA - økonomi'!I"&amp;4+15*$A101+4*$A101+9),0)+IF(Analyse!$E$112="X",INDIRECT("'DATA - økonomi'!I"&amp;4+15*$A101+4*$A101+10),0)+IF(Analyse!$E$115="X",INDIRECT("'DATA - økonomi'!I"&amp;4+15*$A101+4*$A101+11),0)+IF(Analyse!$E$116="X",INDIRECT("'DATA - økonomi'!I"&amp;4+15*$A101+4*$A101+12),0)+IF(Analyse!$E$117="X",INDIRECT("'DATA - økonomi'!I"&amp;4+15*$A101+4*$A101+13),0)+IF(Analyse!$E$129="X",INDIRECT("'DATA - økonomi'!I"&amp;4+15*$A101+4*$A101+14),0)</f>
        <v>0</v>
      </c>
      <c r="J101" s="36">
        <f ca="1">IF(Analyse!$E$3="X",INDIRECT("'DATA - økonomi'!J"&amp;4+15*$A101+4*$A101+0),0)+IF(Analyse!$E$4="X",INDIRECT("'DATA - økonomi'!J"&amp;4+15*$A101+4*$A101+1),0)+IF(Analyse!$E$104="X",INDIRECT("'DATA - økonomi'!J"&amp;4+15*$A101+4*$A101+2),0)+IF(Analyse!$E$105="X",INDIRECT("'DATA - økonomi'!J"&amp;4+15*$A101+4*$A101+3),0)+IF(Analyse!$E$106="X",INDIRECT("'DATA - økonomi'!J"&amp;4+15*$A101+4*$A101+4),0)+IF(Analyse!$E$107="X",INDIRECT("'DATA - økonomi'!J"&amp;4+15*$A101+4*$A101+5),0)+IF(Analyse!$E$108="X",INDIRECT("'DATA - økonomi'!J"&amp;4+15*$A101+4*$A101+6),0)+IF(Analyse!$E$109="X",INDIRECT("'DATA - økonomi'!J"&amp;4+15*$A101+4*$A101+7),0)+IF(Analyse!$E$110="X",INDIRECT("'DATA - økonomi'!J"&amp;4+15*$A101+4*$A101+8),0)+IF(Analyse!$E$111="X",INDIRECT("'DATA - økonomi'!J"&amp;4+15*$A101+4*$A101+9),0)+IF(Analyse!$E$112="X",INDIRECT("'DATA - økonomi'!J"&amp;4+15*$A101+4*$A101+10),0)+IF(Analyse!$E$115="X",INDIRECT("'DATA - økonomi'!J"&amp;4+15*$A101+4*$A101+11),0)+IF(Analyse!$E$116="X",INDIRECT("'DATA - økonomi'!J"&amp;4+15*$A101+4*$A101+12),0)+IF(Analyse!$E$117="X",INDIRECT("'DATA - økonomi'!J"&amp;4+15*$A101+4*$A101+13),0)+IF(Analyse!$E$129="X",INDIRECT("'DATA - økonomi'!J"&amp;4+15*$A101+4*$A101+14),0)</f>
        <v>0</v>
      </c>
      <c r="K101" s="36">
        <f ca="1">IF(Analyse!$E$3="X",INDIRECT("'DATA - økonomi'!K"&amp;4+15*$A101+4*$A101+0),0)+IF(Analyse!$E$4="X",INDIRECT("'DATA - økonomi'!K"&amp;4+15*$A101+4*$A101+1),0)+IF(Analyse!$E$104="X",INDIRECT("'DATA - økonomi'!K"&amp;4+15*$A101+4*$A101+2),0)+IF(Analyse!$E$105="X",INDIRECT("'DATA - økonomi'!K"&amp;4+15*$A101+4*$A101+3),0)+IF(Analyse!$E$106="X",INDIRECT("'DATA - økonomi'!K"&amp;4+15*$A101+4*$A101+4),0)+IF(Analyse!$E$107="X",INDIRECT("'DATA - økonomi'!K"&amp;4+15*$A101+4*$A101+5),0)+IF(Analyse!$E$108="X",INDIRECT("'DATA - økonomi'!K"&amp;4+15*$A101+4*$A101+6),0)+IF(Analyse!$E$109="X",INDIRECT("'DATA - økonomi'!K"&amp;4+15*$A101+4*$A101+7),0)+IF(Analyse!$E$110="X",INDIRECT("'DATA - økonomi'!K"&amp;4+15*$A101+4*$A101+8),0)+IF(Analyse!$E$111="X",INDIRECT("'DATA - økonomi'!K"&amp;4+15*$A101+4*$A101+9),0)+IF(Analyse!$E$112="X",INDIRECT("'DATA - økonomi'!K"&amp;4+15*$A101+4*$A101+10),0)+IF(Analyse!$E$115="X",INDIRECT("'DATA - økonomi'!K"&amp;4+15*$A101+4*$A101+11),0)+IF(Analyse!$E$116="X",INDIRECT("'DATA - økonomi'!K"&amp;4+15*$A101+4*$A101+12),0)+IF(Analyse!$E$117="X",INDIRECT("'DATA - økonomi'!K"&amp;4+15*$A101+4*$A101+13),0)+IF(Analyse!$E$129="X",INDIRECT("'DATA - økonomi'!K"&amp;4+15*$A101+4*$A101+14),0)</f>
        <v>0</v>
      </c>
      <c r="L101" s="36">
        <f ca="1">IF(Analyse!$E$3="X",INDIRECT("'DATA - økonomi'!L"&amp;4+15*$A101+4*$A101+0),0)+IF(Analyse!$E$4="X",INDIRECT("'DATA - økonomi'!L"&amp;4+15*$A101+4*$A101+1),0)+IF(Analyse!$E$104="X",INDIRECT("'DATA - økonomi'!L"&amp;4+15*$A101+4*$A101+2),0)+IF(Analyse!$E$105="X",INDIRECT("'DATA - økonomi'!L"&amp;4+15*$A101+4*$A101+3),0)+IF(Analyse!$E$106="X",INDIRECT("'DATA - økonomi'!L"&amp;4+15*$A101+4*$A101+4),0)+IF(Analyse!$E$107="X",INDIRECT("'DATA - økonomi'!L"&amp;4+15*$A101+4*$A101+5),0)+IF(Analyse!$E$108="X",INDIRECT("'DATA - økonomi'!L"&amp;4+15*$A101+4*$A101+6),0)+IF(Analyse!$E$109="X",INDIRECT("'DATA - økonomi'!L"&amp;4+15*$A101+4*$A101+7),0)+IF(Analyse!$E$110="X",INDIRECT("'DATA - økonomi'!L"&amp;4+15*$A101+4*$A101+8),0)+IF(Analyse!$E$111="X",INDIRECT("'DATA - økonomi'!L"&amp;4+15*$A101+4*$A101+9),0)+IF(Analyse!$E$112="X",INDIRECT("'DATA - økonomi'!L"&amp;4+15*$A101+4*$A101+10),0)+IF(Analyse!$E$115="X",INDIRECT("'DATA - økonomi'!L"&amp;4+15*$A101+4*$A101+11),0)+IF(Analyse!$E$116="X",INDIRECT("'DATA - økonomi'!L"&amp;4+15*$A101+4*$A101+12),0)+IF(Analyse!$E$117="X",INDIRECT("'DATA - økonomi'!L"&amp;4+15*$A101+4*$A101+13),0)+IF(Analyse!$E$129="X",INDIRECT("'DATA - økonomi'!L"&amp;4+15*$A101+4*$A101+14),0)</f>
        <v>0</v>
      </c>
      <c r="M101" s="36">
        <f ca="1">IF(Analyse!$E$3="X",INDIRECT("'DATA - økonomi'!M"&amp;4+15*$A101+4*$A101+0),0)+IF(Analyse!$E$4="X",INDIRECT("'DATA - økonomi'!M"&amp;4+15*$A101+4*$A101+1),0)+IF(Analyse!$E$104="X",INDIRECT("'DATA - økonomi'!M"&amp;4+15*$A101+4*$A101+2),0)+IF(Analyse!$E$105="X",INDIRECT("'DATA - økonomi'!M"&amp;4+15*$A101+4*$A101+3),0)+IF(Analyse!$E$106="X",INDIRECT("'DATA - økonomi'!M"&amp;4+15*$A101+4*$A101+4),0)+IF(Analyse!$E$107="X",INDIRECT("'DATA - økonomi'!M"&amp;4+15*$A101+4*$A101+5),0)+IF(Analyse!$E$108="X",INDIRECT("'DATA - økonomi'!M"&amp;4+15*$A101+4*$A101+6),0)+IF(Analyse!$E$109="X",INDIRECT("'DATA - økonomi'!M"&amp;4+15*$A101+4*$A101+7),0)+IF(Analyse!$E$110="X",INDIRECT("'DATA - økonomi'!M"&amp;4+15*$A101+4*$A101+8),0)+IF(Analyse!$E$111="X",INDIRECT("'DATA - økonomi'!M"&amp;4+15*$A101+4*$A101+9),0)+IF(Analyse!$E$112="X",INDIRECT("'DATA - økonomi'!M"&amp;4+15*$A101+4*$A101+10),0)+IF(Analyse!$E$115="X",INDIRECT("'DATA - økonomi'!M"&amp;4+15*$A101+4*$A101+11),0)+IF(Analyse!$E$116="X",INDIRECT("'DATA - økonomi'!M"&amp;4+15*$A101+4*$A101+12),0)+IF(Analyse!$E$117="X",INDIRECT("'DATA - økonomi'!M"&amp;4+15*$A101+4*$A101+13),0)+IF(Analyse!$E$129="X",INDIRECT("'DATA - økonomi'!M"&amp;4+15*$A101+4*$A101+14),0)</f>
        <v>0</v>
      </c>
      <c r="N101" s="36">
        <f ca="1">IF(Analyse!$E$3="X",INDIRECT("'DATA - økonomi'!N"&amp;4+15*$A101+4*$A101+0),0)+IF(Analyse!$E$4="X",INDIRECT("'DATA - økonomi'!N"&amp;4+15*$A101+4*$A101+1),0)+IF(Analyse!$E$104="X",INDIRECT("'DATA - økonomi'!N"&amp;4+15*$A101+4*$A101+2),0)+IF(Analyse!$E$105="X",INDIRECT("'DATA - økonomi'!N"&amp;4+15*$A101+4*$A101+3),0)+IF(Analyse!$E$106="X",INDIRECT("'DATA - økonomi'!N"&amp;4+15*$A101+4*$A101+4),0)+IF(Analyse!$E$107="X",INDIRECT("'DATA - økonomi'!N"&amp;4+15*$A101+4*$A101+5),0)+IF(Analyse!$E$108="X",INDIRECT("'DATA - økonomi'!N"&amp;4+15*$A101+4*$A101+6),0)+IF(Analyse!$E$109="X",INDIRECT("'DATA - økonomi'!N"&amp;4+15*$A101+4*$A101+7),0)+IF(Analyse!$E$110="X",INDIRECT("'DATA - økonomi'!N"&amp;4+15*$A101+4*$A101+8),0)+IF(Analyse!$E$111="X",INDIRECT("'DATA - økonomi'!N"&amp;4+15*$A101+4*$A101+9),0)+IF(Analyse!$E$112="X",INDIRECT("'DATA - økonomi'!N"&amp;4+15*$A101+4*$A101+10),0)+IF(Analyse!$E$115="X",INDIRECT("'DATA - økonomi'!N"&amp;4+15*$A101+4*$A101+11),0)+IF(Analyse!$E$116="X",INDIRECT("'DATA - økonomi'!N"&amp;4+15*$A101+4*$A101+12),0)+IF(Analyse!$E$117="X",INDIRECT("'DATA - økonomi'!N"&amp;4+15*$A101+4*$A101+13),0)+IF(Analyse!$E$129="X",INDIRECT("'DATA - økonomi'!N"&amp;4+15*$A101+4*$A101+14),0)</f>
        <v>0</v>
      </c>
      <c r="O101" s="32"/>
      <c r="P101" s="35" t="s">
        <v>109</v>
      </c>
      <c r="Q101" s="36">
        <f ca="1">IF(Analyse!$E$3="X",INDIRECT("'DATA - økonomi'!Q"&amp;4+15*$A101+4*$A101+0),0)+IF(Analyse!$E$4="X",INDIRECT("'DATA - økonomi'!Q"&amp;4+15*$A101+4*$A101+1),0)+IF(Analyse!$E$104="X",INDIRECT("'DATA - økonomi'!Q"&amp;4+15*$A101+4*$A101+2),0)+IF(Analyse!$E$105="X",INDIRECT("'DATA - økonomi'!Q"&amp;4+15*$A101+4*$A101+3),0)+IF(Analyse!$E$106="X",INDIRECT("'DATA - økonomi'!Q"&amp;4+15*$A101+4*$A101+4),0)+IF(Analyse!$E$107="X",INDIRECT("'DATA - økonomi'!Q"&amp;4+15*$A101+4*$A101+5),0)+IF(Analyse!$E$108="X",INDIRECT("'DATA - økonomi'!Q"&amp;4+15*$A101+4*$A101+6),0)+IF(Analyse!$E$109="X",INDIRECT("'DATA - økonomi'!Q"&amp;4+15*$A101+4*$A101+7),0)+IF(Analyse!$E$110="X",INDIRECT("'DATA - økonomi'!Q"&amp;4+15*$A101+4*$A101+8),0)+IF(Analyse!$E$111="X",INDIRECT("'DATA - økonomi'!Q"&amp;4+15*$A101+4*$A101+9),0)+IF(Analyse!$E$112="X",INDIRECT("'DATA - økonomi'!Q"&amp;4+15*$A101+4*$A101+10),0)+IF(Analyse!$E$115="X",INDIRECT("'DATA - økonomi'!Q"&amp;4+15*$A101+4*$A101+11),0)+IF(Analyse!$E$116="X",INDIRECT("'DATA - økonomi'!Q"&amp;4+15*$A101+4*$A101+12),0)+IF(Analyse!$E$117="X",INDIRECT("'DATA - økonomi'!Q"&amp;4+15*$A101+4*$A101+13),0)+IF(Analyse!$E$129="X",INDIRECT("'DATA - økonomi'!Q"&amp;4+15*$A101+4*$A101+14),0)</f>
        <v>0</v>
      </c>
      <c r="R101" s="36">
        <f ca="1">IF(Analyse!$E$3="X",INDIRECT("'DATA - økonomi'!R"&amp;4+15*$A101+4*$A101+0),0)+IF(Analyse!$E$4="X",INDIRECT("'DATA - økonomi'!R"&amp;4+15*$A101+4*$A101+1),0)+IF(Analyse!$E$104="X",INDIRECT("'DATA - økonomi'!R"&amp;4+15*$A101+4*$A101+2),0)+IF(Analyse!$E$105="X",INDIRECT("'DATA - økonomi'!R"&amp;4+15*$A101+4*$A101+3),0)+IF(Analyse!$E$106="X",INDIRECT("'DATA - økonomi'!R"&amp;4+15*$A101+4*$A101+4),0)+IF(Analyse!$E$107="X",INDIRECT("'DATA - økonomi'!R"&amp;4+15*$A101+4*$A101+5),0)+IF(Analyse!$E$108="X",INDIRECT("'DATA - økonomi'!R"&amp;4+15*$A101+4*$A101+6),0)+IF(Analyse!$E$109="X",INDIRECT("'DATA - økonomi'!R"&amp;4+15*$A101+4*$A101+7),0)+IF(Analyse!$E$110="X",INDIRECT("'DATA - økonomi'!R"&amp;4+15*$A101+4*$A101+8),0)+IF(Analyse!$E$111="X",INDIRECT("'DATA - økonomi'!R"&amp;4+15*$A101+4*$A101+9),0)+IF(Analyse!$E$112="X",INDIRECT("'DATA - økonomi'!R"&amp;4+15*$A101+4*$A101+10),0)+IF(Analyse!$E$115="X",INDIRECT("'DATA - økonomi'!R"&amp;4+15*$A101+4*$A101+11),0)+IF(Analyse!$E$116="X",INDIRECT("'DATA - økonomi'!R"&amp;4+15*$A101+4*$A101+12),0)+IF(Analyse!$E$117="X",INDIRECT("'DATA - økonomi'!R"&amp;4+15*$A101+4*$A101+13),0)+IF(Analyse!$E$129="X",INDIRECT("'DATA - økonomi'!R"&amp;4+15*$A101+4*$A101+14),0)</f>
        <v>0</v>
      </c>
      <c r="S101" s="36">
        <f ca="1">IF(Analyse!$E$3="X",INDIRECT("'DATA - økonomi'!S"&amp;4+15*$A101+4*$A101+0),0)+IF(Analyse!$E$4="X",INDIRECT("'DATA - økonomi'!S"&amp;4+15*$A101+4*$A101+1),0)+IF(Analyse!$E$104="X",INDIRECT("'DATA - økonomi'!S"&amp;4+15*$A101+4*$A101+2),0)+IF(Analyse!$E$105="X",INDIRECT("'DATA - økonomi'!S"&amp;4+15*$A101+4*$A101+3),0)+IF(Analyse!$E$106="X",INDIRECT("'DATA - økonomi'!S"&amp;4+15*$A101+4*$A101+4),0)+IF(Analyse!$E$107="X",INDIRECT("'DATA - økonomi'!S"&amp;4+15*$A101+4*$A101+5),0)+IF(Analyse!$E$108="X",INDIRECT("'DATA - økonomi'!S"&amp;4+15*$A101+4*$A101+6),0)+IF(Analyse!$E$109="X",INDIRECT("'DATA - økonomi'!S"&amp;4+15*$A101+4*$A101+7),0)+IF(Analyse!$E$110="X",INDIRECT("'DATA - økonomi'!S"&amp;4+15*$A101+4*$A101+8),0)+IF(Analyse!$E$111="X",INDIRECT("'DATA - økonomi'!S"&amp;4+15*$A101+4*$A101+9),0)+IF(Analyse!$E$112="X",INDIRECT("'DATA - økonomi'!S"&amp;4+15*$A101+4*$A101+10),0)+IF(Analyse!$E$115="X",INDIRECT("'DATA - økonomi'!S"&amp;4+15*$A101+4*$A101+11),0)+IF(Analyse!$E$116="X",INDIRECT("'DATA - økonomi'!S"&amp;4+15*$A101+4*$A101+12),0)+IF(Analyse!$E$117="X",INDIRECT("'DATA - økonomi'!S"&amp;4+15*$A101+4*$A101+13),0)+IF(Analyse!$E$129="X",INDIRECT("'DATA - økonomi'!S"&amp;4+15*$A101+4*$A101+14),0)</f>
        <v>0</v>
      </c>
      <c r="T101" s="36">
        <f ca="1">IF(Analyse!$E$3="X",INDIRECT("'DATA - økonomi'!T"&amp;4+15*$A101+4*$A101+0),0)+IF(Analyse!$E$4="X",INDIRECT("'DATA - økonomi'!T"&amp;4+15*$A101+4*$A101+1),0)+IF(Analyse!$E$104="X",INDIRECT("'DATA - økonomi'!T"&amp;4+15*$A101+4*$A101+2),0)+IF(Analyse!$E$105="X",INDIRECT("'DATA - økonomi'!T"&amp;4+15*$A101+4*$A101+3),0)+IF(Analyse!$E$106="X",INDIRECT("'DATA - økonomi'!T"&amp;4+15*$A101+4*$A101+4),0)+IF(Analyse!$E$107="X",INDIRECT("'DATA - økonomi'!T"&amp;4+15*$A101+4*$A101+5),0)+IF(Analyse!$E$108="X",INDIRECT("'DATA - økonomi'!T"&amp;4+15*$A101+4*$A101+6),0)+IF(Analyse!$E$109="X",INDIRECT("'DATA - økonomi'!T"&amp;4+15*$A101+4*$A101+7),0)+IF(Analyse!$E$110="X",INDIRECT("'DATA - økonomi'!T"&amp;4+15*$A101+4*$A101+8),0)+IF(Analyse!$E$111="X",INDIRECT("'DATA - økonomi'!T"&amp;4+15*$A101+4*$A101+9),0)+IF(Analyse!$E$112="X",INDIRECT("'DATA - økonomi'!T"&amp;4+15*$A101+4*$A101+10),0)+IF(Analyse!$E$115="X",INDIRECT("'DATA - økonomi'!T"&amp;4+15*$A101+4*$A101+11),0)+IF(Analyse!$E$116="X",INDIRECT("'DATA - økonomi'!T"&amp;4+15*$A101+4*$A101+12),0)+IF(Analyse!$E$117="X",INDIRECT("'DATA - økonomi'!T"&amp;4+15*$A101+4*$A101+13),0)+IF(Analyse!$E$129="X",INDIRECT("'DATA - økonomi'!T"&amp;4+15*$A101+4*$A101+14),0)</f>
        <v>0</v>
      </c>
      <c r="U101" s="36">
        <f ca="1">IF(Analyse!$E$3="X",INDIRECT("'DATA - økonomi'!U"&amp;4+15*$A101+4*$A101+0),0)+IF(Analyse!$E$4="X",INDIRECT("'DATA - økonomi'!U"&amp;4+15*$A101+4*$A101+1),0)+IF(Analyse!$E$104="X",INDIRECT("'DATA - økonomi'!U"&amp;4+15*$A101+4*$A101+2),0)+IF(Analyse!$E$105="X",INDIRECT("'DATA - økonomi'!U"&amp;4+15*$A101+4*$A101+3),0)+IF(Analyse!$E$106="X",INDIRECT("'DATA - økonomi'!U"&amp;4+15*$A101+4*$A101+4),0)+IF(Analyse!$E$107="X",INDIRECT("'DATA - økonomi'!U"&amp;4+15*$A101+4*$A101+5),0)+IF(Analyse!$E$108="X",INDIRECT("'DATA - økonomi'!U"&amp;4+15*$A101+4*$A101+6),0)+IF(Analyse!$E$109="X",INDIRECT("'DATA - økonomi'!U"&amp;4+15*$A101+4*$A101+7),0)+IF(Analyse!$E$110="X",INDIRECT("'DATA - økonomi'!U"&amp;4+15*$A101+4*$A101+8),0)+IF(Analyse!$E$111="X",INDIRECT("'DATA - økonomi'!U"&amp;4+15*$A101+4*$A101+9),0)+IF(Analyse!$E$112="X",INDIRECT("'DATA - økonomi'!U"&amp;4+15*$A101+4*$A101+10),0)+IF(Analyse!$E$115="X",INDIRECT("'DATA - økonomi'!U"&amp;4+15*$A101+4*$A101+11),0)+IF(Analyse!$E$116="X",INDIRECT("'DATA - økonomi'!U"&amp;4+15*$A101+4*$A101+12),0)+IF(Analyse!$E$117="X",INDIRECT("'DATA - økonomi'!U"&amp;4+15*$A101+4*$A101+13),0)+IF(Analyse!$E$129="X",INDIRECT("'DATA - økonomi'!U"&amp;4+15*$A101+4*$A101+14),0)</f>
        <v>0</v>
      </c>
      <c r="V101" s="36">
        <f ca="1">IF(Analyse!$E$3="X",INDIRECT("'DATA - økonomi'!V"&amp;4+15*$A101+4*$A101+0),0)+IF(Analyse!$E$4="X",INDIRECT("'DATA - økonomi'!V"&amp;4+15*$A101+4*$A101+1),0)+IF(Analyse!$E$104="X",INDIRECT("'DATA - økonomi'!V"&amp;4+15*$A101+4*$A101+2),0)+IF(Analyse!$E$105="X",INDIRECT("'DATA - økonomi'!V"&amp;4+15*$A101+4*$A101+3),0)+IF(Analyse!$E$106="X",INDIRECT("'DATA - økonomi'!V"&amp;4+15*$A101+4*$A101+4),0)+IF(Analyse!$E$107="X",INDIRECT("'DATA - økonomi'!V"&amp;4+15*$A101+4*$A101+5),0)+IF(Analyse!$E$108="X",INDIRECT("'DATA - økonomi'!V"&amp;4+15*$A101+4*$A101+6),0)+IF(Analyse!$E$109="X",INDIRECT("'DATA - økonomi'!V"&amp;4+15*$A101+4*$A101+7),0)+IF(Analyse!$E$110="X",INDIRECT("'DATA - økonomi'!V"&amp;4+15*$A101+4*$A101+8),0)+IF(Analyse!$E$111="X",INDIRECT("'DATA - økonomi'!V"&amp;4+15*$A101+4*$A101+9),0)+IF(Analyse!$E$112="X",INDIRECT("'DATA - økonomi'!V"&amp;4+15*$A101+4*$A101+10),0)+IF(Analyse!$E$115="X",INDIRECT("'DATA - økonomi'!V"&amp;4+15*$A101+4*$A101+11),0)+IF(Analyse!$E$116="X",INDIRECT("'DATA - økonomi'!V"&amp;4+15*$A101+4*$A101+12),0)+IF(Analyse!$E$117="X",INDIRECT("'DATA - økonomi'!V"&amp;4+15*$A101+4*$A101+13),0)+IF(Analyse!$E$129="X",INDIRECT("'DATA - økonomi'!V"&amp;4+15*$A101+4*$A101+14),0)</f>
        <v>0</v>
      </c>
      <c r="W101" s="36">
        <f ca="1">IF(Analyse!$E$3="X",INDIRECT("'DATA - økonomi'!W"&amp;4+15*$A101+4*$A101+0),0)+IF(Analyse!$E$4="X",INDIRECT("'DATA - økonomi'!W"&amp;4+15*$A101+4*$A101+1),0)+IF(Analyse!$E$104="X",INDIRECT("'DATA - økonomi'!W"&amp;4+15*$A101+4*$A101+2),0)+IF(Analyse!$E$105="X",INDIRECT("'DATA - økonomi'!W"&amp;4+15*$A101+4*$A101+3),0)+IF(Analyse!$E$106="X",INDIRECT("'DATA - økonomi'!W"&amp;4+15*$A101+4*$A101+4),0)+IF(Analyse!$E$107="X",INDIRECT("'DATA - økonomi'!W"&amp;4+15*$A101+4*$A101+5),0)+IF(Analyse!$E$108="X",INDIRECT("'DATA - økonomi'!W"&amp;4+15*$A101+4*$A101+6),0)+IF(Analyse!$E$109="X",INDIRECT("'DATA - økonomi'!W"&amp;4+15*$A101+4*$A101+7),0)+IF(Analyse!$E$110="X",INDIRECT("'DATA - økonomi'!W"&amp;4+15*$A101+4*$A101+8),0)+IF(Analyse!$E$111="X",INDIRECT("'DATA - økonomi'!W"&amp;4+15*$A101+4*$A101+9),0)+IF(Analyse!$E$112="X",INDIRECT("'DATA - økonomi'!W"&amp;4+15*$A101+4*$A101+10),0)+IF(Analyse!$E$115="X",INDIRECT("'DATA - økonomi'!W"&amp;4+15*$A101+4*$A101+11),0)+IF(Analyse!$E$116="X",INDIRECT("'DATA - økonomi'!W"&amp;4+15*$A101+4*$A101+12),0)+IF(Analyse!$E$117="X",INDIRECT("'DATA - økonomi'!W"&amp;4+15*$A101+4*$A101+13),0)+IF(Analyse!$E$129="X",INDIRECT("'DATA - økonomi'!W"&amp;4+15*$A101+4*$A101+14),0)</f>
        <v>0</v>
      </c>
      <c r="X101" s="36">
        <f ca="1">IF(Analyse!$E$3="X",INDIRECT("'DATA - økonomi'!X"&amp;4+15*$A101+4*$A101+0),0)+IF(Analyse!$E$4="X",INDIRECT("'DATA - økonomi'!X"&amp;4+15*$A101+4*$A101+1),0)+IF(Analyse!$E$104="X",INDIRECT("'DATA - økonomi'!X"&amp;4+15*$A101+4*$A101+2),0)+IF(Analyse!$E$105="X",INDIRECT("'DATA - økonomi'!X"&amp;4+15*$A101+4*$A101+3),0)+IF(Analyse!$E$106="X",INDIRECT("'DATA - økonomi'!X"&amp;4+15*$A101+4*$A101+4),0)+IF(Analyse!$E$107="X",INDIRECT("'DATA - økonomi'!X"&amp;4+15*$A101+4*$A101+5),0)+IF(Analyse!$E$108="X",INDIRECT("'DATA - økonomi'!X"&amp;4+15*$A101+4*$A101+6),0)+IF(Analyse!$E$109="X",INDIRECT("'DATA - økonomi'!X"&amp;4+15*$A101+4*$A101+7),0)+IF(Analyse!$E$110="X",INDIRECT("'DATA - økonomi'!X"&amp;4+15*$A101+4*$A101+8),0)+IF(Analyse!$E$111="X",INDIRECT("'DATA - økonomi'!X"&amp;4+15*$A101+4*$A101+9),0)+IF(Analyse!$E$112="X",INDIRECT("'DATA - økonomi'!X"&amp;4+15*$A101+4*$A101+10),0)+IF(Analyse!$E$115="X",INDIRECT("'DATA - økonomi'!X"&amp;4+15*$A101+4*$A101+11),0)+IF(Analyse!$E$116="X",INDIRECT("'DATA - økonomi'!X"&amp;4+15*$A101+4*$A101+12),0)+IF(Analyse!$E$117="X",INDIRECT("'DATA - økonomi'!X"&amp;4+15*$A101+4*$A101+13),0)+IF(Analyse!$E$129="X",INDIRECT("'DATA - økonomi'!X"&amp;4+15*$A101+4*$A101+14),0)</f>
        <v>0</v>
      </c>
      <c r="Y101" s="36">
        <f ca="1">IF(Analyse!$E$3="X",INDIRECT("'DATA - økonomi'!Y"&amp;4+15*$A101+4*$A101+0),0)+IF(Analyse!$E$4="X",INDIRECT("'DATA - økonomi'!Y"&amp;4+15*$A101+4*$A101+1),0)+IF(Analyse!$E$104="X",INDIRECT("'DATA - økonomi'!Y"&amp;4+15*$A101+4*$A101+2),0)+IF(Analyse!$E$105="X",INDIRECT("'DATA - økonomi'!Y"&amp;4+15*$A101+4*$A101+3),0)+IF(Analyse!$E$106="X",INDIRECT("'DATA - økonomi'!Y"&amp;4+15*$A101+4*$A101+4),0)+IF(Analyse!$E$107="X",INDIRECT("'DATA - økonomi'!Y"&amp;4+15*$A101+4*$A101+5),0)+IF(Analyse!$E$108="X",INDIRECT("'DATA - økonomi'!Y"&amp;4+15*$A101+4*$A101+6),0)+IF(Analyse!$E$109="X",INDIRECT("'DATA - økonomi'!Y"&amp;4+15*$A101+4*$A101+7),0)+IF(Analyse!$E$110="X",INDIRECT("'DATA - økonomi'!Y"&amp;4+15*$A101+4*$A101+8),0)+IF(Analyse!$E$111="X",INDIRECT("'DATA - økonomi'!Y"&amp;4+15*$A101+4*$A101+9),0)+IF(Analyse!$E$112="X",INDIRECT("'DATA - økonomi'!Y"&amp;4+15*$A101+4*$A101+10),0)+IF(Analyse!$E$115="X",INDIRECT("'DATA - økonomi'!Y"&amp;4+15*$A101+4*$A101+11),0)+IF(Analyse!$E$116="X",INDIRECT("'DATA - økonomi'!Y"&amp;4+15*$A101+4*$A101+12),0)+IF(Analyse!$E$117="X",INDIRECT("'DATA - økonomi'!Y"&amp;4+15*$A101+4*$A101+13),0)+IF(Analyse!$E$129="X",INDIRECT("'DATA - økonomi'!Y"&amp;4+15*$A101+4*$A101+14),0)</f>
        <v>0</v>
      </c>
      <c r="Z101" s="36">
        <f ca="1">IF(Analyse!$E$3="X",INDIRECT("'DATA - økonomi'!Z"&amp;4+15*$A101+4*$A101+0),0)+IF(Analyse!$E$4="X",INDIRECT("'DATA - økonomi'!Z"&amp;4+15*$A101+4*$A101+1),0)+IF(Analyse!$E$104="X",INDIRECT("'DATA - økonomi'!Z"&amp;4+15*$A101+4*$A101+2),0)+IF(Analyse!$E$105="X",INDIRECT("'DATA - økonomi'!Z"&amp;4+15*$A101+4*$A101+3),0)+IF(Analyse!$E$106="X",INDIRECT("'DATA - økonomi'!Z"&amp;4+15*$A101+4*$A101+4),0)+IF(Analyse!$E$107="X",INDIRECT("'DATA - økonomi'!Z"&amp;4+15*$A101+4*$A101+5),0)+IF(Analyse!$E$108="X",INDIRECT("'DATA - økonomi'!Z"&amp;4+15*$A101+4*$A101+6),0)+IF(Analyse!$E$109="X",INDIRECT("'DATA - økonomi'!Z"&amp;4+15*$A101+4*$A101+7),0)+IF(Analyse!$E$110="X",INDIRECT("'DATA - økonomi'!Z"&amp;4+15*$A101+4*$A101+8),0)+IF(Analyse!$E$111="X",INDIRECT("'DATA - økonomi'!Z"&amp;4+15*$A101+4*$A101+9),0)+IF(Analyse!$E$112="X",INDIRECT("'DATA - økonomi'!Z"&amp;4+15*$A101+4*$A101+10),0)+IF(Analyse!$E$115="X",INDIRECT("'DATA - økonomi'!Z"&amp;4+15*$A101+4*$A101+11),0)+IF(Analyse!$E$116="X",INDIRECT("'DATA - økonomi'!Z"&amp;4+15*$A101+4*$A101+12),0)+IF(Analyse!$E$117="X",INDIRECT("'DATA - økonomi'!Z"&amp;4+15*$A101+4*$A101+13),0)+IF(Analyse!$E$129="X",INDIRECT("'DATA - økonomi'!Z"&amp;4+15*$A101+4*$A101+14),0)</f>
        <v>0</v>
      </c>
      <c r="AA101" s="36">
        <f ca="1">IF(Analyse!$E$3="X",INDIRECT("'DATA - økonomi'!Z"&amp;4+15*$A101+4*$A101+0),0)+IF(Analyse!$E$4="X",INDIRECT("'DATA - økonomi'!Z"&amp;4+15*$A101+4*$A101+1),0)+IF(Analyse!$E$104="X",INDIRECT("'DATA - økonomi'!Z"&amp;4+15*$A101+4*$A101+2),0)+IF(Analyse!$E$105="X",INDIRECT("'DATA - økonomi'!Z"&amp;4+15*$A101+4*$A101+3),0)+IF(Analyse!$E$106="X",INDIRECT("'DATA - økonomi'!Z"&amp;4+15*$A101+4*$A101+4),0)+IF(Analyse!$E$107="X",INDIRECT("'DATA - økonomi'!Z"&amp;4+15*$A101+4*$A101+5),0)+IF(Analyse!$E$108="X",INDIRECT("'DATA - økonomi'!Z"&amp;4+15*$A101+4*$A101+6),0)+IF(Analyse!$E$109="X",INDIRECT("'DATA - økonomi'!Z"&amp;4+15*$A101+4*$A101+7),0)+IF(Analyse!$E$110="X",INDIRECT("'DATA - økonomi'!Z"&amp;4+15*$A101+4*$A101+8),0)+IF(Analyse!$E$111="X",INDIRECT("'DATA - økonomi'!Z"&amp;4+15*$A101+4*$A101+9),0)+IF(Analyse!$E$112="X",INDIRECT("'DATA - økonomi'!Z"&amp;4+15*$A101+4*$A101+10),0)+IF(Analyse!$E$115="X",INDIRECT("'DATA - økonomi'!Z"&amp;4+15*$A101+4*$A101+11),0)+IF(Analyse!$E$116="X",INDIRECT("'DATA - økonomi'!Z"&amp;4+15*$A101+4*$A101+12),0)+IF(Analyse!$E$117="X",INDIRECT("'DATA - økonomi'!Z"&amp;4+15*$A101+4*$A101+13),0)+IF(Analyse!$E$129="X",INDIRECT("'DATA - økonomi'!Z"&amp;4+15*$A101+4*$A101+14),0)</f>
        <v>0</v>
      </c>
      <c r="AB101" s="36">
        <f ca="1">IF(Analyse!$E$3="X",INDIRECT("'DATA - økonomi'!Z"&amp;4+15*$A101+4*$A101+0),0)+IF(Analyse!$E$4="X",INDIRECT("'DATA - økonomi'!Z"&amp;4+15*$A101+4*$A101+1),0)+IF(Analyse!$E$104="X",INDIRECT("'DATA - økonomi'!Z"&amp;4+15*$A101+4*$A101+2),0)+IF(Analyse!$E$105="X",INDIRECT("'DATA - økonomi'!Z"&amp;4+15*$A101+4*$A101+3),0)+IF(Analyse!$E$106="X",INDIRECT("'DATA - økonomi'!Z"&amp;4+15*$A101+4*$A101+4),0)+IF(Analyse!$E$107="X",INDIRECT("'DATA - økonomi'!Z"&amp;4+15*$A101+4*$A101+5),0)+IF(Analyse!$E$108="X",INDIRECT("'DATA - økonomi'!Z"&amp;4+15*$A101+4*$A101+6),0)+IF(Analyse!$E$109="X",INDIRECT("'DATA - økonomi'!Z"&amp;4+15*$A101+4*$A101+7),0)+IF(Analyse!$E$110="X",INDIRECT("'DATA - økonomi'!Z"&amp;4+15*$A101+4*$A101+8),0)+IF(Analyse!$E$111="X",INDIRECT("'DATA - økonomi'!Z"&amp;4+15*$A101+4*$A101+9),0)+IF(Analyse!$E$112="X",INDIRECT("'DATA - økonomi'!Z"&amp;4+15*$A101+4*$A101+10),0)+IF(Analyse!$E$115="X",INDIRECT("'DATA - økonomi'!Z"&amp;4+15*$A101+4*$A101+11),0)+IF(Analyse!$E$116="X",INDIRECT("'DATA - økonomi'!Z"&amp;4+15*$A101+4*$A101+12),0)+IF(Analyse!$E$117="X",INDIRECT("'DATA - økonomi'!Z"&amp;4+15*$A101+4*$A101+13),0)+IF(Analyse!$E$129="X",INDIRECT("'DATA - økonomi'!Z"&amp;4+15*$A101+4*$A101+14),0)</f>
        <v>0</v>
      </c>
      <c r="AC101" s="30"/>
      <c r="AD101" s="35" t="s">
        <v>109</v>
      </c>
      <c r="AE101" s="36">
        <f ca="1">IF(Analyse!$E$3="X",INDIRECT("'DATA - økonomi'!AE"&amp;4+15*$A101+4*$A101+0),0)+IF(Analyse!$E$4="X",INDIRECT("'DATA - økonomi'!AE"&amp;4+15*$A101+4*$A101+1),0)+IF(Analyse!$E$104="X",INDIRECT("'DATA - økonomi'!AE"&amp;4+15*$A101+4*$A101+2),0)+IF(Analyse!$E$105="X",INDIRECT("'DATA - økonomi'!AE"&amp;4+15*$A101+4*$A101+3),0)+IF(Analyse!$E$106="X",INDIRECT("'DATA - økonomi'!AE"&amp;4+15*$A101+4*$A101+4),0)+IF(Analyse!$E$107="X",INDIRECT("'DATA - økonomi'!AE"&amp;4+15*$A101+4*$A101+5),0)+IF(Analyse!$E$108="X",INDIRECT("'DATA - økonomi'!AE"&amp;4+15*$A101+4*$A101+6),0)+IF(Analyse!$E$109="X",INDIRECT("'DATA - økonomi'!AE"&amp;4+15*$A101+4*$A101+7),0)+IF(Analyse!$E$110="X",INDIRECT("'DATA - økonomi'!AE"&amp;4+15*$A101+4*$A101+8),0)+IF(Analyse!$E$111="X",INDIRECT("'DATA - økonomi'!AE"&amp;4+15*$A101+4*$A101+9),0)+IF(Analyse!$E$112="X",INDIRECT("'DATA - økonomi'!AE"&amp;4+15*$A101+4*$A101+10),0)+IF(Analyse!$E$115="X",INDIRECT("'DATA - økonomi'!AE"&amp;4+15*$A101+4*$A101+11),0)+IF(Analyse!$E$116="X",INDIRECT("'DATA - økonomi'!AE"&amp;4+15*$A101+4*$A101+12),0)+IF(Analyse!$E$117="X",INDIRECT("'DATA - økonomi'!AE"&amp;4+15*$A101+4*$A101+13),0)+IF(Analyse!$E$129="X",INDIRECT("'DATA - økonomi'!AE"&amp;4+15*$A101+4*$A101+14),0)</f>
        <v>0</v>
      </c>
      <c r="AF101" s="36">
        <f ca="1">IF(Analyse!$E$3="X",INDIRECT("'DATA - økonomi'!AF"&amp;4+15*$A101+4*$A101+0),0)+IF(Analyse!$E$4="X",INDIRECT("'DATA - økonomi'!AF"&amp;4+15*$A101+4*$A101+1),0)+IF(Analyse!$E$104="X",INDIRECT("'DATA - økonomi'!AF"&amp;4+15*$A101+4*$A101+2),0)+IF(Analyse!$E$105="X",INDIRECT("'DATA - økonomi'!AF"&amp;4+15*$A101+4*$A101+3),0)+IF(Analyse!$E$106="X",INDIRECT("'DATA - økonomi'!AF"&amp;4+15*$A101+4*$A101+4),0)+IF(Analyse!$E$107="X",INDIRECT("'DATA - økonomi'!AF"&amp;4+15*$A101+4*$A101+5),0)+IF(Analyse!$E$108="X",INDIRECT("'DATA - økonomi'!AF"&amp;4+15*$A101+4*$A101+6),0)+IF(Analyse!$E$109="X",INDIRECT("'DATA - økonomi'!AF"&amp;4+15*$A101+4*$A101+7),0)+IF(Analyse!$E$110="X",INDIRECT("'DATA - økonomi'!AF"&amp;4+15*$A101+4*$A101+8),0)+IF(Analyse!$E$111="X",INDIRECT("'DATA - økonomi'!AF"&amp;4+15*$A101+4*$A101+9),0)+IF(Analyse!$E$112="X",INDIRECT("'DATA - økonomi'!AF"&amp;4+15*$A101+4*$A101+10),0)+IF(Analyse!$E$115="X",INDIRECT("'DATA - økonomi'!AF"&amp;4+15*$A101+4*$A101+11),0)+IF(Analyse!$E$116="X",INDIRECT("'DATA - økonomi'!AF"&amp;4+15*$A101+4*$A101+12),0)+IF(Analyse!$E$117="X",INDIRECT("'DATA - økonomi'!AF"&amp;4+15*$A101+4*$A101+13),0)+IF(Analyse!$E$129="X",INDIRECT("'DATA - økonomi'!AF"&amp;4+15*$A101+4*$A101+14),0)</f>
        <v>0</v>
      </c>
      <c r="AG101" s="36">
        <f ca="1">IF(Analyse!$E$3="X",INDIRECT("'DATA - økonomi'!AG"&amp;4+15*$A101+4*$A101+0),0)+IF(Analyse!$E$4="X",INDIRECT("'DATA - økonomi'!AG"&amp;4+15*$A101+4*$A101+1),0)+IF(Analyse!$E$104="X",INDIRECT("'DATA - økonomi'!AG"&amp;4+15*$A101+4*$A101+2),0)+IF(Analyse!$E$105="X",INDIRECT("'DATA - økonomi'!AG"&amp;4+15*$A101+4*$A101+3),0)+IF(Analyse!$E$106="X",INDIRECT("'DATA - økonomi'!AG"&amp;4+15*$A101+4*$A101+4),0)+IF(Analyse!$E$107="X",INDIRECT("'DATA - økonomi'!AG"&amp;4+15*$A101+4*$A101+5),0)+IF(Analyse!$E$108="X",INDIRECT("'DATA - økonomi'!AG"&amp;4+15*$A101+4*$A101+6),0)+IF(Analyse!$E$109="X",INDIRECT("'DATA - økonomi'!AG"&amp;4+15*$A101+4*$A101+7),0)+IF(Analyse!$E$110="X",INDIRECT("'DATA - økonomi'!AG"&amp;4+15*$A101+4*$A101+8),0)+IF(Analyse!$E$111="X",INDIRECT("'DATA - økonomi'!AG"&amp;4+15*$A101+4*$A101+9),0)+IF(Analyse!$E$112="X",INDIRECT("'DATA - økonomi'!AG"&amp;4+15*$A101+4*$A101+10),0)+IF(Analyse!$E$115="X",INDIRECT("'DATA - økonomi'!AG"&amp;4+15*$A101+4*$A101+11),0)+IF(Analyse!$E$116="X",INDIRECT("'DATA - økonomi'!AG"&amp;4+15*$A101+4*$A101+12),0)+IF(Analyse!$E$117="X",INDIRECT("'DATA - økonomi'!AG"&amp;4+15*$A101+4*$A101+13),0)+IF(Analyse!$E$129="X",INDIRECT("'DATA - økonomi'!AG"&amp;4+15*$A101+4*$A101+14),0)</f>
        <v>0</v>
      </c>
      <c r="AH101" s="36">
        <f ca="1">IF(Analyse!$E$3="X",INDIRECT("'DATA - økonomi'!AH"&amp;4+15*$A101+4*$A101+0),0)+IF(Analyse!$E$4="X",INDIRECT("'DATA - økonomi'!AH"&amp;4+15*$A101+4*$A101+1),0)+IF(Analyse!$E$104="X",INDIRECT("'DATA - økonomi'!AH"&amp;4+15*$A101+4*$A101+2),0)+IF(Analyse!$E$105="X",INDIRECT("'DATA - økonomi'!AH"&amp;4+15*$A101+4*$A101+3),0)+IF(Analyse!$E$106="X",INDIRECT("'DATA - økonomi'!AH"&amp;4+15*$A101+4*$A101+4),0)+IF(Analyse!$E$107="X",INDIRECT("'DATA - økonomi'!AH"&amp;4+15*$A101+4*$A101+5),0)+IF(Analyse!$E$108="X",INDIRECT("'DATA - økonomi'!AH"&amp;4+15*$A101+4*$A101+6),0)+IF(Analyse!$E$109="X",INDIRECT("'DATA - økonomi'!AH"&amp;4+15*$A101+4*$A101+7),0)+IF(Analyse!$E$110="X",INDIRECT("'DATA - økonomi'!AH"&amp;4+15*$A101+4*$A101+8),0)+IF(Analyse!$E$111="X",INDIRECT("'DATA - økonomi'!AH"&amp;4+15*$A101+4*$A101+9),0)+IF(Analyse!$E$112="X",INDIRECT("'DATA - økonomi'!AH"&amp;4+15*$A101+4*$A101+10),0)+IF(Analyse!$E$115="X",INDIRECT("'DATA - økonomi'!AH"&amp;4+15*$A101+4*$A101+11),0)+IF(Analyse!$E$116="X",INDIRECT("'DATA - økonomi'!AH"&amp;4+15*$A101+4*$A101+12),0)+IF(Analyse!$E$117="X",INDIRECT("'DATA - økonomi'!AH"&amp;4+15*$A101+4*$A101+13),0)+IF(Analyse!$E$129="X",INDIRECT("'DATA - økonomi'!AH"&amp;4+15*$A101+4*$A101+14),0)</f>
        <v>0</v>
      </c>
      <c r="AI101" s="36">
        <f ca="1">IF(Analyse!$E$3="X",INDIRECT("'DATA - økonomi'!AI"&amp;4+15*$A101+4*$A101+0),0)+IF(Analyse!$E$4="X",INDIRECT("'DATA - økonomi'!AI"&amp;4+15*$A101+4*$A101+1),0)+IF(Analyse!$E$104="X",INDIRECT("'DATA - økonomi'!AI"&amp;4+15*$A101+4*$A101+2),0)+IF(Analyse!$E$105="X",INDIRECT("'DATA - økonomi'!AI"&amp;4+15*$A101+4*$A101+3),0)+IF(Analyse!$E$106="X",INDIRECT("'DATA - økonomi'!AI"&amp;4+15*$A101+4*$A101+4),0)+IF(Analyse!$E$107="X",INDIRECT("'DATA - økonomi'!AI"&amp;4+15*$A101+4*$A101+5),0)+IF(Analyse!$E$108="X",INDIRECT("'DATA - økonomi'!AI"&amp;4+15*$A101+4*$A101+6),0)+IF(Analyse!$E$109="X",INDIRECT("'DATA - økonomi'!AI"&amp;4+15*$A101+4*$A101+7),0)+IF(Analyse!$E$110="X",INDIRECT("'DATA - økonomi'!AI"&amp;4+15*$A101+4*$A101+8),0)+IF(Analyse!$E$111="X",INDIRECT("'DATA - økonomi'!AI"&amp;4+15*$A101+4*$A101+9),0)+IF(Analyse!$E$112="X",INDIRECT("'DATA - økonomi'!AI"&amp;4+15*$A101+4*$A101+10),0)+IF(Analyse!$E$115="X",INDIRECT("'DATA - økonomi'!AI"&amp;4+15*$A101+4*$A101+11),0)+IF(Analyse!$E$116="X",INDIRECT("'DATA - økonomi'!AI"&amp;4+15*$A101+4*$A101+12),0)+IF(Analyse!$E$117="X",INDIRECT("'DATA - økonomi'!AI"&amp;4+15*$A101+4*$A101+13),0)+IF(Analyse!$E$129="X",INDIRECT("'DATA - økonomi'!AI"&amp;4+15*$A101+4*$A101+14),0)</f>
        <v>0</v>
      </c>
      <c r="AJ101" s="36">
        <f ca="1">IF(Analyse!$E$3="X",INDIRECT("'DATA - økonomi'!AJ"&amp;4+15*$A101+4*$A101+0),0)+IF(Analyse!$E$4="X",INDIRECT("'DATA - økonomi'!AJ"&amp;4+15*$A101+4*$A101+1),0)+IF(Analyse!$E$104="X",INDIRECT("'DATA - økonomi'!AJ"&amp;4+15*$A101+4*$A101+2),0)+IF(Analyse!$E$105="X",INDIRECT("'DATA - økonomi'!AJ"&amp;4+15*$A101+4*$A101+3),0)+IF(Analyse!$E$106="X",INDIRECT("'DATA - økonomi'!AJ"&amp;4+15*$A101+4*$A101+4),0)+IF(Analyse!$E$107="X",INDIRECT("'DATA - økonomi'!AJ"&amp;4+15*$A101+4*$A101+5),0)+IF(Analyse!$E$108="X",INDIRECT("'DATA - økonomi'!AJ"&amp;4+15*$A101+4*$A101+6),0)+IF(Analyse!$E$109="X",INDIRECT("'DATA - økonomi'!AJ"&amp;4+15*$A101+4*$A101+7),0)+IF(Analyse!$E$110="X",INDIRECT("'DATA - økonomi'!AJ"&amp;4+15*$A101+4*$A101+8),0)+IF(Analyse!$E$111="X",INDIRECT("'DATA - økonomi'!AJ"&amp;4+15*$A101+4*$A101+9),0)+IF(Analyse!$E$112="X",INDIRECT("'DATA - økonomi'!AJ"&amp;4+15*$A101+4*$A101+10),0)+IF(Analyse!$E$115="X",INDIRECT("'DATA - økonomi'!AJ"&amp;4+15*$A101+4*$A101+11),0)+IF(Analyse!$E$116="X",INDIRECT("'DATA - økonomi'!AJ"&amp;4+15*$A101+4*$A101+12),0)+IF(Analyse!$E$117="X",INDIRECT("'DATA - økonomi'!AJ"&amp;4+15*$A101+4*$A101+13),0)+IF(Analyse!$E$129="X",INDIRECT("'DATA - økonomi'!AJ"&amp;4+15*$A101+4*$A101+14),0)</f>
        <v>0</v>
      </c>
      <c r="AK101" s="36">
        <f ca="1">IF(Analyse!$E$3="X",INDIRECT("'DATA - økonomi'!AK"&amp;4+15*$A101+4*$A101+0),0)+IF(Analyse!$E$4="X",INDIRECT("'DATA - økonomi'!AK"&amp;4+15*$A101+4*$A101+1),0)+IF(Analyse!$E$104="X",INDIRECT("'DATA - økonomi'!AK"&amp;4+15*$A101+4*$A101+2),0)+IF(Analyse!$E$105="X",INDIRECT("'DATA - økonomi'!AK"&amp;4+15*$A101+4*$A101+3),0)+IF(Analyse!$E$106="X",INDIRECT("'DATA - økonomi'!AK"&amp;4+15*$A101+4*$A101+4),0)+IF(Analyse!$E$107="X",INDIRECT("'DATA - økonomi'!AK"&amp;4+15*$A101+4*$A101+5),0)+IF(Analyse!$E$108="X",INDIRECT("'DATA - økonomi'!AK"&amp;4+15*$A101+4*$A101+6),0)+IF(Analyse!$E$109="X",INDIRECT("'DATA - økonomi'!AK"&amp;4+15*$A101+4*$A101+7),0)+IF(Analyse!$E$110="X",INDIRECT("'DATA - økonomi'!AK"&amp;4+15*$A101+4*$A101+8),0)+IF(Analyse!$E$111="X",INDIRECT("'DATA - økonomi'!AK"&amp;4+15*$A101+4*$A101+9),0)+IF(Analyse!$E$112="X",INDIRECT("'DATA - økonomi'!AK"&amp;4+15*$A101+4*$A101+10),0)+IF(Analyse!$E$115="X",INDIRECT("'DATA - økonomi'!AK"&amp;4+15*$A101+4*$A101+11),0)+IF(Analyse!$E$116="X",INDIRECT("'DATA - økonomi'!AK"&amp;4+15*$A101+4*$A101+12),0)+IF(Analyse!$E$117="X",INDIRECT("'DATA - økonomi'!AK"&amp;4+15*$A101+4*$A101+13),0)+IF(Analyse!$E$129="X",INDIRECT("'DATA - økonomi'!AK"&amp;4+15*$A101+4*$A101+14),0)</f>
        <v>0</v>
      </c>
      <c r="AL101" s="36">
        <f ca="1">IF(Analyse!$E$3="X",INDIRECT("'DATA - økonomi'!AL"&amp;4+15*$A101+4*$A101+0),0)+IF(Analyse!$E$4="X",INDIRECT("'DATA - økonomi'!AL"&amp;4+15*$A101+4*$A101+1),0)+IF(Analyse!$E$104="X",INDIRECT("'DATA - økonomi'!AL"&amp;4+15*$A101+4*$A101+2),0)+IF(Analyse!$E$105="X",INDIRECT("'DATA - økonomi'!AL"&amp;4+15*$A101+4*$A101+3),0)+IF(Analyse!$E$106="X",INDIRECT("'DATA - økonomi'!AL"&amp;4+15*$A101+4*$A101+4),0)+IF(Analyse!$E$107="X",INDIRECT("'DATA - økonomi'!AL"&amp;4+15*$A101+4*$A101+5),0)+IF(Analyse!$E$108="X",INDIRECT("'DATA - økonomi'!AL"&amp;4+15*$A101+4*$A101+6),0)+IF(Analyse!$E$109="X",INDIRECT("'DATA - økonomi'!AL"&amp;4+15*$A101+4*$A101+7),0)+IF(Analyse!$E$110="X",INDIRECT("'DATA - økonomi'!AL"&amp;4+15*$A101+4*$A101+8),0)+IF(Analyse!$E$111="X",INDIRECT("'DATA - økonomi'!AL"&amp;4+15*$A101+4*$A101+9),0)+IF(Analyse!$E$112="X",INDIRECT("'DATA - økonomi'!AL"&amp;4+15*$A101+4*$A101+10),0)+IF(Analyse!$E$115="X",INDIRECT("'DATA - økonomi'!AL"&amp;4+15*$A101+4*$A101+11),0)+IF(Analyse!$E$116="X",INDIRECT("'DATA - økonomi'!AL"&amp;4+15*$A101+4*$A101+12),0)+IF(Analyse!$E$117="X",INDIRECT("'DATA - økonomi'!AL"&amp;4+15*$A101+4*$A101+13),0)+IF(Analyse!$E$129="X",INDIRECT("'DATA - økonomi'!AL"&amp;4+15*$A101+4*$A101+14),0)</f>
        <v>0</v>
      </c>
      <c r="AM101" s="36">
        <f ca="1">IF(Analyse!$E$3="X",INDIRECT("'DATA - økonomi'!AM"&amp;4+15*$A101+4*$A101+0),0)+IF(Analyse!$E$4="X",INDIRECT("'DATA - økonomi'!AM"&amp;4+15*$A101+4*$A101+1),0)+IF(Analyse!$E$104="X",INDIRECT("'DATA - økonomi'!AM"&amp;4+15*$A101+4*$A101+2),0)+IF(Analyse!$E$105="X",INDIRECT("'DATA - økonomi'!AM"&amp;4+15*$A101+4*$A101+3),0)+IF(Analyse!$E$106="X",INDIRECT("'DATA - økonomi'!AM"&amp;4+15*$A101+4*$A101+4),0)+IF(Analyse!$E$107="X",INDIRECT("'DATA - økonomi'!AM"&amp;4+15*$A101+4*$A101+5),0)+IF(Analyse!$E$108="X",INDIRECT("'DATA - økonomi'!AM"&amp;4+15*$A101+4*$A101+6),0)+IF(Analyse!$E$109="X",INDIRECT("'DATA - økonomi'!AM"&amp;4+15*$A101+4*$A101+7),0)+IF(Analyse!$E$110="X",INDIRECT("'DATA - økonomi'!AM"&amp;4+15*$A101+4*$A101+8),0)+IF(Analyse!$E$111="X",INDIRECT("'DATA - økonomi'!AM"&amp;4+15*$A101+4*$A101+9),0)+IF(Analyse!$E$112="X",INDIRECT("'DATA - økonomi'!AM"&amp;4+15*$A101+4*$A101+10),0)+IF(Analyse!$E$115="X",INDIRECT("'DATA - økonomi'!AM"&amp;4+15*$A101+4*$A101+11),0)+IF(Analyse!$E$116="X",INDIRECT("'DATA - økonomi'!AM"&amp;4+15*$A101+4*$A101+12),0)+IF(Analyse!$E$117="X",INDIRECT("'DATA - økonomi'!AM"&amp;4+15*$A101+4*$A101+13),0)+IF(Analyse!$E$129="X",INDIRECT("'DATA - økonomi'!AM"&amp;4+15*$A101+4*$A101+14),0)</f>
        <v>0</v>
      </c>
      <c r="AN101" s="36">
        <f ca="1">IF(Analyse!$E$3="X",INDIRECT("'DATA - økonomi'!AN"&amp;4+15*$A101+4*$A101+0),0)+IF(Analyse!$E$4="X",INDIRECT("'DATA - økonomi'!AN"&amp;4+15*$A101+4*$A101+1),0)+IF(Analyse!$E$104="X",INDIRECT("'DATA - økonomi'!AN"&amp;4+15*$A101+4*$A101+2),0)+IF(Analyse!$E$105="X",INDIRECT("'DATA - økonomi'!AN"&amp;4+15*$A101+4*$A101+3),0)+IF(Analyse!$E$106="X",INDIRECT("'DATA - økonomi'!AN"&amp;4+15*$A101+4*$A101+4),0)+IF(Analyse!$E$107="X",INDIRECT("'DATA - økonomi'!AN"&amp;4+15*$A101+4*$A101+5),0)+IF(Analyse!$E$108="X",INDIRECT("'DATA - økonomi'!AN"&amp;4+15*$A101+4*$A101+6),0)+IF(Analyse!$E$109="X",INDIRECT("'DATA - økonomi'!AN"&amp;4+15*$A101+4*$A101+7),0)+IF(Analyse!$E$110="X",INDIRECT("'DATA - økonomi'!AN"&amp;4+15*$A101+4*$A101+8),0)+IF(Analyse!$E$111="X",INDIRECT("'DATA - økonomi'!AN"&amp;4+15*$A101+4*$A101+9),0)+IF(Analyse!$E$112="X",INDIRECT("'DATA - økonomi'!AN"&amp;4+15*$A101+4*$A101+10),0)+IF(Analyse!$E$115="X",INDIRECT("'DATA - økonomi'!AN"&amp;4+15*$A101+4*$A101+11),0)+IF(Analyse!$E$116="X",INDIRECT("'DATA - økonomi'!AN"&amp;4+15*$A101+4*$A101+12),0)+IF(Analyse!$E$117="X",INDIRECT("'DATA - økonomi'!AN"&amp;4+15*$A101+4*$A101+13),0)+IF(Analyse!$E$129="X",INDIRECT("'DATA - økonomi'!AN"&amp;4+15*$A101+4*$A101+14),0)</f>
        <v>0</v>
      </c>
      <c r="AO101" s="36">
        <f ca="1">IF(Analyse!$E$3="X",INDIRECT("'DATA - økonomi'!AO"&amp;4+15*$A101+4*$A101+0),0)+IF(Analyse!$E$4="X",INDIRECT("'DATA - økonomi'!AO"&amp;4+15*$A101+4*$A101+1),0)+IF(Analyse!$E$104="X",INDIRECT("'DATA - økonomi'!AO"&amp;4+15*$A101+4*$A101+2),0)+IF(Analyse!$E$105="X",INDIRECT("'DATA - økonomi'!AO"&amp;4+15*$A101+4*$A101+3),0)+IF(Analyse!$E$106="X",INDIRECT("'DATA - økonomi'!AO"&amp;4+15*$A101+4*$A101+4),0)+IF(Analyse!$E$107="X",INDIRECT("'DATA - økonomi'!AO"&amp;4+15*$A101+4*$A101+5),0)+IF(Analyse!$E$108="X",INDIRECT("'DATA - økonomi'!AO"&amp;4+15*$A101+4*$A101+6),0)+IF(Analyse!$E$109="X",INDIRECT("'DATA - økonomi'!AO"&amp;4+15*$A101+4*$A101+7),0)+IF(Analyse!$E$110="X",INDIRECT("'DATA - økonomi'!AO"&amp;4+15*$A101+4*$A101+8),0)+IF(Analyse!$E$111="X",INDIRECT("'DATA - økonomi'!AO"&amp;4+15*$A101+4*$A101+9),0)+IF(Analyse!$E$112="X",INDIRECT("'DATA - økonomi'!AO"&amp;4+15*$A101+4*$A101+10),0)+IF(Analyse!$E$115="X",INDIRECT("'DATA - økonomi'!AO"&amp;4+15*$A101+4*$A101+11),0)+IF(Analyse!$E$116="X",INDIRECT("'DATA - økonomi'!AO"&amp;4+15*$A101+4*$A101+12),0)+IF(Analyse!$E$117="X",INDIRECT("'DATA - økonomi'!AO"&amp;4+15*$A101+4*$A101+13),0)+IF(Analyse!$E$129="X",INDIRECT("'DATA - økonomi'!AO"&amp;4+15*$A101+4*$A101+14),0)</f>
        <v>0</v>
      </c>
      <c r="AP101" s="30"/>
      <c r="AQ101" s="35" t="s">
        <v>109</v>
      </c>
      <c r="AR101" s="36">
        <f ca="1">INDIRECT("'DATA - økonomi'!AE"&amp;($A204+1)*19)</f>
        <v>134886.02399999998</v>
      </c>
      <c r="AS101" s="36">
        <f ca="1">INDIRECT("'DATA - økonomi'!AF"&amp;($A204+1)*19)</f>
        <v>136657.17600000001</v>
      </c>
      <c r="AT101" s="36">
        <f ca="1">INDIRECT("'DATA - økonomi'!AG"&amp;($A204+1)*19)</f>
        <v>137774.715</v>
      </c>
      <c r="AU101" s="36">
        <f ca="1">INDIRECT("'DATA - økonomi'!AH"&amp;($A204+1)*19)</f>
        <v>139439.508</v>
      </c>
      <c r="AV101" s="36">
        <f ca="1">INDIRECT("'DATA - økonomi'!AI"&amp;($A204+1)*19)</f>
        <v>140302.29399999999</v>
      </c>
      <c r="AW101" s="36">
        <f ca="1">INDIRECT("'DATA - økonomi'!AJ"&amp;($A204+1)*19)</f>
        <v>140948.28</v>
      </c>
      <c r="AX101" s="36">
        <f ca="1">INDIRECT("'DATA - økonomi'!AK"&amp;($A204+1)*19)</f>
        <v>142321.23199999999</v>
      </c>
      <c r="AY101" s="36">
        <f ca="1">INDIRECT("'DATA - økonomi'!AL"&amp;($A204+1)*19)</f>
        <v>143269.5</v>
      </c>
      <c r="AZ101" s="36">
        <f ca="1">INDIRECT("'DATA - økonomi'!AM"&amp;($A204+1)*19)</f>
        <v>144861.42000000001</v>
      </c>
      <c r="BA101" s="36">
        <f ca="1">INDIRECT("'DATA - økonomi'!AN"&amp;($A204+1)*19)</f>
        <v>145693.038</v>
      </c>
      <c r="BB101" s="36">
        <f ca="1">INDIRECT("'DATA - økonomi'!AO"&amp;($A204+1)*19)</f>
        <v>146451.71799999999</v>
      </c>
      <c r="BC101" s="30"/>
    </row>
    <row r="102" spans="1:55" x14ac:dyDescent="0.25">
      <c r="A102" s="32">
        <v>98</v>
      </c>
      <c r="B102" s="35" t="s">
        <v>110</v>
      </c>
      <c r="C102" s="36">
        <f ca="1">IF(Analyse!$E$3="X",INDIRECT("'DATA - økonomi'!C"&amp;4+15*$A102+4*$A102+0),0)+IF(Analyse!$E$4="X",INDIRECT("'DATA - økonomi'!C"&amp;4+15*$A102+4*$A102+1),0)+IF(Analyse!$E$104="X",INDIRECT("'DATA - økonomi'!C"&amp;4+15*$A102+4*$A102+2),0)+IF(Analyse!$E$105="X",INDIRECT("'DATA - økonomi'!C"&amp;4+15*$A102+4*$A102+3),0)+IF(Analyse!$E$106="X",INDIRECT("'DATA - økonomi'!C"&amp;4+15*$A102+4*$A102+4),0)+IF(Analyse!$E$107="X",INDIRECT("'DATA - økonomi'!C"&amp;4+15*$A102+4*$A102+5),0)+IF(Analyse!$E$108="X",INDIRECT("'DATA - økonomi'!C"&amp;4+15*$A102+4*$A102+6),0)+IF(Analyse!$E$109="X",INDIRECT("'DATA - økonomi'!C"&amp;4+15*$A102+4*$A102+7),0)+IF(Analyse!$E$110="X",INDIRECT("'DATA - økonomi'!C"&amp;4+15*$A102+4*$A102+8),0)+IF(Analyse!$E$111="X",INDIRECT("'DATA - økonomi'!C"&amp;4+15*$A102+4*$A102+9),0)+IF(Analyse!$E$112="X",INDIRECT("'DATA - økonomi'!C"&amp;4+15*$A102+4*$A102+10),0)+IF(Analyse!$E$115="X",INDIRECT("'DATA - økonomi'!C"&amp;4+15*$A102+4*$A102+11),0)+IF(Analyse!$E$116="X",INDIRECT("'DATA - økonomi'!C"&amp;4+15*$A102+4*$A102+12),0)+IF(Analyse!$E$117="X",INDIRECT("'DATA - økonomi'!C"&amp;4+15*$A102+4*$A102+13),0)+IF(Analyse!$E$129="X",INDIRECT("'DATA - økonomi'!C"&amp;4+15*$A102+4*$A102+14),0)</f>
        <v>0</v>
      </c>
      <c r="D102" s="36">
        <f ca="1">IF(Analyse!$E$3="X",INDIRECT("'DATA - økonomi'!D"&amp;4+15*$A102+4*$A102+0),0)+IF(Analyse!$E$4="X",INDIRECT("'DATA - økonomi'!D"&amp;4+15*$A102+4*$A102+1),0)+IF(Analyse!$E$104="X",INDIRECT("'DATA - økonomi'!D"&amp;4+15*$A102+4*$A102+2),0)+IF(Analyse!$E$105="X",INDIRECT("'DATA - økonomi'!D"&amp;4+15*$A102+4*$A102+3),0)+IF(Analyse!$E$106="X",INDIRECT("'DATA - økonomi'!D"&amp;4+15*$A102+4*$A102+4),0)+IF(Analyse!$E$107="X",INDIRECT("'DATA - økonomi'!D"&amp;4+15*$A102+4*$A102+5),0)+IF(Analyse!$E$108="X",INDIRECT("'DATA - økonomi'!D"&amp;4+15*$A102+4*$A102+6),0)+IF(Analyse!$E$109="X",INDIRECT("'DATA - økonomi'!D"&amp;4+15*$A102+4*$A102+7),0)+IF(Analyse!$E$110="X",INDIRECT("'DATA - økonomi'!D"&amp;4+15*$A102+4*$A102+8),0)+IF(Analyse!$E$111="X",INDIRECT("'DATA - økonomi'!D"&amp;4+15*$A102+4*$A102+9),0)+IF(Analyse!$E$112="X",INDIRECT("'DATA - økonomi'!D"&amp;4+15*$A102+4*$A102+10),0)+IF(Analyse!$E$115="X",INDIRECT("'DATA - økonomi'!D"&amp;4+15*$A102+4*$A102+11),0)+IF(Analyse!$E$116="X",INDIRECT("'DATA - økonomi'!D"&amp;4+15*$A102+4*$A102+12),0)+IF(Analyse!$E$117="X",INDIRECT("'DATA - økonomi'!D"&amp;4+15*$A102+4*$A102+13),0)+IF(Analyse!$E$129="X",INDIRECT("'DATA - økonomi'!D"&amp;4+15*$A102+4*$A102+14),0)</f>
        <v>0</v>
      </c>
      <c r="E102" s="36">
        <f ca="1">IF(Analyse!$E$3="X",INDIRECT("'DATA - økonomi'!E"&amp;4+15*$A102+4*$A102+0),0)+IF(Analyse!$E$4="X",INDIRECT("'DATA - økonomi'!E"&amp;4+15*$A102+4*$A102+1),0)+IF(Analyse!$E$104="X",INDIRECT("'DATA - økonomi'!E"&amp;4+15*$A102+4*$A102+2),0)+IF(Analyse!$E$105="X",INDIRECT("'DATA - økonomi'!E"&amp;4+15*$A102+4*$A102+3),0)+IF(Analyse!$E$106="X",INDIRECT("'DATA - økonomi'!E"&amp;4+15*$A102+4*$A102+4),0)+IF(Analyse!$E$107="X",INDIRECT("'DATA - økonomi'!E"&amp;4+15*$A102+4*$A102+5),0)+IF(Analyse!$E$108="X",INDIRECT("'DATA - økonomi'!E"&amp;4+15*$A102+4*$A102+6),0)+IF(Analyse!$E$109="X",INDIRECT("'DATA - økonomi'!E"&amp;4+15*$A102+4*$A102+7),0)+IF(Analyse!$E$110="X",INDIRECT("'DATA - økonomi'!E"&amp;4+15*$A102+4*$A102+8),0)+IF(Analyse!$E$111="X",INDIRECT("'DATA - økonomi'!E"&amp;4+15*$A102+4*$A102+9),0)+IF(Analyse!$E$112="X",INDIRECT("'DATA - økonomi'!E"&amp;4+15*$A102+4*$A102+10),0)+IF(Analyse!$E$115="X",INDIRECT("'DATA - økonomi'!E"&amp;4+15*$A102+4*$A102+11),0)+IF(Analyse!$E$116="X",INDIRECT("'DATA - økonomi'!E"&amp;4+15*$A102+4*$A102+12),0)+IF(Analyse!$E$117="X",INDIRECT("'DATA - økonomi'!E"&amp;4+15*$A102+4*$A102+13),0)+IF(Analyse!$E$129="X",INDIRECT("'DATA - økonomi'!E"&amp;4+15*$A102+4*$A102+14),0)</f>
        <v>0</v>
      </c>
      <c r="F102" s="36">
        <f ca="1">IF(Analyse!$E$3="X",INDIRECT("'DATA - økonomi'!F"&amp;4+15*$A102+4*$A102+0),0)+IF(Analyse!$E$4="X",INDIRECT("'DATA - økonomi'!F"&amp;4+15*$A102+4*$A102+1),0)+IF(Analyse!$E$104="X",INDIRECT("'DATA - økonomi'!F"&amp;4+15*$A102+4*$A102+2),0)+IF(Analyse!$E$105="X",INDIRECT("'DATA - økonomi'!F"&amp;4+15*$A102+4*$A102+3),0)+IF(Analyse!$E$106="X",INDIRECT("'DATA - økonomi'!F"&amp;4+15*$A102+4*$A102+4),0)+IF(Analyse!$E$107="X",INDIRECT("'DATA - økonomi'!F"&amp;4+15*$A102+4*$A102+5),0)+IF(Analyse!$E$108="X",INDIRECT("'DATA - økonomi'!F"&amp;4+15*$A102+4*$A102+6),0)+IF(Analyse!$E$109="X",INDIRECT("'DATA - økonomi'!F"&amp;4+15*$A102+4*$A102+7),0)+IF(Analyse!$E$110="X",INDIRECT("'DATA - økonomi'!F"&amp;4+15*$A102+4*$A102+8),0)+IF(Analyse!$E$111="X",INDIRECT("'DATA - økonomi'!F"&amp;4+15*$A102+4*$A102+9),0)+IF(Analyse!$E$112="X",INDIRECT("'DATA - økonomi'!F"&amp;4+15*$A102+4*$A102+10),0)+IF(Analyse!$E$115="X",INDIRECT("'DATA - økonomi'!F"&amp;4+15*$A102+4*$A102+11),0)+IF(Analyse!$E$116="X",INDIRECT("'DATA - økonomi'!F"&amp;4+15*$A102+4*$A102+12),0)+IF(Analyse!$E$117="X",INDIRECT("'DATA - økonomi'!F"&amp;4+15*$A102+4*$A102+13),0)+IF(Analyse!$E$129="X",INDIRECT("'DATA - økonomi'!F"&amp;4+15*$A102+4*$A102+14),0)</f>
        <v>0</v>
      </c>
      <c r="G102" s="36">
        <f ca="1">IF(Analyse!$E$3="X",INDIRECT("'DATA - økonomi'!G"&amp;4+15*$A102+4*$A102+0),0)+IF(Analyse!$E$4="X",INDIRECT("'DATA - økonomi'!G"&amp;4+15*$A102+4*$A102+1),0)+IF(Analyse!$E$104="X",INDIRECT("'DATA - økonomi'!G"&amp;4+15*$A102+4*$A102+2),0)+IF(Analyse!$E$105="X",INDIRECT("'DATA - økonomi'!G"&amp;4+15*$A102+4*$A102+3),0)+IF(Analyse!$E$106="X",INDIRECT("'DATA - økonomi'!G"&amp;4+15*$A102+4*$A102+4),0)+IF(Analyse!$E$107="X",INDIRECT("'DATA - økonomi'!G"&amp;4+15*$A102+4*$A102+5),0)+IF(Analyse!$E$108="X",INDIRECT("'DATA - økonomi'!G"&amp;4+15*$A102+4*$A102+6),0)+IF(Analyse!$E$109="X",INDIRECT("'DATA - økonomi'!G"&amp;4+15*$A102+4*$A102+7),0)+IF(Analyse!$E$110="X",INDIRECT("'DATA - økonomi'!G"&amp;4+15*$A102+4*$A102+8),0)+IF(Analyse!$E$111="X",INDIRECT("'DATA - økonomi'!G"&amp;4+15*$A102+4*$A102+9),0)+IF(Analyse!$E$112="X",INDIRECT("'DATA - økonomi'!G"&amp;4+15*$A102+4*$A102+10),0)+IF(Analyse!$E$115="X",INDIRECT("'DATA - økonomi'!G"&amp;4+15*$A102+4*$A102+11),0)+IF(Analyse!$E$116="X",INDIRECT("'DATA - økonomi'!G"&amp;4+15*$A102+4*$A102+12),0)+IF(Analyse!$E$117="X",INDIRECT("'DATA - økonomi'!G"&amp;4+15*$A102+4*$A102+13),0)+IF(Analyse!$E$129="X",INDIRECT("'DATA - økonomi'!G"&amp;4+15*$A102+4*$A102+14),0)</f>
        <v>0</v>
      </c>
      <c r="H102" s="36">
        <f ca="1">IF(Analyse!$E$3="X",INDIRECT("'DATA - økonomi'!H"&amp;4+15*$A102+4*$A102+0),0)+IF(Analyse!$E$4="X",INDIRECT("'DATA - økonomi'!H"&amp;4+15*$A102+4*$A102+1),0)+IF(Analyse!$E$104="X",INDIRECT("'DATA - økonomi'!H"&amp;4+15*$A102+4*$A102+2),0)+IF(Analyse!$E$105="X",INDIRECT("'DATA - økonomi'!H"&amp;4+15*$A102+4*$A102+3),0)+IF(Analyse!$E$106="X",INDIRECT("'DATA - økonomi'!H"&amp;4+15*$A102+4*$A102+4),0)+IF(Analyse!$E$107="X",INDIRECT("'DATA - økonomi'!H"&amp;4+15*$A102+4*$A102+5),0)+IF(Analyse!$E$108="X",INDIRECT("'DATA - økonomi'!H"&amp;4+15*$A102+4*$A102+6),0)+IF(Analyse!$E$109="X",INDIRECT("'DATA - økonomi'!H"&amp;4+15*$A102+4*$A102+7),0)+IF(Analyse!$E$110="X",INDIRECT("'DATA - økonomi'!H"&amp;4+15*$A102+4*$A102+8),0)+IF(Analyse!$E$111="X",INDIRECT("'DATA - økonomi'!H"&amp;4+15*$A102+4*$A102+9),0)+IF(Analyse!$E$112="X",INDIRECT("'DATA - økonomi'!H"&amp;4+15*$A102+4*$A102+10),0)+IF(Analyse!$E$115="X",INDIRECT("'DATA - økonomi'!H"&amp;4+15*$A102+4*$A102+11),0)+IF(Analyse!$E$116="X",INDIRECT("'DATA - økonomi'!H"&amp;4+15*$A102+4*$A102+12),0)+IF(Analyse!$E$117="X",INDIRECT("'DATA - økonomi'!H"&amp;4+15*$A102+4*$A102+13),0)+IF(Analyse!$E$129="X",INDIRECT("'DATA - økonomi'!H"&amp;4+15*$A102+4*$A102+14),0)</f>
        <v>0</v>
      </c>
      <c r="I102" s="36">
        <f ca="1">IF(Analyse!$E$3="X",INDIRECT("'DATA - økonomi'!I"&amp;4+15*$A102+4*$A102+0),0)+IF(Analyse!$E$4="X",INDIRECT("'DATA - økonomi'!I"&amp;4+15*$A102+4*$A102+1),0)+IF(Analyse!$E$104="X",INDIRECT("'DATA - økonomi'!I"&amp;4+15*$A102+4*$A102+2),0)+IF(Analyse!$E$105="X",INDIRECT("'DATA - økonomi'!I"&amp;4+15*$A102+4*$A102+3),0)+IF(Analyse!$E$106="X",INDIRECT("'DATA - økonomi'!I"&amp;4+15*$A102+4*$A102+4),0)+IF(Analyse!$E$107="X",INDIRECT("'DATA - økonomi'!I"&amp;4+15*$A102+4*$A102+5),0)+IF(Analyse!$E$108="X",INDIRECT("'DATA - økonomi'!I"&amp;4+15*$A102+4*$A102+6),0)+IF(Analyse!$E$109="X",INDIRECT("'DATA - økonomi'!I"&amp;4+15*$A102+4*$A102+7),0)+IF(Analyse!$E$110="X",INDIRECT("'DATA - økonomi'!I"&amp;4+15*$A102+4*$A102+8),0)+IF(Analyse!$E$111="X",INDIRECT("'DATA - økonomi'!I"&amp;4+15*$A102+4*$A102+9),0)+IF(Analyse!$E$112="X",INDIRECT("'DATA - økonomi'!I"&amp;4+15*$A102+4*$A102+10),0)+IF(Analyse!$E$115="X",INDIRECT("'DATA - økonomi'!I"&amp;4+15*$A102+4*$A102+11),0)+IF(Analyse!$E$116="X",INDIRECT("'DATA - økonomi'!I"&amp;4+15*$A102+4*$A102+12),0)+IF(Analyse!$E$117="X",INDIRECT("'DATA - økonomi'!I"&amp;4+15*$A102+4*$A102+13),0)+IF(Analyse!$E$129="X",INDIRECT("'DATA - økonomi'!I"&amp;4+15*$A102+4*$A102+14),0)</f>
        <v>0</v>
      </c>
      <c r="J102" s="36">
        <f ca="1">IF(Analyse!$E$3="X",INDIRECT("'DATA - økonomi'!J"&amp;4+15*$A102+4*$A102+0),0)+IF(Analyse!$E$4="X",INDIRECT("'DATA - økonomi'!J"&amp;4+15*$A102+4*$A102+1),0)+IF(Analyse!$E$104="X",INDIRECT("'DATA - økonomi'!J"&amp;4+15*$A102+4*$A102+2),0)+IF(Analyse!$E$105="X",INDIRECT("'DATA - økonomi'!J"&amp;4+15*$A102+4*$A102+3),0)+IF(Analyse!$E$106="X",INDIRECT("'DATA - økonomi'!J"&amp;4+15*$A102+4*$A102+4),0)+IF(Analyse!$E$107="X",INDIRECT("'DATA - økonomi'!J"&amp;4+15*$A102+4*$A102+5),0)+IF(Analyse!$E$108="X",INDIRECT("'DATA - økonomi'!J"&amp;4+15*$A102+4*$A102+6),0)+IF(Analyse!$E$109="X",INDIRECT("'DATA - økonomi'!J"&amp;4+15*$A102+4*$A102+7),0)+IF(Analyse!$E$110="X",INDIRECT("'DATA - økonomi'!J"&amp;4+15*$A102+4*$A102+8),0)+IF(Analyse!$E$111="X",INDIRECT("'DATA - økonomi'!J"&amp;4+15*$A102+4*$A102+9),0)+IF(Analyse!$E$112="X",INDIRECT("'DATA - økonomi'!J"&amp;4+15*$A102+4*$A102+10),0)+IF(Analyse!$E$115="X",INDIRECT("'DATA - økonomi'!J"&amp;4+15*$A102+4*$A102+11),0)+IF(Analyse!$E$116="X",INDIRECT("'DATA - økonomi'!J"&amp;4+15*$A102+4*$A102+12),0)+IF(Analyse!$E$117="X",INDIRECT("'DATA - økonomi'!J"&amp;4+15*$A102+4*$A102+13),0)+IF(Analyse!$E$129="X",INDIRECT("'DATA - økonomi'!J"&amp;4+15*$A102+4*$A102+14),0)</f>
        <v>0</v>
      </c>
      <c r="K102" s="36">
        <f ca="1">IF(Analyse!$E$3="X",INDIRECT("'DATA - økonomi'!K"&amp;4+15*$A102+4*$A102+0),0)+IF(Analyse!$E$4="X",INDIRECT("'DATA - økonomi'!K"&amp;4+15*$A102+4*$A102+1),0)+IF(Analyse!$E$104="X",INDIRECT("'DATA - økonomi'!K"&amp;4+15*$A102+4*$A102+2),0)+IF(Analyse!$E$105="X",INDIRECT("'DATA - økonomi'!K"&amp;4+15*$A102+4*$A102+3),0)+IF(Analyse!$E$106="X",INDIRECT("'DATA - økonomi'!K"&amp;4+15*$A102+4*$A102+4),0)+IF(Analyse!$E$107="X",INDIRECT("'DATA - økonomi'!K"&amp;4+15*$A102+4*$A102+5),0)+IF(Analyse!$E$108="X",INDIRECT("'DATA - økonomi'!K"&amp;4+15*$A102+4*$A102+6),0)+IF(Analyse!$E$109="X",INDIRECT("'DATA - økonomi'!K"&amp;4+15*$A102+4*$A102+7),0)+IF(Analyse!$E$110="X",INDIRECT("'DATA - økonomi'!K"&amp;4+15*$A102+4*$A102+8),0)+IF(Analyse!$E$111="X",INDIRECT("'DATA - økonomi'!K"&amp;4+15*$A102+4*$A102+9),0)+IF(Analyse!$E$112="X",INDIRECT("'DATA - økonomi'!K"&amp;4+15*$A102+4*$A102+10),0)+IF(Analyse!$E$115="X",INDIRECT("'DATA - økonomi'!K"&amp;4+15*$A102+4*$A102+11),0)+IF(Analyse!$E$116="X",INDIRECT("'DATA - økonomi'!K"&amp;4+15*$A102+4*$A102+12),0)+IF(Analyse!$E$117="X",INDIRECT("'DATA - økonomi'!K"&amp;4+15*$A102+4*$A102+13),0)+IF(Analyse!$E$129="X",INDIRECT("'DATA - økonomi'!K"&amp;4+15*$A102+4*$A102+14),0)</f>
        <v>0</v>
      </c>
      <c r="L102" s="36">
        <f ca="1">IF(Analyse!$E$3="X",INDIRECT("'DATA - økonomi'!L"&amp;4+15*$A102+4*$A102+0),0)+IF(Analyse!$E$4="X",INDIRECT("'DATA - økonomi'!L"&amp;4+15*$A102+4*$A102+1),0)+IF(Analyse!$E$104="X",INDIRECT("'DATA - økonomi'!L"&amp;4+15*$A102+4*$A102+2),0)+IF(Analyse!$E$105="X",INDIRECT("'DATA - økonomi'!L"&amp;4+15*$A102+4*$A102+3),0)+IF(Analyse!$E$106="X",INDIRECT("'DATA - økonomi'!L"&amp;4+15*$A102+4*$A102+4),0)+IF(Analyse!$E$107="X",INDIRECT("'DATA - økonomi'!L"&amp;4+15*$A102+4*$A102+5),0)+IF(Analyse!$E$108="X",INDIRECT("'DATA - økonomi'!L"&amp;4+15*$A102+4*$A102+6),0)+IF(Analyse!$E$109="X",INDIRECT("'DATA - økonomi'!L"&amp;4+15*$A102+4*$A102+7),0)+IF(Analyse!$E$110="X",INDIRECT("'DATA - økonomi'!L"&amp;4+15*$A102+4*$A102+8),0)+IF(Analyse!$E$111="X",INDIRECT("'DATA - økonomi'!L"&amp;4+15*$A102+4*$A102+9),0)+IF(Analyse!$E$112="X",INDIRECT("'DATA - økonomi'!L"&amp;4+15*$A102+4*$A102+10),0)+IF(Analyse!$E$115="X",INDIRECT("'DATA - økonomi'!L"&amp;4+15*$A102+4*$A102+11),0)+IF(Analyse!$E$116="X",INDIRECT("'DATA - økonomi'!L"&amp;4+15*$A102+4*$A102+12),0)+IF(Analyse!$E$117="X",INDIRECT("'DATA - økonomi'!L"&amp;4+15*$A102+4*$A102+13),0)+IF(Analyse!$E$129="X",INDIRECT("'DATA - økonomi'!L"&amp;4+15*$A102+4*$A102+14),0)</f>
        <v>0</v>
      </c>
      <c r="M102" s="36">
        <f ca="1">IF(Analyse!$E$3="X",INDIRECT("'DATA - økonomi'!M"&amp;4+15*$A102+4*$A102+0),0)+IF(Analyse!$E$4="X",INDIRECT("'DATA - økonomi'!M"&amp;4+15*$A102+4*$A102+1),0)+IF(Analyse!$E$104="X",INDIRECT("'DATA - økonomi'!M"&amp;4+15*$A102+4*$A102+2),0)+IF(Analyse!$E$105="X",INDIRECT("'DATA - økonomi'!M"&amp;4+15*$A102+4*$A102+3),0)+IF(Analyse!$E$106="X",INDIRECT("'DATA - økonomi'!M"&amp;4+15*$A102+4*$A102+4),0)+IF(Analyse!$E$107="X",INDIRECT("'DATA - økonomi'!M"&amp;4+15*$A102+4*$A102+5),0)+IF(Analyse!$E$108="X",INDIRECT("'DATA - økonomi'!M"&amp;4+15*$A102+4*$A102+6),0)+IF(Analyse!$E$109="X",INDIRECT("'DATA - økonomi'!M"&amp;4+15*$A102+4*$A102+7),0)+IF(Analyse!$E$110="X",INDIRECT("'DATA - økonomi'!M"&amp;4+15*$A102+4*$A102+8),0)+IF(Analyse!$E$111="X",INDIRECT("'DATA - økonomi'!M"&amp;4+15*$A102+4*$A102+9),0)+IF(Analyse!$E$112="X",INDIRECT("'DATA - økonomi'!M"&amp;4+15*$A102+4*$A102+10),0)+IF(Analyse!$E$115="X",INDIRECT("'DATA - økonomi'!M"&amp;4+15*$A102+4*$A102+11),0)+IF(Analyse!$E$116="X",INDIRECT("'DATA - økonomi'!M"&amp;4+15*$A102+4*$A102+12),0)+IF(Analyse!$E$117="X",INDIRECT("'DATA - økonomi'!M"&amp;4+15*$A102+4*$A102+13),0)+IF(Analyse!$E$129="X",INDIRECT("'DATA - økonomi'!M"&amp;4+15*$A102+4*$A102+14),0)</f>
        <v>0</v>
      </c>
      <c r="N102" s="36">
        <f ca="1">IF(Analyse!$E$3="X",INDIRECT("'DATA - økonomi'!N"&amp;4+15*$A102+4*$A102+0),0)+IF(Analyse!$E$4="X",INDIRECT("'DATA - økonomi'!N"&amp;4+15*$A102+4*$A102+1),0)+IF(Analyse!$E$104="X",INDIRECT("'DATA - økonomi'!N"&amp;4+15*$A102+4*$A102+2),0)+IF(Analyse!$E$105="X",INDIRECT("'DATA - økonomi'!N"&amp;4+15*$A102+4*$A102+3),0)+IF(Analyse!$E$106="X",INDIRECT("'DATA - økonomi'!N"&amp;4+15*$A102+4*$A102+4),0)+IF(Analyse!$E$107="X",INDIRECT("'DATA - økonomi'!N"&amp;4+15*$A102+4*$A102+5),0)+IF(Analyse!$E$108="X",INDIRECT("'DATA - økonomi'!N"&amp;4+15*$A102+4*$A102+6),0)+IF(Analyse!$E$109="X",INDIRECT("'DATA - økonomi'!N"&amp;4+15*$A102+4*$A102+7),0)+IF(Analyse!$E$110="X",INDIRECT("'DATA - økonomi'!N"&amp;4+15*$A102+4*$A102+8),0)+IF(Analyse!$E$111="X",INDIRECT("'DATA - økonomi'!N"&amp;4+15*$A102+4*$A102+9),0)+IF(Analyse!$E$112="X",INDIRECT("'DATA - økonomi'!N"&amp;4+15*$A102+4*$A102+10),0)+IF(Analyse!$E$115="X",INDIRECT("'DATA - økonomi'!N"&amp;4+15*$A102+4*$A102+11),0)+IF(Analyse!$E$116="X",INDIRECT("'DATA - økonomi'!N"&amp;4+15*$A102+4*$A102+12),0)+IF(Analyse!$E$117="X",INDIRECT("'DATA - økonomi'!N"&amp;4+15*$A102+4*$A102+13),0)+IF(Analyse!$E$129="X",INDIRECT("'DATA - økonomi'!N"&amp;4+15*$A102+4*$A102+14),0)</f>
        <v>0</v>
      </c>
      <c r="O102" s="32"/>
      <c r="P102" s="35" t="s">
        <v>110</v>
      </c>
      <c r="Q102" s="36">
        <f ca="1">IF(Analyse!$E$3="X",INDIRECT("'DATA - økonomi'!Q"&amp;4+15*$A102+4*$A102+0),0)+IF(Analyse!$E$4="X",INDIRECT("'DATA - økonomi'!Q"&amp;4+15*$A102+4*$A102+1),0)+IF(Analyse!$E$104="X",INDIRECT("'DATA - økonomi'!Q"&amp;4+15*$A102+4*$A102+2),0)+IF(Analyse!$E$105="X",INDIRECT("'DATA - økonomi'!Q"&amp;4+15*$A102+4*$A102+3),0)+IF(Analyse!$E$106="X",INDIRECT("'DATA - økonomi'!Q"&amp;4+15*$A102+4*$A102+4),0)+IF(Analyse!$E$107="X",INDIRECT("'DATA - økonomi'!Q"&amp;4+15*$A102+4*$A102+5),0)+IF(Analyse!$E$108="X",INDIRECT("'DATA - økonomi'!Q"&amp;4+15*$A102+4*$A102+6),0)+IF(Analyse!$E$109="X",INDIRECT("'DATA - økonomi'!Q"&amp;4+15*$A102+4*$A102+7),0)+IF(Analyse!$E$110="X",INDIRECT("'DATA - økonomi'!Q"&amp;4+15*$A102+4*$A102+8),0)+IF(Analyse!$E$111="X",INDIRECT("'DATA - økonomi'!Q"&amp;4+15*$A102+4*$A102+9),0)+IF(Analyse!$E$112="X",INDIRECT("'DATA - økonomi'!Q"&amp;4+15*$A102+4*$A102+10),0)+IF(Analyse!$E$115="X",INDIRECT("'DATA - økonomi'!Q"&amp;4+15*$A102+4*$A102+11),0)+IF(Analyse!$E$116="X",INDIRECT("'DATA - økonomi'!Q"&amp;4+15*$A102+4*$A102+12),0)+IF(Analyse!$E$117="X",INDIRECT("'DATA - økonomi'!Q"&amp;4+15*$A102+4*$A102+13),0)+IF(Analyse!$E$129="X",INDIRECT("'DATA - økonomi'!Q"&amp;4+15*$A102+4*$A102+14),0)</f>
        <v>0</v>
      </c>
      <c r="R102" s="36">
        <f ca="1">IF(Analyse!$E$3="X",INDIRECT("'DATA - økonomi'!R"&amp;4+15*$A102+4*$A102+0),0)+IF(Analyse!$E$4="X",INDIRECT("'DATA - økonomi'!R"&amp;4+15*$A102+4*$A102+1),0)+IF(Analyse!$E$104="X",INDIRECT("'DATA - økonomi'!R"&amp;4+15*$A102+4*$A102+2),0)+IF(Analyse!$E$105="X",INDIRECT("'DATA - økonomi'!R"&amp;4+15*$A102+4*$A102+3),0)+IF(Analyse!$E$106="X",INDIRECT("'DATA - økonomi'!R"&amp;4+15*$A102+4*$A102+4),0)+IF(Analyse!$E$107="X",INDIRECT("'DATA - økonomi'!R"&amp;4+15*$A102+4*$A102+5),0)+IF(Analyse!$E$108="X",INDIRECT("'DATA - økonomi'!R"&amp;4+15*$A102+4*$A102+6),0)+IF(Analyse!$E$109="X",INDIRECT("'DATA - økonomi'!R"&amp;4+15*$A102+4*$A102+7),0)+IF(Analyse!$E$110="X",INDIRECT("'DATA - økonomi'!R"&amp;4+15*$A102+4*$A102+8),0)+IF(Analyse!$E$111="X",INDIRECT("'DATA - økonomi'!R"&amp;4+15*$A102+4*$A102+9),0)+IF(Analyse!$E$112="X",INDIRECT("'DATA - økonomi'!R"&amp;4+15*$A102+4*$A102+10),0)+IF(Analyse!$E$115="X",INDIRECT("'DATA - økonomi'!R"&amp;4+15*$A102+4*$A102+11),0)+IF(Analyse!$E$116="X",INDIRECT("'DATA - økonomi'!R"&amp;4+15*$A102+4*$A102+12),0)+IF(Analyse!$E$117="X",INDIRECT("'DATA - økonomi'!R"&amp;4+15*$A102+4*$A102+13),0)+IF(Analyse!$E$129="X",INDIRECT("'DATA - økonomi'!R"&amp;4+15*$A102+4*$A102+14),0)</f>
        <v>0</v>
      </c>
      <c r="S102" s="36">
        <f ca="1">IF(Analyse!$E$3="X",INDIRECT("'DATA - økonomi'!S"&amp;4+15*$A102+4*$A102+0),0)+IF(Analyse!$E$4="X",INDIRECT("'DATA - økonomi'!S"&amp;4+15*$A102+4*$A102+1),0)+IF(Analyse!$E$104="X",INDIRECT("'DATA - økonomi'!S"&amp;4+15*$A102+4*$A102+2),0)+IF(Analyse!$E$105="X",INDIRECT("'DATA - økonomi'!S"&amp;4+15*$A102+4*$A102+3),0)+IF(Analyse!$E$106="X",INDIRECT("'DATA - økonomi'!S"&amp;4+15*$A102+4*$A102+4),0)+IF(Analyse!$E$107="X",INDIRECT("'DATA - økonomi'!S"&amp;4+15*$A102+4*$A102+5),0)+IF(Analyse!$E$108="X",INDIRECT("'DATA - økonomi'!S"&amp;4+15*$A102+4*$A102+6),0)+IF(Analyse!$E$109="X",INDIRECT("'DATA - økonomi'!S"&amp;4+15*$A102+4*$A102+7),0)+IF(Analyse!$E$110="X",INDIRECT("'DATA - økonomi'!S"&amp;4+15*$A102+4*$A102+8),0)+IF(Analyse!$E$111="X",INDIRECT("'DATA - økonomi'!S"&amp;4+15*$A102+4*$A102+9),0)+IF(Analyse!$E$112="X",INDIRECT("'DATA - økonomi'!S"&amp;4+15*$A102+4*$A102+10),0)+IF(Analyse!$E$115="X",INDIRECT("'DATA - økonomi'!S"&amp;4+15*$A102+4*$A102+11),0)+IF(Analyse!$E$116="X",INDIRECT("'DATA - økonomi'!S"&amp;4+15*$A102+4*$A102+12),0)+IF(Analyse!$E$117="X",INDIRECT("'DATA - økonomi'!S"&amp;4+15*$A102+4*$A102+13),0)+IF(Analyse!$E$129="X",INDIRECT("'DATA - økonomi'!S"&amp;4+15*$A102+4*$A102+14),0)</f>
        <v>0</v>
      </c>
      <c r="T102" s="36">
        <f ca="1">IF(Analyse!$E$3="X",INDIRECT("'DATA - økonomi'!T"&amp;4+15*$A102+4*$A102+0),0)+IF(Analyse!$E$4="X",INDIRECT("'DATA - økonomi'!T"&amp;4+15*$A102+4*$A102+1),0)+IF(Analyse!$E$104="X",INDIRECT("'DATA - økonomi'!T"&amp;4+15*$A102+4*$A102+2),0)+IF(Analyse!$E$105="X",INDIRECT("'DATA - økonomi'!T"&amp;4+15*$A102+4*$A102+3),0)+IF(Analyse!$E$106="X",INDIRECT("'DATA - økonomi'!T"&amp;4+15*$A102+4*$A102+4),0)+IF(Analyse!$E$107="X",INDIRECT("'DATA - økonomi'!T"&amp;4+15*$A102+4*$A102+5),0)+IF(Analyse!$E$108="X",INDIRECT("'DATA - økonomi'!T"&amp;4+15*$A102+4*$A102+6),0)+IF(Analyse!$E$109="X",INDIRECT("'DATA - økonomi'!T"&amp;4+15*$A102+4*$A102+7),0)+IF(Analyse!$E$110="X",INDIRECT("'DATA - økonomi'!T"&amp;4+15*$A102+4*$A102+8),0)+IF(Analyse!$E$111="X",INDIRECT("'DATA - økonomi'!T"&amp;4+15*$A102+4*$A102+9),0)+IF(Analyse!$E$112="X",INDIRECT("'DATA - økonomi'!T"&amp;4+15*$A102+4*$A102+10),0)+IF(Analyse!$E$115="X",INDIRECT("'DATA - økonomi'!T"&amp;4+15*$A102+4*$A102+11),0)+IF(Analyse!$E$116="X",INDIRECT("'DATA - økonomi'!T"&amp;4+15*$A102+4*$A102+12),0)+IF(Analyse!$E$117="X",INDIRECT("'DATA - økonomi'!T"&amp;4+15*$A102+4*$A102+13),0)+IF(Analyse!$E$129="X",INDIRECT("'DATA - økonomi'!T"&amp;4+15*$A102+4*$A102+14),0)</f>
        <v>0</v>
      </c>
      <c r="U102" s="36">
        <f ca="1">IF(Analyse!$E$3="X",INDIRECT("'DATA - økonomi'!U"&amp;4+15*$A102+4*$A102+0),0)+IF(Analyse!$E$4="X",INDIRECT("'DATA - økonomi'!U"&amp;4+15*$A102+4*$A102+1),0)+IF(Analyse!$E$104="X",INDIRECT("'DATA - økonomi'!U"&amp;4+15*$A102+4*$A102+2),0)+IF(Analyse!$E$105="X",INDIRECT("'DATA - økonomi'!U"&amp;4+15*$A102+4*$A102+3),0)+IF(Analyse!$E$106="X",INDIRECT("'DATA - økonomi'!U"&amp;4+15*$A102+4*$A102+4),0)+IF(Analyse!$E$107="X",INDIRECT("'DATA - økonomi'!U"&amp;4+15*$A102+4*$A102+5),0)+IF(Analyse!$E$108="X",INDIRECT("'DATA - økonomi'!U"&amp;4+15*$A102+4*$A102+6),0)+IF(Analyse!$E$109="X",INDIRECT("'DATA - økonomi'!U"&amp;4+15*$A102+4*$A102+7),0)+IF(Analyse!$E$110="X",INDIRECT("'DATA - økonomi'!U"&amp;4+15*$A102+4*$A102+8),0)+IF(Analyse!$E$111="X",INDIRECT("'DATA - økonomi'!U"&amp;4+15*$A102+4*$A102+9),0)+IF(Analyse!$E$112="X",INDIRECT("'DATA - økonomi'!U"&amp;4+15*$A102+4*$A102+10),0)+IF(Analyse!$E$115="X",INDIRECT("'DATA - økonomi'!U"&amp;4+15*$A102+4*$A102+11),0)+IF(Analyse!$E$116="X",INDIRECT("'DATA - økonomi'!U"&amp;4+15*$A102+4*$A102+12),0)+IF(Analyse!$E$117="X",INDIRECT("'DATA - økonomi'!U"&amp;4+15*$A102+4*$A102+13),0)+IF(Analyse!$E$129="X",INDIRECT("'DATA - økonomi'!U"&amp;4+15*$A102+4*$A102+14),0)</f>
        <v>0</v>
      </c>
      <c r="V102" s="36">
        <f ca="1">IF(Analyse!$E$3="X",INDIRECT("'DATA - økonomi'!V"&amp;4+15*$A102+4*$A102+0),0)+IF(Analyse!$E$4="X",INDIRECT("'DATA - økonomi'!V"&amp;4+15*$A102+4*$A102+1),0)+IF(Analyse!$E$104="X",INDIRECT("'DATA - økonomi'!V"&amp;4+15*$A102+4*$A102+2),0)+IF(Analyse!$E$105="X",INDIRECT("'DATA - økonomi'!V"&amp;4+15*$A102+4*$A102+3),0)+IF(Analyse!$E$106="X",INDIRECT("'DATA - økonomi'!V"&amp;4+15*$A102+4*$A102+4),0)+IF(Analyse!$E$107="X",INDIRECT("'DATA - økonomi'!V"&amp;4+15*$A102+4*$A102+5),0)+IF(Analyse!$E$108="X",INDIRECT("'DATA - økonomi'!V"&amp;4+15*$A102+4*$A102+6),0)+IF(Analyse!$E$109="X",INDIRECT("'DATA - økonomi'!V"&amp;4+15*$A102+4*$A102+7),0)+IF(Analyse!$E$110="X",INDIRECT("'DATA - økonomi'!V"&amp;4+15*$A102+4*$A102+8),0)+IF(Analyse!$E$111="X",INDIRECT("'DATA - økonomi'!V"&amp;4+15*$A102+4*$A102+9),0)+IF(Analyse!$E$112="X",INDIRECT("'DATA - økonomi'!V"&amp;4+15*$A102+4*$A102+10),0)+IF(Analyse!$E$115="X",INDIRECT("'DATA - økonomi'!V"&amp;4+15*$A102+4*$A102+11),0)+IF(Analyse!$E$116="X",INDIRECT("'DATA - økonomi'!V"&amp;4+15*$A102+4*$A102+12),0)+IF(Analyse!$E$117="X",INDIRECT("'DATA - økonomi'!V"&amp;4+15*$A102+4*$A102+13),0)+IF(Analyse!$E$129="X",INDIRECT("'DATA - økonomi'!V"&amp;4+15*$A102+4*$A102+14),0)</f>
        <v>0</v>
      </c>
      <c r="W102" s="36">
        <f ca="1">IF(Analyse!$E$3="X",INDIRECT("'DATA - økonomi'!W"&amp;4+15*$A102+4*$A102+0),0)+IF(Analyse!$E$4="X",INDIRECT("'DATA - økonomi'!W"&amp;4+15*$A102+4*$A102+1),0)+IF(Analyse!$E$104="X",INDIRECT("'DATA - økonomi'!W"&amp;4+15*$A102+4*$A102+2),0)+IF(Analyse!$E$105="X",INDIRECT("'DATA - økonomi'!W"&amp;4+15*$A102+4*$A102+3),0)+IF(Analyse!$E$106="X",INDIRECT("'DATA - økonomi'!W"&amp;4+15*$A102+4*$A102+4),0)+IF(Analyse!$E$107="X",INDIRECT("'DATA - økonomi'!W"&amp;4+15*$A102+4*$A102+5),0)+IF(Analyse!$E$108="X",INDIRECT("'DATA - økonomi'!W"&amp;4+15*$A102+4*$A102+6),0)+IF(Analyse!$E$109="X",INDIRECT("'DATA - økonomi'!W"&amp;4+15*$A102+4*$A102+7),0)+IF(Analyse!$E$110="X",INDIRECT("'DATA - økonomi'!W"&amp;4+15*$A102+4*$A102+8),0)+IF(Analyse!$E$111="X",INDIRECT("'DATA - økonomi'!W"&amp;4+15*$A102+4*$A102+9),0)+IF(Analyse!$E$112="X",INDIRECT("'DATA - økonomi'!W"&amp;4+15*$A102+4*$A102+10),0)+IF(Analyse!$E$115="X",INDIRECT("'DATA - økonomi'!W"&amp;4+15*$A102+4*$A102+11),0)+IF(Analyse!$E$116="X",INDIRECT("'DATA - økonomi'!W"&amp;4+15*$A102+4*$A102+12),0)+IF(Analyse!$E$117="X",INDIRECT("'DATA - økonomi'!W"&amp;4+15*$A102+4*$A102+13),0)+IF(Analyse!$E$129="X",INDIRECT("'DATA - økonomi'!W"&amp;4+15*$A102+4*$A102+14),0)</f>
        <v>0</v>
      </c>
      <c r="X102" s="36">
        <f ca="1">IF(Analyse!$E$3="X",INDIRECT("'DATA - økonomi'!X"&amp;4+15*$A102+4*$A102+0),0)+IF(Analyse!$E$4="X",INDIRECT("'DATA - økonomi'!X"&amp;4+15*$A102+4*$A102+1),0)+IF(Analyse!$E$104="X",INDIRECT("'DATA - økonomi'!X"&amp;4+15*$A102+4*$A102+2),0)+IF(Analyse!$E$105="X",INDIRECT("'DATA - økonomi'!X"&amp;4+15*$A102+4*$A102+3),0)+IF(Analyse!$E$106="X",INDIRECT("'DATA - økonomi'!X"&amp;4+15*$A102+4*$A102+4),0)+IF(Analyse!$E$107="X",INDIRECT("'DATA - økonomi'!X"&amp;4+15*$A102+4*$A102+5),0)+IF(Analyse!$E$108="X",INDIRECT("'DATA - økonomi'!X"&amp;4+15*$A102+4*$A102+6),0)+IF(Analyse!$E$109="X",INDIRECT("'DATA - økonomi'!X"&amp;4+15*$A102+4*$A102+7),0)+IF(Analyse!$E$110="X",INDIRECT("'DATA - økonomi'!X"&amp;4+15*$A102+4*$A102+8),0)+IF(Analyse!$E$111="X",INDIRECT("'DATA - økonomi'!X"&amp;4+15*$A102+4*$A102+9),0)+IF(Analyse!$E$112="X",INDIRECT("'DATA - økonomi'!X"&amp;4+15*$A102+4*$A102+10),0)+IF(Analyse!$E$115="X",INDIRECT("'DATA - økonomi'!X"&amp;4+15*$A102+4*$A102+11),0)+IF(Analyse!$E$116="X",INDIRECT("'DATA - økonomi'!X"&amp;4+15*$A102+4*$A102+12),0)+IF(Analyse!$E$117="X",INDIRECT("'DATA - økonomi'!X"&amp;4+15*$A102+4*$A102+13),0)+IF(Analyse!$E$129="X",INDIRECT("'DATA - økonomi'!X"&amp;4+15*$A102+4*$A102+14),0)</f>
        <v>0</v>
      </c>
      <c r="Y102" s="36">
        <f ca="1">IF(Analyse!$E$3="X",INDIRECT("'DATA - økonomi'!Y"&amp;4+15*$A102+4*$A102+0),0)+IF(Analyse!$E$4="X",INDIRECT("'DATA - økonomi'!Y"&amp;4+15*$A102+4*$A102+1),0)+IF(Analyse!$E$104="X",INDIRECT("'DATA - økonomi'!Y"&amp;4+15*$A102+4*$A102+2),0)+IF(Analyse!$E$105="X",INDIRECT("'DATA - økonomi'!Y"&amp;4+15*$A102+4*$A102+3),0)+IF(Analyse!$E$106="X",INDIRECT("'DATA - økonomi'!Y"&amp;4+15*$A102+4*$A102+4),0)+IF(Analyse!$E$107="X",INDIRECT("'DATA - økonomi'!Y"&amp;4+15*$A102+4*$A102+5),0)+IF(Analyse!$E$108="X",INDIRECT("'DATA - økonomi'!Y"&amp;4+15*$A102+4*$A102+6),0)+IF(Analyse!$E$109="X",INDIRECT("'DATA - økonomi'!Y"&amp;4+15*$A102+4*$A102+7),0)+IF(Analyse!$E$110="X",INDIRECT("'DATA - økonomi'!Y"&amp;4+15*$A102+4*$A102+8),0)+IF(Analyse!$E$111="X",INDIRECT("'DATA - økonomi'!Y"&amp;4+15*$A102+4*$A102+9),0)+IF(Analyse!$E$112="X",INDIRECT("'DATA - økonomi'!Y"&amp;4+15*$A102+4*$A102+10),0)+IF(Analyse!$E$115="X",INDIRECT("'DATA - økonomi'!Y"&amp;4+15*$A102+4*$A102+11),0)+IF(Analyse!$E$116="X",INDIRECT("'DATA - økonomi'!Y"&amp;4+15*$A102+4*$A102+12),0)+IF(Analyse!$E$117="X",INDIRECT("'DATA - økonomi'!Y"&amp;4+15*$A102+4*$A102+13),0)+IF(Analyse!$E$129="X",INDIRECT("'DATA - økonomi'!Y"&amp;4+15*$A102+4*$A102+14),0)</f>
        <v>0</v>
      </c>
      <c r="Z102" s="36">
        <f ca="1">IF(Analyse!$E$3="X",INDIRECT("'DATA - økonomi'!Z"&amp;4+15*$A102+4*$A102+0),0)+IF(Analyse!$E$4="X",INDIRECT("'DATA - økonomi'!Z"&amp;4+15*$A102+4*$A102+1),0)+IF(Analyse!$E$104="X",INDIRECT("'DATA - økonomi'!Z"&amp;4+15*$A102+4*$A102+2),0)+IF(Analyse!$E$105="X",INDIRECT("'DATA - økonomi'!Z"&amp;4+15*$A102+4*$A102+3),0)+IF(Analyse!$E$106="X",INDIRECT("'DATA - økonomi'!Z"&amp;4+15*$A102+4*$A102+4),0)+IF(Analyse!$E$107="X",INDIRECT("'DATA - økonomi'!Z"&amp;4+15*$A102+4*$A102+5),0)+IF(Analyse!$E$108="X",INDIRECT("'DATA - økonomi'!Z"&amp;4+15*$A102+4*$A102+6),0)+IF(Analyse!$E$109="X",INDIRECT("'DATA - økonomi'!Z"&amp;4+15*$A102+4*$A102+7),0)+IF(Analyse!$E$110="X",INDIRECT("'DATA - økonomi'!Z"&amp;4+15*$A102+4*$A102+8),0)+IF(Analyse!$E$111="X",INDIRECT("'DATA - økonomi'!Z"&amp;4+15*$A102+4*$A102+9),0)+IF(Analyse!$E$112="X",INDIRECT("'DATA - økonomi'!Z"&amp;4+15*$A102+4*$A102+10),0)+IF(Analyse!$E$115="X",INDIRECT("'DATA - økonomi'!Z"&amp;4+15*$A102+4*$A102+11),0)+IF(Analyse!$E$116="X",INDIRECT("'DATA - økonomi'!Z"&amp;4+15*$A102+4*$A102+12),0)+IF(Analyse!$E$117="X",INDIRECT("'DATA - økonomi'!Z"&amp;4+15*$A102+4*$A102+13),0)+IF(Analyse!$E$129="X",INDIRECT("'DATA - økonomi'!Z"&amp;4+15*$A102+4*$A102+14),0)</f>
        <v>0</v>
      </c>
      <c r="AA102" s="36">
        <f ca="1">IF(Analyse!$E$3="X",INDIRECT("'DATA - økonomi'!Z"&amp;4+15*$A102+4*$A102+0),0)+IF(Analyse!$E$4="X",INDIRECT("'DATA - økonomi'!Z"&amp;4+15*$A102+4*$A102+1),0)+IF(Analyse!$E$104="X",INDIRECT("'DATA - økonomi'!Z"&amp;4+15*$A102+4*$A102+2),0)+IF(Analyse!$E$105="X",INDIRECT("'DATA - økonomi'!Z"&amp;4+15*$A102+4*$A102+3),0)+IF(Analyse!$E$106="X",INDIRECT("'DATA - økonomi'!Z"&amp;4+15*$A102+4*$A102+4),0)+IF(Analyse!$E$107="X",INDIRECT("'DATA - økonomi'!Z"&amp;4+15*$A102+4*$A102+5),0)+IF(Analyse!$E$108="X",INDIRECT("'DATA - økonomi'!Z"&amp;4+15*$A102+4*$A102+6),0)+IF(Analyse!$E$109="X",INDIRECT("'DATA - økonomi'!Z"&amp;4+15*$A102+4*$A102+7),0)+IF(Analyse!$E$110="X",INDIRECT("'DATA - økonomi'!Z"&amp;4+15*$A102+4*$A102+8),0)+IF(Analyse!$E$111="X",INDIRECT("'DATA - økonomi'!Z"&amp;4+15*$A102+4*$A102+9),0)+IF(Analyse!$E$112="X",INDIRECT("'DATA - økonomi'!Z"&amp;4+15*$A102+4*$A102+10),0)+IF(Analyse!$E$115="X",INDIRECT("'DATA - økonomi'!Z"&amp;4+15*$A102+4*$A102+11),0)+IF(Analyse!$E$116="X",INDIRECT("'DATA - økonomi'!Z"&amp;4+15*$A102+4*$A102+12),0)+IF(Analyse!$E$117="X",INDIRECT("'DATA - økonomi'!Z"&amp;4+15*$A102+4*$A102+13),0)+IF(Analyse!$E$129="X",INDIRECT("'DATA - økonomi'!Z"&amp;4+15*$A102+4*$A102+14),0)</f>
        <v>0</v>
      </c>
      <c r="AB102" s="36">
        <f ca="1">IF(Analyse!$E$3="X",INDIRECT("'DATA - økonomi'!Z"&amp;4+15*$A102+4*$A102+0),0)+IF(Analyse!$E$4="X",INDIRECT("'DATA - økonomi'!Z"&amp;4+15*$A102+4*$A102+1),0)+IF(Analyse!$E$104="X",INDIRECT("'DATA - økonomi'!Z"&amp;4+15*$A102+4*$A102+2),0)+IF(Analyse!$E$105="X",INDIRECT("'DATA - økonomi'!Z"&amp;4+15*$A102+4*$A102+3),0)+IF(Analyse!$E$106="X",INDIRECT("'DATA - økonomi'!Z"&amp;4+15*$A102+4*$A102+4),0)+IF(Analyse!$E$107="X",INDIRECT("'DATA - økonomi'!Z"&amp;4+15*$A102+4*$A102+5),0)+IF(Analyse!$E$108="X",INDIRECT("'DATA - økonomi'!Z"&amp;4+15*$A102+4*$A102+6),0)+IF(Analyse!$E$109="X",INDIRECT("'DATA - økonomi'!Z"&amp;4+15*$A102+4*$A102+7),0)+IF(Analyse!$E$110="X",INDIRECT("'DATA - økonomi'!Z"&amp;4+15*$A102+4*$A102+8),0)+IF(Analyse!$E$111="X",INDIRECT("'DATA - økonomi'!Z"&amp;4+15*$A102+4*$A102+9),0)+IF(Analyse!$E$112="X",INDIRECT("'DATA - økonomi'!Z"&amp;4+15*$A102+4*$A102+10),0)+IF(Analyse!$E$115="X",INDIRECT("'DATA - økonomi'!Z"&amp;4+15*$A102+4*$A102+11),0)+IF(Analyse!$E$116="X",INDIRECT("'DATA - økonomi'!Z"&amp;4+15*$A102+4*$A102+12),0)+IF(Analyse!$E$117="X",INDIRECT("'DATA - økonomi'!Z"&amp;4+15*$A102+4*$A102+13),0)+IF(Analyse!$E$129="X",INDIRECT("'DATA - økonomi'!Z"&amp;4+15*$A102+4*$A102+14),0)</f>
        <v>0</v>
      </c>
      <c r="AC102" s="30"/>
      <c r="AD102" s="35" t="s">
        <v>110</v>
      </c>
      <c r="AE102" s="36">
        <f ca="1">IF(Analyse!$E$3="X",INDIRECT("'DATA - økonomi'!AE"&amp;4+15*$A102+4*$A102+0),0)+IF(Analyse!$E$4="X",INDIRECT("'DATA - økonomi'!AE"&amp;4+15*$A102+4*$A102+1),0)+IF(Analyse!$E$104="X",INDIRECT("'DATA - økonomi'!AE"&amp;4+15*$A102+4*$A102+2),0)+IF(Analyse!$E$105="X",INDIRECT("'DATA - økonomi'!AE"&amp;4+15*$A102+4*$A102+3),0)+IF(Analyse!$E$106="X",INDIRECT("'DATA - økonomi'!AE"&amp;4+15*$A102+4*$A102+4),0)+IF(Analyse!$E$107="X",INDIRECT("'DATA - økonomi'!AE"&amp;4+15*$A102+4*$A102+5),0)+IF(Analyse!$E$108="X",INDIRECT("'DATA - økonomi'!AE"&amp;4+15*$A102+4*$A102+6),0)+IF(Analyse!$E$109="X",INDIRECT("'DATA - økonomi'!AE"&amp;4+15*$A102+4*$A102+7),0)+IF(Analyse!$E$110="X",INDIRECT("'DATA - økonomi'!AE"&amp;4+15*$A102+4*$A102+8),0)+IF(Analyse!$E$111="X",INDIRECT("'DATA - økonomi'!AE"&amp;4+15*$A102+4*$A102+9),0)+IF(Analyse!$E$112="X",INDIRECT("'DATA - økonomi'!AE"&amp;4+15*$A102+4*$A102+10),0)+IF(Analyse!$E$115="X",INDIRECT("'DATA - økonomi'!AE"&amp;4+15*$A102+4*$A102+11),0)+IF(Analyse!$E$116="X",INDIRECT("'DATA - økonomi'!AE"&amp;4+15*$A102+4*$A102+12),0)+IF(Analyse!$E$117="X",INDIRECT("'DATA - økonomi'!AE"&amp;4+15*$A102+4*$A102+13),0)+IF(Analyse!$E$129="X",INDIRECT("'DATA - økonomi'!AE"&amp;4+15*$A102+4*$A102+14),0)</f>
        <v>0</v>
      </c>
      <c r="AF102" s="36">
        <f ca="1">IF(Analyse!$E$3="X",INDIRECT("'DATA - økonomi'!AF"&amp;4+15*$A102+4*$A102+0),0)+IF(Analyse!$E$4="X",INDIRECT("'DATA - økonomi'!AF"&amp;4+15*$A102+4*$A102+1),0)+IF(Analyse!$E$104="X",INDIRECT("'DATA - økonomi'!AF"&amp;4+15*$A102+4*$A102+2),0)+IF(Analyse!$E$105="X",INDIRECT("'DATA - økonomi'!AF"&amp;4+15*$A102+4*$A102+3),0)+IF(Analyse!$E$106="X",INDIRECT("'DATA - økonomi'!AF"&amp;4+15*$A102+4*$A102+4),0)+IF(Analyse!$E$107="X",INDIRECT("'DATA - økonomi'!AF"&amp;4+15*$A102+4*$A102+5),0)+IF(Analyse!$E$108="X",INDIRECT("'DATA - økonomi'!AF"&amp;4+15*$A102+4*$A102+6),0)+IF(Analyse!$E$109="X",INDIRECT("'DATA - økonomi'!AF"&amp;4+15*$A102+4*$A102+7),0)+IF(Analyse!$E$110="X",INDIRECT("'DATA - økonomi'!AF"&amp;4+15*$A102+4*$A102+8),0)+IF(Analyse!$E$111="X",INDIRECT("'DATA - økonomi'!AF"&amp;4+15*$A102+4*$A102+9),0)+IF(Analyse!$E$112="X",INDIRECT("'DATA - økonomi'!AF"&amp;4+15*$A102+4*$A102+10),0)+IF(Analyse!$E$115="X",INDIRECT("'DATA - økonomi'!AF"&amp;4+15*$A102+4*$A102+11),0)+IF(Analyse!$E$116="X",INDIRECT("'DATA - økonomi'!AF"&amp;4+15*$A102+4*$A102+12),0)+IF(Analyse!$E$117="X",INDIRECT("'DATA - økonomi'!AF"&amp;4+15*$A102+4*$A102+13),0)+IF(Analyse!$E$129="X",INDIRECT("'DATA - økonomi'!AF"&amp;4+15*$A102+4*$A102+14),0)</f>
        <v>0</v>
      </c>
      <c r="AG102" s="36">
        <f ca="1">IF(Analyse!$E$3="X",INDIRECT("'DATA - økonomi'!AG"&amp;4+15*$A102+4*$A102+0),0)+IF(Analyse!$E$4="X",INDIRECT("'DATA - økonomi'!AG"&amp;4+15*$A102+4*$A102+1),0)+IF(Analyse!$E$104="X",INDIRECT("'DATA - økonomi'!AG"&amp;4+15*$A102+4*$A102+2),0)+IF(Analyse!$E$105="X",INDIRECT("'DATA - økonomi'!AG"&amp;4+15*$A102+4*$A102+3),0)+IF(Analyse!$E$106="X",INDIRECT("'DATA - økonomi'!AG"&amp;4+15*$A102+4*$A102+4),0)+IF(Analyse!$E$107="X",INDIRECT("'DATA - økonomi'!AG"&amp;4+15*$A102+4*$A102+5),0)+IF(Analyse!$E$108="X",INDIRECT("'DATA - økonomi'!AG"&amp;4+15*$A102+4*$A102+6),0)+IF(Analyse!$E$109="X",INDIRECT("'DATA - økonomi'!AG"&amp;4+15*$A102+4*$A102+7),0)+IF(Analyse!$E$110="X",INDIRECT("'DATA - økonomi'!AG"&amp;4+15*$A102+4*$A102+8),0)+IF(Analyse!$E$111="X",INDIRECT("'DATA - økonomi'!AG"&amp;4+15*$A102+4*$A102+9),0)+IF(Analyse!$E$112="X",INDIRECT("'DATA - økonomi'!AG"&amp;4+15*$A102+4*$A102+10),0)+IF(Analyse!$E$115="X",INDIRECT("'DATA - økonomi'!AG"&amp;4+15*$A102+4*$A102+11),0)+IF(Analyse!$E$116="X",INDIRECT("'DATA - økonomi'!AG"&amp;4+15*$A102+4*$A102+12),0)+IF(Analyse!$E$117="X",INDIRECT("'DATA - økonomi'!AG"&amp;4+15*$A102+4*$A102+13),0)+IF(Analyse!$E$129="X",INDIRECT("'DATA - økonomi'!AG"&amp;4+15*$A102+4*$A102+14),0)</f>
        <v>0</v>
      </c>
      <c r="AH102" s="36">
        <f ca="1">IF(Analyse!$E$3="X",INDIRECT("'DATA - økonomi'!AH"&amp;4+15*$A102+4*$A102+0),0)+IF(Analyse!$E$4="X",INDIRECT("'DATA - økonomi'!AH"&amp;4+15*$A102+4*$A102+1),0)+IF(Analyse!$E$104="X",INDIRECT("'DATA - økonomi'!AH"&amp;4+15*$A102+4*$A102+2),0)+IF(Analyse!$E$105="X",INDIRECT("'DATA - økonomi'!AH"&amp;4+15*$A102+4*$A102+3),0)+IF(Analyse!$E$106="X",INDIRECT("'DATA - økonomi'!AH"&amp;4+15*$A102+4*$A102+4),0)+IF(Analyse!$E$107="X",INDIRECT("'DATA - økonomi'!AH"&amp;4+15*$A102+4*$A102+5),0)+IF(Analyse!$E$108="X",INDIRECT("'DATA - økonomi'!AH"&amp;4+15*$A102+4*$A102+6),0)+IF(Analyse!$E$109="X",INDIRECT("'DATA - økonomi'!AH"&amp;4+15*$A102+4*$A102+7),0)+IF(Analyse!$E$110="X",INDIRECT("'DATA - økonomi'!AH"&amp;4+15*$A102+4*$A102+8),0)+IF(Analyse!$E$111="X",INDIRECT("'DATA - økonomi'!AH"&amp;4+15*$A102+4*$A102+9),0)+IF(Analyse!$E$112="X",INDIRECT("'DATA - økonomi'!AH"&amp;4+15*$A102+4*$A102+10),0)+IF(Analyse!$E$115="X",INDIRECT("'DATA - økonomi'!AH"&amp;4+15*$A102+4*$A102+11),0)+IF(Analyse!$E$116="X",INDIRECT("'DATA - økonomi'!AH"&amp;4+15*$A102+4*$A102+12),0)+IF(Analyse!$E$117="X",INDIRECT("'DATA - økonomi'!AH"&amp;4+15*$A102+4*$A102+13),0)+IF(Analyse!$E$129="X",INDIRECT("'DATA - økonomi'!AH"&amp;4+15*$A102+4*$A102+14),0)</f>
        <v>0</v>
      </c>
      <c r="AI102" s="36">
        <f ca="1">IF(Analyse!$E$3="X",INDIRECT("'DATA - økonomi'!AI"&amp;4+15*$A102+4*$A102+0),0)+IF(Analyse!$E$4="X",INDIRECT("'DATA - økonomi'!AI"&amp;4+15*$A102+4*$A102+1),0)+IF(Analyse!$E$104="X",INDIRECT("'DATA - økonomi'!AI"&amp;4+15*$A102+4*$A102+2),0)+IF(Analyse!$E$105="X",INDIRECT("'DATA - økonomi'!AI"&amp;4+15*$A102+4*$A102+3),0)+IF(Analyse!$E$106="X",INDIRECT("'DATA - økonomi'!AI"&amp;4+15*$A102+4*$A102+4),0)+IF(Analyse!$E$107="X",INDIRECT("'DATA - økonomi'!AI"&amp;4+15*$A102+4*$A102+5),0)+IF(Analyse!$E$108="X",INDIRECT("'DATA - økonomi'!AI"&amp;4+15*$A102+4*$A102+6),0)+IF(Analyse!$E$109="X",INDIRECT("'DATA - økonomi'!AI"&amp;4+15*$A102+4*$A102+7),0)+IF(Analyse!$E$110="X",INDIRECT("'DATA - økonomi'!AI"&amp;4+15*$A102+4*$A102+8),0)+IF(Analyse!$E$111="X",INDIRECT("'DATA - økonomi'!AI"&amp;4+15*$A102+4*$A102+9),0)+IF(Analyse!$E$112="X",INDIRECT("'DATA - økonomi'!AI"&amp;4+15*$A102+4*$A102+10),0)+IF(Analyse!$E$115="X",INDIRECT("'DATA - økonomi'!AI"&amp;4+15*$A102+4*$A102+11),0)+IF(Analyse!$E$116="X",INDIRECT("'DATA - økonomi'!AI"&amp;4+15*$A102+4*$A102+12),0)+IF(Analyse!$E$117="X",INDIRECT("'DATA - økonomi'!AI"&amp;4+15*$A102+4*$A102+13),0)+IF(Analyse!$E$129="X",INDIRECT("'DATA - økonomi'!AI"&amp;4+15*$A102+4*$A102+14),0)</f>
        <v>0</v>
      </c>
      <c r="AJ102" s="36">
        <f ca="1">IF(Analyse!$E$3="X",INDIRECT("'DATA - økonomi'!AJ"&amp;4+15*$A102+4*$A102+0),0)+IF(Analyse!$E$4="X",INDIRECT("'DATA - økonomi'!AJ"&amp;4+15*$A102+4*$A102+1),0)+IF(Analyse!$E$104="X",INDIRECT("'DATA - økonomi'!AJ"&amp;4+15*$A102+4*$A102+2),0)+IF(Analyse!$E$105="X",INDIRECT("'DATA - økonomi'!AJ"&amp;4+15*$A102+4*$A102+3),0)+IF(Analyse!$E$106="X",INDIRECT("'DATA - økonomi'!AJ"&amp;4+15*$A102+4*$A102+4),0)+IF(Analyse!$E$107="X",INDIRECT("'DATA - økonomi'!AJ"&amp;4+15*$A102+4*$A102+5),0)+IF(Analyse!$E$108="X",INDIRECT("'DATA - økonomi'!AJ"&amp;4+15*$A102+4*$A102+6),0)+IF(Analyse!$E$109="X",INDIRECT("'DATA - økonomi'!AJ"&amp;4+15*$A102+4*$A102+7),0)+IF(Analyse!$E$110="X",INDIRECT("'DATA - økonomi'!AJ"&amp;4+15*$A102+4*$A102+8),0)+IF(Analyse!$E$111="X",INDIRECT("'DATA - økonomi'!AJ"&amp;4+15*$A102+4*$A102+9),0)+IF(Analyse!$E$112="X",INDIRECT("'DATA - økonomi'!AJ"&amp;4+15*$A102+4*$A102+10),0)+IF(Analyse!$E$115="X",INDIRECT("'DATA - økonomi'!AJ"&amp;4+15*$A102+4*$A102+11),0)+IF(Analyse!$E$116="X",INDIRECT("'DATA - økonomi'!AJ"&amp;4+15*$A102+4*$A102+12),0)+IF(Analyse!$E$117="X",INDIRECT("'DATA - økonomi'!AJ"&amp;4+15*$A102+4*$A102+13),0)+IF(Analyse!$E$129="X",INDIRECT("'DATA - økonomi'!AJ"&amp;4+15*$A102+4*$A102+14),0)</f>
        <v>0</v>
      </c>
      <c r="AK102" s="36">
        <f ca="1">IF(Analyse!$E$3="X",INDIRECT("'DATA - økonomi'!AK"&amp;4+15*$A102+4*$A102+0),0)+IF(Analyse!$E$4="X",INDIRECT("'DATA - økonomi'!AK"&amp;4+15*$A102+4*$A102+1),0)+IF(Analyse!$E$104="X",INDIRECT("'DATA - økonomi'!AK"&amp;4+15*$A102+4*$A102+2),0)+IF(Analyse!$E$105="X",INDIRECT("'DATA - økonomi'!AK"&amp;4+15*$A102+4*$A102+3),0)+IF(Analyse!$E$106="X",INDIRECT("'DATA - økonomi'!AK"&amp;4+15*$A102+4*$A102+4),0)+IF(Analyse!$E$107="X",INDIRECT("'DATA - økonomi'!AK"&amp;4+15*$A102+4*$A102+5),0)+IF(Analyse!$E$108="X",INDIRECT("'DATA - økonomi'!AK"&amp;4+15*$A102+4*$A102+6),0)+IF(Analyse!$E$109="X",INDIRECT("'DATA - økonomi'!AK"&amp;4+15*$A102+4*$A102+7),0)+IF(Analyse!$E$110="X",INDIRECT("'DATA - økonomi'!AK"&amp;4+15*$A102+4*$A102+8),0)+IF(Analyse!$E$111="X",INDIRECT("'DATA - økonomi'!AK"&amp;4+15*$A102+4*$A102+9),0)+IF(Analyse!$E$112="X",INDIRECT("'DATA - økonomi'!AK"&amp;4+15*$A102+4*$A102+10),0)+IF(Analyse!$E$115="X",INDIRECT("'DATA - økonomi'!AK"&amp;4+15*$A102+4*$A102+11),0)+IF(Analyse!$E$116="X",INDIRECT("'DATA - økonomi'!AK"&amp;4+15*$A102+4*$A102+12),0)+IF(Analyse!$E$117="X",INDIRECT("'DATA - økonomi'!AK"&amp;4+15*$A102+4*$A102+13),0)+IF(Analyse!$E$129="X",INDIRECT("'DATA - økonomi'!AK"&amp;4+15*$A102+4*$A102+14),0)</f>
        <v>0</v>
      </c>
      <c r="AL102" s="36">
        <f ca="1">IF(Analyse!$E$3="X",INDIRECT("'DATA - økonomi'!AL"&amp;4+15*$A102+4*$A102+0),0)+IF(Analyse!$E$4="X",INDIRECT("'DATA - økonomi'!AL"&amp;4+15*$A102+4*$A102+1),0)+IF(Analyse!$E$104="X",INDIRECT("'DATA - økonomi'!AL"&amp;4+15*$A102+4*$A102+2),0)+IF(Analyse!$E$105="X",INDIRECT("'DATA - økonomi'!AL"&amp;4+15*$A102+4*$A102+3),0)+IF(Analyse!$E$106="X",INDIRECT("'DATA - økonomi'!AL"&amp;4+15*$A102+4*$A102+4),0)+IF(Analyse!$E$107="X",INDIRECT("'DATA - økonomi'!AL"&amp;4+15*$A102+4*$A102+5),0)+IF(Analyse!$E$108="X",INDIRECT("'DATA - økonomi'!AL"&amp;4+15*$A102+4*$A102+6),0)+IF(Analyse!$E$109="X",INDIRECT("'DATA - økonomi'!AL"&amp;4+15*$A102+4*$A102+7),0)+IF(Analyse!$E$110="X",INDIRECT("'DATA - økonomi'!AL"&amp;4+15*$A102+4*$A102+8),0)+IF(Analyse!$E$111="X",INDIRECT("'DATA - økonomi'!AL"&amp;4+15*$A102+4*$A102+9),0)+IF(Analyse!$E$112="X",INDIRECT("'DATA - økonomi'!AL"&amp;4+15*$A102+4*$A102+10),0)+IF(Analyse!$E$115="X",INDIRECT("'DATA - økonomi'!AL"&amp;4+15*$A102+4*$A102+11),0)+IF(Analyse!$E$116="X",INDIRECT("'DATA - økonomi'!AL"&amp;4+15*$A102+4*$A102+12),0)+IF(Analyse!$E$117="X",INDIRECT("'DATA - økonomi'!AL"&amp;4+15*$A102+4*$A102+13),0)+IF(Analyse!$E$129="X",INDIRECT("'DATA - økonomi'!AL"&amp;4+15*$A102+4*$A102+14),0)</f>
        <v>0</v>
      </c>
      <c r="AM102" s="36">
        <f ca="1">IF(Analyse!$E$3="X",INDIRECT("'DATA - økonomi'!AM"&amp;4+15*$A102+4*$A102+0),0)+IF(Analyse!$E$4="X",INDIRECT("'DATA - økonomi'!AM"&amp;4+15*$A102+4*$A102+1),0)+IF(Analyse!$E$104="X",INDIRECT("'DATA - økonomi'!AM"&amp;4+15*$A102+4*$A102+2),0)+IF(Analyse!$E$105="X",INDIRECT("'DATA - økonomi'!AM"&amp;4+15*$A102+4*$A102+3),0)+IF(Analyse!$E$106="X",INDIRECT("'DATA - økonomi'!AM"&amp;4+15*$A102+4*$A102+4),0)+IF(Analyse!$E$107="X",INDIRECT("'DATA - økonomi'!AM"&amp;4+15*$A102+4*$A102+5),0)+IF(Analyse!$E$108="X",INDIRECT("'DATA - økonomi'!AM"&amp;4+15*$A102+4*$A102+6),0)+IF(Analyse!$E$109="X",INDIRECT("'DATA - økonomi'!AM"&amp;4+15*$A102+4*$A102+7),0)+IF(Analyse!$E$110="X",INDIRECT("'DATA - økonomi'!AM"&amp;4+15*$A102+4*$A102+8),0)+IF(Analyse!$E$111="X",INDIRECT("'DATA - økonomi'!AM"&amp;4+15*$A102+4*$A102+9),0)+IF(Analyse!$E$112="X",INDIRECT("'DATA - økonomi'!AM"&amp;4+15*$A102+4*$A102+10),0)+IF(Analyse!$E$115="X",INDIRECT("'DATA - økonomi'!AM"&amp;4+15*$A102+4*$A102+11),0)+IF(Analyse!$E$116="X",INDIRECT("'DATA - økonomi'!AM"&amp;4+15*$A102+4*$A102+12),0)+IF(Analyse!$E$117="X",INDIRECT("'DATA - økonomi'!AM"&amp;4+15*$A102+4*$A102+13),0)+IF(Analyse!$E$129="X",INDIRECT("'DATA - økonomi'!AM"&amp;4+15*$A102+4*$A102+14),0)</f>
        <v>0</v>
      </c>
      <c r="AN102" s="36">
        <f ca="1">IF(Analyse!$E$3="X",INDIRECT("'DATA - økonomi'!AN"&amp;4+15*$A102+4*$A102+0),0)+IF(Analyse!$E$4="X",INDIRECT("'DATA - økonomi'!AN"&amp;4+15*$A102+4*$A102+1),0)+IF(Analyse!$E$104="X",INDIRECT("'DATA - økonomi'!AN"&amp;4+15*$A102+4*$A102+2),0)+IF(Analyse!$E$105="X",INDIRECT("'DATA - økonomi'!AN"&amp;4+15*$A102+4*$A102+3),0)+IF(Analyse!$E$106="X",INDIRECT("'DATA - økonomi'!AN"&amp;4+15*$A102+4*$A102+4),0)+IF(Analyse!$E$107="X",INDIRECT("'DATA - økonomi'!AN"&amp;4+15*$A102+4*$A102+5),0)+IF(Analyse!$E$108="X",INDIRECT("'DATA - økonomi'!AN"&amp;4+15*$A102+4*$A102+6),0)+IF(Analyse!$E$109="X",INDIRECT("'DATA - økonomi'!AN"&amp;4+15*$A102+4*$A102+7),0)+IF(Analyse!$E$110="X",INDIRECT("'DATA - økonomi'!AN"&amp;4+15*$A102+4*$A102+8),0)+IF(Analyse!$E$111="X",INDIRECT("'DATA - økonomi'!AN"&amp;4+15*$A102+4*$A102+9),0)+IF(Analyse!$E$112="X",INDIRECT("'DATA - økonomi'!AN"&amp;4+15*$A102+4*$A102+10),0)+IF(Analyse!$E$115="X",INDIRECT("'DATA - økonomi'!AN"&amp;4+15*$A102+4*$A102+11),0)+IF(Analyse!$E$116="X",INDIRECT("'DATA - økonomi'!AN"&amp;4+15*$A102+4*$A102+12),0)+IF(Analyse!$E$117="X",INDIRECT("'DATA - økonomi'!AN"&amp;4+15*$A102+4*$A102+13),0)+IF(Analyse!$E$129="X",INDIRECT("'DATA - økonomi'!AN"&amp;4+15*$A102+4*$A102+14),0)</f>
        <v>0</v>
      </c>
      <c r="AO102" s="36">
        <f ca="1">IF(Analyse!$E$3="X",INDIRECT("'DATA - økonomi'!AO"&amp;4+15*$A102+4*$A102+0),0)+IF(Analyse!$E$4="X",INDIRECT("'DATA - økonomi'!AO"&amp;4+15*$A102+4*$A102+1),0)+IF(Analyse!$E$104="X",INDIRECT("'DATA - økonomi'!AO"&amp;4+15*$A102+4*$A102+2),0)+IF(Analyse!$E$105="X",INDIRECT("'DATA - økonomi'!AO"&amp;4+15*$A102+4*$A102+3),0)+IF(Analyse!$E$106="X",INDIRECT("'DATA - økonomi'!AO"&amp;4+15*$A102+4*$A102+4),0)+IF(Analyse!$E$107="X",INDIRECT("'DATA - økonomi'!AO"&amp;4+15*$A102+4*$A102+5),0)+IF(Analyse!$E$108="X",INDIRECT("'DATA - økonomi'!AO"&amp;4+15*$A102+4*$A102+6),0)+IF(Analyse!$E$109="X",INDIRECT("'DATA - økonomi'!AO"&amp;4+15*$A102+4*$A102+7),0)+IF(Analyse!$E$110="X",INDIRECT("'DATA - økonomi'!AO"&amp;4+15*$A102+4*$A102+8),0)+IF(Analyse!$E$111="X",INDIRECT("'DATA - økonomi'!AO"&amp;4+15*$A102+4*$A102+9),0)+IF(Analyse!$E$112="X",INDIRECT("'DATA - økonomi'!AO"&amp;4+15*$A102+4*$A102+10),0)+IF(Analyse!$E$115="X",INDIRECT("'DATA - økonomi'!AO"&amp;4+15*$A102+4*$A102+11),0)+IF(Analyse!$E$116="X",INDIRECT("'DATA - økonomi'!AO"&amp;4+15*$A102+4*$A102+12),0)+IF(Analyse!$E$117="X",INDIRECT("'DATA - økonomi'!AO"&amp;4+15*$A102+4*$A102+13),0)+IF(Analyse!$E$129="X",INDIRECT("'DATA - økonomi'!AO"&amp;4+15*$A102+4*$A102+14),0)</f>
        <v>0</v>
      </c>
      <c r="AP102" s="30"/>
      <c r="AQ102" s="35" t="s">
        <v>110</v>
      </c>
      <c r="AR102" s="36">
        <f ca="1">INDIRECT("'DATA - økonomi'!AE"&amp;($A205+1)*19)</f>
        <v>221132.14199999999</v>
      </c>
      <c r="AS102" s="36">
        <f ca="1">INDIRECT("'DATA - økonomi'!AF"&amp;($A205+1)*19)</f>
        <v>224457.84899999999</v>
      </c>
      <c r="AT102" s="36">
        <f ca="1">INDIRECT("'DATA - økonomi'!AG"&amp;($A205+1)*19)</f>
        <v>225109.74</v>
      </c>
      <c r="AU102" s="36">
        <f ca="1">INDIRECT("'DATA - økonomi'!AH"&amp;($A205+1)*19)</f>
        <v>227810.27100000001</v>
      </c>
      <c r="AV102" s="36">
        <f ca="1">INDIRECT("'DATA - økonomi'!AI"&amp;($A205+1)*19)</f>
        <v>230950.592</v>
      </c>
      <c r="AW102" s="36">
        <f ca="1">INDIRECT("'DATA - økonomi'!AJ"&amp;($A205+1)*19)</f>
        <v>234209.64800000002</v>
      </c>
      <c r="AX102" s="36">
        <f ca="1">INDIRECT("'DATA - økonomi'!AK"&amp;($A205+1)*19)</f>
        <v>237933.74800000002</v>
      </c>
      <c r="AY102" s="36">
        <f ca="1">INDIRECT("'DATA - økonomi'!AL"&amp;($A205+1)*19)</f>
        <v>241138.28700000004</v>
      </c>
      <c r="AZ102" s="36">
        <f ca="1">INDIRECT("'DATA - økonomi'!AM"&amp;($A205+1)*19)</f>
        <v>242339.93700000001</v>
      </c>
      <c r="BA102" s="36">
        <f ca="1">INDIRECT("'DATA - økonomi'!AN"&amp;($A205+1)*19)</f>
        <v>244048.50600000002</v>
      </c>
      <c r="BB102" s="36">
        <f ca="1">INDIRECT("'DATA - økonomi'!AO"&amp;($A205+1)*19)</f>
        <v>248742.272</v>
      </c>
      <c r="BC102" s="30"/>
    </row>
    <row r="103" spans="1:55"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row>
    <row r="104" spans="1:55" x14ac:dyDescent="0.25">
      <c r="A104" s="29"/>
      <c r="B104" s="30"/>
      <c r="C104" s="30"/>
      <c r="D104" s="30"/>
      <c r="E104" s="30"/>
      <c r="F104" s="30"/>
      <c r="G104" s="30"/>
      <c r="H104" s="30"/>
      <c r="I104" s="30"/>
      <c r="J104" s="30"/>
      <c r="K104" s="30"/>
      <c r="L104" s="30"/>
      <c r="M104" s="30"/>
      <c r="N104" s="30"/>
      <c r="O104" s="29"/>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row>
    <row r="105" spans="1:55" x14ac:dyDescent="0.25">
      <c r="A105" s="29"/>
      <c r="B105" s="33" t="s">
        <v>122</v>
      </c>
      <c r="C105" s="33"/>
      <c r="D105" s="33"/>
      <c r="E105" s="33"/>
      <c r="F105" s="33"/>
      <c r="G105" s="33"/>
      <c r="H105" s="33"/>
      <c r="I105" s="33"/>
      <c r="J105" s="33"/>
      <c r="K105" s="33"/>
      <c r="L105" s="33"/>
      <c r="M105" s="33"/>
      <c r="N105" s="33"/>
      <c r="O105" s="29"/>
      <c r="P105" s="33" t="s">
        <v>123</v>
      </c>
      <c r="Q105" s="33"/>
      <c r="R105" s="33"/>
      <c r="S105" s="33"/>
      <c r="T105" s="33"/>
      <c r="U105" s="33"/>
      <c r="V105" s="33"/>
      <c r="W105" s="33"/>
      <c r="X105" s="33"/>
      <c r="Y105" s="33"/>
      <c r="Z105" s="33"/>
      <c r="AA105" s="33"/>
      <c r="AB105" s="33"/>
      <c r="AC105" s="30"/>
      <c r="AD105" s="33" t="s">
        <v>126</v>
      </c>
      <c r="AE105" s="33"/>
      <c r="AF105" s="33"/>
      <c r="AG105" s="33"/>
      <c r="AH105" s="33"/>
      <c r="AI105" s="33"/>
      <c r="AJ105" s="33"/>
      <c r="AK105" s="33"/>
      <c r="AL105" s="33"/>
      <c r="AM105" s="33"/>
      <c r="AN105" s="33"/>
      <c r="AO105" s="33"/>
      <c r="AP105" s="30"/>
      <c r="AQ105" s="33" t="s">
        <v>155</v>
      </c>
      <c r="AR105" s="33"/>
      <c r="AS105" s="33"/>
      <c r="AT105" s="33"/>
      <c r="AU105" s="33"/>
      <c r="AV105" s="33"/>
      <c r="AW105" s="33"/>
      <c r="AX105" s="33"/>
      <c r="AY105" s="33"/>
      <c r="AZ105" s="33"/>
      <c r="BA105" s="33"/>
      <c r="BB105" s="33"/>
      <c r="BC105" s="30"/>
    </row>
    <row r="106" spans="1:55" x14ac:dyDescent="0.25">
      <c r="A106" s="29"/>
      <c r="B106" s="34"/>
      <c r="C106" s="34">
        <v>2013</v>
      </c>
      <c r="D106" s="34">
        <v>2014</v>
      </c>
      <c r="E106" s="34">
        <v>2015</v>
      </c>
      <c r="F106" s="34">
        <v>2016</v>
      </c>
      <c r="G106" s="34">
        <v>2017</v>
      </c>
      <c r="H106" s="34">
        <v>2018</v>
      </c>
      <c r="I106" s="34">
        <v>2019</v>
      </c>
      <c r="J106" s="34">
        <v>2020</v>
      </c>
      <c r="K106" s="34">
        <v>2021</v>
      </c>
      <c r="L106" s="34">
        <v>2022</v>
      </c>
      <c r="M106" s="34">
        <v>2023</v>
      </c>
      <c r="N106" s="34">
        <v>2024</v>
      </c>
      <c r="O106" s="29"/>
      <c r="P106" s="34"/>
      <c r="Q106" s="34">
        <v>2013</v>
      </c>
      <c r="R106" s="34">
        <v>2014</v>
      </c>
      <c r="S106" s="34">
        <v>2015</v>
      </c>
      <c r="T106" s="34">
        <v>2016</v>
      </c>
      <c r="U106" s="34">
        <v>2017</v>
      </c>
      <c r="V106" s="34">
        <v>2018</v>
      </c>
      <c r="W106" s="34">
        <v>2019</v>
      </c>
      <c r="X106" s="34">
        <v>2020</v>
      </c>
      <c r="Y106" s="34">
        <v>2021</v>
      </c>
      <c r="Z106" s="34">
        <v>2022</v>
      </c>
      <c r="AA106" s="34">
        <v>2023</v>
      </c>
      <c r="AB106" s="34">
        <v>2024</v>
      </c>
      <c r="AC106" s="30"/>
      <c r="AD106" s="34"/>
      <c r="AE106" s="34">
        <v>2013</v>
      </c>
      <c r="AF106" s="34">
        <v>2014</v>
      </c>
      <c r="AG106" s="34">
        <v>2015</v>
      </c>
      <c r="AH106" s="34">
        <v>2016</v>
      </c>
      <c r="AI106" s="34">
        <v>2017</v>
      </c>
      <c r="AJ106" s="34">
        <v>2018</v>
      </c>
      <c r="AK106" s="34">
        <v>2019</v>
      </c>
      <c r="AL106" s="34">
        <v>2020</v>
      </c>
      <c r="AM106" s="34">
        <v>2021</v>
      </c>
      <c r="AN106" s="34">
        <v>2022</v>
      </c>
      <c r="AO106" s="34">
        <v>2023</v>
      </c>
      <c r="AP106" s="30"/>
      <c r="AQ106" s="53"/>
      <c r="AR106" s="53">
        <v>2013</v>
      </c>
      <c r="AS106" s="53">
        <v>2014</v>
      </c>
      <c r="AT106" s="53">
        <v>2015</v>
      </c>
      <c r="AU106" s="53">
        <v>2016</v>
      </c>
      <c r="AV106" s="53">
        <v>2017</v>
      </c>
      <c r="AW106" s="53">
        <v>2018</v>
      </c>
      <c r="AX106" s="53">
        <v>2019</v>
      </c>
      <c r="AY106" s="53">
        <v>2020</v>
      </c>
      <c r="AZ106" s="53">
        <v>2021</v>
      </c>
      <c r="BA106" s="53">
        <v>2022</v>
      </c>
      <c r="BB106" s="53">
        <v>2023</v>
      </c>
      <c r="BC106" s="30"/>
    </row>
    <row r="107" spans="1:55" x14ac:dyDescent="0.25">
      <c r="A107" s="32">
        <v>0</v>
      </c>
      <c r="B107" s="35" t="s">
        <v>111</v>
      </c>
      <c r="C107" s="36">
        <f t="shared" ref="C107:C138" ca="1" si="0">IFERROR(C4*1000/AR4,"")</f>
        <v>0</v>
      </c>
      <c r="D107" s="36">
        <f t="shared" ref="D107:D138" ca="1" si="1">IFERROR(D4*1000/AS4,"")</f>
        <v>0</v>
      </c>
      <c r="E107" s="36">
        <f t="shared" ref="E107:E138" ca="1" si="2">IFERROR(E4*1000/AT4,"")</f>
        <v>0</v>
      </c>
      <c r="F107" s="36">
        <f t="shared" ref="F107:F138" ca="1" si="3">IFERROR(F4*1000/AU4,"")</f>
        <v>0</v>
      </c>
      <c r="G107" s="36">
        <f t="shared" ref="G107:G138" ca="1" si="4">IFERROR(G4*1000/AV4,"")</f>
        <v>0</v>
      </c>
      <c r="H107" s="36">
        <f t="shared" ref="H107:H138" ca="1" si="5">IFERROR(H4*1000/AW4,"")</f>
        <v>0</v>
      </c>
      <c r="I107" s="36">
        <f t="shared" ref="I107:I138" ca="1" si="6">IFERROR(I4*1000/AX4,"")</f>
        <v>0</v>
      </c>
      <c r="J107" s="36">
        <f t="shared" ref="J107:J138" ca="1" si="7">IFERROR(J4*1000/AY4,"")</f>
        <v>0</v>
      </c>
      <c r="K107" s="36">
        <f t="shared" ref="K107:K138" ca="1" si="8">IFERROR(K4*1000/AZ4,"")</f>
        <v>0</v>
      </c>
      <c r="L107" s="36">
        <f t="shared" ref="L107:M138" ca="1" si="9">IFERROR(L4*1000/BA4,"")</f>
        <v>0</v>
      </c>
      <c r="M107" s="36">
        <f t="shared" ca="1" si="9"/>
        <v>0</v>
      </c>
      <c r="N107" s="36" t="str">
        <f>IFERROR(N4*1000/BD4,"")</f>
        <v/>
      </c>
      <c r="O107" s="32">
        <v>0</v>
      </c>
      <c r="P107" s="35" t="s">
        <v>111</v>
      </c>
      <c r="Q107" s="36">
        <f t="shared" ref="Q107:Q170" ca="1" si="10">IFERROR(Q4*1000/AR4,"")</f>
        <v>0</v>
      </c>
      <c r="R107" s="36">
        <f t="shared" ref="R107:R170" ca="1" si="11">IFERROR(R4*1000/AS4,"")</f>
        <v>0</v>
      </c>
      <c r="S107" s="36">
        <f t="shared" ref="S107:S170" ca="1" si="12">IFERROR(S4*1000/AT4,"")</f>
        <v>0</v>
      </c>
      <c r="T107" s="36">
        <f t="shared" ref="T107:T170" ca="1" si="13">IFERROR(T4*1000/AU4,"")</f>
        <v>0</v>
      </c>
      <c r="U107" s="36">
        <f t="shared" ref="U107:U170" ca="1" si="14">IFERROR(U4*1000/AV4,"")</f>
        <v>0</v>
      </c>
      <c r="V107" s="36">
        <f t="shared" ref="V107:V170" ca="1" si="15">IFERROR(V4*1000/AW4,"")</f>
        <v>0</v>
      </c>
      <c r="W107" s="36">
        <f t="shared" ref="W107:W170" ca="1" si="16">IFERROR(W4*1000/AX4,"")</f>
        <v>0</v>
      </c>
      <c r="X107" s="36">
        <f t="shared" ref="X107:X170" ca="1" si="17">IFERROR(X4*1000/AY4,"")</f>
        <v>0</v>
      </c>
      <c r="Y107" s="36">
        <f t="shared" ref="Y107:Y170" ca="1" si="18">IFERROR(Y4*1000/AZ4,"")</f>
        <v>0</v>
      </c>
      <c r="Z107" s="36">
        <f t="shared" ref="Z107:Z170" ca="1" si="19">IFERROR(Z4*1000/BA4,"")</f>
        <v>0</v>
      </c>
      <c r="AA107" s="36">
        <f t="shared" ref="AA107:AA170" ca="1" si="20">IFERROR(AA4*1000/BB4,"")</f>
        <v>0</v>
      </c>
      <c r="AB107" s="36" t="str">
        <f>IFERROR(AB4*1000/BD4,"")</f>
        <v/>
      </c>
      <c r="AC107" s="30"/>
      <c r="AD107" s="35" t="s">
        <v>111</v>
      </c>
      <c r="AE107" s="37">
        <f ca="1">IFERROR(AE4/AR4*1000,"")</f>
        <v>0</v>
      </c>
      <c r="AF107" s="37">
        <f ca="1">IFERROR(AF4/AS4*1000,"")</f>
        <v>0</v>
      </c>
      <c r="AG107" s="37">
        <f ca="1">IFERROR(AG4/AT4*1000,"")</f>
        <v>0</v>
      </c>
      <c r="AH107" s="37">
        <f ca="1">IFERROR(AH4/AU4*1000,"")</f>
        <v>0</v>
      </c>
      <c r="AI107" s="37">
        <f ca="1">IFERROR(AI4/AV4*1000,"")</f>
        <v>0</v>
      </c>
      <c r="AJ107" s="37">
        <f ca="1">IFERROR(AJ4/AW4*1000,"")</f>
        <v>0</v>
      </c>
      <c r="AK107" s="37">
        <f ca="1">IFERROR(AK4/AX4*1000,"")</f>
        <v>0</v>
      </c>
      <c r="AL107" s="37">
        <f ca="1">IFERROR(AL4/AY4*1000,"")</f>
        <v>0</v>
      </c>
      <c r="AM107" s="37">
        <f t="shared" ref="AM107" ca="1" si="21">IFERROR(AM4/AZ4*1000,"")</f>
        <v>0</v>
      </c>
      <c r="AN107" s="37">
        <f ca="1">IFERROR(AN4/BA4*1000,"")</f>
        <v>0</v>
      </c>
      <c r="AO107" s="37">
        <f ca="1">IFERROR(AO4/BB4*1000,"")</f>
        <v>0</v>
      </c>
      <c r="AP107" s="30"/>
      <c r="AQ107" s="54" t="s">
        <v>111</v>
      </c>
      <c r="AR107" s="39">
        <v>661424</v>
      </c>
      <c r="AS107" s="39">
        <v>664710</v>
      </c>
      <c r="AT107" s="39">
        <v>654702</v>
      </c>
      <c r="AU107" s="39">
        <v>640098</v>
      </c>
      <c r="AV107" s="39">
        <v>638623</v>
      </c>
      <c r="AW107" s="39">
        <v>633643</v>
      </c>
      <c r="AX107" s="39">
        <v>622689</v>
      </c>
      <c r="AY107" s="39">
        <v>611611</v>
      </c>
      <c r="AZ107" s="39">
        <v>615411</v>
      </c>
      <c r="BA107" s="39">
        <v>0</v>
      </c>
      <c r="BB107" s="39">
        <v>0</v>
      </c>
      <c r="BC107" s="30"/>
    </row>
    <row r="108" spans="1:55" x14ac:dyDescent="0.25">
      <c r="A108" s="32">
        <v>1</v>
      </c>
      <c r="B108" s="35" t="s">
        <v>13</v>
      </c>
      <c r="C108" s="36">
        <f t="shared" ca="1" si="0"/>
        <v>0</v>
      </c>
      <c r="D108" s="36">
        <f t="shared" ca="1" si="1"/>
        <v>0</v>
      </c>
      <c r="E108" s="36">
        <f t="shared" ca="1" si="2"/>
        <v>0</v>
      </c>
      <c r="F108" s="36">
        <f t="shared" ca="1" si="3"/>
        <v>0</v>
      </c>
      <c r="G108" s="36">
        <f t="shared" ca="1" si="4"/>
        <v>0</v>
      </c>
      <c r="H108" s="36">
        <f t="shared" ca="1" si="5"/>
        <v>0</v>
      </c>
      <c r="I108" s="36">
        <f t="shared" ca="1" si="6"/>
        <v>0</v>
      </c>
      <c r="J108" s="36">
        <f t="shared" ca="1" si="7"/>
        <v>0</v>
      </c>
      <c r="K108" s="36">
        <f t="shared" ca="1" si="8"/>
        <v>0</v>
      </c>
      <c r="L108" s="36">
        <f t="shared" ca="1" si="9"/>
        <v>0</v>
      </c>
      <c r="M108" s="36">
        <f t="shared" ca="1" si="9"/>
        <v>0</v>
      </c>
      <c r="N108" s="36" t="str">
        <f ca="1">IFERROR(N5*1000/BD5,"")</f>
        <v/>
      </c>
      <c r="O108" s="32">
        <v>1</v>
      </c>
      <c r="P108" s="35" t="s">
        <v>13</v>
      </c>
      <c r="Q108" s="36">
        <f t="shared" ca="1" si="10"/>
        <v>0</v>
      </c>
      <c r="R108" s="36">
        <f t="shared" ca="1" si="11"/>
        <v>0</v>
      </c>
      <c r="S108" s="36">
        <f t="shared" ca="1" si="12"/>
        <v>0</v>
      </c>
      <c r="T108" s="36">
        <f t="shared" ca="1" si="13"/>
        <v>0</v>
      </c>
      <c r="U108" s="36">
        <f t="shared" ca="1" si="14"/>
        <v>0</v>
      </c>
      <c r="V108" s="36">
        <f t="shared" ca="1" si="15"/>
        <v>0</v>
      </c>
      <c r="W108" s="36">
        <f t="shared" ca="1" si="16"/>
        <v>0</v>
      </c>
      <c r="X108" s="36">
        <f t="shared" ca="1" si="17"/>
        <v>0</v>
      </c>
      <c r="Y108" s="36">
        <f t="shared" ca="1" si="18"/>
        <v>0</v>
      </c>
      <c r="Z108" s="36">
        <f t="shared" ca="1" si="19"/>
        <v>0</v>
      </c>
      <c r="AA108" s="36">
        <f t="shared" ca="1" si="20"/>
        <v>0</v>
      </c>
      <c r="AB108" s="36" t="str">
        <f ca="1">IFERROR(AB5*1000/BD5,"")</f>
        <v/>
      </c>
      <c r="AC108" s="30"/>
      <c r="AD108" s="35" t="s">
        <v>13</v>
      </c>
      <c r="AE108" s="37">
        <f t="shared" ref="AE108:AE171" ca="1" si="22">IFERROR(AE5/AR5*1000,"")</f>
        <v>0</v>
      </c>
      <c r="AF108" s="37">
        <f t="shared" ref="AF108:AF171" ca="1" si="23">IFERROR(AF5/AS5*1000,"")</f>
        <v>0</v>
      </c>
      <c r="AG108" s="37">
        <f t="shared" ref="AG108:AG171" ca="1" si="24">IFERROR(AG5/AT5*1000,"")</f>
        <v>0</v>
      </c>
      <c r="AH108" s="37">
        <f t="shared" ref="AH108:AH171" ca="1" si="25">IFERROR(AH5/AU5*1000,"")</f>
        <v>0</v>
      </c>
      <c r="AI108" s="37">
        <f t="shared" ref="AI108:AI171" ca="1" si="26">IFERROR(AI5/AV5*1000,"")</f>
        <v>0</v>
      </c>
      <c r="AJ108" s="37">
        <f t="shared" ref="AJ108:AJ171" ca="1" si="27">IFERROR(AJ5/AW5*1000,"")</f>
        <v>0</v>
      </c>
      <c r="AK108" s="37">
        <f t="shared" ref="AK108:AK171" ca="1" si="28">IFERROR(AK5/AX5*1000,"")</f>
        <v>0</v>
      </c>
      <c r="AL108" s="37">
        <f t="shared" ref="AL108:AL171" ca="1" si="29">IFERROR(AL5/AY5*1000,"")</f>
        <v>0</v>
      </c>
      <c r="AM108" s="37">
        <f t="shared" ref="AM108:AM171" ca="1" si="30">IFERROR(AM5/AZ5*1000,"")</f>
        <v>0</v>
      </c>
      <c r="AN108" s="37">
        <f ca="1">IFERROR(AN5/BA5*1000,"")</f>
        <v>0</v>
      </c>
      <c r="AO108" s="37">
        <f ca="1">IFERROR(AO5/BB5*1000,"")</f>
        <v>0</v>
      </c>
      <c r="AP108" s="30"/>
      <c r="AQ108" s="54" t="s">
        <v>13</v>
      </c>
      <c r="AR108" s="39">
        <v>3774</v>
      </c>
      <c r="AS108" s="39">
        <v>3771</v>
      </c>
      <c r="AT108" s="39">
        <v>3727</v>
      </c>
      <c r="AU108" s="39">
        <v>3629</v>
      </c>
      <c r="AV108" s="39">
        <v>3530</v>
      </c>
      <c r="AW108" s="39">
        <v>3481</v>
      </c>
      <c r="AX108" s="39">
        <v>3405</v>
      </c>
      <c r="AY108" s="39">
        <v>3275</v>
      </c>
      <c r="AZ108" s="39">
        <v>3266</v>
      </c>
      <c r="BA108" s="39">
        <v>0</v>
      </c>
      <c r="BB108" s="39">
        <v>0</v>
      </c>
      <c r="BC108" s="30"/>
    </row>
    <row r="109" spans="1:55" x14ac:dyDescent="0.25">
      <c r="A109" s="32">
        <v>2</v>
      </c>
      <c r="B109" s="35" t="s">
        <v>14</v>
      </c>
      <c r="C109" s="36">
        <f t="shared" ca="1" si="0"/>
        <v>0</v>
      </c>
      <c r="D109" s="36">
        <f t="shared" ca="1" si="1"/>
        <v>0</v>
      </c>
      <c r="E109" s="36">
        <f t="shared" ca="1" si="2"/>
        <v>0</v>
      </c>
      <c r="F109" s="36">
        <f t="shared" ca="1" si="3"/>
        <v>0</v>
      </c>
      <c r="G109" s="36">
        <f t="shared" ca="1" si="4"/>
        <v>0</v>
      </c>
      <c r="H109" s="36">
        <f t="shared" ca="1" si="5"/>
        <v>0</v>
      </c>
      <c r="I109" s="36">
        <f t="shared" ca="1" si="6"/>
        <v>0</v>
      </c>
      <c r="J109" s="36">
        <f t="shared" ca="1" si="7"/>
        <v>0</v>
      </c>
      <c r="K109" s="36">
        <f t="shared" ca="1" si="8"/>
        <v>0</v>
      </c>
      <c r="L109" s="36">
        <f t="shared" ca="1" si="9"/>
        <v>0</v>
      </c>
      <c r="M109" s="36">
        <f t="shared" ca="1" si="9"/>
        <v>0</v>
      </c>
      <c r="N109" s="36" t="str">
        <f ca="1">IFERROR(N6*1000/BD6,"")</f>
        <v/>
      </c>
      <c r="O109" s="32">
        <v>2</v>
      </c>
      <c r="P109" s="35" t="s">
        <v>14</v>
      </c>
      <c r="Q109" s="36">
        <f t="shared" ca="1" si="10"/>
        <v>0</v>
      </c>
      <c r="R109" s="36">
        <f t="shared" ca="1" si="11"/>
        <v>0</v>
      </c>
      <c r="S109" s="36">
        <f t="shared" ca="1" si="12"/>
        <v>0</v>
      </c>
      <c r="T109" s="36">
        <f t="shared" ca="1" si="13"/>
        <v>0</v>
      </c>
      <c r="U109" s="36">
        <f t="shared" ca="1" si="14"/>
        <v>0</v>
      </c>
      <c r="V109" s="36">
        <f t="shared" ca="1" si="15"/>
        <v>0</v>
      </c>
      <c r="W109" s="36">
        <f t="shared" ca="1" si="16"/>
        <v>0</v>
      </c>
      <c r="X109" s="36">
        <f t="shared" ca="1" si="17"/>
        <v>0</v>
      </c>
      <c r="Y109" s="36">
        <f t="shared" ca="1" si="18"/>
        <v>0</v>
      </c>
      <c r="Z109" s="36">
        <f t="shared" ca="1" si="19"/>
        <v>0</v>
      </c>
      <c r="AA109" s="36">
        <f t="shared" ca="1" si="20"/>
        <v>0</v>
      </c>
      <c r="AB109" s="36" t="str">
        <f ca="1">IFERROR(AB6*1000/BD6,"")</f>
        <v/>
      </c>
      <c r="AC109" s="30"/>
      <c r="AD109" s="35" t="s">
        <v>14</v>
      </c>
      <c r="AE109" s="37">
        <f t="shared" ca="1" si="22"/>
        <v>0</v>
      </c>
      <c r="AF109" s="37">
        <f t="shared" ca="1" si="23"/>
        <v>0</v>
      </c>
      <c r="AG109" s="37">
        <f t="shared" ca="1" si="24"/>
        <v>0</v>
      </c>
      <c r="AH109" s="37">
        <f t="shared" ca="1" si="25"/>
        <v>0</v>
      </c>
      <c r="AI109" s="37">
        <f t="shared" ca="1" si="26"/>
        <v>0</v>
      </c>
      <c r="AJ109" s="37">
        <f t="shared" ca="1" si="27"/>
        <v>0</v>
      </c>
      <c r="AK109" s="37">
        <f t="shared" ca="1" si="28"/>
        <v>0</v>
      </c>
      <c r="AL109" s="37">
        <f t="shared" ca="1" si="29"/>
        <v>0</v>
      </c>
      <c r="AM109" s="37">
        <f t="shared" ca="1" si="30"/>
        <v>0</v>
      </c>
      <c r="AN109" s="37">
        <f ca="1">IFERROR(AN6/BA6*1000,"")</f>
        <v>0</v>
      </c>
      <c r="AO109" s="37">
        <f ca="1">IFERROR(AO6/BB6*1000,"")</f>
        <v>0</v>
      </c>
      <c r="AP109" s="30"/>
      <c r="AQ109" s="54" t="s">
        <v>14</v>
      </c>
      <c r="AR109" s="39">
        <v>1395</v>
      </c>
      <c r="AS109" s="39">
        <v>1403</v>
      </c>
      <c r="AT109" s="39">
        <v>1384</v>
      </c>
      <c r="AU109" s="39">
        <v>1397</v>
      </c>
      <c r="AV109" s="39">
        <v>1426</v>
      </c>
      <c r="AW109" s="39">
        <v>1452</v>
      </c>
      <c r="AX109" s="39">
        <v>1447</v>
      </c>
      <c r="AY109" s="39">
        <v>1451</v>
      </c>
      <c r="AZ109" s="39">
        <v>1486</v>
      </c>
      <c r="BA109" s="39">
        <v>0</v>
      </c>
      <c r="BB109" s="39">
        <v>0</v>
      </c>
      <c r="BC109" s="30"/>
    </row>
    <row r="110" spans="1:55" x14ac:dyDescent="0.25">
      <c r="A110" s="32">
        <v>3</v>
      </c>
      <c r="B110" s="35" t="s">
        <v>15</v>
      </c>
      <c r="C110" s="36">
        <f t="shared" ca="1" si="0"/>
        <v>0</v>
      </c>
      <c r="D110" s="36">
        <f t="shared" ca="1" si="1"/>
        <v>0</v>
      </c>
      <c r="E110" s="36">
        <f t="shared" ca="1" si="2"/>
        <v>0</v>
      </c>
      <c r="F110" s="36">
        <f t="shared" ca="1" si="3"/>
        <v>0</v>
      </c>
      <c r="G110" s="36">
        <f t="shared" ca="1" si="4"/>
        <v>0</v>
      </c>
      <c r="H110" s="36">
        <f t="shared" ca="1" si="5"/>
        <v>0</v>
      </c>
      <c r="I110" s="36">
        <f t="shared" ca="1" si="6"/>
        <v>0</v>
      </c>
      <c r="J110" s="36">
        <f t="shared" ca="1" si="7"/>
        <v>0</v>
      </c>
      <c r="K110" s="36">
        <f t="shared" ca="1" si="8"/>
        <v>0</v>
      </c>
      <c r="L110" s="36">
        <f t="shared" ca="1" si="9"/>
        <v>0</v>
      </c>
      <c r="M110" s="36">
        <f t="shared" ca="1" si="9"/>
        <v>0</v>
      </c>
      <c r="N110" s="36" t="str">
        <f ca="1">IFERROR(N7*1000/BD7,"")</f>
        <v/>
      </c>
      <c r="O110" s="32">
        <v>3</v>
      </c>
      <c r="P110" s="35" t="s">
        <v>15</v>
      </c>
      <c r="Q110" s="36">
        <f t="shared" ca="1" si="10"/>
        <v>0</v>
      </c>
      <c r="R110" s="36">
        <f t="shared" ca="1" si="11"/>
        <v>0</v>
      </c>
      <c r="S110" s="36">
        <f t="shared" ca="1" si="12"/>
        <v>0</v>
      </c>
      <c r="T110" s="36">
        <f t="shared" ca="1" si="13"/>
        <v>0</v>
      </c>
      <c r="U110" s="36">
        <f t="shared" ca="1" si="14"/>
        <v>0</v>
      </c>
      <c r="V110" s="36">
        <f t="shared" ca="1" si="15"/>
        <v>0</v>
      </c>
      <c r="W110" s="36">
        <f t="shared" ca="1" si="16"/>
        <v>0</v>
      </c>
      <c r="X110" s="36">
        <f t="shared" ca="1" si="17"/>
        <v>0</v>
      </c>
      <c r="Y110" s="36">
        <f t="shared" ca="1" si="18"/>
        <v>0</v>
      </c>
      <c r="Z110" s="36">
        <f t="shared" ca="1" si="19"/>
        <v>0</v>
      </c>
      <c r="AA110" s="36">
        <f t="shared" ca="1" si="20"/>
        <v>0</v>
      </c>
      <c r="AB110" s="36" t="str">
        <f ca="1">IFERROR(AB7*1000/BD7,"")</f>
        <v/>
      </c>
      <c r="AC110" s="30"/>
      <c r="AD110" s="35" t="s">
        <v>15</v>
      </c>
      <c r="AE110" s="37">
        <f t="shared" ca="1" si="22"/>
        <v>0</v>
      </c>
      <c r="AF110" s="37">
        <f t="shared" ca="1" si="23"/>
        <v>0</v>
      </c>
      <c r="AG110" s="37">
        <f t="shared" ca="1" si="24"/>
        <v>0</v>
      </c>
      <c r="AH110" s="37">
        <f t="shared" ca="1" si="25"/>
        <v>0</v>
      </c>
      <c r="AI110" s="37">
        <f t="shared" ca="1" si="26"/>
        <v>0</v>
      </c>
      <c r="AJ110" s="37">
        <f t="shared" ca="1" si="27"/>
        <v>0</v>
      </c>
      <c r="AK110" s="37">
        <f t="shared" ca="1" si="28"/>
        <v>0</v>
      </c>
      <c r="AL110" s="37">
        <f t="shared" ca="1" si="29"/>
        <v>0</v>
      </c>
      <c r="AM110" s="37">
        <f t="shared" ca="1" si="30"/>
        <v>0</v>
      </c>
      <c r="AN110" s="37">
        <f ca="1">IFERROR(AN7/BA7*1000,"")</f>
        <v>0</v>
      </c>
      <c r="AO110" s="37">
        <f ca="1">IFERROR(AO7/BB7*1000,"")</f>
        <v>0</v>
      </c>
      <c r="AP110" s="30"/>
      <c r="AQ110" s="54" t="s">
        <v>15</v>
      </c>
      <c r="AR110" s="39">
        <v>5419</v>
      </c>
      <c r="AS110" s="39">
        <v>5428</v>
      </c>
      <c r="AT110" s="39">
        <v>5260</v>
      </c>
      <c r="AU110" s="39">
        <v>5055</v>
      </c>
      <c r="AV110" s="39">
        <v>5136</v>
      </c>
      <c r="AW110" s="39">
        <v>5173</v>
      </c>
      <c r="AX110" s="39">
        <v>5064</v>
      </c>
      <c r="AY110" s="39">
        <v>4955</v>
      </c>
      <c r="AZ110" s="39">
        <v>4986</v>
      </c>
      <c r="BA110" s="39">
        <v>0</v>
      </c>
      <c r="BB110" s="39">
        <v>0</v>
      </c>
      <c r="BC110" s="30"/>
    </row>
    <row r="111" spans="1:55" x14ac:dyDescent="0.25">
      <c r="A111" s="32">
        <v>4</v>
      </c>
      <c r="B111" s="35" t="s">
        <v>16</v>
      </c>
      <c r="C111" s="36">
        <f t="shared" ca="1" si="0"/>
        <v>0</v>
      </c>
      <c r="D111" s="36">
        <f t="shared" ca="1" si="1"/>
        <v>0</v>
      </c>
      <c r="E111" s="36">
        <f t="shared" ca="1" si="2"/>
        <v>0</v>
      </c>
      <c r="F111" s="36">
        <f t="shared" ca="1" si="3"/>
        <v>0</v>
      </c>
      <c r="G111" s="36">
        <f t="shared" ca="1" si="4"/>
        <v>0</v>
      </c>
      <c r="H111" s="36">
        <f t="shared" ca="1" si="5"/>
        <v>0</v>
      </c>
      <c r="I111" s="36">
        <f t="shared" ca="1" si="6"/>
        <v>0</v>
      </c>
      <c r="J111" s="36">
        <f t="shared" ca="1" si="7"/>
        <v>0</v>
      </c>
      <c r="K111" s="36">
        <f t="shared" ca="1" si="8"/>
        <v>0</v>
      </c>
      <c r="L111" s="36">
        <f t="shared" ca="1" si="9"/>
        <v>0</v>
      </c>
      <c r="M111" s="36">
        <f t="shared" ca="1" si="9"/>
        <v>0</v>
      </c>
      <c r="N111" s="36" t="str">
        <f ca="1">IFERROR(N8*1000/BD8,"")</f>
        <v/>
      </c>
      <c r="O111" s="32">
        <v>4</v>
      </c>
      <c r="P111" s="35" t="s">
        <v>16</v>
      </c>
      <c r="Q111" s="36">
        <f t="shared" ca="1" si="10"/>
        <v>0</v>
      </c>
      <c r="R111" s="36">
        <f t="shared" ca="1" si="11"/>
        <v>0</v>
      </c>
      <c r="S111" s="36">
        <f t="shared" ca="1" si="12"/>
        <v>0</v>
      </c>
      <c r="T111" s="36">
        <f t="shared" ca="1" si="13"/>
        <v>0</v>
      </c>
      <c r="U111" s="36">
        <f t="shared" ca="1" si="14"/>
        <v>0</v>
      </c>
      <c r="V111" s="36">
        <f t="shared" ca="1" si="15"/>
        <v>0</v>
      </c>
      <c r="W111" s="36">
        <f t="shared" ca="1" si="16"/>
        <v>0</v>
      </c>
      <c r="X111" s="36">
        <f t="shared" ca="1" si="17"/>
        <v>0</v>
      </c>
      <c r="Y111" s="36">
        <f t="shared" ca="1" si="18"/>
        <v>0</v>
      </c>
      <c r="Z111" s="36">
        <f t="shared" ca="1" si="19"/>
        <v>0</v>
      </c>
      <c r="AA111" s="36">
        <f t="shared" ca="1" si="20"/>
        <v>0</v>
      </c>
      <c r="AB111" s="36" t="str">
        <f ca="1">IFERROR(AB8*1000/BD8,"")</f>
        <v/>
      </c>
      <c r="AC111" s="30"/>
      <c r="AD111" s="35" t="s">
        <v>16</v>
      </c>
      <c r="AE111" s="37">
        <f t="shared" ca="1" si="22"/>
        <v>0</v>
      </c>
      <c r="AF111" s="37">
        <f t="shared" ca="1" si="23"/>
        <v>0</v>
      </c>
      <c r="AG111" s="37">
        <f t="shared" ca="1" si="24"/>
        <v>0</v>
      </c>
      <c r="AH111" s="37">
        <f t="shared" ca="1" si="25"/>
        <v>0</v>
      </c>
      <c r="AI111" s="37">
        <f t="shared" ca="1" si="26"/>
        <v>0</v>
      </c>
      <c r="AJ111" s="37">
        <f t="shared" ca="1" si="27"/>
        <v>0</v>
      </c>
      <c r="AK111" s="37">
        <f t="shared" ca="1" si="28"/>
        <v>0</v>
      </c>
      <c r="AL111" s="37">
        <f t="shared" ca="1" si="29"/>
        <v>0</v>
      </c>
      <c r="AM111" s="37">
        <f t="shared" ca="1" si="30"/>
        <v>0</v>
      </c>
      <c r="AN111" s="37">
        <f ca="1">IFERROR(AN8/BA8*1000,"")</f>
        <v>0</v>
      </c>
      <c r="AO111" s="37">
        <f ca="1">IFERROR(AO8/BB8*1000,"")</f>
        <v>0</v>
      </c>
      <c r="AP111" s="30"/>
      <c r="AQ111" s="54" t="s">
        <v>16</v>
      </c>
      <c r="AR111" s="39">
        <v>5567</v>
      </c>
      <c r="AS111" s="39">
        <v>5673</v>
      </c>
      <c r="AT111" s="39">
        <v>5713</v>
      </c>
      <c r="AU111" s="39">
        <v>5614</v>
      </c>
      <c r="AV111" s="39">
        <v>5414</v>
      </c>
      <c r="AW111" s="39">
        <v>5311</v>
      </c>
      <c r="AX111" s="39">
        <v>5201</v>
      </c>
      <c r="AY111" s="39">
        <v>5151</v>
      </c>
      <c r="AZ111" s="39">
        <v>5208</v>
      </c>
      <c r="BA111" s="39">
        <v>0</v>
      </c>
      <c r="BB111" s="39">
        <v>0</v>
      </c>
      <c r="BC111" s="30"/>
    </row>
    <row r="112" spans="1:55" x14ac:dyDescent="0.25">
      <c r="A112" s="32">
        <v>5</v>
      </c>
      <c r="B112" s="35" t="s">
        <v>17</v>
      </c>
      <c r="C112" s="36">
        <f t="shared" ca="1" si="0"/>
        <v>0</v>
      </c>
      <c r="D112" s="36">
        <f t="shared" ca="1" si="1"/>
        <v>0</v>
      </c>
      <c r="E112" s="36">
        <f t="shared" ca="1" si="2"/>
        <v>0</v>
      </c>
      <c r="F112" s="36">
        <f t="shared" ca="1" si="3"/>
        <v>0</v>
      </c>
      <c r="G112" s="36">
        <f t="shared" ca="1" si="4"/>
        <v>0</v>
      </c>
      <c r="H112" s="36">
        <f t="shared" ca="1" si="5"/>
        <v>0</v>
      </c>
      <c r="I112" s="36">
        <f t="shared" ca="1" si="6"/>
        <v>0</v>
      </c>
      <c r="J112" s="36">
        <f t="shared" ca="1" si="7"/>
        <v>0</v>
      </c>
      <c r="K112" s="36">
        <f t="shared" ca="1" si="8"/>
        <v>0</v>
      </c>
      <c r="L112" s="36">
        <f t="shared" ca="1" si="9"/>
        <v>0</v>
      </c>
      <c r="M112" s="36">
        <f t="shared" ca="1" si="9"/>
        <v>0</v>
      </c>
      <c r="N112" s="36" t="str">
        <f ca="1">IFERROR(N9*1000/BD9,"")</f>
        <v/>
      </c>
      <c r="O112" s="32">
        <v>5</v>
      </c>
      <c r="P112" s="35" t="s">
        <v>17</v>
      </c>
      <c r="Q112" s="36">
        <f t="shared" ca="1" si="10"/>
        <v>0</v>
      </c>
      <c r="R112" s="36">
        <f t="shared" ca="1" si="11"/>
        <v>0</v>
      </c>
      <c r="S112" s="36">
        <f t="shared" ca="1" si="12"/>
        <v>0</v>
      </c>
      <c r="T112" s="36">
        <f t="shared" ca="1" si="13"/>
        <v>0</v>
      </c>
      <c r="U112" s="36">
        <f t="shared" ca="1" si="14"/>
        <v>0</v>
      </c>
      <c r="V112" s="36">
        <f t="shared" ca="1" si="15"/>
        <v>0</v>
      </c>
      <c r="W112" s="36">
        <f t="shared" ca="1" si="16"/>
        <v>0</v>
      </c>
      <c r="X112" s="36">
        <f t="shared" ca="1" si="17"/>
        <v>0</v>
      </c>
      <c r="Y112" s="36">
        <f t="shared" ca="1" si="18"/>
        <v>0</v>
      </c>
      <c r="Z112" s="36">
        <f t="shared" ca="1" si="19"/>
        <v>0</v>
      </c>
      <c r="AA112" s="36">
        <f t="shared" ca="1" si="20"/>
        <v>0</v>
      </c>
      <c r="AB112" s="36" t="str">
        <f ca="1">IFERROR(AB9*1000/BD9,"")</f>
        <v/>
      </c>
      <c r="AC112" s="30"/>
      <c r="AD112" s="35" t="s">
        <v>17</v>
      </c>
      <c r="AE112" s="37">
        <f t="shared" ca="1" si="22"/>
        <v>0</v>
      </c>
      <c r="AF112" s="37">
        <f t="shared" ca="1" si="23"/>
        <v>0</v>
      </c>
      <c r="AG112" s="37">
        <f t="shared" ca="1" si="24"/>
        <v>0</v>
      </c>
      <c r="AH112" s="37">
        <f t="shared" ca="1" si="25"/>
        <v>0</v>
      </c>
      <c r="AI112" s="37">
        <f t="shared" ca="1" si="26"/>
        <v>0</v>
      </c>
      <c r="AJ112" s="37">
        <f t="shared" ca="1" si="27"/>
        <v>0</v>
      </c>
      <c r="AK112" s="37">
        <f t="shared" ca="1" si="28"/>
        <v>0</v>
      </c>
      <c r="AL112" s="37">
        <f t="shared" ca="1" si="29"/>
        <v>0</v>
      </c>
      <c r="AM112" s="37">
        <f t="shared" ca="1" si="30"/>
        <v>0</v>
      </c>
      <c r="AN112" s="37">
        <f ca="1">IFERROR(AN9/BA9*1000,"")</f>
        <v>0</v>
      </c>
      <c r="AO112" s="37">
        <f ca="1">IFERROR(AO9/BB9*1000,"")</f>
        <v>0</v>
      </c>
      <c r="AP112" s="30"/>
      <c r="AQ112" s="54" t="s">
        <v>17</v>
      </c>
      <c r="AR112" s="39">
        <v>2933</v>
      </c>
      <c r="AS112" s="39">
        <v>2977</v>
      </c>
      <c r="AT112" s="39">
        <v>2974</v>
      </c>
      <c r="AU112" s="39">
        <v>2952</v>
      </c>
      <c r="AV112" s="39">
        <v>3015</v>
      </c>
      <c r="AW112" s="39">
        <v>3006</v>
      </c>
      <c r="AX112" s="39">
        <v>2970</v>
      </c>
      <c r="AY112" s="39">
        <v>2992</v>
      </c>
      <c r="AZ112" s="39">
        <v>3030</v>
      </c>
      <c r="BA112" s="39">
        <v>0</v>
      </c>
      <c r="BB112" s="39">
        <v>0</v>
      </c>
      <c r="BC112" s="30"/>
    </row>
    <row r="113" spans="1:55" x14ac:dyDescent="0.25">
      <c r="A113" s="32">
        <v>6</v>
      </c>
      <c r="B113" s="35" t="s">
        <v>18</v>
      </c>
      <c r="C113" s="36">
        <f t="shared" ca="1" si="0"/>
        <v>0</v>
      </c>
      <c r="D113" s="36">
        <f t="shared" ca="1" si="1"/>
        <v>0</v>
      </c>
      <c r="E113" s="36">
        <f t="shared" ca="1" si="2"/>
        <v>0</v>
      </c>
      <c r="F113" s="36">
        <f t="shared" ca="1" si="3"/>
        <v>0</v>
      </c>
      <c r="G113" s="36">
        <f t="shared" ca="1" si="4"/>
        <v>0</v>
      </c>
      <c r="H113" s="36">
        <f t="shared" ca="1" si="5"/>
        <v>0</v>
      </c>
      <c r="I113" s="36">
        <f t="shared" ca="1" si="6"/>
        <v>0</v>
      </c>
      <c r="J113" s="36">
        <f t="shared" ca="1" si="7"/>
        <v>0</v>
      </c>
      <c r="K113" s="36">
        <f t="shared" ca="1" si="8"/>
        <v>0</v>
      </c>
      <c r="L113" s="36">
        <f t="shared" ca="1" si="9"/>
        <v>0</v>
      </c>
      <c r="M113" s="36">
        <f t="shared" ca="1" si="9"/>
        <v>0</v>
      </c>
      <c r="N113" s="36" t="str">
        <f ca="1">IFERROR(N10*1000/BD10,"")</f>
        <v/>
      </c>
      <c r="O113" s="32">
        <v>6</v>
      </c>
      <c r="P113" s="35" t="s">
        <v>18</v>
      </c>
      <c r="Q113" s="36">
        <f t="shared" ca="1" si="10"/>
        <v>0</v>
      </c>
      <c r="R113" s="36">
        <f t="shared" ca="1" si="11"/>
        <v>0</v>
      </c>
      <c r="S113" s="36">
        <f t="shared" ca="1" si="12"/>
        <v>0</v>
      </c>
      <c r="T113" s="36">
        <f t="shared" ca="1" si="13"/>
        <v>0</v>
      </c>
      <c r="U113" s="36">
        <f t="shared" ca="1" si="14"/>
        <v>0</v>
      </c>
      <c r="V113" s="36">
        <f t="shared" ca="1" si="15"/>
        <v>0</v>
      </c>
      <c r="W113" s="36">
        <f t="shared" ca="1" si="16"/>
        <v>0</v>
      </c>
      <c r="X113" s="36">
        <f t="shared" ca="1" si="17"/>
        <v>0</v>
      </c>
      <c r="Y113" s="36">
        <f t="shared" ca="1" si="18"/>
        <v>0</v>
      </c>
      <c r="Z113" s="36">
        <f t="shared" ca="1" si="19"/>
        <v>0</v>
      </c>
      <c r="AA113" s="36">
        <f t="shared" ca="1" si="20"/>
        <v>0</v>
      </c>
      <c r="AB113" s="36" t="str">
        <f ca="1">IFERROR(AB10*1000/BD10,"")</f>
        <v/>
      </c>
      <c r="AC113" s="30"/>
      <c r="AD113" s="35" t="s">
        <v>18</v>
      </c>
      <c r="AE113" s="37">
        <f t="shared" ca="1" si="22"/>
        <v>0</v>
      </c>
      <c r="AF113" s="37">
        <f t="shared" ca="1" si="23"/>
        <v>0</v>
      </c>
      <c r="AG113" s="37">
        <f t="shared" ca="1" si="24"/>
        <v>0</v>
      </c>
      <c r="AH113" s="37">
        <f t="shared" ca="1" si="25"/>
        <v>0</v>
      </c>
      <c r="AI113" s="37">
        <f t="shared" ca="1" si="26"/>
        <v>0</v>
      </c>
      <c r="AJ113" s="37">
        <f t="shared" ca="1" si="27"/>
        <v>0</v>
      </c>
      <c r="AK113" s="37">
        <f t="shared" ca="1" si="28"/>
        <v>0</v>
      </c>
      <c r="AL113" s="37">
        <f t="shared" ca="1" si="29"/>
        <v>0</v>
      </c>
      <c r="AM113" s="37">
        <f t="shared" ca="1" si="30"/>
        <v>0</v>
      </c>
      <c r="AN113" s="37">
        <f ca="1">IFERROR(AN10/BA10*1000,"")</f>
        <v>0</v>
      </c>
      <c r="AO113" s="37">
        <f ca="1">IFERROR(AO10/BB10*1000,"")</f>
        <v>0</v>
      </c>
      <c r="AP113" s="30"/>
      <c r="AQ113" s="54" t="s">
        <v>18</v>
      </c>
      <c r="AR113" s="39">
        <v>6070</v>
      </c>
      <c r="AS113" s="39">
        <v>5935</v>
      </c>
      <c r="AT113" s="39">
        <v>5820</v>
      </c>
      <c r="AU113" s="39">
        <v>5648</v>
      </c>
      <c r="AV113" s="39">
        <v>5562</v>
      </c>
      <c r="AW113" s="39">
        <v>5391</v>
      </c>
      <c r="AX113" s="39">
        <v>5273</v>
      </c>
      <c r="AY113" s="39">
        <v>5278</v>
      </c>
      <c r="AZ113" s="39">
        <v>5332</v>
      </c>
      <c r="BA113" s="39">
        <v>0</v>
      </c>
      <c r="BB113" s="39">
        <v>0</v>
      </c>
      <c r="BC113" s="30"/>
    </row>
    <row r="114" spans="1:55" x14ac:dyDescent="0.25">
      <c r="A114" s="32">
        <v>7</v>
      </c>
      <c r="B114" s="35" t="s">
        <v>19</v>
      </c>
      <c r="C114" s="36">
        <f t="shared" ca="1" si="0"/>
        <v>0</v>
      </c>
      <c r="D114" s="36">
        <f t="shared" ca="1" si="1"/>
        <v>0</v>
      </c>
      <c r="E114" s="36">
        <f t="shared" ca="1" si="2"/>
        <v>0</v>
      </c>
      <c r="F114" s="36">
        <f t="shared" ca="1" si="3"/>
        <v>0</v>
      </c>
      <c r="G114" s="36">
        <f t="shared" ca="1" si="4"/>
        <v>0</v>
      </c>
      <c r="H114" s="36">
        <f t="shared" ca="1" si="5"/>
        <v>0</v>
      </c>
      <c r="I114" s="36">
        <f t="shared" ca="1" si="6"/>
        <v>0</v>
      </c>
      <c r="J114" s="36">
        <f t="shared" ca="1" si="7"/>
        <v>0</v>
      </c>
      <c r="K114" s="36">
        <f t="shared" ca="1" si="8"/>
        <v>0</v>
      </c>
      <c r="L114" s="36">
        <f t="shared" ca="1" si="9"/>
        <v>0</v>
      </c>
      <c r="M114" s="36">
        <f t="shared" ca="1" si="9"/>
        <v>0</v>
      </c>
      <c r="N114" s="36" t="str">
        <f ca="1">IFERROR(N11*1000/BD11,"")</f>
        <v/>
      </c>
      <c r="O114" s="32">
        <v>7</v>
      </c>
      <c r="P114" s="35" t="s">
        <v>19</v>
      </c>
      <c r="Q114" s="36">
        <f t="shared" ca="1" si="10"/>
        <v>0</v>
      </c>
      <c r="R114" s="36">
        <f t="shared" ca="1" si="11"/>
        <v>0</v>
      </c>
      <c r="S114" s="36">
        <f t="shared" ca="1" si="12"/>
        <v>0</v>
      </c>
      <c r="T114" s="36">
        <f t="shared" ca="1" si="13"/>
        <v>0</v>
      </c>
      <c r="U114" s="36">
        <f t="shared" ca="1" si="14"/>
        <v>0</v>
      </c>
      <c r="V114" s="36">
        <f t="shared" ca="1" si="15"/>
        <v>0</v>
      </c>
      <c r="W114" s="36">
        <f t="shared" ca="1" si="16"/>
        <v>0</v>
      </c>
      <c r="X114" s="36">
        <f t="shared" ca="1" si="17"/>
        <v>0</v>
      </c>
      <c r="Y114" s="36">
        <f t="shared" ca="1" si="18"/>
        <v>0</v>
      </c>
      <c r="Z114" s="36">
        <f t="shared" ca="1" si="19"/>
        <v>0</v>
      </c>
      <c r="AA114" s="36">
        <f t="shared" ca="1" si="20"/>
        <v>0</v>
      </c>
      <c r="AB114" s="36" t="str">
        <f ca="1">IFERROR(AB11*1000/BD11,"")</f>
        <v/>
      </c>
      <c r="AC114" s="30"/>
      <c r="AD114" s="35" t="s">
        <v>19</v>
      </c>
      <c r="AE114" s="37">
        <f t="shared" ca="1" si="22"/>
        <v>0</v>
      </c>
      <c r="AF114" s="37">
        <f t="shared" ca="1" si="23"/>
        <v>0</v>
      </c>
      <c r="AG114" s="37">
        <f t="shared" ca="1" si="24"/>
        <v>0</v>
      </c>
      <c r="AH114" s="37">
        <f t="shared" ca="1" si="25"/>
        <v>0</v>
      </c>
      <c r="AI114" s="37">
        <f t="shared" ca="1" si="26"/>
        <v>0</v>
      </c>
      <c r="AJ114" s="37">
        <f t="shared" ca="1" si="27"/>
        <v>0</v>
      </c>
      <c r="AK114" s="37">
        <f t="shared" ca="1" si="28"/>
        <v>0</v>
      </c>
      <c r="AL114" s="37">
        <f t="shared" ca="1" si="29"/>
        <v>0</v>
      </c>
      <c r="AM114" s="37">
        <f t="shared" ca="1" si="30"/>
        <v>0</v>
      </c>
      <c r="AN114" s="37">
        <f ca="1">IFERROR(AN11/BA11*1000,"")</f>
        <v>0</v>
      </c>
      <c r="AO114" s="37">
        <f ca="1">IFERROR(AO11/BB11*1000,"")</f>
        <v>0</v>
      </c>
      <c r="AP114" s="30"/>
      <c r="AQ114" s="54" t="s">
        <v>19</v>
      </c>
      <c r="AR114" s="39">
        <v>4904</v>
      </c>
      <c r="AS114" s="39">
        <v>4975</v>
      </c>
      <c r="AT114" s="39">
        <v>4984</v>
      </c>
      <c r="AU114" s="39">
        <v>4902</v>
      </c>
      <c r="AV114" s="39">
        <v>4823</v>
      </c>
      <c r="AW114" s="39">
        <v>4684</v>
      </c>
      <c r="AX114" s="39">
        <v>4576</v>
      </c>
      <c r="AY114" s="39">
        <v>4486</v>
      </c>
      <c r="AZ114" s="39">
        <v>4422</v>
      </c>
      <c r="BA114" s="39">
        <v>0</v>
      </c>
      <c r="BB114" s="39">
        <v>0</v>
      </c>
      <c r="BC114" s="30"/>
    </row>
    <row r="115" spans="1:55" x14ac:dyDescent="0.25">
      <c r="A115" s="32">
        <v>8</v>
      </c>
      <c r="B115" s="35" t="s">
        <v>20</v>
      </c>
      <c r="C115" s="36">
        <f t="shared" ca="1" si="0"/>
        <v>0</v>
      </c>
      <c r="D115" s="36">
        <f t="shared" ca="1" si="1"/>
        <v>0</v>
      </c>
      <c r="E115" s="36">
        <f t="shared" ca="1" si="2"/>
        <v>0</v>
      </c>
      <c r="F115" s="36">
        <f t="shared" ca="1" si="3"/>
        <v>0</v>
      </c>
      <c r="G115" s="36">
        <f t="shared" ca="1" si="4"/>
        <v>0</v>
      </c>
      <c r="H115" s="36">
        <f t="shared" ca="1" si="5"/>
        <v>0</v>
      </c>
      <c r="I115" s="36">
        <f t="shared" ca="1" si="6"/>
        <v>0</v>
      </c>
      <c r="J115" s="36">
        <f t="shared" ca="1" si="7"/>
        <v>0</v>
      </c>
      <c r="K115" s="36">
        <f t="shared" ca="1" si="8"/>
        <v>0</v>
      </c>
      <c r="L115" s="36">
        <f t="shared" ca="1" si="9"/>
        <v>0</v>
      </c>
      <c r="M115" s="36">
        <f t="shared" ca="1" si="9"/>
        <v>0</v>
      </c>
      <c r="N115" s="36" t="str">
        <f ca="1">IFERROR(N12*1000/BD12,"")</f>
        <v/>
      </c>
      <c r="O115" s="32">
        <v>8</v>
      </c>
      <c r="P115" s="35" t="s">
        <v>20</v>
      </c>
      <c r="Q115" s="36">
        <f t="shared" ca="1" si="10"/>
        <v>0</v>
      </c>
      <c r="R115" s="36">
        <f t="shared" ca="1" si="11"/>
        <v>0</v>
      </c>
      <c r="S115" s="36">
        <f t="shared" ca="1" si="12"/>
        <v>0</v>
      </c>
      <c r="T115" s="36">
        <f t="shared" ca="1" si="13"/>
        <v>0</v>
      </c>
      <c r="U115" s="36">
        <f t="shared" ca="1" si="14"/>
        <v>0</v>
      </c>
      <c r="V115" s="36">
        <f t="shared" ca="1" si="15"/>
        <v>0</v>
      </c>
      <c r="W115" s="36">
        <f t="shared" ca="1" si="16"/>
        <v>0</v>
      </c>
      <c r="X115" s="36">
        <f t="shared" ca="1" si="17"/>
        <v>0</v>
      </c>
      <c r="Y115" s="36">
        <f t="shared" ca="1" si="18"/>
        <v>0</v>
      </c>
      <c r="Z115" s="36">
        <f t="shared" ca="1" si="19"/>
        <v>0</v>
      </c>
      <c r="AA115" s="36">
        <f t="shared" ca="1" si="20"/>
        <v>0</v>
      </c>
      <c r="AB115" s="36" t="str">
        <f ca="1">IFERROR(AB12*1000/BD12,"")</f>
        <v/>
      </c>
      <c r="AC115" s="30"/>
      <c r="AD115" s="35" t="s">
        <v>20</v>
      </c>
      <c r="AE115" s="37">
        <f t="shared" ca="1" si="22"/>
        <v>0</v>
      </c>
      <c r="AF115" s="37">
        <f t="shared" ca="1" si="23"/>
        <v>0</v>
      </c>
      <c r="AG115" s="37">
        <f t="shared" ca="1" si="24"/>
        <v>0</v>
      </c>
      <c r="AH115" s="37">
        <f t="shared" ca="1" si="25"/>
        <v>0</v>
      </c>
      <c r="AI115" s="37">
        <f t="shared" ca="1" si="26"/>
        <v>0</v>
      </c>
      <c r="AJ115" s="37">
        <f t="shared" ca="1" si="27"/>
        <v>0</v>
      </c>
      <c r="AK115" s="37">
        <f t="shared" ca="1" si="28"/>
        <v>0</v>
      </c>
      <c r="AL115" s="37">
        <f t="shared" ca="1" si="29"/>
        <v>0</v>
      </c>
      <c r="AM115" s="37">
        <f t="shared" ca="1" si="30"/>
        <v>0</v>
      </c>
      <c r="AN115" s="37">
        <f ca="1">IFERROR(AN12/BA12*1000,"")</f>
        <v>0</v>
      </c>
      <c r="AO115" s="37">
        <f ca="1">IFERROR(AO12/BB12*1000,"")</f>
        <v>0</v>
      </c>
      <c r="AP115" s="30"/>
      <c r="AQ115" s="54" t="s">
        <v>20</v>
      </c>
      <c r="AR115" s="39">
        <v>4509</v>
      </c>
      <c r="AS115" s="39">
        <v>4488</v>
      </c>
      <c r="AT115" s="39">
        <v>4435</v>
      </c>
      <c r="AU115" s="39">
        <v>4415</v>
      </c>
      <c r="AV115" s="39">
        <v>4506</v>
      </c>
      <c r="AW115" s="39">
        <v>4368</v>
      </c>
      <c r="AX115" s="39">
        <v>4221</v>
      </c>
      <c r="AY115" s="39">
        <v>4116</v>
      </c>
      <c r="AZ115" s="39">
        <v>4135</v>
      </c>
      <c r="BA115" s="39">
        <v>0</v>
      </c>
      <c r="BB115" s="39">
        <v>0</v>
      </c>
      <c r="BC115" s="30"/>
    </row>
    <row r="116" spans="1:55" x14ac:dyDescent="0.25">
      <c r="A116" s="32">
        <v>9</v>
      </c>
      <c r="B116" s="35" t="s">
        <v>21</v>
      </c>
      <c r="C116" s="36">
        <f t="shared" ca="1" si="0"/>
        <v>0</v>
      </c>
      <c r="D116" s="36">
        <f t="shared" ca="1" si="1"/>
        <v>0</v>
      </c>
      <c r="E116" s="36">
        <f t="shared" ca="1" si="2"/>
        <v>0</v>
      </c>
      <c r="F116" s="36">
        <f t="shared" ca="1" si="3"/>
        <v>0</v>
      </c>
      <c r="G116" s="36">
        <f t="shared" ca="1" si="4"/>
        <v>0</v>
      </c>
      <c r="H116" s="36">
        <f t="shared" ca="1" si="5"/>
        <v>0</v>
      </c>
      <c r="I116" s="36">
        <f t="shared" ca="1" si="6"/>
        <v>0</v>
      </c>
      <c r="J116" s="36">
        <f t="shared" ca="1" si="7"/>
        <v>0</v>
      </c>
      <c r="K116" s="36">
        <f t="shared" ca="1" si="8"/>
        <v>0</v>
      </c>
      <c r="L116" s="36">
        <f t="shared" ca="1" si="9"/>
        <v>0</v>
      </c>
      <c r="M116" s="36">
        <f t="shared" ca="1" si="9"/>
        <v>0</v>
      </c>
      <c r="N116" s="36" t="str">
        <f ca="1">IFERROR(N13*1000/BD13,"")</f>
        <v/>
      </c>
      <c r="O116" s="32">
        <v>9</v>
      </c>
      <c r="P116" s="35" t="s">
        <v>21</v>
      </c>
      <c r="Q116" s="36">
        <f t="shared" ca="1" si="10"/>
        <v>0</v>
      </c>
      <c r="R116" s="36">
        <f t="shared" ca="1" si="11"/>
        <v>0</v>
      </c>
      <c r="S116" s="36">
        <f t="shared" ca="1" si="12"/>
        <v>0</v>
      </c>
      <c r="T116" s="36">
        <f t="shared" ca="1" si="13"/>
        <v>0</v>
      </c>
      <c r="U116" s="36">
        <f t="shared" ca="1" si="14"/>
        <v>0</v>
      </c>
      <c r="V116" s="36">
        <f t="shared" ca="1" si="15"/>
        <v>0</v>
      </c>
      <c r="W116" s="36">
        <f t="shared" ca="1" si="16"/>
        <v>0</v>
      </c>
      <c r="X116" s="36">
        <f t="shared" ca="1" si="17"/>
        <v>0</v>
      </c>
      <c r="Y116" s="36">
        <f t="shared" ca="1" si="18"/>
        <v>0</v>
      </c>
      <c r="Z116" s="36">
        <f t="shared" ca="1" si="19"/>
        <v>0</v>
      </c>
      <c r="AA116" s="36">
        <f t="shared" ca="1" si="20"/>
        <v>0</v>
      </c>
      <c r="AB116" s="36" t="str">
        <f ca="1">IFERROR(AB13*1000/BD13,"")</f>
        <v/>
      </c>
      <c r="AC116" s="30"/>
      <c r="AD116" s="35" t="s">
        <v>21</v>
      </c>
      <c r="AE116" s="37">
        <f t="shared" ca="1" si="22"/>
        <v>0</v>
      </c>
      <c r="AF116" s="37">
        <f t="shared" ca="1" si="23"/>
        <v>0</v>
      </c>
      <c r="AG116" s="37">
        <f t="shared" ca="1" si="24"/>
        <v>0</v>
      </c>
      <c r="AH116" s="37">
        <f t="shared" ca="1" si="25"/>
        <v>0</v>
      </c>
      <c r="AI116" s="37">
        <f t="shared" ca="1" si="26"/>
        <v>0</v>
      </c>
      <c r="AJ116" s="37">
        <f t="shared" ca="1" si="27"/>
        <v>0</v>
      </c>
      <c r="AK116" s="37">
        <f t="shared" ca="1" si="28"/>
        <v>0</v>
      </c>
      <c r="AL116" s="37">
        <f t="shared" ca="1" si="29"/>
        <v>0</v>
      </c>
      <c r="AM116" s="37">
        <f t="shared" ca="1" si="30"/>
        <v>0</v>
      </c>
      <c r="AN116" s="37">
        <f ca="1">IFERROR(AN13/BA13*1000,"")</f>
        <v>0</v>
      </c>
      <c r="AO116" s="37">
        <f ca="1">IFERROR(AO13/BB13*1000,"")</f>
        <v>0</v>
      </c>
      <c r="AP116" s="30"/>
      <c r="AQ116" s="54" t="s">
        <v>21</v>
      </c>
      <c r="AR116" s="39">
        <v>844</v>
      </c>
      <c r="AS116" s="39">
        <v>838</v>
      </c>
      <c r="AT116" s="39">
        <v>799</v>
      </c>
      <c r="AU116" s="39">
        <v>787</v>
      </c>
      <c r="AV116" s="39">
        <v>819</v>
      </c>
      <c r="AW116" s="39">
        <v>811</v>
      </c>
      <c r="AX116" s="39">
        <v>810</v>
      </c>
      <c r="AY116" s="39">
        <v>794</v>
      </c>
      <c r="AZ116" s="39">
        <v>802</v>
      </c>
      <c r="BA116" s="39">
        <v>0</v>
      </c>
      <c r="BB116" s="39">
        <v>0</v>
      </c>
      <c r="BC116" s="30"/>
    </row>
    <row r="117" spans="1:55" x14ac:dyDescent="0.25">
      <c r="A117" s="32">
        <v>10</v>
      </c>
      <c r="B117" s="35" t="s">
        <v>22</v>
      </c>
      <c r="C117" s="36">
        <f t="shared" ca="1" si="0"/>
        <v>0</v>
      </c>
      <c r="D117" s="36">
        <f t="shared" ca="1" si="1"/>
        <v>0</v>
      </c>
      <c r="E117" s="36">
        <f t="shared" ca="1" si="2"/>
        <v>0</v>
      </c>
      <c r="F117" s="36">
        <f t="shared" ca="1" si="3"/>
        <v>0</v>
      </c>
      <c r="G117" s="36">
        <f t="shared" ca="1" si="4"/>
        <v>0</v>
      </c>
      <c r="H117" s="36">
        <f t="shared" ca="1" si="5"/>
        <v>0</v>
      </c>
      <c r="I117" s="36">
        <f t="shared" ca="1" si="6"/>
        <v>0</v>
      </c>
      <c r="J117" s="36">
        <f t="shared" ca="1" si="7"/>
        <v>0</v>
      </c>
      <c r="K117" s="36">
        <f t="shared" ca="1" si="8"/>
        <v>0</v>
      </c>
      <c r="L117" s="36">
        <f t="shared" ca="1" si="9"/>
        <v>0</v>
      </c>
      <c r="M117" s="36">
        <f t="shared" ca="1" si="9"/>
        <v>0</v>
      </c>
      <c r="N117" s="36" t="str">
        <f ca="1">IFERROR(N14*1000/BD14,"")</f>
        <v/>
      </c>
      <c r="O117" s="32">
        <v>10</v>
      </c>
      <c r="P117" s="35" t="s">
        <v>22</v>
      </c>
      <c r="Q117" s="36">
        <f t="shared" ca="1" si="10"/>
        <v>0</v>
      </c>
      <c r="R117" s="36">
        <f t="shared" ca="1" si="11"/>
        <v>0</v>
      </c>
      <c r="S117" s="36">
        <f t="shared" ca="1" si="12"/>
        <v>0</v>
      </c>
      <c r="T117" s="36">
        <f t="shared" ca="1" si="13"/>
        <v>0</v>
      </c>
      <c r="U117" s="36">
        <f t="shared" ca="1" si="14"/>
        <v>0</v>
      </c>
      <c r="V117" s="36">
        <f t="shared" ca="1" si="15"/>
        <v>0</v>
      </c>
      <c r="W117" s="36">
        <f t="shared" ca="1" si="16"/>
        <v>0</v>
      </c>
      <c r="X117" s="36">
        <f t="shared" ca="1" si="17"/>
        <v>0</v>
      </c>
      <c r="Y117" s="36">
        <f t="shared" ca="1" si="18"/>
        <v>0</v>
      </c>
      <c r="Z117" s="36">
        <f t="shared" ca="1" si="19"/>
        <v>0</v>
      </c>
      <c r="AA117" s="36">
        <f t="shared" ca="1" si="20"/>
        <v>0</v>
      </c>
      <c r="AB117" s="36" t="str">
        <f ca="1">IFERROR(AB14*1000/BD14,"")</f>
        <v/>
      </c>
      <c r="AC117" s="30"/>
      <c r="AD117" s="35" t="s">
        <v>22</v>
      </c>
      <c r="AE117" s="37">
        <f t="shared" ca="1" si="22"/>
        <v>0</v>
      </c>
      <c r="AF117" s="37">
        <f t="shared" ca="1" si="23"/>
        <v>0</v>
      </c>
      <c r="AG117" s="37">
        <f t="shared" ca="1" si="24"/>
        <v>0</v>
      </c>
      <c r="AH117" s="37">
        <f t="shared" ca="1" si="25"/>
        <v>0</v>
      </c>
      <c r="AI117" s="37">
        <f t="shared" ca="1" si="26"/>
        <v>0</v>
      </c>
      <c r="AJ117" s="37">
        <f t="shared" ca="1" si="27"/>
        <v>0</v>
      </c>
      <c r="AK117" s="37">
        <f t="shared" ca="1" si="28"/>
        <v>0</v>
      </c>
      <c r="AL117" s="37">
        <f t="shared" ca="1" si="29"/>
        <v>0</v>
      </c>
      <c r="AM117" s="37">
        <f t="shared" ca="1" si="30"/>
        <v>0</v>
      </c>
      <c r="AN117" s="37">
        <f ca="1">IFERROR(AN14/BA14*1000,"")</f>
        <v>0</v>
      </c>
      <c r="AO117" s="37">
        <f ca="1">IFERROR(AO14/BB14*1000,"")</f>
        <v>0</v>
      </c>
      <c r="AP117" s="30"/>
      <c r="AQ117" s="54" t="s">
        <v>22</v>
      </c>
      <c r="AR117" s="39">
        <v>2883</v>
      </c>
      <c r="AS117" s="39">
        <v>2894</v>
      </c>
      <c r="AT117" s="39">
        <v>2853</v>
      </c>
      <c r="AU117" s="39">
        <v>2834</v>
      </c>
      <c r="AV117" s="39">
        <v>2848</v>
      </c>
      <c r="AW117" s="39">
        <v>2813</v>
      </c>
      <c r="AX117" s="39">
        <v>2771</v>
      </c>
      <c r="AY117" s="39">
        <v>2689</v>
      </c>
      <c r="AZ117" s="39">
        <v>2692</v>
      </c>
      <c r="BA117" s="39">
        <v>0</v>
      </c>
      <c r="BB117" s="39">
        <v>0</v>
      </c>
      <c r="BC117" s="30"/>
    </row>
    <row r="118" spans="1:55" x14ac:dyDescent="0.25">
      <c r="A118" s="32">
        <v>11</v>
      </c>
      <c r="B118" s="35" t="s">
        <v>23</v>
      </c>
      <c r="C118" s="36">
        <f t="shared" ca="1" si="0"/>
        <v>0</v>
      </c>
      <c r="D118" s="36">
        <f t="shared" ca="1" si="1"/>
        <v>0</v>
      </c>
      <c r="E118" s="36">
        <f t="shared" ca="1" si="2"/>
        <v>0</v>
      </c>
      <c r="F118" s="36">
        <f t="shared" ca="1" si="3"/>
        <v>0</v>
      </c>
      <c r="G118" s="36">
        <f t="shared" ca="1" si="4"/>
        <v>0</v>
      </c>
      <c r="H118" s="36">
        <f t="shared" ca="1" si="5"/>
        <v>0</v>
      </c>
      <c r="I118" s="36">
        <f t="shared" ca="1" si="6"/>
        <v>0</v>
      </c>
      <c r="J118" s="36">
        <f t="shared" ca="1" si="7"/>
        <v>0</v>
      </c>
      <c r="K118" s="36">
        <f t="shared" ca="1" si="8"/>
        <v>0</v>
      </c>
      <c r="L118" s="36">
        <f t="shared" ca="1" si="9"/>
        <v>0</v>
      </c>
      <c r="M118" s="36">
        <f t="shared" ca="1" si="9"/>
        <v>0</v>
      </c>
      <c r="N118" s="36" t="str">
        <f ca="1">IFERROR(N15*1000/BD15,"")</f>
        <v/>
      </c>
      <c r="O118" s="32">
        <v>11</v>
      </c>
      <c r="P118" s="35" t="s">
        <v>23</v>
      </c>
      <c r="Q118" s="36">
        <f t="shared" ca="1" si="10"/>
        <v>0</v>
      </c>
      <c r="R118" s="36">
        <f t="shared" ca="1" si="11"/>
        <v>0</v>
      </c>
      <c r="S118" s="36">
        <f t="shared" ca="1" si="12"/>
        <v>0</v>
      </c>
      <c r="T118" s="36">
        <f t="shared" ca="1" si="13"/>
        <v>0</v>
      </c>
      <c r="U118" s="36">
        <f t="shared" ca="1" si="14"/>
        <v>0</v>
      </c>
      <c r="V118" s="36">
        <f t="shared" ca="1" si="15"/>
        <v>0</v>
      </c>
      <c r="W118" s="36">
        <f t="shared" ca="1" si="16"/>
        <v>0</v>
      </c>
      <c r="X118" s="36">
        <f t="shared" ca="1" si="17"/>
        <v>0</v>
      </c>
      <c r="Y118" s="36">
        <f t="shared" ca="1" si="18"/>
        <v>0</v>
      </c>
      <c r="Z118" s="36">
        <f t="shared" ca="1" si="19"/>
        <v>0</v>
      </c>
      <c r="AA118" s="36">
        <f t="shared" ca="1" si="20"/>
        <v>0</v>
      </c>
      <c r="AB118" s="36" t="str">
        <f ca="1">IFERROR(AB15*1000/BD15,"")</f>
        <v/>
      </c>
      <c r="AC118" s="30"/>
      <c r="AD118" s="35" t="s">
        <v>23</v>
      </c>
      <c r="AE118" s="37">
        <f t="shared" ca="1" si="22"/>
        <v>0</v>
      </c>
      <c r="AF118" s="37">
        <f t="shared" ca="1" si="23"/>
        <v>0</v>
      </c>
      <c r="AG118" s="37">
        <f t="shared" ca="1" si="24"/>
        <v>0</v>
      </c>
      <c r="AH118" s="37">
        <f t="shared" ca="1" si="25"/>
        <v>0</v>
      </c>
      <c r="AI118" s="37">
        <f t="shared" ca="1" si="26"/>
        <v>0</v>
      </c>
      <c r="AJ118" s="37">
        <f t="shared" ca="1" si="27"/>
        <v>0</v>
      </c>
      <c r="AK118" s="37">
        <f t="shared" ca="1" si="28"/>
        <v>0</v>
      </c>
      <c r="AL118" s="37">
        <f t="shared" ca="1" si="29"/>
        <v>0</v>
      </c>
      <c r="AM118" s="37">
        <f t="shared" ca="1" si="30"/>
        <v>0</v>
      </c>
      <c r="AN118" s="37">
        <f ca="1">IFERROR(AN15/BA15*1000,"")</f>
        <v>0</v>
      </c>
      <c r="AO118" s="37">
        <f ca="1">IFERROR(AO15/BB15*1000,"")</f>
        <v>0</v>
      </c>
      <c r="AP118" s="30"/>
      <c r="AQ118" s="54" t="s">
        <v>23</v>
      </c>
      <c r="AR118" s="39">
        <v>15627</v>
      </c>
      <c r="AS118" s="39">
        <v>15420</v>
      </c>
      <c r="AT118" s="39">
        <v>15097</v>
      </c>
      <c r="AU118" s="39">
        <v>14592</v>
      </c>
      <c r="AV118" s="39">
        <v>14356</v>
      </c>
      <c r="AW118" s="39">
        <v>14175</v>
      </c>
      <c r="AX118" s="39">
        <v>13946</v>
      </c>
      <c r="AY118" s="39">
        <v>13685</v>
      </c>
      <c r="AZ118" s="39">
        <v>13518</v>
      </c>
      <c r="BA118" s="39">
        <v>0</v>
      </c>
      <c r="BB118" s="39">
        <v>0</v>
      </c>
      <c r="BC118" s="30"/>
    </row>
    <row r="119" spans="1:55" x14ac:dyDescent="0.25">
      <c r="A119" s="32">
        <v>12</v>
      </c>
      <c r="B119" s="35" t="s">
        <v>24</v>
      </c>
      <c r="C119" s="36">
        <f t="shared" ca="1" si="0"/>
        <v>0</v>
      </c>
      <c r="D119" s="36">
        <f t="shared" ca="1" si="1"/>
        <v>0</v>
      </c>
      <c r="E119" s="36">
        <f t="shared" ca="1" si="2"/>
        <v>0</v>
      </c>
      <c r="F119" s="36">
        <f t="shared" ca="1" si="3"/>
        <v>0</v>
      </c>
      <c r="G119" s="36">
        <f t="shared" ca="1" si="4"/>
        <v>0</v>
      </c>
      <c r="H119" s="36">
        <f t="shared" ca="1" si="5"/>
        <v>0</v>
      </c>
      <c r="I119" s="36">
        <f t="shared" ca="1" si="6"/>
        <v>0</v>
      </c>
      <c r="J119" s="36">
        <f t="shared" ca="1" si="7"/>
        <v>0</v>
      </c>
      <c r="K119" s="36">
        <f t="shared" ca="1" si="8"/>
        <v>0</v>
      </c>
      <c r="L119" s="36">
        <f t="shared" ca="1" si="9"/>
        <v>0</v>
      </c>
      <c r="M119" s="36">
        <f t="shared" ca="1" si="9"/>
        <v>0</v>
      </c>
      <c r="N119" s="36" t="str">
        <f ca="1">IFERROR(N16*1000/BD16,"")</f>
        <v/>
      </c>
      <c r="O119" s="32">
        <v>12</v>
      </c>
      <c r="P119" s="35" t="s">
        <v>24</v>
      </c>
      <c r="Q119" s="36">
        <f t="shared" ca="1" si="10"/>
        <v>0</v>
      </c>
      <c r="R119" s="36">
        <f t="shared" ca="1" si="11"/>
        <v>0</v>
      </c>
      <c r="S119" s="36">
        <f t="shared" ca="1" si="12"/>
        <v>0</v>
      </c>
      <c r="T119" s="36">
        <f t="shared" ca="1" si="13"/>
        <v>0</v>
      </c>
      <c r="U119" s="36">
        <f t="shared" ca="1" si="14"/>
        <v>0</v>
      </c>
      <c r="V119" s="36">
        <f t="shared" ca="1" si="15"/>
        <v>0</v>
      </c>
      <c r="W119" s="36">
        <f t="shared" ca="1" si="16"/>
        <v>0</v>
      </c>
      <c r="X119" s="36">
        <f t="shared" ca="1" si="17"/>
        <v>0</v>
      </c>
      <c r="Y119" s="36">
        <f t="shared" ca="1" si="18"/>
        <v>0</v>
      </c>
      <c r="Z119" s="36">
        <f t="shared" ca="1" si="19"/>
        <v>0</v>
      </c>
      <c r="AA119" s="36">
        <f t="shared" ca="1" si="20"/>
        <v>0</v>
      </c>
      <c r="AB119" s="36" t="str">
        <f ca="1">IFERROR(AB16*1000/BD16,"")</f>
        <v/>
      </c>
      <c r="AC119" s="30"/>
      <c r="AD119" s="35" t="s">
        <v>24</v>
      </c>
      <c r="AE119" s="37">
        <f t="shared" ca="1" si="22"/>
        <v>0</v>
      </c>
      <c r="AF119" s="37">
        <f t="shared" ca="1" si="23"/>
        <v>0</v>
      </c>
      <c r="AG119" s="37">
        <f t="shared" ca="1" si="24"/>
        <v>0</v>
      </c>
      <c r="AH119" s="37">
        <f t="shared" ca="1" si="25"/>
        <v>0</v>
      </c>
      <c r="AI119" s="37">
        <f t="shared" ca="1" si="26"/>
        <v>0</v>
      </c>
      <c r="AJ119" s="37">
        <f t="shared" ca="1" si="27"/>
        <v>0</v>
      </c>
      <c r="AK119" s="37">
        <f t="shared" ca="1" si="28"/>
        <v>0</v>
      </c>
      <c r="AL119" s="37">
        <f t="shared" ca="1" si="29"/>
        <v>0</v>
      </c>
      <c r="AM119" s="37">
        <f t="shared" ca="1" si="30"/>
        <v>0</v>
      </c>
      <c r="AN119" s="37">
        <f ca="1">IFERROR(AN16/BA16*1000,"")</f>
        <v>0</v>
      </c>
      <c r="AO119" s="37">
        <f ca="1">IFERROR(AO16/BB16*1000,"")</f>
        <v>0</v>
      </c>
      <c r="AP119" s="30"/>
      <c r="AQ119" s="54" t="s">
        <v>24</v>
      </c>
      <c r="AR119" s="39">
        <v>297</v>
      </c>
      <c r="AS119" s="39">
        <v>301</v>
      </c>
      <c r="AT119" s="39">
        <v>291</v>
      </c>
      <c r="AU119" s="39">
        <v>291</v>
      </c>
      <c r="AV119" s="39">
        <v>289</v>
      </c>
      <c r="AW119" s="39">
        <v>287</v>
      </c>
      <c r="AX119" s="39">
        <v>290</v>
      </c>
      <c r="AY119" s="39">
        <v>286</v>
      </c>
      <c r="AZ119" s="39">
        <v>268</v>
      </c>
      <c r="BA119" s="39">
        <v>0</v>
      </c>
      <c r="BB119" s="39">
        <v>0</v>
      </c>
      <c r="BC119" s="30"/>
    </row>
    <row r="120" spans="1:55" x14ac:dyDescent="0.25">
      <c r="A120" s="32">
        <v>13</v>
      </c>
      <c r="B120" s="35" t="s">
        <v>25</v>
      </c>
      <c r="C120" s="36">
        <f t="shared" ca="1" si="0"/>
        <v>0</v>
      </c>
      <c r="D120" s="36">
        <f t="shared" ca="1" si="1"/>
        <v>0</v>
      </c>
      <c r="E120" s="36">
        <f t="shared" ca="1" si="2"/>
        <v>0</v>
      </c>
      <c r="F120" s="36">
        <f t="shared" ca="1" si="3"/>
        <v>0</v>
      </c>
      <c r="G120" s="36">
        <f t="shared" ca="1" si="4"/>
        <v>0</v>
      </c>
      <c r="H120" s="36">
        <f t="shared" ca="1" si="5"/>
        <v>0</v>
      </c>
      <c r="I120" s="36">
        <f t="shared" ca="1" si="6"/>
        <v>0</v>
      </c>
      <c r="J120" s="36">
        <f t="shared" ca="1" si="7"/>
        <v>0</v>
      </c>
      <c r="K120" s="36">
        <f t="shared" ca="1" si="8"/>
        <v>0</v>
      </c>
      <c r="L120" s="36">
        <f t="shared" ca="1" si="9"/>
        <v>0</v>
      </c>
      <c r="M120" s="36">
        <f t="shared" ca="1" si="9"/>
        <v>0</v>
      </c>
      <c r="N120" s="36" t="str">
        <f ca="1">IFERROR(N17*1000/BD17,"")</f>
        <v/>
      </c>
      <c r="O120" s="32">
        <v>13</v>
      </c>
      <c r="P120" s="35" t="s">
        <v>25</v>
      </c>
      <c r="Q120" s="36">
        <f t="shared" ca="1" si="10"/>
        <v>0</v>
      </c>
      <c r="R120" s="36">
        <f t="shared" ca="1" si="11"/>
        <v>0</v>
      </c>
      <c r="S120" s="36">
        <f t="shared" ca="1" si="12"/>
        <v>0</v>
      </c>
      <c r="T120" s="36">
        <f t="shared" ca="1" si="13"/>
        <v>0</v>
      </c>
      <c r="U120" s="36">
        <f t="shared" ca="1" si="14"/>
        <v>0</v>
      </c>
      <c r="V120" s="36">
        <f t="shared" ca="1" si="15"/>
        <v>0</v>
      </c>
      <c r="W120" s="36">
        <f t="shared" ca="1" si="16"/>
        <v>0</v>
      </c>
      <c r="X120" s="36">
        <f t="shared" ca="1" si="17"/>
        <v>0</v>
      </c>
      <c r="Y120" s="36">
        <f t="shared" ca="1" si="18"/>
        <v>0</v>
      </c>
      <c r="Z120" s="36">
        <f t="shared" ca="1" si="19"/>
        <v>0</v>
      </c>
      <c r="AA120" s="36">
        <f t="shared" ca="1" si="20"/>
        <v>0</v>
      </c>
      <c r="AB120" s="36" t="str">
        <f ca="1">IFERROR(AB17*1000/BD17,"")</f>
        <v/>
      </c>
      <c r="AC120" s="30"/>
      <c r="AD120" s="35" t="s">
        <v>25</v>
      </c>
      <c r="AE120" s="37">
        <f t="shared" ca="1" si="22"/>
        <v>0</v>
      </c>
      <c r="AF120" s="37">
        <f t="shared" ca="1" si="23"/>
        <v>0</v>
      </c>
      <c r="AG120" s="37">
        <f t="shared" ca="1" si="24"/>
        <v>0</v>
      </c>
      <c r="AH120" s="37">
        <f t="shared" ca="1" si="25"/>
        <v>0</v>
      </c>
      <c r="AI120" s="37">
        <f t="shared" ca="1" si="26"/>
        <v>0</v>
      </c>
      <c r="AJ120" s="37">
        <f t="shared" ca="1" si="27"/>
        <v>0</v>
      </c>
      <c r="AK120" s="37">
        <f t="shared" ca="1" si="28"/>
        <v>0</v>
      </c>
      <c r="AL120" s="37">
        <f t="shared" ca="1" si="29"/>
        <v>0</v>
      </c>
      <c r="AM120" s="37">
        <f t="shared" ca="1" si="30"/>
        <v>0</v>
      </c>
      <c r="AN120" s="37">
        <f ca="1">IFERROR(AN17/BA17*1000,"")</f>
        <v>0</v>
      </c>
      <c r="AO120" s="37">
        <f ca="1">IFERROR(AO17/BB17*1000,"")</f>
        <v>0</v>
      </c>
      <c r="AP120" s="30"/>
      <c r="AQ120" s="54" t="s">
        <v>25</v>
      </c>
      <c r="AR120" s="39">
        <v>4659</v>
      </c>
      <c r="AS120" s="39">
        <v>4677</v>
      </c>
      <c r="AT120" s="39">
        <v>4574</v>
      </c>
      <c r="AU120" s="39">
        <v>4427</v>
      </c>
      <c r="AV120" s="39">
        <v>4468</v>
      </c>
      <c r="AW120" s="39">
        <v>4432</v>
      </c>
      <c r="AX120" s="39">
        <v>4307</v>
      </c>
      <c r="AY120" s="39">
        <v>4228</v>
      </c>
      <c r="AZ120" s="39">
        <v>4232</v>
      </c>
      <c r="BA120" s="39">
        <v>0</v>
      </c>
      <c r="BB120" s="39">
        <v>0</v>
      </c>
      <c r="BC120" s="30"/>
    </row>
    <row r="121" spans="1:55" x14ac:dyDescent="0.25">
      <c r="A121" s="32">
        <v>14</v>
      </c>
      <c r="B121" s="35" t="s">
        <v>26</v>
      </c>
      <c r="C121" s="36">
        <f t="shared" ca="1" si="0"/>
        <v>0</v>
      </c>
      <c r="D121" s="36">
        <f t="shared" ca="1" si="1"/>
        <v>0</v>
      </c>
      <c r="E121" s="36">
        <f t="shared" ca="1" si="2"/>
        <v>0</v>
      </c>
      <c r="F121" s="36">
        <f t="shared" ca="1" si="3"/>
        <v>0</v>
      </c>
      <c r="G121" s="36">
        <f t="shared" ca="1" si="4"/>
        <v>0</v>
      </c>
      <c r="H121" s="36">
        <f t="shared" ca="1" si="5"/>
        <v>0</v>
      </c>
      <c r="I121" s="36">
        <f t="shared" ca="1" si="6"/>
        <v>0</v>
      </c>
      <c r="J121" s="36">
        <f t="shared" ca="1" si="7"/>
        <v>0</v>
      </c>
      <c r="K121" s="36">
        <f t="shared" ca="1" si="8"/>
        <v>0</v>
      </c>
      <c r="L121" s="36">
        <f t="shared" ca="1" si="9"/>
        <v>0</v>
      </c>
      <c r="M121" s="36">
        <f t="shared" ca="1" si="9"/>
        <v>0</v>
      </c>
      <c r="N121" s="36" t="str">
        <f ca="1">IFERROR(N18*1000/BD18,"")</f>
        <v/>
      </c>
      <c r="O121" s="32">
        <v>14</v>
      </c>
      <c r="P121" s="35" t="s">
        <v>26</v>
      </c>
      <c r="Q121" s="36">
        <f t="shared" ca="1" si="10"/>
        <v>0</v>
      </c>
      <c r="R121" s="36">
        <f t="shared" ca="1" si="11"/>
        <v>0</v>
      </c>
      <c r="S121" s="36">
        <f t="shared" ca="1" si="12"/>
        <v>0</v>
      </c>
      <c r="T121" s="36">
        <f t="shared" ca="1" si="13"/>
        <v>0</v>
      </c>
      <c r="U121" s="36">
        <f t="shared" ca="1" si="14"/>
        <v>0</v>
      </c>
      <c r="V121" s="36">
        <f t="shared" ca="1" si="15"/>
        <v>0</v>
      </c>
      <c r="W121" s="36">
        <f t="shared" ca="1" si="16"/>
        <v>0</v>
      </c>
      <c r="X121" s="36">
        <f t="shared" ca="1" si="17"/>
        <v>0</v>
      </c>
      <c r="Y121" s="36">
        <f t="shared" ca="1" si="18"/>
        <v>0</v>
      </c>
      <c r="Z121" s="36">
        <f t="shared" ca="1" si="19"/>
        <v>0</v>
      </c>
      <c r="AA121" s="36">
        <f t="shared" ca="1" si="20"/>
        <v>0</v>
      </c>
      <c r="AB121" s="36" t="str">
        <f ca="1">IFERROR(AB18*1000/BD18,"")</f>
        <v/>
      </c>
      <c r="AC121" s="30"/>
      <c r="AD121" s="35" t="s">
        <v>26</v>
      </c>
      <c r="AE121" s="37">
        <f t="shared" ca="1" si="22"/>
        <v>0</v>
      </c>
      <c r="AF121" s="37">
        <f t="shared" ca="1" si="23"/>
        <v>0</v>
      </c>
      <c r="AG121" s="37">
        <f t="shared" ca="1" si="24"/>
        <v>0</v>
      </c>
      <c r="AH121" s="37">
        <f t="shared" ca="1" si="25"/>
        <v>0</v>
      </c>
      <c r="AI121" s="37">
        <f t="shared" ca="1" si="26"/>
        <v>0</v>
      </c>
      <c r="AJ121" s="37">
        <f t="shared" ca="1" si="27"/>
        <v>0</v>
      </c>
      <c r="AK121" s="37">
        <f t="shared" ca="1" si="28"/>
        <v>0</v>
      </c>
      <c r="AL121" s="37">
        <f t="shared" ca="1" si="29"/>
        <v>0</v>
      </c>
      <c r="AM121" s="37">
        <f t="shared" ca="1" si="30"/>
        <v>0</v>
      </c>
      <c r="AN121" s="37">
        <f ca="1">IFERROR(AN18/BA18*1000,"")</f>
        <v>0</v>
      </c>
      <c r="AO121" s="37">
        <f ca="1">IFERROR(AO18/BB18*1000,"")</f>
        <v>0</v>
      </c>
      <c r="AP121" s="30"/>
      <c r="AQ121" s="54" t="s">
        <v>26</v>
      </c>
      <c r="AR121" s="39">
        <v>4270</v>
      </c>
      <c r="AS121" s="39">
        <v>4256</v>
      </c>
      <c r="AT121" s="39">
        <v>4153</v>
      </c>
      <c r="AU121" s="39">
        <v>4044</v>
      </c>
      <c r="AV121" s="39">
        <v>3997</v>
      </c>
      <c r="AW121" s="39">
        <v>4006</v>
      </c>
      <c r="AX121" s="39">
        <v>4013</v>
      </c>
      <c r="AY121" s="39">
        <v>3956</v>
      </c>
      <c r="AZ121" s="39">
        <v>3951</v>
      </c>
      <c r="BA121" s="39">
        <v>0</v>
      </c>
      <c r="BB121" s="39">
        <v>0</v>
      </c>
      <c r="BC121" s="30"/>
    </row>
    <row r="122" spans="1:55" x14ac:dyDescent="0.25">
      <c r="A122" s="32">
        <v>15</v>
      </c>
      <c r="B122" s="35" t="s">
        <v>27</v>
      </c>
      <c r="C122" s="36">
        <f t="shared" ca="1" si="0"/>
        <v>0</v>
      </c>
      <c r="D122" s="36">
        <f t="shared" ca="1" si="1"/>
        <v>0</v>
      </c>
      <c r="E122" s="36">
        <f t="shared" ca="1" si="2"/>
        <v>0</v>
      </c>
      <c r="F122" s="36">
        <f t="shared" ca="1" si="3"/>
        <v>0</v>
      </c>
      <c r="G122" s="36">
        <f t="shared" ca="1" si="4"/>
        <v>0</v>
      </c>
      <c r="H122" s="36">
        <f t="shared" ca="1" si="5"/>
        <v>0</v>
      </c>
      <c r="I122" s="36">
        <f t="shared" ca="1" si="6"/>
        <v>0</v>
      </c>
      <c r="J122" s="36">
        <f t="shared" ca="1" si="7"/>
        <v>0</v>
      </c>
      <c r="K122" s="36">
        <f t="shared" ca="1" si="8"/>
        <v>0</v>
      </c>
      <c r="L122" s="36">
        <f t="shared" ca="1" si="9"/>
        <v>0</v>
      </c>
      <c r="M122" s="36">
        <f t="shared" ca="1" si="9"/>
        <v>0</v>
      </c>
      <c r="N122" s="36" t="str">
        <f ca="1">IFERROR(N19*1000/BD19,"")</f>
        <v/>
      </c>
      <c r="O122" s="32">
        <v>15</v>
      </c>
      <c r="P122" s="35" t="s">
        <v>27</v>
      </c>
      <c r="Q122" s="36">
        <f t="shared" ca="1" si="10"/>
        <v>0</v>
      </c>
      <c r="R122" s="36">
        <f t="shared" ca="1" si="11"/>
        <v>0</v>
      </c>
      <c r="S122" s="36">
        <f t="shared" ca="1" si="12"/>
        <v>0</v>
      </c>
      <c r="T122" s="36">
        <f t="shared" ca="1" si="13"/>
        <v>0</v>
      </c>
      <c r="U122" s="36">
        <f t="shared" ca="1" si="14"/>
        <v>0</v>
      </c>
      <c r="V122" s="36">
        <f t="shared" ca="1" si="15"/>
        <v>0</v>
      </c>
      <c r="W122" s="36">
        <f t="shared" ca="1" si="16"/>
        <v>0</v>
      </c>
      <c r="X122" s="36">
        <f t="shared" ca="1" si="17"/>
        <v>0</v>
      </c>
      <c r="Y122" s="36">
        <f t="shared" ca="1" si="18"/>
        <v>0</v>
      </c>
      <c r="Z122" s="36">
        <f t="shared" ca="1" si="19"/>
        <v>0</v>
      </c>
      <c r="AA122" s="36">
        <f t="shared" ca="1" si="20"/>
        <v>0</v>
      </c>
      <c r="AB122" s="36" t="str">
        <f ca="1">IFERROR(AB19*1000/BD19,"")</f>
        <v/>
      </c>
      <c r="AC122" s="30"/>
      <c r="AD122" s="35" t="s">
        <v>27</v>
      </c>
      <c r="AE122" s="37">
        <f t="shared" ca="1" si="22"/>
        <v>0</v>
      </c>
      <c r="AF122" s="37">
        <f t="shared" ca="1" si="23"/>
        <v>0</v>
      </c>
      <c r="AG122" s="37">
        <f t="shared" ca="1" si="24"/>
        <v>0</v>
      </c>
      <c r="AH122" s="37">
        <f t="shared" ca="1" si="25"/>
        <v>0</v>
      </c>
      <c r="AI122" s="37">
        <f t="shared" ca="1" si="26"/>
        <v>0</v>
      </c>
      <c r="AJ122" s="37">
        <f t="shared" ca="1" si="27"/>
        <v>0</v>
      </c>
      <c r="AK122" s="37">
        <f t="shared" ca="1" si="28"/>
        <v>0</v>
      </c>
      <c r="AL122" s="37">
        <f t="shared" ca="1" si="29"/>
        <v>0</v>
      </c>
      <c r="AM122" s="37">
        <f t="shared" ca="1" si="30"/>
        <v>0</v>
      </c>
      <c r="AN122" s="37">
        <f ca="1">IFERROR(AN19/BA19*1000,"")</f>
        <v>0</v>
      </c>
      <c r="AO122" s="37">
        <f ca="1">IFERROR(AO19/BB19*1000,"")</f>
        <v>0</v>
      </c>
      <c r="AP122" s="30"/>
      <c r="AQ122" s="54" t="s">
        <v>27</v>
      </c>
      <c r="AR122" s="39">
        <v>3753</v>
      </c>
      <c r="AS122" s="39">
        <v>3770</v>
      </c>
      <c r="AT122" s="39">
        <v>3748</v>
      </c>
      <c r="AU122" s="39">
        <v>3659</v>
      </c>
      <c r="AV122" s="39">
        <v>3547</v>
      </c>
      <c r="AW122" s="39">
        <v>3486</v>
      </c>
      <c r="AX122" s="39">
        <v>3413</v>
      </c>
      <c r="AY122" s="39">
        <v>3342</v>
      </c>
      <c r="AZ122" s="39">
        <v>3235</v>
      </c>
      <c r="BA122" s="39">
        <v>0</v>
      </c>
      <c r="BB122" s="39">
        <v>0</v>
      </c>
      <c r="BC122" s="30"/>
    </row>
    <row r="123" spans="1:55" x14ac:dyDescent="0.25">
      <c r="A123" s="32">
        <v>16</v>
      </c>
      <c r="B123" s="35" t="s">
        <v>28</v>
      </c>
      <c r="C123" s="36">
        <f t="shared" ca="1" si="0"/>
        <v>0</v>
      </c>
      <c r="D123" s="36">
        <f t="shared" ca="1" si="1"/>
        <v>0</v>
      </c>
      <c r="E123" s="36">
        <f t="shared" ca="1" si="2"/>
        <v>0</v>
      </c>
      <c r="F123" s="36">
        <f t="shared" ca="1" si="3"/>
        <v>0</v>
      </c>
      <c r="G123" s="36">
        <f t="shared" ca="1" si="4"/>
        <v>0</v>
      </c>
      <c r="H123" s="36">
        <f t="shared" ca="1" si="5"/>
        <v>0</v>
      </c>
      <c r="I123" s="36">
        <f t="shared" ca="1" si="6"/>
        <v>0</v>
      </c>
      <c r="J123" s="36">
        <f t="shared" ca="1" si="7"/>
        <v>0</v>
      </c>
      <c r="K123" s="36">
        <f t="shared" ca="1" si="8"/>
        <v>0</v>
      </c>
      <c r="L123" s="36">
        <f t="shared" ca="1" si="9"/>
        <v>0</v>
      </c>
      <c r="M123" s="36">
        <f t="shared" ca="1" si="9"/>
        <v>0</v>
      </c>
      <c r="N123" s="36" t="str">
        <f ca="1">IFERROR(N20*1000/BD20,"")</f>
        <v/>
      </c>
      <c r="O123" s="32">
        <v>16</v>
      </c>
      <c r="P123" s="35" t="s">
        <v>28</v>
      </c>
      <c r="Q123" s="36">
        <f t="shared" ca="1" si="10"/>
        <v>0</v>
      </c>
      <c r="R123" s="36">
        <f t="shared" ca="1" si="11"/>
        <v>0</v>
      </c>
      <c r="S123" s="36">
        <f t="shared" ca="1" si="12"/>
        <v>0</v>
      </c>
      <c r="T123" s="36">
        <f t="shared" ca="1" si="13"/>
        <v>0</v>
      </c>
      <c r="U123" s="36">
        <f t="shared" ca="1" si="14"/>
        <v>0</v>
      </c>
      <c r="V123" s="36">
        <f t="shared" ca="1" si="15"/>
        <v>0</v>
      </c>
      <c r="W123" s="36">
        <f t="shared" ca="1" si="16"/>
        <v>0</v>
      </c>
      <c r="X123" s="36">
        <f t="shared" ca="1" si="17"/>
        <v>0</v>
      </c>
      <c r="Y123" s="36">
        <f t="shared" ca="1" si="18"/>
        <v>0</v>
      </c>
      <c r="Z123" s="36">
        <f t="shared" ca="1" si="19"/>
        <v>0</v>
      </c>
      <c r="AA123" s="36">
        <f t="shared" ca="1" si="20"/>
        <v>0</v>
      </c>
      <c r="AB123" s="36" t="str">
        <f ca="1">IFERROR(AB20*1000/BD20,"")</f>
        <v/>
      </c>
      <c r="AC123" s="30"/>
      <c r="AD123" s="35" t="s">
        <v>28</v>
      </c>
      <c r="AE123" s="37">
        <f t="shared" ca="1" si="22"/>
        <v>0</v>
      </c>
      <c r="AF123" s="37">
        <f t="shared" ca="1" si="23"/>
        <v>0</v>
      </c>
      <c r="AG123" s="37">
        <f t="shared" ca="1" si="24"/>
        <v>0</v>
      </c>
      <c r="AH123" s="37">
        <f t="shared" ca="1" si="25"/>
        <v>0</v>
      </c>
      <c r="AI123" s="37">
        <f t="shared" ca="1" si="26"/>
        <v>0</v>
      </c>
      <c r="AJ123" s="37">
        <f t="shared" ca="1" si="27"/>
        <v>0</v>
      </c>
      <c r="AK123" s="37">
        <f t="shared" ca="1" si="28"/>
        <v>0</v>
      </c>
      <c r="AL123" s="37">
        <f t="shared" ca="1" si="29"/>
        <v>0</v>
      </c>
      <c r="AM123" s="37">
        <f t="shared" ca="1" si="30"/>
        <v>0</v>
      </c>
      <c r="AN123" s="37">
        <f ca="1">IFERROR(AN20/BA20*1000,"")</f>
        <v>0</v>
      </c>
      <c r="AO123" s="37">
        <f ca="1">IFERROR(AO20/BB20*1000,"")</f>
        <v>0</v>
      </c>
      <c r="AP123" s="30"/>
      <c r="AQ123" s="54" t="s">
        <v>28</v>
      </c>
      <c r="AR123" s="39">
        <v>6843</v>
      </c>
      <c r="AS123" s="39">
        <v>6913</v>
      </c>
      <c r="AT123" s="39">
        <v>6708</v>
      </c>
      <c r="AU123" s="39">
        <v>6463</v>
      </c>
      <c r="AV123" s="39">
        <v>6484</v>
      </c>
      <c r="AW123" s="39">
        <v>6448</v>
      </c>
      <c r="AX123" s="39">
        <v>6311</v>
      </c>
      <c r="AY123" s="39">
        <v>6227</v>
      </c>
      <c r="AZ123" s="39">
        <v>6360</v>
      </c>
      <c r="BA123" s="39">
        <v>0</v>
      </c>
      <c r="BB123" s="39">
        <v>0</v>
      </c>
      <c r="BC123" s="30"/>
    </row>
    <row r="124" spans="1:55" x14ac:dyDescent="0.25">
      <c r="A124" s="32">
        <v>17</v>
      </c>
      <c r="B124" s="35" t="s">
        <v>29</v>
      </c>
      <c r="C124" s="36">
        <f t="shared" ca="1" si="0"/>
        <v>0</v>
      </c>
      <c r="D124" s="36">
        <f t="shared" ca="1" si="1"/>
        <v>0</v>
      </c>
      <c r="E124" s="36">
        <f t="shared" ca="1" si="2"/>
        <v>0</v>
      </c>
      <c r="F124" s="36">
        <f t="shared" ca="1" si="3"/>
        <v>0</v>
      </c>
      <c r="G124" s="36">
        <f t="shared" ca="1" si="4"/>
        <v>0</v>
      </c>
      <c r="H124" s="36">
        <f t="shared" ca="1" si="5"/>
        <v>0</v>
      </c>
      <c r="I124" s="36">
        <f t="shared" ca="1" si="6"/>
        <v>0</v>
      </c>
      <c r="J124" s="36">
        <f t="shared" ca="1" si="7"/>
        <v>0</v>
      </c>
      <c r="K124" s="36">
        <f t="shared" ca="1" si="8"/>
        <v>0</v>
      </c>
      <c r="L124" s="36">
        <f t="shared" ca="1" si="9"/>
        <v>0</v>
      </c>
      <c r="M124" s="36">
        <f t="shared" ca="1" si="9"/>
        <v>0</v>
      </c>
      <c r="N124" s="36" t="str">
        <f ca="1">IFERROR(N21*1000/BD21,"")</f>
        <v/>
      </c>
      <c r="O124" s="32">
        <v>17</v>
      </c>
      <c r="P124" s="35" t="s">
        <v>29</v>
      </c>
      <c r="Q124" s="36">
        <f t="shared" ca="1" si="10"/>
        <v>0</v>
      </c>
      <c r="R124" s="36">
        <f t="shared" ca="1" si="11"/>
        <v>0</v>
      </c>
      <c r="S124" s="36">
        <f t="shared" ca="1" si="12"/>
        <v>0</v>
      </c>
      <c r="T124" s="36">
        <f t="shared" ca="1" si="13"/>
        <v>0</v>
      </c>
      <c r="U124" s="36">
        <f t="shared" ca="1" si="14"/>
        <v>0</v>
      </c>
      <c r="V124" s="36">
        <f t="shared" ca="1" si="15"/>
        <v>0</v>
      </c>
      <c r="W124" s="36">
        <f t="shared" ca="1" si="16"/>
        <v>0</v>
      </c>
      <c r="X124" s="36">
        <f t="shared" ca="1" si="17"/>
        <v>0</v>
      </c>
      <c r="Y124" s="36">
        <f t="shared" ca="1" si="18"/>
        <v>0</v>
      </c>
      <c r="Z124" s="36">
        <f t="shared" ca="1" si="19"/>
        <v>0</v>
      </c>
      <c r="AA124" s="36">
        <f t="shared" ca="1" si="20"/>
        <v>0</v>
      </c>
      <c r="AB124" s="36" t="str">
        <f ca="1">IFERROR(AB21*1000/BD21,"")</f>
        <v/>
      </c>
      <c r="AC124" s="30"/>
      <c r="AD124" s="35" t="s">
        <v>29</v>
      </c>
      <c r="AE124" s="37">
        <f t="shared" ca="1" si="22"/>
        <v>0</v>
      </c>
      <c r="AF124" s="37">
        <f t="shared" ca="1" si="23"/>
        <v>0</v>
      </c>
      <c r="AG124" s="37">
        <f t="shared" ca="1" si="24"/>
        <v>0</v>
      </c>
      <c r="AH124" s="37">
        <f t="shared" ca="1" si="25"/>
        <v>0</v>
      </c>
      <c r="AI124" s="37">
        <f t="shared" ca="1" si="26"/>
        <v>0</v>
      </c>
      <c r="AJ124" s="37">
        <f t="shared" ca="1" si="27"/>
        <v>0</v>
      </c>
      <c r="AK124" s="37">
        <f t="shared" ca="1" si="28"/>
        <v>0</v>
      </c>
      <c r="AL124" s="37">
        <f t="shared" ca="1" si="29"/>
        <v>0</v>
      </c>
      <c r="AM124" s="37">
        <f t="shared" ca="1" si="30"/>
        <v>0</v>
      </c>
      <c r="AN124" s="37">
        <f ca="1">IFERROR(AN21/BA21*1000,"")</f>
        <v>0</v>
      </c>
      <c r="AO124" s="37">
        <f ca="1">IFERROR(AO21/BB21*1000,"")</f>
        <v>0</v>
      </c>
      <c r="AP124" s="30"/>
      <c r="AQ124" s="54" t="s">
        <v>29</v>
      </c>
      <c r="AR124" s="39">
        <v>8786</v>
      </c>
      <c r="AS124" s="39">
        <v>8732</v>
      </c>
      <c r="AT124" s="39">
        <v>8509</v>
      </c>
      <c r="AU124" s="39">
        <v>8320</v>
      </c>
      <c r="AV124" s="39">
        <v>8146</v>
      </c>
      <c r="AW124" s="39">
        <v>7973</v>
      </c>
      <c r="AX124" s="39">
        <v>7681</v>
      </c>
      <c r="AY124" s="39">
        <v>7471</v>
      </c>
      <c r="AZ124" s="39">
        <v>7405</v>
      </c>
      <c r="BA124" s="39">
        <v>0</v>
      </c>
      <c r="BB124" s="39">
        <v>0</v>
      </c>
      <c r="BC124" s="30"/>
    </row>
    <row r="125" spans="1:55" x14ac:dyDescent="0.25">
      <c r="A125" s="32">
        <v>18</v>
      </c>
      <c r="B125" s="35" t="s">
        <v>30</v>
      </c>
      <c r="C125" s="36">
        <f t="shared" ca="1" si="0"/>
        <v>0</v>
      </c>
      <c r="D125" s="36">
        <f t="shared" ca="1" si="1"/>
        <v>0</v>
      </c>
      <c r="E125" s="36">
        <f t="shared" ca="1" si="2"/>
        <v>0</v>
      </c>
      <c r="F125" s="36">
        <f t="shared" ca="1" si="3"/>
        <v>0</v>
      </c>
      <c r="G125" s="36">
        <f t="shared" ca="1" si="4"/>
        <v>0</v>
      </c>
      <c r="H125" s="36">
        <f t="shared" ca="1" si="5"/>
        <v>0</v>
      </c>
      <c r="I125" s="36">
        <f t="shared" ca="1" si="6"/>
        <v>0</v>
      </c>
      <c r="J125" s="36">
        <f t="shared" ca="1" si="7"/>
        <v>0</v>
      </c>
      <c r="K125" s="36">
        <f t="shared" ca="1" si="8"/>
        <v>0</v>
      </c>
      <c r="L125" s="36">
        <f t="shared" ca="1" si="9"/>
        <v>0</v>
      </c>
      <c r="M125" s="36">
        <f t="shared" ca="1" si="9"/>
        <v>0</v>
      </c>
      <c r="N125" s="36" t="str">
        <f ca="1">IFERROR(N22*1000/BD22,"")</f>
        <v/>
      </c>
      <c r="O125" s="32">
        <v>18</v>
      </c>
      <c r="P125" s="35" t="s">
        <v>30</v>
      </c>
      <c r="Q125" s="36">
        <f t="shared" ca="1" si="10"/>
        <v>0</v>
      </c>
      <c r="R125" s="36">
        <f t="shared" ca="1" si="11"/>
        <v>0</v>
      </c>
      <c r="S125" s="36">
        <f t="shared" ca="1" si="12"/>
        <v>0</v>
      </c>
      <c r="T125" s="36">
        <f t="shared" ca="1" si="13"/>
        <v>0</v>
      </c>
      <c r="U125" s="36">
        <f t="shared" ca="1" si="14"/>
        <v>0</v>
      </c>
      <c r="V125" s="36">
        <f t="shared" ca="1" si="15"/>
        <v>0</v>
      </c>
      <c r="W125" s="36">
        <f t="shared" ca="1" si="16"/>
        <v>0</v>
      </c>
      <c r="X125" s="36">
        <f t="shared" ca="1" si="17"/>
        <v>0</v>
      </c>
      <c r="Y125" s="36">
        <f t="shared" ca="1" si="18"/>
        <v>0</v>
      </c>
      <c r="Z125" s="36">
        <f t="shared" ca="1" si="19"/>
        <v>0</v>
      </c>
      <c r="AA125" s="36">
        <f t="shared" ca="1" si="20"/>
        <v>0</v>
      </c>
      <c r="AB125" s="36" t="str">
        <f ca="1">IFERROR(AB22*1000/BD22,"")</f>
        <v/>
      </c>
      <c r="AC125" s="30"/>
      <c r="AD125" s="35" t="s">
        <v>30</v>
      </c>
      <c r="AE125" s="37">
        <f t="shared" ca="1" si="22"/>
        <v>0</v>
      </c>
      <c r="AF125" s="37">
        <f t="shared" ca="1" si="23"/>
        <v>0</v>
      </c>
      <c r="AG125" s="37">
        <f t="shared" ca="1" si="24"/>
        <v>0</v>
      </c>
      <c r="AH125" s="37">
        <f t="shared" ca="1" si="25"/>
        <v>0</v>
      </c>
      <c r="AI125" s="37">
        <f t="shared" ca="1" si="26"/>
        <v>0</v>
      </c>
      <c r="AJ125" s="37">
        <f t="shared" ca="1" si="27"/>
        <v>0</v>
      </c>
      <c r="AK125" s="37">
        <f t="shared" ca="1" si="28"/>
        <v>0</v>
      </c>
      <c r="AL125" s="37">
        <f t="shared" ca="1" si="29"/>
        <v>0</v>
      </c>
      <c r="AM125" s="37">
        <f t="shared" ca="1" si="30"/>
        <v>0</v>
      </c>
      <c r="AN125" s="37">
        <f ca="1">IFERROR(AN22/BA22*1000,"")</f>
        <v>0</v>
      </c>
      <c r="AO125" s="37">
        <f ca="1">IFERROR(AO22/BB22*1000,"")</f>
        <v>0</v>
      </c>
      <c r="AP125" s="30"/>
      <c r="AQ125" s="54" t="s">
        <v>30</v>
      </c>
      <c r="AR125" s="39">
        <v>8008</v>
      </c>
      <c r="AS125" s="39">
        <v>7920</v>
      </c>
      <c r="AT125" s="39">
        <v>7762</v>
      </c>
      <c r="AU125" s="39">
        <v>7753</v>
      </c>
      <c r="AV125" s="39">
        <v>7792</v>
      </c>
      <c r="AW125" s="39">
        <v>7902</v>
      </c>
      <c r="AX125" s="39">
        <v>7821</v>
      </c>
      <c r="AY125" s="39">
        <v>7668</v>
      </c>
      <c r="AZ125" s="39">
        <v>7662</v>
      </c>
      <c r="BA125" s="39">
        <v>0</v>
      </c>
      <c r="BB125" s="39">
        <v>0</v>
      </c>
      <c r="BC125" s="30"/>
    </row>
    <row r="126" spans="1:55" x14ac:dyDescent="0.25">
      <c r="A126" s="32">
        <v>19</v>
      </c>
      <c r="B126" s="35" t="s">
        <v>31</v>
      </c>
      <c r="C126" s="36">
        <f t="shared" ca="1" si="0"/>
        <v>0</v>
      </c>
      <c r="D126" s="36">
        <f t="shared" ca="1" si="1"/>
        <v>0</v>
      </c>
      <c r="E126" s="36">
        <f t="shared" ca="1" si="2"/>
        <v>0</v>
      </c>
      <c r="F126" s="36">
        <f t="shared" ca="1" si="3"/>
        <v>0</v>
      </c>
      <c r="G126" s="36">
        <f t="shared" ca="1" si="4"/>
        <v>0</v>
      </c>
      <c r="H126" s="36">
        <f t="shared" ca="1" si="5"/>
        <v>0</v>
      </c>
      <c r="I126" s="36">
        <f t="shared" ca="1" si="6"/>
        <v>0</v>
      </c>
      <c r="J126" s="36">
        <f t="shared" ca="1" si="7"/>
        <v>0</v>
      </c>
      <c r="K126" s="36">
        <f t="shared" ca="1" si="8"/>
        <v>0</v>
      </c>
      <c r="L126" s="36">
        <f t="shared" ca="1" si="9"/>
        <v>0</v>
      </c>
      <c r="M126" s="36">
        <f t="shared" ca="1" si="9"/>
        <v>0</v>
      </c>
      <c r="N126" s="36" t="str">
        <f ca="1">IFERROR(N23*1000/BD23,"")</f>
        <v/>
      </c>
      <c r="O126" s="32">
        <v>19</v>
      </c>
      <c r="P126" s="35" t="s">
        <v>31</v>
      </c>
      <c r="Q126" s="36">
        <f t="shared" ca="1" si="10"/>
        <v>0</v>
      </c>
      <c r="R126" s="36">
        <f t="shared" ca="1" si="11"/>
        <v>0</v>
      </c>
      <c r="S126" s="36">
        <f t="shared" ca="1" si="12"/>
        <v>0</v>
      </c>
      <c r="T126" s="36">
        <f t="shared" ca="1" si="13"/>
        <v>0</v>
      </c>
      <c r="U126" s="36">
        <f t="shared" ca="1" si="14"/>
        <v>0</v>
      </c>
      <c r="V126" s="36">
        <f t="shared" ca="1" si="15"/>
        <v>0</v>
      </c>
      <c r="W126" s="36">
        <f t="shared" ca="1" si="16"/>
        <v>0</v>
      </c>
      <c r="X126" s="36">
        <f t="shared" ca="1" si="17"/>
        <v>0</v>
      </c>
      <c r="Y126" s="36">
        <f t="shared" ca="1" si="18"/>
        <v>0</v>
      </c>
      <c r="Z126" s="36">
        <f t="shared" ca="1" si="19"/>
        <v>0</v>
      </c>
      <c r="AA126" s="36">
        <f t="shared" ca="1" si="20"/>
        <v>0</v>
      </c>
      <c r="AB126" s="36" t="str">
        <f ca="1">IFERROR(AB23*1000/BD23,"")</f>
        <v/>
      </c>
      <c r="AC126" s="30"/>
      <c r="AD126" s="35" t="s">
        <v>31</v>
      </c>
      <c r="AE126" s="37">
        <f t="shared" ca="1" si="22"/>
        <v>0</v>
      </c>
      <c r="AF126" s="37">
        <f t="shared" ca="1" si="23"/>
        <v>0</v>
      </c>
      <c r="AG126" s="37">
        <f t="shared" ca="1" si="24"/>
        <v>0</v>
      </c>
      <c r="AH126" s="37">
        <f t="shared" ca="1" si="25"/>
        <v>0</v>
      </c>
      <c r="AI126" s="37">
        <f t="shared" ca="1" si="26"/>
        <v>0</v>
      </c>
      <c r="AJ126" s="37">
        <f t="shared" ca="1" si="27"/>
        <v>0</v>
      </c>
      <c r="AK126" s="37">
        <f t="shared" ca="1" si="28"/>
        <v>0</v>
      </c>
      <c r="AL126" s="37">
        <f t="shared" ca="1" si="29"/>
        <v>0</v>
      </c>
      <c r="AM126" s="37">
        <f t="shared" ca="1" si="30"/>
        <v>0</v>
      </c>
      <c r="AN126" s="37">
        <f ca="1">IFERROR(AN23/BA23*1000,"")</f>
        <v>0</v>
      </c>
      <c r="AO126" s="37">
        <f ca="1">IFERROR(AO23/BB23*1000,"")</f>
        <v>0</v>
      </c>
      <c r="AP126" s="30"/>
      <c r="AQ126" s="54" t="s">
        <v>31</v>
      </c>
      <c r="AR126" s="39">
        <v>4457</v>
      </c>
      <c r="AS126" s="39">
        <v>4387</v>
      </c>
      <c r="AT126" s="39">
        <v>4352</v>
      </c>
      <c r="AU126" s="39">
        <v>4236</v>
      </c>
      <c r="AV126" s="39">
        <v>4241</v>
      </c>
      <c r="AW126" s="39">
        <v>4133</v>
      </c>
      <c r="AX126" s="39">
        <v>4118</v>
      </c>
      <c r="AY126" s="39">
        <v>4046</v>
      </c>
      <c r="AZ126" s="39">
        <v>4041</v>
      </c>
      <c r="BA126" s="39">
        <v>0</v>
      </c>
      <c r="BB126" s="39">
        <v>0</v>
      </c>
      <c r="BC126" s="30"/>
    </row>
    <row r="127" spans="1:55" x14ac:dyDescent="0.25">
      <c r="A127" s="32">
        <v>20</v>
      </c>
      <c r="B127" s="35" t="s">
        <v>32</v>
      </c>
      <c r="C127" s="36">
        <f t="shared" ca="1" si="0"/>
        <v>0</v>
      </c>
      <c r="D127" s="36">
        <f t="shared" ca="1" si="1"/>
        <v>0</v>
      </c>
      <c r="E127" s="36">
        <f t="shared" ca="1" si="2"/>
        <v>0</v>
      </c>
      <c r="F127" s="36">
        <f t="shared" ca="1" si="3"/>
        <v>0</v>
      </c>
      <c r="G127" s="36">
        <f t="shared" ca="1" si="4"/>
        <v>0</v>
      </c>
      <c r="H127" s="36">
        <f t="shared" ca="1" si="5"/>
        <v>0</v>
      </c>
      <c r="I127" s="36">
        <f t="shared" ca="1" si="6"/>
        <v>0</v>
      </c>
      <c r="J127" s="36">
        <f t="shared" ca="1" si="7"/>
        <v>0</v>
      </c>
      <c r="K127" s="36">
        <f t="shared" ca="1" si="8"/>
        <v>0</v>
      </c>
      <c r="L127" s="36">
        <f t="shared" ca="1" si="9"/>
        <v>0</v>
      </c>
      <c r="M127" s="36">
        <f t="shared" ca="1" si="9"/>
        <v>0</v>
      </c>
      <c r="N127" s="36" t="str">
        <f ca="1">IFERROR(N24*1000/BD24,"")</f>
        <v/>
      </c>
      <c r="O127" s="32">
        <v>20</v>
      </c>
      <c r="P127" s="35" t="s">
        <v>32</v>
      </c>
      <c r="Q127" s="36">
        <f t="shared" ca="1" si="10"/>
        <v>0</v>
      </c>
      <c r="R127" s="36">
        <f t="shared" ca="1" si="11"/>
        <v>0</v>
      </c>
      <c r="S127" s="36">
        <f t="shared" ca="1" si="12"/>
        <v>0</v>
      </c>
      <c r="T127" s="36">
        <f t="shared" ca="1" si="13"/>
        <v>0</v>
      </c>
      <c r="U127" s="36">
        <f t="shared" ca="1" si="14"/>
        <v>0</v>
      </c>
      <c r="V127" s="36">
        <f t="shared" ca="1" si="15"/>
        <v>0</v>
      </c>
      <c r="W127" s="36">
        <f t="shared" ca="1" si="16"/>
        <v>0</v>
      </c>
      <c r="X127" s="36">
        <f t="shared" ca="1" si="17"/>
        <v>0</v>
      </c>
      <c r="Y127" s="36">
        <f t="shared" ca="1" si="18"/>
        <v>0</v>
      </c>
      <c r="Z127" s="36">
        <f t="shared" ca="1" si="19"/>
        <v>0</v>
      </c>
      <c r="AA127" s="36">
        <f t="shared" ca="1" si="20"/>
        <v>0</v>
      </c>
      <c r="AB127" s="36" t="str">
        <f ca="1">IFERROR(AB24*1000/BD24,"")</f>
        <v/>
      </c>
      <c r="AC127" s="30"/>
      <c r="AD127" s="35" t="s">
        <v>32</v>
      </c>
      <c r="AE127" s="37">
        <f t="shared" ca="1" si="22"/>
        <v>0</v>
      </c>
      <c r="AF127" s="37">
        <f t="shared" ca="1" si="23"/>
        <v>0</v>
      </c>
      <c r="AG127" s="37">
        <f t="shared" ca="1" si="24"/>
        <v>0</v>
      </c>
      <c r="AH127" s="37">
        <f t="shared" ca="1" si="25"/>
        <v>0</v>
      </c>
      <c r="AI127" s="37">
        <f t="shared" ca="1" si="26"/>
        <v>0</v>
      </c>
      <c r="AJ127" s="37">
        <f t="shared" ca="1" si="27"/>
        <v>0</v>
      </c>
      <c r="AK127" s="37">
        <f t="shared" ca="1" si="28"/>
        <v>0</v>
      </c>
      <c r="AL127" s="37">
        <f t="shared" ca="1" si="29"/>
        <v>0</v>
      </c>
      <c r="AM127" s="37">
        <f t="shared" ca="1" si="30"/>
        <v>0</v>
      </c>
      <c r="AN127" s="37">
        <f ca="1">IFERROR(AN24/BA24*1000,"")</f>
        <v>0</v>
      </c>
      <c r="AO127" s="37">
        <f ca="1">IFERROR(AO24/BB24*1000,"")</f>
        <v>0</v>
      </c>
      <c r="AP127" s="30"/>
      <c r="AQ127" s="54" t="s">
        <v>32</v>
      </c>
      <c r="AR127" s="39">
        <v>2861</v>
      </c>
      <c r="AS127" s="39">
        <v>2865</v>
      </c>
      <c r="AT127" s="39">
        <v>2774</v>
      </c>
      <c r="AU127" s="39">
        <v>2836</v>
      </c>
      <c r="AV127" s="39">
        <v>2846</v>
      </c>
      <c r="AW127" s="39">
        <v>2786</v>
      </c>
      <c r="AX127" s="39">
        <v>2703</v>
      </c>
      <c r="AY127" s="39">
        <v>2620</v>
      </c>
      <c r="AZ127" s="39">
        <v>2633</v>
      </c>
      <c r="BA127" s="39">
        <v>0</v>
      </c>
      <c r="BB127" s="39">
        <v>0</v>
      </c>
      <c r="BC127" s="30"/>
    </row>
    <row r="128" spans="1:55" x14ac:dyDescent="0.25">
      <c r="A128" s="32">
        <v>21</v>
      </c>
      <c r="B128" s="35" t="s">
        <v>33</v>
      </c>
      <c r="C128" s="36">
        <f t="shared" ca="1" si="0"/>
        <v>0</v>
      </c>
      <c r="D128" s="36">
        <f t="shared" ca="1" si="1"/>
        <v>0</v>
      </c>
      <c r="E128" s="36">
        <f t="shared" ca="1" si="2"/>
        <v>0</v>
      </c>
      <c r="F128" s="36">
        <f t="shared" ca="1" si="3"/>
        <v>0</v>
      </c>
      <c r="G128" s="36">
        <f t="shared" ca="1" si="4"/>
        <v>0</v>
      </c>
      <c r="H128" s="36">
        <f t="shared" ca="1" si="5"/>
        <v>0</v>
      </c>
      <c r="I128" s="36">
        <f t="shared" ca="1" si="6"/>
        <v>0</v>
      </c>
      <c r="J128" s="36">
        <f t="shared" ca="1" si="7"/>
        <v>0</v>
      </c>
      <c r="K128" s="36">
        <f t="shared" ca="1" si="8"/>
        <v>0</v>
      </c>
      <c r="L128" s="36">
        <f t="shared" ca="1" si="9"/>
        <v>0</v>
      </c>
      <c r="M128" s="36">
        <f t="shared" ca="1" si="9"/>
        <v>0</v>
      </c>
      <c r="N128" s="36" t="str">
        <f ca="1">IFERROR(N25*1000/BD25,"")</f>
        <v/>
      </c>
      <c r="O128" s="32">
        <v>21</v>
      </c>
      <c r="P128" s="35" t="s">
        <v>33</v>
      </c>
      <c r="Q128" s="36">
        <f t="shared" ca="1" si="10"/>
        <v>0</v>
      </c>
      <c r="R128" s="36">
        <f t="shared" ca="1" si="11"/>
        <v>0</v>
      </c>
      <c r="S128" s="36">
        <f t="shared" ca="1" si="12"/>
        <v>0</v>
      </c>
      <c r="T128" s="36">
        <f t="shared" ca="1" si="13"/>
        <v>0</v>
      </c>
      <c r="U128" s="36">
        <f t="shared" ca="1" si="14"/>
        <v>0</v>
      </c>
      <c r="V128" s="36">
        <f t="shared" ca="1" si="15"/>
        <v>0</v>
      </c>
      <c r="W128" s="36">
        <f t="shared" ca="1" si="16"/>
        <v>0</v>
      </c>
      <c r="X128" s="36">
        <f t="shared" ca="1" si="17"/>
        <v>0</v>
      </c>
      <c r="Y128" s="36">
        <f t="shared" ca="1" si="18"/>
        <v>0</v>
      </c>
      <c r="Z128" s="36">
        <f t="shared" ca="1" si="19"/>
        <v>0</v>
      </c>
      <c r="AA128" s="36">
        <f t="shared" ca="1" si="20"/>
        <v>0</v>
      </c>
      <c r="AB128" s="36" t="str">
        <f ca="1">IFERROR(AB25*1000/BD25,"")</f>
        <v/>
      </c>
      <c r="AC128" s="30"/>
      <c r="AD128" s="35" t="s">
        <v>33</v>
      </c>
      <c r="AE128" s="37">
        <f t="shared" ca="1" si="22"/>
        <v>0</v>
      </c>
      <c r="AF128" s="37">
        <f t="shared" ca="1" si="23"/>
        <v>0</v>
      </c>
      <c r="AG128" s="37">
        <f t="shared" ca="1" si="24"/>
        <v>0</v>
      </c>
      <c r="AH128" s="37">
        <f t="shared" ca="1" si="25"/>
        <v>0</v>
      </c>
      <c r="AI128" s="37">
        <f t="shared" ca="1" si="26"/>
        <v>0</v>
      </c>
      <c r="AJ128" s="37">
        <f t="shared" ca="1" si="27"/>
        <v>0</v>
      </c>
      <c r="AK128" s="37">
        <f t="shared" ca="1" si="28"/>
        <v>0</v>
      </c>
      <c r="AL128" s="37">
        <f t="shared" ca="1" si="29"/>
        <v>0</v>
      </c>
      <c r="AM128" s="37">
        <f t="shared" ca="1" si="30"/>
        <v>0</v>
      </c>
      <c r="AN128" s="37">
        <f ca="1">IFERROR(AN25/BA25*1000,"")</f>
        <v>0</v>
      </c>
      <c r="AO128" s="37">
        <f ca="1">IFERROR(AO25/BB25*1000,"")</f>
        <v>0</v>
      </c>
      <c r="AP128" s="30"/>
      <c r="AQ128" s="54" t="s">
        <v>33</v>
      </c>
      <c r="AR128" s="39">
        <v>6767</v>
      </c>
      <c r="AS128" s="39">
        <v>6786</v>
      </c>
      <c r="AT128" s="39">
        <v>6583</v>
      </c>
      <c r="AU128" s="39">
        <v>6348</v>
      </c>
      <c r="AV128" s="39">
        <v>6307</v>
      </c>
      <c r="AW128" s="39">
        <v>6437</v>
      </c>
      <c r="AX128" s="39">
        <v>6343</v>
      </c>
      <c r="AY128" s="39">
        <v>6235</v>
      </c>
      <c r="AZ128" s="39">
        <v>6284</v>
      </c>
      <c r="BA128" s="39">
        <v>0</v>
      </c>
      <c r="BB128" s="39">
        <v>0</v>
      </c>
      <c r="BC128" s="30"/>
    </row>
    <row r="129" spans="1:55" x14ac:dyDescent="0.25">
      <c r="A129" s="32">
        <v>22</v>
      </c>
      <c r="B129" s="35" t="s">
        <v>34</v>
      </c>
      <c r="C129" s="36">
        <f t="shared" ca="1" si="0"/>
        <v>0</v>
      </c>
      <c r="D129" s="36">
        <f t="shared" ca="1" si="1"/>
        <v>0</v>
      </c>
      <c r="E129" s="36">
        <f t="shared" ca="1" si="2"/>
        <v>0</v>
      </c>
      <c r="F129" s="36">
        <f t="shared" ca="1" si="3"/>
        <v>0</v>
      </c>
      <c r="G129" s="36">
        <f t="shared" ca="1" si="4"/>
        <v>0</v>
      </c>
      <c r="H129" s="36">
        <f t="shared" ca="1" si="5"/>
        <v>0</v>
      </c>
      <c r="I129" s="36">
        <f t="shared" ca="1" si="6"/>
        <v>0</v>
      </c>
      <c r="J129" s="36">
        <f t="shared" ca="1" si="7"/>
        <v>0</v>
      </c>
      <c r="K129" s="36">
        <f t="shared" ca="1" si="8"/>
        <v>0</v>
      </c>
      <c r="L129" s="36">
        <f t="shared" ca="1" si="9"/>
        <v>0</v>
      </c>
      <c r="M129" s="36">
        <f t="shared" ca="1" si="9"/>
        <v>0</v>
      </c>
      <c r="N129" s="36" t="str">
        <f ca="1">IFERROR(N26*1000/BD26,"")</f>
        <v/>
      </c>
      <c r="O129" s="32">
        <v>22</v>
      </c>
      <c r="P129" s="35" t="s">
        <v>34</v>
      </c>
      <c r="Q129" s="36">
        <f t="shared" ca="1" si="10"/>
        <v>0</v>
      </c>
      <c r="R129" s="36">
        <f t="shared" ca="1" si="11"/>
        <v>0</v>
      </c>
      <c r="S129" s="36">
        <f t="shared" ca="1" si="12"/>
        <v>0</v>
      </c>
      <c r="T129" s="36">
        <f t="shared" ca="1" si="13"/>
        <v>0</v>
      </c>
      <c r="U129" s="36">
        <f t="shared" ca="1" si="14"/>
        <v>0</v>
      </c>
      <c r="V129" s="36">
        <f t="shared" ca="1" si="15"/>
        <v>0</v>
      </c>
      <c r="W129" s="36">
        <f t="shared" ca="1" si="16"/>
        <v>0</v>
      </c>
      <c r="X129" s="36">
        <f t="shared" ca="1" si="17"/>
        <v>0</v>
      </c>
      <c r="Y129" s="36">
        <f t="shared" ca="1" si="18"/>
        <v>0</v>
      </c>
      <c r="Z129" s="36">
        <f t="shared" ca="1" si="19"/>
        <v>0</v>
      </c>
      <c r="AA129" s="36">
        <f t="shared" ca="1" si="20"/>
        <v>0</v>
      </c>
      <c r="AB129" s="36" t="str">
        <f ca="1">IFERROR(AB26*1000/BD26,"")</f>
        <v/>
      </c>
      <c r="AC129" s="30"/>
      <c r="AD129" s="35" t="s">
        <v>34</v>
      </c>
      <c r="AE129" s="37">
        <f t="shared" ca="1" si="22"/>
        <v>0</v>
      </c>
      <c r="AF129" s="37">
        <f t="shared" ca="1" si="23"/>
        <v>0</v>
      </c>
      <c r="AG129" s="37">
        <f t="shared" ca="1" si="24"/>
        <v>0</v>
      </c>
      <c r="AH129" s="37">
        <f t="shared" ca="1" si="25"/>
        <v>0</v>
      </c>
      <c r="AI129" s="37">
        <f t="shared" ca="1" si="26"/>
        <v>0</v>
      </c>
      <c r="AJ129" s="37">
        <f t="shared" ca="1" si="27"/>
        <v>0</v>
      </c>
      <c r="AK129" s="37">
        <f t="shared" ca="1" si="28"/>
        <v>0</v>
      </c>
      <c r="AL129" s="37">
        <f t="shared" ca="1" si="29"/>
        <v>0</v>
      </c>
      <c r="AM129" s="37">
        <f t="shared" ca="1" si="30"/>
        <v>0</v>
      </c>
      <c r="AN129" s="37">
        <f ca="1">IFERROR(AN26/BA26*1000,"")</f>
        <v>0</v>
      </c>
      <c r="AO129" s="37">
        <f ca="1">IFERROR(AO26/BB26*1000,"")</f>
        <v>0</v>
      </c>
      <c r="AP129" s="30"/>
      <c r="AQ129" s="54" t="s">
        <v>34</v>
      </c>
      <c r="AR129" s="39">
        <v>4183</v>
      </c>
      <c r="AS129" s="39">
        <v>4285</v>
      </c>
      <c r="AT129" s="39">
        <v>4231</v>
      </c>
      <c r="AU129" s="39">
        <v>4251</v>
      </c>
      <c r="AV129" s="39">
        <v>4224</v>
      </c>
      <c r="AW129" s="39">
        <v>4133</v>
      </c>
      <c r="AX129" s="39">
        <v>4134</v>
      </c>
      <c r="AY129" s="39">
        <v>4040</v>
      </c>
      <c r="AZ129" s="39">
        <v>4033</v>
      </c>
      <c r="BA129" s="39">
        <v>0</v>
      </c>
      <c r="BB129" s="39">
        <v>0</v>
      </c>
      <c r="BC129" s="30"/>
    </row>
    <row r="130" spans="1:55" x14ac:dyDescent="0.25">
      <c r="A130" s="32">
        <v>23</v>
      </c>
      <c r="B130" s="35" t="s">
        <v>35</v>
      </c>
      <c r="C130" s="36">
        <f t="shared" ca="1" si="0"/>
        <v>0</v>
      </c>
      <c r="D130" s="36">
        <f t="shared" ca="1" si="1"/>
        <v>0</v>
      </c>
      <c r="E130" s="36">
        <f t="shared" ca="1" si="2"/>
        <v>0</v>
      </c>
      <c r="F130" s="36">
        <f t="shared" ca="1" si="3"/>
        <v>0</v>
      </c>
      <c r="G130" s="36">
        <f t="shared" ca="1" si="4"/>
        <v>0</v>
      </c>
      <c r="H130" s="36">
        <f t="shared" ca="1" si="5"/>
        <v>0</v>
      </c>
      <c r="I130" s="36">
        <f t="shared" ca="1" si="6"/>
        <v>0</v>
      </c>
      <c r="J130" s="36">
        <f t="shared" ca="1" si="7"/>
        <v>0</v>
      </c>
      <c r="K130" s="36">
        <f t="shared" ca="1" si="8"/>
        <v>0</v>
      </c>
      <c r="L130" s="36">
        <f t="shared" ca="1" si="9"/>
        <v>0</v>
      </c>
      <c r="M130" s="36">
        <f t="shared" ca="1" si="9"/>
        <v>0</v>
      </c>
      <c r="N130" s="36" t="str">
        <f ca="1">IFERROR(N27*1000/BD27,"")</f>
        <v/>
      </c>
      <c r="O130" s="32">
        <v>23</v>
      </c>
      <c r="P130" s="35" t="s">
        <v>35</v>
      </c>
      <c r="Q130" s="36">
        <f t="shared" ca="1" si="10"/>
        <v>0</v>
      </c>
      <c r="R130" s="36">
        <f t="shared" ca="1" si="11"/>
        <v>0</v>
      </c>
      <c r="S130" s="36">
        <f t="shared" ca="1" si="12"/>
        <v>0</v>
      </c>
      <c r="T130" s="36">
        <f t="shared" ca="1" si="13"/>
        <v>0</v>
      </c>
      <c r="U130" s="36">
        <f t="shared" ca="1" si="14"/>
        <v>0</v>
      </c>
      <c r="V130" s="36">
        <f t="shared" ca="1" si="15"/>
        <v>0</v>
      </c>
      <c r="W130" s="36">
        <f t="shared" ca="1" si="16"/>
        <v>0</v>
      </c>
      <c r="X130" s="36">
        <f t="shared" ca="1" si="17"/>
        <v>0</v>
      </c>
      <c r="Y130" s="36">
        <f t="shared" ca="1" si="18"/>
        <v>0</v>
      </c>
      <c r="Z130" s="36">
        <f t="shared" ca="1" si="19"/>
        <v>0</v>
      </c>
      <c r="AA130" s="36">
        <f t="shared" ca="1" si="20"/>
        <v>0</v>
      </c>
      <c r="AB130" s="36" t="str">
        <f ca="1">IFERROR(AB27*1000/BD27,"")</f>
        <v/>
      </c>
      <c r="AC130" s="30"/>
      <c r="AD130" s="35" t="s">
        <v>35</v>
      </c>
      <c r="AE130" s="37">
        <f t="shared" ca="1" si="22"/>
        <v>0</v>
      </c>
      <c r="AF130" s="37">
        <f t="shared" ca="1" si="23"/>
        <v>0</v>
      </c>
      <c r="AG130" s="37">
        <f t="shared" ca="1" si="24"/>
        <v>0</v>
      </c>
      <c r="AH130" s="37">
        <f t="shared" ca="1" si="25"/>
        <v>0</v>
      </c>
      <c r="AI130" s="37">
        <f t="shared" ca="1" si="26"/>
        <v>0</v>
      </c>
      <c r="AJ130" s="37">
        <f t="shared" ca="1" si="27"/>
        <v>0</v>
      </c>
      <c r="AK130" s="37">
        <f t="shared" ca="1" si="28"/>
        <v>0</v>
      </c>
      <c r="AL130" s="37">
        <f t="shared" ca="1" si="29"/>
        <v>0</v>
      </c>
      <c r="AM130" s="37">
        <f t="shared" ca="1" si="30"/>
        <v>0</v>
      </c>
      <c r="AN130" s="37">
        <f ca="1">IFERROR(AN27/BA27*1000,"")</f>
        <v>0</v>
      </c>
      <c r="AO130" s="37">
        <f ca="1">IFERROR(AO27/BB27*1000,"")</f>
        <v>0</v>
      </c>
      <c r="AP130" s="30"/>
      <c r="AQ130" s="54" t="s">
        <v>35</v>
      </c>
      <c r="AR130" s="39">
        <v>6584</v>
      </c>
      <c r="AS130" s="39">
        <v>6656</v>
      </c>
      <c r="AT130" s="39">
        <v>6735</v>
      </c>
      <c r="AU130" s="39">
        <v>6551</v>
      </c>
      <c r="AV130" s="39">
        <v>6373</v>
      </c>
      <c r="AW130" s="39">
        <v>6195</v>
      </c>
      <c r="AX130" s="39">
        <v>6070</v>
      </c>
      <c r="AY130" s="39">
        <v>5805</v>
      </c>
      <c r="AZ130" s="39">
        <v>5643</v>
      </c>
      <c r="BA130" s="39">
        <v>0</v>
      </c>
      <c r="BB130" s="39">
        <v>0</v>
      </c>
      <c r="BC130" s="30"/>
    </row>
    <row r="131" spans="1:55" x14ac:dyDescent="0.25">
      <c r="A131" s="32">
        <v>24</v>
      </c>
      <c r="B131" s="35" t="s">
        <v>36</v>
      </c>
      <c r="C131" s="36">
        <f t="shared" ca="1" si="0"/>
        <v>0</v>
      </c>
      <c r="D131" s="36">
        <f t="shared" ca="1" si="1"/>
        <v>0</v>
      </c>
      <c r="E131" s="36">
        <f t="shared" ca="1" si="2"/>
        <v>0</v>
      </c>
      <c r="F131" s="36">
        <f t="shared" ca="1" si="3"/>
        <v>0</v>
      </c>
      <c r="G131" s="36">
        <f t="shared" ca="1" si="4"/>
        <v>0</v>
      </c>
      <c r="H131" s="36">
        <f t="shared" ca="1" si="5"/>
        <v>0</v>
      </c>
      <c r="I131" s="36">
        <f t="shared" ca="1" si="6"/>
        <v>0</v>
      </c>
      <c r="J131" s="36">
        <f t="shared" ca="1" si="7"/>
        <v>0</v>
      </c>
      <c r="K131" s="36">
        <f t="shared" ca="1" si="8"/>
        <v>0</v>
      </c>
      <c r="L131" s="36">
        <f t="shared" ca="1" si="9"/>
        <v>0</v>
      </c>
      <c r="M131" s="36">
        <f t="shared" ca="1" si="9"/>
        <v>0</v>
      </c>
      <c r="N131" s="36" t="str">
        <f ca="1">IFERROR(N28*1000/BD28,"")</f>
        <v/>
      </c>
      <c r="O131" s="32">
        <v>24</v>
      </c>
      <c r="P131" s="35" t="s">
        <v>36</v>
      </c>
      <c r="Q131" s="36">
        <f t="shared" ca="1" si="10"/>
        <v>0</v>
      </c>
      <c r="R131" s="36">
        <f t="shared" ca="1" si="11"/>
        <v>0</v>
      </c>
      <c r="S131" s="36">
        <f t="shared" ca="1" si="12"/>
        <v>0</v>
      </c>
      <c r="T131" s="36">
        <f t="shared" ca="1" si="13"/>
        <v>0</v>
      </c>
      <c r="U131" s="36">
        <f t="shared" ca="1" si="14"/>
        <v>0</v>
      </c>
      <c r="V131" s="36">
        <f t="shared" ca="1" si="15"/>
        <v>0</v>
      </c>
      <c r="W131" s="36">
        <f t="shared" ca="1" si="16"/>
        <v>0</v>
      </c>
      <c r="X131" s="36">
        <f t="shared" ca="1" si="17"/>
        <v>0</v>
      </c>
      <c r="Y131" s="36">
        <f t="shared" ca="1" si="18"/>
        <v>0</v>
      </c>
      <c r="Z131" s="36">
        <f t="shared" ca="1" si="19"/>
        <v>0</v>
      </c>
      <c r="AA131" s="36">
        <f t="shared" ca="1" si="20"/>
        <v>0</v>
      </c>
      <c r="AB131" s="36" t="str">
        <f ca="1">IFERROR(AB28*1000/BD28,"")</f>
        <v/>
      </c>
      <c r="AC131" s="30"/>
      <c r="AD131" s="35" t="s">
        <v>36</v>
      </c>
      <c r="AE131" s="37">
        <f t="shared" ca="1" si="22"/>
        <v>0</v>
      </c>
      <c r="AF131" s="37">
        <f t="shared" ca="1" si="23"/>
        <v>0</v>
      </c>
      <c r="AG131" s="37">
        <f t="shared" ca="1" si="24"/>
        <v>0</v>
      </c>
      <c r="AH131" s="37">
        <f t="shared" ca="1" si="25"/>
        <v>0</v>
      </c>
      <c r="AI131" s="37">
        <f t="shared" ca="1" si="26"/>
        <v>0</v>
      </c>
      <c r="AJ131" s="37">
        <f t="shared" ca="1" si="27"/>
        <v>0</v>
      </c>
      <c r="AK131" s="37">
        <f t="shared" ca="1" si="28"/>
        <v>0</v>
      </c>
      <c r="AL131" s="37">
        <f t="shared" ca="1" si="29"/>
        <v>0</v>
      </c>
      <c r="AM131" s="37">
        <f t="shared" ca="1" si="30"/>
        <v>0</v>
      </c>
      <c r="AN131" s="37">
        <f ca="1">IFERROR(AN28/BA28*1000,"")</f>
        <v>0</v>
      </c>
      <c r="AO131" s="37">
        <f ca="1">IFERROR(AO28/BB28*1000,"")</f>
        <v>0</v>
      </c>
      <c r="AP131" s="30"/>
      <c r="AQ131" s="54" t="s">
        <v>36</v>
      </c>
      <c r="AR131" s="39">
        <v>2401</v>
      </c>
      <c r="AS131" s="39">
        <v>2425</v>
      </c>
      <c r="AT131" s="39">
        <v>2413</v>
      </c>
      <c r="AU131" s="39">
        <v>2372</v>
      </c>
      <c r="AV131" s="39">
        <v>2343</v>
      </c>
      <c r="AW131" s="39">
        <v>2299</v>
      </c>
      <c r="AX131" s="39">
        <v>2213</v>
      </c>
      <c r="AY131" s="39">
        <v>2205</v>
      </c>
      <c r="AZ131" s="39">
        <v>2245</v>
      </c>
      <c r="BA131" s="39">
        <v>0</v>
      </c>
      <c r="BB131" s="39">
        <v>0</v>
      </c>
      <c r="BC131" s="30"/>
    </row>
    <row r="132" spans="1:55" x14ac:dyDescent="0.25">
      <c r="A132" s="32">
        <v>25</v>
      </c>
      <c r="B132" s="35" t="s">
        <v>37</v>
      </c>
      <c r="C132" s="36">
        <f t="shared" ca="1" si="0"/>
        <v>0</v>
      </c>
      <c r="D132" s="36">
        <f t="shared" ca="1" si="1"/>
        <v>0</v>
      </c>
      <c r="E132" s="36">
        <f t="shared" ca="1" si="2"/>
        <v>0</v>
      </c>
      <c r="F132" s="36">
        <f t="shared" ca="1" si="3"/>
        <v>0</v>
      </c>
      <c r="G132" s="36">
        <f t="shared" ca="1" si="4"/>
        <v>0</v>
      </c>
      <c r="H132" s="36">
        <f t="shared" ca="1" si="5"/>
        <v>0</v>
      </c>
      <c r="I132" s="36">
        <f t="shared" ca="1" si="6"/>
        <v>0</v>
      </c>
      <c r="J132" s="36">
        <f t="shared" ca="1" si="7"/>
        <v>0</v>
      </c>
      <c r="K132" s="36">
        <f t="shared" ca="1" si="8"/>
        <v>0</v>
      </c>
      <c r="L132" s="36">
        <f t="shared" ca="1" si="9"/>
        <v>0</v>
      </c>
      <c r="M132" s="36">
        <f t="shared" ca="1" si="9"/>
        <v>0</v>
      </c>
      <c r="N132" s="36" t="str">
        <f ca="1">IFERROR(N29*1000/BD29,"")</f>
        <v/>
      </c>
      <c r="O132" s="32">
        <v>25</v>
      </c>
      <c r="P132" s="35" t="s">
        <v>37</v>
      </c>
      <c r="Q132" s="36">
        <f t="shared" ca="1" si="10"/>
        <v>0</v>
      </c>
      <c r="R132" s="36">
        <f t="shared" ca="1" si="11"/>
        <v>0</v>
      </c>
      <c r="S132" s="36">
        <f t="shared" ca="1" si="12"/>
        <v>0</v>
      </c>
      <c r="T132" s="36">
        <f t="shared" ca="1" si="13"/>
        <v>0</v>
      </c>
      <c r="U132" s="36">
        <f t="shared" ca="1" si="14"/>
        <v>0</v>
      </c>
      <c r="V132" s="36">
        <f t="shared" ca="1" si="15"/>
        <v>0</v>
      </c>
      <c r="W132" s="36">
        <f t="shared" ca="1" si="16"/>
        <v>0</v>
      </c>
      <c r="X132" s="36">
        <f t="shared" ca="1" si="17"/>
        <v>0</v>
      </c>
      <c r="Y132" s="36">
        <f t="shared" ca="1" si="18"/>
        <v>0</v>
      </c>
      <c r="Z132" s="36">
        <f t="shared" ca="1" si="19"/>
        <v>0</v>
      </c>
      <c r="AA132" s="36">
        <f t="shared" ca="1" si="20"/>
        <v>0</v>
      </c>
      <c r="AB132" s="36" t="str">
        <f ca="1">IFERROR(AB29*1000/BD29,"")</f>
        <v/>
      </c>
      <c r="AC132" s="30"/>
      <c r="AD132" s="35" t="s">
        <v>37</v>
      </c>
      <c r="AE132" s="37">
        <f t="shared" ca="1" si="22"/>
        <v>0</v>
      </c>
      <c r="AF132" s="37">
        <f t="shared" ca="1" si="23"/>
        <v>0</v>
      </c>
      <c r="AG132" s="37">
        <f t="shared" ca="1" si="24"/>
        <v>0</v>
      </c>
      <c r="AH132" s="37">
        <f t="shared" ca="1" si="25"/>
        <v>0</v>
      </c>
      <c r="AI132" s="37">
        <f t="shared" ca="1" si="26"/>
        <v>0</v>
      </c>
      <c r="AJ132" s="37">
        <f t="shared" ca="1" si="27"/>
        <v>0</v>
      </c>
      <c r="AK132" s="37">
        <f t="shared" ca="1" si="28"/>
        <v>0</v>
      </c>
      <c r="AL132" s="37">
        <f t="shared" ca="1" si="29"/>
        <v>0</v>
      </c>
      <c r="AM132" s="37">
        <f t="shared" ca="1" si="30"/>
        <v>0</v>
      </c>
      <c r="AN132" s="37">
        <f ca="1">IFERROR(AN29/BA29*1000,"")</f>
        <v>0</v>
      </c>
      <c r="AO132" s="37">
        <f ca="1">IFERROR(AO29/BB29*1000,"")</f>
        <v>0</v>
      </c>
      <c r="AP132" s="30"/>
      <c r="AQ132" s="54" t="s">
        <v>37</v>
      </c>
      <c r="AR132" s="39">
        <v>4451</v>
      </c>
      <c r="AS132" s="39">
        <v>4508</v>
      </c>
      <c r="AT132" s="39">
        <v>4417</v>
      </c>
      <c r="AU132" s="39">
        <v>4314</v>
      </c>
      <c r="AV132" s="39">
        <v>4363</v>
      </c>
      <c r="AW132" s="39">
        <v>4336</v>
      </c>
      <c r="AX132" s="39">
        <v>4194</v>
      </c>
      <c r="AY132" s="39">
        <v>4119</v>
      </c>
      <c r="AZ132" s="39">
        <v>4240</v>
      </c>
      <c r="BA132" s="39">
        <v>0</v>
      </c>
      <c r="BB132" s="39">
        <v>0</v>
      </c>
      <c r="BC132" s="30"/>
    </row>
    <row r="133" spans="1:55" x14ac:dyDescent="0.25">
      <c r="A133" s="32">
        <v>26</v>
      </c>
      <c r="B133" s="35" t="s">
        <v>38</v>
      </c>
      <c r="C133" s="36">
        <f t="shared" ca="1" si="0"/>
        <v>0</v>
      </c>
      <c r="D133" s="36">
        <f t="shared" ca="1" si="1"/>
        <v>0</v>
      </c>
      <c r="E133" s="36">
        <f t="shared" ca="1" si="2"/>
        <v>0</v>
      </c>
      <c r="F133" s="36">
        <f t="shared" ca="1" si="3"/>
        <v>0</v>
      </c>
      <c r="G133" s="36">
        <f t="shared" ca="1" si="4"/>
        <v>0</v>
      </c>
      <c r="H133" s="36">
        <f t="shared" ca="1" si="5"/>
        <v>0</v>
      </c>
      <c r="I133" s="36">
        <f t="shared" ca="1" si="6"/>
        <v>0</v>
      </c>
      <c r="J133" s="36">
        <f t="shared" ca="1" si="7"/>
        <v>0</v>
      </c>
      <c r="K133" s="36">
        <f t="shared" ca="1" si="8"/>
        <v>0</v>
      </c>
      <c r="L133" s="36">
        <f t="shared" ca="1" si="9"/>
        <v>0</v>
      </c>
      <c r="M133" s="36">
        <f t="shared" ca="1" si="9"/>
        <v>0</v>
      </c>
      <c r="N133" s="36" t="str">
        <f ca="1">IFERROR(N30*1000/BD30,"")</f>
        <v/>
      </c>
      <c r="O133" s="32">
        <v>26</v>
      </c>
      <c r="P133" s="35" t="s">
        <v>38</v>
      </c>
      <c r="Q133" s="36">
        <f t="shared" ca="1" si="10"/>
        <v>0</v>
      </c>
      <c r="R133" s="36">
        <f t="shared" ca="1" si="11"/>
        <v>0</v>
      </c>
      <c r="S133" s="36">
        <f t="shared" ca="1" si="12"/>
        <v>0</v>
      </c>
      <c r="T133" s="36">
        <f t="shared" ca="1" si="13"/>
        <v>0</v>
      </c>
      <c r="U133" s="36">
        <f t="shared" ca="1" si="14"/>
        <v>0</v>
      </c>
      <c r="V133" s="36">
        <f t="shared" ca="1" si="15"/>
        <v>0</v>
      </c>
      <c r="W133" s="36">
        <f t="shared" ca="1" si="16"/>
        <v>0</v>
      </c>
      <c r="X133" s="36">
        <f t="shared" ca="1" si="17"/>
        <v>0</v>
      </c>
      <c r="Y133" s="36">
        <f t="shared" ca="1" si="18"/>
        <v>0</v>
      </c>
      <c r="Z133" s="36">
        <f t="shared" ca="1" si="19"/>
        <v>0</v>
      </c>
      <c r="AA133" s="36">
        <f t="shared" ca="1" si="20"/>
        <v>0</v>
      </c>
      <c r="AB133" s="36" t="str">
        <f ca="1">IFERROR(AB30*1000/BD30,"")</f>
        <v/>
      </c>
      <c r="AC133" s="30"/>
      <c r="AD133" s="35" t="s">
        <v>38</v>
      </c>
      <c r="AE133" s="37">
        <f t="shared" ca="1" si="22"/>
        <v>0</v>
      </c>
      <c r="AF133" s="37">
        <f t="shared" ca="1" si="23"/>
        <v>0</v>
      </c>
      <c r="AG133" s="37">
        <f t="shared" ca="1" si="24"/>
        <v>0</v>
      </c>
      <c r="AH133" s="37">
        <f t="shared" ca="1" si="25"/>
        <v>0</v>
      </c>
      <c r="AI133" s="37">
        <f t="shared" ca="1" si="26"/>
        <v>0</v>
      </c>
      <c r="AJ133" s="37">
        <f t="shared" ca="1" si="27"/>
        <v>0</v>
      </c>
      <c r="AK133" s="37">
        <f t="shared" ca="1" si="28"/>
        <v>0</v>
      </c>
      <c r="AL133" s="37">
        <f t="shared" ca="1" si="29"/>
        <v>0</v>
      </c>
      <c r="AM133" s="37">
        <f t="shared" ca="1" si="30"/>
        <v>0</v>
      </c>
      <c r="AN133" s="37">
        <f ca="1">IFERROR(AN30/BA30*1000,"")</f>
        <v>0</v>
      </c>
      <c r="AO133" s="37">
        <f ca="1">IFERROR(AO30/BB30*1000,"")</f>
        <v>0</v>
      </c>
      <c r="AP133" s="30"/>
      <c r="AQ133" s="54" t="s">
        <v>38</v>
      </c>
      <c r="AR133" s="39">
        <v>4027</v>
      </c>
      <c r="AS133" s="39">
        <v>3999</v>
      </c>
      <c r="AT133" s="39">
        <v>4002</v>
      </c>
      <c r="AU133" s="39">
        <v>3958</v>
      </c>
      <c r="AV133" s="39">
        <v>3965</v>
      </c>
      <c r="AW133" s="39">
        <v>3899</v>
      </c>
      <c r="AX133" s="39">
        <v>3808</v>
      </c>
      <c r="AY133" s="39">
        <v>3646</v>
      </c>
      <c r="AZ133" s="39">
        <v>3633</v>
      </c>
      <c r="BA133" s="39">
        <v>0</v>
      </c>
      <c r="BB133" s="39">
        <v>0</v>
      </c>
      <c r="BC133" s="30"/>
    </row>
    <row r="134" spans="1:55" x14ac:dyDescent="0.25">
      <c r="A134" s="32">
        <v>27</v>
      </c>
      <c r="B134" s="35" t="s">
        <v>39</v>
      </c>
      <c r="C134" s="36">
        <f t="shared" ca="1" si="0"/>
        <v>0</v>
      </c>
      <c r="D134" s="36">
        <f t="shared" ca="1" si="1"/>
        <v>0</v>
      </c>
      <c r="E134" s="36">
        <f t="shared" ca="1" si="2"/>
        <v>0</v>
      </c>
      <c r="F134" s="36">
        <f t="shared" ca="1" si="3"/>
        <v>0</v>
      </c>
      <c r="G134" s="36">
        <f t="shared" ca="1" si="4"/>
        <v>0</v>
      </c>
      <c r="H134" s="36">
        <f t="shared" ca="1" si="5"/>
        <v>0</v>
      </c>
      <c r="I134" s="36">
        <f t="shared" ca="1" si="6"/>
        <v>0</v>
      </c>
      <c r="J134" s="36">
        <f t="shared" ca="1" si="7"/>
        <v>0</v>
      </c>
      <c r="K134" s="36">
        <f t="shared" ca="1" si="8"/>
        <v>0</v>
      </c>
      <c r="L134" s="36">
        <f t="shared" ca="1" si="9"/>
        <v>0</v>
      </c>
      <c r="M134" s="36">
        <f t="shared" ca="1" si="9"/>
        <v>0</v>
      </c>
      <c r="N134" s="36" t="str">
        <f ca="1">IFERROR(N31*1000/BD31,"")</f>
        <v/>
      </c>
      <c r="O134" s="32">
        <v>27</v>
      </c>
      <c r="P134" s="35" t="s">
        <v>39</v>
      </c>
      <c r="Q134" s="36">
        <f t="shared" ca="1" si="10"/>
        <v>0</v>
      </c>
      <c r="R134" s="36">
        <f t="shared" ca="1" si="11"/>
        <v>0</v>
      </c>
      <c r="S134" s="36">
        <f t="shared" ca="1" si="12"/>
        <v>0</v>
      </c>
      <c r="T134" s="36">
        <f t="shared" ca="1" si="13"/>
        <v>0</v>
      </c>
      <c r="U134" s="36">
        <f t="shared" ca="1" si="14"/>
        <v>0</v>
      </c>
      <c r="V134" s="36">
        <f t="shared" ca="1" si="15"/>
        <v>0</v>
      </c>
      <c r="W134" s="36">
        <f t="shared" ca="1" si="16"/>
        <v>0</v>
      </c>
      <c r="X134" s="36">
        <f t="shared" ca="1" si="17"/>
        <v>0</v>
      </c>
      <c r="Y134" s="36">
        <f t="shared" ca="1" si="18"/>
        <v>0</v>
      </c>
      <c r="Z134" s="36">
        <f t="shared" ca="1" si="19"/>
        <v>0</v>
      </c>
      <c r="AA134" s="36">
        <f t="shared" ca="1" si="20"/>
        <v>0</v>
      </c>
      <c r="AB134" s="36" t="str">
        <f ca="1">IFERROR(AB31*1000/BD31,"")</f>
        <v/>
      </c>
      <c r="AC134" s="30"/>
      <c r="AD134" s="35" t="s">
        <v>39</v>
      </c>
      <c r="AE134" s="37">
        <f t="shared" ca="1" si="22"/>
        <v>0</v>
      </c>
      <c r="AF134" s="37">
        <f t="shared" ca="1" si="23"/>
        <v>0</v>
      </c>
      <c r="AG134" s="37">
        <f t="shared" ca="1" si="24"/>
        <v>0</v>
      </c>
      <c r="AH134" s="37">
        <f t="shared" ca="1" si="25"/>
        <v>0</v>
      </c>
      <c r="AI134" s="37">
        <f t="shared" ca="1" si="26"/>
        <v>0</v>
      </c>
      <c r="AJ134" s="37">
        <f t="shared" ca="1" si="27"/>
        <v>0</v>
      </c>
      <c r="AK134" s="37">
        <f t="shared" ca="1" si="28"/>
        <v>0</v>
      </c>
      <c r="AL134" s="37">
        <f t="shared" ca="1" si="29"/>
        <v>0</v>
      </c>
      <c r="AM134" s="37">
        <f t="shared" ca="1" si="30"/>
        <v>0</v>
      </c>
      <c r="AN134" s="37">
        <f ca="1">IFERROR(AN31/BA31*1000,"")</f>
        <v>0</v>
      </c>
      <c r="AO134" s="37">
        <f ca="1">IFERROR(AO31/BB31*1000,"")</f>
        <v>0</v>
      </c>
      <c r="AP134" s="30"/>
      <c r="AQ134" s="54" t="s">
        <v>39</v>
      </c>
      <c r="AR134" s="39">
        <v>9120</v>
      </c>
      <c r="AS134" s="39">
        <v>9053</v>
      </c>
      <c r="AT134" s="39">
        <v>9046</v>
      </c>
      <c r="AU134" s="39">
        <v>8820</v>
      </c>
      <c r="AV134" s="39">
        <v>8797</v>
      </c>
      <c r="AW134" s="39">
        <v>8826</v>
      </c>
      <c r="AX134" s="39">
        <v>8758</v>
      </c>
      <c r="AY134" s="39">
        <v>8644</v>
      </c>
      <c r="AZ134" s="39">
        <v>8623</v>
      </c>
      <c r="BA134" s="39">
        <v>0</v>
      </c>
      <c r="BB134" s="39">
        <v>0</v>
      </c>
      <c r="BC134" s="30"/>
    </row>
    <row r="135" spans="1:55" x14ac:dyDescent="0.25">
      <c r="A135" s="32">
        <v>28</v>
      </c>
      <c r="B135" s="35" t="s">
        <v>40</v>
      </c>
      <c r="C135" s="36">
        <f t="shared" ca="1" si="0"/>
        <v>0</v>
      </c>
      <c r="D135" s="36">
        <f t="shared" ca="1" si="1"/>
        <v>0</v>
      </c>
      <c r="E135" s="36">
        <f t="shared" ca="1" si="2"/>
        <v>0</v>
      </c>
      <c r="F135" s="36">
        <f t="shared" ca="1" si="3"/>
        <v>0</v>
      </c>
      <c r="G135" s="36">
        <f t="shared" ca="1" si="4"/>
        <v>0</v>
      </c>
      <c r="H135" s="36">
        <f t="shared" ca="1" si="5"/>
        <v>0</v>
      </c>
      <c r="I135" s="36">
        <f t="shared" ca="1" si="6"/>
        <v>0</v>
      </c>
      <c r="J135" s="36">
        <f t="shared" ca="1" si="7"/>
        <v>0</v>
      </c>
      <c r="K135" s="36">
        <f t="shared" ca="1" si="8"/>
        <v>0</v>
      </c>
      <c r="L135" s="36">
        <f t="shared" ca="1" si="9"/>
        <v>0</v>
      </c>
      <c r="M135" s="36">
        <f t="shared" ca="1" si="9"/>
        <v>0</v>
      </c>
      <c r="N135" s="36" t="str">
        <f ca="1">IFERROR(N32*1000/BD32,"")</f>
        <v/>
      </c>
      <c r="O135" s="32">
        <v>28</v>
      </c>
      <c r="P135" s="35" t="s">
        <v>40</v>
      </c>
      <c r="Q135" s="36">
        <f t="shared" ca="1" si="10"/>
        <v>0</v>
      </c>
      <c r="R135" s="36">
        <f t="shared" ca="1" si="11"/>
        <v>0</v>
      </c>
      <c r="S135" s="36">
        <f t="shared" ca="1" si="12"/>
        <v>0</v>
      </c>
      <c r="T135" s="36">
        <f t="shared" ca="1" si="13"/>
        <v>0</v>
      </c>
      <c r="U135" s="36">
        <f t="shared" ca="1" si="14"/>
        <v>0</v>
      </c>
      <c r="V135" s="36">
        <f t="shared" ca="1" si="15"/>
        <v>0</v>
      </c>
      <c r="W135" s="36">
        <f t="shared" ca="1" si="16"/>
        <v>0</v>
      </c>
      <c r="X135" s="36">
        <f t="shared" ca="1" si="17"/>
        <v>0</v>
      </c>
      <c r="Y135" s="36">
        <f t="shared" ca="1" si="18"/>
        <v>0</v>
      </c>
      <c r="Z135" s="36">
        <f t="shared" ca="1" si="19"/>
        <v>0</v>
      </c>
      <c r="AA135" s="36">
        <f t="shared" ca="1" si="20"/>
        <v>0</v>
      </c>
      <c r="AB135" s="36" t="str">
        <f ca="1">IFERROR(AB32*1000/BD32,"")</f>
        <v/>
      </c>
      <c r="AC135" s="30"/>
      <c r="AD135" s="35" t="s">
        <v>40</v>
      </c>
      <c r="AE135" s="37">
        <f t="shared" ca="1" si="22"/>
        <v>0</v>
      </c>
      <c r="AF135" s="37">
        <f t="shared" ca="1" si="23"/>
        <v>0</v>
      </c>
      <c r="AG135" s="37">
        <f t="shared" ca="1" si="24"/>
        <v>0</v>
      </c>
      <c r="AH135" s="37">
        <f t="shared" ca="1" si="25"/>
        <v>0</v>
      </c>
      <c r="AI135" s="37">
        <f t="shared" ca="1" si="26"/>
        <v>0</v>
      </c>
      <c r="AJ135" s="37">
        <f t="shared" ca="1" si="27"/>
        <v>0</v>
      </c>
      <c r="AK135" s="37">
        <f t="shared" ca="1" si="28"/>
        <v>0</v>
      </c>
      <c r="AL135" s="37">
        <f t="shared" ca="1" si="29"/>
        <v>0</v>
      </c>
      <c r="AM135" s="37">
        <f t="shared" ca="1" si="30"/>
        <v>0</v>
      </c>
      <c r="AN135" s="37">
        <f ca="1">IFERROR(AN32/BA32*1000,"")</f>
        <v>0</v>
      </c>
      <c r="AO135" s="37">
        <f ca="1">IFERROR(AO32/BB32*1000,"")</f>
        <v>0</v>
      </c>
      <c r="AP135" s="30"/>
      <c r="AQ135" s="54" t="s">
        <v>40</v>
      </c>
      <c r="AR135" s="39">
        <v>7368</v>
      </c>
      <c r="AS135" s="39">
        <v>7509</v>
      </c>
      <c r="AT135" s="39">
        <v>7395</v>
      </c>
      <c r="AU135" s="39">
        <v>7220</v>
      </c>
      <c r="AV135" s="39">
        <v>7229</v>
      </c>
      <c r="AW135" s="39">
        <v>7277</v>
      </c>
      <c r="AX135" s="39">
        <v>7205</v>
      </c>
      <c r="AY135" s="39">
        <v>7170</v>
      </c>
      <c r="AZ135" s="39">
        <v>7263</v>
      </c>
      <c r="BA135" s="39">
        <v>0</v>
      </c>
      <c r="BB135" s="39">
        <v>0</v>
      </c>
      <c r="BC135" s="30"/>
    </row>
    <row r="136" spans="1:55" x14ac:dyDescent="0.25">
      <c r="A136" s="32">
        <v>29</v>
      </c>
      <c r="B136" s="35" t="s">
        <v>41</v>
      </c>
      <c r="C136" s="36">
        <f t="shared" ca="1" si="0"/>
        <v>0</v>
      </c>
      <c r="D136" s="36">
        <f t="shared" ca="1" si="1"/>
        <v>0</v>
      </c>
      <c r="E136" s="36">
        <f t="shared" ca="1" si="2"/>
        <v>0</v>
      </c>
      <c r="F136" s="36">
        <f t="shared" ca="1" si="3"/>
        <v>0</v>
      </c>
      <c r="G136" s="36">
        <f t="shared" ca="1" si="4"/>
        <v>0</v>
      </c>
      <c r="H136" s="36">
        <f t="shared" ca="1" si="5"/>
        <v>0</v>
      </c>
      <c r="I136" s="36">
        <f t="shared" ca="1" si="6"/>
        <v>0</v>
      </c>
      <c r="J136" s="36">
        <f t="shared" ca="1" si="7"/>
        <v>0</v>
      </c>
      <c r="K136" s="36">
        <f t="shared" ca="1" si="8"/>
        <v>0</v>
      </c>
      <c r="L136" s="36">
        <f t="shared" ca="1" si="9"/>
        <v>0</v>
      </c>
      <c r="M136" s="36">
        <f t="shared" ca="1" si="9"/>
        <v>0</v>
      </c>
      <c r="N136" s="36" t="str">
        <f ca="1">IFERROR(N33*1000/BD33,"")</f>
        <v/>
      </c>
      <c r="O136" s="32">
        <v>29</v>
      </c>
      <c r="P136" s="35" t="s">
        <v>41</v>
      </c>
      <c r="Q136" s="36">
        <f t="shared" ca="1" si="10"/>
        <v>0</v>
      </c>
      <c r="R136" s="36">
        <f t="shared" ca="1" si="11"/>
        <v>0</v>
      </c>
      <c r="S136" s="36">
        <f t="shared" ca="1" si="12"/>
        <v>0</v>
      </c>
      <c r="T136" s="36">
        <f t="shared" ca="1" si="13"/>
        <v>0</v>
      </c>
      <c r="U136" s="36">
        <f t="shared" ca="1" si="14"/>
        <v>0</v>
      </c>
      <c r="V136" s="36">
        <f t="shared" ca="1" si="15"/>
        <v>0</v>
      </c>
      <c r="W136" s="36">
        <f t="shared" ca="1" si="16"/>
        <v>0</v>
      </c>
      <c r="X136" s="36">
        <f t="shared" ca="1" si="17"/>
        <v>0</v>
      </c>
      <c r="Y136" s="36">
        <f t="shared" ca="1" si="18"/>
        <v>0</v>
      </c>
      <c r="Z136" s="36">
        <f t="shared" ca="1" si="19"/>
        <v>0</v>
      </c>
      <c r="AA136" s="36">
        <f t="shared" ca="1" si="20"/>
        <v>0</v>
      </c>
      <c r="AB136" s="36" t="str">
        <f ca="1">IFERROR(AB33*1000/BD33,"")</f>
        <v/>
      </c>
      <c r="AC136" s="30"/>
      <c r="AD136" s="35" t="s">
        <v>41</v>
      </c>
      <c r="AE136" s="37">
        <f t="shared" ca="1" si="22"/>
        <v>0</v>
      </c>
      <c r="AF136" s="37">
        <f t="shared" ca="1" si="23"/>
        <v>0</v>
      </c>
      <c r="AG136" s="37">
        <f t="shared" ca="1" si="24"/>
        <v>0</v>
      </c>
      <c r="AH136" s="37">
        <f t="shared" ca="1" si="25"/>
        <v>0</v>
      </c>
      <c r="AI136" s="37">
        <f t="shared" ca="1" si="26"/>
        <v>0</v>
      </c>
      <c r="AJ136" s="37">
        <f t="shared" ca="1" si="27"/>
        <v>0</v>
      </c>
      <c r="AK136" s="37">
        <f t="shared" ca="1" si="28"/>
        <v>0</v>
      </c>
      <c r="AL136" s="37">
        <f t="shared" ca="1" si="29"/>
        <v>0</v>
      </c>
      <c r="AM136" s="37">
        <f t="shared" ca="1" si="30"/>
        <v>0</v>
      </c>
      <c r="AN136" s="37">
        <f ca="1">IFERROR(AN33/BA33*1000,"")</f>
        <v>0</v>
      </c>
      <c r="AO136" s="37">
        <f ca="1">IFERROR(AO33/BB33*1000,"")</f>
        <v>0</v>
      </c>
      <c r="AP136" s="30"/>
      <c r="AQ136" s="54" t="s">
        <v>41</v>
      </c>
      <c r="AR136" s="39">
        <v>3827</v>
      </c>
      <c r="AS136" s="39">
        <v>3757</v>
      </c>
      <c r="AT136" s="39">
        <v>3639</v>
      </c>
      <c r="AU136" s="39">
        <v>3616</v>
      </c>
      <c r="AV136" s="39">
        <v>3531</v>
      </c>
      <c r="AW136" s="39">
        <v>3471</v>
      </c>
      <c r="AX136" s="39">
        <v>3420</v>
      </c>
      <c r="AY136" s="39">
        <v>3376</v>
      </c>
      <c r="AZ136" s="39">
        <v>3434</v>
      </c>
      <c r="BA136" s="39">
        <v>0</v>
      </c>
      <c r="BB136" s="39">
        <v>0</v>
      </c>
      <c r="BC136" s="30"/>
    </row>
    <row r="137" spans="1:55" x14ac:dyDescent="0.25">
      <c r="A137" s="32">
        <v>30</v>
      </c>
      <c r="B137" s="35" t="s">
        <v>42</v>
      </c>
      <c r="C137" s="36">
        <f t="shared" ca="1" si="0"/>
        <v>0</v>
      </c>
      <c r="D137" s="36">
        <f t="shared" ca="1" si="1"/>
        <v>0</v>
      </c>
      <c r="E137" s="36">
        <f t="shared" ca="1" si="2"/>
        <v>0</v>
      </c>
      <c r="F137" s="36">
        <f t="shared" ca="1" si="3"/>
        <v>0</v>
      </c>
      <c r="G137" s="36">
        <f t="shared" ca="1" si="4"/>
        <v>0</v>
      </c>
      <c r="H137" s="36">
        <f t="shared" ca="1" si="5"/>
        <v>0</v>
      </c>
      <c r="I137" s="36">
        <f t="shared" ca="1" si="6"/>
        <v>0</v>
      </c>
      <c r="J137" s="36">
        <f t="shared" ca="1" si="7"/>
        <v>0</v>
      </c>
      <c r="K137" s="36">
        <f t="shared" ca="1" si="8"/>
        <v>0</v>
      </c>
      <c r="L137" s="36">
        <f t="shared" ca="1" si="9"/>
        <v>0</v>
      </c>
      <c r="M137" s="36">
        <f t="shared" ca="1" si="9"/>
        <v>0</v>
      </c>
      <c r="N137" s="36" t="str">
        <f ca="1">IFERROR(N34*1000/BD34,"")</f>
        <v/>
      </c>
      <c r="O137" s="32">
        <v>30</v>
      </c>
      <c r="P137" s="35" t="s">
        <v>42</v>
      </c>
      <c r="Q137" s="36">
        <f t="shared" ca="1" si="10"/>
        <v>0</v>
      </c>
      <c r="R137" s="36">
        <f t="shared" ca="1" si="11"/>
        <v>0</v>
      </c>
      <c r="S137" s="36">
        <f t="shared" ca="1" si="12"/>
        <v>0</v>
      </c>
      <c r="T137" s="36">
        <f t="shared" ca="1" si="13"/>
        <v>0</v>
      </c>
      <c r="U137" s="36">
        <f t="shared" ca="1" si="14"/>
        <v>0</v>
      </c>
      <c r="V137" s="36">
        <f t="shared" ca="1" si="15"/>
        <v>0</v>
      </c>
      <c r="W137" s="36">
        <f t="shared" ca="1" si="16"/>
        <v>0</v>
      </c>
      <c r="X137" s="36">
        <f t="shared" ca="1" si="17"/>
        <v>0</v>
      </c>
      <c r="Y137" s="36">
        <f t="shared" ca="1" si="18"/>
        <v>0</v>
      </c>
      <c r="Z137" s="36">
        <f t="shared" ca="1" si="19"/>
        <v>0</v>
      </c>
      <c r="AA137" s="36">
        <f t="shared" ca="1" si="20"/>
        <v>0</v>
      </c>
      <c r="AB137" s="36" t="str">
        <f ca="1">IFERROR(AB34*1000/BD34,"")</f>
        <v/>
      </c>
      <c r="AC137" s="30"/>
      <c r="AD137" s="35" t="s">
        <v>42</v>
      </c>
      <c r="AE137" s="37">
        <f t="shared" ca="1" si="22"/>
        <v>0</v>
      </c>
      <c r="AF137" s="37">
        <f t="shared" ca="1" si="23"/>
        <v>0</v>
      </c>
      <c r="AG137" s="37">
        <f t="shared" ca="1" si="24"/>
        <v>0</v>
      </c>
      <c r="AH137" s="37">
        <f t="shared" ca="1" si="25"/>
        <v>0</v>
      </c>
      <c r="AI137" s="37">
        <f t="shared" ca="1" si="26"/>
        <v>0</v>
      </c>
      <c r="AJ137" s="37">
        <f t="shared" ca="1" si="27"/>
        <v>0</v>
      </c>
      <c r="AK137" s="37">
        <f t="shared" ca="1" si="28"/>
        <v>0</v>
      </c>
      <c r="AL137" s="37">
        <f t="shared" ca="1" si="29"/>
        <v>0</v>
      </c>
      <c r="AM137" s="37">
        <f t="shared" ca="1" si="30"/>
        <v>0</v>
      </c>
      <c r="AN137" s="37">
        <f ca="1">IFERROR(AN34/BA34*1000,"")</f>
        <v>0</v>
      </c>
      <c r="AO137" s="37">
        <f ca="1">IFERROR(AO34/BB34*1000,"")</f>
        <v>0</v>
      </c>
      <c r="AP137" s="30"/>
      <c r="AQ137" s="54" t="s">
        <v>42</v>
      </c>
      <c r="AR137" s="39">
        <v>4697</v>
      </c>
      <c r="AS137" s="39">
        <v>4695</v>
      </c>
      <c r="AT137" s="39">
        <v>4688</v>
      </c>
      <c r="AU137" s="39">
        <v>4647</v>
      </c>
      <c r="AV137" s="39">
        <v>4689</v>
      </c>
      <c r="AW137" s="39">
        <v>4609</v>
      </c>
      <c r="AX137" s="39">
        <v>4505</v>
      </c>
      <c r="AY137" s="39">
        <v>4517</v>
      </c>
      <c r="AZ137" s="39">
        <v>4594</v>
      </c>
      <c r="BA137" s="39">
        <v>0</v>
      </c>
      <c r="BB137" s="39">
        <v>0</v>
      </c>
      <c r="BC137" s="30"/>
    </row>
    <row r="138" spans="1:55" x14ac:dyDescent="0.25">
      <c r="A138" s="32">
        <v>31</v>
      </c>
      <c r="B138" s="35" t="s">
        <v>43</v>
      </c>
      <c r="C138" s="36">
        <f t="shared" ca="1" si="0"/>
        <v>0</v>
      </c>
      <c r="D138" s="36">
        <f t="shared" ca="1" si="1"/>
        <v>0</v>
      </c>
      <c r="E138" s="36">
        <f t="shared" ca="1" si="2"/>
        <v>0</v>
      </c>
      <c r="F138" s="36">
        <f t="shared" ca="1" si="3"/>
        <v>0</v>
      </c>
      <c r="G138" s="36">
        <f t="shared" ca="1" si="4"/>
        <v>0</v>
      </c>
      <c r="H138" s="36">
        <f t="shared" ca="1" si="5"/>
        <v>0</v>
      </c>
      <c r="I138" s="36">
        <f t="shared" ca="1" si="6"/>
        <v>0</v>
      </c>
      <c r="J138" s="36">
        <f t="shared" ca="1" si="7"/>
        <v>0</v>
      </c>
      <c r="K138" s="36">
        <f t="shared" ca="1" si="8"/>
        <v>0</v>
      </c>
      <c r="L138" s="36">
        <f t="shared" ca="1" si="9"/>
        <v>0</v>
      </c>
      <c r="M138" s="36">
        <f t="shared" ca="1" si="9"/>
        <v>0</v>
      </c>
      <c r="N138" s="36" t="str">
        <f ca="1">IFERROR(N35*1000/BD35,"")</f>
        <v/>
      </c>
      <c r="O138" s="32">
        <v>31</v>
      </c>
      <c r="P138" s="35" t="s">
        <v>43</v>
      </c>
      <c r="Q138" s="36">
        <f t="shared" ca="1" si="10"/>
        <v>0</v>
      </c>
      <c r="R138" s="36">
        <f t="shared" ca="1" si="11"/>
        <v>0</v>
      </c>
      <c r="S138" s="36">
        <f t="shared" ca="1" si="12"/>
        <v>0</v>
      </c>
      <c r="T138" s="36">
        <f t="shared" ca="1" si="13"/>
        <v>0</v>
      </c>
      <c r="U138" s="36">
        <f t="shared" ca="1" si="14"/>
        <v>0</v>
      </c>
      <c r="V138" s="36">
        <f t="shared" ca="1" si="15"/>
        <v>0</v>
      </c>
      <c r="W138" s="36">
        <f t="shared" ca="1" si="16"/>
        <v>0</v>
      </c>
      <c r="X138" s="36">
        <f t="shared" ca="1" si="17"/>
        <v>0</v>
      </c>
      <c r="Y138" s="36">
        <f t="shared" ca="1" si="18"/>
        <v>0</v>
      </c>
      <c r="Z138" s="36">
        <f t="shared" ca="1" si="19"/>
        <v>0</v>
      </c>
      <c r="AA138" s="36">
        <f t="shared" ca="1" si="20"/>
        <v>0</v>
      </c>
      <c r="AB138" s="36" t="str">
        <f ca="1">IFERROR(AB35*1000/BD35,"")</f>
        <v/>
      </c>
      <c r="AC138" s="30"/>
      <c r="AD138" s="35" t="s">
        <v>43</v>
      </c>
      <c r="AE138" s="37">
        <f t="shared" ca="1" si="22"/>
        <v>0</v>
      </c>
      <c r="AF138" s="37">
        <f t="shared" ca="1" si="23"/>
        <v>0</v>
      </c>
      <c r="AG138" s="37">
        <f t="shared" ca="1" si="24"/>
        <v>0</v>
      </c>
      <c r="AH138" s="37">
        <f t="shared" ca="1" si="25"/>
        <v>0</v>
      </c>
      <c r="AI138" s="37">
        <f t="shared" ca="1" si="26"/>
        <v>0</v>
      </c>
      <c r="AJ138" s="37">
        <f t="shared" ca="1" si="27"/>
        <v>0</v>
      </c>
      <c r="AK138" s="37">
        <f t="shared" ca="1" si="28"/>
        <v>0</v>
      </c>
      <c r="AL138" s="37">
        <f t="shared" ca="1" si="29"/>
        <v>0</v>
      </c>
      <c r="AM138" s="37">
        <f t="shared" ca="1" si="30"/>
        <v>0</v>
      </c>
      <c r="AN138" s="37">
        <f ca="1">IFERROR(AN35/BA35*1000,"")</f>
        <v>0</v>
      </c>
      <c r="AO138" s="37">
        <f ca="1">IFERROR(AO35/BB35*1000,"")</f>
        <v>0</v>
      </c>
      <c r="AP138" s="30"/>
      <c r="AQ138" s="54" t="s">
        <v>43</v>
      </c>
      <c r="AR138" s="39">
        <v>6783</v>
      </c>
      <c r="AS138" s="39">
        <v>6847</v>
      </c>
      <c r="AT138" s="39">
        <v>6739</v>
      </c>
      <c r="AU138" s="39">
        <v>6660</v>
      </c>
      <c r="AV138" s="39">
        <v>6599</v>
      </c>
      <c r="AW138" s="39">
        <v>6516</v>
      </c>
      <c r="AX138" s="39">
        <v>6410</v>
      </c>
      <c r="AY138" s="39">
        <v>6207</v>
      </c>
      <c r="AZ138" s="39">
        <v>6185</v>
      </c>
      <c r="BA138" s="39">
        <v>0</v>
      </c>
      <c r="BB138" s="39">
        <v>0</v>
      </c>
      <c r="BC138" s="30"/>
    </row>
    <row r="139" spans="1:55" x14ac:dyDescent="0.25">
      <c r="A139" s="32">
        <v>32</v>
      </c>
      <c r="B139" s="35" t="s">
        <v>44</v>
      </c>
      <c r="C139" s="36">
        <f t="shared" ref="C139:C170" ca="1" si="31">IFERROR(C36*1000/AR36,"")</f>
        <v>0</v>
      </c>
      <c r="D139" s="36">
        <f t="shared" ref="D139:D170" ca="1" si="32">IFERROR(D36*1000/AS36,"")</f>
        <v>0</v>
      </c>
      <c r="E139" s="36">
        <f t="shared" ref="E139:E170" ca="1" si="33">IFERROR(E36*1000/AT36,"")</f>
        <v>0</v>
      </c>
      <c r="F139" s="36">
        <f t="shared" ref="F139:F170" ca="1" si="34">IFERROR(F36*1000/AU36,"")</f>
        <v>0</v>
      </c>
      <c r="G139" s="36">
        <f t="shared" ref="G139:G170" ca="1" si="35">IFERROR(G36*1000/AV36,"")</f>
        <v>0</v>
      </c>
      <c r="H139" s="36">
        <f t="shared" ref="H139:H170" ca="1" si="36">IFERROR(H36*1000/AW36,"")</f>
        <v>0</v>
      </c>
      <c r="I139" s="36">
        <f t="shared" ref="I139:I170" ca="1" si="37">IFERROR(I36*1000/AX36,"")</f>
        <v>0</v>
      </c>
      <c r="J139" s="36">
        <f t="shared" ref="J139:J170" ca="1" si="38">IFERROR(J36*1000/AY36,"")</f>
        <v>0</v>
      </c>
      <c r="K139" s="36">
        <f t="shared" ref="K139:K170" ca="1" si="39">IFERROR(K36*1000/AZ36,"")</f>
        <v>0</v>
      </c>
      <c r="L139" s="36">
        <f t="shared" ref="L139:M170" ca="1" si="40">IFERROR(L36*1000/BA36,"")</f>
        <v>0</v>
      </c>
      <c r="M139" s="36">
        <f t="shared" ca="1" si="40"/>
        <v>0</v>
      </c>
      <c r="N139" s="36" t="str">
        <f ca="1">IFERROR(N36*1000/BD36,"")</f>
        <v/>
      </c>
      <c r="O139" s="32">
        <v>32</v>
      </c>
      <c r="P139" s="35" t="s">
        <v>44</v>
      </c>
      <c r="Q139" s="36">
        <f t="shared" ca="1" si="10"/>
        <v>0</v>
      </c>
      <c r="R139" s="36">
        <f t="shared" ca="1" si="11"/>
        <v>0</v>
      </c>
      <c r="S139" s="36">
        <f t="shared" ca="1" si="12"/>
        <v>0</v>
      </c>
      <c r="T139" s="36">
        <f t="shared" ca="1" si="13"/>
        <v>0</v>
      </c>
      <c r="U139" s="36">
        <f t="shared" ca="1" si="14"/>
        <v>0</v>
      </c>
      <c r="V139" s="36">
        <f t="shared" ca="1" si="15"/>
        <v>0</v>
      </c>
      <c r="W139" s="36">
        <f t="shared" ca="1" si="16"/>
        <v>0</v>
      </c>
      <c r="X139" s="36">
        <f t="shared" ca="1" si="17"/>
        <v>0</v>
      </c>
      <c r="Y139" s="36">
        <f t="shared" ca="1" si="18"/>
        <v>0</v>
      </c>
      <c r="Z139" s="36">
        <f t="shared" ca="1" si="19"/>
        <v>0</v>
      </c>
      <c r="AA139" s="36">
        <f t="shared" ca="1" si="20"/>
        <v>0</v>
      </c>
      <c r="AB139" s="36" t="str">
        <f ca="1">IFERROR(AB36*1000/BD36,"")</f>
        <v/>
      </c>
      <c r="AC139" s="30"/>
      <c r="AD139" s="35" t="s">
        <v>44</v>
      </c>
      <c r="AE139" s="37">
        <f t="shared" ca="1" si="22"/>
        <v>0</v>
      </c>
      <c r="AF139" s="37">
        <f t="shared" ca="1" si="23"/>
        <v>0</v>
      </c>
      <c r="AG139" s="37">
        <f t="shared" ca="1" si="24"/>
        <v>0</v>
      </c>
      <c r="AH139" s="37">
        <f t="shared" ca="1" si="25"/>
        <v>0</v>
      </c>
      <c r="AI139" s="37">
        <f t="shared" ca="1" si="26"/>
        <v>0</v>
      </c>
      <c r="AJ139" s="37">
        <f t="shared" ca="1" si="27"/>
        <v>0</v>
      </c>
      <c r="AK139" s="37">
        <f t="shared" ca="1" si="28"/>
        <v>0</v>
      </c>
      <c r="AL139" s="37">
        <f t="shared" ca="1" si="29"/>
        <v>0</v>
      </c>
      <c r="AM139" s="37">
        <f t="shared" ca="1" si="30"/>
        <v>0</v>
      </c>
      <c r="AN139" s="37">
        <f ca="1">IFERROR(AN36/BA36*1000,"")</f>
        <v>0</v>
      </c>
      <c r="AO139" s="37">
        <f ca="1">IFERROR(AO36/BB36*1000,"")</f>
        <v>0</v>
      </c>
      <c r="AP139" s="30"/>
      <c r="AQ139" s="54" t="s">
        <v>44</v>
      </c>
      <c r="AR139" s="39">
        <v>3043</v>
      </c>
      <c r="AS139" s="39">
        <v>3099</v>
      </c>
      <c r="AT139" s="39">
        <v>3092</v>
      </c>
      <c r="AU139" s="39">
        <v>3005</v>
      </c>
      <c r="AV139" s="39">
        <v>2935</v>
      </c>
      <c r="AW139" s="39">
        <v>2847</v>
      </c>
      <c r="AX139" s="39">
        <v>2836</v>
      </c>
      <c r="AY139" s="39">
        <v>2797</v>
      </c>
      <c r="AZ139" s="39">
        <v>2782</v>
      </c>
      <c r="BA139" s="39">
        <v>0</v>
      </c>
      <c r="BB139" s="39">
        <v>0</v>
      </c>
      <c r="BC139" s="30"/>
    </row>
    <row r="140" spans="1:55" x14ac:dyDescent="0.25">
      <c r="A140" s="32">
        <v>33</v>
      </c>
      <c r="B140" s="35" t="s">
        <v>45</v>
      </c>
      <c r="C140" s="36">
        <f t="shared" ca="1" si="31"/>
        <v>0</v>
      </c>
      <c r="D140" s="36">
        <f t="shared" ca="1" si="32"/>
        <v>0</v>
      </c>
      <c r="E140" s="36">
        <f t="shared" ca="1" si="33"/>
        <v>0</v>
      </c>
      <c r="F140" s="36">
        <f t="shared" ca="1" si="34"/>
        <v>0</v>
      </c>
      <c r="G140" s="36">
        <f t="shared" ca="1" si="35"/>
        <v>0</v>
      </c>
      <c r="H140" s="36">
        <f t="shared" ca="1" si="36"/>
        <v>0</v>
      </c>
      <c r="I140" s="36">
        <f t="shared" ca="1" si="37"/>
        <v>0</v>
      </c>
      <c r="J140" s="36">
        <f t="shared" ca="1" si="38"/>
        <v>0</v>
      </c>
      <c r="K140" s="36">
        <f t="shared" ca="1" si="39"/>
        <v>0</v>
      </c>
      <c r="L140" s="36">
        <f t="shared" ca="1" si="40"/>
        <v>0</v>
      </c>
      <c r="M140" s="36">
        <f t="shared" ca="1" si="40"/>
        <v>0</v>
      </c>
      <c r="N140" s="36" t="str">
        <f ca="1">IFERROR(N37*1000/BD37,"")</f>
        <v/>
      </c>
      <c r="O140" s="32">
        <v>33</v>
      </c>
      <c r="P140" s="35" t="s">
        <v>45</v>
      </c>
      <c r="Q140" s="36">
        <f t="shared" ca="1" si="10"/>
        <v>0</v>
      </c>
      <c r="R140" s="36">
        <f t="shared" ca="1" si="11"/>
        <v>0</v>
      </c>
      <c r="S140" s="36">
        <f t="shared" ca="1" si="12"/>
        <v>0</v>
      </c>
      <c r="T140" s="36">
        <f t="shared" ca="1" si="13"/>
        <v>0</v>
      </c>
      <c r="U140" s="36">
        <f t="shared" ca="1" si="14"/>
        <v>0</v>
      </c>
      <c r="V140" s="36">
        <f t="shared" ca="1" si="15"/>
        <v>0</v>
      </c>
      <c r="W140" s="36">
        <f t="shared" ca="1" si="16"/>
        <v>0</v>
      </c>
      <c r="X140" s="36">
        <f t="shared" ca="1" si="17"/>
        <v>0</v>
      </c>
      <c r="Y140" s="36">
        <f t="shared" ca="1" si="18"/>
        <v>0</v>
      </c>
      <c r="Z140" s="36">
        <f t="shared" ca="1" si="19"/>
        <v>0</v>
      </c>
      <c r="AA140" s="36">
        <f t="shared" ca="1" si="20"/>
        <v>0</v>
      </c>
      <c r="AB140" s="36" t="str">
        <f ca="1">IFERROR(AB37*1000/BD37,"")</f>
        <v/>
      </c>
      <c r="AC140" s="30"/>
      <c r="AD140" s="35" t="s">
        <v>45</v>
      </c>
      <c r="AE140" s="37">
        <f t="shared" ca="1" si="22"/>
        <v>0</v>
      </c>
      <c r="AF140" s="37">
        <f t="shared" ca="1" si="23"/>
        <v>0</v>
      </c>
      <c r="AG140" s="37">
        <f t="shared" ca="1" si="24"/>
        <v>0</v>
      </c>
      <c r="AH140" s="37">
        <f t="shared" ca="1" si="25"/>
        <v>0</v>
      </c>
      <c r="AI140" s="37">
        <f t="shared" ca="1" si="26"/>
        <v>0</v>
      </c>
      <c r="AJ140" s="37">
        <f t="shared" ca="1" si="27"/>
        <v>0</v>
      </c>
      <c r="AK140" s="37">
        <f t="shared" ca="1" si="28"/>
        <v>0</v>
      </c>
      <c r="AL140" s="37">
        <f t="shared" ca="1" si="29"/>
        <v>0</v>
      </c>
      <c r="AM140" s="37">
        <f t="shared" ca="1" si="30"/>
        <v>0</v>
      </c>
      <c r="AN140" s="37">
        <f ca="1">IFERROR(AN37/BA37*1000,"")</f>
        <v>0</v>
      </c>
      <c r="AO140" s="37">
        <f ca="1">IFERROR(AO37/BB37*1000,"")</f>
        <v>0</v>
      </c>
      <c r="AP140" s="30"/>
      <c r="AQ140" s="54" t="s">
        <v>45</v>
      </c>
      <c r="AR140" s="39">
        <v>10197</v>
      </c>
      <c r="AS140" s="39">
        <v>10227</v>
      </c>
      <c r="AT140" s="39">
        <v>10167</v>
      </c>
      <c r="AU140" s="39">
        <v>10078</v>
      </c>
      <c r="AV140" s="39">
        <v>9999</v>
      </c>
      <c r="AW140" s="39">
        <v>10062</v>
      </c>
      <c r="AX140" s="39">
        <v>10011</v>
      </c>
      <c r="AY140" s="39">
        <v>9906</v>
      </c>
      <c r="AZ140" s="39">
        <v>9986</v>
      </c>
      <c r="BA140" s="39">
        <v>0</v>
      </c>
      <c r="BB140" s="39">
        <v>0</v>
      </c>
      <c r="BC140" s="30"/>
    </row>
    <row r="141" spans="1:55" x14ac:dyDescent="0.25">
      <c r="A141" s="32">
        <v>34</v>
      </c>
      <c r="B141" s="35" t="s">
        <v>46</v>
      </c>
      <c r="C141" s="36">
        <f t="shared" ca="1" si="31"/>
        <v>0</v>
      </c>
      <c r="D141" s="36">
        <f t="shared" ca="1" si="32"/>
        <v>0</v>
      </c>
      <c r="E141" s="36">
        <f t="shared" ca="1" si="33"/>
        <v>0</v>
      </c>
      <c r="F141" s="36">
        <f t="shared" ca="1" si="34"/>
        <v>0</v>
      </c>
      <c r="G141" s="36">
        <f t="shared" ca="1" si="35"/>
        <v>0</v>
      </c>
      <c r="H141" s="36">
        <f t="shared" ca="1" si="36"/>
        <v>0</v>
      </c>
      <c r="I141" s="36">
        <f t="shared" ca="1" si="37"/>
        <v>0</v>
      </c>
      <c r="J141" s="36">
        <f t="shared" ca="1" si="38"/>
        <v>0</v>
      </c>
      <c r="K141" s="36">
        <f t="shared" ca="1" si="39"/>
        <v>0</v>
      </c>
      <c r="L141" s="36">
        <f t="shared" ca="1" si="40"/>
        <v>0</v>
      </c>
      <c r="M141" s="36">
        <f t="shared" ca="1" si="40"/>
        <v>0</v>
      </c>
      <c r="N141" s="36" t="str">
        <f ca="1">IFERROR(N38*1000/BD38,"")</f>
        <v/>
      </c>
      <c r="O141" s="32">
        <v>34</v>
      </c>
      <c r="P141" s="35" t="s">
        <v>46</v>
      </c>
      <c r="Q141" s="36">
        <f t="shared" ca="1" si="10"/>
        <v>0</v>
      </c>
      <c r="R141" s="36">
        <f t="shared" ca="1" si="11"/>
        <v>0</v>
      </c>
      <c r="S141" s="36">
        <f t="shared" ca="1" si="12"/>
        <v>0</v>
      </c>
      <c r="T141" s="36">
        <f t="shared" ca="1" si="13"/>
        <v>0</v>
      </c>
      <c r="U141" s="36">
        <f t="shared" ca="1" si="14"/>
        <v>0</v>
      </c>
      <c r="V141" s="36">
        <f t="shared" ca="1" si="15"/>
        <v>0</v>
      </c>
      <c r="W141" s="36">
        <f t="shared" ca="1" si="16"/>
        <v>0</v>
      </c>
      <c r="X141" s="36">
        <f t="shared" ca="1" si="17"/>
        <v>0</v>
      </c>
      <c r="Y141" s="36">
        <f t="shared" ca="1" si="18"/>
        <v>0</v>
      </c>
      <c r="Z141" s="36">
        <f t="shared" ca="1" si="19"/>
        <v>0</v>
      </c>
      <c r="AA141" s="36">
        <f t="shared" ca="1" si="20"/>
        <v>0</v>
      </c>
      <c r="AB141" s="36" t="str">
        <f ca="1">IFERROR(AB38*1000/BD38,"")</f>
        <v/>
      </c>
      <c r="AC141" s="30"/>
      <c r="AD141" s="35" t="s">
        <v>46</v>
      </c>
      <c r="AE141" s="37">
        <f t="shared" ca="1" si="22"/>
        <v>0</v>
      </c>
      <c r="AF141" s="37">
        <f t="shared" ca="1" si="23"/>
        <v>0</v>
      </c>
      <c r="AG141" s="37">
        <f t="shared" ca="1" si="24"/>
        <v>0</v>
      </c>
      <c r="AH141" s="37">
        <f t="shared" ca="1" si="25"/>
        <v>0</v>
      </c>
      <c r="AI141" s="37">
        <f t="shared" ca="1" si="26"/>
        <v>0</v>
      </c>
      <c r="AJ141" s="37">
        <f t="shared" ca="1" si="27"/>
        <v>0</v>
      </c>
      <c r="AK141" s="37">
        <f t="shared" ca="1" si="28"/>
        <v>0</v>
      </c>
      <c r="AL141" s="37">
        <f t="shared" ca="1" si="29"/>
        <v>0</v>
      </c>
      <c r="AM141" s="37">
        <f t="shared" ca="1" si="30"/>
        <v>0</v>
      </c>
      <c r="AN141" s="37">
        <f ca="1">IFERROR(AN38/BA38*1000,"")</f>
        <v>0</v>
      </c>
      <c r="AO141" s="37">
        <f ca="1">IFERROR(AO38/BB38*1000,"")</f>
        <v>0</v>
      </c>
      <c r="AP141" s="30"/>
      <c r="AQ141" s="54" t="s">
        <v>46</v>
      </c>
      <c r="AR141" s="39">
        <v>4257</v>
      </c>
      <c r="AS141" s="39">
        <v>4315</v>
      </c>
      <c r="AT141" s="39">
        <v>4238</v>
      </c>
      <c r="AU141" s="39">
        <v>4198</v>
      </c>
      <c r="AV141" s="39">
        <v>4198</v>
      </c>
      <c r="AW141" s="39">
        <v>4260</v>
      </c>
      <c r="AX141" s="39">
        <v>4293</v>
      </c>
      <c r="AY141" s="39">
        <v>4247</v>
      </c>
      <c r="AZ141" s="39">
        <v>4290</v>
      </c>
      <c r="BA141" s="39">
        <v>0</v>
      </c>
      <c r="BB141" s="39">
        <v>0</v>
      </c>
      <c r="BC141" s="30"/>
    </row>
    <row r="142" spans="1:55" x14ac:dyDescent="0.25">
      <c r="A142" s="32">
        <v>35</v>
      </c>
      <c r="B142" s="35" t="s">
        <v>47</v>
      </c>
      <c r="C142" s="36">
        <f t="shared" ca="1" si="31"/>
        <v>0</v>
      </c>
      <c r="D142" s="36">
        <f t="shared" ca="1" si="32"/>
        <v>0</v>
      </c>
      <c r="E142" s="36">
        <f t="shared" ca="1" si="33"/>
        <v>0</v>
      </c>
      <c r="F142" s="36">
        <f t="shared" ca="1" si="34"/>
        <v>0</v>
      </c>
      <c r="G142" s="36">
        <f t="shared" ca="1" si="35"/>
        <v>0</v>
      </c>
      <c r="H142" s="36">
        <f t="shared" ca="1" si="36"/>
        <v>0</v>
      </c>
      <c r="I142" s="36">
        <f t="shared" ca="1" si="37"/>
        <v>0</v>
      </c>
      <c r="J142" s="36">
        <f t="shared" ca="1" si="38"/>
        <v>0</v>
      </c>
      <c r="K142" s="36">
        <f t="shared" ca="1" si="39"/>
        <v>0</v>
      </c>
      <c r="L142" s="36">
        <f t="shared" ca="1" si="40"/>
        <v>0</v>
      </c>
      <c r="M142" s="36">
        <f t="shared" ca="1" si="40"/>
        <v>0</v>
      </c>
      <c r="N142" s="36" t="str">
        <f ca="1">IFERROR(N39*1000/BD39,"")</f>
        <v/>
      </c>
      <c r="O142" s="32">
        <v>35</v>
      </c>
      <c r="P142" s="35" t="s">
        <v>47</v>
      </c>
      <c r="Q142" s="36">
        <f t="shared" ca="1" si="10"/>
        <v>0</v>
      </c>
      <c r="R142" s="36">
        <f t="shared" ca="1" si="11"/>
        <v>0</v>
      </c>
      <c r="S142" s="36">
        <f t="shared" ca="1" si="12"/>
        <v>0</v>
      </c>
      <c r="T142" s="36">
        <f t="shared" ca="1" si="13"/>
        <v>0</v>
      </c>
      <c r="U142" s="36">
        <f t="shared" ca="1" si="14"/>
        <v>0</v>
      </c>
      <c r="V142" s="36">
        <f t="shared" ca="1" si="15"/>
        <v>0</v>
      </c>
      <c r="W142" s="36">
        <f t="shared" ca="1" si="16"/>
        <v>0</v>
      </c>
      <c r="X142" s="36">
        <f t="shared" ca="1" si="17"/>
        <v>0</v>
      </c>
      <c r="Y142" s="36">
        <f t="shared" ca="1" si="18"/>
        <v>0</v>
      </c>
      <c r="Z142" s="36">
        <f t="shared" ca="1" si="19"/>
        <v>0</v>
      </c>
      <c r="AA142" s="36">
        <f t="shared" ca="1" si="20"/>
        <v>0</v>
      </c>
      <c r="AB142" s="36" t="str">
        <f ca="1">IFERROR(AB39*1000/BD39,"")</f>
        <v/>
      </c>
      <c r="AC142" s="30"/>
      <c r="AD142" s="35" t="s">
        <v>47</v>
      </c>
      <c r="AE142" s="37">
        <f t="shared" ca="1" si="22"/>
        <v>0</v>
      </c>
      <c r="AF142" s="37">
        <f t="shared" ca="1" si="23"/>
        <v>0</v>
      </c>
      <c r="AG142" s="37">
        <f t="shared" ca="1" si="24"/>
        <v>0</v>
      </c>
      <c r="AH142" s="37">
        <f t="shared" ca="1" si="25"/>
        <v>0</v>
      </c>
      <c r="AI142" s="37">
        <f t="shared" ca="1" si="26"/>
        <v>0</v>
      </c>
      <c r="AJ142" s="37">
        <f t="shared" ca="1" si="27"/>
        <v>0</v>
      </c>
      <c r="AK142" s="37">
        <f t="shared" ca="1" si="28"/>
        <v>0</v>
      </c>
      <c r="AL142" s="37">
        <f t="shared" ca="1" si="29"/>
        <v>0</v>
      </c>
      <c r="AM142" s="37">
        <f t="shared" ca="1" si="30"/>
        <v>0</v>
      </c>
      <c r="AN142" s="37">
        <f ca="1">IFERROR(AN39/BA39*1000,"")</f>
        <v>0</v>
      </c>
      <c r="AO142" s="37">
        <f ca="1">IFERROR(AO39/BB39*1000,"")</f>
        <v>0</v>
      </c>
      <c r="AP142" s="30"/>
      <c r="AQ142" s="54" t="s">
        <v>47</v>
      </c>
      <c r="AR142" s="39">
        <v>8642</v>
      </c>
      <c r="AS142" s="39">
        <v>8650</v>
      </c>
      <c r="AT142" s="39">
        <v>8332</v>
      </c>
      <c r="AU142" s="39">
        <v>8208</v>
      </c>
      <c r="AV142" s="39">
        <v>8219</v>
      </c>
      <c r="AW142" s="39">
        <v>8146</v>
      </c>
      <c r="AX142" s="39">
        <v>7993</v>
      </c>
      <c r="AY142" s="39">
        <v>7765</v>
      </c>
      <c r="AZ142" s="39">
        <v>7850</v>
      </c>
      <c r="BA142" s="39">
        <v>0</v>
      </c>
      <c r="BB142" s="39">
        <v>0</v>
      </c>
      <c r="BC142" s="30"/>
    </row>
    <row r="143" spans="1:55" x14ac:dyDescent="0.25">
      <c r="A143" s="32">
        <v>36</v>
      </c>
      <c r="B143" s="35" t="s">
        <v>48</v>
      </c>
      <c r="C143" s="36">
        <f t="shared" ca="1" si="31"/>
        <v>0</v>
      </c>
      <c r="D143" s="36">
        <f t="shared" ca="1" si="32"/>
        <v>0</v>
      </c>
      <c r="E143" s="36">
        <f t="shared" ca="1" si="33"/>
        <v>0</v>
      </c>
      <c r="F143" s="36">
        <f t="shared" ca="1" si="34"/>
        <v>0</v>
      </c>
      <c r="G143" s="36">
        <f t="shared" ca="1" si="35"/>
        <v>0</v>
      </c>
      <c r="H143" s="36">
        <f t="shared" ca="1" si="36"/>
        <v>0</v>
      </c>
      <c r="I143" s="36">
        <f t="shared" ca="1" si="37"/>
        <v>0</v>
      </c>
      <c r="J143" s="36">
        <f t="shared" ca="1" si="38"/>
        <v>0</v>
      </c>
      <c r="K143" s="36">
        <f t="shared" ca="1" si="39"/>
        <v>0</v>
      </c>
      <c r="L143" s="36">
        <f t="shared" ca="1" si="40"/>
        <v>0</v>
      </c>
      <c r="M143" s="36">
        <f t="shared" ca="1" si="40"/>
        <v>0</v>
      </c>
      <c r="N143" s="36" t="str">
        <f ca="1">IFERROR(N40*1000/BD40,"")</f>
        <v/>
      </c>
      <c r="O143" s="32">
        <v>36</v>
      </c>
      <c r="P143" s="35" t="s">
        <v>48</v>
      </c>
      <c r="Q143" s="36">
        <f t="shared" ca="1" si="10"/>
        <v>0</v>
      </c>
      <c r="R143" s="36">
        <f t="shared" ca="1" si="11"/>
        <v>0</v>
      </c>
      <c r="S143" s="36">
        <f t="shared" ca="1" si="12"/>
        <v>0</v>
      </c>
      <c r="T143" s="36">
        <f t="shared" ca="1" si="13"/>
        <v>0</v>
      </c>
      <c r="U143" s="36">
        <f t="shared" ca="1" si="14"/>
        <v>0</v>
      </c>
      <c r="V143" s="36">
        <f t="shared" ca="1" si="15"/>
        <v>0</v>
      </c>
      <c r="W143" s="36">
        <f t="shared" ca="1" si="16"/>
        <v>0</v>
      </c>
      <c r="X143" s="36">
        <f t="shared" ca="1" si="17"/>
        <v>0</v>
      </c>
      <c r="Y143" s="36">
        <f t="shared" ca="1" si="18"/>
        <v>0</v>
      </c>
      <c r="Z143" s="36">
        <f t="shared" ca="1" si="19"/>
        <v>0</v>
      </c>
      <c r="AA143" s="36">
        <f t="shared" ca="1" si="20"/>
        <v>0</v>
      </c>
      <c r="AB143" s="36" t="str">
        <f ca="1">IFERROR(AB40*1000/BD40,"")</f>
        <v/>
      </c>
      <c r="AC143" s="30"/>
      <c r="AD143" s="35" t="s">
        <v>48</v>
      </c>
      <c r="AE143" s="37">
        <f t="shared" ca="1" si="22"/>
        <v>0</v>
      </c>
      <c r="AF143" s="37">
        <f t="shared" ca="1" si="23"/>
        <v>0</v>
      </c>
      <c r="AG143" s="37">
        <f t="shared" ca="1" si="24"/>
        <v>0</v>
      </c>
      <c r="AH143" s="37">
        <f t="shared" ca="1" si="25"/>
        <v>0</v>
      </c>
      <c r="AI143" s="37">
        <f t="shared" ca="1" si="26"/>
        <v>0</v>
      </c>
      <c r="AJ143" s="37">
        <f t="shared" ca="1" si="27"/>
        <v>0</v>
      </c>
      <c r="AK143" s="37">
        <f t="shared" ca="1" si="28"/>
        <v>0</v>
      </c>
      <c r="AL143" s="37">
        <f t="shared" ca="1" si="29"/>
        <v>0</v>
      </c>
      <c r="AM143" s="37">
        <f t="shared" ca="1" si="30"/>
        <v>0</v>
      </c>
      <c r="AN143" s="37">
        <f ca="1">IFERROR(AN40/BA40*1000,"")</f>
        <v>0</v>
      </c>
      <c r="AO143" s="37">
        <f ca="1">IFERROR(AO40/BB40*1000,"")</f>
        <v>0</v>
      </c>
      <c r="AP143" s="30"/>
      <c r="AQ143" s="54" t="s">
        <v>48</v>
      </c>
      <c r="AR143" s="39">
        <v>8359</v>
      </c>
      <c r="AS143" s="39">
        <v>8406</v>
      </c>
      <c r="AT143" s="39">
        <v>8264</v>
      </c>
      <c r="AU143" s="39">
        <v>8062</v>
      </c>
      <c r="AV143" s="39">
        <v>8237</v>
      </c>
      <c r="AW143" s="39">
        <v>8271</v>
      </c>
      <c r="AX143" s="39">
        <v>8246</v>
      </c>
      <c r="AY143" s="39">
        <v>8048</v>
      </c>
      <c r="AZ143" s="39">
        <v>7891</v>
      </c>
      <c r="BA143" s="39">
        <v>0</v>
      </c>
      <c r="BB143" s="39">
        <v>0</v>
      </c>
      <c r="BC143" s="30"/>
    </row>
    <row r="144" spans="1:55" x14ac:dyDescent="0.25">
      <c r="A144" s="32">
        <v>37</v>
      </c>
      <c r="B144" s="35" t="s">
        <v>49</v>
      </c>
      <c r="C144" s="36">
        <f t="shared" ca="1" si="31"/>
        <v>0</v>
      </c>
      <c r="D144" s="36">
        <f t="shared" ca="1" si="32"/>
        <v>0</v>
      </c>
      <c r="E144" s="36">
        <f t="shared" ca="1" si="33"/>
        <v>0</v>
      </c>
      <c r="F144" s="36">
        <f t="shared" ca="1" si="34"/>
        <v>0</v>
      </c>
      <c r="G144" s="36">
        <f t="shared" ca="1" si="35"/>
        <v>0</v>
      </c>
      <c r="H144" s="36">
        <f t="shared" ca="1" si="36"/>
        <v>0</v>
      </c>
      <c r="I144" s="36">
        <f t="shared" ca="1" si="37"/>
        <v>0</v>
      </c>
      <c r="J144" s="36">
        <f t="shared" ca="1" si="38"/>
        <v>0</v>
      </c>
      <c r="K144" s="36">
        <f t="shared" ca="1" si="39"/>
        <v>0</v>
      </c>
      <c r="L144" s="36">
        <f t="shared" ca="1" si="40"/>
        <v>0</v>
      </c>
      <c r="M144" s="36">
        <f t="shared" ca="1" si="40"/>
        <v>0</v>
      </c>
      <c r="N144" s="36" t="str">
        <f ca="1">IFERROR(N41*1000/BD41,"")</f>
        <v/>
      </c>
      <c r="O144" s="32">
        <v>37</v>
      </c>
      <c r="P144" s="35" t="s">
        <v>49</v>
      </c>
      <c r="Q144" s="36">
        <f t="shared" ca="1" si="10"/>
        <v>0</v>
      </c>
      <c r="R144" s="36">
        <f t="shared" ca="1" si="11"/>
        <v>0</v>
      </c>
      <c r="S144" s="36">
        <f t="shared" ca="1" si="12"/>
        <v>0</v>
      </c>
      <c r="T144" s="36">
        <f t="shared" ca="1" si="13"/>
        <v>0</v>
      </c>
      <c r="U144" s="36">
        <f t="shared" ca="1" si="14"/>
        <v>0</v>
      </c>
      <c r="V144" s="36">
        <f t="shared" ca="1" si="15"/>
        <v>0</v>
      </c>
      <c r="W144" s="36">
        <f t="shared" ca="1" si="16"/>
        <v>0</v>
      </c>
      <c r="X144" s="36">
        <f t="shared" ca="1" si="17"/>
        <v>0</v>
      </c>
      <c r="Y144" s="36">
        <f t="shared" ca="1" si="18"/>
        <v>0</v>
      </c>
      <c r="Z144" s="36">
        <f t="shared" ca="1" si="19"/>
        <v>0</v>
      </c>
      <c r="AA144" s="36">
        <f t="shared" ca="1" si="20"/>
        <v>0</v>
      </c>
      <c r="AB144" s="36" t="str">
        <f ca="1">IFERROR(AB41*1000/BD41,"")</f>
        <v/>
      </c>
      <c r="AC144" s="30"/>
      <c r="AD144" s="35" t="s">
        <v>49</v>
      </c>
      <c r="AE144" s="37">
        <f t="shared" ca="1" si="22"/>
        <v>0</v>
      </c>
      <c r="AF144" s="37">
        <f t="shared" ca="1" si="23"/>
        <v>0</v>
      </c>
      <c r="AG144" s="37">
        <f t="shared" ca="1" si="24"/>
        <v>0</v>
      </c>
      <c r="AH144" s="37">
        <f t="shared" ca="1" si="25"/>
        <v>0</v>
      </c>
      <c r="AI144" s="37">
        <f t="shared" ca="1" si="26"/>
        <v>0</v>
      </c>
      <c r="AJ144" s="37">
        <f t="shared" ca="1" si="27"/>
        <v>0</v>
      </c>
      <c r="AK144" s="37">
        <f t="shared" ca="1" si="28"/>
        <v>0</v>
      </c>
      <c r="AL144" s="37">
        <f t="shared" ca="1" si="29"/>
        <v>0</v>
      </c>
      <c r="AM144" s="37">
        <f t="shared" ca="1" si="30"/>
        <v>0</v>
      </c>
      <c r="AN144" s="37">
        <f ca="1">IFERROR(AN41/BA41*1000,"")</f>
        <v>0</v>
      </c>
      <c r="AO144" s="37">
        <f ca="1">IFERROR(AO41/BB41*1000,"")</f>
        <v>0</v>
      </c>
      <c r="AP144" s="30"/>
      <c r="AQ144" s="54" t="s">
        <v>49</v>
      </c>
      <c r="AR144" s="39">
        <v>6546</v>
      </c>
      <c r="AS144" s="39">
        <v>6521</v>
      </c>
      <c r="AT144" s="39">
        <v>6445</v>
      </c>
      <c r="AU144" s="39">
        <v>6313</v>
      </c>
      <c r="AV144" s="39">
        <v>6399</v>
      </c>
      <c r="AW144" s="39">
        <v>6432</v>
      </c>
      <c r="AX144" s="39">
        <v>6240</v>
      </c>
      <c r="AY144" s="39">
        <v>6047</v>
      </c>
      <c r="AZ144" s="39">
        <v>6124</v>
      </c>
      <c r="BA144" s="39">
        <v>0</v>
      </c>
      <c r="BB144" s="39">
        <v>0</v>
      </c>
      <c r="BC144" s="30"/>
    </row>
    <row r="145" spans="1:55" x14ac:dyDescent="0.25">
      <c r="A145" s="32">
        <v>38</v>
      </c>
      <c r="B145" s="35" t="s">
        <v>50</v>
      </c>
      <c r="C145" s="36">
        <f t="shared" ca="1" si="31"/>
        <v>0</v>
      </c>
      <c r="D145" s="36">
        <f t="shared" ca="1" si="32"/>
        <v>0</v>
      </c>
      <c r="E145" s="36">
        <f t="shared" ca="1" si="33"/>
        <v>0</v>
      </c>
      <c r="F145" s="36">
        <f t="shared" ca="1" si="34"/>
        <v>0</v>
      </c>
      <c r="G145" s="36">
        <f t="shared" ca="1" si="35"/>
        <v>0</v>
      </c>
      <c r="H145" s="36">
        <f t="shared" ca="1" si="36"/>
        <v>0</v>
      </c>
      <c r="I145" s="36">
        <f t="shared" ca="1" si="37"/>
        <v>0</v>
      </c>
      <c r="J145" s="36">
        <f t="shared" ca="1" si="38"/>
        <v>0</v>
      </c>
      <c r="K145" s="36">
        <f t="shared" ca="1" si="39"/>
        <v>0</v>
      </c>
      <c r="L145" s="36">
        <f t="shared" ca="1" si="40"/>
        <v>0</v>
      </c>
      <c r="M145" s="36">
        <f t="shared" ca="1" si="40"/>
        <v>0</v>
      </c>
      <c r="N145" s="36" t="str">
        <f ca="1">IFERROR(N42*1000/BD42,"")</f>
        <v/>
      </c>
      <c r="O145" s="32">
        <v>38</v>
      </c>
      <c r="P145" s="35" t="s">
        <v>50</v>
      </c>
      <c r="Q145" s="36">
        <f t="shared" ca="1" si="10"/>
        <v>0</v>
      </c>
      <c r="R145" s="36">
        <f t="shared" ca="1" si="11"/>
        <v>0</v>
      </c>
      <c r="S145" s="36">
        <f t="shared" ca="1" si="12"/>
        <v>0</v>
      </c>
      <c r="T145" s="36">
        <f t="shared" ca="1" si="13"/>
        <v>0</v>
      </c>
      <c r="U145" s="36">
        <f t="shared" ca="1" si="14"/>
        <v>0</v>
      </c>
      <c r="V145" s="36">
        <f t="shared" ca="1" si="15"/>
        <v>0</v>
      </c>
      <c r="W145" s="36">
        <f t="shared" ca="1" si="16"/>
        <v>0</v>
      </c>
      <c r="X145" s="36">
        <f t="shared" ca="1" si="17"/>
        <v>0</v>
      </c>
      <c r="Y145" s="36">
        <f t="shared" ca="1" si="18"/>
        <v>0</v>
      </c>
      <c r="Z145" s="36">
        <f t="shared" ca="1" si="19"/>
        <v>0</v>
      </c>
      <c r="AA145" s="36">
        <f t="shared" ca="1" si="20"/>
        <v>0</v>
      </c>
      <c r="AB145" s="36" t="str">
        <f ca="1">IFERROR(AB42*1000/BD42,"")</f>
        <v/>
      </c>
      <c r="AC145" s="30"/>
      <c r="AD145" s="35" t="s">
        <v>50</v>
      </c>
      <c r="AE145" s="37">
        <f t="shared" ca="1" si="22"/>
        <v>0</v>
      </c>
      <c r="AF145" s="37">
        <f t="shared" ca="1" si="23"/>
        <v>0</v>
      </c>
      <c r="AG145" s="37">
        <f t="shared" ca="1" si="24"/>
        <v>0</v>
      </c>
      <c r="AH145" s="37">
        <f t="shared" ca="1" si="25"/>
        <v>0</v>
      </c>
      <c r="AI145" s="37">
        <f t="shared" ca="1" si="26"/>
        <v>0</v>
      </c>
      <c r="AJ145" s="37">
        <f t="shared" ca="1" si="27"/>
        <v>0</v>
      </c>
      <c r="AK145" s="37">
        <f t="shared" ca="1" si="28"/>
        <v>0</v>
      </c>
      <c r="AL145" s="37">
        <f t="shared" ca="1" si="29"/>
        <v>0</v>
      </c>
      <c r="AM145" s="37">
        <f t="shared" ca="1" si="30"/>
        <v>0</v>
      </c>
      <c r="AN145" s="37">
        <f ca="1">IFERROR(AN42/BA42*1000,"")</f>
        <v>0</v>
      </c>
      <c r="AO145" s="37">
        <f ca="1">IFERROR(AO42/BB42*1000,"")</f>
        <v>0</v>
      </c>
      <c r="AP145" s="30"/>
      <c r="AQ145" s="54" t="s">
        <v>50</v>
      </c>
      <c r="AR145" s="39">
        <v>10893</v>
      </c>
      <c r="AS145" s="39">
        <v>11064</v>
      </c>
      <c r="AT145" s="39">
        <v>11085</v>
      </c>
      <c r="AU145" s="39">
        <v>10884</v>
      </c>
      <c r="AV145" s="39">
        <v>10906</v>
      </c>
      <c r="AW145" s="39">
        <v>11073</v>
      </c>
      <c r="AX145" s="39">
        <v>10873</v>
      </c>
      <c r="AY145" s="39">
        <v>10788</v>
      </c>
      <c r="AZ145" s="39">
        <v>11026</v>
      </c>
      <c r="BA145" s="39">
        <v>0</v>
      </c>
      <c r="BB145" s="39">
        <v>0</v>
      </c>
      <c r="BC145" s="30"/>
    </row>
    <row r="146" spans="1:55" x14ac:dyDescent="0.25">
      <c r="A146" s="32">
        <v>39</v>
      </c>
      <c r="B146" s="35" t="s">
        <v>51</v>
      </c>
      <c r="C146" s="36">
        <f t="shared" ca="1" si="31"/>
        <v>0</v>
      </c>
      <c r="D146" s="36">
        <f t="shared" ca="1" si="32"/>
        <v>0</v>
      </c>
      <c r="E146" s="36">
        <f t="shared" ca="1" si="33"/>
        <v>0</v>
      </c>
      <c r="F146" s="36">
        <f t="shared" ca="1" si="34"/>
        <v>0</v>
      </c>
      <c r="G146" s="36">
        <f t="shared" ca="1" si="35"/>
        <v>0</v>
      </c>
      <c r="H146" s="36">
        <f t="shared" ca="1" si="36"/>
        <v>0</v>
      </c>
      <c r="I146" s="36">
        <f t="shared" ca="1" si="37"/>
        <v>0</v>
      </c>
      <c r="J146" s="36">
        <f t="shared" ca="1" si="38"/>
        <v>0</v>
      </c>
      <c r="K146" s="36">
        <f t="shared" ca="1" si="39"/>
        <v>0</v>
      </c>
      <c r="L146" s="36">
        <f t="shared" ca="1" si="40"/>
        <v>0</v>
      </c>
      <c r="M146" s="36">
        <f t="shared" ca="1" si="40"/>
        <v>0</v>
      </c>
      <c r="N146" s="36" t="str">
        <f ca="1">IFERROR(N43*1000/BD43,"")</f>
        <v/>
      </c>
      <c r="O146" s="32">
        <v>39</v>
      </c>
      <c r="P146" s="35" t="s">
        <v>51</v>
      </c>
      <c r="Q146" s="36">
        <f t="shared" ca="1" si="10"/>
        <v>0</v>
      </c>
      <c r="R146" s="36">
        <f t="shared" ca="1" si="11"/>
        <v>0</v>
      </c>
      <c r="S146" s="36">
        <f t="shared" ca="1" si="12"/>
        <v>0</v>
      </c>
      <c r="T146" s="36">
        <f t="shared" ca="1" si="13"/>
        <v>0</v>
      </c>
      <c r="U146" s="36">
        <f t="shared" ca="1" si="14"/>
        <v>0</v>
      </c>
      <c r="V146" s="36">
        <f t="shared" ca="1" si="15"/>
        <v>0</v>
      </c>
      <c r="W146" s="36">
        <f t="shared" ca="1" si="16"/>
        <v>0</v>
      </c>
      <c r="X146" s="36">
        <f t="shared" ca="1" si="17"/>
        <v>0</v>
      </c>
      <c r="Y146" s="36">
        <f t="shared" ca="1" si="18"/>
        <v>0</v>
      </c>
      <c r="Z146" s="36">
        <f t="shared" ca="1" si="19"/>
        <v>0</v>
      </c>
      <c r="AA146" s="36">
        <f t="shared" ca="1" si="20"/>
        <v>0</v>
      </c>
      <c r="AB146" s="36" t="str">
        <f ca="1">IFERROR(AB43*1000/BD43,"")</f>
        <v/>
      </c>
      <c r="AC146" s="30"/>
      <c r="AD146" s="35" t="s">
        <v>51</v>
      </c>
      <c r="AE146" s="37">
        <f t="shared" ca="1" si="22"/>
        <v>0</v>
      </c>
      <c r="AF146" s="37">
        <f t="shared" ca="1" si="23"/>
        <v>0</v>
      </c>
      <c r="AG146" s="37">
        <f t="shared" ca="1" si="24"/>
        <v>0</v>
      </c>
      <c r="AH146" s="37">
        <f t="shared" ca="1" si="25"/>
        <v>0</v>
      </c>
      <c r="AI146" s="37">
        <f t="shared" ca="1" si="26"/>
        <v>0</v>
      </c>
      <c r="AJ146" s="37">
        <f t="shared" ca="1" si="27"/>
        <v>0</v>
      </c>
      <c r="AK146" s="37">
        <f t="shared" ca="1" si="28"/>
        <v>0</v>
      </c>
      <c r="AL146" s="37">
        <f t="shared" ca="1" si="29"/>
        <v>0</v>
      </c>
      <c r="AM146" s="37">
        <f t="shared" ca="1" si="30"/>
        <v>0</v>
      </c>
      <c r="AN146" s="37">
        <f ca="1">IFERROR(AN43/BA43*1000,"")</f>
        <v>0</v>
      </c>
      <c r="AO146" s="37">
        <f ca="1">IFERROR(AO43/BB43*1000,"")</f>
        <v>0</v>
      </c>
      <c r="AP146" s="30"/>
      <c r="AQ146" s="54" t="s">
        <v>51</v>
      </c>
      <c r="AR146" s="39">
        <v>5665</v>
      </c>
      <c r="AS146" s="39">
        <v>5847</v>
      </c>
      <c r="AT146" s="39">
        <v>5724</v>
      </c>
      <c r="AU146" s="39">
        <v>5701</v>
      </c>
      <c r="AV146" s="39">
        <v>5592</v>
      </c>
      <c r="AW146" s="39">
        <v>5524</v>
      </c>
      <c r="AX146" s="39">
        <v>5452</v>
      </c>
      <c r="AY146" s="39">
        <v>5324</v>
      </c>
      <c r="AZ146" s="39">
        <v>5374</v>
      </c>
      <c r="BA146" s="39">
        <v>0</v>
      </c>
      <c r="BB146" s="39">
        <v>0</v>
      </c>
      <c r="BC146" s="30"/>
    </row>
    <row r="147" spans="1:55" x14ac:dyDescent="0.25">
      <c r="A147" s="32">
        <v>40</v>
      </c>
      <c r="B147" s="35" t="s">
        <v>52</v>
      </c>
      <c r="C147" s="36">
        <f t="shared" ca="1" si="31"/>
        <v>0</v>
      </c>
      <c r="D147" s="36">
        <f t="shared" ca="1" si="32"/>
        <v>0</v>
      </c>
      <c r="E147" s="36">
        <f t="shared" ca="1" si="33"/>
        <v>0</v>
      </c>
      <c r="F147" s="36">
        <f t="shared" ca="1" si="34"/>
        <v>0</v>
      </c>
      <c r="G147" s="36">
        <f t="shared" ca="1" si="35"/>
        <v>0</v>
      </c>
      <c r="H147" s="36">
        <f t="shared" ca="1" si="36"/>
        <v>0</v>
      </c>
      <c r="I147" s="36">
        <f t="shared" ca="1" si="37"/>
        <v>0</v>
      </c>
      <c r="J147" s="36">
        <f t="shared" ca="1" si="38"/>
        <v>0</v>
      </c>
      <c r="K147" s="36">
        <f t="shared" ca="1" si="39"/>
        <v>0</v>
      </c>
      <c r="L147" s="36">
        <f t="shared" ca="1" si="40"/>
        <v>0</v>
      </c>
      <c r="M147" s="36">
        <f t="shared" ca="1" si="40"/>
        <v>0</v>
      </c>
      <c r="N147" s="36" t="str">
        <f ca="1">IFERROR(N44*1000/BD44,"")</f>
        <v/>
      </c>
      <c r="O147" s="32">
        <v>40</v>
      </c>
      <c r="P147" s="35" t="s">
        <v>52</v>
      </c>
      <c r="Q147" s="36">
        <f t="shared" ca="1" si="10"/>
        <v>0</v>
      </c>
      <c r="R147" s="36">
        <f t="shared" ca="1" si="11"/>
        <v>0</v>
      </c>
      <c r="S147" s="36">
        <f t="shared" ca="1" si="12"/>
        <v>0</v>
      </c>
      <c r="T147" s="36">
        <f t="shared" ca="1" si="13"/>
        <v>0</v>
      </c>
      <c r="U147" s="36">
        <f t="shared" ca="1" si="14"/>
        <v>0</v>
      </c>
      <c r="V147" s="36">
        <f t="shared" ca="1" si="15"/>
        <v>0</v>
      </c>
      <c r="W147" s="36">
        <f t="shared" ca="1" si="16"/>
        <v>0</v>
      </c>
      <c r="X147" s="36">
        <f t="shared" ca="1" si="17"/>
        <v>0</v>
      </c>
      <c r="Y147" s="36">
        <f t="shared" ca="1" si="18"/>
        <v>0</v>
      </c>
      <c r="Z147" s="36">
        <f t="shared" ca="1" si="19"/>
        <v>0</v>
      </c>
      <c r="AA147" s="36">
        <f t="shared" ca="1" si="20"/>
        <v>0</v>
      </c>
      <c r="AB147" s="36" t="str">
        <f ca="1">IFERROR(AB44*1000/BD44,"")</f>
        <v/>
      </c>
      <c r="AC147" s="30"/>
      <c r="AD147" s="35" t="s">
        <v>52</v>
      </c>
      <c r="AE147" s="37">
        <f t="shared" ca="1" si="22"/>
        <v>0</v>
      </c>
      <c r="AF147" s="37">
        <f t="shared" ca="1" si="23"/>
        <v>0</v>
      </c>
      <c r="AG147" s="37">
        <f t="shared" ca="1" si="24"/>
        <v>0</v>
      </c>
      <c r="AH147" s="37">
        <f t="shared" ca="1" si="25"/>
        <v>0</v>
      </c>
      <c r="AI147" s="37">
        <f t="shared" ca="1" si="26"/>
        <v>0</v>
      </c>
      <c r="AJ147" s="37">
        <f t="shared" ca="1" si="27"/>
        <v>0</v>
      </c>
      <c r="AK147" s="37">
        <f t="shared" ca="1" si="28"/>
        <v>0</v>
      </c>
      <c r="AL147" s="37">
        <f t="shared" ca="1" si="29"/>
        <v>0</v>
      </c>
      <c r="AM147" s="37">
        <f t="shared" ca="1" si="30"/>
        <v>0</v>
      </c>
      <c r="AN147" s="37">
        <f ca="1">IFERROR(AN44/BA44*1000,"")</f>
        <v>0</v>
      </c>
      <c r="AO147" s="37">
        <f ca="1">IFERROR(AO44/BB44*1000,"")</f>
        <v>0</v>
      </c>
      <c r="AP147" s="30"/>
      <c r="AQ147" s="54" t="s">
        <v>52</v>
      </c>
      <c r="AR147" s="39">
        <v>5824</v>
      </c>
      <c r="AS147" s="39">
        <v>5836</v>
      </c>
      <c r="AT147" s="39">
        <v>5699</v>
      </c>
      <c r="AU147" s="39">
        <v>5520</v>
      </c>
      <c r="AV147" s="39">
        <v>5520</v>
      </c>
      <c r="AW147" s="39">
        <v>5421</v>
      </c>
      <c r="AX147" s="39">
        <v>5350</v>
      </c>
      <c r="AY147" s="39">
        <v>5269</v>
      </c>
      <c r="AZ147" s="39">
        <v>5270</v>
      </c>
      <c r="BA147" s="39">
        <v>0</v>
      </c>
      <c r="BB147" s="39">
        <v>0</v>
      </c>
      <c r="BC147" s="30"/>
    </row>
    <row r="148" spans="1:55" x14ac:dyDescent="0.25">
      <c r="A148" s="32">
        <v>41</v>
      </c>
      <c r="B148" s="35" t="s">
        <v>53</v>
      </c>
      <c r="C148" s="36">
        <f t="shared" ca="1" si="31"/>
        <v>0</v>
      </c>
      <c r="D148" s="36">
        <f t="shared" ca="1" si="32"/>
        <v>0</v>
      </c>
      <c r="E148" s="36">
        <f t="shared" ca="1" si="33"/>
        <v>0</v>
      </c>
      <c r="F148" s="36">
        <f t="shared" ca="1" si="34"/>
        <v>0</v>
      </c>
      <c r="G148" s="36">
        <f t="shared" ca="1" si="35"/>
        <v>0</v>
      </c>
      <c r="H148" s="36">
        <f t="shared" ca="1" si="36"/>
        <v>0</v>
      </c>
      <c r="I148" s="36">
        <f t="shared" ca="1" si="37"/>
        <v>0</v>
      </c>
      <c r="J148" s="36">
        <f t="shared" ca="1" si="38"/>
        <v>0</v>
      </c>
      <c r="K148" s="36">
        <f t="shared" ca="1" si="39"/>
        <v>0</v>
      </c>
      <c r="L148" s="36">
        <f t="shared" ca="1" si="40"/>
        <v>0</v>
      </c>
      <c r="M148" s="36">
        <f t="shared" ca="1" si="40"/>
        <v>0</v>
      </c>
      <c r="N148" s="36" t="str">
        <f ca="1">IFERROR(N45*1000/BD45,"")</f>
        <v/>
      </c>
      <c r="O148" s="32">
        <v>41</v>
      </c>
      <c r="P148" s="35" t="s">
        <v>53</v>
      </c>
      <c r="Q148" s="36">
        <f t="shared" ca="1" si="10"/>
        <v>0</v>
      </c>
      <c r="R148" s="36">
        <f t="shared" ca="1" si="11"/>
        <v>0</v>
      </c>
      <c r="S148" s="36">
        <f t="shared" ca="1" si="12"/>
        <v>0</v>
      </c>
      <c r="T148" s="36">
        <f t="shared" ca="1" si="13"/>
        <v>0</v>
      </c>
      <c r="U148" s="36">
        <f t="shared" ca="1" si="14"/>
        <v>0</v>
      </c>
      <c r="V148" s="36">
        <f t="shared" ca="1" si="15"/>
        <v>0</v>
      </c>
      <c r="W148" s="36">
        <f t="shared" ca="1" si="16"/>
        <v>0</v>
      </c>
      <c r="X148" s="36">
        <f t="shared" ca="1" si="17"/>
        <v>0</v>
      </c>
      <c r="Y148" s="36">
        <f t="shared" ca="1" si="18"/>
        <v>0</v>
      </c>
      <c r="Z148" s="36">
        <f t="shared" ca="1" si="19"/>
        <v>0</v>
      </c>
      <c r="AA148" s="36">
        <f t="shared" ca="1" si="20"/>
        <v>0</v>
      </c>
      <c r="AB148" s="36" t="str">
        <f ca="1">IFERROR(AB45*1000/BD45,"")</f>
        <v/>
      </c>
      <c r="AC148" s="30"/>
      <c r="AD148" s="35" t="s">
        <v>53</v>
      </c>
      <c r="AE148" s="37">
        <f t="shared" ca="1" si="22"/>
        <v>0</v>
      </c>
      <c r="AF148" s="37">
        <f t="shared" ca="1" si="23"/>
        <v>0</v>
      </c>
      <c r="AG148" s="37">
        <f t="shared" ca="1" si="24"/>
        <v>0</v>
      </c>
      <c r="AH148" s="37">
        <f t="shared" ca="1" si="25"/>
        <v>0</v>
      </c>
      <c r="AI148" s="37">
        <f t="shared" ca="1" si="26"/>
        <v>0</v>
      </c>
      <c r="AJ148" s="37">
        <f t="shared" ca="1" si="27"/>
        <v>0</v>
      </c>
      <c r="AK148" s="37">
        <f t="shared" ca="1" si="28"/>
        <v>0</v>
      </c>
      <c r="AL148" s="37">
        <f t="shared" ca="1" si="29"/>
        <v>0</v>
      </c>
      <c r="AM148" s="37">
        <f t="shared" ca="1" si="30"/>
        <v>0</v>
      </c>
      <c r="AN148" s="37">
        <f ca="1">IFERROR(AN45/BA45*1000,"")</f>
        <v>0</v>
      </c>
      <c r="AO148" s="37">
        <f ca="1">IFERROR(AO45/BB45*1000,"")</f>
        <v>0</v>
      </c>
      <c r="AP148" s="30"/>
      <c r="AQ148" s="54" t="s">
        <v>53</v>
      </c>
      <c r="AR148" s="39">
        <v>1441</v>
      </c>
      <c r="AS148" s="39">
        <v>1434</v>
      </c>
      <c r="AT148" s="39">
        <v>1434</v>
      </c>
      <c r="AU148" s="39">
        <v>1433</v>
      </c>
      <c r="AV148" s="39">
        <v>1476</v>
      </c>
      <c r="AW148" s="39">
        <v>1458</v>
      </c>
      <c r="AX148" s="39">
        <v>1418</v>
      </c>
      <c r="AY148" s="39">
        <v>1397</v>
      </c>
      <c r="AZ148" s="39">
        <v>1354</v>
      </c>
      <c r="BA148" s="39">
        <v>0</v>
      </c>
      <c r="BB148" s="39">
        <v>0</v>
      </c>
      <c r="BC148" s="30"/>
    </row>
    <row r="149" spans="1:55" x14ac:dyDescent="0.25">
      <c r="A149" s="32">
        <v>42</v>
      </c>
      <c r="B149" s="35" t="s">
        <v>54</v>
      </c>
      <c r="C149" s="36">
        <f t="shared" ca="1" si="31"/>
        <v>0</v>
      </c>
      <c r="D149" s="36">
        <f t="shared" ca="1" si="32"/>
        <v>0</v>
      </c>
      <c r="E149" s="36">
        <f t="shared" ca="1" si="33"/>
        <v>0</v>
      </c>
      <c r="F149" s="36">
        <f t="shared" ca="1" si="34"/>
        <v>0</v>
      </c>
      <c r="G149" s="36">
        <f t="shared" ca="1" si="35"/>
        <v>0</v>
      </c>
      <c r="H149" s="36">
        <f t="shared" ca="1" si="36"/>
        <v>0</v>
      </c>
      <c r="I149" s="36">
        <f t="shared" ca="1" si="37"/>
        <v>0</v>
      </c>
      <c r="J149" s="36">
        <f t="shared" ca="1" si="38"/>
        <v>0</v>
      </c>
      <c r="K149" s="36">
        <f t="shared" ca="1" si="39"/>
        <v>0</v>
      </c>
      <c r="L149" s="36">
        <f t="shared" ca="1" si="40"/>
        <v>0</v>
      </c>
      <c r="M149" s="36">
        <f t="shared" ca="1" si="40"/>
        <v>0</v>
      </c>
      <c r="N149" s="36" t="str">
        <f ca="1">IFERROR(N46*1000/BD46,"")</f>
        <v/>
      </c>
      <c r="O149" s="32">
        <v>42</v>
      </c>
      <c r="P149" s="35" t="s">
        <v>54</v>
      </c>
      <c r="Q149" s="36">
        <f t="shared" ca="1" si="10"/>
        <v>0</v>
      </c>
      <c r="R149" s="36">
        <f t="shared" ca="1" si="11"/>
        <v>0</v>
      </c>
      <c r="S149" s="36">
        <f t="shared" ca="1" si="12"/>
        <v>0</v>
      </c>
      <c r="T149" s="36">
        <f t="shared" ca="1" si="13"/>
        <v>0</v>
      </c>
      <c r="U149" s="36">
        <f t="shared" ca="1" si="14"/>
        <v>0</v>
      </c>
      <c r="V149" s="36">
        <f t="shared" ca="1" si="15"/>
        <v>0</v>
      </c>
      <c r="W149" s="36">
        <f t="shared" ca="1" si="16"/>
        <v>0</v>
      </c>
      <c r="X149" s="36">
        <f t="shared" ca="1" si="17"/>
        <v>0</v>
      </c>
      <c r="Y149" s="36">
        <f t="shared" ca="1" si="18"/>
        <v>0</v>
      </c>
      <c r="Z149" s="36">
        <f t="shared" ca="1" si="19"/>
        <v>0</v>
      </c>
      <c r="AA149" s="36">
        <f t="shared" ca="1" si="20"/>
        <v>0</v>
      </c>
      <c r="AB149" s="36" t="str">
        <f ca="1">IFERROR(AB46*1000/BD46,"")</f>
        <v/>
      </c>
      <c r="AC149" s="30"/>
      <c r="AD149" s="35" t="s">
        <v>54</v>
      </c>
      <c r="AE149" s="37">
        <f t="shared" ca="1" si="22"/>
        <v>0</v>
      </c>
      <c r="AF149" s="37">
        <f t="shared" ca="1" si="23"/>
        <v>0</v>
      </c>
      <c r="AG149" s="37">
        <f t="shared" ca="1" si="24"/>
        <v>0</v>
      </c>
      <c r="AH149" s="37">
        <f t="shared" ca="1" si="25"/>
        <v>0</v>
      </c>
      <c r="AI149" s="37">
        <f t="shared" ca="1" si="26"/>
        <v>0</v>
      </c>
      <c r="AJ149" s="37">
        <f t="shared" ca="1" si="27"/>
        <v>0</v>
      </c>
      <c r="AK149" s="37">
        <f t="shared" ca="1" si="28"/>
        <v>0</v>
      </c>
      <c r="AL149" s="37">
        <f t="shared" ca="1" si="29"/>
        <v>0</v>
      </c>
      <c r="AM149" s="37">
        <f t="shared" ca="1" si="30"/>
        <v>0</v>
      </c>
      <c r="AN149" s="37">
        <f ca="1">IFERROR(AN46/BA46*1000,"")</f>
        <v>0</v>
      </c>
      <c r="AO149" s="37">
        <f ca="1">IFERROR(AO46/BB46*1000,"")</f>
        <v>0</v>
      </c>
      <c r="AP149" s="30"/>
      <c r="AQ149" s="54" t="s">
        <v>54</v>
      </c>
      <c r="AR149" s="39">
        <v>4948</v>
      </c>
      <c r="AS149" s="39">
        <v>4890</v>
      </c>
      <c r="AT149" s="39">
        <v>4911</v>
      </c>
      <c r="AU149" s="39">
        <v>4818</v>
      </c>
      <c r="AV149" s="39">
        <v>4797</v>
      </c>
      <c r="AW149" s="39">
        <v>4792</v>
      </c>
      <c r="AX149" s="39">
        <v>4785</v>
      </c>
      <c r="AY149" s="39">
        <v>4698</v>
      </c>
      <c r="AZ149" s="39">
        <v>4659</v>
      </c>
      <c r="BA149" s="39">
        <v>0</v>
      </c>
      <c r="BB149" s="39">
        <v>0</v>
      </c>
      <c r="BC149" s="30"/>
    </row>
    <row r="150" spans="1:55" x14ac:dyDescent="0.25">
      <c r="A150" s="32">
        <v>43</v>
      </c>
      <c r="B150" s="35" t="s">
        <v>55</v>
      </c>
      <c r="C150" s="36">
        <f t="shared" ca="1" si="31"/>
        <v>0</v>
      </c>
      <c r="D150" s="36">
        <f t="shared" ca="1" si="32"/>
        <v>0</v>
      </c>
      <c r="E150" s="36">
        <f t="shared" ca="1" si="33"/>
        <v>0</v>
      </c>
      <c r="F150" s="36">
        <f t="shared" ca="1" si="34"/>
        <v>0</v>
      </c>
      <c r="G150" s="36">
        <f t="shared" ca="1" si="35"/>
        <v>0</v>
      </c>
      <c r="H150" s="36">
        <f t="shared" ca="1" si="36"/>
        <v>0</v>
      </c>
      <c r="I150" s="36">
        <f t="shared" ca="1" si="37"/>
        <v>0</v>
      </c>
      <c r="J150" s="36">
        <f t="shared" ca="1" si="38"/>
        <v>0</v>
      </c>
      <c r="K150" s="36">
        <f t="shared" ca="1" si="39"/>
        <v>0</v>
      </c>
      <c r="L150" s="36">
        <f t="shared" ca="1" si="40"/>
        <v>0</v>
      </c>
      <c r="M150" s="36">
        <f t="shared" ca="1" si="40"/>
        <v>0</v>
      </c>
      <c r="N150" s="36" t="str">
        <f ca="1">IFERROR(N47*1000/BD47,"")</f>
        <v/>
      </c>
      <c r="O150" s="32">
        <v>43</v>
      </c>
      <c r="P150" s="35" t="s">
        <v>55</v>
      </c>
      <c r="Q150" s="36">
        <f t="shared" ca="1" si="10"/>
        <v>0</v>
      </c>
      <c r="R150" s="36">
        <f t="shared" ca="1" si="11"/>
        <v>0</v>
      </c>
      <c r="S150" s="36">
        <f t="shared" ca="1" si="12"/>
        <v>0</v>
      </c>
      <c r="T150" s="36">
        <f t="shared" ca="1" si="13"/>
        <v>0</v>
      </c>
      <c r="U150" s="36">
        <f t="shared" ca="1" si="14"/>
        <v>0</v>
      </c>
      <c r="V150" s="36">
        <f t="shared" ca="1" si="15"/>
        <v>0</v>
      </c>
      <c r="W150" s="36">
        <f t="shared" ca="1" si="16"/>
        <v>0</v>
      </c>
      <c r="X150" s="36">
        <f t="shared" ca="1" si="17"/>
        <v>0</v>
      </c>
      <c r="Y150" s="36">
        <f t="shared" ca="1" si="18"/>
        <v>0</v>
      </c>
      <c r="Z150" s="36">
        <f t="shared" ca="1" si="19"/>
        <v>0</v>
      </c>
      <c r="AA150" s="36">
        <f t="shared" ca="1" si="20"/>
        <v>0</v>
      </c>
      <c r="AB150" s="36" t="str">
        <f ca="1">IFERROR(AB47*1000/BD47,"")</f>
        <v/>
      </c>
      <c r="AC150" s="30"/>
      <c r="AD150" s="35" t="s">
        <v>55</v>
      </c>
      <c r="AE150" s="37">
        <f t="shared" ca="1" si="22"/>
        <v>0</v>
      </c>
      <c r="AF150" s="37">
        <f t="shared" ca="1" si="23"/>
        <v>0</v>
      </c>
      <c r="AG150" s="37">
        <f t="shared" ca="1" si="24"/>
        <v>0</v>
      </c>
      <c r="AH150" s="37">
        <f t="shared" ca="1" si="25"/>
        <v>0</v>
      </c>
      <c r="AI150" s="37">
        <f t="shared" ca="1" si="26"/>
        <v>0</v>
      </c>
      <c r="AJ150" s="37">
        <f t="shared" ca="1" si="27"/>
        <v>0</v>
      </c>
      <c r="AK150" s="37">
        <f t="shared" ca="1" si="28"/>
        <v>0</v>
      </c>
      <c r="AL150" s="37">
        <f t="shared" ca="1" si="29"/>
        <v>0</v>
      </c>
      <c r="AM150" s="37">
        <f t="shared" ca="1" si="30"/>
        <v>0</v>
      </c>
      <c r="AN150" s="37">
        <f ca="1">IFERROR(AN47/BA47*1000,"")</f>
        <v>0</v>
      </c>
      <c r="AO150" s="37">
        <f ca="1">IFERROR(AO47/BB47*1000,"")</f>
        <v>0</v>
      </c>
      <c r="AP150" s="30"/>
      <c r="AQ150" s="54" t="s">
        <v>55</v>
      </c>
      <c r="AR150" s="39">
        <v>3136</v>
      </c>
      <c r="AS150" s="39">
        <v>3154</v>
      </c>
      <c r="AT150" s="39">
        <v>3151</v>
      </c>
      <c r="AU150" s="39">
        <v>3087</v>
      </c>
      <c r="AV150" s="39">
        <v>3001</v>
      </c>
      <c r="AW150" s="39">
        <v>2899</v>
      </c>
      <c r="AX150" s="39">
        <v>2789</v>
      </c>
      <c r="AY150" s="39">
        <v>2741</v>
      </c>
      <c r="AZ150" s="39">
        <v>2755</v>
      </c>
      <c r="BA150" s="39">
        <v>0</v>
      </c>
      <c r="BB150" s="39">
        <v>0</v>
      </c>
      <c r="BC150" s="30"/>
    </row>
    <row r="151" spans="1:55" x14ac:dyDescent="0.25">
      <c r="A151" s="32">
        <v>44</v>
      </c>
      <c r="B151" s="35" t="s">
        <v>56</v>
      </c>
      <c r="C151" s="36">
        <f t="shared" ca="1" si="31"/>
        <v>0</v>
      </c>
      <c r="D151" s="36">
        <f t="shared" ca="1" si="32"/>
        <v>0</v>
      </c>
      <c r="E151" s="36">
        <f t="shared" ca="1" si="33"/>
        <v>0</v>
      </c>
      <c r="F151" s="36">
        <f t="shared" ca="1" si="34"/>
        <v>0</v>
      </c>
      <c r="G151" s="36">
        <f t="shared" ca="1" si="35"/>
        <v>0</v>
      </c>
      <c r="H151" s="36">
        <f t="shared" ca="1" si="36"/>
        <v>0</v>
      </c>
      <c r="I151" s="36">
        <f t="shared" ca="1" si="37"/>
        <v>0</v>
      </c>
      <c r="J151" s="36">
        <f t="shared" ca="1" si="38"/>
        <v>0</v>
      </c>
      <c r="K151" s="36">
        <f t="shared" ca="1" si="39"/>
        <v>0</v>
      </c>
      <c r="L151" s="36">
        <f t="shared" ca="1" si="40"/>
        <v>0</v>
      </c>
      <c r="M151" s="36">
        <f t="shared" ca="1" si="40"/>
        <v>0</v>
      </c>
      <c r="N151" s="36" t="str">
        <f ca="1">IFERROR(N48*1000/BD48,"")</f>
        <v/>
      </c>
      <c r="O151" s="32">
        <v>44</v>
      </c>
      <c r="P151" s="35" t="s">
        <v>56</v>
      </c>
      <c r="Q151" s="36">
        <f t="shared" ca="1" si="10"/>
        <v>0</v>
      </c>
      <c r="R151" s="36">
        <f t="shared" ca="1" si="11"/>
        <v>0</v>
      </c>
      <c r="S151" s="36">
        <f t="shared" ca="1" si="12"/>
        <v>0</v>
      </c>
      <c r="T151" s="36">
        <f t="shared" ca="1" si="13"/>
        <v>0</v>
      </c>
      <c r="U151" s="36">
        <f t="shared" ca="1" si="14"/>
        <v>0</v>
      </c>
      <c r="V151" s="36">
        <f t="shared" ca="1" si="15"/>
        <v>0</v>
      </c>
      <c r="W151" s="36">
        <f t="shared" ca="1" si="16"/>
        <v>0</v>
      </c>
      <c r="X151" s="36">
        <f t="shared" ca="1" si="17"/>
        <v>0</v>
      </c>
      <c r="Y151" s="36">
        <f t="shared" ca="1" si="18"/>
        <v>0</v>
      </c>
      <c r="Z151" s="36">
        <f t="shared" ca="1" si="19"/>
        <v>0</v>
      </c>
      <c r="AA151" s="36">
        <f t="shared" ca="1" si="20"/>
        <v>0</v>
      </c>
      <c r="AB151" s="36" t="str">
        <f ca="1">IFERROR(AB48*1000/BD48,"")</f>
        <v/>
      </c>
      <c r="AC151" s="30"/>
      <c r="AD151" s="35" t="s">
        <v>56</v>
      </c>
      <c r="AE151" s="37">
        <f t="shared" ca="1" si="22"/>
        <v>0</v>
      </c>
      <c r="AF151" s="37">
        <f t="shared" ca="1" si="23"/>
        <v>0</v>
      </c>
      <c r="AG151" s="37">
        <f t="shared" ca="1" si="24"/>
        <v>0</v>
      </c>
      <c r="AH151" s="37">
        <f t="shared" ca="1" si="25"/>
        <v>0</v>
      </c>
      <c r="AI151" s="37">
        <f t="shared" ca="1" si="26"/>
        <v>0</v>
      </c>
      <c r="AJ151" s="37">
        <f t="shared" ca="1" si="27"/>
        <v>0</v>
      </c>
      <c r="AK151" s="37">
        <f t="shared" ca="1" si="28"/>
        <v>0</v>
      </c>
      <c r="AL151" s="37">
        <f t="shared" ca="1" si="29"/>
        <v>0</v>
      </c>
      <c r="AM151" s="37">
        <f t="shared" ca="1" si="30"/>
        <v>0</v>
      </c>
      <c r="AN151" s="37">
        <f ca="1">IFERROR(AN48/BA48*1000,"")</f>
        <v>0</v>
      </c>
      <c r="AO151" s="37">
        <f ca="1">IFERROR(AO48/BB48*1000,"")</f>
        <v>0</v>
      </c>
      <c r="AP151" s="30"/>
      <c r="AQ151" s="54" t="s">
        <v>56</v>
      </c>
      <c r="AR151" s="39">
        <v>4745</v>
      </c>
      <c r="AS151" s="39">
        <v>4783</v>
      </c>
      <c r="AT151" s="39">
        <v>4674</v>
      </c>
      <c r="AU151" s="39">
        <v>4654</v>
      </c>
      <c r="AV151" s="39">
        <v>4824</v>
      </c>
      <c r="AW151" s="39">
        <v>4689</v>
      </c>
      <c r="AX151" s="39">
        <v>4565</v>
      </c>
      <c r="AY151" s="39">
        <v>4471</v>
      </c>
      <c r="AZ151" s="39">
        <v>4415</v>
      </c>
      <c r="BA151" s="39">
        <v>0</v>
      </c>
      <c r="BB151" s="39">
        <v>0</v>
      </c>
      <c r="BC151" s="30"/>
    </row>
    <row r="152" spans="1:55" x14ac:dyDescent="0.25">
      <c r="A152" s="32">
        <v>45</v>
      </c>
      <c r="B152" s="35" t="s">
        <v>57</v>
      </c>
      <c r="C152" s="36">
        <f t="shared" ca="1" si="31"/>
        <v>0</v>
      </c>
      <c r="D152" s="36">
        <f t="shared" ca="1" si="32"/>
        <v>0</v>
      </c>
      <c r="E152" s="36">
        <f t="shared" ca="1" si="33"/>
        <v>0</v>
      </c>
      <c r="F152" s="36">
        <f t="shared" ca="1" si="34"/>
        <v>0</v>
      </c>
      <c r="G152" s="36">
        <f t="shared" ca="1" si="35"/>
        <v>0</v>
      </c>
      <c r="H152" s="36">
        <f t="shared" ca="1" si="36"/>
        <v>0</v>
      </c>
      <c r="I152" s="36">
        <f t="shared" ca="1" si="37"/>
        <v>0</v>
      </c>
      <c r="J152" s="36">
        <f t="shared" ca="1" si="38"/>
        <v>0</v>
      </c>
      <c r="K152" s="36">
        <f t="shared" ca="1" si="39"/>
        <v>0</v>
      </c>
      <c r="L152" s="36">
        <f t="shared" ca="1" si="40"/>
        <v>0</v>
      </c>
      <c r="M152" s="36">
        <f t="shared" ca="1" si="40"/>
        <v>0</v>
      </c>
      <c r="N152" s="36" t="str">
        <f ca="1">IFERROR(N49*1000/BD49,"")</f>
        <v/>
      </c>
      <c r="O152" s="32">
        <v>45</v>
      </c>
      <c r="P152" s="35" t="s">
        <v>57</v>
      </c>
      <c r="Q152" s="36">
        <f t="shared" ca="1" si="10"/>
        <v>0</v>
      </c>
      <c r="R152" s="36">
        <f t="shared" ca="1" si="11"/>
        <v>0</v>
      </c>
      <c r="S152" s="36">
        <f t="shared" ca="1" si="12"/>
        <v>0</v>
      </c>
      <c r="T152" s="36">
        <f t="shared" ca="1" si="13"/>
        <v>0</v>
      </c>
      <c r="U152" s="36">
        <f t="shared" ca="1" si="14"/>
        <v>0</v>
      </c>
      <c r="V152" s="36">
        <f t="shared" ca="1" si="15"/>
        <v>0</v>
      </c>
      <c r="W152" s="36">
        <f t="shared" ca="1" si="16"/>
        <v>0</v>
      </c>
      <c r="X152" s="36">
        <f t="shared" ca="1" si="17"/>
        <v>0</v>
      </c>
      <c r="Y152" s="36">
        <f t="shared" ca="1" si="18"/>
        <v>0</v>
      </c>
      <c r="Z152" s="36">
        <f t="shared" ca="1" si="19"/>
        <v>0</v>
      </c>
      <c r="AA152" s="36">
        <f t="shared" ca="1" si="20"/>
        <v>0</v>
      </c>
      <c r="AB152" s="36" t="str">
        <f ca="1">IFERROR(AB49*1000/BD49,"")</f>
        <v/>
      </c>
      <c r="AC152" s="30"/>
      <c r="AD152" s="35" t="s">
        <v>57</v>
      </c>
      <c r="AE152" s="37">
        <f t="shared" ca="1" si="22"/>
        <v>0</v>
      </c>
      <c r="AF152" s="37">
        <f t="shared" ca="1" si="23"/>
        <v>0</v>
      </c>
      <c r="AG152" s="37">
        <f t="shared" ca="1" si="24"/>
        <v>0</v>
      </c>
      <c r="AH152" s="37">
        <f t="shared" ca="1" si="25"/>
        <v>0</v>
      </c>
      <c r="AI152" s="37">
        <f t="shared" ca="1" si="26"/>
        <v>0</v>
      </c>
      <c r="AJ152" s="37">
        <f t="shared" ca="1" si="27"/>
        <v>0</v>
      </c>
      <c r="AK152" s="37">
        <f t="shared" ca="1" si="28"/>
        <v>0</v>
      </c>
      <c r="AL152" s="37">
        <f t="shared" ca="1" si="29"/>
        <v>0</v>
      </c>
      <c r="AM152" s="37">
        <f t="shared" ca="1" si="30"/>
        <v>0</v>
      </c>
      <c r="AN152" s="37">
        <f ca="1">IFERROR(AN49/BA49*1000,"")</f>
        <v>0</v>
      </c>
      <c r="AO152" s="37">
        <f ca="1">IFERROR(AO49/BB49*1000,"")</f>
        <v>0</v>
      </c>
      <c r="AP152" s="30"/>
      <c r="AQ152" s="54" t="s">
        <v>57</v>
      </c>
      <c r="AR152" s="39">
        <v>6977</v>
      </c>
      <c r="AS152" s="39">
        <v>7052</v>
      </c>
      <c r="AT152" s="39">
        <v>7014</v>
      </c>
      <c r="AU152" s="39">
        <v>6816</v>
      </c>
      <c r="AV152" s="39">
        <v>6810</v>
      </c>
      <c r="AW152" s="39">
        <v>6728</v>
      </c>
      <c r="AX152" s="39">
        <v>6668</v>
      </c>
      <c r="AY152" s="39">
        <v>6535</v>
      </c>
      <c r="AZ152" s="39">
        <v>6576</v>
      </c>
      <c r="BA152" s="39">
        <v>0</v>
      </c>
      <c r="BB152" s="39">
        <v>0</v>
      </c>
      <c r="BC152" s="30"/>
    </row>
    <row r="153" spans="1:55" x14ac:dyDescent="0.25">
      <c r="A153" s="32">
        <v>46</v>
      </c>
      <c r="B153" s="35" t="s">
        <v>58</v>
      </c>
      <c r="C153" s="36">
        <f t="shared" ca="1" si="31"/>
        <v>0</v>
      </c>
      <c r="D153" s="36">
        <f t="shared" ca="1" si="32"/>
        <v>0</v>
      </c>
      <c r="E153" s="36">
        <f t="shared" ca="1" si="33"/>
        <v>0</v>
      </c>
      <c r="F153" s="36">
        <f t="shared" ca="1" si="34"/>
        <v>0</v>
      </c>
      <c r="G153" s="36">
        <f t="shared" ca="1" si="35"/>
        <v>0</v>
      </c>
      <c r="H153" s="36">
        <f t="shared" ca="1" si="36"/>
        <v>0</v>
      </c>
      <c r="I153" s="36">
        <f t="shared" ca="1" si="37"/>
        <v>0</v>
      </c>
      <c r="J153" s="36">
        <f t="shared" ca="1" si="38"/>
        <v>0</v>
      </c>
      <c r="K153" s="36">
        <f t="shared" ca="1" si="39"/>
        <v>0</v>
      </c>
      <c r="L153" s="36">
        <f t="shared" ca="1" si="40"/>
        <v>0</v>
      </c>
      <c r="M153" s="36">
        <f t="shared" ca="1" si="40"/>
        <v>0</v>
      </c>
      <c r="N153" s="36" t="str">
        <f ca="1">IFERROR(N50*1000/BD50,"")</f>
        <v/>
      </c>
      <c r="O153" s="32">
        <v>46</v>
      </c>
      <c r="P153" s="35" t="s">
        <v>58</v>
      </c>
      <c r="Q153" s="36">
        <f t="shared" ca="1" si="10"/>
        <v>0</v>
      </c>
      <c r="R153" s="36">
        <f t="shared" ca="1" si="11"/>
        <v>0</v>
      </c>
      <c r="S153" s="36">
        <f t="shared" ca="1" si="12"/>
        <v>0</v>
      </c>
      <c r="T153" s="36">
        <f t="shared" ca="1" si="13"/>
        <v>0</v>
      </c>
      <c r="U153" s="36">
        <f t="shared" ca="1" si="14"/>
        <v>0</v>
      </c>
      <c r="V153" s="36">
        <f t="shared" ca="1" si="15"/>
        <v>0</v>
      </c>
      <c r="W153" s="36">
        <f t="shared" ca="1" si="16"/>
        <v>0</v>
      </c>
      <c r="X153" s="36">
        <f t="shared" ca="1" si="17"/>
        <v>0</v>
      </c>
      <c r="Y153" s="36">
        <f t="shared" ca="1" si="18"/>
        <v>0</v>
      </c>
      <c r="Z153" s="36">
        <f t="shared" ca="1" si="19"/>
        <v>0</v>
      </c>
      <c r="AA153" s="36">
        <f t="shared" ca="1" si="20"/>
        <v>0</v>
      </c>
      <c r="AB153" s="36" t="str">
        <f ca="1">IFERROR(AB50*1000/BD50,"")</f>
        <v/>
      </c>
      <c r="AC153" s="30"/>
      <c r="AD153" s="35" t="s">
        <v>58</v>
      </c>
      <c r="AE153" s="37">
        <f t="shared" ca="1" si="22"/>
        <v>0</v>
      </c>
      <c r="AF153" s="37">
        <f t="shared" ca="1" si="23"/>
        <v>0</v>
      </c>
      <c r="AG153" s="37">
        <f t="shared" ca="1" si="24"/>
        <v>0</v>
      </c>
      <c r="AH153" s="37">
        <f t="shared" ca="1" si="25"/>
        <v>0</v>
      </c>
      <c r="AI153" s="37">
        <f t="shared" ca="1" si="26"/>
        <v>0</v>
      </c>
      <c r="AJ153" s="37">
        <f t="shared" ca="1" si="27"/>
        <v>0</v>
      </c>
      <c r="AK153" s="37">
        <f t="shared" ca="1" si="28"/>
        <v>0</v>
      </c>
      <c r="AL153" s="37">
        <f t="shared" ca="1" si="29"/>
        <v>0</v>
      </c>
      <c r="AM153" s="37">
        <f t="shared" ca="1" si="30"/>
        <v>0</v>
      </c>
      <c r="AN153" s="37">
        <f ca="1">IFERROR(AN50/BA50*1000,"")</f>
        <v>0</v>
      </c>
      <c r="AO153" s="37">
        <f ca="1">IFERROR(AO50/BB50*1000,"")</f>
        <v>0</v>
      </c>
      <c r="AP153" s="30"/>
      <c r="AQ153" s="54" t="s">
        <v>58</v>
      </c>
      <c r="AR153" s="39">
        <v>3156</v>
      </c>
      <c r="AS153" s="39">
        <v>3231</v>
      </c>
      <c r="AT153" s="39">
        <v>3054</v>
      </c>
      <c r="AU153" s="39">
        <v>2933</v>
      </c>
      <c r="AV153" s="39">
        <v>2999</v>
      </c>
      <c r="AW153" s="39">
        <v>2936</v>
      </c>
      <c r="AX153" s="39">
        <v>2814</v>
      </c>
      <c r="AY153" s="39">
        <v>2757</v>
      </c>
      <c r="AZ153" s="39">
        <v>2778</v>
      </c>
      <c r="BA153" s="39">
        <v>0</v>
      </c>
      <c r="BB153" s="39">
        <v>0</v>
      </c>
      <c r="BC153" s="30"/>
    </row>
    <row r="154" spans="1:55" x14ac:dyDescent="0.25">
      <c r="A154" s="32">
        <v>47</v>
      </c>
      <c r="B154" s="35" t="s">
        <v>59</v>
      </c>
      <c r="C154" s="36">
        <f t="shared" ca="1" si="31"/>
        <v>0</v>
      </c>
      <c r="D154" s="36">
        <f t="shared" ca="1" si="32"/>
        <v>0</v>
      </c>
      <c r="E154" s="36">
        <f t="shared" ca="1" si="33"/>
        <v>0</v>
      </c>
      <c r="F154" s="36">
        <f t="shared" ca="1" si="34"/>
        <v>0</v>
      </c>
      <c r="G154" s="36">
        <f t="shared" ca="1" si="35"/>
        <v>0</v>
      </c>
      <c r="H154" s="36">
        <f t="shared" ca="1" si="36"/>
        <v>0</v>
      </c>
      <c r="I154" s="36">
        <f t="shared" ca="1" si="37"/>
        <v>0</v>
      </c>
      <c r="J154" s="36">
        <f t="shared" ca="1" si="38"/>
        <v>0</v>
      </c>
      <c r="K154" s="36">
        <f t="shared" ca="1" si="39"/>
        <v>0</v>
      </c>
      <c r="L154" s="36">
        <f t="shared" ca="1" si="40"/>
        <v>0</v>
      </c>
      <c r="M154" s="36">
        <f t="shared" ca="1" si="40"/>
        <v>0</v>
      </c>
      <c r="N154" s="36" t="str">
        <f ca="1">IFERROR(N51*1000/BD51,"")</f>
        <v/>
      </c>
      <c r="O154" s="32">
        <v>47</v>
      </c>
      <c r="P154" s="35" t="s">
        <v>59</v>
      </c>
      <c r="Q154" s="36">
        <f t="shared" ca="1" si="10"/>
        <v>0</v>
      </c>
      <c r="R154" s="36">
        <f t="shared" ca="1" si="11"/>
        <v>0</v>
      </c>
      <c r="S154" s="36">
        <f t="shared" ca="1" si="12"/>
        <v>0</v>
      </c>
      <c r="T154" s="36">
        <f t="shared" ca="1" si="13"/>
        <v>0</v>
      </c>
      <c r="U154" s="36">
        <f t="shared" ca="1" si="14"/>
        <v>0</v>
      </c>
      <c r="V154" s="36">
        <f t="shared" ca="1" si="15"/>
        <v>0</v>
      </c>
      <c r="W154" s="36">
        <f t="shared" ca="1" si="16"/>
        <v>0</v>
      </c>
      <c r="X154" s="36">
        <f t="shared" ca="1" si="17"/>
        <v>0</v>
      </c>
      <c r="Y154" s="36">
        <f t="shared" ca="1" si="18"/>
        <v>0</v>
      </c>
      <c r="Z154" s="36">
        <f t="shared" ca="1" si="19"/>
        <v>0</v>
      </c>
      <c r="AA154" s="36">
        <f t="shared" ca="1" si="20"/>
        <v>0</v>
      </c>
      <c r="AB154" s="36" t="str">
        <f ca="1">IFERROR(AB51*1000/BD51,"")</f>
        <v/>
      </c>
      <c r="AC154" s="30"/>
      <c r="AD154" s="35" t="s">
        <v>59</v>
      </c>
      <c r="AE154" s="37">
        <f t="shared" ca="1" si="22"/>
        <v>0</v>
      </c>
      <c r="AF154" s="37">
        <f t="shared" ca="1" si="23"/>
        <v>0</v>
      </c>
      <c r="AG154" s="37">
        <f t="shared" ca="1" si="24"/>
        <v>0</v>
      </c>
      <c r="AH154" s="37">
        <f t="shared" ca="1" si="25"/>
        <v>0</v>
      </c>
      <c r="AI154" s="37">
        <f t="shared" ca="1" si="26"/>
        <v>0</v>
      </c>
      <c r="AJ154" s="37">
        <f t="shared" ca="1" si="27"/>
        <v>0</v>
      </c>
      <c r="AK154" s="37">
        <f t="shared" ca="1" si="28"/>
        <v>0</v>
      </c>
      <c r="AL154" s="37">
        <f t="shared" ca="1" si="29"/>
        <v>0</v>
      </c>
      <c r="AM154" s="37">
        <f t="shared" ca="1" si="30"/>
        <v>0</v>
      </c>
      <c r="AN154" s="37">
        <f ca="1">IFERROR(AN51/BA51*1000,"")</f>
        <v>0</v>
      </c>
      <c r="AO154" s="37">
        <f ca="1">IFERROR(AO51/BB51*1000,"")</f>
        <v>0</v>
      </c>
      <c r="AP154" s="30"/>
      <c r="AQ154" s="54" t="s">
        <v>59</v>
      </c>
      <c r="AR154" s="39">
        <v>10421</v>
      </c>
      <c r="AS154" s="39">
        <v>10514</v>
      </c>
      <c r="AT154" s="39">
        <v>10240</v>
      </c>
      <c r="AU154" s="39">
        <v>10005</v>
      </c>
      <c r="AV154" s="39">
        <v>10180</v>
      </c>
      <c r="AW154" s="39">
        <v>10172</v>
      </c>
      <c r="AX154" s="39">
        <v>10034</v>
      </c>
      <c r="AY154" s="39">
        <v>9896</v>
      </c>
      <c r="AZ154" s="39">
        <v>10183</v>
      </c>
      <c r="BA154" s="39">
        <v>0</v>
      </c>
      <c r="BB154" s="39">
        <v>0</v>
      </c>
      <c r="BC154" s="30"/>
    </row>
    <row r="155" spans="1:55" x14ac:dyDescent="0.25">
      <c r="A155" s="32">
        <v>48</v>
      </c>
      <c r="B155" s="35" t="s">
        <v>60</v>
      </c>
      <c r="C155" s="36">
        <f t="shared" ca="1" si="31"/>
        <v>0</v>
      </c>
      <c r="D155" s="36">
        <f t="shared" ca="1" si="32"/>
        <v>0</v>
      </c>
      <c r="E155" s="36">
        <f t="shared" ca="1" si="33"/>
        <v>0</v>
      </c>
      <c r="F155" s="36">
        <f t="shared" ca="1" si="34"/>
        <v>0</v>
      </c>
      <c r="G155" s="36">
        <f t="shared" ca="1" si="35"/>
        <v>0</v>
      </c>
      <c r="H155" s="36">
        <f t="shared" ca="1" si="36"/>
        <v>0</v>
      </c>
      <c r="I155" s="36">
        <f t="shared" ca="1" si="37"/>
        <v>0</v>
      </c>
      <c r="J155" s="36">
        <f t="shared" ca="1" si="38"/>
        <v>0</v>
      </c>
      <c r="K155" s="36">
        <f t="shared" ca="1" si="39"/>
        <v>0</v>
      </c>
      <c r="L155" s="36">
        <f t="shared" ca="1" si="40"/>
        <v>0</v>
      </c>
      <c r="M155" s="36">
        <f t="shared" ca="1" si="40"/>
        <v>0</v>
      </c>
      <c r="N155" s="36" t="str">
        <f ca="1">IFERROR(N52*1000/BD52,"")</f>
        <v/>
      </c>
      <c r="O155" s="32">
        <v>48</v>
      </c>
      <c r="P155" s="35" t="s">
        <v>60</v>
      </c>
      <c r="Q155" s="36">
        <f t="shared" ca="1" si="10"/>
        <v>0</v>
      </c>
      <c r="R155" s="36">
        <f t="shared" ca="1" si="11"/>
        <v>0</v>
      </c>
      <c r="S155" s="36">
        <f t="shared" ca="1" si="12"/>
        <v>0</v>
      </c>
      <c r="T155" s="36">
        <f t="shared" ca="1" si="13"/>
        <v>0</v>
      </c>
      <c r="U155" s="36">
        <f t="shared" ca="1" si="14"/>
        <v>0</v>
      </c>
      <c r="V155" s="36">
        <f t="shared" ca="1" si="15"/>
        <v>0</v>
      </c>
      <c r="W155" s="36">
        <f t="shared" ca="1" si="16"/>
        <v>0</v>
      </c>
      <c r="X155" s="36">
        <f t="shared" ca="1" si="17"/>
        <v>0</v>
      </c>
      <c r="Y155" s="36">
        <f t="shared" ca="1" si="18"/>
        <v>0</v>
      </c>
      <c r="Z155" s="36">
        <f t="shared" ca="1" si="19"/>
        <v>0</v>
      </c>
      <c r="AA155" s="36">
        <f t="shared" ca="1" si="20"/>
        <v>0</v>
      </c>
      <c r="AB155" s="36" t="str">
        <f ca="1">IFERROR(AB52*1000/BD52,"")</f>
        <v/>
      </c>
      <c r="AC155" s="30"/>
      <c r="AD155" s="35" t="s">
        <v>60</v>
      </c>
      <c r="AE155" s="37">
        <f t="shared" ca="1" si="22"/>
        <v>0</v>
      </c>
      <c r="AF155" s="37">
        <f t="shared" ca="1" si="23"/>
        <v>0</v>
      </c>
      <c r="AG155" s="37">
        <f t="shared" ca="1" si="24"/>
        <v>0</v>
      </c>
      <c r="AH155" s="37">
        <f t="shared" ca="1" si="25"/>
        <v>0</v>
      </c>
      <c r="AI155" s="37">
        <f t="shared" ca="1" si="26"/>
        <v>0</v>
      </c>
      <c r="AJ155" s="37">
        <f t="shared" ca="1" si="27"/>
        <v>0</v>
      </c>
      <c r="AK155" s="37">
        <f t="shared" ca="1" si="28"/>
        <v>0</v>
      </c>
      <c r="AL155" s="37">
        <f t="shared" ca="1" si="29"/>
        <v>0</v>
      </c>
      <c r="AM155" s="37">
        <f t="shared" ca="1" si="30"/>
        <v>0</v>
      </c>
      <c r="AN155" s="37">
        <f ca="1">IFERROR(AN52/BA52*1000,"")</f>
        <v>0</v>
      </c>
      <c r="AO155" s="37">
        <f ca="1">IFERROR(AO52/BB52*1000,"")</f>
        <v>0</v>
      </c>
      <c r="AP155" s="30"/>
      <c r="AQ155" s="54" t="s">
        <v>60</v>
      </c>
      <c r="AR155" s="39">
        <v>66243</v>
      </c>
      <c r="AS155" s="39">
        <v>66625</v>
      </c>
      <c r="AT155" s="39">
        <v>65441</v>
      </c>
      <c r="AU155" s="39">
        <v>63676</v>
      </c>
      <c r="AV155" s="39">
        <v>62047</v>
      </c>
      <c r="AW155" s="39">
        <v>59914</v>
      </c>
      <c r="AX155" s="39">
        <v>57681</v>
      </c>
      <c r="AY155" s="39">
        <v>55446</v>
      </c>
      <c r="AZ155" s="39">
        <v>56216</v>
      </c>
      <c r="BA155" s="39">
        <v>0</v>
      </c>
      <c r="BB155" s="39">
        <v>0</v>
      </c>
      <c r="BC155" s="30"/>
    </row>
    <row r="156" spans="1:55" x14ac:dyDescent="0.25">
      <c r="A156" s="32">
        <v>49</v>
      </c>
      <c r="B156" s="35" t="s">
        <v>61</v>
      </c>
      <c r="C156" s="36">
        <f t="shared" ca="1" si="31"/>
        <v>0</v>
      </c>
      <c r="D156" s="36">
        <f t="shared" ca="1" si="32"/>
        <v>0</v>
      </c>
      <c r="E156" s="36">
        <f t="shared" ca="1" si="33"/>
        <v>0</v>
      </c>
      <c r="F156" s="36">
        <f t="shared" ca="1" si="34"/>
        <v>0</v>
      </c>
      <c r="G156" s="36">
        <f t="shared" ca="1" si="35"/>
        <v>0</v>
      </c>
      <c r="H156" s="36">
        <f t="shared" ca="1" si="36"/>
        <v>0</v>
      </c>
      <c r="I156" s="36">
        <f t="shared" ca="1" si="37"/>
        <v>0</v>
      </c>
      <c r="J156" s="36">
        <f t="shared" ca="1" si="38"/>
        <v>0</v>
      </c>
      <c r="K156" s="36">
        <f t="shared" ca="1" si="39"/>
        <v>0</v>
      </c>
      <c r="L156" s="36">
        <f t="shared" ca="1" si="40"/>
        <v>0</v>
      </c>
      <c r="M156" s="36">
        <f t="shared" ca="1" si="40"/>
        <v>0</v>
      </c>
      <c r="N156" s="36" t="str">
        <f ca="1">IFERROR(N53*1000/BD53,"")</f>
        <v/>
      </c>
      <c r="O156" s="32">
        <v>49</v>
      </c>
      <c r="P156" s="35" t="s">
        <v>61</v>
      </c>
      <c r="Q156" s="36">
        <f t="shared" ca="1" si="10"/>
        <v>0</v>
      </c>
      <c r="R156" s="36">
        <f t="shared" ca="1" si="11"/>
        <v>0</v>
      </c>
      <c r="S156" s="36">
        <f t="shared" ca="1" si="12"/>
        <v>0</v>
      </c>
      <c r="T156" s="36">
        <f t="shared" ca="1" si="13"/>
        <v>0</v>
      </c>
      <c r="U156" s="36">
        <f t="shared" ca="1" si="14"/>
        <v>0</v>
      </c>
      <c r="V156" s="36">
        <f t="shared" ca="1" si="15"/>
        <v>0</v>
      </c>
      <c r="W156" s="36">
        <f t="shared" ca="1" si="16"/>
        <v>0</v>
      </c>
      <c r="X156" s="36">
        <f t="shared" ca="1" si="17"/>
        <v>0</v>
      </c>
      <c r="Y156" s="36">
        <f t="shared" ca="1" si="18"/>
        <v>0</v>
      </c>
      <c r="Z156" s="36">
        <f t="shared" ca="1" si="19"/>
        <v>0</v>
      </c>
      <c r="AA156" s="36">
        <f t="shared" ca="1" si="20"/>
        <v>0</v>
      </c>
      <c r="AB156" s="36" t="str">
        <f ca="1">IFERROR(AB53*1000/BD53,"")</f>
        <v/>
      </c>
      <c r="AC156" s="30"/>
      <c r="AD156" s="35" t="s">
        <v>61</v>
      </c>
      <c r="AE156" s="37">
        <f t="shared" ca="1" si="22"/>
        <v>0</v>
      </c>
      <c r="AF156" s="37">
        <f t="shared" ca="1" si="23"/>
        <v>0</v>
      </c>
      <c r="AG156" s="37">
        <f t="shared" ca="1" si="24"/>
        <v>0</v>
      </c>
      <c r="AH156" s="37">
        <f t="shared" ca="1" si="25"/>
        <v>0</v>
      </c>
      <c r="AI156" s="37">
        <f t="shared" ca="1" si="26"/>
        <v>0</v>
      </c>
      <c r="AJ156" s="37">
        <f t="shared" ca="1" si="27"/>
        <v>0</v>
      </c>
      <c r="AK156" s="37">
        <f t="shared" ca="1" si="28"/>
        <v>0</v>
      </c>
      <c r="AL156" s="37">
        <f t="shared" ca="1" si="29"/>
        <v>0</v>
      </c>
      <c r="AM156" s="37">
        <f t="shared" ca="1" si="30"/>
        <v>0</v>
      </c>
      <c r="AN156" s="37">
        <f ca="1">IFERROR(AN53/BA53*1000,"")</f>
        <v>0</v>
      </c>
      <c r="AO156" s="37">
        <f ca="1">IFERROR(AO53/BB53*1000,"")</f>
        <v>0</v>
      </c>
      <c r="AP156" s="30"/>
      <c r="AQ156" s="54" t="s">
        <v>61</v>
      </c>
      <c r="AR156" s="39">
        <v>6647</v>
      </c>
      <c r="AS156" s="39">
        <v>6645</v>
      </c>
      <c r="AT156" s="39">
        <v>6520</v>
      </c>
      <c r="AU156" s="39">
        <v>6356</v>
      </c>
      <c r="AV156" s="39">
        <v>6329</v>
      </c>
      <c r="AW156" s="39">
        <v>6291</v>
      </c>
      <c r="AX156" s="39">
        <v>6194</v>
      </c>
      <c r="AY156" s="39">
        <v>6090</v>
      </c>
      <c r="AZ156" s="39">
        <v>6187</v>
      </c>
      <c r="BA156" s="39">
        <v>0</v>
      </c>
      <c r="BB156" s="39">
        <v>0</v>
      </c>
      <c r="BC156" s="30"/>
    </row>
    <row r="157" spans="1:55" x14ac:dyDescent="0.25">
      <c r="A157" s="32">
        <v>50</v>
      </c>
      <c r="B157" s="35" t="s">
        <v>62</v>
      </c>
      <c r="C157" s="36">
        <f t="shared" ca="1" si="31"/>
        <v>0</v>
      </c>
      <c r="D157" s="36">
        <f t="shared" ca="1" si="32"/>
        <v>0</v>
      </c>
      <c r="E157" s="36">
        <f t="shared" ca="1" si="33"/>
        <v>0</v>
      </c>
      <c r="F157" s="36">
        <f t="shared" ca="1" si="34"/>
        <v>0</v>
      </c>
      <c r="G157" s="36">
        <f t="shared" ca="1" si="35"/>
        <v>0</v>
      </c>
      <c r="H157" s="36">
        <f t="shared" ca="1" si="36"/>
        <v>0</v>
      </c>
      <c r="I157" s="36">
        <f t="shared" ca="1" si="37"/>
        <v>0</v>
      </c>
      <c r="J157" s="36">
        <f t="shared" ca="1" si="38"/>
        <v>0</v>
      </c>
      <c r="K157" s="36">
        <f t="shared" ca="1" si="39"/>
        <v>0</v>
      </c>
      <c r="L157" s="36">
        <f t="shared" ca="1" si="40"/>
        <v>0</v>
      </c>
      <c r="M157" s="36">
        <f t="shared" ca="1" si="40"/>
        <v>0</v>
      </c>
      <c r="N157" s="36" t="str">
        <f ca="1">IFERROR(N54*1000/BD54,"")</f>
        <v/>
      </c>
      <c r="O157" s="32">
        <v>50</v>
      </c>
      <c r="P157" s="35" t="s">
        <v>62</v>
      </c>
      <c r="Q157" s="36">
        <f t="shared" ca="1" si="10"/>
        <v>0</v>
      </c>
      <c r="R157" s="36">
        <f t="shared" ca="1" si="11"/>
        <v>0</v>
      </c>
      <c r="S157" s="36">
        <f t="shared" ca="1" si="12"/>
        <v>0</v>
      </c>
      <c r="T157" s="36">
        <f t="shared" ca="1" si="13"/>
        <v>0</v>
      </c>
      <c r="U157" s="36">
        <f t="shared" ca="1" si="14"/>
        <v>0</v>
      </c>
      <c r="V157" s="36">
        <f t="shared" ca="1" si="15"/>
        <v>0</v>
      </c>
      <c r="W157" s="36">
        <f t="shared" ca="1" si="16"/>
        <v>0</v>
      </c>
      <c r="X157" s="36">
        <f t="shared" ca="1" si="17"/>
        <v>0</v>
      </c>
      <c r="Y157" s="36">
        <f t="shared" ca="1" si="18"/>
        <v>0</v>
      </c>
      <c r="Z157" s="36">
        <f t="shared" ca="1" si="19"/>
        <v>0</v>
      </c>
      <c r="AA157" s="36">
        <f t="shared" ca="1" si="20"/>
        <v>0</v>
      </c>
      <c r="AB157" s="36" t="str">
        <f ca="1">IFERROR(AB54*1000/BD54,"")</f>
        <v/>
      </c>
      <c r="AC157" s="30"/>
      <c r="AD157" s="35" t="s">
        <v>62</v>
      </c>
      <c r="AE157" s="37">
        <f t="shared" ca="1" si="22"/>
        <v>0</v>
      </c>
      <c r="AF157" s="37">
        <f t="shared" ca="1" si="23"/>
        <v>0</v>
      </c>
      <c r="AG157" s="37">
        <f t="shared" ca="1" si="24"/>
        <v>0</v>
      </c>
      <c r="AH157" s="37">
        <f t="shared" ca="1" si="25"/>
        <v>0</v>
      </c>
      <c r="AI157" s="37">
        <f t="shared" ca="1" si="26"/>
        <v>0</v>
      </c>
      <c r="AJ157" s="37">
        <f t="shared" ca="1" si="27"/>
        <v>0</v>
      </c>
      <c r="AK157" s="37">
        <f t="shared" ca="1" si="28"/>
        <v>0</v>
      </c>
      <c r="AL157" s="37">
        <f t="shared" ca="1" si="29"/>
        <v>0</v>
      </c>
      <c r="AM157" s="37">
        <f t="shared" ca="1" si="30"/>
        <v>0</v>
      </c>
      <c r="AN157" s="37">
        <f ca="1">IFERROR(AN54/BA54*1000,"")</f>
        <v>0</v>
      </c>
      <c r="AO157" s="37">
        <f ca="1">IFERROR(AO54/BB54*1000,"")</f>
        <v>0</v>
      </c>
      <c r="AP157" s="30"/>
      <c r="AQ157" s="54" t="s">
        <v>62</v>
      </c>
      <c r="AR157" s="39">
        <v>2081</v>
      </c>
      <c r="AS157" s="39">
        <v>2068</v>
      </c>
      <c r="AT157" s="39">
        <v>1957</v>
      </c>
      <c r="AU157" s="39">
        <v>1901</v>
      </c>
      <c r="AV157" s="39">
        <v>1927</v>
      </c>
      <c r="AW157" s="39">
        <v>1910</v>
      </c>
      <c r="AX157" s="39">
        <v>1929</v>
      </c>
      <c r="AY157" s="39">
        <v>1883</v>
      </c>
      <c r="AZ157" s="39">
        <v>1862</v>
      </c>
      <c r="BA157" s="39">
        <v>0</v>
      </c>
      <c r="BB157" s="39">
        <v>0</v>
      </c>
      <c r="BC157" s="30"/>
    </row>
    <row r="158" spans="1:55" x14ac:dyDescent="0.25">
      <c r="A158" s="32">
        <v>51</v>
      </c>
      <c r="B158" s="35" t="s">
        <v>63</v>
      </c>
      <c r="C158" s="36">
        <f t="shared" ca="1" si="31"/>
        <v>0</v>
      </c>
      <c r="D158" s="36">
        <f t="shared" ca="1" si="32"/>
        <v>0</v>
      </c>
      <c r="E158" s="36">
        <f t="shared" ca="1" si="33"/>
        <v>0</v>
      </c>
      <c r="F158" s="36">
        <f t="shared" ca="1" si="34"/>
        <v>0</v>
      </c>
      <c r="G158" s="36">
        <f t="shared" ca="1" si="35"/>
        <v>0</v>
      </c>
      <c r="H158" s="36">
        <f t="shared" ca="1" si="36"/>
        <v>0</v>
      </c>
      <c r="I158" s="36">
        <f t="shared" ca="1" si="37"/>
        <v>0</v>
      </c>
      <c r="J158" s="36">
        <f t="shared" ca="1" si="38"/>
        <v>0</v>
      </c>
      <c r="K158" s="36">
        <f t="shared" ca="1" si="39"/>
        <v>0</v>
      </c>
      <c r="L158" s="36">
        <f t="shared" ca="1" si="40"/>
        <v>0</v>
      </c>
      <c r="M158" s="36">
        <f t="shared" ca="1" si="40"/>
        <v>0</v>
      </c>
      <c r="N158" s="36" t="str">
        <f ca="1">IFERROR(N55*1000/BD55,"")</f>
        <v/>
      </c>
      <c r="O158" s="32">
        <v>51</v>
      </c>
      <c r="P158" s="35" t="s">
        <v>63</v>
      </c>
      <c r="Q158" s="36">
        <f t="shared" ca="1" si="10"/>
        <v>0</v>
      </c>
      <c r="R158" s="36">
        <f t="shared" ca="1" si="11"/>
        <v>0</v>
      </c>
      <c r="S158" s="36">
        <f t="shared" ca="1" si="12"/>
        <v>0</v>
      </c>
      <c r="T158" s="36">
        <f t="shared" ca="1" si="13"/>
        <v>0</v>
      </c>
      <c r="U158" s="36">
        <f t="shared" ca="1" si="14"/>
        <v>0</v>
      </c>
      <c r="V158" s="36">
        <f t="shared" ca="1" si="15"/>
        <v>0</v>
      </c>
      <c r="W158" s="36">
        <f t="shared" ca="1" si="16"/>
        <v>0</v>
      </c>
      <c r="X158" s="36">
        <f t="shared" ca="1" si="17"/>
        <v>0</v>
      </c>
      <c r="Y158" s="36">
        <f t="shared" ca="1" si="18"/>
        <v>0</v>
      </c>
      <c r="Z158" s="36">
        <f t="shared" ca="1" si="19"/>
        <v>0</v>
      </c>
      <c r="AA158" s="36">
        <f t="shared" ca="1" si="20"/>
        <v>0</v>
      </c>
      <c r="AB158" s="36" t="str">
        <f ca="1">IFERROR(AB55*1000/BD55,"")</f>
        <v/>
      </c>
      <c r="AC158" s="30"/>
      <c r="AD158" s="35" t="s">
        <v>63</v>
      </c>
      <c r="AE158" s="37">
        <f t="shared" ca="1" si="22"/>
        <v>0</v>
      </c>
      <c r="AF158" s="37">
        <f t="shared" ca="1" si="23"/>
        <v>0</v>
      </c>
      <c r="AG158" s="37">
        <f t="shared" ca="1" si="24"/>
        <v>0</v>
      </c>
      <c r="AH158" s="37">
        <f t="shared" ca="1" si="25"/>
        <v>0</v>
      </c>
      <c r="AI158" s="37">
        <f t="shared" ca="1" si="26"/>
        <v>0</v>
      </c>
      <c r="AJ158" s="37">
        <f t="shared" ca="1" si="27"/>
        <v>0</v>
      </c>
      <c r="AK158" s="37">
        <f t="shared" ca="1" si="28"/>
        <v>0</v>
      </c>
      <c r="AL158" s="37">
        <f t="shared" ca="1" si="29"/>
        <v>0</v>
      </c>
      <c r="AM158" s="37">
        <f t="shared" ca="1" si="30"/>
        <v>0</v>
      </c>
      <c r="AN158" s="37">
        <f ca="1">IFERROR(AN55/BA55*1000,"")</f>
        <v>0</v>
      </c>
      <c r="AO158" s="37">
        <f ca="1">IFERROR(AO55/BB55*1000,"")</f>
        <v>0</v>
      </c>
      <c r="AP158" s="30"/>
      <c r="AQ158" s="54" t="s">
        <v>63</v>
      </c>
      <c r="AR158" s="39">
        <v>2291</v>
      </c>
      <c r="AS158" s="39">
        <v>2315</v>
      </c>
      <c r="AT158" s="39">
        <v>2311</v>
      </c>
      <c r="AU158" s="39">
        <v>2273</v>
      </c>
      <c r="AV158" s="39">
        <v>2280</v>
      </c>
      <c r="AW158" s="39">
        <v>2229</v>
      </c>
      <c r="AX158" s="39">
        <v>2227</v>
      </c>
      <c r="AY158" s="39">
        <v>2190</v>
      </c>
      <c r="AZ158" s="39">
        <v>2226</v>
      </c>
      <c r="BA158" s="39">
        <v>0</v>
      </c>
      <c r="BB158" s="39">
        <v>0</v>
      </c>
      <c r="BC158" s="30"/>
    </row>
    <row r="159" spans="1:55" x14ac:dyDescent="0.25">
      <c r="A159" s="32">
        <v>52</v>
      </c>
      <c r="B159" s="35" t="s">
        <v>64</v>
      </c>
      <c r="C159" s="36">
        <f t="shared" ca="1" si="31"/>
        <v>0</v>
      </c>
      <c r="D159" s="36">
        <f t="shared" ca="1" si="32"/>
        <v>0</v>
      </c>
      <c r="E159" s="36">
        <f t="shared" ca="1" si="33"/>
        <v>0</v>
      </c>
      <c r="F159" s="36">
        <f t="shared" ca="1" si="34"/>
        <v>0</v>
      </c>
      <c r="G159" s="36">
        <f t="shared" ca="1" si="35"/>
        <v>0</v>
      </c>
      <c r="H159" s="36">
        <f t="shared" ca="1" si="36"/>
        <v>0</v>
      </c>
      <c r="I159" s="36">
        <f t="shared" ca="1" si="37"/>
        <v>0</v>
      </c>
      <c r="J159" s="36">
        <f t="shared" ca="1" si="38"/>
        <v>0</v>
      </c>
      <c r="K159" s="36">
        <f t="shared" ca="1" si="39"/>
        <v>0</v>
      </c>
      <c r="L159" s="36">
        <f t="shared" ca="1" si="40"/>
        <v>0</v>
      </c>
      <c r="M159" s="36">
        <f t="shared" ca="1" si="40"/>
        <v>0</v>
      </c>
      <c r="N159" s="36" t="str">
        <f ca="1">IFERROR(N56*1000/BD56,"")</f>
        <v/>
      </c>
      <c r="O159" s="32">
        <v>52</v>
      </c>
      <c r="P159" s="35" t="s">
        <v>64</v>
      </c>
      <c r="Q159" s="36">
        <f t="shared" ca="1" si="10"/>
        <v>0</v>
      </c>
      <c r="R159" s="36">
        <f t="shared" ca="1" si="11"/>
        <v>0</v>
      </c>
      <c r="S159" s="36">
        <f t="shared" ca="1" si="12"/>
        <v>0</v>
      </c>
      <c r="T159" s="36">
        <f t="shared" ca="1" si="13"/>
        <v>0</v>
      </c>
      <c r="U159" s="36">
        <f t="shared" ca="1" si="14"/>
        <v>0</v>
      </c>
      <c r="V159" s="36">
        <f t="shared" ca="1" si="15"/>
        <v>0</v>
      </c>
      <c r="W159" s="36">
        <f t="shared" ca="1" si="16"/>
        <v>0</v>
      </c>
      <c r="X159" s="36">
        <f t="shared" ca="1" si="17"/>
        <v>0</v>
      </c>
      <c r="Y159" s="36">
        <f t="shared" ca="1" si="18"/>
        <v>0</v>
      </c>
      <c r="Z159" s="36">
        <f t="shared" ca="1" si="19"/>
        <v>0</v>
      </c>
      <c r="AA159" s="36">
        <f t="shared" ca="1" si="20"/>
        <v>0</v>
      </c>
      <c r="AB159" s="36" t="str">
        <f ca="1">IFERROR(AB56*1000/BD56,"")</f>
        <v/>
      </c>
      <c r="AC159" s="30"/>
      <c r="AD159" s="35" t="s">
        <v>64</v>
      </c>
      <c r="AE159" s="37">
        <f t="shared" ca="1" si="22"/>
        <v>0</v>
      </c>
      <c r="AF159" s="37">
        <f t="shared" ca="1" si="23"/>
        <v>0</v>
      </c>
      <c r="AG159" s="37">
        <f t="shared" ca="1" si="24"/>
        <v>0</v>
      </c>
      <c r="AH159" s="37">
        <f t="shared" ca="1" si="25"/>
        <v>0</v>
      </c>
      <c r="AI159" s="37">
        <f t="shared" ca="1" si="26"/>
        <v>0</v>
      </c>
      <c r="AJ159" s="37">
        <f t="shared" ca="1" si="27"/>
        <v>0</v>
      </c>
      <c r="AK159" s="37">
        <f t="shared" ca="1" si="28"/>
        <v>0</v>
      </c>
      <c r="AL159" s="37">
        <f t="shared" ca="1" si="29"/>
        <v>0</v>
      </c>
      <c r="AM159" s="37">
        <f t="shared" ca="1" si="30"/>
        <v>0</v>
      </c>
      <c r="AN159" s="37">
        <f ca="1">IFERROR(AN56/BA56*1000,"")</f>
        <v>0</v>
      </c>
      <c r="AO159" s="37">
        <f ca="1">IFERROR(AO56/BB56*1000,"")</f>
        <v>0</v>
      </c>
      <c r="AP159" s="30"/>
      <c r="AQ159" s="54" t="s">
        <v>64</v>
      </c>
      <c r="AR159" s="39">
        <v>2321</v>
      </c>
      <c r="AS159" s="39">
        <v>2319</v>
      </c>
      <c r="AT159" s="39">
        <v>2276</v>
      </c>
      <c r="AU159" s="39">
        <v>2198</v>
      </c>
      <c r="AV159" s="39">
        <v>2212</v>
      </c>
      <c r="AW159" s="39">
        <v>2289</v>
      </c>
      <c r="AX159" s="39">
        <v>2273</v>
      </c>
      <c r="AY159" s="39">
        <v>2209</v>
      </c>
      <c r="AZ159" s="39">
        <v>2192</v>
      </c>
      <c r="BA159" s="39">
        <v>0</v>
      </c>
      <c r="BB159" s="39">
        <v>0</v>
      </c>
      <c r="BC159" s="30"/>
    </row>
    <row r="160" spans="1:55" x14ac:dyDescent="0.25">
      <c r="A160" s="32">
        <v>53</v>
      </c>
      <c r="B160" s="35" t="s">
        <v>65</v>
      </c>
      <c r="C160" s="36">
        <f t="shared" ca="1" si="31"/>
        <v>0</v>
      </c>
      <c r="D160" s="36">
        <f t="shared" ca="1" si="32"/>
        <v>0</v>
      </c>
      <c r="E160" s="36">
        <f t="shared" ca="1" si="33"/>
        <v>0</v>
      </c>
      <c r="F160" s="36">
        <f t="shared" ca="1" si="34"/>
        <v>0</v>
      </c>
      <c r="G160" s="36">
        <f t="shared" ca="1" si="35"/>
        <v>0</v>
      </c>
      <c r="H160" s="36">
        <f t="shared" ca="1" si="36"/>
        <v>0</v>
      </c>
      <c r="I160" s="36">
        <f t="shared" ca="1" si="37"/>
        <v>0</v>
      </c>
      <c r="J160" s="36">
        <f t="shared" ca="1" si="38"/>
        <v>0</v>
      </c>
      <c r="K160" s="36">
        <f t="shared" ca="1" si="39"/>
        <v>0</v>
      </c>
      <c r="L160" s="36">
        <f t="shared" ca="1" si="40"/>
        <v>0</v>
      </c>
      <c r="M160" s="36">
        <f t="shared" ca="1" si="40"/>
        <v>0</v>
      </c>
      <c r="N160" s="36" t="str">
        <f ca="1">IFERROR(N57*1000/BD57,"")</f>
        <v/>
      </c>
      <c r="O160" s="32">
        <v>53</v>
      </c>
      <c r="P160" s="35" t="s">
        <v>65</v>
      </c>
      <c r="Q160" s="36">
        <f t="shared" ca="1" si="10"/>
        <v>0</v>
      </c>
      <c r="R160" s="36">
        <f t="shared" ca="1" si="11"/>
        <v>0</v>
      </c>
      <c r="S160" s="36">
        <f t="shared" ca="1" si="12"/>
        <v>0</v>
      </c>
      <c r="T160" s="36">
        <f t="shared" ca="1" si="13"/>
        <v>0</v>
      </c>
      <c r="U160" s="36">
        <f t="shared" ca="1" si="14"/>
        <v>0</v>
      </c>
      <c r="V160" s="36">
        <f t="shared" ca="1" si="15"/>
        <v>0</v>
      </c>
      <c r="W160" s="36">
        <f t="shared" ca="1" si="16"/>
        <v>0</v>
      </c>
      <c r="X160" s="36">
        <f t="shared" ca="1" si="17"/>
        <v>0</v>
      </c>
      <c r="Y160" s="36">
        <f t="shared" ca="1" si="18"/>
        <v>0</v>
      </c>
      <c r="Z160" s="36">
        <f t="shared" ca="1" si="19"/>
        <v>0</v>
      </c>
      <c r="AA160" s="36">
        <f t="shared" ca="1" si="20"/>
        <v>0</v>
      </c>
      <c r="AB160" s="36" t="str">
        <f ca="1">IFERROR(AB57*1000/BD57,"")</f>
        <v/>
      </c>
      <c r="AC160" s="30"/>
      <c r="AD160" s="35" t="s">
        <v>65</v>
      </c>
      <c r="AE160" s="37">
        <f t="shared" ca="1" si="22"/>
        <v>0</v>
      </c>
      <c r="AF160" s="37">
        <f t="shared" ca="1" si="23"/>
        <v>0</v>
      </c>
      <c r="AG160" s="37">
        <f t="shared" ca="1" si="24"/>
        <v>0</v>
      </c>
      <c r="AH160" s="37">
        <f t="shared" ca="1" si="25"/>
        <v>0</v>
      </c>
      <c r="AI160" s="37">
        <f t="shared" ca="1" si="26"/>
        <v>0</v>
      </c>
      <c r="AJ160" s="37">
        <f t="shared" ca="1" si="27"/>
        <v>0</v>
      </c>
      <c r="AK160" s="37">
        <f t="shared" ca="1" si="28"/>
        <v>0</v>
      </c>
      <c r="AL160" s="37">
        <f t="shared" ca="1" si="29"/>
        <v>0</v>
      </c>
      <c r="AM160" s="37">
        <f t="shared" ca="1" si="30"/>
        <v>0</v>
      </c>
      <c r="AN160" s="37">
        <f ca="1">IFERROR(AN57/BA57*1000,"")</f>
        <v>0</v>
      </c>
      <c r="AO160" s="37">
        <f ca="1">IFERROR(AO57/BB57*1000,"")</f>
        <v>0</v>
      </c>
      <c r="AP160" s="30"/>
      <c r="AQ160" s="54" t="s">
        <v>65</v>
      </c>
      <c r="AR160" s="39">
        <v>8362</v>
      </c>
      <c r="AS160" s="39">
        <v>8239</v>
      </c>
      <c r="AT160" s="39">
        <v>7965</v>
      </c>
      <c r="AU160" s="39">
        <v>7601</v>
      </c>
      <c r="AV160" s="39">
        <v>7452</v>
      </c>
      <c r="AW160" s="39">
        <v>7428</v>
      </c>
      <c r="AX160" s="39">
        <v>7297</v>
      </c>
      <c r="AY160" s="39">
        <v>7174</v>
      </c>
      <c r="AZ160" s="39">
        <v>7130</v>
      </c>
      <c r="BA160" s="39">
        <v>0</v>
      </c>
      <c r="BB160" s="39">
        <v>0</v>
      </c>
      <c r="BC160" s="30"/>
    </row>
    <row r="161" spans="1:55" x14ac:dyDescent="0.25">
      <c r="A161" s="32">
        <v>54</v>
      </c>
      <c r="B161" s="35" t="s">
        <v>66</v>
      </c>
      <c r="C161" s="36">
        <f t="shared" ca="1" si="31"/>
        <v>0</v>
      </c>
      <c r="D161" s="36">
        <f t="shared" ca="1" si="32"/>
        <v>0</v>
      </c>
      <c r="E161" s="36">
        <f t="shared" ca="1" si="33"/>
        <v>0</v>
      </c>
      <c r="F161" s="36">
        <f t="shared" ca="1" si="34"/>
        <v>0</v>
      </c>
      <c r="G161" s="36">
        <f t="shared" ca="1" si="35"/>
        <v>0</v>
      </c>
      <c r="H161" s="36">
        <f t="shared" ca="1" si="36"/>
        <v>0</v>
      </c>
      <c r="I161" s="36">
        <f t="shared" ca="1" si="37"/>
        <v>0</v>
      </c>
      <c r="J161" s="36">
        <f t="shared" ca="1" si="38"/>
        <v>0</v>
      </c>
      <c r="K161" s="36">
        <f t="shared" ca="1" si="39"/>
        <v>0</v>
      </c>
      <c r="L161" s="36">
        <f t="shared" ca="1" si="40"/>
        <v>0</v>
      </c>
      <c r="M161" s="36">
        <f t="shared" ca="1" si="40"/>
        <v>0</v>
      </c>
      <c r="N161" s="36" t="str">
        <f ca="1">IFERROR(N58*1000/BD58,"")</f>
        <v/>
      </c>
      <c r="O161" s="32">
        <v>54</v>
      </c>
      <c r="P161" s="35" t="s">
        <v>66</v>
      </c>
      <c r="Q161" s="36">
        <f t="shared" ca="1" si="10"/>
        <v>0</v>
      </c>
      <c r="R161" s="36">
        <f t="shared" ca="1" si="11"/>
        <v>0</v>
      </c>
      <c r="S161" s="36">
        <f t="shared" ca="1" si="12"/>
        <v>0</v>
      </c>
      <c r="T161" s="36">
        <f t="shared" ca="1" si="13"/>
        <v>0</v>
      </c>
      <c r="U161" s="36">
        <f t="shared" ca="1" si="14"/>
        <v>0</v>
      </c>
      <c r="V161" s="36">
        <f t="shared" ca="1" si="15"/>
        <v>0</v>
      </c>
      <c r="W161" s="36">
        <f t="shared" ca="1" si="16"/>
        <v>0</v>
      </c>
      <c r="X161" s="36">
        <f t="shared" ca="1" si="17"/>
        <v>0</v>
      </c>
      <c r="Y161" s="36">
        <f t="shared" ca="1" si="18"/>
        <v>0</v>
      </c>
      <c r="Z161" s="36">
        <f t="shared" ca="1" si="19"/>
        <v>0</v>
      </c>
      <c r="AA161" s="36">
        <f t="shared" ca="1" si="20"/>
        <v>0</v>
      </c>
      <c r="AB161" s="36" t="str">
        <f ca="1">IFERROR(AB58*1000/BD58,"")</f>
        <v/>
      </c>
      <c r="AC161" s="30"/>
      <c r="AD161" s="35" t="s">
        <v>66</v>
      </c>
      <c r="AE161" s="37">
        <f t="shared" ca="1" si="22"/>
        <v>0</v>
      </c>
      <c r="AF161" s="37">
        <f t="shared" ca="1" si="23"/>
        <v>0</v>
      </c>
      <c r="AG161" s="37">
        <f t="shared" ca="1" si="24"/>
        <v>0</v>
      </c>
      <c r="AH161" s="37">
        <f t="shared" ca="1" si="25"/>
        <v>0</v>
      </c>
      <c r="AI161" s="37">
        <f t="shared" ca="1" si="26"/>
        <v>0</v>
      </c>
      <c r="AJ161" s="37">
        <f t="shared" ca="1" si="27"/>
        <v>0</v>
      </c>
      <c r="AK161" s="37">
        <f t="shared" ca="1" si="28"/>
        <v>0</v>
      </c>
      <c r="AL161" s="37">
        <f t="shared" ca="1" si="29"/>
        <v>0</v>
      </c>
      <c r="AM161" s="37">
        <f t="shared" ca="1" si="30"/>
        <v>0</v>
      </c>
      <c r="AN161" s="37">
        <f ca="1">IFERROR(AN58/BA58*1000,"")</f>
        <v>0</v>
      </c>
      <c r="AO161" s="37">
        <f ca="1">IFERROR(AO58/BB58*1000,"")</f>
        <v>0</v>
      </c>
      <c r="AP161" s="30"/>
      <c r="AQ161" s="54" t="s">
        <v>66</v>
      </c>
      <c r="AR161" s="39">
        <v>3753</v>
      </c>
      <c r="AS161" s="39">
        <v>3764</v>
      </c>
      <c r="AT161" s="39">
        <v>3720</v>
      </c>
      <c r="AU161" s="39">
        <v>3671</v>
      </c>
      <c r="AV161" s="39">
        <v>3615</v>
      </c>
      <c r="AW161" s="39">
        <v>3529</v>
      </c>
      <c r="AX161" s="39">
        <v>3421</v>
      </c>
      <c r="AY161" s="39">
        <v>3327</v>
      </c>
      <c r="AZ161" s="39">
        <v>3412</v>
      </c>
      <c r="BA161" s="39">
        <v>0</v>
      </c>
      <c r="BB161" s="39">
        <v>0</v>
      </c>
      <c r="BC161" s="30"/>
    </row>
    <row r="162" spans="1:55" x14ac:dyDescent="0.25">
      <c r="A162" s="32">
        <v>55</v>
      </c>
      <c r="B162" s="35" t="s">
        <v>67</v>
      </c>
      <c r="C162" s="36">
        <f t="shared" ca="1" si="31"/>
        <v>0</v>
      </c>
      <c r="D162" s="36">
        <f t="shared" ca="1" si="32"/>
        <v>0</v>
      </c>
      <c r="E162" s="36">
        <f t="shared" ca="1" si="33"/>
        <v>0</v>
      </c>
      <c r="F162" s="36">
        <f t="shared" ca="1" si="34"/>
        <v>0</v>
      </c>
      <c r="G162" s="36">
        <f t="shared" ca="1" si="35"/>
        <v>0</v>
      </c>
      <c r="H162" s="36">
        <f t="shared" ca="1" si="36"/>
        <v>0</v>
      </c>
      <c r="I162" s="36">
        <f t="shared" ca="1" si="37"/>
        <v>0</v>
      </c>
      <c r="J162" s="36">
        <f t="shared" ca="1" si="38"/>
        <v>0</v>
      </c>
      <c r="K162" s="36">
        <f t="shared" ca="1" si="39"/>
        <v>0</v>
      </c>
      <c r="L162" s="36">
        <f t="shared" ca="1" si="40"/>
        <v>0</v>
      </c>
      <c r="M162" s="36">
        <f t="shared" ca="1" si="40"/>
        <v>0</v>
      </c>
      <c r="N162" s="36" t="str">
        <f ca="1">IFERROR(N59*1000/BD59,"")</f>
        <v/>
      </c>
      <c r="O162" s="32">
        <v>55</v>
      </c>
      <c r="P162" s="35" t="s">
        <v>67</v>
      </c>
      <c r="Q162" s="36">
        <f t="shared" ca="1" si="10"/>
        <v>0</v>
      </c>
      <c r="R162" s="36">
        <f t="shared" ca="1" si="11"/>
        <v>0</v>
      </c>
      <c r="S162" s="36">
        <f t="shared" ca="1" si="12"/>
        <v>0</v>
      </c>
      <c r="T162" s="36">
        <f t="shared" ca="1" si="13"/>
        <v>0</v>
      </c>
      <c r="U162" s="36">
        <f t="shared" ca="1" si="14"/>
        <v>0</v>
      </c>
      <c r="V162" s="36">
        <f t="shared" ca="1" si="15"/>
        <v>0</v>
      </c>
      <c r="W162" s="36">
        <f t="shared" ca="1" si="16"/>
        <v>0</v>
      </c>
      <c r="X162" s="36">
        <f t="shared" ca="1" si="17"/>
        <v>0</v>
      </c>
      <c r="Y162" s="36">
        <f t="shared" ca="1" si="18"/>
        <v>0</v>
      </c>
      <c r="Z162" s="36">
        <f t="shared" ca="1" si="19"/>
        <v>0</v>
      </c>
      <c r="AA162" s="36">
        <f t="shared" ca="1" si="20"/>
        <v>0</v>
      </c>
      <c r="AB162" s="36" t="str">
        <f ca="1">IFERROR(AB59*1000/BD59,"")</f>
        <v/>
      </c>
      <c r="AC162" s="30"/>
      <c r="AD162" s="35" t="s">
        <v>67</v>
      </c>
      <c r="AE162" s="37">
        <f t="shared" ca="1" si="22"/>
        <v>0</v>
      </c>
      <c r="AF162" s="37">
        <f t="shared" ca="1" si="23"/>
        <v>0</v>
      </c>
      <c r="AG162" s="37">
        <f t="shared" ca="1" si="24"/>
        <v>0</v>
      </c>
      <c r="AH162" s="37">
        <f t="shared" ca="1" si="25"/>
        <v>0</v>
      </c>
      <c r="AI162" s="37">
        <f t="shared" ca="1" si="26"/>
        <v>0</v>
      </c>
      <c r="AJ162" s="37">
        <f t="shared" ca="1" si="27"/>
        <v>0</v>
      </c>
      <c r="AK162" s="37">
        <f t="shared" ca="1" si="28"/>
        <v>0</v>
      </c>
      <c r="AL162" s="37">
        <f t="shared" ca="1" si="29"/>
        <v>0</v>
      </c>
      <c r="AM162" s="37">
        <f t="shared" ca="1" si="30"/>
        <v>0</v>
      </c>
      <c r="AN162" s="37">
        <f ca="1">IFERROR(AN59/BA59*1000,"")</f>
        <v>0</v>
      </c>
      <c r="AO162" s="37">
        <f ca="1">IFERROR(AO59/BB59*1000,"")</f>
        <v>0</v>
      </c>
      <c r="AP162" s="30"/>
      <c r="AQ162" s="54" t="s">
        <v>67</v>
      </c>
      <c r="AR162" s="39">
        <v>225</v>
      </c>
      <c r="AS162" s="39">
        <v>208</v>
      </c>
      <c r="AT162" s="39">
        <v>208</v>
      </c>
      <c r="AU162" s="39">
        <v>196</v>
      </c>
      <c r="AV162" s="39">
        <v>205</v>
      </c>
      <c r="AW162" s="39">
        <v>206</v>
      </c>
      <c r="AX162" s="39">
        <v>196</v>
      </c>
      <c r="AY162" s="39">
        <v>198</v>
      </c>
      <c r="AZ162" s="39">
        <v>197</v>
      </c>
      <c r="BA162" s="39">
        <v>0</v>
      </c>
      <c r="BB162" s="39">
        <v>0</v>
      </c>
      <c r="BC162" s="30"/>
    </row>
    <row r="163" spans="1:55" x14ac:dyDescent="0.25">
      <c r="A163" s="32">
        <v>56</v>
      </c>
      <c r="B163" s="35" t="s">
        <v>68</v>
      </c>
      <c r="C163" s="36">
        <f t="shared" ca="1" si="31"/>
        <v>0</v>
      </c>
      <c r="D163" s="36">
        <f t="shared" ca="1" si="32"/>
        <v>0</v>
      </c>
      <c r="E163" s="36">
        <f t="shared" ca="1" si="33"/>
        <v>0</v>
      </c>
      <c r="F163" s="36">
        <f t="shared" ca="1" si="34"/>
        <v>0</v>
      </c>
      <c r="G163" s="36">
        <f t="shared" ca="1" si="35"/>
        <v>0</v>
      </c>
      <c r="H163" s="36">
        <f t="shared" ca="1" si="36"/>
        <v>0</v>
      </c>
      <c r="I163" s="36">
        <f t="shared" ca="1" si="37"/>
        <v>0</v>
      </c>
      <c r="J163" s="36">
        <f t="shared" ca="1" si="38"/>
        <v>0</v>
      </c>
      <c r="K163" s="36">
        <f t="shared" ca="1" si="39"/>
        <v>0</v>
      </c>
      <c r="L163" s="36">
        <f t="shared" ca="1" si="40"/>
        <v>0</v>
      </c>
      <c r="M163" s="36">
        <f t="shared" ca="1" si="40"/>
        <v>0</v>
      </c>
      <c r="N163" s="36" t="str">
        <f ca="1">IFERROR(N60*1000/BD60,"")</f>
        <v/>
      </c>
      <c r="O163" s="32">
        <v>56</v>
      </c>
      <c r="P163" s="35" t="s">
        <v>68</v>
      </c>
      <c r="Q163" s="36">
        <f t="shared" ca="1" si="10"/>
        <v>0</v>
      </c>
      <c r="R163" s="36">
        <f t="shared" ca="1" si="11"/>
        <v>0</v>
      </c>
      <c r="S163" s="36">
        <f t="shared" ca="1" si="12"/>
        <v>0</v>
      </c>
      <c r="T163" s="36">
        <f t="shared" ca="1" si="13"/>
        <v>0</v>
      </c>
      <c r="U163" s="36">
        <f t="shared" ca="1" si="14"/>
        <v>0</v>
      </c>
      <c r="V163" s="36">
        <f t="shared" ca="1" si="15"/>
        <v>0</v>
      </c>
      <c r="W163" s="36">
        <f t="shared" ca="1" si="16"/>
        <v>0</v>
      </c>
      <c r="X163" s="36">
        <f t="shared" ca="1" si="17"/>
        <v>0</v>
      </c>
      <c r="Y163" s="36">
        <f t="shared" ca="1" si="18"/>
        <v>0</v>
      </c>
      <c r="Z163" s="36">
        <f t="shared" ca="1" si="19"/>
        <v>0</v>
      </c>
      <c r="AA163" s="36">
        <f t="shared" ca="1" si="20"/>
        <v>0</v>
      </c>
      <c r="AB163" s="36" t="str">
        <f ca="1">IFERROR(AB60*1000/BD60,"")</f>
        <v/>
      </c>
      <c r="AC163" s="30"/>
      <c r="AD163" s="35" t="s">
        <v>68</v>
      </c>
      <c r="AE163" s="37">
        <f t="shared" ca="1" si="22"/>
        <v>0</v>
      </c>
      <c r="AF163" s="37">
        <f t="shared" ca="1" si="23"/>
        <v>0</v>
      </c>
      <c r="AG163" s="37">
        <f t="shared" ca="1" si="24"/>
        <v>0</v>
      </c>
      <c r="AH163" s="37">
        <f t="shared" ca="1" si="25"/>
        <v>0</v>
      </c>
      <c r="AI163" s="37">
        <f t="shared" ca="1" si="26"/>
        <v>0</v>
      </c>
      <c r="AJ163" s="37">
        <f t="shared" ca="1" si="27"/>
        <v>0</v>
      </c>
      <c r="AK163" s="37">
        <f t="shared" ca="1" si="28"/>
        <v>0</v>
      </c>
      <c r="AL163" s="37">
        <f t="shared" ca="1" si="29"/>
        <v>0</v>
      </c>
      <c r="AM163" s="37">
        <f t="shared" ca="1" si="30"/>
        <v>0</v>
      </c>
      <c r="AN163" s="37">
        <f ca="1">IFERROR(AN60/BA60*1000,"")</f>
        <v>0</v>
      </c>
      <c r="AO163" s="37">
        <f ca="1">IFERROR(AO60/BB60*1000,"")</f>
        <v>0</v>
      </c>
      <c r="AP163" s="30"/>
      <c r="AQ163" s="54" t="s">
        <v>68</v>
      </c>
      <c r="AR163" s="39">
        <v>5476</v>
      </c>
      <c r="AS163" s="39">
        <v>5425</v>
      </c>
      <c r="AT163" s="39">
        <v>5315</v>
      </c>
      <c r="AU163" s="39">
        <v>5286</v>
      </c>
      <c r="AV163" s="39">
        <v>5227</v>
      </c>
      <c r="AW163" s="39">
        <v>5058</v>
      </c>
      <c r="AX163" s="39">
        <v>4950</v>
      </c>
      <c r="AY163" s="39">
        <v>4867</v>
      </c>
      <c r="AZ163" s="39">
        <v>4849</v>
      </c>
      <c r="BA163" s="39">
        <v>0</v>
      </c>
      <c r="BB163" s="39">
        <v>0</v>
      </c>
      <c r="BC163" s="30"/>
    </row>
    <row r="164" spans="1:55" x14ac:dyDescent="0.25">
      <c r="A164" s="32">
        <v>57</v>
      </c>
      <c r="B164" s="35" t="s">
        <v>69</v>
      </c>
      <c r="C164" s="36">
        <f t="shared" ca="1" si="31"/>
        <v>0</v>
      </c>
      <c r="D164" s="36">
        <f t="shared" ca="1" si="32"/>
        <v>0</v>
      </c>
      <c r="E164" s="36">
        <f t="shared" ca="1" si="33"/>
        <v>0</v>
      </c>
      <c r="F164" s="36">
        <f t="shared" ca="1" si="34"/>
        <v>0</v>
      </c>
      <c r="G164" s="36">
        <f t="shared" ca="1" si="35"/>
        <v>0</v>
      </c>
      <c r="H164" s="36">
        <f t="shared" ca="1" si="36"/>
        <v>0</v>
      </c>
      <c r="I164" s="36">
        <f t="shared" ca="1" si="37"/>
        <v>0</v>
      </c>
      <c r="J164" s="36">
        <f t="shared" ca="1" si="38"/>
        <v>0</v>
      </c>
      <c r="K164" s="36">
        <f t="shared" ca="1" si="39"/>
        <v>0</v>
      </c>
      <c r="L164" s="36">
        <f t="shared" ca="1" si="40"/>
        <v>0</v>
      </c>
      <c r="M164" s="36">
        <f t="shared" ca="1" si="40"/>
        <v>0</v>
      </c>
      <c r="N164" s="36" t="str">
        <f ca="1">IFERROR(N61*1000/BD61,"")</f>
        <v/>
      </c>
      <c r="O164" s="32">
        <v>57</v>
      </c>
      <c r="P164" s="35" t="s">
        <v>69</v>
      </c>
      <c r="Q164" s="36">
        <f t="shared" ca="1" si="10"/>
        <v>0</v>
      </c>
      <c r="R164" s="36">
        <f t="shared" ca="1" si="11"/>
        <v>0</v>
      </c>
      <c r="S164" s="36">
        <f t="shared" ca="1" si="12"/>
        <v>0</v>
      </c>
      <c r="T164" s="36">
        <f t="shared" ca="1" si="13"/>
        <v>0</v>
      </c>
      <c r="U164" s="36">
        <f t="shared" ca="1" si="14"/>
        <v>0</v>
      </c>
      <c r="V164" s="36">
        <f t="shared" ca="1" si="15"/>
        <v>0</v>
      </c>
      <c r="W164" s="36">
        <f t="shared" ca="1" si="16"/>
        <v>0</v>
      </c>
      <c r="X164" s="36">
        <f t="shared" ca="1" si="17"/>
        <v>0</v>
      </c>
      <c r="Y164" s="36">
        <f t="shared" ca="1" si="18"/>
        <v>0</v>
      </c>
      <c r="Z164" s="36">
        <f t="shared" ca="1" si="19"/>
        <v>0</v>
      </c>
      <c r="AA164" s="36">
        <f t="shared" ca="1" si="20"/>
        <v>0</v>
      </c>
      <c r="AB164" s="36" t="str">
        <f ca="1">IFERROR(AB61*1000/BD61,"")</f>
        <v/>
      </c>
      <c r="AC164" s="30"/>
      <c r="AD164" s="35" t="s">
        <v>69</v>
      </c>
      <c r="AE164" s="37">
        <f t="shared" ca="1" si="22"/>
        <v>0</v>
      </c>
      <c r="AF164" s="37">
        <f t="shared" ca="1" si="23"/>
        <v>0</v>
      </c>
      <c r="AG164" s="37">
        <f t="shared" ca="1" si="24"/>
        <v>0</v>
      </c>
      <c r="AH164" s="37">
        <f t="shared" ca="1" si="25"/>
        <v>0</v>
      </c>
      <c r="AI164" s="37">
        <f t="shared" ca="1" si="26"/>
        <v>0</v>
      </c>
      <c r="AJ164" s="37">
        <f t="shared" ca="1" si="27"/>
        <v>0</v>
      </c>
      <c r="AK164" s="37">
        <f t="shared" ca="1" si="28"/>
        <v>0</v>
      </c>
      <c r="AL164" s="37">
        <f t="shared" ca="1" si="29"/>
        <v>0</v>
      </c>
      <c r="AM164" s="37">
        <f t="shared" ca="1" si="30"/>
        <v>0</v>
      </c>
      <c r="AN164" s="37">
        <f ca="1">IFERROR(AN61/BA61*1000,"")</f>
        <v>0</v>
      </c>
      <c r="AO164" s="37">
        <f ca="1">IFERROR(AO61/BB61*1000,"")</f>
        <v>0</v>
      </c>
      <c r="AP164" s="30"/>
      <c r="AQ164" s="54" t="s">
        <v>69</v>
      </c>
      <c r="AR164" s="39">
        <v>4513</v>
      </c>
      <c r="AS164" s="39">
        <v>4504</v>
      </c>
      <c r="AT164" s="39">
        <v>4339</v>
      </c>
      <c r="AU164" s="39">
        <v>4183</v>
      </c>
      <c r="AV164" s="39">
        <v>4159</v>
      </c>
      <c r="AW164" s="39">
        <v>4116</v>
      </c>
      <c r="AX164" s="39">
        <v>4026</v>
      </c>
      <c r="AY164" s="39">
        <v>3951</v>
      </c>
      <c r="AZ164" s="39">
        <v>3979</v>
      </c>
      <c r="BA164" s="39">
        <v>0</v>
      </c>
      <c r="BB164" s="39">
        <v>0</v>
      </c>
      <c r="BC164" s="30"/>
    </row>
    <row r="165" spans="1:55" x14ac:dyDescent="0.25">
      <c r="A165" s="32">
        <v>58</v>
      </c>
      <c r="B165" s="35" t="s">
        <v>70</v>
      </c>
      <c r="C165" s="36">
        <f t="shared" ca="1" si="31"/>
        <v>0</v>
      </c>
      <c r="D165" s="36">
        <f t="shared" ca="1" si="32"/>
        <v>0</v>
      </c>
      <c r="E165" s="36">
        <f t="shared" ca="1" si="33"/>
        <v>0</v>
      </c>
      <c r="F165" s="36">
        <f t="shared" ca="1" si="34"/>
        <v>0</v>
      </c>
      <c r="G165" s="36">
        <f t="shared" ca="1" si="35"/>
        <v>0</v>
      </c>
      <c r="H165" s="36">
        <f t="shared" ca="1" si="36"/>
        <v>0</v>
      </c>
      <c r="I165" s="36">
        <f t="shared" ca="1" si="37"/>
        <v>0</v>
      </c>
      <c r="J165" s="36">
        <f t="shared" ca="1" si="38"/>
        <v>0</v>
      </c>
      <c r="K165" s="36">
        <f t="shared" ca="1" si="39"/>
        <v>0</v>
      </c>
      <c r="L165" s="36">
        <f t="shared" ca="1" si="40"/>
        <v>0</v>
      </c>
      <c r="M165" s="36">
        <f t="shared" ca="1" si="40"/>
        <v>0</v>
      </c>
      <c r="N165" s="36" t="str">
        <f ca="1">IFERROR(N62*1000/BD62,"")</f>
        <v/>
      </c>
      <c r="O165" s="32">
        <v>58</v>
      </c>
      <c r="P165" s="35" t="s">
        <v>70</v>
      </c>
      <c r="Q165" s="36">
        <f t="shared" ca="1" si="10"/>
        <v>0</v>
      </c>
      <c r="R165" s="36">
        <f t="shared" ca="1" si="11"/>
        <v>0</v>
      </c>
      <c r="S165" s="36">
        <f t="shared" ca="1" si="12"/>
        <v>0</v>
      </c>
      <c r="T165" s="36">
        <f t="shared" ca="1" si="13"/>
        <v>0</v>
      </c>
      <c r="U165" s="36">
        <f t="shared" ca="1" si="14"/>
        <v>0</v>
      </c>
      <c r="V165" s="36">
        <f t="shared" ca="1" si="15"/>
        <v>0</v>
      </c>
      <c r="W165" s="36">
        <f t="shared" ca="1" si="16"/>
        <v>0</v>
      </c>
      <c r="X165" s="36">
        <f t="shared" ca="1" si="17"/>
        <v>0</v>
      </c>
      <c r="Y165" s="36">
        <f t="shared" ca="1" si="18"/>
        <v>0</v>
      </c>
      <c r="Z165" s="36">
        <f t="shared" ca="1" si="19"/>
        <v>0</v>
      </c>
      <c r="AA165" s="36">
        <f t="shared" ca="1" si="20"/>
        <v>0</v>
      </c>
      <c r="AB165" s="36" t="str">
        <f ca="1">IFERROR(AB62*1000/BD62,"")</f>
        <v/>
      </c>
      <c r="AC165" s="30"/>
      <c r="AD165" s="35" t="s">
        <v>70</v>
      </c>
      <c r="AE165" s="37">
        <f t="shared" ca="1" si="22"/>
        <v>0</v>
      </c>
      <c r="AF165" s="37">
        <f t="shared" ca="1" si="23"/>
        <v>0</v>
      </c>
      <c r="AG165" s="37">
        <f t="shared" ca="1" si="24"/>
        <v>0</v>
      </c>
      <c r="AH165" s="37">
        <f t="shared" ca="1" si="25"/>
        <v>0</v>
      </c>
      <c r="AI165" s="37">
        <f t="shared" ca="1" si="26"/>
        <v>0</v>
      </c>
      <c r="AJ165" s="37">
        <f t="shared" ca="1" si="27"/>
        <v>0</v>
      </c>
      <c r="AK165" s="37">
        <f t="shared" ca="1" si="28"/>
        <v>0</v>
      </c>
      <c r="AL165" s="37">
        <f t="shared" ca="1" si="29"/>
        <v>0</v>
      </c>
      <c r="AM165" s="37">
        <f t="shared" ca="1" si="30"/>
        <v>0</v>
      </c>
      <c r="AN165" s="37">
        <f ca="1">IFERROR(AN62/BA62*1000,"")</f>
        <v>0</v>
      </c>
      <c r="AO165" s="37">
        <f ca="1">IFERROR(AO62/BB62*1000,"")</f>
        <v>0</v>
      </c>
      <c r="AP165" s="30"/>
      <c r="AQ165" s="54" t="s">
        <v>70</v>
      </c>
      <c r="AR165" s="39">
        <v>3266</v>
      </c>
      <c r="AS165" s="39">
        <v>3127</v>
      </c>
      <c r="AT165" s="39">
        <v>3002</v>
      </c>
      <c r="AU165" s="39">
        <v>2922</v>
      </c>
      <c r="AV165" s="39">
        <v>2873</v>
      </c>
      <c r="AW165" s="39">
        <v>2819</v>
      </c>
      <c r="AX165" s="39">
        <v>2772</v>
      </c>
      <c r="AY165" s="39">
        <v>2745</v>
      </c>
      <c r="AZ165" s="39">
        <v>2746</v>
      </c>
      <c r="BA165" s="39">
        <v>0</v>
      </c>
      <c r="BB165" s="39">
        <v>0</v>
      </c>
      <c r="BC165" s="30"/>
    </row>
    <row r="166" spans="1:55" x14ac:dyDescent="0.25">
      <c r="A166" s="32">
        <v>59</v>
      </c>
      <c r="B166" s="35" t="s">
        <v>71</v>
      </c>
      <c r="C166" s="36">
        <f t="shared" ca="1" si="31"/>
        <v>0</v>
      </c>
      <c r="D166" s="36">
        <f t="shared" ca="1" si="32"/>
        <v>0</v>
      </c>
      <c r="E166" s="36">
        <f t="shared" ca="1" si="33"/>
        <v>0</v>
      </c>
      <c r="F166" s="36">
        <f t="shared" ca="1" si="34"/>
        <v>0</v>
      </c>
      <c r="G166" s="36">
        <f t="shared" ca="1" si="35"/>
        <v>0</v>
      </c>
      <c r="H166" s="36">
        <f t="shared" ca="1" si="36"/>
        <v>0</v>
      </c>
      <c r="I166" s="36">
        <f t="shared" ca="1" si="37"/>
        <v>0</v>
      </c>
      <c r="J166" s="36">
        <f t="shared" ca="1" si="38"/>
        <v>0</v>
      </c>
      <c r="K166" s="36">
        <f t="shared" ca="1" si="39"/>
        <v>0</v>
      </c>
      <c r="L166" s="36">
        <f t="shared" ca="1" si="40"/>
        <v>0</v>
      </c>
      <c r="M166" s="36">
        <f t="shared" ca="1" si="40"/>
        <v>0</v>
      </c>
      <c r="N166" s="36" t="str">
        <f ca="1">IFERROR(N63*1000/BD63,"")</f>
        <v/>
      </c>
      <c r="O166" s="32">
        <v>59</v>
      </c>
      <c r="P166" s="35" t="s">
        <v>71</v>
      </c>
      <c r="Q166" s="36">
        <f t="shared" ca="1" si="10"/>
        <v>0</v>
      </c>
      <c r="R166" s="36">
        <f t="shared" ca="1" si="11"/>
        <v>0</v>
      </c>
      <c r="S166" s="36">
        <f t="shared" ca="1" si="12"/>
        <v>0</v>
      </c>
      <c r="T166" s="36">
        <f t="shared" ca="1" si="13"/>
        <v>0</v>
      </c>
      <c r="U166" s="36">
        <f t="shared" ca="1" si="14"/>
        <v>0</v>
      </c>
      <c r="V166" s="36">
        <f t="shared" ca="1" si="15"/>
        <v>0</v>
      </c>
      <c r="W166" s="36">
        <f t="shared" ca="1" si="16"/>
        <v>0</v>
      </c>
      <c r="X166" s="36">
        <f t="shared" ca="1" si="17"/>
        <v>0</v>
      </c>
      <c r="Y166" s="36">
        <f t="shared" ca="1" si="18"/>
        <v>0</v>
      </c>
      <c r="Z166" s="36">
        <f t="shared" ca="1" si="19"/>
        <v>0</v>
      </c>
      <c r="AA166" s="36">
        <f t="shared" ca="1" si="20"/>
        <v>0</v>
      </c>
      <c r="AB166" s="36" t="str">
        <f ca="1">IFERROR(AB63*1000/BD63,"")</f>
        <v/>
      </c>
      <c r="AC166" s="30"/>
      <c r="AD166" s="35" t="s">
        <v>71</v>
      </c>
      <c r="AE166" s="37">
        <f t="shared" ca="1" si="22"/>
        <v>0</v>
      </c>
      <c r="AF166" s="37">
        <f t="shared" ca="1" si="23"/>
        <v>0</v>
      </c>
      <c r="AG166" s="37">
        <f t="shared" ca="1" si="24"/>
        <v>0</v>
      </c>
      <c r="AH166" s="37">
        <f t="shared" ca="1" si="25"/>
        <v>0</v>
      </c>
      <c r="AI166" s="37">
        <f t="shared" ca="1" si="26"/>
        <v>0</v>
      </c>
      <c r="AJ166" s="37">
        <f t="shared" ca="1" si="27"/>
        <v>0</v>
      </c>
      <c r="AK166" s="37">
        <f t="shared" ca="1" si="28"/>
        <v>0</v>
      </c>
      <c r="AL166" s="37">
        <f t="shared" ca="1" si="29"/>
        <v>0</v>
      </c>
      <c r="AM166" s="37">
        <f t="shared" ca="1" si="30"/>
        <v>0</v>
      </c>
      <c r="AN166" s="37">
        <f ca="1">IFERROR(AN63/BA63*1000,"")</f>
        <v>0</v>
      </c>
      <c r="AO166" s="37">
        <f ca="1">IFERROR(AO63/BB63*1000,"")</f>
        <v>0</v>
      </c>
      <c r="AP166" s="30"/>
      <c r="AQ166" s="54" t="s">
        <v>71</v>
      </c>
      <c r="AR166" s="39">
        <v>5045</v>
      </c>
      <c r="AS166" s="39">
        <v>5088</v>
      </c>
      <c r="AT166" s="39">
        <v>4957</v>
      </c>
      <c r="AU166" s="39">
        <v>4870</v>
      </c>
      <c r="AV166" s="39">
        <v>4891</v>
      </c>
      <c r="AW166" s="39">
        <v>4917</v>
      </c>
      <c r="AX166" s="39">
        <v>4897</v>
      </c>
      <c r="AY166" s="39">
        <v>4811</v>
      </c>
      <c r="AZ166" s="39">
        <v>4772</v>
      </c>
      <c r="BA166" s="39">
        <v>0</v>
      </c>
      <c r="BB166" s="39">
        <v>0</v>
      </c>
      <c r="BC166" s="30"/>
    </row>
    <row r="167" spans="1:55" x14ac:dyDescent="0.25">
      <c r="A167" s="32">
        <v>60</v>
      </c>
      <c r="B167" s="35" t="s">
        <v>72</v>
      </c>
      <c r="C167" s="36">
        <f t="shared" ca="1" si="31"/>
        <v>0</v>
      </c>
      <c r="D167" s="36">
        <f t="shared" ca="1" si="32"/>
        <v>0</v>
      </c>
      <c r="E167" s="36">
        <f t="shared" ca="1" si="33"/>
        <v>0</v>
      </c>
      <c r="F167" s="36">
        <f t="shared" ca="1" si="34"/>
        <v>0</v>
      </c>
      <c r="G167" s="36">
        <f t="shared" ca="1" si="35"/>
        <v>0</v>
      </c>
      <c r="H167" s="36">
        <f t="shared" ca="1" si="36"/>
        <v>0</v>
      </c>
      <c r="I167" s="36">
        <f t="shared" ca="1" si="37"/>
        <v>0</v>
      </c>
      <c r="J167" s="36">
        <f t="shared" ca="1" si="38"/>
        <v>0</v>
      </c>
      <c r="K167" s="36">
        <f t="shared" ca="1" si="39"/>
        <v>0</v>
      </c>
      <c r="L167" s="36">
        <f t="shared" ca="1" si="40"/>
        <v>0</v>
      </c>
      <c r="M167" s="36">
        <f t="shared" ca="1" si="40"/>
        <v>0</v>
      </c>
      <c r="N167" s="36" t="str">
        <f ca="1">IFERROR(N64*1000/BD64,"")</f>
        <v/>
      </c>
      <c r="O167" s="32">
        <v>60</v>
      </c>
      <c r="P167" s="35" t="s">
        <v>72</v>
      </c>
      <c r="Q167" s="36">
        <f t="shared" ca="1" si="10"/>
        <v>0</v>
      </c>
      <c r="R167" s="36">
        <f t="shared" ca="1" si="11"/>
        <v>0</v>
      </c>
      <c r="S167" s="36">
        <f t="shared" ca="1" si="12"/>
        <v>0</v>
      </c>
      <c r="T167" s="36">
        <f t="shared" ca="1" si="13"/>
        <v>0</v>
      </c>
      <c r="U167" s="36">
        <f t="shared" ca="1" si="14"/>
        <v>0</v>
      </c>
      <c r="V167" s="36">
        <f t="shared" ca="1" si="15"/>
        <v>0</v>
      </c>
      <c r="W167" s="36">
        <f t="shared" ca="1" si="16"/>
        <v>0</v>
      </c>
      <c r="X167" s="36">
        <f t="shared" ca="1" si="17"/>
        <v>0</v>
      </c>
      <c r="Y167" s="36">
        <f t="shared" ca="1" si="18"/>
        <v>0</v>
      </c>
      <c r="Z167" s="36">
        <f t="shared" ca="1" si="19"/>
        <v>0</v>
      </c>
      <c r="AA167" s="36">
        <f t="shared" ca="1" si="20"/>
        <v>0</v>
      </c>
      <c r="AB167" s="36" t="str">
        <f ca="1">IFERROR(AB64*1000/BD64,"")</f>
        <v/>
      </c>
      <c r="AC167" s="30"/>
      <c r="AD167" s="35" t="s">
        <v>72</v>
      </c>
      <c r="AE167" s="37">
        <f t="shared" ca="1" si="22"/>
        <v>0</v>
      </c>
      <c r="AF167" s="37">
        <f t="shared" ca="1" si="23"/>
        <v>0</v>
      </c>
      <c r="AG167" s="37">
        <f t="shared" ca="1" si="24"/>
        <v>0</v>
      </c>
      <c r="AH167" s="37">
        <f t="shared" ca="1" si="25"/>
        <v>0</v>
      </c>
      <c r="AI167" s="37">
        <f t="shared" ca="1" si="26"/>
        <v>0</v>
      </c>
      <c r="AJ167" s="37">
        <f t="shared" ca="1" si="27"/>
        <v>0</v>
      </c>
      <c r="AK167" s="37">
        <f t="shared" ca="1" si="28"/>
        <v>0</v>
      </c>
      <c r="AL167" s="37">
        <f t="shared" ca="1" si="29"/>
        <v>0</v>
      </c>
      <c r="AM167" s="37">
        <f t="shared" ca="1" si="30"/>
        <v>0</v>
      </c>
      <c r="AN167" s="37">
        <f ca="1">IFERROR(AN64/BA64*1000,"")</f>
        <v>0</v>
      </c>
      <c r="AO167" s="37">
        <f ca="1">IFERROR(AO64/BB64*1000,"")</f>
        <v>0</v>
      </c>
      <c r="AP167" s="30"/>
      <c r="AQ167" s="54" t="s">
        <v>72</v>
      </c>
      <c r="AR167" s="39">
        <v>3939</v>
      </c>
      <c r="AS167" s="39">
        <v>3939</v>
      </c>
      <c r="AT167" s="39">
        <v>3841</v>
      </c>
      <c r="AU167" s="39">
        <v>3692</v>
      </c>
      <c r="AV167" s="39">
        <v>3742</v>
      </c>
      <c r="AW167" s="39">
        <v>3638</v>
      </c>
      <c r="AX167" s="39">
        <v>3581</v>
      </c>
      <c r="AY167" s="39">
        <v>3502</v>
      </c>
      <c r="AZ167" s="39">
        <v>3519</v>
      </c>
      <c r="BA167" s="39">
        <v>0</v>
      </c>
      <c r="BB167" s="39">
        <v>0</v>
      </c>
      <c r="BC167" s="30"/>
    </row>
    <row r="168" spans="1:55" x14ac:dyDescent="0.25">
      <c r="A168" s="32">
        <v>61</v>
      </c>
      <c r="B168" s="35" t="s">
        <v>73</v>
      </c>
      <c r="C168" s="36">
        <f t="shared" ca="1" si="31"/>
        <v>0</v>
      </c>
      <c r="D168" s="36">
        <f t="shared" ca="1" si="32"/>
        <v>0</v>
      </c>
      <c r="E168" s="36">
        <f t="shared" ca="1" si="33"/>
        <v>0</v>
      </c>
      <c r="F168" s="36">
        <f t="shared" ca="1" si="34"/>
        <v>0</v>
      </c>
      <c r="G168" s="36">
        <f t="shared" ca="1" si="35"/>
        <v>0</v>
      </c>
      <c r="H168" s="36">
        <f t="shared" ca="1" si="36"/>
        <v>0</v>
      </c>
      <c r="I168" s="36">
        <f t="shared" ca="1" si="37"/>
        <v>0</v>
      </c>
      <c r="J168" s="36">
        <f t="shared" ca="1" si="38"/>
        <v>0</v>
      </c>
      <c r="K168" s="36">
        <f t="shared" ca="1" si="39"/>
        <v>0</v>
      </c>
      <c r="L168" s="36">
        <f t="shared" ca="1" si="40"/>
        <v>0</v>
      </c>
      <c r="M168" s="36">
        <f t="shared" ca="1" si="40"/>
        <v>0</v>
      </c>
      <c r="N168" s="36" t="str">
        <f ca="1">IFERROR(N65*1000/BD65,"")</f>
        <v/>
      </c>
      <c r="O168" s="32">
        <v>61</v>
      </c>
      <c r="P168" s="35" t="s">
        <v>73</v>
      </c>
      <c r="Q168" s="36">
        <f t="shared" ca="1" si="10"/>
        <v>0</v>
      </c>
      <c r="R168" s="36">
        <f t="shared" ca="1" si="11"/>
        <v>0</v>
      </c>
      <c r="S168" s="36">
        <f t="shared" ca="1" si="12"/>
        <v>0</v>
      </c>
      <c r="T168" s="36">
        <f t="shared" ca="1" si="13"/>
        <v>0</v>
      </c>
      <c r="U168" s="36">
        <f t="shared" ca="1" si="14"/>
        <v>0</v>
      </c>
      <c r="V168" s="36">
        <f t="shared" ca="1" si="15"/>
        <v>0</v>
      </c>
      <c r="W168" s="36">
        <f t="shared" ca="1" si="16"/>
        <v>0</v>
      </c>
      <c r="X168" s="36">
        <f t="shared" ca="1" si="17"/>
        <v>0</v>
      </c>
      <c r="Y168" s="36">
        <f t="shared" ca="1" si="18"/>
        <v>0</v>
      </c>
      <c r="Z168" s="36">
        <f t="shared" ca="1" si="19"/>
        <v>0</v>
      </c>
      <c r="AA168" s="36">
        <f t="shared" ca="1" si="20"/>
        <v>0</v>
      </c>
      <c r="AB168" s="36" t="str">
        <f ca="1">IFERROR(AB65*1000/BD65,"")</f>
        <v/>
      </c>
      <c r="AC168" s="30"/>
      <c r="AD168" s="35" t="s">
        <v>73</v>
      </c>
      <c r="AE168" s="37">
        <f t="shared" ca="1" si="22"/>
        <v>0</v>
      </c>
      <c r="AF168" s="37">
        <f t="shared" ca="1" si="23"/>
        <v>0</v>
      </c>
      <c r="AG168" s="37">
        <f t="shared" ca="1" si="24"/>
        <v>0</v>
      </c>
      <c r="AH168" s="37">
        <f t="shared" ca="1" si="25"/>
        <v>0</v>
      </c>
      <c r="AI168" s="37">
        <f t="shared" ca="1" si="26"/>
        <v>0</v>
      </c>
      <c r="AJ168" s="37">
        <f t="shared" ca="1" si="27"/>
        <v>0</v>
      </c>
      <c r="AK168" s="37">
        <f t="shared" ca="1" si="28"/>
        <v>0</v>
      </c>
      <c r="AL168" s="37">
        <f t="shared" ca="1" si="29"/>
        <v>0</v>
      </c>
      <c r="AM168" s="37">
        <f t="shared" ca="1" si="30"/>
        <v>0</v>
      </c>
      <c r="AN168" s="37">
        <f ca="1">IFERROR(AN65/BA65*1000,"")</f>
        <v>0</v>
      </c>
      <c r="AO168" s="37">
        <f ca="1">IFERROR(AO65/BB65*1000,"")</f>
        <v>0</v>
      </c>
      <c r="AP168" s="30"/>
      <c r="AQ168" s="54" t="s">
        <v>73</v>
      </c>
      <c r="AR168" s="39">
        <v>4762</v>
      </c>
      <c r="AS168" s="39">
        <v>4722</v>
      </c>
      <c r="AT168" s="39">
        <v>4517</v>
      </c>
      <c r="AU168" s="39">
        <v>4458</v>
      </c>
      <c r="AV168" s="39">
        <v>4514</v>
      </c>
      <c r="AW168" s="39">
        <v>4543</v>
      </c>
      <c r="AX168" s="39">
        <v>4476</v>
      </c>
      <c r="AY168" s="39">
        <v>4340</v>
      </c>
      <c r="AZ168" s="39">
        <v>4305</v>
      </c>
      <c r="BA168" s="39">
        <v>0</v>
      </c>
      <c r="BB168" s="39">
        <v>0</v>
      </c>
      <c r="BC168" s="30"/>
    </row>
    <row r="169" spans="1:55" x14ac:dyDescent="0.25">
      <c r="A169" s="32">
        <v>62</v>
      </c>
      <c r="B169" s="35" t="s">
        <v>74</v>
      </c>
      <c r="C169" s="36">
        <f t="shared" ca="1" si="31"/>
        <v>0</v>
      </c>
      <c r="D169" s="36">
        <f t="shared" ca="1" si="32"/>
        <v>0</v>
      </c>
      <c r="E169" s="36">
        <f t="shared" ca="1" si="33"/>
        <v>0</v>
      </c>
      <c r="F169" s="36">
        <f t="shared" ca="1" si="34"/>
        <v>0</v>
      </c>
      <c r="G169" s="36">
        <f t="shared" ca="1" si="35"/>
        <v>0</v>
      </c>
      <c r="H169" s="36">
        <f t="shared" ca="1" si="36"/>
        <v>0</v>
      </c>
      <c r="I169" s="36">
        <f t="shared" ca="1" si="37"/>
        <v>0</v>
      </c>
      <c r="J169" s="36">
        <f t="shared" ca="1" si="38"/>
        <v>0</v>
      </c>
      <c r="K169" s="36">
        <f t="shared" ca="1" si="39"/>
        <v>0</v>
      </c>
      <c r="L169" s="36">
        <f t="shared" ca="1" si="40"/>
        <v>0</v>
      </c>
      <c r="M169" s="36">
        <f t="shared" ca="1" si="40"/>
        <v>0</v>
      </c>
      <c r="N169" s="36" t="str">
        <f ca="1">IFERROR(N66*1000/BD66,"")</f>
        <v/>
      </c>
      <c r="O169" s="32">
        <v>62</v>
      </c>
      <c r="P169" s="35" t="s">
        <v>74</v>
      </c>
      <c r="Q169" s="36">
        <f t="shared" ca="1" si="10"/>
        <v>0</v>
      </c>
      <c r="R169" s="36">
        <f t="shared" ca="1" si="11"/>
        <v>0</v>
      </c>
      <c r="S169" s="36">
        <f t="shared" ca="1" si="12"/>
        <v>0</v>
      </c>
      <c r="T169" s="36">
        <f t="shared" ca="1" si="13"/>
        <v>0</v>
      </c>
      <c r="U169" s="36">
        <f t="shared" ca="1" si="14"/>
        <v>0</v>
      </c>
      <c r="V169" s="36">
        <f t="shared" ca="1" si="15"/>
        <v>0</v>
      </c>
      <c r="W169" s="36">
        <f t="shared" ca="1" si="16"/>
        <v>0</v>
      </c>
      <c r="X169" s="36">
        <f t="shared" ca="1" si="17"/>
        <v>0</v>
      </c>
      <c r="Y169" s="36">
        <f t="shared" ca="1" si="18"/>
        <v>0</v>
      </c>
      <c r="Z169" s="36">
        <f t="shared" ca="1" si="19"/>
        <v>0</v>
      </c>
      <c r="AA169" s="36">
        <f t="shared" ca="1" si="20"/>
        <v>0</v>
      </c>
      <c r="AB169" s="36" t="str">
        <f ca="1">IFERROR(AB66*1000/BD66,"")</f>
        <v/>
      </c>
      <c r="AC169" s="30"/>
      <c r="AD169" s="35" t="s">
        <v>74</v>
      </c>
      <c r="AE169" s="37">
        <f t="shared" ca="1" si="22"/>
        <v>0</v>
      </c>
      <c r="AF169" s="37">
        <f t="shared" ca="1" si="23"/>
        <v>0</v>
      </c>
      <c r="AG169" s="37">
        <f t="shared" ca="1" si="24"/>
        <v>0</v>
      </c>
      <c r="AH169" s="37">
        <f t="shared" ca="1" si="25"/>
        <v>0</v>
      </c>
      <c r="AI169" s="37">
        <f t="shared" ca="1" si="26"/>
        <v>0</v>
      </c>
      <c r="AJ169" s="37">
        <f t="shared" ca="1" si="27"/>
        <v>0</v>
      </c>
      <c r="AK169" s="37">
        <f t="shared" ca="1" si="28"/>
        <v>0</v>
      </c>
      <c r="AL169" s="37">
        <f t="shared" ca="1" si="29"/>
        <v>0</v>
      </c>
      <c r="AM169" s="37">
        <f t="shared" ca="1" si="30"/>
        <v>0</v>
      </c>
      <c r="AN169" s="37">
        <f ca="1">IFERROR(AN66/BA66*1000,"")</f>
        <v>0</v>
      </c>
      <c r="AO169" s="37">
        <f ca="1">IFERROR(AO66/BB66*1000,"")</f>
        <v>0</v>
      </c>
      <c r="AP169" s="30"/>
      <c r="AQ169" s="54" t="s">
        <v>74</v>
      </c>
      <c r="AR169" s="39">
        <v>10551</v>
      </c>
      <c r="AS169" s="39">
        <v>10693</v>
      </c>
      <c r="AT169" s="39">
        <v>10457</v>
      </c>
      <c r="AU169" s="39">
        <v>10207</v>
      </c>
      <c r="AV169" s="39">
        <v>10222</v>
      </c>
      <c r="AW169" s="39">
        <v>10073</v>
      </c>
      <c r="AX169" s="39">
        <v>9858</v>
      </c>
      <c r="AY169" s="39">
        <v>9761</v>
      </c>
      <c r="AZ169" s="39">
        <v>9764</v>
      </c>
      <c r="BA169" s="39">
        <v>0</v>
      </c>
      <c r="BB169" s="39">
        <v>0</v>
      </c>
      <c r="BC169" s="30"/>
    </row>
    <row r="170" spans="1:55" x14ac:dyDescent="0.25">
      <c r="A170" s="32">
        <v>63</v>
      </c>
      <c r="B170" s="35" t="s">
        <v>75</v>
      </c>
      <c r="C170" s="36">
        <f t="shared" ca="1" si="31"/>
        <v>0</v>
      </c>
      <c r="D170" s="36">
        <f t="shared" ca="1" si="32"/>
        <v>0</v>
      </c>
      <c r="E170" s="36">
        <f t="shared" ca="1" si="33"/>
        <v>0</v>
      </c>
      <c r="F170" s="36">
        <f t="shared" ca="1" si="34"/>
        <v>0</v>
      </c>
      <c r="G170" s="36">
        <f t="shared" ca="1" si="35"/>
        <v>0</v>
      </c>
      <c r="H170" s="36">
        <f t="shared" ca="1" si="36"/>
        <v>0</v>
      </c>
      <c r="I170" s="36">
        <f t="shared" ca="1" si="37"/>
        <v>0</v>
      </c>
      <c r="J170" s="36">
        <f t="shared" ca="1" si="38"/>
        <v>0</v>
      </c>
      <c r="K170" s="36">
        <f t="shared" ca="1" si="39"/>
        <v>0</v>
      </c>
      <c r="L170" s="36">
        <f t="shared" ca="1" si="40"/>
        <v>0</v>
      </c>
      <c r="M170" s="36">
        <f t="shared" ca="1" si="40"/>
        <v>0</v>
      </c>
      <c r="N170" s="36" t="str">
        <f ca="1">IFERROR(N67*1000/BD67,"")</f>
        <v/>
      </c>
      <c r="O170" s="32">
        <v>63</v>
      </c>
      <c r="P170" s="35" t="s">
        <v>75</v>
      </c>
      <c r="Q170" s="36">
        <f t="shared" ca="1" si="10"/>
        <v>0</v>
      </c>
      <c r="R170" s="36">
        <f t="shared" ca="1" si="11"/>
        <v>0</v>
      </c>
      <c r="S170" s="36">
        <f t="shared" ca="1" si="12"/>
        <v>0</v>
      </c>
      <c r="T170" s="36">
        <f t="shared" ca="1" si="13"/>
        <v>0</v>
      </c>
      <c r="U170" s="36">
        <f t="shared" ca="1" si="14"/>
        <v>0</v>
      </c>
      <c r="V170" s="36">
        <f t="shared" ca="1" si="15"/>
        <v>0</v>
      </c>
      <c r="W170" s="36">
        <f t="shared" ca="1" si="16"/>
        <v>0</v>
      </c>
      <c r="X170" s="36">
        <f t="shared" ca="1" si="17"/>
        <v>0</v>
      </c>
      <c r="Y170" s="36">
        <f t="shared" ca="1" si="18"/>
        <v>0</v>
      </c>
      <c r="Z170" s="36">
        <f t="shared" ca="1" si="19"/>
        <v>0</v>
      </c>
      <c r="AA170" s="36">
        <f t="shared" ca="1" si="20"/>
        <v>0</v>
      </c>
      <c r="AB170" s="36" t="str">
        <f ca="1">IFERROR(AB67*1000/BD67,"")</f>
        <v/>
      </c>
      <c r="AC170" s="30"/>
      <c r="AD170" s="35" t="s">
        <v>75</v>
      </c>
      <c r="AE170" s="37">
        <f t="shared" ca="1" si="22"/>
        <v>0</v>
      </c>
      <c r="AF170" s="37">
        <f t="shared" ca="1" si="23"/>
        <v>0</v>
      </c>
      <c r="AG170" s="37">
        <f t="shared" ca="1" si="24"/>
        <v>0</v>
      </c>
      <c r="AH170" s="37">
        <f t="shared" ca="1" si="25"/>
        <v>0</v>
      </c>
      <c r="AI170" s="37">
        <f t="shared" ca="1" si="26"/>
        <v>0</v>
      </c>
      <c r="AJ170" s="37">
        <f t="shared" ca="1" si="27"/>
        <v>0</v>
      </c>
      <c r="AK170" s="37">
        <f t="shared" ca="1" si="28"/>
        <v>0</v>
      </c>
      <c r="AL170" s="37">
        <f t="shared" ca="1" si="29"/>
        <v>0</v>
      </c>
      <c r="AM170" s="37">
        <f t="shared" ca="1" si="30"/>
        <v>0</v>
      </c>
      <c r="AN170" s="37">
        <f ca="1">IFERROR(AN67/BA67*1000,"")</f>
        <v>0</v>
      </c>
      <c r="AO170" s="37">
        <f ca="1">IFERROR(AO67/BB67*1000,"")</f>
        <v>0</v>
      </c>
      <c r="AP170" s="30"/>
      <c r="AQ170" s="54" t="s">
        <v>75</v>
      </c>
      <c r="AR170" s="39">
        <v>2333</v>
      </c>
      <c r="AS170" s="39">
        <v>2375</v>
      </c>
      <c r="AT170" s="39">
        <v>2353</v>
      </c>
      <c r="AU170" s="39">
        <v>2296</v>
      </c>
      <c r="AV170" s="39">
        <v>2405</v>
      </c>
      <c r="AW170" s="39">
        <v>2439</v>
      </c>
      <c r="AX170" s="39">
        <v>2426</v>
      </c>
      <c r="AY170" s="39">
        <v>2431</v>
      </c>
      <c r="AZ170" s="39">
        <v>2415</v>
      </c>
      <c r="BA170" s="39">
        <v>0</v>
      </c>
      <c r="BB170" s="39">
        <v>0</v>
      </c>
      <c r="BC170" s="30"/>
    </row>
    <row r="171" spans="1:55" x14ac:dyDescent="0.25">
      <c r="A171" s="32">
        <v>64</v>
      </c>
      <c r="B171" s="35" t="s">
        <v>76</v>
      </c>
      <c r="C171" s="36">
        <f t="shared" ref="C171:C202" ca="1" si="41">IFERROR(C68*1000/AR68,"")</f>
        <v>0</v>
      </c>
      <c r="D171" s="36">
        <f t="shared" ref="D171:D202" ca="1" si="42">IFERROR(D68*1000/AS68,"")</f>
        <v>0</v>
      </c>
      <c r="E171" s="36">
        <f t="shared" ref="E171:E202" ca="1" si="43">IFERROR(E68*1000/AT68,"")</f>
        <v>0</v>
      </c>
      <c r="F171" s="36">
        <f t="shared" ref="F171:F202" ca="1" si="44">IFERROR(F68*1000/AU68,"")</f>
        <v>0</v>
      </c>
      <c r="G171" s="36">
        <f t="shared" ref="G171:G202" ca="1" si="45">IFERROR(G68*1000/AV68,"")</f>
        <v>0</v>
      </c>
      <c r="H171" s="36">
        <f t="shared" ref="H171:H202" ca="1" si="46">IFERROR(H68*1000/AW68,"")</f>
        <v>0</v>
      </c>
      <c r="I171" s="36">
        <f t="shared" ref="I171:I202" ca="1" si="47">IFERROR(I68*1000/AX68,"")</f>
        <v>0</v>
      </c>
      <c r="J171" s="36">
        <f t="shared" ref="J171:J202" ca="1" si="48">IFERROR(J68*1000/AY68,"")</f>
        <v>0</v>
      </c>
      <c r="K171" s="36">
        <f t="shared" ref="K171:K202" ca="1" si="49">IFERROR(K68*1000/AZ68,"")</f>
        <v>0</v>
      </c>
      <c r="L171" s="36">
        <f t="shared" ref="L171:M202" ca="1" si="50">IFERROR(L68*1000/BA68,"")</f>
        <v>0</v>
      </c>
      <c r="M171" s="36">
        <f t="shared" ca="1" si="50"/>
        <v>0</v>
      </c>
      <c r="N171" s="36" t="str">
        <f ca="1">IFERROR(N68*1000/BD68,"")</f>
        <v/>
      </c>
      <c r="O171" s="32">
        <v>64</v>
      </c>
      <c r="P171" s="35" t="s">
        <v>76</v>
      </c>
      <c r="Q171" s="36">
        <f t="shared" ref="Q171:Q205" ca="1" si="51">IFERROR(Q68*1000/AR68,"")</f>
        <v>0</v>
      </c>
      <c r="R171" s="36">
        <f t="shared" ref="R171:R205" ca="1" si="52">IFERROR(R68*1000/AS68,"")</f>
        <v>0</v>
      </c>
      <c r="S171" s="36">
        <f t="shared" ref="S171:S205" ca="1" si="53">IFERROR(S68*1000/AT68,"")</f>
        <v>0</v>
      </c>
      <c r="T171" s="36">
        <f t="shared" ref="T171:T205" ca="1" si="54">IFERROR(T68*1000/AU68,"")</f>
        <v>0</v>
      </c>
      <c r="U171" s="36">
        <f t="shared" ref="U171:U205" ca="1" si="55">IFERROR(U68*1000/AV68,"")</f>
        <v>0</v>
      </c>
      <c r="V171" s="36">
        <f t="shared" ref="V171:V205" ca="1" si="56">IFERROR(V68*1000/AW68,"")</f>
        <v>0</v>
      </c>
      <c r="W171" s="36">
        <f t="shared" ref="W171:W205" ca="1" si="57">IFERROR(W68*1000/AX68,"")</f>
        <v>0</v>
      </c>
      <c r="X171" s="36">
        <f t="shared" ref="X171:X205" ca="1" si="58">IFERROR(X68*1000/AY68,"")</f>
        <v>0</v>
      </c>
      <c r="Y171" s="36">
        <f t="shared" ref="Y171:Y205" ca="1" si="59">IFERROR(Y68*1000/AZ68,"")</f>
        <v>0</v>
      </c>
      <c r="Z171" s="36">
        <f t="shared" ref="Z171:Z205" ca="1" si="60">IFERROR(Z68*1000/BA68,"")</f>
        <v>0</v>
      </c>
      <c r="AA171" s="36">
        <f t="shared" ref="AA171:AA205" ca="1" si="61">IFERROR(AA68*1000/BB68,"")</f>
        <v>0</v>
      </c>
      <c r="AB171" s="36" t="str">
        <f ca="1">IFERROR(AB68*1000/BD68,"")</f>
        <v/>
      </c>
      <c r="AC171" s="30"/>
      <c r="AD171" s="35" t="s">
        <v>76</v>
      </c>
      <c r="AE171" s="37">
        <f t="shared" ca="1" si="22"/>
        <v>0</v>
      </c>
      <c r="AF171" s="37">
        <f t="shared" ca="1" si="23"/>
        <v>0</v>
      </c>
      <c r="AG171" s="37">
        <f t="shared" ca="1" si="24"/>
        <v>0</v>
      </c>
      <c r="AH171" s="37">
        <f t="shared" ca="1" si="25"/>
        <v>0</v>
      </c>
      <c r="AI171" s="37">
        <f t="shared" ca="1" si="26"/>
        <v>0</v>
      </c>
      <c r="AJ171" s="37">
        <f t="shared" ca="1" si="27"/>
        <v>0</v>
      </c>
      <c r="AK171" s="37">
        <f t="shared" ca="1" si="28"/>
        <v>0</v>
      </c>
      <c r="AL171" s="37">
        <f t="shared" ca="1" si="29"/>
        <v>0</v>
      </c>
      <c r="AM171" s="37">
        <f t="shared" ca="1" si="30"/>
        <v>0</v>
      </c>
      <c r="AN171" s="37">
        <f ca="1">IFERROR(AN68/BA68*1000,"")</f>
        <v>0</v>
      </c>
      <c r="AO171" s="37">
        <f ca="1">IFERROR(AO68/BB68*1000,"")</f>
        <v>0</v>
      </c>
      <c r="AP171" s="30"/>
      <c r="AQ171" s="54" t="s">
        <v>76</v>
      </c>
      <c r="AR171" s="39">
        <v>27886</v>
      </c>
      <c r="AS171" s="39">
        <v>28393</v>
      </c>
      <c r="AT171" s="39">
        <v>27876</v>
      </c>
      <c r="AU171" s="39">
        <v>27035</v>
      </c>
      <c r="AV171" s="39">
        <v>26985</v>
      </c>
      <c r="AW171" s="39">
        <v>27176</v>
      </c>
      <c r="AX171" s="39">
        <v>26722</v>
      </c>
      <c r="AY171" s="39">
        <v>26275</v>
      </c>
      <c r="AZ171" s="39">
        <v>26296</v>
      </c>
      <c r="BA171" s="39">
        <v>0</v>
      </c>
      <c r="BB171" s="39">
        <v>0</v>
      </c>
      <c r="BC171" s="30"/>
    </row>
    <row r="172" spans="1:55" x14ac:dyDescent="0.25">
      <c r="A172" s="32">
        <v>65</v>
      </c>
      <c r="B172" s="35" t="s">
        <v>77</v>
      </c>
      <c r="C172" s="36">
        <f t="shared" ca="1" si="41"/>
        <v>0</v>
      </c>
      <c r="D172" s="36">
        <f t="shared" ca="1" si="42"/>
        <v>0</v>
      </c>
      <c r="E172" s="36">
        <f t="shared" ca="1" si="43"/>
        <v>0</v>
      </c>
      <c r="F172" s="36">
        <f t="shared" ca="1" si="44"/>
        <v>0</v>
      </c>
      <c r="G172" s="36">
        <f t="shared" ca="1" si="45"/>
        <v>0</v>
      </c>
      <c r="H172" s="36">
        <f t="shared" ca="1" si="46"/>
        <v>0</v>
      </c>
      <c r="I172" s="36">
        <f t="shared" ca="1" si="47"/>
        <v>0</v>
      </c>
      <c r="J172" s="36">
        <f t="shared" ca="1" si="48"/>
        <v>0</v>
      </c>
      <c r="K172" s="36">
        <f t="shared" ca="1" si="49"/>
        <v>0</v>
      </c>
      <c r="L172" s="36">
        <f t="shared" ca="1" si="50"/>
        <v>0</v>
      </c>
      <c r="M172" s="36">
        <f t="shared" ca="1" si="50"/>
        <v>0</v>
      </c>
      <c r="N172" s="36" t="str">
        <f ca="1">IFERROR(N69*1000/BD69,"")</f>
        <v/>
      </c>
      <c r="O172" s="32">
        <v>65</v>
      </c>
      <c r="P172" s="35" t="s">
        <v>77</v>
      </c>
      <c r="Q172" s="36">
        <f t="shared" ca="1" si="51"/>
        <v>0</v>
      </c>
      <c r="R172" s="36">
        <f t="shared" ca="1" si="52"/>
        <v>0</v>
      </c>
      <c r="S172" s="36">
        <f t="shared" ca="1" si="53"/>
        <v>0</v>
      </c>
      <c r="T172" s="36">
        <f t="shared" ca="1" si="54"/>
        <v>0</v>
      </c>
      <c r="U172" s="36">
        <f t="shared" ca="1" si="55"/>
        <v>0</v>
      </c>
      <c r="V172" s="36">
        <f t="shared" ca="1" si="56"/>
        <v>0</v>
      </c>
      <c r="W172" s="36">
        <f t="shared" ca="1" si="57"/>
        <v>0</v>
      </c>
      <c r="X172" s="36">
        <f t="shared" ca="1" si="58"/>
        <v>0</v>
      </c>
      <c r="Y172" s="36">
        <f t="shared" ca="1" si="59"/>
        <v>0</v>
      </c>
      <c r="Z172" s="36">
        <f t="shared" ca="1" si="60"/>
        <v>0</v>
      </c>
      <c r="AA172" s="36">
        <f t="shared" ca="1" si="61"/>
        <v>0</v>
      </c>
      <c r="AB172" s="36" t="str">
        <f ca="1">IFERROR(AB69*1000/BD69,"")</f>
        <v/>
      </c>
      <c r="AC172" s="30"/>
      <c r="AD172" s="35" t="s">
        <v>77</v>
      </c>
      <c r="AE172" s="37">
        <f t="shared" ref="AE172:AE205" ca="1" si="62">IFERROR(AE69/AR69*1000,"")</f>
        <v>0</v>
      </c>
      <c r="AF172" s="37">
        <f t="shared" ref="AF172:AF205" ca="1" si="63">IFERROR(AF69/AS69*1000,"")</f>
        <v>0</v>
      </c>
      <c r="AG172" s="37">
        <f t="shared" ref="AG172:AG205" ca="1" si="64">IFERROR(AG69/AT69*1000,"")</f>
        <v>0</v>
      </c>
      <c r="AH172" s="37">
        <f t="shared" ref="AH172:AH205" ca="1" si="65">IFERROR(AH69/AU69*1000,"")</f>
        <v>0</v>
      </c>
      <c r="AI172" s="37">
        <f t="shared" ref="AI172:AI205" ca="1" si="66">IFERROR(AI69/AV69*1000,"")</f>
        <v>0</v>
      </c>
      <c r="AJ172" s="37">
        <f t="shared" ref="AJ172:AJ205" ca="1" si="67">IFERROR(AJ69/AW69*1000,"")</f>
        <v>0</v>
      </c>
      <c r="AK172" s="37">
        <f t="shared" ref="AK172:AK205" ca="1" si="68">IFERROR(AK69/AX69*1000,"")</f>
        <v>0</v>
      </c>
      <c r="AL172" s="37">
        <f t="shared" ref="AL172:AL205" ca="1" si="69">IFERROR(AL69/AY69*1000,"")</f>
        <v>0</v>
      </c>
      <c r="AM172" s="37">
        <f t="shared" ref="AM172:AM205" ca="1" si="70">IFERROR(AM69/AZ69*1000,"")</f>
        <v>0</v>
      </c>
      <c r="AN172" s="37">
        <f ca="1">IFERROR(AN69/BA69*1000,"")</f>
        <v>0</v>
      </c>
      <c r="AO172" s="37">
        <f ca="1">IFERROR(AO69/BB69*1000,"")</f>
        <v>0</v>
      </c>
      <c r="AP172" s="30"/>
      <c r="AQ172" s="54" t="s">
        <v>77</v>
      </c>
      <c r="AR172" s="39">
        <v>5005</v>
      </c>
      <c r="AS172" s="39">
        <v>4969</v>
      </c>
      <c r="AT172" s="39">
        <v>4898</v>
      </c>
      <c r="AU172" s="39">
        <v>4786</v>
      </c>
      <c r="AV172" s="39">
        <v>4692</v>
      </c>
      <c r="AW172" s="39">
        <v>4569</v>
      </c>
      <c r="AX172" s="39">
        <v>4531</v>
      </c>
      <c r="AY172" s="39">
        <v>4427</v>
      </c>
      <c r="AZ172" s="39">
        <v>4432</v>
      </c>
      <c r="BA172" s="39">
        <v>0</v>
      </c>
      <c r="BB172" s="39">
        <v>0</v>
      </c>
      <c r="BC172" s="30"/>
    </row>
    <row r="173" spans="1:55" x14ac:dyDescent="0.25">
      <c r="A173" s="32">
        <v>66</v>
      </c>
      <c r="B173" s="35" t="s">
        <v>78</v>
      </c>
      <c r="C173" s="36">
        <f t="shared" ca="1" si="41"/>
        <v>0</v>
      </c>
      <c r="D173" s="36">
        <f t="shared" ca="1" si="42"/>
        <v>0</v>
      </c>
      <c r="E173" s="36">
        <f t="shared" ca="1" si="43"/>
        <v>0</v>
      </c>
      <c r="F173" s="36">
        <f t="shared" ca="1" si="44"/>
        <v>0</v>
      </c>
      <c r="G173" s="36">
        <f t="shared" ca="1" si="45"/>
        <v>0</v>
      </c>
      <c r="H173" s="36">
        <f t="shared" ca="1" si="46"/>
        <v>0</v>
      </c>
      <c r="I173" s="36">
        <f t="shared" ca="1" si="47"/>
        <v>0</v>
      </c>
      <c r="J173" s="36">
        <f t="shared" ca="1" si="48"/>
        <v>0</v>
      </c>
      <c r="K173" s="36">
        <f t="shared" ca="1" si="49"/>
        <v>0</v>
      </c>
      <c r="L173" s="36">
        <f t="shared" ca="1" si="50"/>
        <v>0</v>
      </c>
      <c r="M173" s="36">
        <f t="shared" ca="1" si="50"/>
        <v>0</v>
      </c>
      <c r="N173" s="36" t="str">
        <f ca="1">IFERROR(N70*1000/BD70,"")</f>
        <v/>
      </c>
      <c r="O173" s="32">
        <v>66</v>
      </c>
      <c r="P173" s="35" t="s">
        <v>78</v>
      </c>
      <c r="Q173" s="36">
        <f t="shared" ca="1" si="51"/>
        <v>0</v>
      </c>
      <c r="R173" s="36">
        <f t="shared" ca="1" si="52"/>
        <v>0</v>
      </c>
      <c r="S173" s="36">
        <f t="shared" ca="1" si="53"/>
        <v>0</v>
      </c>
      <c r="T173" s="36">
        <f t="shared" ca="1" si="54"/>
        <v>0</v>
      </c>
      <c r="U173" s="36">
        <f t="shared" ca="1" si="55"/>
        <v>0</v>
      </c>
      <c r="V173" s="36">
        <f t="shared" ca="1" si="56"/>
        <v>0</v>
      </c>
      <c r="W173" s="36">
        <f t="shared" ca="1" si="57"/>
        <v>0</v>
      </c>
      <c r="X173" s="36">
        <f t="shared" ca="1" si="58"/>
        <v>0</v>
      </c>
      <c r="Y173" s="36">
        <f t="shared" ca="1" si="59"/>
        <v>0</v>
      </c>
      <c r="Z173" s="36">
        <f t="shared" ca="1" si="60"/>
        <v>0</v>
      </c>
      <c r="AA173" s="36">
        <f t="shared" ca="1" si="61"/>
        <v>0</v>
      </c>
      <c r="AB173" s="36" t="str">
        <f ca="1">IFERROR(AB70*1000/BD70,"")</f>
        <v/>
      </c>
      <c r="AC173" s="30"/>
      <c r="AD173" s="35" t="s">
        <v>78</v>
      </c>
      <c r="AE173" s="37">
        <f t="shared" ca="1" si="62"/>
        <v>0</v>
      </c>
      <c r="AF173" s="37">
        <f t="shared" ca="1" si="63"/>
        <v>0</v>
      </c>
      <c r="AG173" s="37">
        <f t="shared" ca="1" si="64"/>
        <v>0</v>
      </c>
      <c r="AH173" s="37">
        <f t="shared" ca="1" si="65"/>
        <v>0</v>
      </c>
      <c r="AI173" s="37">
        <f t="shared" ca="1" si="66"/>
        <v>0</v>
      </c>
      <c r="AJ173" s="37">
        <f t="shared" ca="1" si="67"/>
        <v>0</v>
      </c>
      <c r="AK173" s="37">
        <f t="shared" ca="1" si="68"/>
        <v>0</v>
      </c>
      <c r="AL173" s="37">
        <f t="shared" ca="1" si="69"/>
        <v>0</v>
      </c>
      <c r="AM173" s="37">
        <f t="shared" ca="1" si="70"/>
        <v>0</v>
      </c>
      <c r="AN173" s="37">
        <f ca="1">IFERROR(AN70/BA70*1000,"")</f>
        <v>0</v>
      </c>
      <c r="AO173" s="37">
        <f ca="1">IFERROR(AO70/BB70*1000,"")</f>
        <v>0</v>
      </c>
      <c r="AP173" s="30"/>
      <c r="AQ173" s="54" t="s">
        <v>78</v>
      </c>
      <c r="AR173" s="39">
        <v>13555</v>
      </c>
      <c r="AS173" s="39">
        <v>13754</v>
      </c>
      <c r="AT173" s="39">
        <v>13503</v>
      </c>
      <c r="AU173" s="39">
        <v>13078</v>
      </c>
      <c r="AV173" s="39">
        <v>13011</v>
      </c>
      <c r="AW173" s="39">
        <v>12927</v>
      </c>
      <c r="AX173" s="39">
        <v>12831</v>
      </c>
      <c r="AY173" s="39">
        <v>12636</v>
      </c>
      <c r="AZ173" s="39">
        <v>12831</v>
      </c>
      <c r="BA173" s="39">
        <v>0</v>
      </c>
      <c r="BB173" s="39">
        <v>0</v>
      </c>
      <c r="BC173" s="30"/>
    </row>
    <row r="174" spans="1:55" x14ac:dyDescent="0.25">
      <c r="A174" s="32">
        <v>67</v>
      </c>
      <c r="B174" s="35" t="s">
        <v>79</v>
      </c>
      <c r="C174" s="36">
        <f t="shared" ca="1" si="41"/>
        <v>0</v>
      </c>
      <c r="D174" s="36">
        <f t="shared" ca="1" si="42"/>
        <v>0</v>
      </c>
      <c r="E174" s="36">
        <f t="shared" ca="1" si="43"/>
        <v>0</v>
      </c>
      <c r="F174" s="36">
        <f t="shared" ca="1" si="44"/>
        <v>0</v>
      </c>
      <c r="G174" s="36">
        <f t="shared" ca="1" si="45"/>
        <v>0</v>
      </c>
      <c r="H174" s="36">
        <f t="shared" ca="1" si="46"/>
        <v>0</v>
      </c>
      <c r="I174" s="36">
        <f t="shared" ca="1" si="47"/>
        <v>0</v>
      </c>
      <c r="J174" s="36">
        <f t="shared" ca="1" si="48"/>
        <v>0</v>
      </c>
      <c r="K174" s="36">
        <f t="shared" ca="1" si="49"/>
        <v>0</v>
      </c>
      <c r="L174" s="36">
        <f t="shared" ca="1" si="50"/>
        <v>0</v>
      </c>
      <c r="M174" s="36">
        <f t="shared" ca="1" si="50"/>
        <v>0</v>
      </c>
      <c r="N174" s="36" t="str">
        <f ca="1">IFERROR(N71*1000/BD71,"")</f>
        <v/>
      </c>
      <c r="O174" s="32">
        <v>67</v>
      </c>
      <c r="P174" s="35" t="s">
        <v>79</v>
      </c>
      <c r="Q174" s="36">
        <f t="shared" ca="1" si="51"/>
        <v>0</v>
      </c>
      <c r="R174" s="36">
        <f t="shared" ca="1" si="52"/>
        <v>0</v>
      </c>
      <c r="S174" s="36">
        <f t="shared" ca="1" si="53"/>
        <v>0</v>
      </c>
      <c r="T174" s="36">
        <f t="shared" ca="1" si="54"/>
        <v>0</v>
      </c>
      <c r="U174" s="36">
        <f t="shared" ca="1" si="55"/>
        <v>0</v>
      </c>
      <c r="V174" s="36">
        <f t="shared" ca="1" si="56"/>
        <v>0</v>
      </c>
      <c r="W174" s="36">
        <f t="shared" ca="1" si="57"/>
        <v>0</v>
      </c>
      <c r="X174" s="36">
        <f t="shared" ca="1" si="58"/>
        <v>0</v>
      </c>
      <c r="Y174" s="36">
        <f t="shared" ca="1" si="59"/>
        <v>0</v>
      </c>
      <c r="Z174" s="36">
        <f t="shared" ca="1" si="60"/>
        <v>0</v>
      </c>
      <c r="AA174" s="36">
        <f t="shared" ca="1" si="61"/>
        <v>0</v>
      </c>
      <c r="AB174" s="36" t="str">
        <f ca="1">IFERROR(AB71*1000/BD71,"")</f>
        <v/>
      </c>
      <c r="AC174" s="30"/>
      <c r="AD174" s="35" t="s">
        <v>79</v>
      </c>
      <c r="AE174" s="37">
        <f t="shared" ca="1" si="62"/>
        <v>0</v>
      </c>
      <c r="AF174" s="37">
        <f t="shared" ca="1" si="63"/>
        <v>0</v>
      </c>
      <c r="AG174" s="37">
        <f t="shared" ca="1" si="64"/>
        <v>0</v>
      </c>
      <c r="AH174" s="37">
        <f t="shared" ca="1" si="65"/>
        <v>0</v>
      </c>
      <c r="AI174" s="37">
        <f t="shared" ca="1" si="66"/>
        <v>0</v>
      </c>
      <c r="AJ174" s="37">
        <f t="shared" ca="1" si="67"/>
        <v>0</v>
      </c>
      <c r="AK174" s="37">
        <f t="shared" ca="1" si="68"/>
        <v>0</v>
      </c>
      <c r="AL174" s="37">
        <f t="shared" ca="1" si="69"/>
        <v>0</v>
      </c>
      <c r="AM174" s="37">
        <f t="shared" ca="1" si="70"/>
        <v>0</v>
      </c>
      <c r="AN174" s="37">
        <f ca="1">IFERROR(AN71/BA71*1000,"")</f>
        <v>0</v>
      </c>
      <c r="AO174" s="37">
        <f ca="1">IFERROR(AO71/BB71*1000,"")</f>
        <v>0</v>
      </c>
      <c r="AP174" s="30"/>
      <c r="AQ174" s="54" t="s">
        <v>79</v>
      </c>
      <c r="AR174" s="39">
        <v>2805</v>
      </c>
      <c r="AS174" s="39">
        <v>2724</v>
      </c>
      <c r="AT174" s="39">
        <v>2672</v>
      </c>
      <c r="AU174" s="39">
        <v>2699</v>
      </c>
      <c r="AV174" s="39">
        <v>2726</v>
      </c>
      <c r="AW174" s="39">
        <v>2691</v>
      </c>
      <c r="AX174" s="39">
        <v>2672</v>
      </c>
      <c r="AY174" s="39">
        <v>2604</v>
      </c>
      <c r="AZ174" s="39">
        <v>2634</v>
      </c>
      <c r="BA174" s="39">
        <v>0</v>
      </c>
      <c r="BB174" s="39">
        <v>0</v>
      </c>
      <c r="BC174" s="30"/>
    </row>
    <row r="175" spans="1:55" x14ac:dyDescent="0.25">
      <c r="A175" s="32">
        <v>68</v>
      </c>
      <c r="B175" s="35" t="s">
        <v>80</v>
      </c>
      <c r="C175" s="36">
        <f t="shared" ca="1" si="41"/>
        <v>0</v>
      </c>
      <c r="D175" s="36">
        <f t="shared" ca="1" si="42"/>
        <v>0</v>
      </c>
      <c r="E175" s="36">
        <f t="shared" ca="1" si="43"/>
        <v>0</v>
      </c>
      <c r="F175" s="36">
        <f t="shared" ca="1" si="44"/>
        <v>0</v>
      </c>
      <c r="G175" s="36">
        <f t="shared" ca="1" si="45"/>
        <v>0</v>
      </c>
      <c r="H175" s="36">
        <f t="shared" ca="1" si="46"/>
        <v>0</v>
      </c>
      <c r="I175" s="36">
        <f t="shared" ca="1" si="47"/>
        <v>0</v>
      </c>
      <c r="J175" s="36">
        <f t="shared" ca="1" si="48"/>
        <v>0</v>
      </c>
      <c r="K175" s="36">
        <f t="shared" ca="1" si="49"/>
        <v>0</v>
      </c>
      <c r="L175" s="36">
        <f t="shared" ca="1" si="50"/>
        <v>0</v>
      </c>
      <c r="M175" s="36">
        <f t="shared" ca="1" si="50"/>
        <v>0</v>
      </c>
      <c r="N175" s="36" t="str">
        <f ca="1">IFERROR(N72*1000/BD72,"")</f>
        <v/>
      </c>
      <c r="O175" s="32">
        <v>68</v>
      </c>
      <c r="P175" s="35" t="s">
        <v>80</v>
      </c>
      <c r="Q175" s="36">
        <f t="shared" ca="1" si="51"/>
        <v>0</v>
      </c>
      <c r="R175" s="36">
        <f t="shared" ca="1" si="52"/>
        <v>0</v>
      </c>
      <c r="S175" s="36">
        <f t="shared" ca="1" si="53"/>
        <v>0</v>
      </c>
      <c r="T175" s="36">
        <f t="shared" ca="1" si="54"/>
        <v>0</v>
      </c>
      <c r="U175" s="36">
        <f t="shared" ca="1" si="55"/>
        <v>0</v>
      </c>
      <c r="V175" s="36">
        <f t="shared" ca="1" si="56"/>
        <v>0</v>
      </c>
      <c r="W175" s="36">
        <f t="shared" ca="1" si="57"/>
        <v>0</v>
      </c>
      <c r="X175" s="36">
        <f t="shared" ca="1" si="58"/>
        <v>0</v>
      </c>
      <c r="Y175" s="36">
        <f t="shared" ca="1" si="59"/>
        <v>0</v>
      </c>
      <c r="Z175" s="36">
        <f t="shared" ca="1" si="60"/>
        <v>0</v>
      </c>
      <c r="AA175" s="36">
        <f t="shared" ca="1" si="61"/>
        <v>0</v>
      </c>
      <c r="AB175" s="36" t="str">
        <f ca="1">IFERROR(AB72*1000/BD72,"")</f>
        <v/>
      </c>
      <c r="AC175" s="30"/>
      <c r="AD175" s="35" t="s">
        <v>80</v>
      </c>
      <c r="AE175" s="37">
        <f t="shared" ca="1" si="62"/>
        <v>0</v>
      </c>
      <c r="AF175" s="37">
        <f t="shared" ca="1" si="63"/>
        <v>0</v>
      </c>
      <c r="AG175" s="37">
        <f t="shared" ca="1" si="64"/>
        <v>0</v>
      </c>
      <c r="AH175" s="37">
        <f t="shared" ca="1" si="65"/>
        <v>0</v>
      </c>
      <c r="AI175" s="37">
        <f t="shared" ca="1" si="66"/>
        <v>0</v>
      </c>
      <c r="AJ175" s="37">
        <f t="shared" ca="1" si="67"/>
        <v>0</v>
      </c>
      <c r="AK175" s="37">
        <f t="shared" ca="1" si="68"/>
        <v>0</v>
      </c>
      <c r="AL175" s="37">
        <f t="shared" ca="1" si="69"/>
        <v>0</v>
      </c>
      <c r="AM175" s="37">
        <f t="shared" ca="1" si="70"/>
        <v>0</v>
      </c>
      <c r="AN175" s="37">
        <f ca="1">IFERROR(AN72/BA72*1000,"")</f>
        <v>0</v>
      </c>
      <c r="AO175" s="37">
        <f ca="1">IFERROR(AO72/BB72*1000,"")</f>
        <v>0</v>
      </c>
      <c r="AP175" s="30"/>
      <c r="AQ175" s="54" t="s">
        <v>80</v>
      </c>
      <c r="AR175" s="39">
        <v>6578</v>
      </c>
      <c r="AS175" s="39">
        <v>6632</v>
      </c>
      <c r="AT175" s="39">
        <v>6715</v>
      </c>
      <c r="AU175" s="39">
        <v>6503</v>
      </c>
      <c r="AV175" s="39">
        <v>6570</v>
      </c>
      <c r="AW175" s="39">
        <v>6546</v>
      </c>
      <c r="AX175" s="39">
        <v>6456</v>
      </c>
      <c r="AY175" s="39">
        <v>6437</v>
      </c>
      <c r="AZ175" s="39">
        <v>6524</v>
      </c>
      <c r="BA175" s="39">
        <v>0</v>
      </c>
      <c r="BB175" s="39">
        <v>0</v>
      </c>
      <c r="BC175" s="30"/>
    </row>
    <row r="176" spans="1:55" x14ac:dyDescent="0.25">
      <c r="A176" s="32">
        <v>69</v>
      </c>
      <c r="B176" s="35" t="s">
        <v>81</v>
      </c>
      <c r="C176" s="36">
        <f t="shared" ca="1" si="41"/>
        <v>0</v>
      </c>
      <c r="D176" s="36">
        <f t="shared" ca="1" si="42"/>
        <v>0</v>
      </c>
      <c r="E176" s="36">
        <f t="shared" ca="1" si="43"/>
        <v>0</v>
      </c>
      <c r="F176" s="36">
        <f t="shared" ca="1" si="44"/>
        <v>0</v>
      </c>
      <c r="G176" s="36">
        <f t="shared" ca="1" si="45"/>
        <v>0</v>
      </c>
      <c r="H176" s="36">
        <f t="shared" ca="1" si="46"/>
        <v>0</v>
      </c>
      <c r="I176" s="36">
        <f t="shared" ca="1" si="47"/>
        <v>0</v>
      </c>
      <c r="J176" s="36">
        <f t="shared" ca="1" si="48"/>
        <v>0</v>
      </c>
      <c r="K176" s="36">
        <f t="shared" ca="1" si="49"/>
        <v>0</v>
      </c>
      <c r="L176" s="36">
        <f t="shared" ca="1" si="50"/>
        <v>0</v>
      </c>
      <c r="M176" s="36">
        <f t="shared" ca="1" si="50"/>
        <v>0</v>
      </c>
      <c r="N176" s="36" t="str">
        <f ca="1">IFERROR(N73*1000/BD73,"")</f>
        <v/>
      </c>
      <c r="O176" s="32">
        <v>69</v>
      </c>
      <c r="P176" s="35" t="s">
        <v>81</v>
      </c>
      <c r="Q176" s="36">
        <f t="shared" ca="1" si="51"/>
        <v>0</v>
      </c>
      <c r="R176" s="36">
        <f t="shared" ca="1" si="52"/>
        <v>0</v>
      </c>
      <c r="S176" s="36">
        <f t="shared" ca="1" si="53"/>
        <v>0</v>
      </c>
      <c r="T176" s="36">
        <f t="shared" ca="1" si="54"/>
        <v>0</v>
      </c>
      <c r="U176" s="36">
        <f t="shared" ca="1" si="55"/>
        <v>0</v>
      </c>
      <c r="V176" s="36">
        <f t="shared" ca="1" si="56"/>
        <v>0</v>
      </c>
      <c r="W176" s="36">
        <f t="shared" ca="1" si="57"/>
        <v>0</v>
      </c>
      <c r="X176" s="36">
        <f t="shared" ca="1" si="58"/>
        <v>0</v>
      </c>
      <c r="Y176" s="36">
        <f t="shared" ca="1" si="59"/>
        <v>0</v>
      </c>
      <c r="Z176" s="36">
        <f t="shared" ca="1" si="60"/>
        <v>0</v>
      </c>
      <c r="AA176" s="36">
        <f t="shared" ca="1" si="61"/>
        <v>0</v>
      </c>
      <c r="AB176" s="36" t="str">
        <f ca="1">IFERROR(AB73*1000/BD73,"")</f>
        <v/>
      </c>
      <c r="AC176" s="30"/>
      <c r="AD176" s="35" t="s">
        <v>81</v>
      </c>
      <c r="AE176" s="37">
        <f t="shared" ca="1" si="62"/>
        <v>0</v>
      </c>
      <c r="AF176" s="37">
        <f t="shared" ca="1" si="63"/>
        <v>0</v>
      </c>
      <c r="AG176" s="37">
        <f t="shared" ca="1" si="64"/>
        <v>0</v>
      </c>
      <c r="AH176" s="37">
        <f t="shared" ca="1" si="65"/>
        <v>0</v>
      </c>
      <c r="AI176" s="37">
        <f t="shared" ca="1" si="66"/>
        <v>0</v>
      </c>
      <c r="AJ176" s="37">
        <f t="shared" ca="1" si="67"/>
        <v>0</v>
      </c>
      <c r="AK176" s="37">
        <f t="shared" ca="1" si="68"/>
        <v>0</v>
      </c>
      <c r="AL176" s="37">
        <f t="shared" ca="1" si="69"/>
        <v>0</v>
      </c>
      <c r="AM176" s="37">
        <f t="shared" ca="1" si="70"/>
        <v>0</v>
      </c>
      <c r="AN176" s="37">
        <f ca="1">IFERROR(AN73/BA73*1000,"")</f>
        <v>0</v>
      </c>
      <c r="AO176" s="37">
        <f ca="1">IFERROR(AO73/BB73*1000,"")</f>
        <v>0</v>
      </c>
      <c r="AP176" s="30"/>
      <c r="AQ176" s="54" t="s">
        <v>81</v>
      </c>
      <c r="AR176" s="39">
        <v>4021</v>
      </c>
      <c r="AS176" s="39">
        <v>4082</v>
      </c>
      <c r="AT176" s="39">
        <v>4049</v>
      </c>
      <c r="AU176" s="39">
        <v>3877</v>
      </c>
      <c r="AV176" s="39">
        <v>3834</v>
      </c>
      <c r="AW176" s="39">
        <v>3858</v>
      </c>
      <c r="AX176" s="39">
        <v>3802</v>
      </c>
      <c r="AY176" s="39">
        <v>3701</v>
      </c>
      <c r="AZ176" s="39">
        <v>3724</v>
      </c>
      <c r="BA176" s="39">
        <v>0</v>
      </c>
      <c r="BB176" s="39">
        <v>0</v>
      </c>
      <c r="BC176" s="30"/>
    </row>
    <row r="177" spans="1:55" x14ac:dyDescent="0.25">
      <c r="A177" s="32">
        <v>70</v>
      </c>
      <c r="B177" s="35" t="s">
        <v>82</v>
      </c>
      <c r="C177" s="36">
        <f t="shared" ca="1" si="41"/>
        <v>0</v>
      </c>
      <c r="D177" s="36">
        <f t="shared" ca="1" si="42"/>
        <v>0</v>
      </c>
      <c r="E177" s="36">
        <f t="shared" ca="1" si="43"/>
        <v>0</v>
      </c>
      <c r="F177" s="36">
        <f t="shared" ca="1" si="44"/>
        <v>0</v>
      </c>
      <c r="G177" s="36">
        <f t="shared" ca="1" si="45"/>
        <v>0</v>
      </c>
      <c r="H177" s="36">
        <f t="shared" ca="1" si="46"/>
        <v>0</v>
      </c>
      <c r="I177" s="36">
        <f t="shared" ca="1" si="47"/>
        <v>0</v>
      </c>
      <c r="J177" s="36">
        <f t="shared" ca="1" si="48"/>
        <v>0</v>
      </c>
      <c r="K177" s="36">
        <f t="shared" ca="1" si="49"/>
        <v>0</v>
      </c>
      <c r="L177" s="36">
        <f t="shared" ca="1" si="50"/>
        <v>0</v>
      </c>
      <c r="M177" s="36">
        <f t="shared" ca="1" si="50"/>
        <v>0</v>
      </c>
      <c r="N177" s="36" t="str">
        <f ca="1">IFERROR(N74*1000/BD74,"")</f>
        <v/>
      </c>
      <c r="O177" s="32">
        <v>70</v>
      </c>
      <c r="P177" s="35" t="s">
        <v>82</v>
      </c>
      <c r="Q177" s="36">
        <f t="shared" ca="1" si="51"/>
        <v>0</v>
      </c>
      <c r="R177" s="36">
        <f t="shared" ca="1" si="52"/>
        <v>0</v>
      </c>
      <c r="S177" s="36">
        <f t="shared" ca="1" si="53"/>
        <v>0</v>
      </c>
      <c r="T177" s="36">
        <f t="shared" ca="1" si="54"/>
        <v>0</v>
      </c>
      <c r="U177" s="36">
        <f t="shared" ca="1" si="55"/>
        <v>0</v>
      </c>
      <c r="V177" s="36">
        <f t="shared" ca="1" si="56"/>
        <v>0</v>
      </c>
      <c r="W177" s="36">
        <f t="shared" ca="1" si="57"/>
        <v>0</v>
      </c>
      <c r="X177" s="36">
        <f t="shared" ca="1" si="58"/>
        <v>0</v>
      </c>
      <c r="Y177" s="36">
        <f t="shared" ca="1" si="59"/>
        <v>0</v>
      </c>
      <c r="Z177" s="36">
        <f t="shared" ca="1" si="60"/>
        <v>0</v>
      </c>
      <c r="AA177" s="36">
        <f t="shared" ca="1" si="61"/>
        <v>0</v>
      </c>
      <c r="AB177" s="36" t="str">
        <f ca="1">IFERROR(AB74*1000/BD74,"")</f>
        <v/>
      </c>
      <c r="AC177" s="30"/>
      <c r="AD177" s="35" t="s">
        <v>82</v>
      </c>
      <c r="AE177" s="37">
        <f t="shared" ca="1" si="62"/>
        <v>0</v>
      </c>
      <c r="AF177" s="37">
        <f t="shared" ca="1" si="63"/>
        <v>0</v>
      </c>
      <c r="AG177" s="37">
        <f t="shared" ca="1" si="64"/>
        <v>0</v>
      </c>
      <c r="AH177" s="37">
        <f t="shared" ca="1" si="65"/>
        <v>0</v>
      </c>
      <c r="AI177" s="37">
        <f t="shared" ca="1" si="66"/>
        <v>0</v>
      </c>
      <c r="AJ177" s="37">
        <f t="shared" ca="1" si="67"/>
        <v>0</v>
      </c>
      <c r="AK177" s="37">
        <f t="shared" ca="1" si="68"/>
        <v>0</v>
      </c>
      <c r="AL177" s="37">
        <f t="shared" ca="1" si="69"/>
        <v>0</v>
      </c>
      <c r="AM177" s="37">
        <f t="shared" ca="1" si="70"/>
        <v>0</v>
      </c>
      <c r="AN177" s="37">
        <f ca="1">IFERROR(AN74/BA74*1000,"")</f>
        <v>0</v>
      </c>
      <c r="AO177" s="37">
        <f ca="1">IFERROR(AO74/BB74*1000,"")</f>
        <v>0</v>
      </c>
      <c r="AP177" s="30"/>
      <c r="AQ177" s="54" t="s">
        <v>82</v>
      </c>
      <c r="AR177" s="39">
        <v>7406</v>
      </c>
      <c r="AS177" s="39">
        <v>7450</v>
      </c>
      <c r="AT177" s="39">
        <v>7427</v>
      </c>
      <c r="AU177" s="39">
        <v>7228</v>
      </c>
      <c r="AV177" s="39">
        <v>7378</v>
      </c>
      <c r="AW177" s="39">
        <v>7436</v>
      </c>
      <c r="AX177" s="39">
        <v>7338</v>
      </c>
      <c r="AY177" s="39">
        <v>7194</v>
      </c>
      <c r="AZ177" s="39">
        <v>7177</v>
      </c>
      <c r="BA177" s="39">
        <v>0</v>
      </c>
      <c r="BB177" s="39">
        <v>0</v>
      </c>
      <c r="BC177" s="30"/>
    </row>
    <row r="178" spans="1:55" x14ac:dyDescent="0.25">
      <c r="A178" s="32">
        <v>71</v>
      </c>
      <c r="B178" s="35" t="s">
        <v>83</v>
      </c>
      <c r="C178" s="36">
        <f t="shared" ca="1" si="41"/>
        <v>0</v>
      </c>
      <c r="D178" s="36">
        <f t="shared" ca="1" si="42"/>
        <v>0</v>
      </c>
      <c r="E178" s="36">
        <f t="shared" ca="1" si="43"/>
        <v>0</v>
      </c>
      <c r="F178" s="36">
        <f t="shared" ca="1" si="44"/>
        <v>0</v>
      </c>
      <c r="G178" s="36">
        <f t="shared" ca="1" si="45"/>
        <v>0</v>
      </c>
      <c r="H178" s="36">
        <f t="shared" ca="1" si="46"/>
        <v>0</v>
      </c>
      <c r="I178" s="36">
        <f t="shared" ca="1" si="47"/>
        <v>0</v>
      </c>
      <c r="J178" s="36">
        <f t="shared" ca="1" si="48"/>
        <v>0</v>
      </c>
      <c r="K178" s="36">
        <f t="shared" ca="1" si="49"/>
        <v>0</v>
      </c>
      <c r="L178" s="36">
        <f t="shared" ca="1" si="50"/>
        <v>0</v>
      </c>
      <c r="M178" s="36">
        <f t="shared" ca="1" si="50"/>
        <v>0</v>
      </c>
      <c r="N178" s="36" t="str">
        <f ca="1">IFERROR(N75*1000/BD75,"")</f>
        <v/>
      </c>
      <c r="O178" s="32">
        <v>71</v>
      </c>
      <c r="P178" s="35" t="s">
        <v>83</v>
      </c>
      <c r="Q178" s="36">
        <f t="shared" ca="1" si="51"/>
        <v>0</v>
      </c>
      <c r="R178" s="36">
        <f t="shared" ca="1" si="52"/>
        <v>0</v>
      </c>
      <c r="S178" s="36">
        <f t="shared" ca="1" si="53"/>
        <v>0</v>
      </c>
      <c r="T178" s="36">
        <f t="shared" ca="1" si="54"/>
        <v>0</v>
      </c>
      <c r="U178" s="36">
        <f t="shared" ca="1" si="55"/>
        <v>0</v>
      </c>
      <c r="V178" s="36">
        <f t="shared" ca="1" si="56"/>
        <v>0</v>
      </c>
      <c r="W178" s="36">
        <f t="shared" ca="1" si="57"/>
        <v>0</v>
      </c>
      <c r="X178" s="36">
        <f t="shared" ca="1" si="58"/>
        <v>0</v>
      </c>
      <c r="Y178" s="36">
        <f t="shared" ca="1" si="59"/>
        <v>0</v>
      </c>
      <c r="Z178" s="36">
        <f t="shared" ca="1" si="60"/>
        <v>0</v>
      </c>
      <c r="AA178" s="36">
        <f t="shared" ca="1" si="61"/>
        <v>0</v>
      </c>
      <c r="AB178" s="36" t="str">
        <f ca="1">IFERROR(AB75*1000/BD75,"")</f>
        <v/>
      </c>
      <c r="AC178" s="30"/>
      <c r="AD178" s="35" t="s">
        <v>83</v>
      </c>
      <c r="AE178" s="37">
        <f t="shared" ca="1" si="62"/>
        <v>0</v>
      </c>
      <c r="AF178" s="37">
        <f t="shared" ca="1" si="63"/>
        <v>0</v>
      </c>
      <c r="AG178" s="37">
        <f t="shared" ca="1" si="64"/>
        <v>0</v>
      </c>
      <c r="AH178" s="37">
        <f t="shared" ca="1" si="65"/>
        <v>0</v>
      </c>
      <c r="AI178" s="37">
        <f t="shared" ca="1" si="66"/>
        <v>0</v>
      </c>
      <c r="AJ178" s="37">
        <f t="shared" ca="1" si="67"/>
        <v>0</v>
      </c>
      <c r="AK178" s="37">
        <f t="shared" ca="1" si="68"/>
        <v>0</v>
      </c>
      <c r="AL178" s="37">
        <f t="shared" ca="1" si="69"/>
        <v>0</v>
      </c>
      <c r="AM178" s="37">
        <f t="shared" ca="1" si="70"/>
        <v>0</v>
      </c>
      <c r="AN178" s="37">
        <f ca="1">IFERROR(AN75/BA75*1000,"")</f>
        <v>0</v>
      </c>
      <c r="AO178" s="37">
        <f ca="1">IFERROR(AO75/BB75*1000,"")</f>
        <v>0</v>
      </c>
      <c r="AP178" s="30"/>
      <c r="AQ178" s="54" t="s">
        <v>83</v>
      </c>
      <c r="AR178" s="39">
        <v>3232</v>
      </c>
      <c r="AS178" s="39">
        <v>3250</v>
      </c>
      <c r="AT178" s="39">
        <v>3213</v>
      </c>
      <c r="AU178" s="39">
        <v>3194</v>
      </c>
      <c r="AV178" s="39">
        <v>3179</v>
      </c>
      <c r="AW178" s="39">
        <v>3184</v>
      </c>
      <c r="AX178" s="39">
        <v>3210</v>
      </c>
      <c r="AY178" s="39">
        <v>3139</v>
      </c>
      <c r="AZ178" s="39">
        <v>3059</v>
      </c>
      <c r="BA178" s="39">
        <v>0</v>
      </c>
      <c r="BB178" s="39">
        <v>0</v>
      </c>
      <c r="BC178" s="30"/>
    </row>
    <row r="179" spans="1:55" x14ac:dyDescent="0.25">
      <c r="A179" s="32">
        <v>72</v>
      </c>
      <c r="B179" s="35" t="s">
        <v>84</v>
      </c>
      <c r="C179" s="36">
        <f t="shared" ca="1" si="41"/>
        <v>0</v>
      </c>
      <c r="D179" s="36">
        <f t="shared" ca="1" si="42"/>
        <v>0</v>
      </c>
      <c r="E179" s="36">
        <f t="shared" ca="1" si="43"/>
        <v>0</v>
      </c>
      <c r="F179" s="36">
        <f t="shared" ca="1" si="44"/>
        <v>0</v>
      </c>
      <c r="G179" s="36">
        <f t="shared" ca="1" si="45"/>
        <v>0</v>
      </c>
      <c r="H179" s="36">
        <f t="shared" ca="1" si="46"/>
        <v>0</v>
      </c>
      <c r="I179" s="36">
        <f t="shared" ca="1" si="47"/>
        <v>0</v>
      </c>
      <c r="J179" s="36">
        <f t="shared" ca="1" si="48"/>
        <v>0</v>
      </c>
      <c r="K179" s="36">
        <f t="shared" ca="1" si="49"/>
        <v>0</v>
      </c>
      <c r="L179" s="36">
        <f t="shared" ca="1" si="50"/>
        <v>0</v>
      </c>
      <c r="M179" s="36">
        <f t="shared" ca="1" si="50"/>
        <v>0</v>
      </c>
      <c r="N179" s="36" t="str">
        <f ca="1">IFERROR(N76*1000/BD76,"")</f>
        <v/>
      </c>
      <c r="O179" s="32">
        <v>72</v>
      </c>
      <c r="P179" s="35" t="s">
        <v>84</v>
      </c>
      <c r="Q179" s="36">
        <f t="shared" ca="1" si="51"/>
        <v>0</v>
      </c>
      <c r="R179" s="36">
        <f t="shared" ca="1" si="52"/>
        <v>0</v>
      </c>
      <c r="S179" s="36">
        <f t="shared" ca="1" si="53"/>
        <v>0</v>
      </c>
      <c r="T179" s="36">
        <f t="shared" ca="1" si="54"/>
        <v>0</v>
      </c>
      <c r="U179" s="36">
        <f t="shared" ca="1" si="55"/>
        <v>0</v>
      </c>
      <c r="V179" s="36">
        <f t="shared" ca="1" si="56"/>
        <v>0</v>
      </c>
      <c r="W179" s="36">
        <f t="shared" ca="1" si="57"/>
        <v>0</v>
      </c>
      <c r="X179" s="36">
        <f t="shared" ca="1" si="58"/>
        <v>0</v>
      </c>
      <c r="Y179" s="36">
        <f t="shared" ca="1" si="59"/>
        <v>0</v>
      </c>
      <c r="Z179" s="36">
        <f t="shared" ca="1" si="60"/>
        <v>0</v>
      </c>
      <c r="AA179" s="36">
        <f t="shared" ca="1" si="61"/>
        <v>0</v>
      </c>
      <c r="AB179" s="36" t="str">
        <f ca="1">IFERROR(AB76*1000/BD76,"")</f>
        <v/>
      </c>
      <c r="AC179" s="30"/>
      <c r="AD179" s="35" t="s">
        <v>84</v>
      </c>
      <c r="AE179" s="37">
        <f t="shared" ca="1" si="62"/>
        <v>0</v>
      </c>
      <c r="AF179" s="37">
        <f t="shared" ca="1" si="63"/>
        <v>0</v>
      </c>
      <c r="AG179" s="37">
        <f t="shared" ca="1" si="64"/>
        <v>0</v>
      </c>
      <c r="AH179" s="37">
        <f t="shared" ca="1" si="65"/>
        <v>0</v>
      </c>
      <c r="AI179" s="37">
        <f t="shared" ca="1" si="66"/>
        <v>0</v>
      </c>
      <c r="AJ179" s="37">
        <f t="shared" ca="1" si="67"/>
        <v>0</v>
      </c>
      <c r="AK179" s="37">
        <f t="shared" ca="1" si="68"/>
        <v>0</v>
      </c>
      <c r="AL179" s="37">
        <f t="shared" ca="1" si="69"/>
        <v>0</v>
      </c>
      <c r="AM179" s="37">
        <f t="shared" ca="1" si="70"/>
        <v>0</v>
      </c>
      <c r="AN179" s="37">
        <f ca="1">IFERROR(AN76/BA76*1000,"")</f>
        <v>0</v>
      </c>
      <c r="AO179" s="37">
        <f ca="1">IFERROR(AO76/BB76*1000,"")</f>
        <v>0</v>
      </c>
      <c r="AP179" s="30"/>
      <c r="AQ179" s="54" t="s">
        <v>84</v>
      </c>
      <c r="AR179" s="39">
        <v>4254</v>
      </c>
      <c r="AS179" s="39">
        <v>4350</v>
      </c>
      <c r="AT179" s="39">
        <v>4304</v>
      </c>
      <c r="AU179" s="39">
        <v>4229</v>
      </c>
      <c r="AV179" s="39">
        <v>4093</v>
      </c>
      <c r="AW179" s="39">
        <v>4035</v>
      </c>
      <c r="AX179" s="39">
        <v>4007</v>
      </c>
      <c r="AY179" s="39">
        <v>3956</v>
      </c>
      <c r="AZ179" s="39">
        <v>3938</v>
      </c>
      <c r="BA179" s="39">
        <v>0</v>
      </c>
      <c r="BB179" s="39">
        <v>0</v>
      </c>
      <c r="BC179" s="30"/>
    </row>
    <row r="180" spans="1:55" x14ac:dyDescent="0.25">
      <c r="A180" s="32">
        <v>73</v>
      </c>
      <c r="B180" s="35" t="s">
        <v>85</v>
      </c>
      <c r="C180" s="36">
        <f t="shared" ca="1" si="41"/>
        <v>0</v>
      </c>
      <c r="D180" s="36">
        <f t="shared" ca="1" si="42"/>
        <v>0</v>
      </c>
      <c r="E180" s="36">
        <f t="shared" ca="1" si="43"/>
        <v>0</v>
      </c>
      <c r="F180" s="36">
        <f t="shared" ca="1" si="44"/>
        <v>0</v>
      </c>
      <c r="G180" s="36">
        <f t="shared" ca="1" si="45"/>
        <v>0</v>
      </c>
      <c r="H180" s="36">
        <f t="shared" ca="1" si="46"/>
        <v>0</v>
      </c>
      <c r="I180" s="36">
        <f t="shared" ca="1" si="47"/>
        <v>0</v>
      </c>
      <c r="J180" s="36">
        <f t="shared" ca="1" si="48"/>
        <v>0</v>
      </c>
      <c r="K180" s="36">
        <f t="shared" ca="1" si="49"/>
        <v>0</v>
      </c>
      <c r="L180" s="36">
        <f t="shared" ca="1" si="50"/>
        <v>0</v>
      </c>
      <c r="M180" s="36">
        <f t="shared" ca="1" si="50"/>
        <v>0</v>
      </c>
      <c r="N180" s="36" t="str">
        <f ca="1">IFERROR(N77*1000/BD77,"")</f>
        <v/>
      </c>
      <c r="O180" s="32">
        <v>73</v>
      </c>
      <c r="P180" s="35" t="s">
        <v>85</v>
      </c>
      <c r="Q180" s="36">
        <f t="shared" ca="1" si="51"/>
        <v>0</v>
      </c>
      <c r="R180" s="36">
        <f t="shared" ca="1" si="52"/>
        <v>0</v>
      </c>
      <c r="S180" s="36">
        <f t="shared" ca="1" si="53"/>
        <v>0</v>
      </c>
      <c r="T180" s="36">
        <f t="shared" ca="1" si="54"/>
        <v>0</v>
      </c>
      <c r="U180" s="36">
        <f t="shared" ca="1" si="55"/>
        <v>0</v>
      </c>
      <c r="V180" s="36">
        <f t="shared" ca="1" si="56"/>
        <v>0</v>
      </c>
      <c r="W180" s="36">
        <f t="shared" ca="1" si="57"/>
        <v>0</v>
      </c>
      <c r="X180" s="36">
        <f t="shared" ca="1" si="58"/>
        <v>0</v>
      </c>
      <c r="Y180" s="36">
        <f t="shared" ca="1" si="59"/>
        <v>0</v>
      </c>
      <c r="Z180" s="36">
        <f t="shared" ca="1" si="60"/>
        <v>0</v>
      </c>
      <c r="AA180" s="36">
        <f t="shared" ca="1" si="61"/>
        <v>0</v>
      </c>
      <c r="AB180" s="36" t="str">
        <f ca="1">IFERROR(AB77*1000/BD77,"")</f>
        <v/>
      </c>
      <c r="AC180" s="30"/>
      <c r="AD180" s="35" t="s">
        <v>85</v>
      </c>
      <c r="AE180" s="37">
        <f t="shared" ca="1" si="62"/>
        <v>0</v>
      </c>
      <c r="AF180" s="37">
        <f t="shared" ca="1" si="63"/>
        <v>0</v>
      </c>
      <c r="AG180" s="37">
        <f t="shared" ca="1" si="64"/>
        <v>0</v>
      </c>
      <c r="AH180" s="37">
        <f t="shared" ca="1" si="65"/>
        <v>0</v>
      </c>
      <c r="AI180" s="37">
        <f t="shared" ca="1" si="66"/>
        <v>0</v>
      </c>
      <c r="AJ180" s="37">
        <f t="shared" ca="1" si="67"/>
        <v>0</v>
      </c>
      <c r="AK180" s="37">
        <f t="shared" ca="1" si="68"/>
        <v>0</v>
      </c>
      <c r="AL180" s="37">
        <f t="shared" ca="1" si="69"/>
        <v>0</v>
      </c>
      <c r="AM180" s="37">
        <f t="shared" ca="1" si="70"/>
        <v>0</v>
      </c>
      <c r="AN180" s="37">
        <f ca="1">IFERROR(AN77/BA77*1000,"")</f>
        <v>0</v>
      </c>
      <c r="AO180" s="37">
        <f ca="1">IFERROR(AO77/BB77*1000,"")</f>
        <v>0</v>
      </c>
      <c r="AP180" s="30"/>
      <c r="AQ180" s="54" t="s">
        <v>85</v>
      </c>
      <c r="AR180" s="39">
        <v>506</v>
      </c>
      <c r="AS180" s="39">
        <v>504</v>
      </c>
      <c r="AT180" s="39">
        <v>504</v>
      </c>
      <c r="AU180" s="39">
        <v>477</v>
      </c>
      <c r="AV180" s="39">
        <v>480</v>
      </c>
      <c r="AW180" s="39">
        <v>485</v>
      </c>
      <c r="AX180" s="39">
        <v>477</v>
      </c>
      <c r="AY180" s="39">
        <v>472</v>
      </c>
      <c r="AZ180" s="39">
        <v>474</v>
      </c>
      <c r="BA180" s="39">
        <v>0</v>
      </c>
      <c r="BB180" s="39">
        <v>0</v>
      </c>
      <c r="BC180" s="30"/>
    </row>
    <row r="181" spans="1:55" x14ac:dyDescent="0.25">
      <c r="A181" s="32">
        <v>74</v>
      </c>
      <c r="B181" s="35" t="s">
        <v>86</v>
      </c>
      <c r="C181" s="36">
        <f t="shared" ca="1" si="41"/>
        <v>0</v>
      </c>
      <c r="D181" s="36">
        <f t="shared" ca="1" si="42"/>
        <v>0</v>
      </c>
      <c r="E181" s="36">
        <f t="shared" ca="1" si="43"/>
        <v>0</v>
      </c>
      <c r="F181" s="36">
        <f t="shared" ca="1" si="44"/>
        <v>0</v>
      </c>
      <c r="G181" s="36">
        <f t="shared" ca="1" si="45"/>
        <v>0</v>
      </c>
      <c r="H181" s="36">
        <f t="shared" ca="1" si="46"/>
        <v>0</v>
      </c>
      <c r="I181" s="36">
        <f t="shared" ca="1" si="47"/>
        <v>0</v>
      </c>
      <c r="J181" s="36">
        <f t="shared" ca="1" si="48"/>
        <v>0</v>
      </c>
      <c r="K181" s="36">
        <f t="shared" ca="1" si="49"/>
        <v>0</v>
      </c>
      <c r="L181" s="36">
        <f t="shared" ca="1" si="50"/>
        <v>0</v>
      </c>
      <c r="M181" s="36">
        <f t="shared" ca="1" si="50"/>
        <v>0</v>
      </c>
      <c r="N181" s="36" t="str">
        <f ca="1">IFERROR(N78*1000/BD78,"")</f>
        <v/>
      </c>
      <c r="O181" s="32">
        <v>74</v>
      </c>
      <c r="P181" s="35" t="s">
        <v>86</v>
      </c>
      <c r="Q181" s="36">
        <f t="shared" ca="1" si="51"/>
        <v>0</v>
      </c>
      <c r="R181" s="36">
        <f t="shared" ca="1" si="52"/>
        <v>0</v>
      </c>
      <c r="S181" s="36">
        <f t="shared" ca="1" si="53"/>
        <v>0</v>
      </c>
      <c r="T181" s="36">
        <f t="shared" ca="1" si="54"/>
        <v>0</v>
      </c>
      <c r="U181" s="36">
        <f t="shared" ca="1" si="55"/>
        <v>0</v>
      </c>
      <c r="V181" s="36">
        <f t="shared" ca="1" si="56"/>
        <v>0</v>
      </c>
      <c r="W181" s="36">
        <f t="shared" ca="1" si="57"/>
        <v>0</v>
      </c>
      <c r="X181" s="36">
        <f t="shared" ca="1" si="58"/>
        <v>0</v>
      </c>
      <c r="Y181" s="36">
        <f t="shared" ca="1" si="59"/>
        <v>0</v>
      </c>
      <c r="Z181" s="36">
        <f t="shared" ca="1" si="60"/>
        <v>0</v>
      </c>
      <c r="AA181" s="36">
        <f t="shared" ca="1" si="61"/>
        <v>0</v>
      </c>
      <c r="AB181" s="36" t="str">
        <f ca="1">IFERROR(AB78*1000/BD78,"")</f>
        <v/>
      </c>
      <c r="AC181" s="30"/>
      <c r="AD181" s="35" t="s">
        <v>86</v>
      </c>
      <c r="AE181" s="37">
        <f t="shared" ca="1" si="62"/>
        <v>0</v>
      </c>
      <c r="AF181" s="37">
        <f t="shared" ca="1" si="63"/>
        <v>0</v>
      </c>
      <c r="AG181" s="37">
        <f t="shared" ca="1" si="64"/>
        <v>0</v>
      </c>
      <c r="AH181" s="37">
        <f t="shared" ca="1" si="65"/>
        <v>0</v>
      </c>
      <c r="AI181" s="37">
        <f t="shared" ca="1" si="66"/>
        <v>0</v>
      </c>
      <c r="AJ181" s="37">
        <f t="shared" ca="1" si="67"/>
        <v>0</v>
      </c>
      <c r="AK181" s="37">
        <f t="shared" ca="1" si="68"/>
        <v>0</v>
      </c>
      <c r="AL181" s="37">
        <f t="shared" ca="1" si="69"/>
        <v>0</v>
      </c>
      <c r="AM181" s="37">
        <f t="shared" ca="1" si="70"/>
        <v>0</v>
      </c>
      <c r="AN181" s="37">
        <f ca="1">IFERROR(AN78/BA78*1000,"")</f>
        <v>0</v>
      </c>
      <c r="AO181" s="37">
        <f ca="1">IFERROR(AO78/BB78*1000,"")</f>
        <v>0</v>
      </c>
      <c r="AP181" s="30"/>
      <c r="AQ181" s="54" t="s">
        <v>86</v>
      </c>
      <c r="AR181" s="39">
        <v>9585</v>
      </c>
      <c r="AS181" s="39">
        <v>9534</v>
      </c>
      <c r="AT181" s="39">
        <v>9458</v>
      </c>
      <c r="AU181" s="39">
        <v>9398</v>
      </c>
      <c r="AV181" s="39">
        <v>9568</v>
      </c>
      <c r="AW181" s="39">
        <v>9602</v>
      </c>
      <c r="AX181" s="39">
        <v>9540</v>
      </c>
      <c r="AY181" s="39">
        <v>9542</v>
      </c>
      <c r="AZ181" s="39">
        <v>9779</v>
      </c>
      <c r="BA181" s="39">
        <v>0</v>
      </c>
      <c r="BB181" s="39">
        <v>0</v>
      </c>
      <c r="BC181" s="30"/>
    </row>
    <row r="182" spans="1:55" x14ac:dyDescent="0.25">
      <c r="A182" s="32">
        <v>75</v>
      </c>
      <c r="B182" s="35" t="s">
        <v>87</v>
      </c>
      <c r="C182" s="36">
        <f t="shared" ca="1" si="41"/>
        <v>0</v>
      </c>
      <c r="D182" s="36">
        <f t="shared" ca="1" si="42"/>
        <v>0</v>
      </c>
      <c r="E182" s="36">
        <f t="shared" ca="1" si="43"/>
        <v>0</v>
      </c>
      <c r="F182" s="36">
        <f t="shared" ca="1" si="44"/>
        <v>0</v>
      </c>
      <c r="G182" s="36">
        <f t="shared" ca="1" si="45"/>
        <v>0</v>
      </c>
      <c r="H182" s="36">
        <f t="shared" ca="1" si="46"/>
        <v>0</v>
      </c>
      <c r="I182" s="36">
        <f t="shared" ca="1" si="47"/>
        <v>0</v>
      </c>
      <c r="J182" s="36">
        <f t="shared" ca="1" si="48"/>
        <v>0</v>
      </c>
      <c r="K182" s="36">
        <f t="shared" ca="1" si="49"/>
        <v>0</v>
      </c>
      <c r="L182" s="36">
        <f t="shared" ca="1" si="50"/>
        <v>0</v>
      </c>
      <c r="M182" s="36">
        <f t="shared" ca="1" si="50"/>
        <v>0</v>
      </c>
      <c r="N182" s="36" t="str">
        <f ca="1">IFERROR(N79*1000/BD79,"")</f>
        <v/>
      </c>
      <c r="O182" s="32">
        <v>75</v>
      </c>
      <c r="P182" s="35" t="s">
        <v>87</v>
      </c>
      <c r="Q182" s="36">
        <f t="shared" ca="1" si="51"/>
        <v>0</v>
      </c>
      <c r="R182" s="36">
        <f t="shared" ca="1" si="52"/>
        <v>0</v>
      </c>
      <c r="S182" s="36">
        <f t="shared" ca="1" si="53"/>
        <v>0</v>
      </c>
      <c r="T182" s="36">
        <f t="shared" ca="1" si="54"/>
        <v>0</v>
      </c>
      <c r="U182" s="36">
        <f t="shared" ca="1" si="55"/>
        <v>0</v>
      </c>
      <c r="V182" s="36">
        <f t="shared" ca="1" si="56"/>
        <v>0</v>
      </c>
      <c r="W182" s="36">
        <f t="shared" ca="1" si="57"/>
        <v>0</v>
      </c>
      <c r="X182" s="36">
        <f t="shared" ca="1" si="58"/>
        <v>0</v>
      </c>
      <c r="Y182" s="36">
        <f t="shared" ca="1" si="59"/>
        <v>0</v>
      </c>
      <c r="Z182" s="36">
        <f t="shared" ca="1" si="60"/>
        <v>0</v>
      </c>
      <c r="AA182" s="36">
        <f t="shared" ca="1" si="61"/>
        <v>0</v>
      </c>
      <c r="AB182" s="36" t="str">
        <f ca="1">IFERROR(AB79*1000/BD79,"")</f>
        <v/>
      </c>
      <c r="AC182" s="30"/>
      <c r="AD182" s="35" t="s">
        <v>87</v>
      </c>
      <c r="AE182" s="37">
        <f t="shared" ca="1" si="62"/>
        <v>0</v>
      </c>
      <c r="AF182" s="37">
        <f t="shared" ca="1" si="63"/>
        <v>0</v>
      </c>
      <c r="AG182" s="37">
        <f t="shared" ca="1" si="64"/>
        <v>0</v>
      </c>
      <c r="AH182" s="37">
        <f t="shared" ca="1" si="65"/>
        <v>0</v>
      </c>
      <c r="AI182" s="37">
        <f t="shared" ca="1" si="66"/>
        <v>0</v>
      </c>
      <c r="AJ182" s="37">
        <f t="shared" ca="1" si="67"/>
        <v>0</v>
      </c>
      <c r="AK182" s="37">
        <f t="shared" ca="1" si="68"/>
        <v>0</v>
      </c>
      <c r="AL182" s="37">
        <f t="shared" ca="1" si="69"/>
        <v>0</v>
      </c>
      <c r="AM182" s="37">
        <f t="shared" ca="1" si="70"/>
        <v>0</v>
      </c>
      <c r="AN182" s="37">
        <f ca="1">IFERROR(AN79/BA79*1000,"")</f>
        <v>0</v>
      </c>
      <c r="AO182" s="37">
        <f ca="1">IFERROR(AO79/BB79*1000,"")</f>
        <v>0</v>
      </c>
      <c r="AP182" s="30"/>
      <c r="AQ182" s="54" t="s">
        <v>87</v>
      </c>
      <c r="AR182" s="39">
        <v>5411</v>
      </c>
      <c r="AS182" s="39">
        <v>5419</v>
      </c>
      <c r="AT182" s="39">
        <v>5343</v>
      </c>
      <c r="AU182" s="39">
        <v>5289</v>
      </c>
      <c r="AV182" s="39">
        <v>5377</v>
      </c>
      <c r="AW182" s="39">
        <v>5446</v>
      </c>
      <c r="AX182" s="39">
        <v>5358</v>
      </c>
      <c r="AY182" s="39">
        <v>5270</v>
      </c>
      <c r="AZ182" s="39">
        <v>5354</v>
      </c>
      <c r="BA182" s="39">
        <v>0</v>
      </c>
      <c r="BB182" s="39">
        <v>0</v>
      </c>
      <c r="BC182" s="30"/>
    </row>
    <row r="183" spans="1:55" x14ac:dyDescent="0.25">
      <c r="A183" s="32">
        <v>76</v>
      </c>
      <c r="B183" s="35" t="s">
        <v>88</v>
      </c>
      <c r="C183" s="36">
        <f t="shared" ca="1" si="41"/>
        <v>0</v>
      </c>
      <c r="D183" s="36">
        <f t="shared" ca="1" si="42"/>
        <v>0</v>
      </c>
      <c r="E183" s="36">
        <f t="shared" ca="1" si="43"/>
        <v>0</v>
      </c>
      <c r="F183" s="36">
        <f t="shared" ca="1" si="44"/>
        <v>0</v>
      </c>
      <c r="G183" s="36">
        <f t="shared" ca="1" si="45"/>
        <v>0</v>
      </c>
      <c r="H183" s="36">
        <f t="shared" ca="1" si="46"/>
        <v>0</v>
      </c>
      <c r="I183" s="36">
        <f t="shared" ca="1" si="47"/>
        <v>0</v>
      </c>
      <c r="J183" s="36">
        <f t="shared" ca="1" si="48"/>
        <v>0</v>
      </c>
      <c r="K183" s="36">
        <f t="shared" ca="1" si="49"/>
        <v>0</v>
      </c>
      <c r="L183" s="36">
        <f t="shared" ca="1" si="50"/>
        <v>0</v>
      </c>
      <c r="M183" s="36">
        <f t="shared" ca="1" si="50"/>
        <v>0</v>
      </c>
      <c r="N183" s="36" t="str">
        <f ca="1">IFERROR(N80*1000/BD80,"")</f>
        <v/>
      </c>
      <c r="O183" s="32">
        <v>76</v>
      </c>
      <c r="P183" s="35" t="s">
        <v>88</v>
      </c>
      <c r="Q183" s="36">
        <f t="shared" ca="1" si="51"/>
        <v>0</v>
      </c>
      <c r="R183" s="36">
        <f t="shared" ca="1" si="52"/>
        <v>0</v>
      </c>
      <c r="S183" s="36">
        <f t="shared" ca="1" si="53"/>
        <v>0</v>
      </c>
      <c r="T183" s="36">
        <f t="shared" ca="1" si="54"/>
        <v>0</v>
      </c>
      <c r="U183" s="36">
        <f t="shared" ca="1" si="55"/>
        <v>0</v>
      </c>
      <c r="V183" s="36">
        <f t="shared" ca="1" si="56"/>
        <v>0</v>
      </c>
      <c r="W183" s="36">
        <f t="shared" ca="1" si="57"/>
        <v>0</v>
      </c>
      <c r="X183" s="36">
        <f t="shared" ca="1" si="58"/>
        <v>0</v>
      </c>
      <c r="Y183" s="36">
        <f t="shared" ca="1" si="59"/>
        <v>0</v>
      </c>
      <c r="Z183" s="36">
        <f t="shared" ca="1" si="60"/>
        <v>0</v>
      </c>
      <c r="AA183" s="36">
        <f t="shared" ca="1" si="61"/>
        <v>0</v>
      </c>
      <c r="AB183" s="36" t="str">
        <f ca="1">IFERROR(AB80*1000/BD80,"")</f>
        <v/>
      </c>
      <c r="AC183" s="30"/>
      <c r="AD183" s="35" t="s">
        <v>88</v>
      </c>
      <c r="AE183" s="37">
        <f t="shared" ca="1" si="62"/>
        <v>0</v>
      </c>
      <c r="AF183" s="37">
        <f t="shared" ca="1" si="63"/>
        <v>0</v>
      </c>
      <c r="AG183" s="37">
        <f t="shared" ca="1" si="64"/>
        <v>0</v>
      </c>
      <c r="AH183" s="37">
        <f t="shared" ca="1" si="65"/>
        <v>0</v>
      </c>
      <c r="AI183" s="37">
        <f t="shared" ca="1" si="66"/>
        <v>0</v>
      </c>
      <c r="AJ183" s="37">
        <f t="shared" ca="1" si="67"/>
        <v>0</v>
      </c>
      <c r="AK183" s="37">
        <f t="shared" ca="1" si="68"/>
        <v>0</v>
      </c>
      <c r="AL183" s="37">
        <f t="shared" ca="1" si="69"/>
        <v>0</v>
      </c>
      <c r="AM183" s="37">
        <f t="shared" ca="1" si="70"/>
        <v>0</v>
      </c>
      <c r="AN183" s="37">
        <f ca="1">IFERROR(AN80/BA80*1000,"")</f>
        <v>0</v>
      </c>
      <c r="AO183" s="37">
        <f ca="1">IFERROR(AO80/BB80*1000,"")</f>
        <v>0</v>
      </c>
      <c r="AP183" s="30"/>
      <c r="AQ183" s="54" t="s">
        <v>88</v>
      </c>
      <c r="AR183" s="39">
        <v>6199</v>
      </c>
      <c r="AS183" s="39">
        <v>6087</v>
      </c>
      <c r="AT183" s="39">
        <v>5836</v>
      </c>
      <c r="AU183" s="39">
        <v>5596</v>
      </c>
      <c r="AV183" s="39">
        <v>5685</v>
      </c>
      <c r="AW183" s="39">
        <v>5703</v>
      </c>
      <c r="AX183" s="39">
        <v>5694</v>
      </c>
      <c r="AY183" s="39">
        <v>5686</v>
      </c>
      <c r="AZ183" s="39">
        <v>5740</v>
      </c>
      <c r="BA183" s="39">
        <v>0</v>
      </c>
      <c r="BB183" s="39">
        <v>0</v>
      </c>
      <c r="BC183" s="30"/>
    </row>
    <row r="184" spans="1:55" x14ac:dyDescent="0.25">
      <c r="A184" s="32">
        <v>77</v>
      </c>
      <c r="B184" s="35" t="s">
        <v>89</v>
      </c>
      <c r="C184" s="36">
        <f t="shared" ca="1" si="41"/>
        <v>0</v>
      </c>
      <c r="D184" s="36">
        <f t="shared" ca="1" si="42"/>
        <v>0</v>
      </c>
      <c r="E184" s="36">
        <f t="shared" ca="1" si="43"/>
        <v>0</v>
      </c>
      <c r="F184" s="36">
        <f t="shared" ca="1" si="44"/>
        <v>0</v>
      </c>
      <c r="G184" s="36">
        <f t="shared" ca="1" si="45"/>
        <v>0</v>
      </c>
      <c r="H184" s="36">
        <f t="shared" ca="1" si="46"/>
        <v>0</v>
      </c>
      <c r="I184" s="36">
        <f t="shared" ca="1" si="47"/>
        <v>0</v>
      </c>
      <c r="J184" s="36">
        <f t="shared" ca="1" si="48"/>
        <v>0</v>
      </c>
      <c r="K184" s="36">
        <f t="shared" ca="1" si="49"/>
        <v>0</v>
      </c>
      <c r="L184" s="36">
        <f t="shared" ca="1" si="50"/>
        <v>0</v>
      </c>
      <c r="M184" s="36">
        <f t="shared" ca="1" si="50"/>
        <v>0</v>
      </c>
      <c r="N184" s="36" t="str">
        <f ca="1">IFERROR(N81*1000/BD81,"")</f>
        <v/>
      </c>
      <c r="O184" s="32">
        <v>77</v>
      </c>
      <c r="P184" s="35" t="s">
        <v>89</v>
      </c>
      <c r="Q184" s="36">
        <f t="shared" ca="1" si="51"/>
        <v>0</v>
      </c>
      <c r="R184" s="36">
        <f t="shared" ca="1" si="52"/>
        <v>0</v>
      </c>
      <c r="S184" s="36">
        <f t="shared" ca="1" si="53"/>
        <v>0</v>
      </c>
      <c r="T184" s="36">
        <f t="shared" ca="1" si="54"/>
        <v>0</v>
      </c>
      <c r="U184" s="36">
        <f t="shared" ca="1" si="55"/>
        <v>0</v>
      </c>
      <c r="V184" s="36">
        <f t="shared" ca="1" si="56"/>
        <v>0</v>
      </c>
      <c r="W184" s="36">
        <f t="shared" ca="1" si="57"/>
        <v>0</v>
      </c>
      <c r="X184" s="36">
        <f t="shared" ca="1" si="58"/>
        <v>0</v>
      </c>
      <c r="Y184" s="36">
        <f t="shared" ca="1" si="59"/>
        <v>0</v>
      </c>
      <c r="Z184" s="36">
        <f t="shared" ca="1" si="60"/>
        <v>0</v>
      </c>
      <c r="AA184" s="36">
        <f t="shared" ca="1" si="61"/>
        <v>0</v>
      </c>
      <c r="AB184" s="36" t="str">
        <f ca="1">IFERROR(AB81*1000/BD81,"")</f>
        <v/>
      </c>
      <c r="AC184" s="30"/>
      <c r="AD184" s="35" t="s">
        <v>89</v>
      </c>
      <c r="AE184" s="37">
        <f t="shared" ca="1" si="62"/>
        <v>0</v>
      </c>
      <c r="AF184" s="37">
        <f t="shared" ca="1" si="63"/>
        <v>0</v>
      </c>
      <c r="AG184" s="37">
        <f t="shared" ca="1" si="64"/>
        <v>0</v>
      </c>
      <c r="AH184" s="37">
        <f t="shared" ca="1" si="65"/>
        <v>0</v>
      </c>
      <c r="AI184" s="37">
        <f t="shared" ca="1" si="66"/>
        <v>0</v>
      </c>
      <c r="AJ184" s="37">
        <f t="shared" ca="1" si="67"/>
        <v>0</v>
      </c>
      <c r="AK184" s="37">
        <f t="shared" ca="1" si="68"/>
        <v>0</v>
      </c>
      <c r="AL184" s="37">
        <f t="shared" ca="1" si="69"/>
        <v>0</v>
      </c>
      <c r="AM184" s="37">
        <f t="shared" ca="1" si="70"/>
        <v>0</v>
      </c>
      <c r="AN184" s="37">
        <f ca="1">IFERROR(AN81/BA81*1000,"")</f>
        <v>0</v>
      </c>
      <c r="AO184" s="37">
        <f ca="1">IFERROR(AO81/BB81*1000,"")</f>
        <v>0</v>
      </c>
      <c r="AP184" s="30"/>
      <c r="AQ184" s="54" t="s">
        <v>89</v>
      </c>
      <c r="AR184" s="39">
        <v>10264</v>
      </c>
      <c r="AS184" s="39">
        <v>10336</v>
      </c>
      <c r="AT184" s="39">
        <v>10089</v>
      </c>
      <c r="AU184" s="39">
        <v>9813</v>
      </c>
      <c r="AV184" s="39">
        <v>9947</v>
      </c>
      <c r="AW184" s="39">
        <v>9877</v>
      </c>
      <c r="AX184" s="39">
        <v>9698</v>
      </c>
      <c r="AY184" s="39">
        <v>9606</v>
      </c>
      <c r="AZ184" s="39">
        <v>9724</v>
      </c>
      <c r="BA184" s="39">
        <v>0</v>
      </c>
      <c r="BB184" s="39">
        <v>0</v>
      </c>
      <c r="BC184" s="30"/>
    </row>
    <row r="185" spans="1:55" x14ac:dyDescent="0.25">
      <c r="A185" s="32">
        <v>78</v>
      </c>
      <c r="B185" s="35" t="s">
        <v>90</v>
      </c>
      <c r="C185" s="36">
        <f t="shared" ca="1" si="41"/>
        <v>0</v>
      </c>
      <c r="D185" s="36">
        <f t="shared" ca="1" si="42"/>
        <v>0</v>
      </c>
      <c r="E185" s="36">
        <f t="shared" ca="1" si="43"/>
        <v>0</v>
      </c>
      <c r="F185" s="36">
        <f t="shared" ca="1" si="44"/>
        <v>0</v>
      </c>
      <c r="G185" s="36">
        <f t="shared" ca="1" si="45"/>
        <v>0</v>
      </c>
      <c r="H185" s="36">
        <f t="shared" ca="1" si="46"/>
        <v>0</v>
      </c>
      <c r="I185" s="36">
        <f t="shared" ca="1" si="47"/>
        <v>0</v>
      </c>
      <c r="J185" s="36">
        <f t="shared" ca="1" si="48"/>
        <v>0</v>
      </c>
      <c r="K185" s="36">
        <f t="shared" ca="1" si="49"/>
        <v>0</v>
      </c>
      <c r="L185" s="36">
        <f t="shared" ca="1" si="50"/>
        <v>0</v>
      </c>
      <c r="M185" s="36">
        <f t="shared" ca="1" si="50"/>
        <v>0</v>
      </c>
      <c r="N185" s="36" t="str">
        <f ca="1">IFERROR(N82*1000/BD82,"")</f>
        <v/>
      </c>
      <c r="O185" s="32">
        <v>78</v>
      </c>
      <c r="P185" s="35" t="s">
        <v>90</v>
      </c>
      <c r="Q185" s="36">
        <f t="shared" ca="1" si="51"/>
        <v>0</v>
      </c>
      <c r="R185" s="36">
        <f t="shared" ca="1" si="52"/>
        <v>0</v>
      </c>
      <c r="S185" s="36">
        <f t="shared" ca="1" si="53"/>
        <v>0</v>
      </c>
      <c r="T185" s="36">
        <f t="shared" ca="1" si="54"/>
        <v>0</v>
      </c>
      <c r="U185" s="36">
        <f t="shared" ca="1" si="55"/>
        <v>0</v>
      </c>
      <c r="V185" s="36">
        <f t="shared" ca="1" si="56"/>
        <v>0</v>
      </c>
      <c r="W185" s="36">
        <f t="shared" ca="1" si="57"/>
        <v>0</v>
      </c>
      <c r="X185" s="36">
        <f t="shared" ca="1" si="58"/>
        <v>0</v>
      </c>
      <c r="Y185" s="36">
        <f t="shared" ca="1" si="59"/>
        <v>0</v>
      </c>
      <c r="Z185" s="36">
        <f t="shared" ca="1" si="60"/>
        <v>0</v>
      </c>
      <c r="AA185" s="36">
        <f t="shared" ca="1" si="61"/>
        <v>0</v>
      </c>
      <c r="AB185" s="36" t="str">
        <f ca="1">IFERROR(AB82*1000/BD82,"")</f>
        <v/>
      </c>
      <c r="AC185" s="30"/>
      <c r="AD185" s="35" t="s">
        <v>90</v>
      </c>
      <c r="AE185" s="37">
        <f t="shared" ca="1" si="62"/>
        <v>0</v>
      </c>
      <c r="AF185" s="37">
        <f t="shared" ca="1" si="63"/>
        <v>0</v>
      </c>
      <c r="AG185" s="37">
        <f t="shared" ca="1" si="64"/>
        <v>0</v>
      </c>
      <c r="AH185" s="37">
        <f t="shared" ca="1" si="65"/>
        <v>0</v>
      </c>
      <c r="AI185" s="37">
        <f t="shared" ca="1" si="66"/>
        <v>0</v>
      </c>
      <c r="AJ185" s="37">
        <f t="shared" ca="1" si="67"/>
        <v>0</v>
      </c>
      <c r="AK185" s="37">
        <f t="shared" ca="1" si="68"/>
        <v>0</v>
      </c>
      <c r="AL185" s="37">
        <f t="shared" ca="1" si="69"/>
        <v>0</v>
      </c>
      <c r="AM185" s="37">
        <f t="shared" ca="1" si="70"/>
        <v>0</v>
      </c>
      <c r="AN185" s="37">
        <f ca="1">IFERROR(AN82/BA82*1000,"")</f>
        <v>0</v>
      </c>
      <c r="AO185" s="37">
        <f ca="1">IFERROR(AO82/BB82*1000,"")</f>
        <v>0</v>
      </c>
      <c r="AP185" s="30"/>
      <c r="AQ185" s="54" t="s">
        <v>90</v>
      </c>
      <c r="AR185" s="39">
        <v>1536</v>
      </c>
      <c r="AS185" s="39">
        <v>1561</v>
      </c>
      <c r="AT185" s="39">
        <v>1549</v>
      </c>
      <c r="AU185" s="39">
        <v>1595</v>
      </c>
      <c r="AV185" s="39">
        <v>1592</v>
      </c>
      <c r="AW185" s="39">
        <v>1577</v>
      </c>
      <c r="AX185" s="39">
        <v>1509</v>
      </c>
      <c r="AY185" s="39">
        <v>1491</v>
      </c>
      <c r="AZ185" s="39">
        <v>1554</v>
      </c>
      <c r="BA185" s="39">
        <v>0</v>
      </c>
      <c r="BB185" s="39">
        <v>0</v>
      </c>
      <c r="BC185" s="30"/>
    </row>
    <row r="186" spans="1:55" x14ac:dyDescent="0.25">
      <c r="A186" s="32">
        <v>79</v>
      </c>
      <c r="B186" s="35" t="s">
        <v>91</v>
      </c>
      <c r="C186" s="36">
        <f t="shared" ca="1" si="41"/>
        <v>0</v>
      </c>
      <c r="D186" s="36">
        <f t="shared" ca="1" si="42"/>
        <v>0</v>
      </c>
      <c r="E186" s="36">
        <f t="shared" ca="1" si="43"/>
        <v>0</v>
      </c>
      <c r="F186" s="36">
        <f t="shared" ca="1" si="44"/>
        <v>0</v>
      </c>
      <c r="G186" s="36">
        <f t="shared" ca="1" si="45"/>
        <v>0</v>
      </c>
      <c r="H186" s="36">
        <f t="shared" ca="1" si="46"/>
        <v>0</v>
      </c>
      <c r="I186" s="36">
        <f t="shared" ca="1" si="47"/>
        <v>0</v>
      </c>
      <c r="J186" s="36">
        <f t="shared" ca="1" si="48"/>
        <v>0</v>
      </c>
      <c r="K186" s="36">
        <f t="shared" ca="1" si="49"/>
        <v>0</v>
      </c>
      <c r="L186" s="36">
        <f t="shared" ca="1" si="50"/>
        <v>0</v>
      </c>
      <c r="M186" s="36">
        <f t="shared" ca="1" si="50"/>
        <v>0</v>
      </c>
      <c r="N186" s="36" t="str">
        <f ca="1">IFERROR(N83*1000/BD83,"")</f>
        <v/>
      </c>
      <c r="O186" s="32">
        <v>79</v>
      </c>
      <c r="P186" s="35" t="s">
        <v>91</v>
      </c>
      <c r="Q186" s="36">
        <f t="shared" ca="1" si="51"/>
        <v>0</v>
      </c>
      <c r="R186" s="36">
        <f t="shared" ca="1" si="52"/>
        <v>0</v>
      </c>
      <c r="S186" s="36">
        <f t="shared" ca="1" si="53"/>
        <v>0</v>
      </c>
      <c r="T186" s="36">
        <f t="shared" ca="1" si="54"/>
        <v>0</v>
      </c>
      <c r="U186" s="36">
        <f t="shared" ca="1" si="55"/>
        <v>0</v>
      </c>
      <c r="V186" s="36">
        <f t="shared" ca="1" si="56"/>
        <v>0</v>
      </c>
      <c r="W186" s="36">
        <f t="shared" ca="1" si="57"/>
        <v>0</v>
      </c>
      <c r="X186" s="36">
        <f t="shared" ca="1" si="58"/>
        <v>0</v>
      </c>
      <c r="Y186" s="36">
        <f t="shared" ca="1" si="59"/>
        <v>0</v>
      </c>
      <c r="Z186" s="36">
        <f t="shared" ca="1" si="60"/>
        <v>0</v>
      </c>
      <c r="AA186" s="36">
        <f t="shared" ca="1" si="61"/>
        <v>0</v>
      </c>
      <c r="AB186" s="36" t="str">
        <f ca="1">IFERROR(AB83*1000/BD83,"")</f>
        <v/>
      </c>
      <c r="AC186" s="30"/>
      <c r="AD186" s="35" t="s">
        <v>91</v>
      </c>
      <c r="AE186" s="37">
        <f t="shared" ca="1" si="62"/>
        <v>0</v>
      </c>
      <c r="AF186" s="37">
        <f t="shared" ca="1" si="63"/>
        <v>0</v>
      </c>
      <c r="AG186" s="37">
        <f t="shared" ca="1" si="64"/>
        <v>0</v>
      </c>
      <c r="AH186" s="37">
        <f t="shared" ca="1" si="65"/>
        <v>0</v>
      </c>
      <c r="AI186" s="37">
        <f t="shared" ca="1" si="66"/>
        <v>0</v>
      </c>
      <c r="AJ186" s="37">
        <f t="shared" ca="1" si="67"/>
        <v>0</v>
      </c>
      <c r="AK186" s="37">
        <f t="shared" ca="1" si="68"/>
        <v>0</v>
      </c>
      <c r="AL186" s="37">
        <f t="shared" ca="1" si="69"/>
        <v>0</v>
      </c>
      <c r="AM186" s="37">
        <f t="shared" ca="1" si="70"/>
        <v>0</v>
      </c>
      <c r="AN186" s="37">
        <f ca="1">IFERROR(AN83/BA83*1000,"")</f>
        <v>0</v>
      </c>
      <c r="AO186" s="37">
        <f ca="1">IFERROR(AO83/BB83*1000,"")</f>
        <v>0</v>
      </c>
      <c r="AP186" s="30"/>
      <c r="AQ186" s="54" t="s">
        <v>91</v>
      </c>
      <c r="AR186" s="39">
        <v>3577</v>
      </c>
      <c r="AS186" s="39">
        <v>3621</v>
      </c>
      <c r="AT186" s="39">
        <v>3593</v>
      </c>
      <c r="AU186" s="39">
        <v>3448</v>
      </c>
      <c r="AV186" s="39">
        <v>3461</v>
      </c>
      <c r="AW186" s="39">
        <v>3449</v>
      </c>
      <c r="AX186" s="39">
        <v>3377</v>
      </c>
      <c r="AY186" s="39">
        <v>3307</v>
      </c>
      <c r="AZ186" s="39">
        <v>3321</v>
      </c>
      <c r="BA186" s="39">
        <v>0</v>
      </c>
      <c r="BB186" s="39">
        <v>0</v>
      </c>
      <c r="BC186" s="30"/>
    </row>
    <row r="187" spans="1:55" x14ac:dyDescent="0.25">
      <c r="A187" s="32">
        <v>80</v>
      </c>
      <c r="B187" s="35" t="s">
        <v>92</v>
      </c>
      <c r="C187" s="36">
        <f t="shared" ca="1" si="41"/>
        <v>0</v>
      </c>
      <c r="D187" s="36">
        <f t="shared" ca="1" si="42"/>
        <v>0</v>
      </c>
      <c r="E187" s="36">
        <f t="shared" ca="1" si="43"/>
        <v>0</v>
      </c>
      <c r="F187" s="36">
        <f t="shared" ca="1" si="44"/>
        <v>0</v>
      </c>
      <c r="G187" s="36">
        <f t="shared" ca="1" si="45"/>
        <v>0</v>
      </c>
      <c r="H187" s="36">
        <f t="shared" ca="1" si="46"/>
        <v>0</v>
      </c>
      <c r="I187" s="36">
        <f t="shared" ca="1" si="47"/>
        <v>0</v>
      </c>
      <c r="J187" s="36">
        <f t="shared" ca="1" si="48"/>
        <v>0</v>
      </c>
      <c r="K187" s="36">
        <f t="shared" ca="1" si="49"/>
        <v>0</v>
      </c>
      <c r="L187" s="36">
        <f t="shared" ca="1" si="50"/>
        <v>0</v>
      </c>
      <c r="M187" s="36">
        <f t="shared" ca="1" si="50"/>
        <v>0</v>
      </c>
      <c r="N187" s="36" t="str">
        <f ca="1">IFERROR(N84*1000/BD84,"")</f>
        <v/>
      </c>
      <c r="O187" s="32">
        <v>80</v>
      </c>
      <c r="P187" s="35" t="s">
        <v>92</v>
      </c>
      <c r="Q187" s="36">
        <f t="shared" ca="1" si="51"/>
        <v>0</v>
      </c>
      <c r="R187" s="36">
        <f t="shared" ca="1" si="52"/>
        <v>0</v>
      </c>
      <c r="S187" s="36">
        <f t="shared" ca="1" si="53"/>
        <v>0</v>
      </c>
      <c r="T187" s="36">
        <f t="shared" ca="1" si="54"/>
        <v>0</v>
      </c>
      <c r="U187" s="36">
        <f t="shared" ca="1" si="55"/>
        <v>0</v>
      </c>
      <c r="V187" s="36">
        <f t="shared" ca="1" si="56"/>
        <v>0</v>
      </c>
      <c r="W187" s="36">
        <f t="shared" ca="1" si="57"/>
        <v>0</v>
      </c>
      <c r="X187" s="36">
        <f t="shared" ca="1" si="58"/>
        <v>0</v>
      </c>
      <c r="Y187" s="36">
        <f t="shared" ca="1" si="59"/>
        <v>0</v>
      </c>
      <c r="Z187" s="36">
        <f t="shared" ca="1" si="60"/>
        <v>0</v>
      </c>
      <c r="AA187" s="36">
        <f t="shared" ca="1" si="61"/>
        <v>0</v>
      </c>
      <c r="AB187" s="36" t="str">
        <f ca="1">IFERROR(AB84*1000/BD84,"")</f>
        <v/>
      </c>
      <c r="AC187" s="30"/>
      <c r="AD187" s="35" t="s">
        <v>92</v>
      </c>
      <c r="AE187" s="37">
        <f t="shared" ca="1" si="62"/>
        <v>0</v>
      </c>
      <c r="AF187" s="37">
        <f t="shared" ca="1" si="63"/>
        <v>0</v>
      </c>
      <c r="AG187" s="37">
        <f t="shared" ca="1" si="64"/>
        <v>0</v>
      </c>
      <c r="AH187" s="37">
        <f t="shared" ca="1" si="65"/>
        <v>0</v>
      </c>
      <c r="AI187" s="37">
        <f t="shared" ca="1" si="66"/>
        <v>0</v>
      </c>
      <c r="AJ187" s="37">
        <f t="shared" ca="1" si="67"/>
        <v>0</v>
      </c>
      <c r="AK187" s="37">
        <f t="shared" ca="1" si="68"/>
        <v>0</v>
      </c>
      <c r="AL187" s="37">
        <f t="shared" ca="1" si="69"/>
        <v>0</v>
      </c>
      <c r="AM187" s="37">
        <f t="shared" ca="1" si="70"/>
        <v>0</v>
      </c>
      <c r="AN187" s="37">
        <f ca="1">IFERROR(AN84/BA84*1000,"")</f>
        <v>0</v>
      </c>
      <c r="AO187" s="37">
        <f ca="1">IFERROR(AO84/BB84*1000,"")</f>
        <v>0</v>
      </c>
      <c r="AP187" s="30"/>
      <c r="AQ187" s="54" t="s">
        <v>92</v>
      </c>
      <c r="AR187" s="39">
        <v>2467</v>
      </c>
      <c r="AS187" s="39">
        <v>2445</v>
      </c>
      <c r="AT187" s="39">
        <v>2445</v>
      </c>
      <c r="AU187" s="39">
        <v>2391</v>
      </c>
      <c r="AV187" s="39">
        <v>2393</v>
      </c>
      <c r="AW187" s="39">
        <v>2408</v>
      </c>
      <c r="AX187" s="39">
        <v>2400</v>
      </c>
      <c r="AY187" s="39">
        <v>2338</v>
      </c>
      <c r="AZ187" s="39">
        <v>2344</v>
      </c>
      <c r="BA187" s="39">
        <v>0</v>
      </c>
      <c r="BB187" s="39">
        <v>0</v>
      </c>
      <c r="BC187" s="30"/>
    </row>
    <row r="188" spans="1:55" x14ac:dyDescent="0.25">
      <c r="A188" s="32">
        <v>81</v>
      </c>
      <c r="B188" s="35" t="s">
        <v>93</v>
      </c>
      <c r="C188" s="36">
        <f t="shared" ca="1" si="41"/>
        <v>0</v>
      </c>
      <c r="D188" s="36">
        <f t="shared" ca="1" si="42"/>
        <v>0</v>
      </c>
      <c r="E188" s="36">
        <f t="shared" ca="1" si="43"/>
        <v>0</v>
      </c>
      <c r="F188" s="36">
        <f t="shared" ca="1" si="44"/>
        <v>0</v>
      </c>
      <c r="G188" s="36">
        <f t="shared" ca="1" si="45"/>
        <v>0</v>
      </c>
      <c r="H188" s="36">
        <f t="shared" ca="1" si="46"/>
        <v>0</v>
      </c>
      <c r="I188" s="36">
        <f t="shared" ca="1" si="47"/>
        <v>0</v>
      </c>
      <c r="J188" s="36">
        <f t="shared" ca="1" si="48"/>
        <v>0</v>
      </c>
      <c r="K188" s="36">
        <f t="shared" ca="1" si="49"/>
        <v>0</v>
      </c>
      <c r="L188" s="36">
        <f t="shared" ca="1" si="50"/>
        <v>0</v>
      </c>
      <c r="M188" s="36">
        <f t="shared" ca="1" si="50"/>
        <v>0</v>
      </c>
      <c r="N188" s="36" t="str">
        <f ca="1">IFERROR(N85*1000/BD85,"")</f>
        <v/>
      </c>
      <c r="O188" s="32">
        <v>81</v>
      </c>
      <c r="P188" s="35" t="s">
        <v>93</v>
      </c>
      <c r="Q188" s="36">
        <f t="shared" ca="1" si="51"/>
        <v>0</v>
      </c>
      <c r="R188" s="36">
        <f t="shared" ca="1" si="52"/>
        <v>0</v>
      </c>
      <c r="S188" s="36">
        <f t="shared" ca="1" si="53"/>
        <v>0</v>
      </c>
      <c r="T188" s="36">
        <f t="shared" ca="1" si="54"/>
        <v>0</v>
      </c>
      <c r="U188" s="36">
        <f t="shared" ca="1" si="55"/>
        <v>0</v>
      </c>
      <c r="V188" s="36">
        <f t="shared" ca="1" si="56"/>
        <v>0</v>
      </c>
      <c r="W188" s="36">
        <f t="shared" ca="1" si="57"/>
        <v>0</v>
      </c>
      <c r="X188" s="36">
        <f t="shared" ca="1" si="58"/>
        <v>0</v>
      </c>
      <c r="Y188" s="36">
        <f t="shared" ca="1" si="59"/>
        <v>0</v>
      </c>
      <c r="Z188" s="36">
        <f t="shared" ca="1" si="60"/>
        <v>0</v>
      </c>
      <c r="AA188" s="36">
        <f t="shared" ca="1" si="61"/>
        <v>0</v>
      </c>
      <c r="AB188" s="36" t="str">
        <f ca="1">IFERROR(AB85*1000/BD85,"")</f>
        <v/>
      </c>
      <c r="AC188" s="30"/>
      <c r="AD188" s="35" t="s">
        <v>93</v>
      </c>
      <c r="AE188" s="37">
        <f t="shared" ca="1" si="62"/>
        <v>0</v>
      </c>
      <c r="AF188" s="37">
        <f t="shared" ca="1" si="63"/>
        <v>0</v>
      </c>
      <c r="AG188" s="37">
        <f t="shared" ca="1" si="64"/>
        <v>0</v>
      </c>
      <c r="AH188" s="37">
        <f t="shared" ca="1" si="65"/>
        <v>0</v>
      </c>
      <c r="AI188" s="37">
        <f t="shared" ca="1" si="66"/>
        <v>0</v>
      </c>
      <c r="AJ188" s="37">
        <f t="shared" ca="1" si="67"/>
        <v>0</v>
      </c>
      <c r="AK188" s="37">
        <f t="shared" ca="1" si="68"/>
        <v>0</v>
      </c>
      <c r="AL188" s="37">
        <f t="shared" ca="1" si="69"/>
        <v>0</v>
      </c>
      <c r="AM188" s="37">
        <f t="shared" ca="1" si="70"/>
        <v>0</v>
      </c>
      <c r="AN188" s="37">
        <f ca="1">IFERROR(AN85/BA85*1000,"")</f>
        <v>0</v>
      </c>
      <c r="AO188" s="37">
        <f ca="1">IFERROR(AO85/BB85*1000,"")</f>
        <v>0</v>
      </c>
      <c r="AP188" s="30"/>
      <c r="AQ188" s="54" t="s">
        <v>93</v>
      </c>
      <c r="AR188" s="39">
        <v>2792</v>
      </c>
      <c r="AS188" s="39">
        <v>2805</v>
      </c>
      <c r="AT188" s="39">
        <v>2691</v>
      </c>
      <c r="AU188" s="39">
        <v>2577</v>
      </c>
      <c r="AV188" s="39">
        <v>2541</v>
      </c>
      <c r="AW188" s="39">
        <v>2540</v>
      </c>
      <c r="AX188" s="39">
        <v>2497</v>
      </c>
      <c r="AY188" s="39">
        <v>2452</v>
      </c>
      <c r="AZ188" s="39">
        <v>2527</v>
      </c>
      <c r="BA188" s="39">
        <v>0</v>
      </c>
      <c r="BB188" s="39">
        <v>0</v>
      </c>
      <c r="BC188" s="30"/>
    </row>
    <row r="189" spans="1:55" x14ac:dyDescent="0.25">
      <c r="A189" s="32">
        <v>82</v>
      </c>
      <c r="B189" s="35" t="s">
        <v>94</v>
      </c>
      <c r="C189" s="36">
        <f t="shared" ca="1" si="41"/>
        <v>0</v>
      </c>
      <c r="D189" s="36">
        <f t="shared" ca="1" si="42"/>
        <v>0</v>
      </c>
      <c r="E189" s="36">
        <f t="shared" ca="1" si="43"/>
        <v>0</v>
      </c>
      <c r="F189" s="36">
        <f t="shared" ca="1" si="44"/>
        <v>0</v>
      </c>
      <c r="G189" s="36">
        <f t="shared" ca="1" si="45"/>
        <v>0</v>
      </c>
      <c r="H189" s="36">
        <f t="shared" ca="1" si="46"/>
        <v>0</v>
      </c>
      <c r="I189" s="36">
        <f t="shared" ca="1" si="47"/>
        <v>0</v>
      </c>
      <c r="J189" s="36">
        <f t="shared" ca="1" si="48"/>
        <v>0</v>
      </c>
      <c r="K189" s="36">
        <f t="shared" ca="1" si="49"/>
        <v>0</v>
      </c>
      <c r="L189" s="36">
        <f t="shared" ca="1" si="50"/>
        <v>0</v>
      </c>
      <c r="M189" s="36">
        <f t="shared" ca="1" si="50"/>
        <v>0</v>
      </c>
      <c r="N189" s="36" t="str">
        <f ca="1">IFERROR(N86*1000/BD86,"")</f>
        <v/>
      </c>
      <c r="O189" s="32">
        <v>82</v>
      </c>
      <c r="P189" s="35" t="s">
        <v>94</v>
      </c>
      <c r="Q189" s="36">
        <f t="shared" ca="1" si="51"/>
        <v>0</v>
      </c>
      <c r="R189" s="36">
        <f t="shared" ca="1" si="52"/>
        <v>0</v>
      </c>
      <c r="S189" s="36">
        <f t="shared" ca="1" si="53"/>
        <v>0</v>
      </c>
      <c r="T189" s="36">
        <f t="shared" ca="1" si="54"/>
        <v>0</v>
      </c>
      <c r="U189" s="36">
        <f t="shared" ca="1" si="55"/>
        <v>0</v>
      </c>
      <c r="V189" s="36">
        <f t="shared" ca="1" si="56"/>
        <v>0</v>
      </c>
      <c r="W189" s="36">
        <f t="shared" ca="1" si="57"/>
        <v>0</v>
      </c>
      <c r="X189" s="36">
        <f t="shared" ca="1" si="58"/>
        <v>0</v>
      </c>
      <c r="Y189" s="36">
        <f t="shared" ca="1" si="59"/>
        <v>0</v>
      </c>
      <c r="Z189" s="36">
        <f t="shared" ca="1" si="60"/>
        <v>0</v>
      </c>
      <c r="AA189" s="36">
        <f t="shared" ca="1" si="61"/>
        <v>0</v>
      </c>
      <c r="AB189" s="36" t="str">
        <f ca="1">IFERROR(AB86*1000/BD86,"")</f>
        <v/>
      </c>
      <c r="AC189" s="30"/>
      <c r="AD189" s="35" t="s">
        <v>94</v>
      </c>
      <c r="AE189" s="37">
        <f t="shared" ca="1" si="62"/>
        <v>0</v>
      </c>
      <c r="AF189" s="37">
        <f t="shared" ca="1" si="63"/>
        <v>0</v>
      </c>
      <c r="AG189" s="37">
        <f t="shared" ca="1" si="64"/>
        <v>0</v>
      </c>
      <c r="AH189" s="37">
        <f t="shared" ca="1" si="65"/>
        <v>0</v>
      </c>
      <c r="AI189" s="37">
        <f t="shared" ca="1" si="66"/>
        <v>0</v>
      </c>
      <c r="AJ189" s="37">
        <f t="shared" ca="1" si="67"/>
        <v>0</v>
      </c>
      <c r="AK189" s="37">
        <f t="shared" ca="1" si="68"/>
        <v>0</v>
      </c>
      <c r="AL189" s="37">
        <f t="shared" ca="1" si="69"/>
        <v>0</v>
      </c>
      <c r="AM189" s="37">
        <f t="shared" ca="1" si="70"/>
        <v>0</v>
      </c>
      <c r="AN189" s="37">
        <f ca="1">IFERROR(AN86/BA86*1000,"")</f>
        <v>0</v>
      </c>
      <c r="AO189" s="37">
        <f ca="1">IFERROR(AO86/BB86*1000,"")</f>
        <v>0</v>
      </c>
      <c r="AP189" s="30"/>
      <c r="AQ189" s="54" t="s">
        <v>94</v>
      </c>
      <c r="AR189" s="39">
        <v>7978</v>
      </c>
      <c r="AS189" s="39">
        <v>7989</v>
      </c>
      <c r="AT189" s="39">
        <v>7686</v>
      </c>
      <c r="AU189" s="39">
        <v>7395</v>
      </c>
      <c r="AV189" s="39">
        <v>7421</v>
      </c>
      <c r="AW189" s="39">
        <v>7403</v>
      </c>
      <c r="AX189" s="39">
        <v>7296</v>
      </c>
      <c r="AY189" s="39">
        <v>7005</v>
      </c>
      <c r="AZ189" s="39">
        <v>6959</v>
      </c>
      <c r="BA189" s="39">
        <v>0</v>
      </c>
      <c r="BB189" s="39">
        <v>0</v>
      </c>
      <c r="BC189" s="30"/>
    </row>
    <row r="190" spans="1:55" x14ac:dyDescent="0.25">
      <c r="A190" s="32">
        <v>83</v>
      </c>
      <c r="B190" s="35" t="s">
        <v>95</v>
      </c>
      <c r="C190" s="36">
        <f t="shared" ca="1" si="41"/>
        <v>0</v>
      </c>
      <c r="D190" s="36">
        <f t="shared" ca="1" si="42"/>
        <v>0</v>
      </c>
      <c r="E190" s="36">
        <f t="shared" ca="1" si="43"/>
        <v>0</v>
      </c>
      <c r="F190" s="36">
        <f t="shared" ca="1" si="44"/>
        <v>0</v>
      </c>
      <c r="G190" s="36">
        <f t="shared" ca="1" si="45"/>
        <v>0</v>
      </c>
      <c r="H190" s="36">
        <f t="shared" ca="1" si="46"/>
        <v>0</v>
      </c>
      <c r="I190" s="36">
        <f t="shared" ca="1" si="47"/>
        <v>0</v>
      </c>
      <c r="J190" s="36">
        <f t="shared" ca="1" si="48"/>
        <v>0</v>
      </c>
      <c r="K190" s="36">
        <f t="shared" ca="1" si="49"/>
        <v>0</v>
      </c>
      <c r="L190" s="36">
        <f t="shared" ca="1" si="50"/>
        <v>0</v>
      </c>
      <c r="M190" s="36">
        <f t="shared" ca="1" si="50"/>
        <v>0</v>
      </c>
      <c r="N190" s="36" t="str">
        <f ca="1">IFERROR(N87*1000/BD87,"")</f>
        <v/>
      </c>
      <c r="O190" s="32">
        <v>83</v>
      </c>
      <c r="P190" s="35" t="s">
        <v>95</v>
      </c>
      <c r="Q190" s="36">
        <f t="shared" ca="1" si="51"/>
        <v>0</v>
      </c>
      <c r="R190" s="36">
        <f t="shared" ca="1" si="52"/>
        <v>0</v>
      </c>
      <c r="S190" s="36">
        <f t="shared" ca="1" si="53"/>
        <v>0</v>
      </c>
      <c r="T190" s="36">
        <f t="shared" ca="1" si="54"/>
        <v>0</v>
      </c>
      <c r="U190" s="36">
        <f t="shared" ca="1" si="55"/>
        <v>0</v>
      </c>
      <c r="V190" s="36">
        <f t="shared" ca="1" si="56"/>
        <v>0</v>
      </c>
      <c r="W190" s="36">
        <f t="shared" ca="1" si="57"/>
        <v>0</v>
      </c>
      <c r="X190" s="36">
        <f t="shared" ca="1" si="58"/>
        <v>0</v>
      </c>
      <c r="Y190" s="36">
        <f t="shared" ca="1" si="59"/>
        <v>0</v>
      </c>
      <c r="Z190" s="36">
        <f t="shared" ca="1" si="60"/>
        <v>0</v>
      </c>
      <c r="AA190" s="36">
        <f t="shared" ca="1" si="61"/>
        <v>0</v>
      </c>
      <c r="AB190" s="36" t="str">
        <f ca="1">IFERROR(AB87*1000/BD87,"")</f>
        <v/>
      </c>
      <c r="AC190" s="30"/>
      <c r="AD190" s="35" t="s">
        <v>95</v>
      </c>
      <c r="AE190" s="37">
        <f t="shared" ca="1" si="62"/>
        <v>0</v>
      </c>
      <c r="AF190" s="37">
        <f t="shared" ca="1" si="63"/>
        <v>0</v>
      </c>
      <c r="AG190" s="37">
        <f t="shared" ca="1" si="64"/>
        <v>0</v>
      </c>
      <c r="AH190" s="37">
        <f t="shared" ca="1" si="65"/>
        <v>0</v>
      </c>
      <c r="AI190" s="37">
        <f t="shared" ca="1" si="66"/>
        <v>0</v>
      </c>
      <c r="AJ190" s="37">
        <f t="shared" ca="1" si="67"/>
        <v>0</v>
      </c>
      <c r="AK190" s="37">
        <f t="shared" ca="1" si="68"/>
        <v>0</v>
      </c>
      <c r="AL190" s="37">
        <f t="shared" ca="1" si="69"/>
        <v>0</v>
      </c>
      <c r="AM190" s="37">
        <f t="shared" ca="1" si="70"/>
        <v>0</v>
      </c>
      <c r="AN190" s="37">
        <f ca="1">IFERROR(AN87/BA87*1000,"")</f>
        <v>0</v>
      </c>
      <c r="AO190" s="37">
        <f ca="1">IFERROR(AO87/BB87*1000,"")</f>
        <v>0</v>
      </c>
      <c r="AP190" s="30"/>
      <c r="AQ190" s="54" t="s">
        <v>95</v>
      </c>
      <c r="AR190" s="39">
        <v>5088</v>
      </c>
      <c r="AS190" s="39">
        <v>5111</v>
      </c>
      <c r="AT190" s="39">
        <v>5063</v>
      </c>
      <c r="AU190" s="39">
        <v>4991</v>
      </c>
      <c r="AV190" s="39">
        <v>4955</v>
      </c>
      <c r="AW190" s="39">
        <v>4859</v>
      </c>
      <c r="AX190" s="39">
        <v>4694</v>
      </c>
      <c r="AY190" s="39">
        <v>4574</v>
      </c>
      <c r="AZ190" s="39">
        <v>4580</v>
      </c>
      <c r="BA190" s="39">
        <v>0</v>
      </c>
      <c r="BB190" s="39">
        <v>0</v>
      </c>
      <c r="BC190" s="30"/>
    </row>
    <row r="191" spans="1:55" x14ac:dyDescent="0.25">
      <c r="A191" s="32">
        <v>84</v>
      </c>
      <c r="B191" s="35" t="s">
        <v>96</v>
      </c>
      <c r="C191" s="36">
        <f t="shared" ca="1" si="41"/>
        <v>0</v>
      </c>
      <c r="D191" s="36">
        <f t="shared" ca="1" si="42"/>
        <v>0</v>
      </c>
      <c r="E191" s="36">
        <f t="shared" ca="1" si="43"/>
        <v>0</v>
      </c>
      <c r="F191" s="36">
        <f t="shared" ca="1" si="44"/>
        <v>0</v>
      </c>
      <c r="G191" s="36">
        <f t="shared" ca="1" si="45"/>
        <v>0</v>
      </c>
      <c r="H191" s="36">
        <f t="shared" ca="1" si="46"/>
        <v>0</v>
      </c>
      <c r="I191" s="36">
        <f t="shared" ca="1" si="47"/>
        <v>0</v>
      </c>
      <c r="J191" s="36">
        <f t="shared" ca="1" si="48"/>
        <v>0</v>
      </c>
      <c r="K191" s="36">
        <f t="shared" ca="1" si="49"/>
        <v>0</v>
      </c>
      <c r="L191" s="36">
        <f t="shared" ca="1" si="50"/>
        <v>0</v>
      </c>
      <c r="M191" s="36">
        <f t="shared" ca="1" si="50"/>
        <v>0</v>
      </c>
      <c r="N191" s="36" t="str">
        <f ca="1">IFERROR(N88*1000/BD88,"")</f>
        <v/>
      </c>
      <c r="O191" s="32">
        <v>84</v>
      </c>
      <c r="P191" s="35" t="s">
        <v>96</v>
      </c>
      <c r="Q191" s="36">
        <f t="shared" ca="1" si="51"/>
        <v>0</v>
      </c>
      <c r="R191" s="36">
        <f t="shared" ca="1" si="52"/>
        <v>0</v>
      </c>
      <c r="S191" s="36">
        <f t="shared" ca="1" si="53"/>
        <v>0</v>
      </c>
      <c r="T191" s="36">
        <f t="shared" ca="1" si="54"/>
        <v>0</v>
      </c>
      <c r="U191" s="36">
        <f t="shared" ca="1" si="55"/>
        <v>0</v>
      </c>
      <c r="V191" s="36">
        <f t="shared" ca="1" si="56"/>
        <v>0</v>
      </c>
      <c r="W191" s="36">
        <f t="shared" ca="1" si="57"/>
        <v>0</v>
      </c>
      <c r="X191" s="36">
        <f t="shared" ca="1" si="58"/>
        <v>0</v>
      </c>
      <c r="Y191" s="36">
        <f t="shared" ca="1" si="59"/>
        <v>0</v>
      </c>
      <c r="Z191" s="36">
        <f t="shared" ca="1" si="60"/>
        <v>0</v>
      </c>
      <c r="AA191" s="36">
        <f t="shared" ca="1" si="61"/>
        <v>0</v>
      </c>
      <c r="AB191" s="36" t="str">
        <f ca="1">IFERROR(AB88*1000/BD88,"")</f>
        <v/>
      </c>
      <c r="AC191" s="30"/>
      <c r="AD191" s="35" t="s">
        <v>96</v>
      </c>
      <c r="AE191" s="37">
        <f t="shared" ca="1" si="62"/>
        <v>0</v>
      </c>
      <c r="AF191" s="37">
        <f t="shared" ca="1" si="63"/>
        <v>0</v>
      </c>
      <c r="AG191" s="37">
        <f t="shared" ca="1" si="64"/>
        <v>0</v>
      </c>
      <c r="AH191" s="37">
        <f t="shared" ca="1" si="65"/>
        <v>0</v>
      </c>
      <c r="AI191" s="37">
        <f t="shared" ca="1" si="66"/>
        <v>0</v>
      </c>
      <c r="AJ191" s="37">
        <f t="shared" ca="1" si="67"/>
        <v>0</v>
      </c>
      <c r="AK191" s="37">
        <f t="shared" ca="1" si="68"/>
        <v>0</v>
      </c>
      <c r="AL191" s="37">
        <f t="shared" ca="1" si="69"/>
        <v>0</v>
      </c>
      <c r="AM191" s="37">
        <f t="shared" ca="1" si="70"/>
        <v>0</v>
      </c>
      <c r="AN191" s="37">
        <f ca="1">IFERROR(AN88/BA88*1000,"")</f>
        <v>0</v>
      </c>
      <c r="AO191" s="37">
        <f ca="1">IFERROR(AO88/BB88*1000,"")</f>
        <v>0</v>
      </c>
      <c r="AP191" s="30"/>
      <c r="AQ191" s="54" t="s">
        <v>96</v>
      </c>
      <c r="AR191" s="39">
        <v>9537</v>
      </c>
      <c r="AS191" s="39">
        <v>9649</v>
      </c>
      <c r="AT191" s="39">
        <v>9491</v>
      </c>
      <c r="AU191" s="39">
        <v>9086</v>
      </c>
      <c r="AV191" s="39">
        <v>9107</v>
      </c>
      <c r="AW191" s="39">
        <v>9291</v>
      </c>
      <c r="AX191" s="39">
        <v>9141</v>
      </c>
      <c r="AY191" s="39">
        <v>9119</v>
      </c>
      <c r="AZ191" s="39">
        <v>9343</v>
      </c>
      <c r="BA191" s="39">
        <v>0</v>
      </c>
      <c r="BB191" s="39">
        <v>0</v>
      </c>
      <c r="BC191" s="30"/>
    </row>
    <row r="192" spans="1:55" x14ac:dyDescent="0.25">
      <c r="A192" s="32">
        <v>85</v>
      </c>
      <c r="B192" s="35" t="s">
        <v>97</v>
      </c>
      <c r="C192" s="36">
        <f t="shared" ca="1" si="41"/>
        <v>0</v>
      </c>
      <c r="D192" s="36">
        <f t="shared" ca="1" si="42"/>
        <v>0</v>
      </c>
      <c r="E192" s="36">
        <f t="shared" ca="1" si="43"/>
        <v>0</v>
      </c>
      <c r="F192" s="36">
        <f t="shared" ca="1" si="44"/>
        <v>0</v>
      </c>
      <c r="G192" s="36">
        <f t="shared" ca="1" si="45"/>
        <v>0</v>
      </c>
      <c r="H192" s="36">
        <f t="shared" ca="1" si="46"/>
        <v>0</v>
      </c>
      <c r="I192" s="36">
        <f t="shared" ca="1" si="47"/>
        <v>0</v>
      </c>
      <c r="J192" s="36">
        <f t="shared" ca="1" si="48"/>
        <v>0</v>
      </c>
      <c r="K192" s="36">
        <f t="shared" ca="1" si="49"/>
        <v>0</v>
      </c>
      <c r="L192" s="36">
        <f t="shared" ca="1" si="50"/>
        <v>0</v>
      </c>
      <c r="M192" s="36">
        <f t="shared" ca="1" si="50"/>
        <v>0</v>
      </c>
      <c r="N192" s="36" t="str">
        <f ca="1">IFERROR(N89*1000/BD89,"")</f>
        <v/>
      </c>
      <c r="O192" s="32">
        <v>85</v>
      </c>
      <c r="P192" s="35" t="s">
        <v>97</v>
      </c>
      <c r="Q192" s="36">
        <f t="shared" ca="1" si="51"/>
        <v>0</v>
      </c>
      <c r="R192" s="36">
        <f t="shared" ca="1" si="52"/>
        <v>0</v>
      </c>
      <c r="S192" s="36">
        <f t="shared" ca="1" si="53"/>
        <v>0</v>
      </c>
      <c r="T192" s="36">
        <f t="shared" ca="1" si="54"/>
        <v>0</v>
      </c>
      <c r="U192" s="36">
        <f t="shared" ca="1" si="55"/>
        <v>0</v>
      </c>
      <c r="V192" s="36">
        <f t="shared" ca="1" si="56"/>
        <v>0</v>
      </c>
      <c r="W192" s="36">
        <f t="shared" ca="1" si="57"/>
        <v>0</v>
      </c>
      <c r="X192" s="36">
        <f t="shared" ca="1" si="58"/>
        <v>0</v>
      </c>
      <c r="Y192" s="36">
        <f t="shared" ca="1" si="59"/>
        <v>0</v>
      </c>
      <c r="Z192" s="36">
        <f t="shared" ca="1" si="60"/>
        <v>0</v>
      </c>
      <c r="AA192" s="36">
        <f t="shared" ca="1" si="61"/>
        <v>0</v>
      </c>
      <c r="AB192" s="36" t="str">
        <f ca="1">IFERROR(AB89*1000/BD89,"")</f>
        <v/>
      </c>
      <c r="AC192" s="30"/>
      <c r="AD192" s="35" t="s">
        <v>97</v>
      </c>
      <c r="AE192" s="37">
        <f t="shared" ca="1" si="62"/>
        <v>0</v>
      </c>
      <c r="AF192" s="37">
        <f t="shared" ca="1" si="63"/>
        <v>0</v>
      </c>
      <c r="AG192" s="37">
        <f t="shared" ca="1" si="64"/>
        <v>0</v>
      </c>
      <c r="AH192" s="37">
        <f t="shared" ca="1" si="65"/>
        <v>0</v>
      </c>
      <c r="AI192" s="37">
        <f t="shared" ca="1" si="66"/>
        <v>0</v>
      </c>
      <c r="AJ192" s="37">
        <f t="shared" ca="1" si="67"/>
        <v>0</v>
      </c>
      <c r="AK192" s="37">
        <f t="shared" ca="1" si="68"/>
        <v>0</v>
      </c>
      <c r="AL192" s="37">
        <f t="shared" ca="1" si="69"/>
        <v>0</v>
      </c>
      <c r="AM192" s="37">
        <f t="shared" ca="1" si="70"/>
        <v>0</v>
      </c>
      <c r="AN192" s="37">
        <f ca="1">IFERROR(AN89/BA89*1000,"")</f>
        <v>0</v>
      </c>
      <c r="AO192" s="37">
        <f ca="1">IFERROR(AO89/BB89*1000,"")</f>
        <v>0</v>
      </c>
      <c r="AP192" s="30"/>
      <c r="AQ192" s="54" t="s">
        <v>97</v>
      </c>
      <c r="AR192" s="39">
        <v>6100</v>
      </c>
      <c r="AS192" s="39">
        <v>6039</v>
      </c>
      <c r="AT192" s="39">
        <v>5934</v>
      </c>
      <c r="AU192" s="39">
        <v>5850</v>
      </c>
      <c r="AV192" s="39">
        <v>5920</v>
      </c>
      <c r="AW192" s="39">
        <v>5842</v>
      </c>
      <c r="AX192" s="39">
        <v>5753</v>
      </c>
      <c r="AY192" s="39">
        <v>5611</v>
      </c>
      <c r="AZ192" s="39">
        <v>5596</v>
      </c>
      <c r="BA192" s="39">
        <v>0</v>
      </c>
      <c r="BB192" s="39">
        <v>0</v>
      </c>
      <c r="BC192" s="30"/>
    </row>
    <row r="193" spans="1:55" x14ac:dyDescent="0.25">
      <c r="A193" s="32">
        <v>86</v>
      </c>
      <c r="B193" s="35" t="s">
        <v>98</v>
      </c>
      <c r="C193" s="36">
        <f t="shared" ca="1" si="41"/>
        <v>0</v>
      </c>
      <c r="D193" s="36">
        <f t="shared" ca="1" si="42"/>
        <v>0</v>
      </c>
      <c r="E193" s="36">
        <f t="shared" ca="1" si="43"/>
        <v>0</v>
      </c>
      <c r="F193" s="36">
        <f t="shared" ca="1" si="44"/>
        <v>0</v>
      </c>
      <c r="G193" s="36">
        <f t="shared" ca="1" si="45"/>
        <v>0</v>
      </c>
      <c r="H193" s="36">
        <f t="shared" ca="1" si="46"/>
        <v>0</v>
      </c>
      <c r="I193" s="36">
        <f t="shared" ca="1" si="47"/>
        <v>0</v>
      </c>
      <c r="J193" s="36">
        <f t="shared" ca="1" si="48"/>
        <v>0</v>
      </c>
      <c r="K193" s="36">
        <f t="shared" ca="1" si="49"/>
        <v>0</v>
      </c>
      <c r="L193" s="36">
        <f t="shared" ca="1" si="50"/>
        <v>0</v>
      </c>
      <c r="M193" s="36">
        <f t="shared" ca="1" si="50"/>
        <v>0</v>
      </c>
      <c r="N193" s="36" t="str">
        <f ca="1">IFERROR(N90*1000/BD90,"")</f>
        <v/>
      </c>
      <c r="O193" s="32">
        <v>86</v>
      </c>
      <c r="P193" s="35" t="s">
        <v>98</v>
      </c>
      <c r="Q193" s="36">
        <f t="shared" ca="1" si="51"/>
        <v>0</v>
      </c>
      <c r="R193" s="36">
        <f t="shared" ca="1" si="52"/>
        <v>0</v>
      </c>
      <c r="S193" s="36">
        <f t="shared" ca="1" si="53"/>
        <v>0</v>
      </c>
      <c r="T193" s="36">
        <f t="shared" ca="1" si="54"/>
        <v>0</v>
      </c>
      <c r="U193" s="36">
        <f t="shared" ca="1" si="55"/>
        <v>0</v>
      </c>
      <c r="V193" s="36">
        <f t="shared" ca="1" si="56"/>
        <v>0</v>
      </c>
      <c r="W193" s="36">
        <f t="shared" ca="1" si="57"/>
        <v>0</v>
      </c>
      <c r="X193" s="36">
        <f t="shared" ca="1" si="58"/>
        <v>0</v>
      </c>
      <c r="Y193" s="36">
        <f t="shared" ca="1" si="59"/>
        <v>0</v>
      </c>
      <c r="Z193" s="36">
        <f t="shared" ca="1" si="60"/>
        <v>0</v>
      </c>
      <c r="AA193" s="36">
        <f t="shared" ca="1" si="61"/>
        <v>0</v>
      </c>
      <c r="AB193" s="36" t="str">
        <f ca="1">IFERROR(AB90*1000/BD90,"")</f>
        <v/>
      </c>
      <c r="AC193" s="30"/>
      <c r="AD193" s="35" t="s">
        <v>98</v>
      </c>
      <c r="AE193" s="37">
        <f t="shared" ca="1" si="62"/>
        <v>0</v>
      </c>
      <c r="AF193" s="37">
        <f t="shared" ca="1" si="63"/>
        <v>0</v>
      </c>
      <c r="AG193" s="37">
        <f t="shared" ca="1" si="64"/>
        <v>0</v>
      </c>
      <c r="AH193" s="37">
        <f t="shared" ca="1" si="65"/>
        <v>0</v>
      </c>
      <c r="AI193" s="37">
        <f t="shared" ca="1" si="66"/>
        <v>0</v>
      </c>
      <c r="AJ193" s="37">
        <f t="shared" ca="1" si="67"/>
        <v>0</v>
      </c>
      <c r="AK193" s="37">
        <f t="shared" ca="1" si="68"/>
        <v>0</v>
      </c>
      <c r="AL193" s="37">
        <f t="shared" ca="1" si="69"/>
        <v>0</v>
      </c>
      <c r="AM193" s="37">
        <f t="shared" ca="1" si="70"/>
        <v>0</v>
      </c>
      <c r="AN193" s="37">
        <f ca="1">IFERROR(AN90/BA90*1000,"")</f>
        <v>0</v>
      </c>
      <c r="AO193" s="37">
        <f ca="1">IFERROR(AO90/BB90*1000,"")</f>
        <v>0</v>
      </c>
      <c r="AP193" s="30"/>
      <c r="AQ193" s="54" t="s">
        <v>98</v>
      </c>
      <c r="AR193" s="39">
        <v>5076</v>
      </c>
      <c r="AS193" s="39">
        <v>5051</v>
      </c>
      <c r="AT193" s="39">
        <v>4964</v>
      </c>
      <c r="AU193" s="39">
        <v>4651</v>
      </c>
      <c r="AV193" s="39">
        <v>4674</v>
      </c>
      <c r="AW193" s="39">
        <v>4658</v>
      </c>
      <c r="AX193" s="39">
        <v>4609</v>
      </c>
      <c r="AY193" s="39">
        <v>4614</v>
      </c>
      <c r="AZ193" s="39">
        <v>4684</v>
      </c>
      <c r="BA193" s="39">
        <v>0</v>
      </c>
      <c r="BB193" s="39">
        <v>0</v>
      </c>
      <c r="BC193" s="30"/>
    </row>
    <row r="194" spans="1:55" x14ac:dyDescent="0.25">
      <c r="A194" s="32">
        <v>87</v>
      </c>
      <c r="B194" s="35" t="s">
        <v>99</v>
      </c>
      <c r="C194" s="36">
        <f t="shared" ca="1" si="41"/>
        <v>0</v>
      </c>
      <c r="D194" s="36">
        <f t="shared" ca="1" si="42"/>
        <v>0</v>
      </c>
      <c r="E194" s="36">
        <f t="shared" ca="1" si="43"/>
        <v>0</v>
      </c>
      <c r="F194" s="36">
        <f t="shared" ca="1" si="44"/>
        <v>0</v>
      </c>
      <c r="G194" s="36">
        <f t="shared" ca="1" si="45"/>
        <v>0</v>
      </c>
      <c r="H194" s="36">
        <f t="shared" ca="1" si="46"/>
        <v>0</v>
      </c>
      <c r="I194" s="36">
        <f t="shared" ca="1" si="47"/>
        <v>0</v>
      </c>
      <c r="J194" s="36">
        <f t="shared" ca="1" si="48"/>
        <v>0</v>
      </c>
      <c r="K194" s="36">
        <f t="shared" ca="1" si="49"/>
        <v>0</v>
      </c>
      <c r="L194" s="36">
        <f t="shared" ca="1" si="50"/>
        <v>0</v>
      </c>
      <c r="M194" s="36">
        <f t="shared" ca="1" si="50"/>
        <v>0</v>
      </c>
      <c r="N194" s="36" t="str">
        <f ca="1">IFERROR(N91*1000/BD91,"")</f>
        <v/>
      </c>
      <c r="O194" s="32">
        <v>87</v>
      </c>
      <c r="P194" s="35" t="s">
        <v>99</v>
      </c>
      <c r="Q194" s="36">
        <f t="shared" ca="1" si="51"/>
        <v>0</v>
      </c>
      <c r="R194" s="36">
        <f t="shared" ca="1" si="52"/>
        <v>0</v>
      </c>
      <c r="S194" s="36">
        <f t="shared" ca="1" si="53"/>
        <v>0</v>
      </c>
      <c r="T194" s="36">
        <f t="shared" ca="1" si="54"/>
        <v>0</v>
      </c>
      <c r="U194" s="36">
        <f t="shared" ca="1" si="55"/>
        <v>0</v>
      </c>
      <c r="V194" s="36">
        <f t="shared" ca="1" si="56"/>
        <v>0</v>
      </c>
      <c r="W194" s="36">
        <f t="shared" ca="1" si="57"/>
        <v>0</v>
      </c>
      <c r="X194" s="36">
        <f t="shared" ca="1" si="58"/>
        <v>0</v>
      </c>
      <c r="Y194" s="36">
        <f t="shared" ca="1" si="59"/>
        <v>0</v>
      </c>
      <c r="Z194" s="36">
        <f t="shared" ca="1" si="60"/>
        <v>0</v>
      </c>
      <c r="AA194" s="36">
        <f t="shared" ca="1" si="61"/>
        <v>0</v>
      </c>
      <c r="AB194" s="36" t="str">
        <f ca="1">IFERROR(AB91*1000/BD91,"")</f>
        <v/>
      </c>
      <c r="AC194" s="30"/>
      <c r="AD194" s="35" t="s">
        <v>99</v>
      </c>
      <c r="AE194" s="37">
        <f t="shared" ca="1" si="62"/>
        <v>0</v>
      </c>
      <c r="AF194" s="37">
        <f t="shared" ca="1" si="63"/>
        <v>0</v>
      </c>
      <c r="AG194" s="37">
        <f t="shared" ca="1" si="64"/>
        <v>0</v>
      </c>
      <c r="AH194" s="37">
        <f t="shared" ca="1" si="65"/>
        <v>0</v>
      </c>
      <c r="AI194" s="37">
        <f t="shared" ca="1" si="66"/>
        <v>0</v>
      </c>
      <c r="AJ194" s="37">
        <f t="shared" ca="1" si="67"/>
        <v>0</v>
      </c>
      <c r="AK194" s="37">
        <f t="shared" ca="1" si="68"/>
        <v>0</v>
      </c>
      <c r="AL194" s="37">
        <f t="shared" ca="1" si="69"/>
        <v>0</v>
      </c>
      <c r="AM194" s="37">
        <f t="shared" ca="1" si="70"/>
        <v>0</v>
      </c>
      <c r="AN194" s="37">
        <f ca="1">IFERROR(AN91/BA91*1000,"")</f>
        <v>0</v>
      </c>
      <c r="AO194" s="37">
        <f ca="1">IFERROR(AO91/BB91*1000,"")</f>
        <v>0</v>
      </c>
      <c r="AP194" s="30"/>
      <c r="AQ194" s="54" t="s">
        <v>99</v>
      </c>
      <c r="AR194" s="39">
        <v>4066</v>
      </c>
      <c r="AS194" s="39">
        <v>3997</v>
      </c>
      <c r="AT194" s="39">
        <v>3960</v>
      </c>
      <c r="AU194" s="39">
        <v>4023</v>
      </c>
      <c r="AV194" s="39">
        <v>4000</v>
      </c>
      <c r="AW194" s="39">
        <v>3897</v>
      </c>
      <c r="AX194" s="39">
        <v>3884</v>
      </c>
      <c r="AY194" s="39">
        <v>3892</v>
      </c>
      <c r="AZ194" s="39">
        <v>3930</v>
      </c>
      <c r="BA194" s="39">
        <v>0</v>
      </c>
      <c r="BB194" s="39">
        <v>0</v>
      </c>
      <c r="BC194" s="30"/>
    </row>
    <row r="195" spans="1:55" x14ac:dyDescent="0.25">
      <c r="A195" s="32">
        <v>88</v>
      </c>
      <c r="B195" s="35" t="s">
        <v>100</v>
      </c>
      <c r="C195" s="36">
        <f t="shared" ca="1" si="41"/>
        <v>0</v>
      </c>
      <c r="D195" s="36">
        <f t="shared" ca="1" si="42"/>
        <v>0</v>
      </c>
      <c r="E195" s="36">
        <f t="shared" ca="1" si="43"/>
        <v>0</v>
      </c>
      <c r="F195" s="36">
        <f t="shared" ca="1" si="44"/>
        <v>0</v>
      </c>
      <c r="G195" s="36">
        <f t="shared" ca="1" si="45"/>
        <v>0</v>
      </c>
      <c r="H195" s="36">
        <f t="shared" ca="1" si="46"/>
        <v>0</v>
      </c>
      <c r="I195" s="36">
        <f t="shared" ca="1" si="47"/>
        <v>0</v>
      </c>
      <c r="J195" s="36">
        <f t="shared" ca="1" si="48"/>
        <v>0</v>
      </c>
      <c r="K195" s="36">
        <f t="shared" ca="1" si="49"/>
        <v>0</v>
      </c>
      <c r="L195" s="36">
        <f t="shared" ca="1" si="50"/>
        <v>0</v>
      </c>
      <c r="M195" s="36">
        <f t="shared" ca="1" si="50"/>
        <v>0</v>
      </c>
      <c r="N195" s="36" t="str">
        <f ca="1">IFERROR(N92*1000/BD92,"")</f>
        <v/>
      </c>
      <c r="O195" s="32">
        <v>88</v>
      </c>
      <c r="P195" s="35" t="s">
        <v>100</v>
      </c>
      <c r="Q195" s="36">
        <f t="shared" ca="1" si="51"/>
        <v>0</v>
      </c>
      <c r="R195" s="36">
        <f t="shared" ca="1" si="52"/>
        <v>0</v>
      </c>
      <c r="S195" s="36">
        <f t="shared" ca="1" si="53"/>
        <v>0</v>
      </c>
      <c r="T195" s="36">
        <f t="shared" ca="1" si="54"/>
        <v>0</v>
      </c>
      <c r="U195" s="36">
        <f t="shared" ca="1" si="55"/>
        <v>0</v>
      </c>
      <c r="V195" s="36">
        <f t="shared" ca="1" si="56"/>
        <v>0</v>
      </c>
      <c r="W195" s="36">
        <f t="shared" ca="1" si="57"/>
        <v>0</v>
      </c>
      <c r="X195" s="36">
        <f t="shared" ca="1" si="58"/>
        <v>0</v>
      </c>
      <c r="Y195" s="36">
        <f t="shared" ca="1" si="59"/>
        <v>0</v>
      </c>
      <c r="Z195" s="36">
        <f t="shared" ca="1" si="60"/>
        <v>0</v>
      </c>
      <c r="AA195" s="36">
        <f t="shared" ca="1" si="61"/>
        <v>0</v>
      </c>
      <c r="AB195" s="36" t="str">
        <f ca="1">IFERROR(AB92*1000/BD92,"")</f>
        <v/>
      </c>
      <c r="AC195" s="30"/>
      <c r="AD195" s="35" t="s">
        <v>100</v>
      </c>
      <c r="AE195" s="37">
        <f t="shared" ca="1" si="62"/>
        <v>0</v>
      </c>
      <c r="AF195" s="37">
        <f t="shared" ca="1" si="63"/>
        <v>0</v>
      </c>
      <c r="AG195" s="37">
        <f t="shared" ca="1" si="64"/>
        <v>0</v>
      </c>
      <c r="AH195" s="37">
        <f t="shared" ca="1" si="65"/>
        <v>0</v>
      </c>
      <c r="AI195" s="37">
        <f t="shared" ca="1" si="66"/>
        <v>0</v>
      </c>
      <c r="AJ195" s="37">
        <f t="shared" ca="1" si="67"/>
        <v>0</v>
      </c>
      <c r="AK195" s="37">
        <f t="shared" ca="1" si="68"/>
        <v>0</v>
      </c>
      <c r="AL195" s="37">
        <f t="shared" ca="1" si="69"/>
        <v>0</v>
      </c>
      <c r="AM195" s="37">
        <f t="shared" ca="1" si="70"/>
        <v>0</v>
      </c>
      <c r="AN195" s="37">
        <f ca="1">IFERROR(AN92/BA92*1000,"")</f>
        <v>0</v>
      </c>
      <c r="AO195" s="37">
        <f ca="1">IFERROR(AO92/BB92*1000,"")</f>
        <v>0</v>
      </c>
      <c r="AP195" s="30"/>
      <c r="AQ195" s="54" t="s">
        <v>100</v>
      </c>
      <c r="AR195" s="39">
        <v>1004</v>
      </c>
      <c r="AS195" s="39">
        <v>1032</v>
      </c>
      <c r="AT195" s="39">
        <v>1054</v>
      </c>
      <c r="AU195" s="39">
        <v>1024</v>
      </c>
      <c r="AV195" s="39">
        <v>996</v>
      </c>
      <c r="AW195" s="39">
        <v>981</v>
      </c>
      <c r="AX195" s="39">
        <v>964</v>
      </c>
      <c r="AY195" s="39">
        <v>959</v>
      </c>
      <c r="AZ195" s="39">
        <v>965</v>
      </c>
      <c r="BA195" s="39">
        <v>0</v>
      </c>
      <c r="BB195" s="39">
        <v>0</v>
      </c>
      <c r="BC195" s="30"/>
    </row>
    <row r="196" spans="1:55" x14ac:dyDescent="0.25">
      <c r="A196" s="32">
        <v>89</v>
      </c>
      <c r="B196" s="35" t="s">
        <v>101</v>
      </c>
      <c r="C196" s="36">
        <f t="shared" ca="1" si="41"/>
        <v>0</v>
      </c>
      <c r="D196" s="36">
        <f t="shared" ca="1" si="42"/>
        <v>0</v>
      </c>
      <c r="E196" s="36">
        <f t="shared" ca="1" si="43"/>
        <v>0</v>
      </c>
      <c r="F196" s="36">
        <f t="shared" ca="1" si="44"/>
        <v>0</v>
      </c>
      <c r="G196" s="36">
        <f t="shared" ca="1" si="45"/>
        <v>0</v>
      </c>
      <c r="H196" s="36">
        <f t="shared" ca="1" si="46"/>
        <v>0</v>
      </c>
      <c r="I196" s="36">
        <f t="shared" ca="1" si="47"/>
        <v>0</v>
      </c>
      <c r="J196" s="36">
        <f t="shared" ca="1" si="48"/>
        <v>0</v>
      </c>
      <c r="K196" s="36">
        <f t="shared" ca="1" si="49"/>
        <v>0</v>
      </c>
      <c r="L196" s="36">
        <f t="shared" ca="1" si="50"/>
        <v>0</v>
      </c>
      <c r="M196" s="36">
        <f t="shared" ca="1" si="50"/>
        <v>0</v>
      </c>
      <c r="N196" s="36" t="str">
        <f ca="1">IFERROR(N93*1000/BD93,"")</f>
        <v/>
      </c>
      <c r="O196" s="32">
        <v>89</v>
      </c>
      <c r="P196" s="35" t="s">
        <v>101</v>
      </c>
      <c r="Q196" s="36">
        <f t="shared" ca="1" si="51"/>
        <v>0</v>
      </c>
      <c r="R196" s="36">
        <f t="shared" ca="1" si="52"/>
        <v>0</v>
      </c>
      <c r="S196" s="36">
        <f t="shared" ca="1" si="53"/>
        <v>0</v>
      </c>
      <c r="T196" s="36">
        <f t="shared" ca="1" si="54"/>
        <v>0</v>
      </c>
      <c r="U196" s="36">
        <f t="shared" ca="1" si="55"/>
        <v>0</v>
      </c>
      <c r="V196" s="36">
        <f t="shared" ca="1" si="56"/>
        <v>0</v>
      </c>
      <c r="W196" s="36">
        <f t="shared" ca="1" si="57"/>
        <v>0</v>
      </c>
      <c r="X196" s="36">
        <f t="shared" ca="1" si="58"/>
        <v>0</v>
      </c>
      <c r="Y196" s="36">
        <f t="shared" ca="1" si="59"/>
        <v>0</v>
      </c>
      <c r="Z196" s="36">
        <f t="shared" ca="1" si="60"/>
        <v>0</v>
      </c>
      <c r="AA196" s="36">
        <f t="shared" ca="1" si="61"/>
        <v>0</v>
      </c>
      <c r="AB196" s="36" t="str">
        <f ca="1">IFERROR(AB93*1000/BD93,"")</f>
        <v/>
      </c>
      <c r="AC196" s="30"/>
      <c r="AD196" s="35" t="s">
        <v>101</v>
      </c>
      <c r="AE196" s="37">
        <f t="shared" ca="1" si="62"/>
        <v>0</v>
      </c>
      <c r="AF196" s="37">
        <f t="shared" ca="1" si="63"/>
        <v>0</v>
      </c>
      <c r="AG196" s="37">
        <f t="shared" ca="1" si="64"/>
        <v>0</v>
      </c>
      <c r="AH196" s="37">
        <f t="shared" ca="1" si="65"/>
        <v>0</v>
      </c>
      <c r="AI196" s="37">
        <f t="shared" ca="1" si="66"/>
        <v>0</v>
      </c>
      <c r="AJ196" s="37">
        <f t="shared" ca="1" si="67"/>
        <v>0</v>
      </c>
      <c r="AK196" s="37">
        <f t="shared" ca="1" si="68"/>
        <v>0</v>
      </c>
      <c r="AL196" s="37">
        <f t="shared" ca="1" si="69"/>
        <v>0</v>
      </c>
      <c r="AM196" s="37">
        <f t="shared" ca="1" si="70"/>
        <v>0</v>
      </c>
      <c r="AN196" s="37">
        <f ca="1">IFERROR(AN93/BA93*1000,"")</f>
        <v>0</v>
      </c>
      <c r="AO196" s="37">
        <f ca="1">IFERROR(AO93/BB93*1000,"")</f>
        <v>0</v>
      </c>
      <c r="AP196" s="30"/>
      <c r="AQ196" s="54" t="s">
        <v>101</v>
      </c>
      <c r="AR196" s="39">
        <v>5498</v>
      </c>
      <c r="AS196" s="39">
        <v>5605</v>
      </c>
      <c r="AT196" s="39">
        <v>5562</v>
      </c>
      <c r="AU196" s="39">
        <v>5464</v>
      </c>
      <c r="AV196" s="39">
        <v>5649</v>
      </c>
      <c r="AW196" s="39">
        <v>5626</v>
      </c>
      <c r="AX196" s="39">
        <v>5537</v>
      </c>
      <c r="AY196" s="39">
        <v>5433</v>
      </c>
      <c r="AZ196" s="39">
        <v>5473</v>
      </c>
      <c r="BA196" s="39">
        <v>0</v>
      </c>
      <c r="BB196" s="39">
        <v>0</v>
      </c>
      <c r="BC196" s="30"/>
    </row>
    <row r="197" spans="1:55" x14ac:dyDescent="0.25">
      <c r="A197" s="32">
        <v>90</v>
      </c>
      <c r="B197" s="35" t="s">
        <v>102</v>
      </c>
      <c r="C197" s="36">
        <f t="shared" ca="1" si="41"/>
        <v>0</v>
      </c>
      <c r="D197" s="36">
        <f t="shared" ca="1" si="42"/>
        <v>0</v>
      </c>
      <c r="E197" s="36">
        <f t="shared" ca="1" si="43"/>
        <v>0</v>
      </c>
      <c r="F197" s="36">
        <f t="shared" ca="1" si="44"/>
        <v>0</v>
      </c>
      <c r="G197" s="36">
        <f t="shared" ca="1" si="45"/>
        <v>0</v>
      </c>
      <c r="H197" s="36">
        <f t="shared" ca="1" si="46"/>
        <v>0</v>
      </c>
      <c r="I197" s="36">
        <f t="shared" ca="1" si="47"/>
        <v>0</v>
      </c>
      <c r="J197" s="36">
        <f t="shared" ca="1" si="48"/>
        <v>0</v>
      </c>
      <c r="K197" s="36">
        <f t="shared" ca="1" si="49"/>
        <v>0</v>
      </c>
      <c r="L197" s="36">
        <f t="shared" ca="1" si="50"/>
        <v>0</v>
      </c>
      <c r="M197" s="36">
        <f t="shared" ca="1" si="50"/>
        <v>0</v>
      </c>
      <c r="N197" s="36" t="str">
        <f ca="1">IFERROR(N94*1000/BD94,"")</f>
        <v/>
      </c>
      <c r="O197" s="32">
        <v>90</v>
      </c>
      <c r="P197" s="35" t="s">
        <v>102</v>
      </c>
      <c r="Q197" s="36">
        <f t="shared" ca="1" si="51"/>
        <v>0</v>
      </c>
      <c r="R197" s="36">
        <f t="shared" ca="1" si="52"/>
        <v>0</v>
      </c>
      <c r="S197" s="36">
        <f t="shared" ca="1" si="53"/>
        <v>0</v>
      </c>
      <c r="T197" s="36">
        <f t="shared" ca="1" si="54"/>
        <v>0</v>
      </c>
      <c r="U197" s="36">
        <f t="shared" ca="1" si="55"/>
        <v>0</v>
      </c>
      <c r="V197" s="36">
        <f t="shared" ca="1" si="56"/>
        <v>0</v>
      </c>
      <c r="W197" s="36">
        <f t="shared" ca="1" si="57"/>
        <v>0</v>
      </c>
      <c r="X197" s="36">
        <f t="shared" ca="1" si="58"/>
        <v>0</v>
      </c>
      <c r="Y197" s="36">
        <f t="shared" ca="1" si="59"/>
        <v>0</v>
      </c>
      <c r="Z197" s="36">
        <f t="shared" ca="1" si="60"/>
        <v>0</v>
      </c>
      <c r="AA197" s="36">
        <f t="shared" ca="1" si="61"/>
        <v>0</v>
      </c>
      <c r="AB197" s="36" t="str">
        <f ca="1">IFERROR(AB94*1000/BD94,"")</f>
        <v/>
      </c>
      <c r="AC197" s="30"/>
      <c r="AD197" s="35" t="s">
        <v>102</v>
      </c>
      <c r="AE197" s="37">
        <f t="shared" ca="1" si="62"/>
        <v>0</v>
      </c>
      <c r="AF197" s="37">
        <f t="shared" ca="1" si="63"/>
        <v>0</v>
      </c>
      <c r="AG197" s="37">
        <f t="shared" ca="1" si="64"/>
        <v>0</v>
      </c>
      <c r="AH197" s="37">
        <f t="shared" ca="1" si="65"/>
        <v>0</v>
      </c>
      <c r="AI197" s="37">
        <f t="shared" ca="1" si="66"/>
        <v>0</v>
      </c>
      <c r="AJ197" s="37">
        <f t="shared" ca="1" si="67"/>
        <v>0</v>
      </c>
      <c r="AK197" s="37">
        <f t="shared" ca="1" si="68"/>
        <v>0</v>
      </c>
      <c r="AL197" s="37">
        <f t="shared" ca="1" si="69"/>
        <v>0</v>
      </c>
      <c r="AM197" s="37">
        <f t="shared" ca="1" si="70"/>
        <v>0</v>
      </c>
      <c r="AN197" s="37">
        <f ca="1">IFERROR(AN94/BA94*1000,"")</f>
        <v>0</v>
      </c>
      <c r="AO197" s="37">
        <f ca="1">IFERROR(AO94/BB94*1000,"")</f>
        <v>0</v>
      </c>
      <c r="AP197" s="30"/>
      <c r="AQ197" s="54" t="s">
        <v>102</v>
      </c>
      <c r="AR197" s="39">
        <v>4859</v>
      </c>
      <c r="AS197" s="39">
        <v>4851</v>
      </c>
      <c r="AT197" s="39">
        <v>4802</v>
      </c>
      <c r="AU197" s="39">
        <v>4618</v>
      </c>
      <c r="AV197" s="39">
        <v>4641</v>
      </c>
      <c r="AW197" s="39">
        <v>4672</v>
      </c>
      <c r="AX197" s="39">
        <v>4520</v>
      </c>
      <c r="AY197" s="39">
        <v>4458</v>
      </c>
      <c r="AZ197" s="39">
        <v>4393</v>
      </c>
      <c r="BA197" s="39">
        <v>0</v>
      </c>
      <c r="BB197" s="39">
        <v>0</v>
      </c>
      <c r="BC197" s="30"/>
    </row>
    <row r="198" spans="1:55" x14ac:dyDescent="0.25">
      <c r="A198" s="32">
        <v>91</v>
      </c>
      <c r="B198" s="35" t="s">
        <v>103</v>
      </c>
      <c r="C198" s="36">
        <f t="shared" ca="1" si="41"/>
        <v>0</v>
      </c>
      <c r="D198" s="36">
        <f t="shared" ca="1" si="42"/>
        <v>0</v>
      </c>
      <c r="E198" s="36">
        <f t="shared" ca="1" si="43"/>
        <v>0</v>
      </c>
      <c r="F198" s="36">
        <f t="shared" ca="1" si="44"/>
        <v>0</v>
      </c>
      <c r="G198" s="36">
        <f t="shared" ca="1" si="45"/>
        <v>0</v>
      </c>
      <c r="H198" s="36">
        <f t="shared" ca="1" si="46"/>
        <v>0</v>
      </c>
      <c r="I198" s="36">
        <f t="shared" ca="1" si="47"/>
        <v>0</v>
      </c>
      <c r="J198" s="36">
        <f t="shared" ca="1" si="48"/>
        <v>0</v>
      </c>
      <c r="K198" s="36">
        <f t="shared" ca="1" si="49"/>
        <v>0</v>
      </c>
      <c r="L198" s="36">
        <f t="shared" ca="1" si="50"/>
        <v>0</v>
      </c>
      <c r="M198" s="36">
        <f t="shared" ca="1" si="50"/>
        <v>0</v>
      </c>
      <c r="N198" s="36" t="str">
        <f ca="1">IFERROR(N95*1000/BD95,"")</f>
        <v/>
      </c>
      <c r="O198" s="32">
        <v>91</v>
      </c>
      <c r="P198" s="35" t="s">
        <v>103</v>
      </c>
      <c r="Q198" s="36">
        <f t="shared" ca="1" si="51"/>
        <v>0</v>
      </c>
      <c r="R198" s="36">
        <f t="shared" ca="1" si="52"/>
        <v>0</v>
      </c>
      <c r="S198" s="36">
        <f t="shared" ca="1" si="53"/>
        <v>0</v>
      </c>
      <c r="T198" s="36">
        <f t="shared" ca="1" si="54"/>
        <v>0</v>
      </c>
      <c r="U198" s="36">
        <f t="shared" ca="1" si="55"/>
        <v>0</v>
      </c>
      <c r="V198" s="36">
        <f t="shared" ca="1" si="56"/>
        <v>0</v>
      </c>
      <c r="W198" s="36">
        <f t="shared" ca="1" si="57"/>
        <v>0</v>
      </c>
      <c r="X198" s="36">
        <f t="shared" ca="1" si="58"/>
        <v>0</v>
      </c>
      <c r="Y198" s="36">
        <f t="shared" ca="1" si="59"/>
        <v>0</v>
      </c>
      <c r="Z198" s="36">
        <f t="shared" ca="1" si="60"/>
        <v>0</v>
      </c>
      <c r="AA198" s="36">
        <f t="shared" ca="1" si="61"/>
        <v>0</v>
      </c>
      <c r="AB198" s="36" t="str">
        <f ca="1">IFERROR(AB95*1000/BD95,"")</f>
        <v/>
      </c>
      <c r="AC198" s="30"/>
      <c r="AD198" s="35" t="s">
        <v>103</v>
      </c>
      <c r="AE198" s="37">
        <f t="shared" ca="1" si="62"/>
        <v>0</v>
      </c>
      <c r="AF198" s="37">
        <f t="shared" ca="1" si="63"/>
        <v>0</v>
      </c>
      <c r="AG198" s="37">
        <f t="shared" ca="1" si="64"/>
        <v>0</v>
      </c>
      <c r="AH198" s="37">
        <f t="shared" ca="1" si="65"/>
        <v>0</v>
      </c>
      <c r="AI198" s="37">
        <f t="shared" ca="1" si="66"/>
        <v>0</v>
      </c>
      <c r="AJ198" s="37">
        <f t="shared" ca="1" si="67"/>
        <v>0</v>
      </c>
      <c r="AK198" s="37">
        <f t="shared" ca="1" si="68"/>
        <v>0</v>
      </c>
      <c r="AL198" s="37">
        <f t="shared" ca="1" si="69"/>
        <v>0</v>
      </c>
      <c r="AM198" s="37">
        <f t="shared" ca="1" si="70"/>
        <v>0</v>
      </c>
      <c r="AN198" s="37">
        <f ca="1">IFERROR(AN95/BA95*1000,"")</f>
        <v>0</v>
      </c>
      <c r="AO198" s="37">
        <f ca="1">IFERROR(AO95/BB95*1000,"")</f>
        <v>0</v>
      </c>
      <c r="AP198" s="30"/>
      <c r="AQ198" s="54" t="s">
        <v>103</v>
      </c>
      <c r="AR198" s="39">
        <v>12257</v>
      </c>
      <c r="AS198" s="39">
        <v>12377</v>
      </c>
      <c r="AT198" s="39">
        <v>12150</v>
      </c>
      <c r="AU198" s="39">
        <v>11922</v>
      </c>
      <c r="AV198" s="39">
        <v>11973</v>
      </c>
      <c r="AW198" s="39">
        <v>11770</v>
      </c>
      <c r="AX198" s="39">
        <v>11578</v>
      </c>
      <c r="AY198" s="39">
        <v>11436</v>
      </c>
      <c r="AZ198" s="39">
        <v>11554</v>
      </c>
      <c r="BA198" s="39">
        <v>0</v>
      </c>
      <c r="BB198" s="39">
        <v>0</v>
      </c>
      <c r="BC198" s="30"/>
    </row>
    <row r="199" spans="1:55" x14ac:dyDescent="0.25">
      <c r="A199" s="32">
        <v>92</v>
      </c>
      <c r="B199" s="35" t="s">
        <v>104</v>
      </c>
      <c r="C199" s="36">
        <f t="shared" ca="1" si="41"/>
        <v>0</v>
      </c>
      <c r="D199" s="36">
        <f t="shared" ca="1" si="42"/>
        <v>0</v>
      </c>
      <c r="E199" s="36">
        <f t="shared" ca="1" si="43"/>
        <v>0</v>
      </c>
      <c r="F199" s="36">
        <f t="shared" ca="1" si="44"/>
        <v>0</v>
      </c>
      <c r="G199" s="36">
        <f t="shared" ca="1" si="45"/>
        <v>0</v>
      </c>
      <c r="H199" s="36">
        <f t="shared" ca="1" si="46"/>
        <v>0</v>
      </c>
      <c r="I199" s="36">
        <f t="shared" ca="1" si="47"/>
        <v>0</v>
      </c>
      <c r="J199" s="36">
        <f t="shared" ca="1" si="48"/>
        <v>0</v>
      </c>
      <c r="K199" s="36">
        <f t="shared" ca="1" si="49"/>
        <v>0</v>
      </c>
      <c r="L199" s="36">
        <f t="shared" ca="1" si="50"/>
        <v>0</v>
      </c>
      <c r="M199" s="36">
        <f t="shared" ca="1" si="50"/>
        <v>0</v>
      </c>
      <c r="N199" s="36" t="str">
        <f ca="1">IFERROR(N96*1000/BD96,"")</f>
        <v/>
      </c>
      <c r="O199" s="32">
        <v>92</v>
      </c>
      <c r="P199" s="35" t="s">
        <v>104</v>
      </c>
      <c r="Q199" s="36">
        <f t="shared" ca="1" si="51"/>
        <v>0</v>
      </c>
      <c r="R199" s="36">
        <f t="shared" ca="1" si="52"/>
        <v>0</v>
      </c>
      <c r="S199" s="36">
        <f t="shared" ca="1" si="53"/>
        <v>0</v>
      </c>
      <c r="T199" s="36">
        <f t="shared" ca="1" si="54"/>
        <v>0</v>
      </c>
      <c r="U199" s="36">
        <f t="shared" ca="1" si="55"/>
        <v>0</v>
      </c>
      <c r="V199" s="36">
        <f t="shared" ca="1" si="56"/>
        <v>0</v>
      </c>
      <c r="W199" s="36">
        <f t="shared" ca="1" si="57"/>
        <v>0</v>
      </c>
      <c r="X199" s="36">
        <f t="shared" ca="1" si="58"/>
        <v>0</v>
      </c>
      <c r="Y199" s="36">
        <f t="shared" ca="1" si="59"/>
        <v>0</v>
      </c>
      <c r="Z199" s="36">
        <f t="shared" ca="1" si="60"/>
        <v>0</v>
      </c>
      <c r="AA199" s="36">
        <f t="shared" ca="1" si="61"/>
        <v>0</v>
      </c>
      <c r="AB199" s="36" t="str">
        <f ca="1">IFERROR(AB96*1000/BD96,"")</f>
        <v/>
      </c>
      <c r="AC199" s="30"/>
      <c r="AD199" s="35" t="s">
        <v>104</v>
      </c>
      <c r="AE199" s="37">
        <f t="shared" ca="1" si="62"/>
        <v>0</v>
      </c>
      <c r="AF199" s="37">
        <f t="shared" ca="1" si="63"/>
        <v>0</v>
      </c>
      <c r="AG199" s="37">
        <f t="shared" ca="1" si="64"/>
        <v>0</v>
      </c>
      <c r="AH199" s="37">
        <f t="shared" ca="1" si="65"/>
        <v>0</v>
      </c>
      <c r="AI199" s="37">
        <f t="shared" ca="1" si="66"/>
        <v>0</v>
      </c>
      <c r="AJ199" s="37">
        <f t="shared" ca="1" si="67"/>
        <v>0</v>
      </c>
      <c r="AK199" s="37">
        <f t="shared" ca="1" si="68"/>
        <v>0</v>
      </c>
      <c r="AL199" s="37">
        <f t="shared" ca="1" si="69"/>
        <v>0</v>
      </c>
      <c r="AM199" s="37">
        <f t="shared" ca="1" si="70"/>
        <v>0</v>
      </c>
      <c r="AN199" s="37">
        <f ca="1">IFERROR(AN96/BA96*1000,"")</f>
        <v>0</v>
      </c>
      <c r="AO199" s="37">
        <f ca="1">IFERROR(AO96/BB96*1000,"")</f>
        <v>0</v>
      </c>
      <c r="AP199" s="30"/>
      <c r="AQ199" s="54" t="s">
        <v>104</v>
      </c>
      <c r="AR199" s="39">
        <v>4814</v>
      </c>
      <c r="AS199" s="39">
        <v>4790</v>
      </c>
      <c r="AT199" s="39">
        <v>4782</v>
      </c>
      <c r="AU199" s="39">
        <v>4546</v>
      </c>
      <c r="AV199" s="39">
        <v>4618</v>
      </c>
      <c r="AW199" s="39">
        <v>4553</v>
      </c>
      <c r="AX199" s="39">
        <v>4445</v>
      </c>
      <c r="AY199" s="39">
        <v>4309</v>
      </c>
      <c r="AZ199" s="39">
        <v>4363</v>
      </c>
      <c r="BA199" s="39">
        <v>0</v>
      </c>
      <c r="BB199" s="39">
        <v>0</v>
      </c>
      <c r="BC199" s="30"/>
    </row>
    <row r="200" spans="1:55" x14ac:dyDescent="0.25">
      <c r="A200" s="32">
        <v>93</v>
      </c>
      <c r="B200" s="35" t="s">
        <v>105</v>
      </c>
      <c r="C200" s="36">
        <f t="shared" ca="1" si="41"/>
        <v>0</v>
      </c>
      <c r="D200" s="36">
        <f t="shared" ca="1" si="42"/>
        <v>0</v>
      </c>
      <c r="E200" s="36">
        <f t="shared" ca="1" si="43"/>
        <v>0</v>
      </c>
      <c r="F200" s="36">
        <f t="shared" ca="1" si="44"/>
        <v>0</v>
      </c>
      <c r="G200" s="36">
        <f t="shared" ca="1" si="45"/>
        <v>0</v>
      </c>
      <c r="H200" s="36">
        <f t="shared" ca="1" si="46"/>
        <v>0</v>
      </c>
      <c r="I200" s="36">
        <f t="shared" ca="1" si="47"/>
        <v>0</v>
      </c>
      <c r="J200" s="36">
        <f t="shared" ca="1" si="48"/>
        <v>0</v>
      </c>
      <c r="K200" s="36">
        <f t="shared" ca="1" si="49"/>
        <v>0</v>
      </c>
      <c r="L200" s="36">
        <f t="shared" ca="1" si="50"/>
        <v>0</v>
      </c>
      <c r="M200" s="36">
        <f t="shared" ca="1" si="50"/>
        <v>0</v>
      </c>
      <c r="N200" s="36" t="str">
        <f ca="1">IFERROR(N97*1000/BD97,"")</f>
        <v/>
      </c>
      <c r="O200" s="32">
        <v>93</v>
      </c>
      <c r="P200" s="35" t="s">
        <v>105</v>
      </c>
      <c r="Q200" s="36">
        <f t="shared" ca="1" si="51"/>
        <v>0</v>
      </c>
      <c r="R200" s="36">
        <f t="shared" ca="1" si="52"/>
        <v>0</v>
      </c>
      <c r="S200" s="36">
        <f t="shared" ca="1" si="53"/>
        <v>0</v>
      </c>
      <c r="T200" s="36">
        <f t="shared" ca="1" si="54"/>
        <v>0</v>
      </c>
      <c r="U200" s="36">
        <f t="shared" ca="1" si="55"/>
        <v>0</v>
      </c>
      <c r="V200" s="36">
        <f t="shared" ca="1" si="56"/>
        <v>0</v>
      </c>
      <c r="W200" s="36">
        <f t="shared" ca="1" si="57"/>
        <v>0</v>
      </c>
      <c r="X200" s="36">
        <f t="shared" ca="1" si="58"/>
        <v>0</v>
      </c>
      <c r="Y200" s="36">
        <f t="shared" ca="1" si="59"/>
        <v>0</v>
      </c>
      <c r="Z200" s="36">
        <f t="shared" ca="1" si="60"/>
        <v>0</v>
      </c>
      <c r="AA200" s="36">
        <f t="shared" ca="1" si="61"/>
        <v>0</v>
      </c>
      <c r="AB200" s="36" t="str">
        <f ca="1">IFERROR(AB97*1000/BD97,"")</f>
        <v/>
      </c>
      <c r="AC200" s="30"/>
      <c r="AD200" s="35" t="s">
        <v>105</v>
      </c>
      <c r="AE200" s="37">
        <f t="shared" ca="1" si="62"/>
        <v>0</v>
      </c>
      <c r="AF200" s="37">
        <f t="shared" ca="1" si="63"/>
        <v>0</v>
      </c>
      <c r="AG200" s="37">
        <f t="shared" ca="1" si="64"/>
        <v>0</v>
      </c>
      <c r="AH200" s="37">
        <f t="shared" ca="1" si="65"/>
        <v>0</v>
      </c>
      <c r="AI200" s="37">
        <f t="shared" ca="1" si="66"/>
        <v>0</v>
      </c>
      <c r="AJ200" s="37">
        <f t="shared" ca="1" si="67"/>
        <v>0</v>
      </c>
      <c r="AK200" s="37">
        <f t="shared" ca="1" si="68"/>
        <v>0</v>
      </c>
      <c r="AL200" s="37">
        <f t="shared" ca="1" si="69"/>
        <v>0</v>
      </c>
      <c r="AM200" s="37">
        <f t="shared" ca="1" si="70"/>
        <v>0</v>
      </c>
      <c r="AN200" s="37">
        <f ca="1">IFERROR(AN97/BA97*1000,"")</f>
        <v>0</v>
      </c>
      <c r="AO200" s="37">
        <f ca="1">IFERROR(AO97/BB97*1000,"")</f>
        <v>0</v>
      </c>
      <c r="AP200" s="30"/>
      <c r="AQ200" s="54" t="s">
        <v>105</v>
      </c>
      <c r="AR200" s="39">
        <v>11093</v>
      </c>
      <c r="AS200" s="39">
        <v>11228</v>
      </c>
      <c r="AT200" s="39">
        <v>11078</v>
      </c>
      <c r="AU200" s="39">
        <v>10948</v>
      </c>
      <c r="AV200" s="39">
        <v>11154</v>
      </c>
      <c r="AW200" s="39">
        <v>11283</v>
      </c>
      <c r="AX200" s="39">
        <v>11239</v>
      </c>
      <c r="AY200" s="39">
        <v>11210</v>
      </c>
      <c r="AZ200" s="39">
        <v>11309</v>
      </c>
      <c r="BA200" s="39">
        <v>0</v>
      </c>
      <c r="BB200" s="39">
        <v>0</v>
      </c>
      <c r="BC200" s="30"/>
    </row>
    <row r="201" spans="1:55" x14ac:dyDescent="0.25">
      <c r="A201" s="32">
        <v>94</v>
      </c>
      <c r="B201" s="35" t="s">
        <v>106</v>
      </c>
      <c r="C201" s="36">
        <f t="shared" ca="1" si="41"/>
        <v>0</v>
      </c>
      <c r="D201" s="36">
        <f t="shared" ca="1" si="42"/>
        <v>0</v>
      </c>
      <c r="E201" s="36">
        <f t="shared" ca="1" si="43"/>
        <v>0</v>
      </c>
      <c r="F201" s="36">
        <f t="shared" ca="1" si="44"/>
        <v>0</v>
      </c>
      <c r="G201" s="36">
        <f t="shared" ca="1" si="45"/>
        <v>0</v>
      </c>
      <c r="H201" s="36">
        <f t="shared" ca="1" si="46"/>
        <v>0</v>
      </c>
      <c r="I201" s="36">
        <f t="shared" ca="1" si="47"/>
        <v>0</v>
      </c>
      <c r="J201" s="36">
        <f t="shared" ca="1" si="48"/>
        <v>0</v>
      </c>
      <c r="K201" s="36">
        <f t="shared" ca="1" si="49"/>
        <v>0</v>
      </c>
      <c r="L201" s="36">
        <f t="shared" ca="1" si="50"/>
        <v>0</v>
      </c>
      <c r="M201" s="36">
        <f t="shared" ca="1" si="50"/>
        <v>0</v>
      </c>
      <c r="N201" s="36" t="str">
        <f ca="1">IFERROR(N98*1000/BD98,"")</f>
        <v/>
      </c>
      <c r="O201" s="32">
        <v>94</v>
      </c>
      <c r="P201" s="35" t="s">
        <v>106</v>
      </c>
      <c r="Q201" s="36">
        <f t="shared" ca="1" si="51"/>
        <v>0</v>
      </c>
      <c r="R201" s="36">
        <f t="shared" ca="1" si="52"/>
        <v>0</v>
      </c>
      <c r="S201" s="36">
        <f t="shared" ca="1" si="53"/>
        <v>0</v>
      </c>
      <c r="T201" s="36">
        <f t="shared" ca="1" si="54"/>
        <v>0</v>
      </c>
      <c r="U201" s="36">
        <f t="shared" ca="1" si="55"/>
        <v>0</v>
      </c>
      <c r="V201" s="36">
        <f t="shared" ca="1" si="56"/>
        <v>0</v>
      </c>
      <c r="W201" s="36">
        <f t="shared" ca="1" si="57"/>
        <v>0</v>
      </c>
      <c r="X201" s="36">
        <f t="shared" ca="1" si="58"/>
        <v>0</v>
      </c>
      <c r="Y201" s="36">
        <f t="shared" ca="1" si="59"/>
        <v>0</v>
      </c>
      <c r="Z201" s="36">
        <f t="shared" ca="1" si="60"/>
        <v>0</v>
      </c>
      <c r="AA201" s="36">
        <f t="shared" ca="1" si="61"/>
        <v>0</v>
      </c>
      <c r="AB201" s="36" t="str">
        <f ca="1">IFERROR(AB98*1000/BD98,"")</f>
        <v/>
      </c>
      <c r="AC201" s="30"/>
      <c r="AD201" s="35" t="s">
        <v>106</v>
      </c>
      <c r="AE201" s="37">
        <f t="shared" ca="1" si="62"/>
        <v>0</v>
      </c>
      <c r="AF201" s="37">
        <f t="shared" ca="1" si="63"/>
        <v>0</v>
      </c>
      <c r="AG201" s="37">
        <f t="shared" ca="1" si="64"/>
        <v>0</v>
      </c>
      <c r="AH201" s="37">
        <f t="shared" ca="1" si="65"/>
        <v>0</v>
      </c>
      <c r="AI201" s="37">
        <f t="shared" ca="1" si="66"/>
        <v>0</v>
      </c>
      <c r="AJ201" s="37">
        <f t="shared" ca="1" si="67"/>
        <v>0</v>
      </c>
      <c r="AK201" s="37">
        <f t="shared" ca="1" si="68"/>
        <v>0</v>
      </c>
      <c r="AL201" s="37">
        <f t="shared" ca="1" si="69"/>
        <v>0</v>
      </c>
      <c r="AM201" s="37">
        <f t="shared" ca="1" si="70"/>
        <v>0</v>
      </c>
      <c r="AN201" s="37">
        <f ca="1">IFERROR(AN98/BA98*1000,"")</f>
        <v>0</v>
      </c>
      <c r="AO201" s="37">
        <f ca="1">IFERROR(AO98/BB98*1000,"")</f>
        <v>0</v>
      </c>
      <c r="AP201" s="30"/>
      <c r="AQ201" s="54" t="s">
        <v>106</v>
      </c>
      <c r="AR201" s="39">
        <v>6488</v>
      </c>
      <c r="AS201" s="39">
        <v>6412</v>
      </c>
      <c r="AT201" s="39">
        <v>6316</v>
      </c>
      <c r="AU201" s="39">
        <v>6261</v>
      </c>
      <c r="AV201" s="39">
        <v>6213</v>
      </c>
      <c r="AW201" s="39">
        <v>6049</v>
      </c>
      <c r="AX201" s="39">
        <v>5965</v>
      </c>
      <c r="AY201" s="39">
        <v>5855</v>
      </c>
      <c r="AZ201" s="39">
        <v>5764</v>
      </c>
      <c r="BA201" s="39">
        <v>0</v>
      </c>
      <c r="BB201" s="39">
        <v>0</v>
      </c>
      <c r="BC201" s="30"/>
    </row>
    <row r="202" spans="1:55" x14ac:dyDescent="0.25">
      <c r="A202" s="32">
        <v>95</v>
      </c>
      <c r="B202" s="35" t="s">
        <v>107</v>
      </c>
      <c r="C202" s="36">
        <f t="shared" ca="1" si="41"/>
        <v>0</v>
      </c>
      <c r="D202" s="36">
        <f t="shared" ca="1" si="42"/>
        <v>0</v>
      </c>
      <c r="E202" s="36">
        <f t="shared" ca="1" si="43"/>
        <v>0</v>
      </c>
      <c r="F202" s="36">
        <f t="shared" ca="1" si="44"/>
        <v>0</v>
      </c>
      <c r="G202" s="36">
        <f t="shared" ca="1" si="45"/>
        <v>0</v>
      </c>
      <c r="H202" s="36">
        <f t="shared" ca="1" si="46"/>
        <v>0</v>
      </c>
      <c r="I202" s="36">
        <f t="shared" ca="1" si="47"/>
        <v>0</v>
      </c>
      <c r="J202" s="36">
        <f t="shared" ca="1" si="48"/>
        <v>0</v>
      </c>
      <c r="K202" s="36">
        <f t="shared" ca="1" si="49"/>
        <v>0</v>
      </c>
      <c r="L202" s="36">
        <f t="shared" ca="1" si="50"/>
        <v>0</v>
      </c>
      <c r="M202" s="36">
        <f t="shared" ca="1" si="50"/>
        <v>0</v>
      </c>
      <c r="N202" s="36" t="str">
        <f ca="1">IFERROR(N99*1000/BD99,"")</f>
        <v/>
      </c>
      <c r="O202" s="32">
        <v>95</v>
      </c>
      <c r="P202" s="35" t="s">
        <v>107</v>
      </c>
      <c r="Q202" s="36">
        <f t="shared" ca="1" si="51"/>
        <v>0</v>
      </c>
      <c r="R202" s="36">
        <f t="shared" ca="1" si="52"/>
        <v>0</v>
      </c>
      <c r="S202" s="36">
        <f t="shared" ca="1" si="53"/>
        <v>0</v>
      </c>
      <c r="T202" s="36">
        <f t="shared" ca="1" si="54"/>
        <v>0</v>
      </c>
      <c r="U202" s="36">
        <f t="shared" ca="1" si="55"/>
        <v>0</v>
      </c>
      <c r="V202" s="36">
        <f t="shared" ca="1" si="56"/>
        <v>0</v>
      </c>
      <c r="W202" s="36">
        <f t="shared" ca="1" si="57"/>
        <v>0</v>
      </c>
      <c r="X202" s="36">
        <f t="shared" ca="1" si="58"/>
        <v>0</v>
      </c>
      <c r="Y202" s="36">
        <f t="shared" ca="1" si="59"/>
        <v>0</v>
      </c>
      <c r="Z202" s="36">
        <f t="shared" ca="1" si="60"/>
        <v>0</v>
      </c>
      <c r="AA202" s="36">
        <f t="shared" ca="1" si="61"/>
        <v>0</v>
      </c>
      <c r="AB202" s="36" t="str">
        <f ca="1">IFERROR(AB99*1000/BD99,"")</f>
        <v/>
      </c>
      <c r="AC202" s="30"/>
      <c r="AD202" s="35" t="s">
        <v>107</v>
      </c>
      <c r="AE202" s="37">
        <f t="shared" ca="1" si="62"/>
        <v>0</v>
      </c>
      <c r="AF202" s="37">
        <f t="shared" ca="1" si="63"/>
        <v>0</v>
      </c>
      <c r="AG202" s="37">
        <f t="shared" ca="1" si="64"/>
        <v>0</v>
      </c>
      <c r="AH202" s="37">
        <f t="shared" ca="1" si="65"/>
        <v>0</v>
      </c>
      <c r="AI202" s="37">
        <f t="shared" ca="1" si="66"/>
        <v>0</v>
      </c>
      <c r="AJ202" s="37">
        <f t="shared" ca="1" si="67"/>
        <v>0</v>
      </c>
      <c r="AK202" s="37">
        <f t="shared" ca="1" si="68"/>
        <v>0</v>
      </c>
      <c r="AL202" s="37">
        <f t="shared" ca="1" si="69"/>
        <v>0</v>
      </c>
      <c r="AM202" s="37">
        <f t="shared" ca="1" si="70"/>
        <v>0</v>
      </c>
      <c r="AN202" s="37">
        <f ca="1">IFERROR(AN99/BA99*1000,"")</f>
        <v>0</v>
      </c>
      <c r="AO202" s="37">
        <f ca="1">IFERROR(AO99/BB99*1000,"")</f>
        <v>0</v>
      </c>
      <c r="AP202" s="30"/>
      <c r="AQ202" s="54" t="s">
        <v>107</v>
      </c>
      <c r="AR202" s="39">
        <v>708</v>
      </c>
      <c r="AS202" s="39">
        <v>716</v>
      </c>
      <c r="AT202" s="39">
        <v>711</v>
      </c>
      <c r="AU202" s="39">
        <v>707</v>
      </c>
      <c r="AV202" s="39">
        <v>690</v>
      </c>
      <c r="AW202" s="39">
        <v>690</v>
      </c>
      <c r="AX202" s="39">
        <v>700</v>
      </c>
      <c r="AY202" s="39">
        <v>682</v>
      </c>
      <c r="AZ202" s="39">
        <v>665</v>
      </c>
      <c r="BA202" s="39">
        <v>0</v>
      </c>
      <c r="BB202" s="39">
        <v>0</v>
      </c>
      <c r="BC202" s="30"/>
    </row>
    <row r="203" spans="1:55" x14ac:dyDescent="0.25">
      <c r="A203" s="32">
        <v>96</v>
      </c>
      <c r="B203" s="35" t="s">
        <v>108</v>
      </c>
      <c r="C203" s="36">
        <f t="shared" ref="C203:C205" ca="1" si="71">IFERROR(C100*1000/AR100,"")</f>
        <v>0</v>
      </c>
      <c r="D203" s="36">
        <f t="shared" ref="D203:D205" ca="1" si="72">IFERROR(D100*1000/AS100,"")</f>
        <v>0</v>
      </c>
      <c r="E203" s="36">
        <f t="shared" ref="E203:E205" ca="1" si="73">IFERROR(E100*1000/AT100,"")</f>
        <v>0</v>
      </c>
      <c r="F203" s="36">
        <f t="shared" ref="F203:F205" ca="1" si="74">IFERROR(F100*1000/AU100,"")</f>
        <v>0</v>
      </c>
      <c r="G203" s="36">
        <f t="shared" ref="G203:G205" ca="1" si="75">IFERROR(G100*1000/AV100,"")</f>
        <v>0</v>
      </c>
      <c r="H203" s="36">
        <f t="shared" ref="H203:H205" ca="1" si="76">IFERROR(H100*1000/AW100,"")</f>
        <v>0</v>
      </c>
      <c r="I203" s="36">
        <f t="shared" ref="I203:I205" ca="1" si="77">IFERROR(I100*1000/AX100,"")</f>
        <v>0</v>
      </c>
      <c r="J203" s="36">
        <f t="shared" ref="J203:J205" ca="1" si="78">IFERROR(J100*1000/AY100,"")</f>
        <v>0</v>
      </c>
      <c r="K203" s="36">
        <f t="shared" ref="K203:K205" ca="1" si="79">IFERROR(K100*1000/AZ100,"")</f>
        <v>0</v>
      </c>
      <c r="L203" s="36">
        <f t="shared" ref="L203:M205" ca="1" si="80">IFERROR(L100*1000/BA100,"")</f>
        <v>0</v>
      </c>
      <c r="M203" s="36">
        <f t="shared" ca="1" si="80"/>
        <v>0</v>
      </c>
      <c r="N203" s="36" t="str">
        <f ca="1">IFERROR(N100*1000/BD100,"")</f>
        <v/>
      </c>
      <c r="O203" s="32">
        <v>96</v>
      </c>
      <c r="P203" s="35" t="s">
        <v>108</v>
      </c>
      <c r="Q203" s="36">
        <f t="shared" ca="1" si="51"/>
        <v>0</v>
      </c>
      <c r="R203" s="36">
        <f t="shared" ca="1" si="52"/>
        <v>0</v>
      </c>
      <c r="S203" s="36">
        <f t="shared" ca="1" si="53"/>
        <v>0</v>
      </c>
      <c r="T203" s="36">
        <f t="shared" ca="1" si="54"/>
        <v>0</v>
      </c>
      <c r="U203" s="36">
        <f t="shared" ca="1" si="55"/>
        <v>0</v>
      </c>
      <c r="V203" s="36">
        <f t="shared" ca="1" si="56"/>
        <v>0</v>
      </c>
      <c r="W203" s="36">
        <f t="shared" ca="1" si="57"/>
        <v>0</v>
      </c>
      <c r="X203" s="36">
        <f t="shared" ca="1" si="58"/>
        <v>0</v>
      </c>
      <c r="Y203" s="36">
        <f t="shared" ca="1" si="59"/>
        <v>0</v>
      </c>
      <c r="Z203" s="36">
        <f t="shared" ca="1" si="60"/>
        <v>0</v>
      </c>
      <c r="AA203" s="36">
        <f t="shared" ca="1" si="61"/>
        <v>0</v>
      </c>
      <c r="AB203" s="36" t="str">
        <f ca="1">IFERROR(AB100*1000/BD100,"")</f>
        <v/>
      </c>
      <c r="AC203" s="30"/>
      <c r="AD203" s="35" t="s">
        <v>108</v>
      </c>
      <c r="AE203" s="37">
        <f t="shared" ca="1" si="62"/>
        <v>0</v>
      </c>
      <c r="AF203" s="37">
        <f t="shared" ca="1" si="63"/>
        <v>0</v>
      </c>
      <c r="AG203" s="37">
        <f t="shared" ca="1" si="64"/>
        <v>0</v>
      </c>
      <c r="AH203" s="37">
        <f t="shared" ca="1" si="65"/>
        <v>0</v>
      </c>
      <c r="AI203" s="37">
        <f t="shared" ca="1" si="66"/>
        <v>0</v>
      </c>
      <c r="AJ203" s="37">
        <f t="shared" ca="1" si="67"/>
        <v>0</v>
      </c>
      <c r="AK203" s="37">
        <f t="shared" ca="1" si="68"/>
        <v>0</v>
      </c>
      <c r="AL203" s="37">
        <f t="shared" ca="1" si="69"/>
        <v>0</v>
      </c>
      <c r="AM203" s="37">
        <f t="shared" ca="1" si="70"/>
        <v>0</v>
      </c>
      <c r="AN203" s="37">
        <f ca="1">IFERROR(AN100/BA100*1000,"")</f>
        <v>0</v>
      </c>
      <c r="AO203" s="37">
        <f ca="1">IFERROR(AO100/BB100*1000,"")</f>
        <v>0</v>
      </c>
      <c r="AP203" s="30"/>
      <c r="AQ203" s="54" t="s">
        <v>108</v>
      </c>
      <c r="AR203" s="39">
        <v>7826</v>
      </c>
      <c r="AS203" s="39">
        <v>7840</v>
      </c>
      <c r="AT203" s="39">
        <v>7704</v>
      </c>
      <c r="AU203" s="39">
        <v>7390</v>
      </c>
      <c r="AV203" s="39">
        <v>7457</v>
      </c>
      <c r="AW203" s="39">
        <v>7337</v>
      </c>
      <c r="AX203" s="39">
        <v>7070</v>
      </c>
      <c r="AY203" s="39">
        <v>6897</v>
      </c>
      <c r="AZ203" s="39">
        <v>6974</v>
      </c>
      <c r="BA203" s="39">
        <v>0</v>
      </c>
      <c r="BB203" s="39">
        <v>0</v>
      </c>
      <c r="BC203" s="30"/>
    </row>
    <row r="204" spans="1:55" x14ac:dyDescent="0.25">
      <c r="A204" s="32">
        <v>97</v>
      </c>
      <c r="B204" s="35" t="s">
        <v>109</v>
      </c>
      <c r="C204" s="36">
        <f t="shared" ca="1" si="71"/>
        <v>0</v>
      </c>
      <c r="D204" s="36">
        <f t="shared" ca="1" si="72"/>
        <v>0</v>
      </c>
      <c r="E204" s="36">
        <f t="shared" ca="1" si="73"/>
        <v>0</v>
      </c>
      <c r="F204" s="36">
        <f t="shared" ca="1" si="74"/>
        <v>0</v>
      </c>
      <c r="G204" s="36">
        <f t="shared" ca="1" si="75"/>
        <v>0</v>
      </c>
      <c r="H204" s="36">
        <f t="shared" ca="1" si="76"/>
        <v>0</v>
      </c>
      <c r="I204" s="36">
        <f t="shared" ca="1" si="77"/>
        <v>0</v>
      </c>
      <c r="J204" s="36">
        <f t="shared" ca="1" si="78"/>
        <v>0</v>
      </c>
      <c r="K204" s="36">
        <f t="shared" ca="1" si="79"/>
        <v>0</v>
      </c>
      <c r="L204" s="36">
        <f t="shared" ca="1" si="80"/>
        <v>0</v>
      </c>
      <c r="M204" s="36">
        <f t="shared" ca="1" si="80"/>
        <v>0</v>
      </c>
      <c r="N204" s="36" t="str">
        <f ca="1">IFERROR(N101*1000/BD101,"")</f>
        <v/>
      </c>
      <c r="O204" s="32">
        <v>97</v>
      </c>
      <c r="P204" s="35" t="s">
        <v>109</v>
      </c>
      <c r="Q204" s="36">
        <f t="shared" ca="1" si="51"/>
        <v>0</v>
      </c>
      <c r="R204" s="36">
        <f t="shared" ca="1" si="52"/>
        <v>0</v>
      </c>
      <c r="S204" s="36">
        <f t="shared" ca="1" si="53"/>
        <v>0</v>
      </c>
      <c r="T204" s="36">
        <f t="shared" ca="1" si="54"/>
        <v>0</v>
      </c>
      <c r="U204" s="36">
        <f t="shared" ca="1" si="55"/>
        <v>0</v>
      </c>
      <c r="V204" s="36">
        <f t="shared" ca="1" si="56"/>
        <v>0</v>
      </c>
      <c r="W204" s="36">
        <f t="shared" ca="1" si="57"/>
        <v>0</v>
      </c>
      <c r="X204" s="36">
        <f t="shared" ca="1" si="58"/>
        <v>0</v>
      </c>
      <c r="Y204" s="36">
        <f t="shared" ca="1" si="59"/>
        <v>0</v>
      </c>
      <c r="Z204" s="36">
        <f t="shared" ca="1" si="60"/>
        <v>0</v>
      </c>
      <c r="AA204" s="36">
        <f t="shared" ca="1" si="61"/>
        <v>0</v>
      </c>
      <c r="AB204" s="36" t="str">
        <f ca="1">IFERROR(AB101*1000/BD101,"")</f>
        <v/>
      </c>
      <c r="AC204" s="30"/>
      <c r="AD204" s="35" t="s">
        <v>109</v>
      </c>
      <c r="AE204" s="37">
        <f t="shared" ca="1" si="62"/>
        <v>0</v>
      </c>
      <c r="AF204" s="37">
        <f t="shared" ca="1" si="63"/>
        <v>0</v>
      </c>
      <c r="AG204" s="37">
        <f t="shared" ca="1" si="64"/>
        <v>0</v>
      </c>
      <c r="AH204" s="37">
        <f t="shared" ca="1" si="65"/>
        <v>0</v>
      </c>
      <c r="AI204" s="37">
        <f t="shared" ca="1" si="66"/>
        <v>0</v>
      </c>
      <c r="AJ204" s="37">
        <f t="shared" ca="1" si="67"/>
        <v>0</v>
      </c>
      <c r="AK204" s="37">
        <f t="shared" ca="1" si="68"/>
        <v>0</v>
      </c>
      <c r="AL204" s="37">
        <f t="shared" ca="1" si="69"/>
        <v>0</v>
      </c>
      <c r="AM204" s="37">
        <f t="shared" ca="1" si="70"/>
        <v>0</v>
      </c>
      <c r="AN204" s="37">
        <f ca="1">IFERROR(AN101/BA101*1000,"")</f>
        <v>0</v>
      </c>
      <c r="AO204" s="37">
        <f ca="1">IFERROR(AO101/BB101*1000,"")</f>
        <v>0</v>
      </c>
      <c r="AP204" s="30"/>
      <c r="AQ204" s="54" t="s">
        <v>109</v>
      </c>
      <c r="AR204" s="39">
        <v>23782</v>
      </c>
      <c r="AS204" s="39">
        <v>23951</v>
      </c>
      <c r="AT204" s="39">
        <v>23718</v>
      </c>
      <c r="AU204" s="39">
        <v>23431</v>
      </c>
      <c r="AV204" s="39">
        <v>23679</v>
      </c>
      <c r="AW204" s="39">
        <v>23423</v>
      </c>
      <c r="AX204" s="39">
        <v>23227</v>
      </c>
      <c r="AY204" s="39">
        <v>23112</v>
      </c>
      <c r="AZ204" s="39">
        <v>23422</v>
      </c>
      <c r="BA204" s="39">
        <v>0</v>
      </c>
      <c r="BB204" s="39">
        <v>0</v>
      </c>
      <c r="BC204" s="30"/>
    </row>
    <row r="205" spans="1:55" x14ac:dyDescent="0.25">
      <c r="A205" s="32">
        <v>98</v>
      </c>
      <c r="B205" s="35" t="s">
        <v>110</v>
      </c>
      <c r="C205" s="36">
        <f t="shared" ca="1" si="71"/>
        <v>0</v>
      </c>
      <c r="D205" s="36">
        <f t="shared" ca="1" si="72"/>
        <v>0</v>
      </c>
      <c r="E205" s="36">
        <f t="shared" ca="1" si="73"/>
        <v>0</v>
      </c>
      <c r="F205" s="36">
        <f t="shared" ca="1" si="74"/>
        <v>0</v>
      </c>
      <c r="G205" s="36">
        <f t="shared" ca="1" si="75"/>
        <v>0</v>
      </c>
      <c r="H205" s="36">
        <f t="shared" ca="1" si="76"/>
        <v>0</v>
      </c>
      <c r="I205" s="36">
        <f t="shared" ca="1" si="77"/>
        <v>0</v>
      </c>
      <c r="J205" s="36">
        <f t="shared" ca="1" si="78"/>
        <v>0</v>
      </c>
      <c r="K205" s="36">
        <f t="shared" ca="1" si="79"/>
        <v>0</v>
      </c>
      <c r="L205" s="36">
        <f t="shared" ca="1" si="80"/>
        <v>0</v>
      </c>
      <c r="M205" s="36">
        <f t="shared" ca="1" si="80"/>
        <v>0</v>
      </c>
      <c r="N205" s="36" t="str">
        <f ca="1">IFERROR(N102*1000/BD102,"")</f>
        <v/>
      </c>
      <c r="O205" s="32">
        <v>98</v>
      </c>
      <c r="P205" s="35" t="s">
        <v>110</v>
      </c>
      <c r="Q205" s="36">
        <f t="shared" ca="1" si="51"/>
        <v>0</v>
      </c>
      <c r="R205" s="36">
        <f t="shared" ca="1" si="52"/>
        <v>0</v>
      </c>
      <c r="S205" s="36">
        <f t="shared" ca="1" si="53"/>
        <v>0</v>
      </c>
      <c r="T205" s="36">
        <f t="shared" ca="1" si="54"/>
        <v>0</v>
      </c>
      <c r="U205" s="36">
        <f t="shared" ca="1" si="55"/>
        <v>0</v>
      </c>
      <c r="V205" s="36">
        <f t="shared" ca="1" si="56"/>
        <v>0</v>
      </c>
      <c r="W205" s="36">
        <f t="shared" ca="1" si="57"/>
        <v>0</v>
      </c>
      <c r="X205" s="36">
        <f t="shared" ca="1" si="58"/>
        <v>0</v>
      </c>
      <c r="Y205" s="36">
        <f t="shared" ca="1" si="59"/>
        <v>0</v>
      </c>
      <c r="Z205" s="36">
        <f t="shared" ca="1" si="60"/>
        <v>0</v>
      </c>
      <c r="AA205" s="36">
        <f t="shared" ca="1" si="61"/>
        <v>0</v>
      </c>
      <c r="AB205" s="36" t="str">
        <f ca="1">IFERROR(AB102*1000/BD102,"")</f>
        <v/>
      </c>
      <c r="AC205" s="30"/>
      <c r="AD205" s="35" t="s">
        <v>110</v>
      </c>
      <c r="AE205" s="37">
        <f t="shared" ca="1" si="62"/>
        <v>0</v>
      </c>
      <c r="AF205" s="37">
        <f t="shared" ca="1" si="63"/>
        <v>0</v>
      </c>
      <c r="AG205" s="37">
        <f t="shared" ca="1" si="64"/>
        <v>0</v>
      </c>
      <c r="AH205" s="37">
        <f t="shared" ca="1" si="65"/>
        <v>0</v>
      </c>
      <c r="AI205" s="37">
        <f t="shared" ca="1" si="66"/>
        <v>0</v>
      </c>
      <c r="AJ205" s="37">
        <f t="shared" ca="1" si="67"/>
        <v>0</v>
      </c>
      <c r="AK205" s="37">
        <f t="shared" ca="1" si="68"/>
        <v>0</v>
      </c>
      <c r="AL205" s="37">
        <f t="shared" ca="1" si="69"/>
        <v>0</v>
      </c>
      <c r="AM205" s="37">
        <f t="shared" ca="1" si="70"/>
        <v>0</v>
      </c>
      <c r="AN205" s="37">
        <f ca="1">IFERROR(AN102/BA102*1000,"")</f>
        <v>0</v>
      </c>
      <c r="AO205" s="37">
        <f ca="1">IFERROR(AO102/BB102*1000,"")</f>
        <v>0</v>
      </c>
      <c r="AP205" s="30"/>
      <c r="AQ205" s="54" t="s">
        <v>110</v>
      </c>
      <c r="AR205" s="39">
        <v>40046</v>
      </c>
      <c r="AS205" s="39">
        <v>40934</v>
      </c>
      <c r="AT205" s="39">
        <v>41054</v>
      </c>
      <c r="AU205" s="39">
        <v>40466</v>
      </c>
      <c r="AV205" s="39">
        <v>40107</v>
      </c>
      <c r="AW205" s="39">
        <v>40575</v>
      </c>
      <c r="AX205" s="39">
        <v>39976</v>
      </c>
      <c r="AY205" s="39">
        <v>39621</v>
      </c>
      <c r="AZ205" s="39">
        <v>40080</v>
      </c>
      <c r="BA205" s="39">
        <v>0</v>
      </c>
      <c r="BB205" s="39">
        <v>0</v>
      </c>
      <c r="BC205" s="30"/>
    </row>
    <row r="206" spans="1:55"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row>
    <row r="207" spans="1:55" x14ac:dyDescent="0.25">
      <c r="A207" s="29"/>
      <c r="B207" s="30"/>
      <c r="C207" s="30"/>
      <c r="D207" s="30"/>
      <c r="E207" s="30"/>
      <c r="F207" s="30"/>
      <c r="G207" s="30"/>
      <c r="H207" s="30"/>
      <c r="I207" s="30"/>
      <c r="J207" s="30"/>
      <c r="K207" s="30"/>
      <c r="L207" s="30"/>
      <c r="M207" s="30"/>
      <c r="N207" s="30"/>
      <c r="O207" s="29"/>
      <c r="P207" s="30"/>
      <c r="Q207" s="30"/>
      <c r="R207" s="30"/>
      <c r="S207" s="30"/>
      <c r="T207" s="30"/>
      <c r="U207" s="30"/>
      <c r="V207" s="30"/>
      <c r="W207" s="30"/>
      <c r="X207" s="30"/>
      <c r="Y207" s="30"/>
      <c r="Z207" s="30"/>
      <c r="AA207" s="30"/>
      <c r="AB207" s="30"/>
      <c r="AC207" s="29"/>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row>
    <row r="208" spans="1:55" x14ac:dyDescent="0.25">
      <c r="A208" s="29"/>
      <c r="B208" s="33" t="s">
        <v>124</v>
      </c>
      <c r="C208" s="33"/>
      <c r="D208" s="33"/>
      <c r="E208" s="33"/>
      <c r="F208" s="33"/>
      <c r="G208" s="33"/>
      <c r="H208" s="33"/>
      <c r="I208" s="33"/>
      <c r="J208" s="33"/>
      <c r="K208" s="33"/>
      <c r="L208" s="33"/>
      <c r="M208" s="33"/>
      <c r="N208" s="33"/>
      <c r="O208" s="29"/>
      <c r="P208" s="33" t="s">
        <v>125</v>
      </c>
      <c r="Q208" s="33"/>
      <c r="R208" s="33"/>
      <c r="S208" s="33"/>
      <c r="T208" s="33"/>
      <c r="U208" s="33"/>
      <c r="V208" s="33"/>
      <c r="W208" s="33"/>
      <c r="X208" s="33"/>
      <c r="Y208" s="33"/>
      <c r="Z208" s="33"/>
      <c r="AA208" s="33"/>
      <c r="AB208" s="33"/>
      <c r="AC208" s="29"/>
      <c r="AD208" s="33" t="s">
        <v>127</v>
      </c>
      <c r="AE208" s="33"/>
      <c r="AF208" s="33"/>
      <c r="AG208" s="33"/>
      <c r="AH208" s="33"/>
      <c r="AI208" s="33"/>
      <c r="AJ208" s="33"/>
      <c r="AK208" s="33"/>
      <c r="AL208" s="33"/>
      <c r="AM208" s="33"/>
      <c r="AN208" s="33"/>
      <c r="AO208" s="33"/>
      <c r="AP208" s="30"/>
      <c r="AQ208" s="33" t="str">
        <f>"ADMINISTRATION kr., pr. "&amp;AQ105</f>
        <v>ADMINISTRATION kr., pr. ydelsesmodtagere i alt</v>
      </c>
      <c r="AR208" s="33"/>
      <c r="AS208" s="33"/>
      <c r="AT208" s="33"/>
      <c r="AU208" s="33"/>
      <c r="AV208" s="33"/>
      <c r="AW208" s="33"/>
      <c r="AX208" s="33"/>
      <c r="AY208" s="33"/>
      <c r="AZ208" s="33"/>
      <c r="BA208" s="33"/>
      <c r="BB208" s="33"/>
      <c r="BC208" s="30"/>
    </row>
    <row r="209" spans="1:55" x14ac:dyDescent="0.25">
      <c r="A209" s="29"/>
      <c r="B209" s="34"/>
      <c r="C209" s="34">
        <v>2013</v>
      </c>
      <c r="D209" s="34">
        <v>2014</v>
      </c>
      <c r="E209" s="34">
        <v>2015</v>
      </c>
      <c r="F209" s="34">
        <v>2016</v>
      </c>
      <c r="G209" s="34">
        <v>2017</v>
      </c>
      <c r="H209" s="34">
        <v>2018</v>
      </c>
      <c r="I209" s="34">
        <v>2019</v>
      </c>
      <c r="J209" s="34">
        <v>2020</v>
      </c>
      <c r="K209" s="34">
        <v>2021</v>
      </c>
      <c r="L209" s="34">
        <v>2022</v>
      </c>
      <c r="M209" s="34">
        <v>2023</v>
      </c>
      <c r="N209" s="34">
        <v>2024</v>
      </c>
      <c r="O209" s="29"/>
      <c r="P209" s="34"/>
      <c r="Q209" s="34">
        <v>2014</v>
      </c>
      <c r="R209" s="34">
        <v>2015</v>
      </c>
      <c r="S209" s="34">
        <v>2016</v>
      </c>
      <c r="T209" s="34">
        <v>2017</v>
      </c>
      <c r="U209" s="34">
        <v>2018</v>
      </c>
      <c r="V209" s="34">
        <v>2019</v>
      </c>
      <c r="W209" s="34">
        <v>2020</v>
      </c>
      <c r="X209" s="34">
        <v>2021</v>
      </c>
      <c r="Y209" s="34">
        <v>2022</v>
      </c>
      <c r="Z209" s="34">
        <v>2023</v>
      </c>
      <c r="AA209" s="34">
        <v>2023</v>
      </c>
      <c r="AB209" s="34">
        <v>2024</v>
      </c>
      <c r="AC209" s="29"/>
      <c r="AD209" s="34"/>
      <c r="AE209" s="34">
        <v>2013</v>
      </c>
      <c r="AF209" s="34">
        <v>2014</v>
      </c>
      <c r="AG209" s="34">
        <v>2015</v>
      </c>
      <c r="AH209" s="34">
        <v>2016</v>
      </c>
      <c r="AI209" s="34">
        <v>2017</v>
      </c>
      <c r="AJ209" s="34">
        <v>2018</v>
      </c>
      <c r="AK209" s="34">
        <v>2019</v>
      </c>
      <c r="AL209" s="34">
        <v>2020</v>
      </c>
      <c r="AM209" s="34">
        <v>2021</v>
      </c>
      <c r="AN209" s="34">
        <v>2022</v>
      </c>
      <c r="AO209" s="34">
        <v>2023</v>
      </c>
      <c r="AP209" s="30"/>
      <c r="AQ209" s="53"/>
      <c r="AR209" s="53">
        <v>2013</v>
      </c>
      <c r="AS209" s="53">
        <v>2014</v>
      </c>
      <c r="AT209" s="53">
        <v>2015</v>
      </c>
      <c r="AU209" s="53">
        <v>2016</v>
      </c>
      <c r="AV209" s="53">
        <v>2017</v>
      </c>
      <c r="AW209" s="53">
        <v>2018</v>
      </c>
      <c r="AX209" s="53">
        <v>2019</v>
      </c>
      <c r="AY209" s="53">
        <v>2020</v>
      </c>
      <c r="AZ209" s="53">
        <v>2021</v>
      </c>
      <c r="BA209" s="53">
        <v>2022</v>
      </c>
      <c r="BB209" s="53">
        <v>2023</v>
      </c>
      <c r="BC209" s="30"/>
    </row>
    <row r="210" spans="1:55" x14ac:dyDescent="0.25">
      <c r="A210" s="32">
        <v>0</v>
      </c>
      <c r="B210" s="35" t="s">
        <v>111</v>
      </c>
      <c r="C210" s="38" t="str">
        <f>IFERROR(C4/C$4,"")</f>
        <v/>
      </c>
      <c r="D210" s="38" t="str">
        <f t="shared" ref="D210:L211" si="81">IFERROR(D4/D$4,"")</f>
        <v/>
      </c>
      <c r="E210" s="38" t="str">
        <f t="shared" si="81"/>
        <v/>
      </c>
      <c r="F210" s="38" t="str">
        <f t="shared" si="81"/>
        <v/>
      </c>
      <c r="G210" s="38" t="str">
        <f t="shared" si="81"/>
        <v/>
      </c>
      <c r="H210" s="38" t="str">
        <f t="shared" si="81"/>
        <v/>
      </c>
      <c r="I210" s="38" t="str">
        <f t="shared" si="81"/>
        <v/>
      </c>
      <c r="J210" s="38" t="str">
        <f t="shared" si="81"/>
        <v/>
      </c>
      <c r="K210" s="38" t="str">
        <f t="shared" si="81"/>
        <v/>
      </c>
      <c r="L210" s="38" t="str">
        <f t="shared" si="81"/>
        <v/>
      </c>
      <c r="M210" s="38" t="str">
        <f t="shared" ref="M210:N210" si="82">IFERROR(M4/M$4,"")</f>
        <v/>
      </c>
      <c r="N210" s="38" t="str">
        <f t="shared" si="82"/>
        <v/>
      </c>
      <c r="O210" s="32">
        <v>0</v>
      </c>
      <c r="P210" s="35" t="s">
        <v>111</v>
      </c>
      <c r="Q210" s="38" t="str">
        <f t="shared" ref="Q210:AA210" si="83">IFERROR(Q4/Q$4,"")</f>
        <v/>
      </c>
      <c r="R210" s="38" t="str">
        <f t="shared" si="83"/>
        <v/>
      </c>
      <c r="S210" s="38" t="str">
        <f t="shared" si="83"/>
        <v/>
      </c>
      <c r="T210" s="38" t="str">
        <f t="shared" si="83"/>
        <v/>
      </c>
      <c r="U210" s="38" t="str">
        <f t="shared" si="83"/>
        <v/>
      </c>
      <c r="V210" s="38" t="str">
        <f t="shared" si="83"/>
        <v/>
      </c>
      <c r="W210" s="38" t="str">
        <f t="shared" si="83"/>
        <v/>
      </c>
      <c r="X210" s="38" t="str">
        <f t="shared" si="83"/>
        <v/>
      </c>
      <c r="Y210" s="38" t="str">
        <f t="shared" si="83"/>
        <v/>
      </c>
      <c r="Z210" s="38" t="str">
        <f t="shared" si="83"/>
        <v/>
      </c>
      <c r="AA210" s="38" t="str">
        <f>IFERROR(AA4/AA$4,"")</f>
        <v/>
      </c>
      <c r="AB210" s="38" t="str">
        <f t="shared" ref="AA210:AB210" si="84">IFERROR(AB4/AB$4,"")</f>
        <v/>
      </c>
      <c r="AC210" s="32">
        <v>0</v>
      </c>
      <c r="AD210" s="35" t="s">
        <v>111</v>
      </c>
      <c r="AE210" s="38" t="str">
        <f>IFERROR(AE4/AE$4,"")</f>
        <v/>
      </c>
      <c r="AF210" s="38" t="str">
        <f t="shared" ref="AF210:AN210" si="85">IFERROR(AF4/AF$4,"")</f>
        <v/>
      </c>
      <c r="AG210" s="38" t="str">
        <f t="shared" si="85"/>
        <v/>
      </c>
      <c r="AH210" s="38" t="str">
        <f t="shared" si="85"/>
        <v/>
      </c>
      <c r="AI210" s="38" t="str">
        <f t="shared" si="85"/>
        <v/>
      </c>
      <c r="AJ210" s="38" t="str">
        <f t="shared" si="85"/>
        <v/>
      </c>
      <c r="AK210" s="38" t="str">
        <f t="shared" si="85"/>
        <v/>
      </c>
      <c r="AL210" s="38" t="str">
        <f t="shared" si="85"/>
        <v/>
      </c>
      <c r="AM210" s="38" t="str">
        <f t="shared" si="85"/>
        <v/>
      </c>
      <c r="AN210" s="38" t="str">
        <f t="shared" si="85"/>
        <v/>
      </c>
      <c r="AO210" s="38" t="str">
        <f t="shared" ref="AN210:AO210" si="86">IFERROR(AO4/AO$4,"")</f>
        <v/>
      </c>
      <c r="AP210" s="30"/>
      <c r="AQ210" s="54" t="s">
        <v>111</v>
      </c>
      <c r="AR210" s="39" t="str">
        <f>IFERROR(IF(#REF!=TRUE,'DATA - økonomi'!AM4,IF(#REF!=TRUE,'DATA - økonomi'!AM106,IF(#REF!=TRUE,'DATA - økonomi'!AM208,IF(#REF!=TRUE,'DATA - økonomi'!AM310,IF(#REF!=TRUE,'DATA - økonomi'!AM310+'DATA - økonomi'!AM208+'DATA - økonomi'!AM106,"")))))/AR107*1000,"")</f>
        <v/>
      </c>
      <c r="AS210" s="39" t="str">
        <f>IFERROR(IF(#REF!=TRUE,'DATA - økonomi'!AN4,IF(#REF!=TRUE,'DATA - økonomi'!AN106,IF(#REF!=TRUE,'DATA - økonomi'!AN208,IF(#REF!=TRUE,'DATA - økonomi'!AN310,IF(#REF!=TRUE,'DATA - økonomi'!AN310+'DATA - økonomi'!AN208+'DATA - økonomi'!AN106,"")))))/AS107*1000,"")</f>
        <v/>
      </c>
      <c r="AT210" s="39" t="str">
        <f>IFERROR(IF(#REF!=TRUE,'DATA - økonomi'!AO4,IF(#REF!=TRUE,'DATA - økonomi'!AO106,IF(#REF!=TRUE,'DATA - økonomi'!AO208,IF(#REF!=TRUE,'DATA - økonomi'!AO310,IF(#REF!=TRUE,'DATA - økonomi'!AO310+'DATA - økonomi'!AO208+'DATA - økonomi'!AO106,"")))))/AT107*1000,"")</f>
        <v/>
      </c>
      <c r="AU210" s="39" t="str">
        <f>IFERROR(IF(#REF!=TRUE,'DATA - økonomi'!AP4,IF(#REF!=TRUE,'DATA - økonomi'!AP106,IF(#REF!=TRUE,'DATA - økonomi'!AP208,IF(#REF!=TRUE,'DATA - økonomi'!AP310,IF(#REF!=TRUE,'DATA - økonomi'!AP310+'DATA - økonomi'!AP208+'DATA - økonomi'!AP106,"")))))/AU107*1000,"")</f>
        <v/>
      </c>
      <c r="AV210" s="39" t="str">
        <f>IFERROR(IF(#REF!=TRUE,'DATA - økonomi'!AQ4,IF(#REF!=TRUE,'DATA - økonomi'!AQ106,IF(#REF!=TRUE,'DATA - økonomi'!AQ208,IF(#REF!=TRUE,'DATA - økonomi'!AQ310,IF(#REF!=TRUE,'DATA - økonomi'!AQ310+'DATA - økonomi'!AQ208+'DATA - økonomi'!AQ106,"")))))/AV107*1000,"")</f>
        <v/>
      </c>
      <c r="AW210" s="39" t="str">
        <f>IFERROR(IF(#REF!=TRUE,'DATA - økonomi'!AR4,IF(#REF!=TRUE,'DATA - økonomi'!AR106,IF(#REF!=TRUE,'DATA - økonomi'!AR208,IF(#REF!=TRUE,'DATA - økonomi'!AR310,IF(#REF!=TRUE,'DATA - økonomi'!AR310+'DATA - økonomi'!AR208+'DATA - økonomi'!AR106,"")))))/AW107*1000,"")</f>
        <v/>
      </c>
      <c r="AX210" s="39" t="str">
        <f>IFERROR(IF(#REF!=TRUE,'DATA - økonomi'!AS4,IF(#REF!=TRUE,'DATA - økonomi'!AS106,IF(#REF!=TRUE,'DATA - økonomi'!AS208,IF(#REF!=TRUE,'DATA - økonomi'!AS310,IF(#REF!=TRUE,'DATA - økonomi'!AS310+'DATA - økonomi'!AS208+'DATA - økonomi'!AS106,"")))))/AX107*1000,"")</f>
        <v/>
      </c>
      <c r="AY210" s="39" t="str">
        <f>IFERROR(IF(#REF!=TRUE,'DATA - økonomi'!AT4,IF(#REF!=TRUE,'DATA - økonomi'!AT106,IF(#REF!=TRUE,'DATA - økonomi'!AT208,IF(#REF!=TRUE,'DATA - økonomi'!AT310,IF(#REF!=TRUE,'DATA - økonomi'!AT310+'DATA - økonomi'!AT208+'DATA - økonomi'!AT106,"")))))/AY107*1000,"")</f>
        <v/>
      </c>
      <c r="AZ210" s="39" t="str">
        <f>IFERROR(IF(#REF!=TRUE,'DATA - økonomi'!AU4,IF(#REF!=TRUE,'DATA - økonomi'!AU106,IF(#REF!=TRUE,'DATA - økonomi'!AU208,IF(#REF!=TRUE,'DATA - økonomi'!AU310,IF(#REF!=TRUE,'DATA - økonomi'!AU310+'DATA - økonomi'!AU208+'DATA - økonomi'!AU106,"")))))/AZ107*1000,"")</f>
        <v/>
      </c>
      <c r="BA210" s="39" t="str">
        <f>IFERROR(IF(#REF!=TRUE,'DATA - økonomi'!AV4,IF(#REF!=TRUE,'DATA - økonomi'!AV106,IF(#REF!=TRUE,'DATA - økonomi'!AV208,IF(#REF!=TRUE,'DATA - økonomi'!AV310,IF(#REF!=TRUE,'DATA - økonomi'!AV310+'DATA - økonomi'!AV208+'DATA - økonomi'!AV106,"")))))/BA107*1000,"")</f>
        <v/>
      </c>
      <c r="BB210" s="39" t="str">
        <f>IFERROR(IF(#REF!=TRUE,'DATA - økonomi'!AW4,IF(#REF!=TRUE,'DATA - økonomi'!AW106,IF(#REF!=TRUE,'DATA - økonomi'!AW208,IF(#REF!=TRUE,'DATA - økonomi'!AW310,IF(#REF!=TRUE,'DATA - økonomi'!AW310+'DATA - økonomi'!AW208+'DATA - økonomi'!AW106,"")))))/BB107*1000,"")</f>
        <v/>
      </c>
      <c r="BC210" s="30"/>
    </row>
    <row r="211" spans="1:55" x14ac:dyDescent="0.25">
      <c r="A211" s="32">
        <v>1</v>
      </c>
      <c r="B211" s="35" t="s">
        <v>13</v>
      </c>
      <c r="C211" s="38" t="str">
        <f ca="1">IFERROR(C5/C$4,"")</f>
        <v/>
      </c>
      <c r="D211" s="38" t="str">
        <f t="shared" ca="1" si="81"/>
        <v/>
      </c>
      <c r="E211" s="38" t="str">
        <f t="shared" ca="1" si="81"/>
        <v/>
      </c>
      <c r="F211" s="38" t="str">
        <f t="shared" ca="1" si="81"/>
        <v/>
      </c>
      <c r="G211" s="38" t="str">
        <f t="shared" ca="1" si="81"/>
        <v/>
      </c>
      <c r="H211" s="38" t="str">
        <f t="shared" ca="1" si="81"/>
        <v/>
      </c>
      <c r="I211" s="38" t="str">
        <f t="shared" ca="1" si="81"/>
        <v/>
      </c>
      <c r="J211" s="38" t="str">
        <f t="shared" ca="1" si="81"/>
        <v/>
      </c>
      <c r="K211" s="38" t="str">
        <f t="shared" ca="1" si="81"/>
        <v/>
      </c>
      <c r="L211" s="38" t="str">
        <f t="shared" ca="1" si="81"/>
        <v/>
      </c>
      <c r="M211" s="38" t="str">
        <f t="shared" ref="M211:N211" ca="1" si="87">IFERROR(M5/M$4,"")</f>
        <v/>
      </c>
      <c r="N211" s="38" t="str">
        <f t="shared" ca="1" si="87"/>
        <v/>
      </c>
      <c r="O211" s="32">
        <v>1</v>
      </c>
      <c r="P211" s="35" t="s">
        <v>13</v>
      </c>
      <c r="Q211" s="38" t="str">
        <f t="shared" ref="Q211:AA211" ca="1" si="88">IFERROR(Q5/Q$4,"")</f>
        <v/>
      </c>
      <c r="R211" s="38" t="str">
        <f t="shared" ca="1" si="88"/>
        <v/>
      </c>
      <c r="S211" s="38" t="str">
        <f t="shared" ca="1" si="88"/>
        <v/>
      </c>
      <c r="T211" s="38" t="str">
        <f t="shared" ca="1" si="88"/>
        <v/>
      </c>
      <c r="U211" s="38" t="str">
        <f t="shared" ca="1" si="88"/>
        <v/>
      </c>
      <c r="V211" s="38" t="str">
        <f t="shared" ca="1" si="88"/>
        <v/>
      </c>
      <c r="W211" s="38" t="str">
        <f t="shared" ca="1" si="88"/>
        <v/>
      </c>
      <c r="X211" s="38" t="str">
        <f t="shared" ca="1" si="88"/>
        <v/>
      </c>
      <c r="Y211" s="38" t="str">
        <f t="shared" ca="1" si="88"/>
        <v/>
      </c>
      <c r="Z211" s="38" t="str">
        <f t="shared" ca="1" si="88"/>
        <v/>
      </c>
      <c r="AA211" s="38" t="str">
        <f t="shared" ca="1" si="88"/>
        <v/>
      </c>
      <c r="AB211" s="38" t="str">
        <f t="shared" ref="AA211:AB211" ca="1" si="89">IFERROR(AB5/AB$4,"")</f>
        <v/>
      </c>
      <c r="AC211" s="32">
        <v>1</v>
      </c>
      <c r="AD211" s="35" t="s">
        <v>13</v>
      </c>
      <c r="AE211" s="38" t="str">
        <f ca="1">IFERROR(AE5/AE$4,"")</f>
        <v/>
      </c>
      <c r="AF211" s="38" t="str">
        <f t="shared" ref="AF211:AN211" ca="1" si="90">IFERROR(AF5/AF$4,"")</f>
        <v/>
      </c>
      <c r="AG211" s="38" t="str">
        <f t="shared" ca="1" si="90"/>
        <v/>
      </c>
      <c r="AH211" s="38" t="str">
        <f t="shared" ca="1" si="90"/>
        <v/>
      </c>
      <c r="AI211" s="38" t="str">
        <f t="shared" ca="1" si="90"/>
        <v/>
      </c>
      <c r="AJ211" s="38" t="str">
        <f t="shared" ca="1" si="90"/>
        <v/>
      </c>
      <c r="AK211" s="38" t="str">
        <f t="shared" ca="1" si="90"/>
        <v/>
      </c>
      <c r="AL211" s="38" t="str">
        <f t="shared" ca="1" si="90"/>
        <v/>
      </c>
      <c r="AM211" s="38" t="str">
        <f t="shared" ca="1" si="90"/>
        <v/>
      </c>
      <c r="AN211" s="38" t="str">
        <f t="shared" ca="1" si="90"/>
        <v/>
      </c>
      <c r="AO211" s="38" t="str">
        <f t="shared" ref="AN211:AO211" ca="1" si="91">IFERROR(AO5/AO$4,"")</f>
        <v/>
      </c>
      <c r="AP211" s="30"/>
      <c r="AQ211" s="35" t="s">
        <v>13</v>
      </c>
      <c r="AR211" s="39" t="str">
        <f>IFERROR(IF(#REF!=TRUE,'DATA - økonomi'!AM5,IF(#REF!=TRUE,'DATA - økonomi'!AM107,IF(#REF!=TRUE,'DATA - økonomi'!AM209,IF(#REF!=TRUE,'DATA - økonomi'!AM311,IF(#REF!=TRUE,'DATA - økonomi'!AM311+'DATA - økonomi'!AM209+'DATA - økonomi'!AM107,"")))))/AR108*1000,"")</f>
        <v/>
      </c>
      <c r="AS211" s="39" t="str">
        <f>IFERROR(IF(#REF!=TRUE,'DATA - økonomi'!AN5,IF(#REF!=TRUE,'DATA - økonomi'!AN107,IF(#REF!=TRUE,'DATA - økonomi'!AN209,IF(#REF!=TRUE,'DATA - økonomi'!AN311,IF(#REF!=TRUE,'DATA - økonomi'!AN311+'DATA - økonomi'!AN209+'DATA - økonomi'!AN107,"")))))/AS108*1000,"")</f>
        <v/>
      </c>
      <c r="AT211" s="39" t="str">
        <f>IFERROR(IF(#REF!=TRUE,'DATA - økonomi'!AO5,IF(#REF!=TRUE,'DATA - økonomi'!AO107,IF(#REF!=TRUE,'DATA - økonomi'!AO209,IF(#REF!=TRUE,'DATA - økonomi'!AO311,IF(#REF!=TRUE,'DATA - økonomi'!AO311+'DATA - økonomi'!AO209+'DATA - økonomi'!AO107,"")))))/AT108*1000,"")</f>
        <v/>
      </c>
      <c r="AU211" s="39" t="str">
        <f>IFERROR(IF(#REF!=TRUE,'DATA - økonomi'!AP5,IF(#REF!=TRUE,'DATA - økonomi'!AP107,IF(#REF!=TRUE,'DATA - økonomi'!AP209,IF(#REF!=TRUE,'DATA - økonomi'!AP311,IF(#REF!=TRUE,'DATA - økonomi'!AP311+'DATA - økonomi'!AP209+'DATA - økonomi'!AP107,"")))))/AU108*1000,"")</f>
        <v/>
      </c>
      <c r="AV211" s="39" t="str">
        <f>IFERROR(IF(#REF!=TRUE,'DATA - økonomi'!AQ5,IF(#REF!=TRUE,'DATA - økonomi'!AQ107,IF(#REF!=TRUE,'DATA - økonomi'!AQ209,IF(#REF!=TRUE,'DATA - økonomi'!AQ311,IF(#REF!=TRUE,'DATA - økonomi'!AQ311+'DATA - økonomi'!AQ209+'DATA - økonomi'!AQ107,"")))))/AV108*1000,"")</f>
        <v/>
      </c>
      <c r="AW211" s="39" t="str">
        <f>IFERROR(IF(#REF!=TRUE,'DATA - økonomi'!AR5,IF(#REF!=TRUE,'DATA - økonomi'!AR107,IF(#REF!=TRUE,'DATA - økonomi'!AR209,IF(#REF!=TRUE,'DATA - økonomi'!AR311,IF(#REF!=TRUE,'DATA - økonomi'!AR311+'DATA - økonomi'!AR209+'DATA - økonomi'!AR107,"")))))/AW108*1000,"")</f>
        <v/>
      </c>
      <c r="AX211" s="39" t="str">
        <f>IFERROR(IF(#REF!=TRUE,'DATA - økonomi'!AS5,IF(#REF!=TRUE,'DATA - økonomi'!AS107,IF(#REF!=TRUE,'DATA - økonomi'!AS209,IF(#REF!=TRUE,'DATA - økonomi'!AS311,IF(#REF!=TRUE,'DATA - økonomi'!AS311+'DATA - økonomi'!AS209+'DATA - økonomi'!AS107,"")))))/AX108*1000,"")</f>
        <v/>
      </c>
      <c r="AY211" s="39" t="str">
        <f>IFERROR(IF(#REF!=TRUE,'DATA - økonomi'!AT5,IF(#REF!=TRUE,'DATA - økonomi'!AT107,IF(#REF!=TRUE,'DATA - økonomi'!AT209,IF(#REF!=TRUE,'DATA - økonomi'!AT311,IF(#REF!=TRUE,'DATA - økonomi'!AT311+'DATA - økonomi'!AT209+'DATA - økonomi'!AT107,"")))))/AY108*1000,"")</f>
        <v/>
      </c>
      <c r="AZ211" s="39" t="str">
        <f>IFERROR(IF(#REF!=TRUE,'DATA - økonomi'!AU5,IF(#REF!=TRUE,'DATA - økonomi'!AU107,IF(#REF!=TRUE,'DATA - økonomi'!AU209,IF(#REF!=TRUE,'DATA - økonomi'!AU311,IF(#REF!=TRUE,'DATA - økonomi'!AU311+'DATA - økonomi'!AU209+'DATA - økonomi'!AU107,"")))))/AZ108*1000,"")</f>
        <v/>
      </c>
      <c r="BA211" s="39" t="str">
        <f>IFERROR(IF(#REF!=TRUE,'DATA - økonomi'!AV5,IF(#REF!=TRUE,'DATA - økonomi'!AV107,IF(#REF!=TRUE,'DATA - økonomi'!AV209,IF(#REF!=TRUE,'DATA - økonomi'!AV311,IF(#REF!=TRUE,'DATA - økonomi'!AV311+'DATA - økonomi'!AV209+'DATA - økonomi'!AV107,"")))))/BA108*1000,"")</f>
        <v/>
      </c>
      <c r="BB211" s="39" t="str">
        <f>IFERROR(IF(#REF!=TRUE,'DATA - økonomi'!AW5,IF(#REF!=TRUE,'DATA - økonomi'!AW107,IF(#REF!=TRUE,'DATA - økonomi'!AW209,IF(#REF!=TRUE,'DATA - økonomi'!AW311,IF(#REF!=TRUE,'DATA - økonomi'!AW311+'DATA - økonomi'!AW209+'DATA - økonomi'!AW107,"")))))/BB108*1000,"")</f>
        <v/>
      </c>
      <c r="BC211" s="30"/>
    </row>
    <row r="212" spans="1:55" x14ac:dyDescent="0.25">
      <c r="A212" s="32">
        <v>2</v>
      </c>
      <c r="B212" s="35" t="s">
        <v>14</v>
      </c>
      <c r="C212" s="38" t="str">
        <f t="shared" ref="C212:L212" ca="1" si="92">IFERROR(C6/C$4,"")</f>
        <v/>
      </c>
      <c r="D212" s="38" t="str">
        <f t="shared" ca="1" si="92"/>
        <v/>
      </c>
      <c r="E212" s="38" t="str">
        <f t="shared" ca="1" si="92"/>
        <v/>
      </c>
      <c r="F212" s="38" t="str">
        <f t="shared" ca="1" si="92"/>
        <v/>
      </c>
      <c r="G212" s="38" t="str">
        <f t="shared" ca="1" si="92"/>
        <v/>
      </c>
      <c r="H212" s="38" t="str">
        <f t="shared" ca="1" si="92"/>
        <v/>
      </c>
      <c r="I212" s="38" t="str">
        <f t="shared" ca="1" si="92"/>
        <v/>
      </c>
      <c r="J212" s="38" t="str">
        <f t="shared" ca="1" si="92"/>
        <v/>
      </c>
      <c r="K212" s="38" t="str">
        <f t="shared" ca="1" si="92"/>
        <v/>
      </c>
      <c r="L212" s="38" t="str">
        <f t="shared" ca="1" si="92"/>
        <v/>
      </c>
      <c r="M212" s="38" t="str">
        <f t="shared" ref="M212:N212" ca="1" si="93">IFERROR(M6/M$4,"")</f>
        <v/>
      </c>
      <c r="N212" s="38" t="str">
        <f t="shared" ca="1" si="93"/>
        <v/>
      </c>
      <c r="O212" s="32">
        <v>2</v>
      </c>
      <c r="P212" s="35" t="s">
        <v>14</v>
      </c>
      <c r="Q212" s="38" t="str">
        <f t="shared" ref="Q212:AA212" ca="1" si="94">IFERROR(Q6/Q$4,"")</f>
        <v/>
      </c>
      <c r="R212" s="38" t="str">
        <f t="shared" ca="1" si="94"/>
        <v/>
      </c>
      <c r="S212" s="38" t="str">
        <f t="shared" ca="1" si="94"/>
        <v/>
      </c>
      <c r="T212" s="38" t="str">
        <f t="shared" ca="1" si="94"/>
        <v/>
      </c>
      <c r="U212" s="38" t="str">
        <f t="shared" ca="1" si="94"/>
        <v/>
      </c>
      <c r="V212" s="38" t="str">
        <f t="shared" ca="1" si="94"/>
        <v/>
      </c>
      <c r="W212" s="38" t="str">
        <f t="shared" ca="1" si="94"/>
        <v/>
      </c>
      <c r="X212" s="38" t="str">
        <f t="shared" ca="1" si="94"/>
        <v/>
      </c>
      <c r="Y212" s="38" t="str">
        <f t="shared" ca="1" si="94"/>
        <v/>
      </c>
      <c r="Z212" s="38" t="str">
        <f t="shared" ca="1" si="94"/>
        <v/>
      </c>
      <c r="AA212" s="38" t="str">
        <f t="shared" ca="1" si="94"/>
        <v/>
      </c>
      <c r="AB212" s="38" t="str">
        <f t="shared" ref="AA212:AB212" ca="1" si="95">IFERROR(AB6/AB$4,"")</f>
        <v/>
      </c>
      <c r="AC212" s="32">
        <v>2</v>
      </c>
      <c r="AD212" s="35" t="s">
        <v>14</v>
      </c>
      <c r="AE212" s="38" t="str">
        <f t="shared" ref="AE212:AN212" ca="1" si="96">IFERROR(AE6/AE$4,"")</f>
        <v/>
      </c>
      <c r="AF212" s="38" t="str">
        <f t="shared" ca="1" si="96"/>
        <v/>
      </c>
      <c r="AG212" s="38" t="str">
        <f t="shared" ca="1" si="96"/>
        <v/>
      </c>
      <c r="AH212" s="38" t="str">
        <f t="shared" ca="1" si="96"/>
        <v/>
      </c>
      <c r="AI212" s="38" t="str">
        <f t="shared" ca="1" si="96"/>
        <v/>
      </c>
      <c r="AJ212" s="38" t="str">
        <f t="shared" ca="1" si="96"/>
        <v/>
      </c>
      <c r="AK212" s="38" t="str">
        <f t="shared" ca="1" si="96"/>
        <v/>
      </c>
      <c r="AL212" s="38" t="str">
        <f t="shared" ca="1" si="96"/>
        <v/>
      </c>
      <c r="AM212" s="38" t="str">
        <f t="shared" ca="1" si="96"/>
        <v/>
      </c>
      <c r="AN212" s="38" t="str">
        <f t="shared" ca="1" si="96"/>
        <v/>
      </c>
      <c r="AO212" s="38" t="str">
        <f t="shared" ref="AN212:AO212" ca="1" si="97">IFERROR(AO6/AO$4,"")</f>
        <v/>
      </c>
      <c r="AP212" s="30"/>
      <c r="AQ212" s="35" t="s">
        <v>14</v>
      </c>
      <c r="AR212" s="39" t="str">
        <f>IFERROR(IF(#REF!=TRUE,'DATA - økonomi'!AM6,IF(#REF!=TRUE,'DATA - økonomi'!AM108,IF(#REF!=TRUE,'DATA - økonomi'!AM210,IF(#REF!=TRUE,'DATA - økonomi'!AM312,IF(#REF!=TRUE,'DATA - økonomi'!AM312+'DATA - økonomi'!AM210+'DATA - økonomi'!AM108,"")))))/AR109*1000,"")</f>
        <v/>
      </c>
      <c r="AS212" s="39" t="str">
        <f>IFERROR(IF(#REF!=TRUE,'DATA - økonomi'!AN6,IF(#REF!=TRUE,'DATA - økonomi'!AN108,IF(#REF!=TRUE,'DATA - økonomi'!AN210,IF(#REF!=TRUE,'DATA - økonomi'!AN312,IF(#REF!=TRUE,'DATA - økonomi'!AN312+'DATA - økonomi'!AN210+'DATA - økonomi'!AN108,"")))))/AS109*1000,"")</f>
        <v/>
      </c>
      <c r="AT212" s="39" t="str">
        <f>IFERROR(IF(#REF!=TRUE,'DATA - økonomi'!AO6,IF(#REF!=TRUE,'DATA - økonomi'!AO108,IF(#REF!=TRUE,'DATA - økonomi'!AO210,IF(#REF!=TRUE,'DATA - økonomi'!AO312,IF(#REF!=TRUE,'DATA - økonomi'!AO312+'DATA - økonomi'!AO210+'DATA - økonomi'!AO108,"")))))/AT109*1000,"")</f>
        <v/>
      </c>
      <c r="AU212" s="39" t="str">
        <f>IFERROR(IF(#REF!=TRUE,'DATA - økonomi'!AP6,IF(#REF!=TRUE,'DATA - økonomi'!AP108,IF(#REF!=TRUE,'DATA - økonomi'!AP210,IF(#REF!=TRUE,'DATA - økonomi'!AP312,IF(#REF!=TRUE,'DATA - økonomi'!AP312+'DATA - økonomi'!AP210+'DATA - økonomi'!AP108,"")))))/AU109*1000,"")</f>
        <v/>
      </c>
      <c r="AV212" s="39" t="str">
        <f>IFERROR(IF(#REF!=TRUE,'DATA - økonomi'!AQ6,IF(#REF!=TRUE,'DATA - økonomi'!AQ108,IF(#REF!=TRUE,'DATA - økonomi'!AQ210,IF(#REF!=TRUE,'DATA - økonomi'!AQ312,IF(#REF!=TRUE,'DATA - økonomi'!AQ312+'DATA - økonomi'!AQ210+'DATA - økonomi'!AQ108,"")))))/AV109*1000,"")</f>
        <v/>
      </c>
      <c r="AW212" s="39" t="str">
        <f>IFERROR(IF(#REF!=TRUE,'DATA - økonomi'!AR6,IF(#REF!=TRUE,'DATA - økonomi'!AR108,IF(#REF!=TRUE,'DATA - økonomi'!AR210,IF(#REF!=TRUE,'DATA - økonomi'!AR312,IF(#REF!=TRUE,'DATA - økonomi'!AR312+'DATA - økonomi'!AR210+'DATA - økonomi'!AR108,"")))))/AW109*1000,"")</f>
        <v/>
      </c>
      <c r="AX212" s="39" t="str">
        <f>IFERROR(IF(#REF!=TRUE,'DATA - økonomi'!AS6,IF(#REF!=TRUE,'DATA - økonomi'!AS108,IF(#REF!=TRUE,'DATA - økonomi'!AS210,IF(#REF!=TRUE,'DATA - økonomi'!AS312,IF(#REF!=TRUE,'DATA - økonomi'!AS312+'DATA - økonomi'!AS210+'DATA - økonomi'!AS108,"")))))/AX109*1000,"")</f>
        <v/>
      </c>
      <c r="AY212" s="39" t="str">
        <f>IFERROR(IF(#REF!=TRUE,'DATA - økonomi'!AT6,IF(#REF!=TRUE,'DATA - økonomi'!AT108,IF(#REF!=TRUE,'DATA - økonomi'!AT210,IF(#REF!=TRUE,'DATA - økonomi'!AT312,IF(#REF!=TRUE,'DATA - økonomi'!AT312+'DATA - økonomi'!AT210+'DATA - økonomi'!AT108,"")))))/AY109*1000,"")</f>
        <v/>
      </c>
      <c r="AZ212" s="39" t="str">
        <f>IFERROR(IF(#REF!=TRUE,'DATA - økonomi'!AU6,IF(#REF!=TRUE,'DATA - økonomi'!AU108,IF(#REF!=TRUE,'DATA - økonomi'!AU210,IF(#REF!=TRUE,'DATA - økonomi'!AU312,IF(#REF!=TRUE,'DATA - økonomi'!AU312+'DATA - økonomi'!AU210+'DATA - økonomi'!AU108,"")))))/AZ109*1000,"")</f>
        <v/>
      </c>
      <c r="BA212" s="39" t="str">
        <f>IFERROR(IF(#REF!=TRUE,'DATA - økonomi'!AV6,IF(#REF!=TRUE,'DATA - økonomi'!AV108,IF(#REF!=TRUE,'DATA - økonomi'!AV210,IF(#REF!=TRUE,'DATA - økonomi'!AV312,IF(#REF!=TRUE,'DATA - økonomi'!AV312+'DATA - økonomi'!AV210+'DATA - økonomi'!AV108,"")))))/BA109*1000,"")</f>
        <v/>
      </c>
      <c r="BB212" s="39" t="str">
        <f>IFERROR(IF(#REF!=TRUE,'DATA - økonomi'!AW6,IF(#REF!=TRUE,'DATA - økonomi'!AW108,IF(#REF!=TRUE,'DATA - økonomi'!AW210,IF(#REF!=TRUE,'DATA - økonomi'!AW312,IF(#REF!=TRUE,'DATA - økonomi'!AW312+'DATA - økonomi'!AW210+'DATA - økonomi'!AW108,"")))))/BB109*1000,"")</f>
        <v/>
      </c>
      <c r="BC212" s="30"/>
    </row>
    <row r="213" spans="1:55" x14ac:dyDescent="0.25">
      <c r="A213" s="32">
        <v>3</v>
      </c>
      <c r="B213" s="35" t="s">
        <v>15</v>
      </c>
      <c r="C213" s="38" t="str">
        <f t="shared" ref="C213:L213" ca="1" si="98">IFERROR(C7/C$4,"")</f>
        <v/>
      </c>
      <c r="D213" s="38" t="str">
        <f t="shared" ca="1" si="98"/>
        <v/>
      </c>
      <c r="E213" s="38" t="str">
        <f t="shared" ca="1" si="98"/>
        <v/>
      </c>
      <c r="F213" s="38" t="str">
        <f t="shared" ca="1" si="98"/>
        <v/>
      </c>
      <c r="G213" s="38" t="str">
        <f t="shared" ca="1" si="98"/>
        <v/>
      </c>
      <c r="H213" s="38" t="str">
        <f t="shared" ca="1" si="98"/>
        <v/>
      </c>
      <c r="I213" s="38" t="str">
        <f t="shared" ca="1" si="98"/>
        <v/>
      </c>
      <c r="J213" s="38" t="str">
        <f t="shared" ca="1" si="98"/>
        <v/>
      </c>
      <c r="K213" s="38" t="str">
        <f t="shared" ca="1" si="98"/>
        <v/>
      </c>
      <c r="L213" s="38" t="str">
        <f t="shared" ca="1" si="98"/>
        <v/>
      </c>
      <c r="M213" s="38" t="str">
        <f t="shared" ref="M213:N213" ca="1" si="99">IFERROR(M7/M$4,"")</f>
        <v/>
      </c>
      <c r="N213" s="38" t="str">
        <f t="shared" ca="1" si="99"/>
        <v/>
      </c>
      <c r="O213" s="32">
        <v>3</v>
      </c>
      <c r="P213" s="35" t="s">
        <v>15</v>
      </c>
      <c r="Q213" s="38" t="str">
        <f t="shared" ref="Q213:AA213" ca="1" si="100">IFERROR(Q7/Q$4,"")</f>
        <v/>
      </c>
      <c r="R213" s="38" t="str">
        <f t="shared" ca="1" si="100"/>
        <v/>
      </c>
      <c r="S213" s="38" t="str">
        <f t="shared" ca="1" si="100"/>
        <v/>
      </c>
      <c r="T213" s="38" t="str">
        <f t="shared" ca="1" si="100"/>
        <v/>
      </c>
      <c r="U213" s="38" t="str">
        <f t="shared" ca="1" si="100"/>
        <v/>
      </c>
      <c r="V213" s="38" t="str">
        <f t="shared" ca="1" si="100"/>
        <v/>
      </c>
      <c r="W213" s="38" t="str">
        <f t="shared" ca="1" si="100"/>
        <v/>
      </c>
      <c r="X213" s="38" t="str">
        <f t="shared" ca="1" si="100"/>
        <v/>
      </c>
      <c r="Y213" s="38" t="str">
        <f t="shared" ca="1" si="100"/>
        <v/>
      </c>
      <c r="Z213" s="38" t="str">
        <f t="shared" ca="1" si="100"/>
        <v/>
      </c>
      <c r="AA213" s="38" t="str">
        <f t="shared" ca="1" si="100"/>
        <v/>
      </c>
      <c r="AB213" s="38" t="str">
        <f t="shared" ref="AA213:AB213" ca="1" si="101">IFERROR(AB7/AB$4,"")</f>
        <v/>
      </c>
      <c r="AC213" s="32">
        <v>3</v>
      </c>
      <c r="AD213" s="35" t="s">
        <v>15</v>
      </c>
      <c r="AE213" s="38" t="str">
        <f t="shared" ref="AE213:AN213" ca="1" si="102">IFERROR(AE7/AE$4,"")</f>
        <v/>
      </c>
      <c r="AF213" s="38" t="str">
        <f t="shared" ca="1" si="102"/>
        <v/>
      </c>
      <c r="AG213" s="38" t="str">
        <f t="shared" ca="1" si="102"/>
        <v/>
      </c>
      <c r="AH213" s="38" t="str">
        <f t="shared" ca="1" si="102"/>
        <v/>
      </c>
      <c r="AI213" s="38" t="str">
        <f t="shared" ca="1" si="102"/>
        <v/>
      </c>
      <c r="AJ213" s="38" t="str">
        <f t="shared" ca="1" si="102"/>
        <v/>
      </c>
      <c r="AK213" s="38" t="str">
        <f t="shared" ca="1" si="102"/>
        <v/>
      </c>
      <c r="AL213" s="38" t="str">
        <f t="shared" ca="1" si="102"/>
        <v/>
      </c>
      <c r="AM213" s="38" t="str">
        <f t="shared" ca="1" si="102"/>
        <v/>
      </c>
      <c r="AN213" s="38" t="str">
        <f t="shared" ca="1" si="102"/>
        <v/>
      </c>
      <c r="AO213" s="38" t="str">
        <f t="shared" ref="AN213:AO213" ca="1" si="103">IFERROR(AO7/AO$4,"")</f>
        <v/>
      </c>
      <c r="AP213" s="30"/>
      <c r="AQ213" s="35" t="s">
        <v>15</v>
      </c>
      <c r="AR213" s="39" t="str">
        <f>IFERROR(IF(#REF!=TRUE,'DATA - økonomi'!AM7,IF(#REF!=TRUE,'DATA - økonomi'!AM109,IF(#REF!=TRUE,'DATA - økonomi'!AM211,IF(#REF!=TRUE,'DATA - økonomi'!AM313,IF(#REF!=TRUE,'DATA - økonomi'!AM313+'DATA - økonomi'!AM211+'DATA - økonomi'!AM109,"")))))/AR110*1000,"")</f>
        <v/>
      </c>
      <c r="AS213" s="39" t="str">
        <f>IFERROR(IF(#REF!=TRUE,'DATA - økonomi'!AN7,IF(#REF!=TRUE,'DATA - økonomi'!AN109,IF(#REF!=TRUE,'DATA - økonomi'!AN211,IF(#REF!=TRUE,'DATA - økonomi'!AN313,IF(#REF!=TRUE,'DATA - økonomi'!AN313+'DATA - økonomi'!AN211+'DATA - økonomi'!AN109,"")))))/AS110*1000,"")</f>
        <v/>
      </c>
      <c r="AT213" s="39" t="str">
        <f>IFERROR(IF(#REF!=TRUE,'DATA - økonomi'!AO7,IF(#REF!=TRUE,'DATA - økonomi'!AO109,IF(#REF!=TRUE,'DATA - økonomi'!AO211,IF(#REF!=TRUE,'DATA - økonomi'!AO313,IF(#REF!=TRUE,'DATA - økonomi'!AO313+'DATA - økonomi'!AO211+'DATA - økonomi'!AO109,"")))))/AT110*1000,"")</f>
        <v/>
      </c>
      <c r="AU213" s="39" t="str">
        <f>IFERROR(IF(#REF!=TRUE,'DATA - økonomi'!AP7,IF(#REF!=TRUE,'DATA - økonomi'!AP109,IF(#REF!=TRUE,'DATA - økonomi'!AP211,IF(#REF!=TRUE,'DATA - økonomi'!AP313,IF(#REF!=TRUE,'DATA - økonomi'!AP313+'DATA - økonomi'!AP211+'DATA - økonomi'!AP109,"")))))/AU110*1000,"")</f>
        <v/>
      </c>
      <c r="AV213" s="39" t="str">
        <f>IFERROR(IF(#REF!=TRUE,'DATA - økonomi'!AQ7,IF(#REF!=TRUE,'DATA - økonomi'!AQ109,IF(#REF!=TRUE,'DATA - økonomi'!AQ211,IF(#REF!=TRUE,'DATA - økonomi'!AQ313,IF(#REF!=TRUE,'DATA - økonomi'!AQ313+'DATA - økonomi'!AQ211+'DATA - økonomi'!AQ109,"")))))/AV110*1000,"")</f>
        <v/>
      </c>
      <c r="AW213" s="39" t="str">
        <f>IFERROR(IF(#REF!=TRUE,'DATA - økonomi'!AR7,IF(#REF!=TRUE,'DATA - økonomi'!AR109,IF(#REF!=TRUE,'DATA - økonomi'!AR211,IF(#REF!=TRUE,'DATA - økonomi'!AR313,IF(#REF!=TRUE,'DATA - økonomi'!AR313+'DATA - økonomi'!AR211+'DATA - økonomi'!AR109,"")))))/AW110*1000,"")</f>
        <v/>
      </c>
      <c r="AX213" s="39" t="str">
        <f>IFERROR(IF(#REF!=TRUE,'DATA - økonomi'!AS7,IF(#REF!=TRUE,'DATA - økonomi'!AS109,IF(#REF!=TRUE,'DATA - økonomi'!AS211,IF(#REF!=TRUE,'DATA - økonomi'!AS313,IF(#REF!=TRUE,'DATA - økonomi'!AS313+'DATA - økonomi'!AS211+'DATA - økonomi'!AS109,"")))))/AX110*1000,"")</f>
        <v/>
      </c>
      <c r="AY213" s="39" t="str">
        <f>IFERROR(IF(#REF!=TRUE,'DATA - økonomi'!AT7,IF(#REF!=TRUE,'DATA - økonomi'!AT109,IF(#REF!=TRUE,'DATA - økonomi'!AT211,IF(#REF!=TRUE,'DATA - økonomi'!AT313,IF(#REF!=TRUE,'DATA - økonomi'!AT313+'DATA - økonomi'!AT211+'DATA - økonomi'!AT109,"")))))/AY110*1000,"")</f>
        <v/>
      </c>
      <c r="AZ213" s="39" t="str">
        <f>IFERROR(IF(#REF!=TRUE,'DATA - økonomi'!AU7,IF(#REF!=TRUE,'DATA - økonomi'!AU109,IF(#REF!=TRUE,'DATA - økonomi'!AU211,IF(#REF!=TRUE,'DATA - økonomi'!AU313,IF(#REF!=TRUE,'DATA - økonomi'!AU313+'DATA - økonomi'!AU211+'DATA - økonomi'!AU109,"")))))/AZ110*1000,"")</f>
        <v/>
      </c>
      <c r="BA213" s="39" t="str">
        <f>IFERROR(IF(#REF!=TRUE,'DATA - økonomi'!AV7,IF(#REF!=TRUE,'DATA - økonomi'!AV109,IF(#REF!=TRUE,'DATA - økonomi'!AV211,IF(#REF!=TRUE,'DATA - økonomi'!AV313,IF(#REF!=TRUE,'DATA - økonomi'!AV313+'DATA - økonomi'!AV211+'DATA - økonomi'!AV109,"")))))/BA110*1000,"")</f>
        <v/>
      </c>
      <c r="BB213" s="39" t="str">
        <f>IFERROR(IF(#REF!=TRUE,'DATA - økonomi'!AW7,IF(#REF!=TRUE,'DATA - økonomi'!AW109,IF(#REF!=TRUE,'DATA - økonomi'!AW211,IF(#REF!=TRUE,'DATA - økonomi'!AW313,IF(#REF!=TRUE,'DATA - økonomi'!AW313+'DATA - økonomi'!AW211+'DATA - økonomi'!AW109,"")))))/BB110*1000,"")</f>
        <v/>
      </c>
      <c r="BC213" s="30"/>
    </row>
    <row r="214" spans="1:55" x14ac:dyDescent="0.25">
      <c r="A214" s="32">
        <v>4</v>
      </c>
      <c r="B214" s="35" t="s">
        <v>16</v>
      </c>
      <c r="C214" s="38" t="str">
        <f t="shared" ref="C214:L214" ca="1" si="104">IFERROR(C8/C$4,"")</f>
        <v/>
      </c>
      <c r="D214" s="38" t="str">
        <f t="shared" ca="1" si="104"/>
        <v/>
      </c>
      <c r="E214" s="38" t="str">
        <f t="shared" ca="1" si="104"/>
        <v/>
      </c>
      <c r="F214" s="38" t="str">
        <f t="shared" ca="1" si="104"/>
        <v/>
      </c>
      <c r="G214" s="38" t="str">
        <f t="shared" ca="1" si="104"/>
        <v/>
      </c>
      <c r="H214" s="38" t="str">
        <f t="shared" ca="1" si="104"/>
        <v/>
      </c>
      <c r="I214" s="38" t="str">
        <f t="shared" ca="1" si="104"/>
        <v/>
      </c>
      <c r="J214" s="38" t="str">
        <f t="shared" ca="1" si="104"/>
        <v/>
      </c>
      <c r="K214" s="38" t="str">
        <f t="shared" ca="1" si="104"/>
        <v/>
      </c>
      <c r="L214" s="38" t="str">
        <f t="shared" ca="1" si="104"/>
        <v/>
      </c>
      <c r="M214" s="38" t="str">
        <f t="shared" ref="M214:N214" ca="1" si="105">IFERROR(M8/M$4,"")</f>
        <v/>
      </c>
      <c r="N214" s="38" t="str">
        <f t="shared" ca="1" si="105"/>
        <v/>
      </c>
      <c r="O214" s="32">
        <v>4</v>
      </c>
      <c r="P214" s="35" t="s">
        <v>16</v>
      </c>
      <c r="Q214" s="38" t="str">
        <f t="shared" ref="Q214:AA214" ca="1" si="106">IFERROR(Q8/Q$4,"")</f>
        <v/>
      </c>
      <c r="R214" s="38" t="str">
        <f t="shared" ca="1" si="106"/>
        <v/>
      </c>
      <c r="S214" s="38" t="str">
        <f t="shared" ca="1" si="106"/>
        <v/>
      </c>
      <c r="T214" s="38" t="str">
        <f t="shared" ca="1" si="106"/>
        <v/>
      </c>
      <c r="U214" s="38" t="str">
        <f t="shared" ca="1" si="106"/>
        <v/>
      </c>
      <c r="V214" s="38" t="str">
        <f t="shared" ca="1" si="106"/>
        <v/>
      </c>
      <c r="W214" s="38" t="str">
        <f t="shared" ca="1" si="106"/>
        <v/>
      </c>
      <c r="X214" s="38" t="str">
        <f t="shared" ca="1" si="106"/>
        <v/>
      </c>
      <c r="Y214" s="38" t="str">
        <f t="shared" ca="1" si="106"/>
        <v/>
      </c>
      <c r="Z214" s="38" t="str">
        <f t="shared" ca="1" si="106"/>
        <v/>
      </c>
      <c r="AA214" s="38" t="str">
        <f t="shared" ca="1" si="106"/>
        <v/>
      </c>
      <c r="AB214" s="38" t="str">
        <f t="shared" ref="AA214:AB214" ca="1" si="107">IFERROR(AB8/AB$4,"")</f>
        <v/>
      </c>
      <c r="AC214" s="32">
        <v>4</v>
      </c>
      <c r="AD214" s="35" t="s">
        <v>16</v>
      </c>
      <c r="AE214" s="38" t="str">
        <f t="shared" ref="AE214:AN214" ca="1" si="108">IFERROR(AE8/AE$4,"")</f>
        <v/>
      </c>
      <c r="AF214" s="38" t="str">
        <f t="shared" ca="1" si="108"/>
        <v/>
      </c>
      <c r="AG214" s="38" t="str">
        <f t="shared" ca="1" si="108"/>
        <v/>
      </c>
      <c r="AH214" s="38" t="str">
        <f t="shared" ca="1" si="108"/>
        <v/>
      </c>
      <c r="AI214" s="38" t="str">
        <f t="shared" ca="1" si="108"/>
        <v/>
      </c>
      <c r="AJ214" s="38" t="str">
        <f t="shared" ca="1" si="108"/>
        <v/>
      </c>
      <c r="AK214" s="38" t="str">
        <f t="shared" ca="1" si="108"/>
        <v/>
      </c>
      <c r="AL214" s="38" t="str">
        <f t="shared" ca="1" si="108"/>
        <v/>
      </c>
      <c r="AM214" s="38" t="str">
        <f t="shared" ca="1" si="108"/>
        <v/>
      </c>
      <c r="AN214" s="38" t="str">
        <f t="shared" ca="1" si="108"/>
        <v/>
      </c>
      <c r="AO214" s="38" t="str">
        <f t="shared" ref="AN214:AO214" ca="1" si="109">IFERROR(AO8/AO$4,"")</f>
        <v/>
      </c>
      <c r="AP214" s="30"/>
      <c r="AQ214" s="35" t="s">
        <v>16</v>
      </c>
      <c r="AR214" s="39" t="str">
        <f>IFERROR(IF(#REF!=TRUE,'DATA - økonomi'!AM8,IF(#REF!=TRUE,'DATA - økonomi'!AM110,IF(#REF!=TRUE,'DATA - økonomi'!AM212,IF(#REF!=TRUE,'DATA - økonomi'!AM314,IF(#REF!=TRUE,'DATA - økonomi'!AM314+'DATA - økonomi'!AM212+'DATA - økonomi'!AM110,"")))))/AR111*1000,"")</f>
        <v/>
      </c>
      <c r="AS214" s="39" t="str">
        <f>IFERROR(IF(#REF!=TRUE,'DATA - økonomi'!AN8,IF(#REF!=TRUE,'DATA - økonomi'!AN110,IF(#REF!=TRUE,'DATA - økonomi'!AN212,IF(#REF!=TRUE,'DATA - økonomi'!AN314,IF(#REF!=TRUE,'DATA - økonomi'!AN314+'DATA - økonomi'!AN212+'DATA - økonomi'!AN110,"")))))/AS111*1000,"")</f>
        <v/>
      </c>
      <c r="AT214" s="39" t="str">
        <f>IFERROR(IF(#REF!=TRUE,'DATA - økonomi'!AO8,IF(#REF!=TRUE,'DATA - økonomi'!AO110,IF(#REF!=TRUE,'DATA - økonomi'!AO212,IF(#REF!=TRUE,'DATA - økonomi'!AO314,IF(#REF!=TRUE,'DATA - økonomi'!AO314+'DATA - økonomi'!AO212+'DATA - økonomi'!AO110,"")))))/AT111*1000,"")</f>
        <v/>
      </c>
      <c r="AU214" s="39" t="str">
        <f>IFERROR(IF(#REF!=TRUE,'DATA - økonomi'!AP8,IF(#REF!=TRUE,'DATA - økonomi'!AP110,IF(#REF!=TRUE,'DATA - økonomi'!AP212,IF(#REF!=TRUE,'DATA - økonomi'!AP314,IF(#REF!=TRUE,'DATA - økonomi'!AP314+'DATA - økonomi'!AP212+'DATA - økonomi'!AP110,"")))))/AU111*1000,"")</f>
        <v/>
      </c>
      <c r="AV214" s="39" t="str">
        <f>IFERROR(IF(#REF!=TRUE,'DATA - økonomi'!AQ8,IF(#REF!=TRUE,'DATA - økonomi'!AQ110,IF(#REF!=TRUE,'DATA - økonomi'!AQ212,IF(#REF!=TRUE,'DATA - økonomi'!AQ314,IF(#REF!=TRUE,'DATA - økonomi'!AQ314+'DATA - økonomi'!AQ212+'DATA - økonomi'!AQ110,"")))))/AV111*1000,"")</f>
        <v/>
      </c>
      <c r="AW214" s="39" t="str">
        <f>IFERROR(IF(#REF!=TRUE,'DATA - økonomi'!AR8,IF(#REF!=TRUE,'DATA - økonomi'!AR110,IF(#REF!=TRUE,'DATA - økonomi'!AR212,IF(#REF!=TRUE,'DATA - økonomi'!AR314,IF(#REF!=TRUE,'DATA - økonomi'!AR314+'DATA - økonomi'!AR212+'DATA - økonomi'!AR110,"")))))/AW111*1000,"")</f>
        <v/>
      </c>
      <c r="AX214" s="39" t="str">
        <f>IFERROR(IF(#REF!=TRUE,'DATA - økonomi'!AS8,IF(#REF!=TRUE,'DATA - økonomi'!AS110,IF(#REF!=TRUE,'DATA - økonomi'!AS212,IF(#REF!=TRUE,'DATA - økonomi'!AS314,IF(#REF!=TRUE,'DATA - økonomi'!AS314+'DATA - økonomi'!AS212+'DATA - økonomi'!AS110,"")))))/AX111*1000,"")</f>
        <v/>
      </c>
      <c r="AY214" s="39" t="str">
        <f>IFERROR(IF(#REF!=TRUE,'DATA - økonomi'!AT8,IF(#REF!=TRUE,'DATA - økonomi'!AT110,IF(#REF!=TRUE,'DATA - økonomi'!AT212,IF(#REF!=TRUE,'DATA - økonomi'!AT314,IF(#REF!=TRUE,'DATA - økonomi'!AT314+'DATA - økonomi'!AT212+'DATA - økonomi'!AT110,"")))))/AY111*1000,"")</f>
        <v/>
      </c>
      <c r="AZ214" s="39" t="str">
        <f>IFERROR(IF(#REF!=TRUE,'DATA - økonomi'!AU8,IF(#REF!=TRUE,'DATA - økonomi'!AU110,IF(#REF!=TRUE,'DATA - økonomi'!AU212,IF(#REF!=TRUE,'DATA - økonomi'!AU314,IF(#REF!=TRUE,'DATA - økonomi'!AU314+'DATA - økonomi'!AU212+'DATA - økonomi'!AU110,"")))))/AZ111*1000,"")</f>
        <v/>
      </c>
      <c r="BA214" s="39" t="str">
        <f>IFERROR(IF(#REF!=TRUE,'DATA - økonomi'!AV8,IF(#REF!=TRUE,'DATA - økonomi'!AV110,IF(#REF!=TRUE,'DATA - økonomi'!AV212,IF(#REF!=TRUE,'DATA - økonomi'!AV314,IF(#REF!=TRUE,'DATA - økonomi'!AV314+'DATA - økonomi'!AV212+'DATA - økonomi'!AV110,"")))))/BA111*1000,"")</f>
        <v/>
      </c>
      <c r="BB214" s="39" t="str">
        <f>IFERROR(IF(#REF!=TRUE,'DATA - økonomi'!AW8,IF(#REF!=TRUE,'DATA - økonomi'!AW110,IF(#REF!=TRUE,'DATA - økonomi'!AW212,IF(#REF!=TRUE,'DATA - økonomi'!AW314,IF(#REF!=TRUE,'DATA - økonomi'!AW314+'DATA - økonomi'!AW212+'DATA - økonomi'!AW110,"")))))/BB111*1000,"")</f>
        <v/>
      </c>
      <c r="BC214" s="30"/>
    </row>
    <row r="215" spans="1:55" x14ac:dyDescent="0.25">
      <c r="A215" s="32">
        <v>5</v>
      </c>
      <c r="B215" s="35" t="s">
        <v>17</v>
      </c>
      <c r="C215" s="38" t="str">
        <f t="shared" ref="C215:L215" ca="1" si="110">IFERROR(C9/C$4,"")</f>
        <v/>
      </c>
      <c r="D215" s="38" t="str">
        <f t="shared" ca="1" si="110"/>
        <v/>
      </c>
      <c r="E215" s="38" t="str">
        <f t="shared" ca="1" si="110"/>
        <v/>
      </c>
      <c r="F215" s="38" t="str">
        <f t="shared" ca="1" si="110"/>
        <v/>
      </c>
      <c r="G215" s="38" t="str">
        <f t="shared" ca="1" si="110"/>
        <v/>
      </c>
      <c r="H215" s="38" t="str">
        <f t="shared" ca="1" si="110"/>
        <v/>
      </c>
      <c r="I215" s="38" t="str">
        <f t="shared" ca="1" si="110"/>
        <v/>
      </c>
      <c r="J215" s="38" t="str">
        <f t="shared" ca="1" si="110"/>
        <v/>
      </c>
      <c r="K215" s="38" t="str">
        <f t="shared" ca="1" si="110"/>
        <v/>
      </c>
      <c r="L215" s="38" t="str">
        <f t="shared" ca="1" si="110"/>
        <v/>
      </c>
      <c r="M215" s="38" t="str">
        <f t="shared" ref="M215:N215" ca="1" si="111">IFERROR(M9/M$4,"")</f>
        <v/>
      </c>
      <c r="N215" s="38" t="str">
        <f t="shared" ca="1" si="111"/>
        <v/>
      </c>
      <c r="O215" s="32">
        <v>5</v>
      </c>
      <c r="P215" s="35" t="s">
        <v>17</v>
      </c>
      <c r="Q215" s="38" t="str">
        <f t="shared" ref="Q215:AA215" ca="1" si="112">IFERROR(Q9/Q$4,"")</f>
        <v/>
      </c>
      <c r="R215" s="38" t="str">
        <f t="shared" ca="1" si="112"/>
        <v/>
      </c>
      <c r="S215" s="38" t="str">
        <f t="shared" ca="1" si="112"/>
        <v/>
      </c>
      <c r="T215" s="38" t="str">
        <f t="shared" ca="1" si="112"/>
        <v/>
      </c>
      <c r="U215" s="38" t="str">
        <f t="shared" ca="1" si="112"/>
        <v/>
      </c>
      <c r="V215" s="38" t="str">
        <f t="shared" ca="1" si="112"/>
        <v/>
      </c>
      <c r="W215" s="38" t="str">
        <f t="shared" ca="1" si="112"/>
        <v/>
      </c>
      <c r="X215" s="38" t="str">
        <f t="shared" ca="1" si="112"/>
        <v/>
      </c>
      <c r="Y215" s="38" t="str">
        <f t="shared" ca="1" si="112"/>
        <v/>
      </c>
      <c r="Z215" s="38" t="str">
        <f t="shared" ca="1" si="112"/>
        <v/>
      </c>
      <c r="AA215" s="38" t="str">
        <f t="shared" ca="1" si="112"/>
        <v/>
      </c>
      <c r="AB215" s="38" t="str">
        <f t="shared" ref="AA215:AB215" ca="1" si="113">IFERROR(AB9/AB$4,"")</f>
        <v/>
      </c>
      <c r="AC215" s="32">
        <v>5</v>
      </c>
      <c r="AD215" s="35" t="s">
        <v>17</v>
      </c>
      <c r="AE215" s="38" t="str">
        <f t="shared" ref="AE215:AN215" ca="1" si="114">IFERROR(AE9/AE$4,"")</f>
        <v/>
      </c>
      <c r="AF215" s="38" t="str">
        <f t="shared" ca="1" si="114"/>
        <v/>
      </c>
      <c r="AG215" s="38" t="str">
        <f t="shared" ca="1" si="114"/>
        <v/>
      </c>
      <c r="AH215" s="38" t="str">
        <f t="shared" ca="1" si="114"/>
        <v/>
      </c>
      <c r="AI215" s="38" t="str">
        <f t="shared" ca="1" si="114"/>
        <v/>
      </c>
      <c r="AJ215" s="38" t="str">
        <f t="shared" ca="1" si="114"/>
        <v/>
      </c>
      <c r="AK215" s="38" t="str">
        <f t="shared" ca="1" si="114"/>
        <v/>
      </c>
      <c r="AL215" s="38" t="str">
        <f t="shared" ca="1" si="114"/>
        <v/>
      </c>
      <c r="AM215" s="38" t="str">
        <f t="shared" ca="1" si="114"/>
        <v/>
      </c>
      <c r="AN215" s="38" t="str">
        <f t="shared" ca="1" si="114"/>
        <v/>
      </c>
      <c r="AO215" s="38" t="str">
        <f t="shared" ref="AN215:AO215" ca="1" si="115">IFERROR(AO9/AO$4,"")</f>
        <v/>
      </c>
      <c r="AP215" s="30"/>
      <c r="AQ215" s="35" t="s">
        <v>17</v>
      </c>
      <c r="AR215" s="39" t="str">
        <f>IFERROR(IF(#REF!=TRUE,'DATA - økonomi'!AM9,IF(#REF!=TRUE,'DATA - økonomi'!AM111,IF(#REF!=TRUE,'DATA - økonomi'!AM213,IF(#REF!=TRUE,'DATA - økonomi'!AM315,IF(#REF!=TRUE,'DATA - økonomi'!AM315+'DATA - økonomi'!AM213+'DATA - økonomi'!AM111,"")))))/AR112*1000,"")</f>
        <v/>
      </c>
      <c r="AS215" s="39" t="str">
        <f>IFERROR(IF(#REF!=TRUE,'DATA - økonomi'!AN9,IF(#REF!=TRUE,'DATA - økonomi'!AN111,IF(#REF!=TRUE,'DATA - økonomi'!AN213,IF(#REF!=TRUE,'DATA - økonomi'!AN315,IF(#REF!=TRUE,'DATA - økonomi'!AN315+'DATA - økonomi'!AN213+'DATA - økonomi'!AN111,"")))))/AS112*1000,"")</f>
        <v/>
      </c>
      <c r="AT215" s="39" t="str">
        <f>IFERROR(IF(#REF!=TRUE,'DATA - økonomi'!AO9,IF(#REF!=TRUE,'DATA - økonomi'!AO111,IF(#REF!=TRUE,'DATA - økonomi'!AO213,IF(#REF!=TRUE,'DATA - økonomi'!AO315,IF(#REF!=TRUE,'DATA - økonomi'!AO315+'DATA - økonomi'!AO213+'DATA - økonomi'!AO111,"")))))/AT112*1000,"")</f>
        <v/>
      </c>
      <c r="AU215" s="39" t="str">
        <f>IFERROR(IF(#REF!=TRUE,'DATA - økonomi'!AP9,IF(#REF!=TRUE,'DATA - økonomi'!AP111,IF(#REF!=TRUE,'DATA - økonomi'!AP213,IF(#REF!=TRUE,'DATA - økonomi'!AP315,IF(#REF!=TRUE,'DATA - økonomi'!AP315+'DATA - økonomi'!AP213+'DATA - økonomi'!AP111,"")))))/AU112*1000,"")</f>
        <v/>
      </c>
      <c r="AV215" s="39" t="str">
        <f>IFERROR(IF(#REF!=TRUE,'DATA - økonomi'!AQ9,IF(#REF!=TRUE,'DATA - økonomi'!AQ111,IF(#REF!=TRUE,'DATA - økonomi'!AQ213,IF(#REF!=TRUE,'DATA - økonomi'!AQ315,IF(#REF!=TRUE,'DATA - økonomi'!AQ315+'DATA - økonomi'!AQ213+'DATA - økonomi'!AQ111,"")))))/AV112*1000,"")</f>
        <v/>
      </c>
      <c r="AW215" s="39" t="str">
        <f>IFERROR(IF(#REF!=TRUE,'DATA - økonomi'!AR9,IF(#REF!=TRUE,'DATA - økonomi'!AR111,IF(#REF!=TRUE,'DATA - økonomi'!AR213,IF(#REF!=TRUE,'DATA - økonomi'!AR315,IF(#REF!=TRUE,'DATA - økonomi'!AR315+'DATA - økonomi'!AR213+'DATA - økonomi'!AR111,"")))))/AW112*1000,"")</f>
        <v/>
      </c>
      <c r="AX215" s="39" t="str">
        <f>IFERROR(IF(#REF!=TRUE,'DATA - økonomi'!AS9,IF(#REF!=TRUE,'DATA - økonomi'!AS111,IF(#REF!=TRUE,'DATA - økonomi'!AS213,IF(#REF!=TRUE,'DATA - økonomi'!AS315,IF(#REF!=TRUE,'DATA - økonomi'!AS315+'DATA - økonomi'!AS213+'DATA - økonomi'!AS111,"")))))/AX112*1000,"")</f>
        <v/>
      </c>
      <c r="AY215" s="39" t="str">
        <f>IFERROR(IF(#REF!=TRUE,'DATA - økonomi'!AT9,IF(#REF!=TRUE,'DATA - økonomi'!AT111,IF(#REF!=TRUE,'DATA - økonomi'!AT213,IF(#REF!=TRUE,'DATA - økonomi'!AT315,IF(#REF!=TRUE,'DATA - økonomi'!AT315+'DATA - økonomi'!AT213+'DATA - økonomi'!AT111,"")))))/AY112*1000,"")</f>
        <v/>
      </c>
      <c r="AZ215" s="39" t="str">
        <f>IFERROR(IF(#REF!=TRUE,'DATA - økonomi'!AU9,IF(#REF!=TRUE,'DATA - økonomi'!AU111,IF(#REF!=TRUE,'DATA - økonomi'!AU213,IF(#REF!=TRUE,'DATA - økonomi'!AU315,IF(#REF!=TRUE,'DATA - økonomi'!AU315+'DATA - økonomi'!AU213+'DATA - økonomi'!AU111,"")))))/AZ112*1000,"")</f>
        <v/>
      </c>
      <c r="BA215" s="39" t="str">
        <f>IFERROR(IF(#REF!=TRUE,'DATA - økonomi'!AV9,IF(#REF!=TRUE,'DATA - økonomi'!AV111,IF(#REF!=TRUE,'DATA - økonomi'!AV213,IF(#REF!=TRUE,'DATA - økonomi'!AV315,IF(#REF!=TRUE,'DATA - økonomi'!AV315+'DATA - økonomi'!AV213+'DATA - økonomi'!AV111,"")))))/BA112*1000,"")</f>
        <v/>
      </c>
      <c r="BB215" s="39" t="str">
        <f>IFERROR(IF(#REF!=TRUE,'DATA - økonomi'!AW9,IF(#REF!=TRUE,'DATA - økonomi'!AW111,IF(#REF!=TRUE,'DATA - økonomi'!AW213,IF(#REF!=TRUE,'DATA - økonomi'!AW315,IF(#REF!=TRUE,'DATA - økonomi'!AW315+'DATA - økonomi'!AW213+'DATA - økonomi'!AW111,"")))))/BB112*1000,"")</f>
        <v/>
      </c>
      <c r="BC215" s="30"/>
    </row>
    <row r="216" spans="1:55" x14ac:dyDescent="0.25">
      <c r="A216" s="32">
        <v>6</v>
      </c>
      <c r="B216" s="35" t="s">
        <v>18</v>
      </c>
      <c r="C216" s="38" t="str">
        <f t="shared" ref="C216:L216" ca="1" si="116">IFERROR(C10/C$4,"")</f>
        <v/>
      </c>
      <c r="D216" s="38" t="str">
        <f t="shared" ca="1" si="116"/>
        <v/>
      </c>
      <c r="E216" s="38" t="str">
        <f t="shared" ca="1" si="116"/>
        <v/>
      </c>
      <c r="F216" s="38" t="str">
        <f t="shared" ca="1" si="116"/>
        <v/>
      </c>
      <c r="G216" s="38" t="str">
        <f t="shared" ca="1" si="116"/>
        <v/>
      </c>
      <c r="H216" s="38" t="str">
        <f t="shared" ca="1" si="116"/>
        <v/>
      </c>
      <c r="I216" s="38" t="str">
        <f t="shared" ca="1" si="116"/>
        <v/>
      </c>
      <c r="J216" s="38" t="str">
        <f t="shared" ca="1" si="116"/>
        <v/>
      </c>
      <c r="K216" s="38" t="str">
        <f t="shared" ca="1" si="116"/>
        <v/>
      </c>
      <c r="L216" s="38" t="str">
        <f t="shared" ca="1" si="116"/>
        <v/>
      </c>
      <c r="M216" s="38" t="str">
        <f t="shared" ref="M216:N216" ca="1" si="117">IFERROR(M10/M$4,"")</f>
        <v/>
      </c>
      <c r="N216" s="38" t="str">
        <f t="shared" ca="1" si="117"/>
        <v/>
      </c>
      <c r="O216" s="32">
        <v>6</v>
      </c>
      <c r="P216" s="35" t="s">
        <v>18</v>
      </c>
      <c r="Q216" s="38" t="str">
        <f t="shared" ref="Q216:AA216" ca="1" si="118">IFERROR(Q10/Q$4,"")</f>
        <v/>
      </c>
      <c r="R216" s="38" t="str">
        <f t="shared" ca="1" si="118"/>
        <v/>
      </c>
      <c r="S216" s="38" t="str">
        <f t="shared" ca="1" si="118"/>
        <v/>
      </c>
      <c r="T216" s="38" t="str">
        <f t="shared" ca="1" si="118"/>
        <v/>
      </c>
      <c r="U216" s="38" t="str">
        <f t="shared" ca="1" si="118"/>
        <v/>
      </c>
      <c r="V216" s="38" t="str">
        <f t="shared" ca="1" si="118"/>
        <v/>
      </c>
      <c r="W216" s="38" t="str">
        <f t="shared" ca="1" si="118"/>
        <v/>
      </c>
      <c r="X216" s="38" t="str">
        <f t="shared" ca="1" si="118"/>
        <v/>
      </c>
      <c r="Y216" s="38" t="str">
        <f t="shared" ca="1" si="118"/>
        <v/>
      </c>
      <c r="Z216" s="38" t="str">
        <f t="shared" ca="1" si="118"/>
        <v/>
      </c>
      <c r="AA216" s="38" t="str">
        <f t="shared" ca="1" si="118"/>
        <v/>
      </c>
      <c r="AB216" s="38" t="str">
        <f t="shared" ref="AA216:AB216" ca="1" si="119">IFERROR(AB10/AB$4,"")</f>
        <v/>
      </c>
      <c r="AC216" s="32">
        <v>6</v>
      </c>
      <c r="AD216" s="35" t="s">
        <v>18</v>
      </c>
      <c r="AE216" s="38" t="str">
        <f t="shared" ref="AE216:AN216" ca="1" si="120">IFERROR(AE10/AE$4,"")</f>
        <v/>
      </c>
      <c r="AF216" s="38" t="str">
        <f t="shared" ca="1" si="120"/>
        <v/>
      </c>
      <c r="AG216" s="38" t="str">
        <f t="shared" ca="1" si="120"/>
        <v/>
      </c>
      <c r="AH216" s="38" t="str">
        <f t="shared" ca="1" si="120"/>
        <v/>
      </c>
      <c r="AI216" s="38" t="str">
        <f t="shared" ca="1" si="120"/>
        <v/>
      </c>
      <c r="AJ216" s="38" t="str">
        <f t="shared" ca="1" si="120"/>
        <v/>
      </c>
      <c r="AK216" s="38" t="str">
        <f t="shared" ca="1" si="120"/>
        <v/>
      </c>
      <c r="AL216" s="38" t="str">
        <f t="shared" ca="1" si="120"/>
        <v/>
      </c>
      <c r="AM216" s="38" t="str">
        <f t="shared" ca="1" si="120"/>
        <v/>
      </c>
      <c r="AN216" s="38" t="str">
        <f t="shared" ca="1" si="120"/>
        <v/>
      </c>
      <c r="AO216" s="38" t="str">
        <f t="shared" ref="AN216:AO216" ca="1" si="121">IFERROR(AO10/AO$4,"")</f>
        <v/>
      </c>
      <c r="AP216" s="30"/>
      <c r="AQ216" s="35" t="s">
        <v>18</v>
      </c>
      <c r="AR216" s="39" t="str">
        <f>IFERROR(IF(#REF!=TRUE,'DATA - økonomi'!AM10,IF(#REF!=TRUE,'DATA - økonomi'!AM112,IF(#REF!=TRUE,'DATA - økonomi'!AM214,IF(#REF!=TRUE,'DATA - økonomi'!AM316,IF(#REF!=TRUE,'DATA - økonomi'!AM316+'DATA - økonomi'!AM214+'DATA - økonomi'!AM112,"")))))/AR113*1000,"")</f>
        <v/>
      </c>
      <c r="AS216" s="39" t="str">
        <f>IFERROR(IF(#REF!=TRUE,'DATA - økonomi'!AN10,IF(#REF!=TRUE,'DATA - økonomi'!AN112,IF(#REF!=TRUE,'DATA - økonomi'!AN214,IF(#REF!=TRUE,'DATA - økonomi'!AN316,IF(#REF!=TRUE,'DATA - økonomi'!AN316+'DATA - økonomi'!AN214+'DATA - økonomi'!AN112,"")))))/AS113*1000,"")</f>
        <v/>
      </c>
      <c r="AT216" s="39" t="str">
        <f>IFERROR(IF(#REF!=TRUE,'DATA - økonomi'!AO10,IF(#REF!=TRUE,'DATA - økonomi'!AO112,IF(#REF!=TRUE,'DATA - økonomi'!AO214,IF(#REF!=TRUE,'DATA - økonomi'!AO316,IF(#REF!=TRUE,'DATA - økonomi'!AO316+'DATA - økonomi'!AO214+'DATA - økonomi'!AO112,"")))))/AT113*1000,"")</f>
        <v/>
      </c>
      <c r="AU216" s="39" t="str">
        <f>IFERROR(IF(#REF!=TRUE,'DATA - økonomi'!AP10,IF(#REF!=TRUE,'DATA - økonomi'!AP112,IF(#REF!=TRUE,'DATA - økonomi'!AP214,IF(#REF!=TRUE,'DATA - økonomi'!AP316,IF(#REF!=TRUE,'DATA - økonomi'!AP316+'DATA - økonomi'!AP214+'DATA - økonomi'!AP112,"")))))/AU113*1000,"")</f>
        <v/>
      </c>
      <c r="AV216" s="39" t="str">
        <f>IFERROR(IF(#REF!=TRUE,'DATA - økonomi'!AQ10,IF(#REF!=TRUE,'DATA - økonomi'!AQ112,IF(#REF!=TRUE,'DATA - økonomi'!AQ214,IF(#REF!=TRUE,'DATA - økonomi'!AQ316,IF(#REF!=TRUE,'DATA - økonomi'!AQ316+'DATA - økonomi'!AQ214+'DATA - økonomi'!AQ112,"")))))/AV113*1000,"")</f>
        <v/>
      </c>
      <c r="AW216" s="39" t="str">
        <f>IFERROR(IF(#REF!=TRUE,'DATA - økonomi'!AR10,IF(#REF!=TRUE,'DATA - økonomi'!AR112,IF(#REF!=TRUE,'DATA - økonomi'!AR214,IF(#REF!=TRUE,'DATA - økonomi'!AR316,IF(#REF!=TRUE,'DATA - økonomi'!AR316+'DATA - økonomi'!AR214+'DATA - økonomi'!AR112,"")))))/AW113*1000,"")</f>
        <v/>
      </c>
      <c r="AX216" s="39" t="str">
        <f>IFERROR(IF(#REF!=TRUE,'DATA - økonomi'!AS10,IF(#REF!=TRUE,'DATA - økonomi'!AS112,IF(#REF!=TRUE,'DATA - økonomi'!AS214,IF(#REF!=TRUE,'DATA - økonomi'!AS316,IF(#REF!=TRUE,'DATA - økonomi'!AS316+'DATA - økonomi'!AS214+'DATA - økonomi'!AS112,"")))))/AX113*1000,"")</f>
        <v/>
      </c>
      <c r="AY216" s="39" t="str">
        <f>IFERROR(IF(#REF!=TRUE,'DATA - økonomi'!AT10,IF(#REF!=TRUE,'DATA - økonomi'!AT112,IF(#REF!=TRUE,'DATA - økonomi'!AT214,IF(#REF!=TRUE,'DATA - økonomi'!AT316,IF(#REF!=TRUE,'DATA - økonomi'!AT316+'DATA - økonomi'!AT214+'DATA - økonomi'!AT112,"")))))/AY113*1000,"")</f>
        <v/>
      </c>
      <c r="AZ216" s="39" t="str">
        <f>IFERROR(IF(#REF!=TRUE,'DATA - økonomi'!AU10,IF(#REF!=TRUE,'DATA - økonomi'!AU112,IF(#REF!=TRUE,'DATA - økonomi'!AU214,IF(#REF!=TRUE,'DATA - økonomi'!AU316,IF(#REF!=TRUE,'DATA - økonomi'!AU316+'DATA - økonomi'!AU214+'DATA - økonomi'!AU112,"")))))/AZ113*1000,"")</f>
        <v/>
      </c>
      <c r="BA216" s="39" t="str">
        <f>IFERROR(IF(#REF!=TRUE,'DATA - økonomi'!AV10,IF(#REF!=TRUE,'DATA - økonomi'!AV112,IF(#REF!=TRUE,'DATA - økonomi'!AV214,IF(#REF!=TRUE,'DATA - økonomi'!AV316,IF(#REF!=TRUE,'DATA - økonomi'!AV316+'DATA - økonomi'!AV214+'DATA - økonomi'!AV112,"")))))/BA113*1000,"")</f>
        <v/>
      </c>
      <c r="BB216" s="39" t="str">
        <f>IFERROR(IF(#REF!=TRUE,'DATA - økonomi'!AW10,IF(#REF!=TRUE,'DATA - økonomi'!AW112,IF(#REF!=TRUE,'DATA - økonomi'!AW214,IF(#REF!=TRUE,'DATA - økonomi'!AW316,IF(#REF!=TRUE,'DATA - økonomi'!AW316+'DATA - økonomi'!AW214+'DATA - økonomi'!AW112,"")))))/BB113*1000,"")</f>
        <v/>
      </c>
      <c r="BC216" s="30"/>
    </row>
    <row r="217" spans="1:55" x14ac:dyDescent="0.25">
      <c r="A217" s="32">
        <v>7</v>
      </c>
      <c r="B217" s="35" t="s">
        <v>19</v>
      </c>
      <c r="C217" s="38" t="str">
        <f t="shared" ref="C217:L217" ca="1" si="122">IFERROR(C11/C$4,"")</f>
        <v/>
      </c>
      <c r="D217" s="38" t="str">
        <f t="shared" ca="1" si="122"/>
        <v/>
      </c>
      <c r="E217" s="38" t="str">
        <f t="shared" ca="1" si="122"/>
        <v/>
      </c>
      <c r="F217" s="38" t="str">
        <f t="shared" ca="1" si="122"/>
        <v/>
      </c>
      <c r="G217" s="38" t="str">
        <f t="shared" ca="1" si="122"/>
        <v/>
      </c>
      <c r="H217" s="38" t="str">
        <f t="shared" ca="1" si="122"/>
        <v/>
      </c>
      <c r="I217" s="38" t="str">
        <f t="shared" ca="1" si="122"/>
        <v/>
      </c>
      <c r="J217" s="38" t="str">
        <f t="shared" ca="1" si="122"/>
        <v/>
      </c>
      <c r="K217" s="38" t="str">
        <f t="shared" ca="1" si="122"/>
        <v/>
      </c>
      <c r="L217" s="38" t="str">
        <f t="shared" ca="1" si="122"/>
        <v/>
      </c>
      <c r="M217" s="38" t="str">
        <f t="shared" ref="M217:N217" ca="1" si="123">IFERROR(M11/M$4,"")</f>
        <v/>
      </c>
      <c r="N217" s="38" t="str">
        <f t="shared" ca="1" si="123"/>
        <v/>
      </c>
      <c r="O217" s="32">
        <v>7</v>
      </c>
      <c r="P217" s="35" t="s">
        <v>19</v>
      </c>
      <c r="Q217" s="38" t="str">
        <f t="shared" ref="Q217:AA217" ca="1" si="124">IFERROR(Q11/Q$4,"")</f>
        <v/>
      </c>
      <c r="R217" s="38" t="str">
        <f t="shared" ca="1" si="124"/>
        <v/>
      </c>
      <c r="S217" s="38" t="str">
        <f t="shared" ca="1" si="124"/>
        <v/>
      </c>
      <c r="T217" s="38" t="str">
        <f t="shared" ca="1" si="124"/>
        <v/>
      </c>
      <c r="U217" s="38" t="str">
        <f t="shared" ca="1" si="124"/>
        <v/>
      </c>
      <c r="V217" s="38" t="str">
        <f t="shared" ca="1" si="124"/>
        <v/>
      </c>
      <c r="W217" s="38" t="str">
        <f t="shared" ca="1" si="124"/>
        <v/>
      </c>
      <c r="X217" s="38" t="str">
        <f t="shared" ca="1" si="124"/>
        <v/>
      </c>
      <c r="Y217" s="38" t="str">
        <f t="shared" ca="1" si="124"/>
        <v/>
      </c>
      <c r="Z217" s="38" t="str">
        <f t="shared" ca="1" si="124"/>
        <v/>
      </c>
      <c r="AA217" s="38" t="str">
        <f t="shared" ca="1" si="124"/>
        <v/>
      </c>
      <c r="AB217" s="38" t="str">
        <f t="shared" ref="AA217:AB217" ca="1" si="125">IFERROR(AB11/AB$4,"")</f>
        <v/>
      </c>
      <c r="AC217" s="32">
        <v>7</v>
      </c>
      <c r="AD217" s="35" t="s">
        <v>19</v>
      </c>
      <c r="AE217" s="38" t="str">
        <f t="shared" ref="AE217:AN217" ca="1" si="126">IFERROR(AE11/AE$4,"")</f>
        <v/>
      </c>
      <c r="AF217" s="38" t="str">
        <f t="shared" ca="1" si="126"/>
        <v/>
      </c>
      <c r="AG217" s="38" t="str">
        <f t="shared" ca="1" si="126"/>
        <v/>
      </c>
      <c r="AH217" s="38" t="str">
        <f t="shared" ca="1" si="126"/>
        <v/>
      </c>
      <c r="AI217" s="38" t="str">
        <f t="shared" ca="1" si="126"/>
        <v/>
      </c>
      <c r="AJ217" s="38" t="str">
        <f t="shared" ca="1" si="126"/>
        <v/>
      </c>
      <c r="AK217" s="38" t="str">
        <f t="shared" ca="1" si="126"/>
        <v/>
      </c>
      <c r="AL217" s="38" t="str">
        <f t="shared" ca="1" si="126"/>
        <v/>
      </c>
      <c r="AM217" s="38" t="str">
        <f t="shared" ca="1" si="126"/>
        <v/>
      </c>
      <c r="AN217" s="38" t="str">
        <f t="shared" ca="1" si="126"/>
        <v/>
      </c>
      <c r="AO217" s="38" t="str">
        <f t="shared" ref="AN217:AO217" ca="1" si="127">IFERROR(AO11/AO$4,"")</f>
        <v/>
      </c>
      <c r="AP217" s="30"/>
      <c r="AQ217" s="35" t="s">
        <v>19</v>
      </c>
      <c r="AR217" s="39" t="str">
        <f>IFERROR(IF(#REF!=TRUE,'DATA - økonomi'!AM11,IF(#REF!=TRUE,'DATA - økonomi'!AM113,IF(#REF!=TRUE,'DATA - økonomi'!AM215,IF(#REF!=TRUE,'DATA - økonomi'!AM317,IF(#REF!=TRUE,'DATA - økonomi'!AM317+'DATA - økonomi'!AM215+'DATA - økonomi'!AM113,"")))))/AR114*1000,"")</f>
        <v/>
      </c>
      <c r="AS217" s="39" t="str">
        <f>IFERROR(IF(#REF!=TRUE,'DATA - økonomi'!AN11,IF(#REF!=TRUE,'DATA - økonomi'!AN113,IF(#REF!=TRUE,'DATA - økonomi'!AN215,IF(#REF!=TRUE,'DATA - økonomi'!AN317,IF(#REF!=TRUE,'DATA - økonomi'!AN317+'DATA - økonomi'!AN215+'DATA - økonomi'!AN113,"")))))/AS114*1000,"")</f>
        <v/>
      </c>
      <c r="AT217" s="39" t="str">
        <f>IFERROR(IF(#REF!=TRUE,'DATA - økonomi'!AO11,IF(#REF!=TRUE,'DATA - økonomi'!AO113,IF(#REF!=TRUE,'DATA - økonomi'!AO215,IF(#REF!=TRUE,'DATA - økonomi'!AO317,IF(#REF!=TRUE,'DATA - økonomi'!AO317+'DATA - økonomi'!AO215+'DATA - økonomi'!AO113,"")))))/AT114*1000,"")</f>
        <v/>
      </c>
      <c r="AU217" s="39" t="str">
        <f>IFERROR(IF(#REF!=TRUE,'DATA - økonomi'!AP11,IF(#REF!=TRUE,'DATA - økonomi'!AP113,IF(#REF!=TRUE,'DATA - økonomi'!AP215,IF(#REF!=TRUE,'DATA - økonomi'!AP317,IF(#REF!=TRUE,'DATA - økonomi'!AP317+'DATA - økonomi'!AP215+'DATA - økonomi'!AP113,"")))))/AU114*1000,"")</f>
        <v/>
      </c>
      <c r="AV217" s="39" t="str">
        <f>IFERROR(IF(#REF!=TRUE,'DATA - økonomi'!AQ11,IF(#REF!=TRUE,'DATA - økonomi'!AQ113,IF(#REF!=TRUE,'DATA - økonomi'!AQ215,IF(#REF!=TRUE,'DATA - økonomi'!AQ317,IF(#REF!=TRUE,'DATA - økonomi'!AQ317+'DATA - økonomi'!AQ215+'DATA - økonomi'!AQ113,"")))))/AV114*1000,"")</f>
        <v/>
      </c>
      <c r="AW217" s="39" t="str">
        <f>IFERROR(IF(#REF!=TRUE,'DATA - økonomi'!AR11,IF(#REF!=TRUE,'DATA - økonomi'!AR113,IF(#REF!=TRUE,'DATA - økonomi'!AR215,IF(#REF!=TRUE,'DATA - økonomi'!AR317,IF(#REF!=TRUE,'DATA - økonomi'!AR317+'DATA - økonomi'!AR215+'DATA - økonomi'!AR113,"")))))/AW114*1000,"")</f>
        <v/>
      </c>
      <c r="AX217" s="39" t="str">
        <f>IFERROR(IF(#REF!=TRUE,'DATA - økonomi'!AS11,IF(#REF!=TRUE,'DATA - økonomi'!AS113,IF(#REF!=TRUE,'DATA - økonomi'!AS215,IF(#REF!=TRUE,'DATA - økonomi'!AS317,IF(#REF!=TRUE,'DATA - økonomi'!AS317+'DATA - økonomi'!AS215+'DATA - økonomi'!AS113,"")))))/AX114*1000,"")</f>
        <v/>
      </c>
      <c r="AY217" s="39" t="str">
        <f>IFERROR(IF(#REF!=TRUE,'DATA - økonomi'!AT11,IF(#REF!=TRUE,'DATA - økonomi'!AT113,IF(#REF!=TRUE,'DATA - økonomi'!AT215,IF(#REF!=TRUE,'DATA - økonomi'!AT317,IF(#REF!=TRUE,'DATA - økonomi'!AT317+'DATA - økonomi'!AT215+'DATA - økonomi'!AT113,"")))))/AY114*1000,"")</f>
        <v/>
      </c>
      <c r="AZ217" s="39" t="str">
        <f>IFERROR(IF(#REF!=TRUE,'DATA - økonomi'!AU11,IF(#REF!=TRUE,'DATA - økonomi'!AU113,IF(#REF!=TRUE,'DATA - økonomi'!AU215,IF(#REF!=TRUE,'DATA - økonomi'!AU317,IF(#REF!=TRUE,'DATA - økonomi'!AU317+'DATA - økonomi'!AU215+'DATA - økonomi'!AU113,"")))))/AZ114*1000,"")</f>
        <v/>
      </c>
      <c r="BA217" s="39" t="str">
        <f>IFERROR(IF(#REF!=TRUE,'DATA - økonomi'!AV11,IF(#REF!=TRUE,'DATA - økonomi'!AV113,IF(#REF!=TRUE,'DATA - økonomi'!AV215,IF(#REF!=TRUE,'DATA - økonomi'!AV317,IF(#REF!=TRUE,'DATA - økonomi'!AV317+'DATA - økonomi'!AV215+'DATA - økonomi'!AV113,"")))))/BA114*1000,"")</f>
        <v/>
      </c>
      <c r="BB217" s="39" t="str">
        <f>IFERROR(IF(#REF!=TRUE,'DATA - økonomi'!AW11,IF(#REF!=TRUE,'DATA - økonomi'!AW113,IF(#REF!=TRUE,'DATA - økonomi'!AW215,IF(#REF!=TRUE,'DATA - økonomi'!AW317,IF(#REF!=TRUE,'DATA - økonomi'!AW317+'DATA - økonomi'!AW215+'DATA - økonomi'!AW113,"")))))/BB114*1000,"")</f>
        <v/>
      </c>
      <c r="BC217" s="30"/>
    </row>
    <row r="218" spans="1:55" x14ac:dyDescent="0.25">
      <c r="A218" s="32">
        <v>8</v>
      </c>
      <c r="B218" s="35" t="s">
        <v>20</v>
      </c>
      <c r="C218" s="38" t="str">
        <f t="shared" ref="C218:L218" ca="1" si="128">IFERROR(C12/C$4,"")</f>
        <v/>
      </c>
      <c r="D218" s="38" t="str">
        <f t="shared" ca="1" si="128"/>
        <v/>
      </c>
      <c r="E218" s="38" t="str">
        <f t="shared" ca="1" si="128"/>
        <v/>
      </c>
      <c r="F218" s="38" t="str">
        <f t="shared" ca="1" si="128"/>
        <v/>
      </c>
      <c r="G218" s="38" t="str">
        <f t="shared" ca="1" si="128"/>
        <v/>
      </c>
      <c r="H218" s="38" t="str">
        <f t="shared" ca="1" si="128"/>
        <v/>
      </c>
      <c r="I218" s="38" t="str">
        <f t="shared" ca="1" si="128"/>
        <v/>
      </c>
      <c r="J218" s="38" t="str">
        <f t="shared" ca="1" si="128"/>
        <v/>
      </c>
      <c r="K218" s="38" t="str">
        <f t="shared" ca="1" si="128"/>
        <v/>
      </c>
      <c r="L218" s="38" t="str">
        <f t="shared" ca="1" si="128"/>
        <v/>
      </c>
      <c r="M218" s="38" t="str">
        <f t="shared" ref="M218:N218" ca="1" si="129">IFERROR(M12/M$4,"")</f>
        <v/>
      </c>
      <c r="N218" s="38" t="str">
        <f t="shared" ca="1" si="129"/>
        <v/>
      </c>
      <c r="O218" s="32">
        <v>8</v>
      </c>
      <c r="P218" s="35" t="s">
        <v>20</v>
      </c>
      <c r="Q218" s="38" t="str">
        <f t="shared" ref="Q218:AA218" ca="1" si="130">IFERROR(Q12/Q$4,"")</f>
        <v/>
      </c>
      <c r="R218" s="38" t="str">
        <f t="shared" ca="1" si="130"/>
        <v/>
      </c>
      <c r="S218" s="38" t="str">
        <f t="shared" ca="1" si="130"/>
        <v/>
      </c>
      <c r="T218" s="38" t="str">
        <f t="shared" ca="1" si="130"/>
        <v/>
      </c>
      <c r="U218" s="38" t="str">
        <f t="shared" ca="1" si="130"/>
        <v/>
      </c>
      <c r="V218" s="38" t="str">
        <f t="shared" ca="1" si="130"/>
        <v/>
      </c>
      <c r="W218" s="38" t="str">
        <f t="shared" ca="1" si="130"/>
        <v/>
      </c>
      <c r="X218" s="38" t="str">
        <f t="shared" ca="1" si="130"/>
        <v/>
      </c>
      <c r="Y218" s="38" t="str">
        <f t="shared" ca="1" si="130"/>
        <v/>
      </c>
      <c r="Z218" s="38" t="str">
        <f t="shared" ca="1" si="130"/>
        <v/>
      </c>
      <c r="AA218" s="38" t="str">
        <f t="shared" ca="1" si="130"/>
        <v/>
      </c>
      <c r="AB218" s="38" t="str">
        <f t="shared" ref="AA218:AB218" ca="1" si="131">IFERROR(AB12/AB$4,"")</f>
        <v/>
      </c>
      <c r="AC218" s="32">
        <v>8</v>
      </c>
      <c r="AD218" s="35" t="s">
        <v>20</v>
      </c>
      <c r="AE218" s="38" t="str">
        <f t="shared" ref="AE218:AN218" ca="1" si="132">IFERROR(AE12/AE$4,"")</f>
        <v/>
      </c>
      <c r="AF218" s="38" t="str">
        <f t="shared" ca="1" si="132"/>
        <v/>
      </c>
      <c r="AG218" s="38" t="str">
        <f t="shared" ca="1" si="132"/>
        <v/>
      </c>
      <c r="AH218" s="38" t="str">
        <f t="shared" ca="1" si="132"/>
        <v/>
      </c>
      <c r="AI218" s="38" t="str">
        <f t="shared" ca="1" si="132"/>
        <v/>
      </c>
      <c r="AJ218" s="38" t="str">
        <f t="shared" ca="1" si="132"/>
        <v/>
      </c>
      <c r="AK218" s="38" t="str">
        <f t="shared" ca="1" si="132"/>
        <v/>
      </c>
      <c r="AL218" s="38" t="str">
        <f t="shared" ca="1" si="132"/>
        <v/>
      </c>
      <c r="AM218" s="38" t="str">
        <f t="shared" ca="1" si="132"/>
        <v/>
      </c>
      <c r="AN218" s="38" t="str">
        <f t="shared" ca="1" si="132"/>
        <v/>
      </c>
      <c r="AO218" s="38" t="str">
        <f t="shared" ref="AN218:AO218" ca="1" si="133">IFERROR(AO12/AO$4,"")</f>
        <v/>
      </c>
      <c r="AP218" s="30"/>
      <c r="AQ218" s="35" t="s">
        <v>20</v>
      </c>
      <c r="AR218" s="39" t="str">
        <f>IFERROR(IF(#REF!=TRUE,'DATA - økonomi'!AM12,IF(#REF!=TRUE,'DATA - økonomi'!AM114,IF(#REF!=TRUE,'DATA - økonomi'!AM216,IF(#REF!=TRUE,'DATA - økonomi'!AM318,IF(#REF!=TRUE,'DATA - økonomi'!AM318+'DATA - økonomi'!AM216+'DATA - økonomi'!AM114,"")))))/AR115*1000,"")</f>
        <v/>
      </c>
      <c r="AS218" s="39" t="str">
        <f>IFERROR(IF(#REF!=TRUE,'DATA - økonomi'!AN12,IF(#REF!=TRUE,'DATA - økonomi'!AN114,IF(#REF!=TRUE,'DATA - økonomi'!AN216,IF(#REF!=TRUE,'DATA - økonomi'!AN318,IF(#REF!=TRUE,'DATA - økonomi'!AN318+'DATA - økonomi'!AN216+'DATA - økonomi'!AN114,"")))))/AS115*1000,"")</f>
        <v/>
      </c>
      <c r="AT218" s="39" t="str">
        <f>IFERROR(IF(#REF!=TRUE,'DATA - økonomi'!AO12,IF(#REF!=TRUE,'DATA - økonomi'!AO114,IF(#REF!=TRUE,'DATA - økonomi'!AO216,IF(#REF!=TRUE,'DATA - økonomi'!AO318,IF(#REF!=TRUE,'DATA - økonomi'!AO318+'DATA - økonomi'!AO216+'DATA - økonomi'!AO114,"")))))/AT115*1000,"")</f>
        <v/>
      </c>
      <c r="AU218" s="39" t="str">
        <f>IFERROR(IF(#REF!=TRUE,'DATA - økonomi'!AP12,IF(#REF!=TRUE,'DATA - økonomi'!AP114,IF(#REF!=TRUE,'DATA - økonomi'!AP216,IF(#REF!=TRUE,'DATA - økonomi'!AP318,IF(#REF!=TRUE,'DATA - økonomi'!AP318+'DATA - økonomi'!AP216+'DATA - økonomi'!AP114,"")))))/AU115*1000,"")</f>
        <v/>
      </c>
      <c r="AV218" s="39" t="str">
        <f>IFERROR(IF(#REF!=TRUE,'DATA - økonomi'!AQ12,IF(#REF!=TRUE,'DATA - økonomi'!AQ114,IF(#REF!=TRUE,'DATA - økonomi'!AQ216,IF(#REF!=TRUE,'DATA - økonomi'!AQ318,IF(#REF!=TRUE,'DATA - økonomi'!AQ318+'DATA - økonomi'!AQ216+'DATA - økonomi'!AQ114,"")))))/AV115*1000,"")</f>
        <v/>
      </c>
      <c r="AW218" s="39" t="str">
        <f>IFERROR(IF(#REF!=TRUE,'DATA - økonomi'!AR12,IF(#REF!=TRUE,'DATA - økonomi'!AR114,IF(#REF!=TRUE,'DATA - økonomi'!AR216,IF(#REF!=TRUE,'DATA - økonomi'!AR318,IF(#REF!=TRUE,'DATA - økonomi'!AR318+'DATA - økonomi'!AR216+'DATA - økonomi'!AR114,"")))))/AW115*1000,"")</f>
        <v/>
      </c>
      <c r="AX218" s="39" t="str">
        <f>IFERROR(IF(#REF!=TRUE,'DATA - økonomi'!AS12,IF(#REF!=TRUE,'DATA - økonomi'!AS114,IF(#REF!=TRUE,'DATA - økonomi'!AS216,IF(#REF!=TRUE,'DATA - økonomi'!AS318,IF(#REF!=TRUE,'DATA - økonomi'!AS318+'DATA - økonomi'!AS216+'DATA - økonomi'!AS114,"")))))/AX115*1000,"")</f>
        <v/>
      </c>
      <c r="AY218" s="39" t="str">
        <f>IFERROR(IF(#REF!=TRUE,'DATA - økonomi'!AT12,IF(#REF!=TRUE,'DATA - økonomi'!AT114,IF(#REF!=TRUE,'DATA - økonomi'!AT216,IF(#REF!=TRUE,'DATA - økonomi'!AT318,IF(#REF!=TRUE,'DATA - økonomi'!AT318+'DATA - økonomi'!AT216+'DATA - økonomi'!AT114,"")))))/AY115*1000,"")</f>
        <v/>
      </c>
      <c r="AZ218" s="39" t="str">
        <f>IFERROR(IF(#REF!=TRUE,'DATA - økonomi'!AU12,IF(#REF!=TRUE,'DATA - økonomi'!AU114,IF(#REF!=TRUE,'DATA - økonomi'!AU216,IF(#REF!=TRUE,'DATA - økonomi'!AU318,IF(#REF!=TRUE,'DATA - økonomi'!AU318+'DATA - økonomi'!AU216+'DATA - økonomi'!AU114,"")))))/AZ115*1000,"")</f>
        <v/>
      </c>
      <c r="BA218" s="39" t="str">
        <f>IFERROR(IF(#REF!=TRUE,'DATA - økonomi'!AV12,IF(#REF!=TRUE,'DATA - økonomi'!AV114,IF(#REF!=TRUE,'DATA - økonomi'!AV216,IF(#REF!=TRUE,'DATA - økonomi'!AV318,IF(#REF!=TRUE,'DATA - økonomi'!AV318+'DATA - økonomi'!AV216+'DATA - økonomi'!AV114,"")))))/BA115*1000,"")</f>
        <v/>
      </c>
      <c r="BB218" s="39" t="str">
        <f>IFERROR(IF(#REF!=TRUE,'DATA - økonomi'!AW12,IF(#REF!=TRUE,'DATA - økonomi'!AW114,IF(#REF!=TRUE,'DATA - økonomi'!AW216,IF(#REF!=TRUE,'DATA - økonomi'!AW318,IF(#REF!=TRUE,'DATA - økonomi'!AW318+'DATA - økonomi'!AW216+'DATA - økonomi'!AW114,"")))))/BB115*1000,"")</f>
        <v/>
      </c>
      <c r="BC218" s="30"/>
    </row>
    <row r="219" spans="1:55" x14ac:dyDescent="0.25">
      <c r="A219" s="32">
        <v>9</v>
      </c>
      <c r="B219" s="35" t="s">
        <v>21</v>
      </c>
      <c r="C219" s="38" t="str">
        <f t="shared" ref="C219:L219" ca="1" si="134">IFERROR(C13/C$4,"")</f>
        <v/>
      </c>
      <c r="D219" s="38" t="str">
        <f t="shared" ca="1" si="134"/>
        <v/>
      </c>
      <c r="E219" s="38" t="str">
        <f t="shared" ca="1" si="134"/>
        <v/>
      </c>
      <c r="F219" s="38" t="str">
        <f t="shared" ca="1" si="134"/>
        <v/>
      </c>
      <c r="G219" s="38" t="str">
        <f t="shared" ca="1" si="134"/>
        <v/>
      </c>
      <c r="H219" s="38" t="str">
        <f t="shared" ca="1" si="134"/>
        <v/>
      </c>
      <c r="I219" s="38" t="str">
        <f t="shared" ca="1" si="134"/>
        <v/>
      </c>
      <c r="J219" s="38" t="str">
        <f t="shared" ca="1" si="134"/>
        <v/>
      </c>
      <c r="K219" s="38" t="str">
        <f t="shared" ca="1" si="134"/>
        <v/>
      </c>
      <c r="L219" s="38" t="str">
        <f t="shared" ca="1" si="134"/>
        <v/>
      </c>
      <c r="M219" s="38" t="str">
        <f t="shared" ref="M219:N219" ca="1" si="135">IFERROR(M13/M$4,"")</f>
        <v/>
      </c>
      <c r="N219" s="38" t="str">
        <f t="shared" ca="1" si="135"/>
        <v/>
      </c>
      <c r="O219" s="32">
        <v>9</v>
      </c>
      <c r="P219" s="35" t="s">
        <v>21</v>
      </c>
      <c r="Q219" s="38" t="str">
        <f t="shared" ref="Q219:AA219" ca="1" si="136">IFERROR(Q13/Q$4,"")</f>
        <v/>
      </c>
      <c r="R219" s="38" t="str">
        <f t="shared" ca="1" si="136"/>
        <v/>
      </c>
      <c r="S219" s="38" t="str">
        <f t="shared" ca="1" si="136"/>
        <v/>
      </c>
      <c r="T219" s="38" t="str">
        <f t="shared" ca="1" si="136"/>
        <v/>
      </c>
      <c r="U219" s="38" t="str">
        <f t="shared" ca="1" si="136"/>
        <v/>
      </c>
      <c r="V219" s="38" t="str">
        <f t="shared" ca="1" si="136"/>
        <v/>
      </c>
      <c r="W219" s="38" t="str">
        <f t="shared" ca="1" si="136"/>
        <v/>
      </c>
      <c r="X219" s="38" t="str">
        <f t="shared" ca="1" si="136"/>
        <v/>
      </c>
      <c r="Y219" s="38" t="str">
        <f t="shared" ca="1" si="136"/>
        <v/>
      </c>
      <c r="Z219" s="38" t="str">
        <f t="shared" ca="1" si="136"/>
        <v/>
      </c>
      <c r="AA219" s="38" t="str">
        <f t="shared" ca="1" si="136"/>
        <v/>
      </c>
      <c r="AB219" s="38" t="str">
        <f t="shared" ref="AA219:AB219" ca="1" si="137">IFERROR(AB13/AB$4,"")</f>
        <v/>
      </c>
      <c r="AC219" s="32">
        <v>9</v>
      </c>
      <c r="AD219" s="35" t="s">
        <v>21</v>
      </c>
      <c r="AE219" s="38" t="str">
        <f t="shared" ref="AE219:AN219" ca="1" si="138">IFERROR(AE13/AE$4,"")</f>
        <v/>
      </c>
      <c r="AF219" s="38" t="str">
        <f t="shared" ca="1" si="138"/>
        <v/>
      </c>
      <c r="AG219" s="38" t="str">
        <f t="shared" ca="1" si="138"/>
        <v/>
      </c>
      <c r="AH219" s="38" t="str">
        <f t="shared" ca="1" si="138"/>
        <v/>
      </c>
      <c r="AI219" s="38" t="str">
        <f t="shared" ca="1" si="138"/>
        <v/>
      </c>
      <c r="AJ219" s="38" t="str">
        <f t="shared" ca="1" si="138"/>
        <v/>
      </c>
      <c r="AK219" s="38" t="str">
        <f t="shared" ca="1" si="138"/>
        <v/>
      </c>
      <c r="AL219" s="38" t="str">
        <f t="shared" ca="1" si="138"/>
        <v/>
      </c>
      <c r="AM219" s="38" t="str">
        <f t="shared" ca="1" si="138"/>
        <v/>
      </c>
      <c r="AN219" s="38" t="str">
        <f t="shared" ca="1" si="138"/>
        <v/>
      </c>
      <c r="AO219" s="38" t="str">
        <f t="shared" ref="AN219:AO219" ca="1" si="139">IFERROR(AO13/AO$4,"")</f>
        <v/>
      </c>
      <c r="AP219" s="30"/>
      <c r="AQ219" s="35" t="s">
        <v>21</v>
      </c>
      <c r="AR219" s="39" t="str">
        <f>IFERROR(IF(#REF!=TRUE,'DATA - økonomi'!AM13,IF(#REF!=TRUE,'DATA - økonomi'!AM115,IF(#REF!=TRUE,'DATA - økonomi'!AM217,IF(#REF!=TRUE,'DATA - økonomi'!AM319,IF(#REF!=TRUE,'DATA - økonomi'!AM319+'DATA - økonomi'!AM217+'DATA - økonomi'!AM115,"")))))/AR116*1000,"")</f>
        <v/>
      </c>
      <c r="AS219" s="39" t="str">
        <f>IFERROR(IF(#REF!=TRUE,'DATA - økonomi'!AN13,IF(#REF!=TRUE,'DATA - økonomi'!AN115,IF(#REF!=TRUE,'DATA - økonomi'!AN217,IF(#REF!=TRUE,'DATA - økonomi'!AN319,IF(#REF!=TRUE,'DATA - økonomi'!AN319+'DATA - økonomi'!AN217+'DATA - økonomi'!AN115,"")))))/AS116*1000,"")</f>
        <v/>
      </c>
      <c r="AT219" s="39" t="str">
        <f>IFERROR(IF(#REF!=TRUE,'DATA - økonomi'!AO13,IF(#REF!=TRUE,'DATA - økonomi'!AO115,IF(#REF!=TRUE,'DATA - økonomi'!AO217,IF(#REF!=TRUE,'DATA - økonomi'!AO319,IF(#REF!=TRUE,'DATA - økonomi'!AO319+'DATA - økonomi'!AO217+'DATA - økonomi'!AO115,"")))))/AT116*1000,"")</f>
        <v/>
      </c>
      <c r="AU219" s="39" t="str">
        <f>IFERROR(IF(#REF!=TRUE,'DATA - økonomi'!AP13,IF(#REF!=TRUE,'DATA - økonomi'!AP115,IF(#REF!=TRUE,'DATA - økonomi'!AP217,IF(#REF!=TRUE,'DATA - økonomi'!AP319,IF(#REF!=TRUE,'DATA - økonomi'!AP319+'DATA - økonomi'!AP217+'DATA - økonomi'!AP115,"")))))/AU116*1000,"")</f>
        <v/>
      </c>
      <c r="AV219" s="39" t="str">
        <f>IFERROR(IF(#REF!=TRUE,'DATA - økonomi'!AQ13,IF(#REF!=TRUE,'DATA - økonomi'!AQ115,IF(#REF!=TRUE,'DATA - økonomi'!AQ217,IF(#REF!=TRUE,'DATA - økonomi'!AQ319,IF(#REF!=TRUE,'DATA - økonomi'!AQ319+'DATA - økonomi'!AQ217+'DATA - økonomi'!AQ115,"")))))/AV116*1000,"")</f>
        <v/>
      </c>
      <c r="AW219" s="39" t="str">
        <f>IFERROR(IF(#REF!=TRUE,'DATA - økonomi'!AR13,IF(#REF!=TRUE,'DATA - økonomi'!AR115,IF(#REF!=TRUE,'DATA - økonomi'!AR217,IF(#REF!=TRUE,'DATA - økonomi'!AR319,IF(#REF!=TRUE,'DATA - økonomi'!AR319+'DATA - økonomi'!AR217+'DATA - økonomi'!AR115,"")))))/AW116*1000,"")</f>
        <v/>
      </c>
      <c r="AX219" s="39" t="str">
        <f>IFERROR(IF(#REF!=TRUE,'DATA - økonomi'!AS13,IF(#REF!=TRUE,'DATA - økonomi'!AS115,IF(#REF!=TRUE,'DATA - økonomi'!AS217,IF(#REF!=TRUE,'DATA - økonomi'!AS319,IF(#REF!=TRUE,'DATA - økonomi'!AS319+'DATA - økonomi'!AS217+'DATA - økonomi'!AS115,"")))))/AX116*1000,"")</f>
        <v/>
      </c>
      <c r="AY219" s="39" t="str">
        <f>IFERROR(IF(#REF!=TRUE,'DATA - økonomi'!AT13,IF(#REF!=TRUE,'DATA - økonomi'!AT115,IF(#REF!=TRUE,'DATA - økonomi'!AT217,IF(#REF!=TRUE,'DATA - økonomi'!AT319,IF(#REF!=TRUE,'DATA - økonomi'!AT319+'DATA - økonomi'!AT217+'DATA - økonomi'!AT115,"")))))/AY116*1000,"")</f>
        <v/>
      </c>
      <c r="AZ219" s="39" t="str">
        <f>IFERROR(IF(#REF!=TRUE,'DATA - økonomi'!AU13,IF(#REF!=TRUE,'DATA - økonomi'!AU115,IF(#REF!=TRUE,'DATA - økonomi'!AU217,IF(#REF!=TRUE,'DATA - økonomi'!AU319,IF(#REF!=TRUE,'DATA - økonomi'!AU319+'DATA - økonomi'!AU217+'DATA - økonomi'!AU115,"")))))/AZ116*1000,"")</f>
        <v/>
      </c>
      <c r="BA219" s="39" t="str">
        <f>IFERROR(IF(#REF!=TRUE,'DATA - økonomi'!AV13,IF(#REF!=TRUE,'DATA - økonomi'!AV115,IF(#REF!=TRUE,'DATA - økonomi'!AV217,IF(#REF!=TRUE,'DATA - økonomi'!AV319,IF(#REF!=TRUE,'DATA - økonomi'!AV319+'DATA - økonomi'!AV217+'DATA - økonomi'!AV115,"")))))/BA116*1000,"")</f>
        <v/>
      </c>
      <c r="BB219" s="39" t="str">
        <f>IFERROR(IF(#REF!=TRUE,'DATA - økonomi'!AW13,IF(#REF!=TRUE,'DATA - økonomi'!AW115,IF(#REF!=TRUE,'DATA - økonomi'!AW217,IF(#REF!=TRUE,'DATA - økonomi'!AW319,IF(#REF!=TRUE,'DATA - økonomi'!AW319+'DATA - økonomi'!AW217+'DATA - økonomi'!AW115,"")))))/BB116*1000,"")</f>
        <v/>
      </c>
      <c r="BC219" s="30"/>
    </row>
    <row r="220" spans="1:55" x14ac:dyDescent="0.25">
      <c r="A220" s="32">
        <v>10</v>
      </c>
      <c r="B220" s="35" t="s">
        <v>22</v>
      </c>
      <c r="C220" s="38" t="str">
        <f t="shared" ref="C220:L220" ca="1" si="140">IFERROR(C14/C$4,"")</f>
        <v/>
      </c>
      <c r="D220" s="38" t="str">
        <f t="shared" ca="1" si="140"/>
        <v/>
      </c>
      <c r="E220" s="38" t="str">
        <f t="shared" ca="1" si="140"/>
        <v/>
      </c>
      <c r="F220" s="38" t="str">
        <f t="shared" ca="1" si="140"/>
        <v/>
      </c>
      <c r="G220" s="38" t="str">
        <f t="shared" ca="1" si="140"/>
        <v/>
      </c>
      <c r="H220" s="38" t="str">
        <f t="shared" ca="1" si="140"/>
        <v/>
      </c>
      <c r="I220" s="38" t="str">
        <f t="shared" ca="1" si="140"/>
        <v/>
      </c>
      <c r="J220" s="38" t="str">
        <f t="shared" ca="1" si="140"/>
        <v/>
      </c>
      <c r="K220" s="38" t="str">
        <f t="shared" ca="1" si="140"/>
        <v/>
      </c>
      <c r="L220" s="38" t="str">
        <f t="shared" ca="1" si="140"/>
        <v/>
      </c>
      <c r="M220" s="38" t="str">
        <f t="shared" ref="M220:N220" ca="1" si="141">IFERROR(M14/M$4,"")</f>
        <v/>
      </c>
      <c r="N220" s="38" t="str">
        <f t="shared" ca="1" si="141"/>
        <v/>
      </c>
      <c r="O220" s="32">
        <v>10</v>
      </c>
      <c r="P220" s="35" t="s">
        <v>22</v>
      </c>
      <c r="Q220" s="38" t="str">
        <f t="shared" ref="Q220:AA220" ca="1" si="142">IFERROR(Q14/Q$4,"")</f>
        <v/>
      </c>
      <c r="R220" s="38" t="str">
        <f t="shared" ca="1" si="142"/>
        <v/>
      </c>
      <c r="S220" s="38" t="str">
        <f t="shared" ca="1" si="142"/>
        <v/>
      </c>
      <c r="T220" s="38" t="str">
        <f t="shared" ca="1" si="142"/>
        <v/>
      </c>
      <c r="U220" s="38" t="str">
        <f t="shared" ca="1" si="142"/>
        <v/>
      </c>
      <c r="V220" s="38" t="str">
        <f t="shared" ca="1" si="142"/>
        <v/>
      </c>
      <c r="W220" s="38" t="str">
        <f t="shared" ca="1" si="142"/>
        <v/>
      </c>
      <c r="X220" s="38" t="str">
        <f t="shared" ca="1" si="142"/>
        <v/>
      </c>
      <c r="Y220" s="38" t="str">
        <f t="shared" ca="1" si="142"/>
        <v/>
      </c>
      <c r="Z220" s="38" t="str">
        <f t="shared" ca="1" si="142"/>
        <v/>
      </c>
      <c r="AA220" s="38" t="str">
        <f t="shared" ca="1" si="142"/>
        <v/>
      </c>
      <c r="AB220" s="38" t="str">
        <f t="shared" ref="AA220:AB220" ca="1" si="143">IFERROR(AB14/AB$4,"")</f>
        <v/>
      </c>
      <c r="AC220" s="32">
        <v>10</v>
      </c>
      <c r="AD220" s="35" t="s">
        <v>22</v>
      </c>
      <c r="AE220" s="38" t="str">
        <f t="shared" ref="AE220:AN220" ca="1" si="144">IFERROR(AE14/AE$4,"")</f>
        <v/>
      </c>
      <c r="AF220" s="38" t="str">
        <f t="shared" ca="1" si="144"/>
        <v/>
      </c>
      <c r="AG220" s="38" t="str">
        <f t="shared" ca="1" si="144"/>
        <v/>
      </c>
      <c r="AH220" s="38" t="str">
        <f t="shared" ca="1" si="144"/>
        <v/>
      </c>
      <c r="AI220" s="38" t="str">
        <f t="shared" ca="1" si="144"/>
        <v/>
      </c>
      <c r="AJ220" s="38" t="str">
        <f t="shared" ca="1" si="144"/>
        <v/>
      </c>
      <c r="AK220" s="38" t="str">
        <f t="shared" ca="1" si="144"/>
        <v/>
      </c>
      <c r="AL220" s="38" t="str">
        <f t="shared" ca="1" si="144"/>
        <v/>
      </c>
      <c r="AM220" s="38" t="str">
        <f t="shared" ca="1" si="144"/>
        <v/>
      </c>
      <c r="AN220" s="38" t="str">
        <f t="shared" ca="1" si="144"/>
        <v/>
      </c>
      <c r="AO220" s="38" t="str">
        <f t="shared" ref="AN220:AO220" ca="1" si="145">IFERROR(AO14/AO$4,"")</f>
        <v/>
      </c>
      <c r="AP220" s="30"/>
      <c r="AQ220" s="35" t="s">
        <v>22</v>
      </c>
      <c r="AR220" s="39" t="str">
        <f>IFERROR(IF(#REF!=TRUE,'DATA - økonomi'!AM14,IF(#REF!=TRUE,'DATA - økonomi'!AM116,IF(#REF!=TRUE,'DATA - økonomi'!AM218,IF(#REF!=TRUE,'DATA - økonomi'!AM320,IF(#REF!=TRUE,'DATA - økonomi'!AM320+'DATA - økonomi'!AM218+'DATA - økonomi'!AM116,"")))))/AR117*1000,"")</f>
        <v/>
      </c>
      <c r="AS220" s="39" t="str">
        <f>IFERROR(IF(#REF!=TRUE,'DATA - økonomi'!AN14,IF(#REF!=TRUE,'DATA - økonomi'!AN116,IF(#REF!=TRUE,'DATA - økonomi'!AN218,IF(#REF!=TRUE,'DATA - økonomi'!AN320,IF(#REF!=TRUE,'DATA - økonomi'!AN320+'DATA - økonomi'!AN218+'DATA - økonomi'!AN116,"")))))/AS117*1000,"")</f>
        <v/>
      </c>
      <c r="AT220" s="39" t="str">
        <f>IFERROR(IF(#REF!=TRUE,'DATA - økonomi'!AO14,IF(#REF!=TRUE,'DATA - økonomi'!AO116,IF(#REF!=TRUE,'DATA - økonomi'!AO218,IF(#REF!=TRUE,'DATA - økonomi'!AO320,IF(#REF!=TRUE,'DATA - økonomi'!AO320+'DATA - økonomi'!AO218+'DATA - økonomi'!AO116,"")))))/AT117*1000,"")</f>
        <v/>
      </c>
      <c r="AU220" s="39" t="str">
        <f>IFERROR(IF(#REF!=TRUE,'DATA - økonomi'!AP14,IF(#REF!=TRUE,'DATA - økonomi'!AP116,IF(#REF!=TRUE,'DATA - økonomi'!AP218,IF(#REF!=TRUE,'DATA - økonomi'!AP320,IF(#REF!=TRUE,'DATA - økonomi'!AP320+'DATA - økonomi'!AP218+'DATA - økonomi'!AP116,"")))))/AU117*1000,"")</f>
        <v/>
      </c>
      <c r="AV220" s="39" t="str">
        <f>IFERROR(IF(#REF!=TRUE,'DATA - økonomi'!AQ14,IF(#REF!=TRUE,'DATA - økonomi'!AQ116,IF(#REF!=TRUE,'DATA - økonomi'!AQ218,IF(#REF!=TRUE,'DATA - økonomi'!AQ320,IF(#REF!=TRUE,'DATA - økonomi'!AQ320+'DATA - økonomi'!AQ218+'DATA - økonomi'!AQ116,"")))))/AV117*1000,"")</f>
        <v/>
      </c>
      <c r="AW220" s="39" t="str">
        <f>IFERROR(IF(#REF!=TRUE,'DATA - økonomi'!AR14,IF(#REF!=TRUE,'DATA - økonomi'!AR116,IF(#REF!=TRUE,'DATA - økonomi'!AR218,IF(#REF!=TRUE,'DATA - økonomi'!AR320,IF(#REF!=TRUE,'DATA - økonomi'!AR320+'DATA - økonomi'!AR218+'DATA - økonomi'!AR116,"")))))/AW117*1000,"")</f>
        <v/>
      </c>
      <c r="AX220" s="39" t="str">
        <f>IFERROR(IF(#REF!=TRUE,'DATA - økonomi'!AS14,IF(#REF!=TRUE,'DATA - økonomi'!AS116,IF(#REF!=TRUE,'DATA - økonomi'!AS218,IF(#REF!=TRUE,'DATA - økonomi'!AS320,IF(#REF!=TRUE,'DATA - økonomi'!AS320+'DATA - økonomi'!AS218+'DATA - økonomi'!AS116,"")))))/AX117*1000,"")</f>
        <v/>
      </c>
      <c r="AY220" s="39" t="str">
        <f>IFERROR(IF(#REF!=TRUE,'DATA - økonomi'!AT14,IF(#REF!=TRUE,'DATA - økonomi'!AT116,IF(#REF!=TRUE,'DATA - økonomi'!AT218,IF(#REF!=TRUE,'DATA - økonomi'!AT320,IF(#REF!=TRUE,'DATA - økonomi'!AT320+'DATA - økonomi'!AT218+'DATA - økonomi'!AT116,"")))))/AY117*1000,"")</f>
        <v/>
      </c>
      <c r="AZ220" s="39" t="str">
        <f>IFERROR(IF(#REF!=TRUE,'DATA - økonomi'!AU14,IF(#REF!=TRUE,'DATA - økonomi'!AU116,IF(#REF!=TRUE,'DATA - økonomi'!AU218,IF(#REF!=TRUE,'DATA - økonomi'!AU320,IF(#REF!=TRUE,'DATA - økonomi'!AU320+'DATA - økonomi'!AU218+'DATA - økonomi'!AU116,"")))))/AZ117*1000,"")</f>
        <v/>
      </c>
      <c r="BA220" s="39" t="str">
        <f>IFERROR(IF(#REF!=TRUE,'DATA - økonomi'!AV14,IF(#REF!=TRUE,'DATA - økonomi'!AV116,IF(#REF!=TRUE,'DATA - økonomi'!AV218,IF(#REF!=TRUE,'DATA - økonomi'!AV320,IF(#REF!=TRUE,'DATA - økonomi'!AV320+'DATA - økonomi'!AV218+'DATA - økonomi'!AV116,"")))))/BA117*1000,"")</f>
        <v/>
      </c>
      <c r="BB220" s="39" t="str">
        <f>IFERROR(IF(#REF!=TRUE,'DATA - økonomi'!AW14,IF(#REF!=TRUE,'DATA - økonomi'!AW116,IF(#REF!=TRUE,'DATA - økonomi'!AW218,IF(#REF!=TRUE,'DATA - økonomi'!AW320,IF(#REF!=TRUE,'DATA - økonomi'!AW320+'DATA - økonomi'!AW218+'DATA - økonomi'!AW116,"")))))/BB117*1000,"")</f>
        <v/>
      </c>
      <c r="BC220" s="30"/>
    </row>
    <row r="221" spans="1:55" x14ac:dyDescent="0.25">
      <c r="A221" s="32">
        <v>11</v>
      </c>
      <c r="B221" s="35" t="s">
        <v>23</v>
      </c>
      <c r="C221" s="38" t="str">
        <f t="shared" ref="C221:L221" ca="1" si="146">IFERROR(C15/C$4,"")</f>
        <v/>
      </c>
      <c r="D221" s="38" t="str">
        <f t="shared" ca="1" si="146"/>
        <v/>
      </c>
      <c r="E221" s="38" t="str">
        <f t="shared" ca="1" si="146"/>
        <v/>
      </c>
      <c r="F221" s="38" t="str">
        <f t="shared" ca="1" si="146"/>
        <v/>
      </c>
      <c r="G221" s="38" t="str">
        <f t="shared" ca="1" si="146"/>
        <v/>
      </c>
      <c r="H221" s="38" t="str">
        <f t="shared" ca="1" si="146"/>
        <v/>
      </c>
      <c r="I221" s="38" t="str">
        <f t="shared" ca="1" si="146"/>
        <v/>
      </c>
      <c r="J221" s="38" t="str">
        <f t="shared" ca="1" si="146"/>
        <v/>
      </c>
      <c r="K221" s="38" t="str">
        <f t="shared" ca="1" si="146"/>
        <v/>
      </c>
      <c r="L221" s="38" t="str">
        <f t="shared" ca="1" si="146"/>
        <v/>
      </c>
      <c r="M221" s="38" t="str">
        <f t="shared" ref="M221:N221" ca="1" si="147">IFERROR(M15/M$4,"")</f>
        <v/>
      </c>
      <c r="N221" s="38" t="str">
        <f t="shared" ca="1" si="147"/>
        <v/>
      </c>
      <c r="O221" s="32">
        <v>11</v>
      </c>
      <c r="P221" s="35" t="s">
        <v>23</v>
      </c>
      <c r="Q221" s="38" t="str">
        <f t="shared" ref="Q221:AA221" ca="1" si="148">IFERROR(Q15/Q$4,"")</f>
        <v/>
      </c>
      <c r="R221" s="38" t="str">
        <f t="shared" ca="1" si="148"/>
        <v/>
      </c>
      <c r="S221" s="38" t="str">
        <f t="shared" ca="1" si="148"/>
        <v/>
      </c>
      <c r="T221" s="38" t="str">
        <f t="shared" ca="1" si="148"/>
        <v/>
      </c>
      <c r="U221" s="38" t="str">
        <f t="shared" ca="1" si="148"/>
        <v/>
      </c>
      <c r="V221" s="38" t="str">
        <f t="shared" ca="1" si="148"/>
        <v/>
      </c>
      <c r="W221" s="38" t="str">
        <f t="shared" ca="1" si="148"/>
        <v/>
      </c>
      <c r="X221" s="38" t="str">
        <f t="shared" ca="1" si="148"/>
        <v/>
      </c>
      <c r="Y221" s="38" t="str">
        <f t="shared" ca="1" si="148"/>
        <v/>
      </c>
      <c r="Z221" s="38" t="str">
        <f t="shared" ca="1" si="148"/>
        <v/>
      </c>
      <c r="AA221" s="38" t="str">
        <f t="shared" ca="1" si="148"/>
        <v/>
      </c>
      <c r="AB221" s="38" t="str">
        <f t="shared" ref="AA221:AB221" ca="1" si="149">IFERROR(AB15/AB$4,"")</f>
        <v/>
      </c>
      <c r="AC221" s="32">
        <v>11</v>
      </c>
      <c r="AD221" s="35" t="s">
        <v>23</v>
      </c>
      <c r="AE221" s="38" t="str">
        <f t="shared" ref="AE221:AN221" ca="1" si="150">IFERROR(AE15/AE$4,"")</f>
        <v/>
      </c>
      <c r="AF221" s="38" t="str">
        <f t="shared" ca="1" si="150"/>
        <v/>
      </c>
      <c r="AG221" s="38" t="str">
        <f t="shared" ca="1" si="150"/>
        <v/>
      </c>
      <c r="AH221" s="38" t="str">
        <f t="shared" ca="1" si="150"/>
        <v/>
      </c>
      <c r="AI221" s="38" t="str">
        <f t="shared" ca="1" si="150"/>
        <v/>
      </c>
      <c r="AJ221" s="38" t="str">
        <f t="shared" ca="1" si="150"/>
        <v/>
      </c>
      <c r="AK221" s="38" t="str">
        <f t="shared" ca="1" si="150"/>
        <v/>
      </c>
      <c r="AL221" s="38" t="str">
        <f t="shared" ca="1" si="150"/>
        <v/>
      </c>
      <c r="AM221" s="38" t="str">
        <f t="shared" ca="1" si="150"/>
        <v/>
      </c>
      <c r="AN221" s="38" t="str">
        <f t="shared" ca="1" si="150"/>
        <v/>
      </c>
      <c r="AO221" s="38" t="str">
        <f t="shared" ref="AN221:AO221" ca="1" si="151">IFERROR(AO15/AO$4,"")</f>
        <v/>
      </c>
      <c r="AP221" s="30"/>
      <c r="AQ221" s="35" t="s">
        <v>23</v>
      </c>
      <c r="AR221" s="39" t="str">
        <f>IFERROR(IF(#REF!=TRUE,'DATA - økonomi'!AM15,IF(#REF!=TRUE,'DATA - økonomi'!AM117,IF(#REF!=TRUE,'DATA - økonomi'!AM219,IF(#REF!=TRUE,'DATA - økonomi'!AM321,IF(#REF!=TRUE,'DATA - økonomi'!AM321+'DATA - økonomi'!AM219+'DATA - økonomi'!AM117,"")))))/AR118*1000,"")</f>
        <v/>
      </c>
      <c r="AS221" s="39" t="str">
        <f>IFERROR(IF(#REF!=TRUE,'DATA - økonomi'!AN15,IF(#REF!=TRUE,'DATA - økonomi'!AN117,IF(#REF!=TRUE,'DATA - økonomi'!AN219,IF(#REF!=TRUE,'DATA - økonomi'!AN321,IF(#REF!=TRUE,'DATA - økonomi'!AN321+'DATA - økonomi'!AN219+'DATA - økonomi'!AN117,"")))))/AS118*1000,"")</f>
        <v/>
      </c>
      <c r="AT221" s="39" t="str">
        <f>IFERROR(IF(#REF!=TRUE,'DATA - økonomi'!AO15,IF(#REF!=TRUE,'DATA - økonomi'!AO117,IF(#REF!=TRUE,'DATA - økonomi'!AO219,IF(#REF!=TRUE,'DATA - økonomi'!AO321,IF(#REF!=TRUE,'DATA - økonomi'!AO321+'DATA - økonomi'!AO219+'DATA - økonomi'!AO117,"")))))/AT118*1000,"")</f>
        <v/>
      </c>
      <c r="AU221" s="39" t="str">
        <f>IFERROR(IF(#REF!=TRUE,'DATA - økonomi'!AP15,IF(#REF!=TRUE,'DATA - økonomi'!AP117,IF(#REF!=TRUE,'DATA - økonomi'!AP219,IF(#REF!=TRUE,'DATA - økonomi'!AP321,IF(#REF!=TRUE,'DATA - økonomi'!AP321+'DATA - økonomi'!AP219+'DATA - økonomi'!AP117,"")))))/AU118*1000,"")</f>
        <v/>
      </c>
      <c r="AV221" s="39" t="str">
        <f>IFERROR(IF(#REF!=TRUE,'DATA - økonomi'!AQ15,IF(#REF!=TRUE,'DATA - økonomi'!AQ117,IF(#REF!=TRUE,'DATA - økonomi'!AQ219,IF(#REF!=TRUE,'DATA - økonomi'!AQ321,IF(#REF!=TRUE,'DATA - økonomi'!AQ321+'DATA - økonomi'!AQ219+'DATA - økonomi'!AQ117,"")))))/AV118*1000,"")</f>
        <v/>
      </c>
      <c r="AW221" s="39" t="str">
        <f>IFERROR(IF(#REF!=TRUE,'DATA - økonomi'!AR15,IF(#REF!=TRUE,'DATA - økonomi'!AR117,IF(#REF!=TRUE,'DATA - økonomi'!AR219,IF(#REF!=TRUE,'DATA - økonomi'!AR321,IF(#REF!=TRUE,'DATA - økonomi'!AR321+'DATA - økonomi'!AR219+'DATA - økonomi'!AR117,"")))))/AW118*1000,"")</f>
        <v/>
      </c>
      <c r="AX221" s="39" t="str">
        <f>IFERROR(IF(#REF!=TRUE,'DATA - økonomi'!AS15,IF(#REF!=TRUE,'DATA - økonomi'!AS117,IF(#REF!=TRUE,'DATA - økonomi'!AS219,IF(#REF!=TRUE,'DATA - økonomi'!AS321,IF(#REF!=TRUE,'DATA - økonomi'!AS321+'DATA - økonomi'!AS219+'DATA - økonomi'!AS117,"")))))/AX118*1000,"")</f>
        <v/>
      </c>
      <c r="AY221" s="39" t="str">
        <f>IFERROR(IF(#REF!=TRUE,'DATA - økonomi'!AT15,IF(#REF!=TRUE,'DATA - økonomi'!AT117,IF(#REF!=TRUE,'DATA - økonomi'!AT219,IF(#REF!=TRUE,'DATA - økonomi'!AT321,IF(#REF!=TRUE,'DATA - økonomi'!AT321+'DATA - økonomi'!AT219+'DATA - økonomi'!AT117,"")))))/AY118*1000,"")</f>
        <v/>
      </c>
      <c r="AZ221" s="39" t="str">
        <f>IFERROR(IF(#REF!=TRUE,'DATA - økonomi'!AU15,IF(#REF!=TRUE,'DATA - økonomi'!AU117,IF(#REF!=TRUE,'DATA - økonomi'!AU219,IF(#REF!=TRUE,'DATA - økonomi'!AU321,IF(#REF!=TRUE,'DATA - økonomi'!AU321+'DATA - økonomi'!AU219+'DATA - økonomi'!AU117,"")))))/AZ118*1000,"")</f>
        <v/>
      </c>
      <c r="BA221" s="39" t="str">
        <f>IFERROR(IF(#REF!=TRUE,'DATA - økonomi'!AV15,IF(#REF!=TRUE,'DATA - økonomi'!AV117,IF(#REF!=TRUE,'DATA - økonomi'!AV219,IF(#REF!=TRUE,'DATA - økonomi'!AV321,IF(#REF!=TRUE,'DATA - økonomi'!AV321+'DATA - økonomi'!AV219+'DATA - økonomi'!AV117,"")))))/BA118*1000,"")</f>
        <v/>
      </c>
      <c r="BB221" s="39" t="str">
        <f>IFERROR(IF(#REF!=TRUE,'DATA - økonomi'!AW15,IF(#REF!=TRUE,'DATA - økonomi'!AW117,IF(#REF!=TRUE,'DATA - økonomi'!AW219,IF(#REF!=TRUE,'DATA - økonomi'!AW321,IF(#REF!=TRUE,'DATA - økonomi'!AW321+'DATA - økonomi'!AW219+'DATA - økonomi'!AW117,"")))))/BB118*1000,"")</f>
        <v/>
      </c>
      <c r="BC221" s="30"/>
    </row>
    <row r="222" spans="1:55" x14ac:dyDescent="0.25">
      <c r="A222" s="32">
        <v>12</v>
      </c>
      <c r="B222" s="35" t="s">
        <v>24</v>
      </c>
      <c r="C222" s="38" t="str">
        <f t="shared" ref="C222:L222" ca="1" si="152">IFERROR(C16/C$4,"")</f>
        <v/>
      </c>
      <c r="D222" s="38" t="str">
        <f t="shared" ca="1" si="152"/>
        <v/>
      </c>
      <c r="E222" s="38" t="str">
        <f t="shared" ca="1" si="152"/>
        <v/>
      </c>
      <c r="F222" s="38" t="str">
        <f t="shared" ca="1" si="152"/>
        <v/>
      </c>
      <c r="G222" s="38" t="str">
        <f t="shared" ca="1" si="152"/>
        <v/>
      </c>
      <c r="H222" s="38" t="str">
        <f t="shared" ca="1" si="152"/>
        <v/>
      </c>
      <c r="I222" s="38" t="str">
        <f t="shared" ca="1" si="152"/>
        <v/>
      </c>
      <c r="J222" s="38" t="str">
        <f t="shared" ca="1" si="152"/>
        <v/>
      </c>
      <c r="K222" s="38" t="str">
        <f t="shared" ca="1" si="152"/>
        <v/>
      </c>
      <c r="L222" s="38" t="str">
        <f t="shared" ca="1" si="152"/>
        <v/>
      </c>
      <c r="M222" s="38" t="str">
        <f t="shared" ref="M222:N222" ca="1" si="153">IFERROR(M16/M$4,"")</f>
        <v/>
      </c>
      <c r="N222" s="38" t="str">
        <f t="shared" ca="1" si="153"/>
        <v/>
      </c>
      <c r="O222" s="32">
        <v>12</v>
      </c>
      <c r="P222" s="35" t="s">
        <v>24</v>
      </c>
      <c r="Q222" s="38" t="str">
        <f t="shared" ref="Q222:AA222" ca="1" si="154">IFERROR(Q16/Q$4,"")</f>
        <v/>
      </c>
      <c r="R222" s="38" t="str">
        <f t="shared" ca="1" si="154"/>
        <v/>
      </c>
      <c r="S222" s="38" t="str">
        <f t="shared" ca="1" si="154"/>
        <v/>
      </c>
      <c r="T222" s="38" t="str">
        <f t="shared" ca="1" si="154"/>
        <v/>
      </c>
      <c r="U222" s="38" t="str">
        <f t="shared" ca="1" si="154"/>
        <v/>
      </c>
      <c r="V222" s="38" t="str">
        <f t="shared" ca="1" si="154"/>
        <v/>
      </c>
      <c r="W222" s="38" t="str">
        <f t="shared" ca="1" si="154"/>
        <v/>
      </c>
      <c r="X222" s="38" t="str">
        <f t="shared" ca="1" si="154"/>
        <v/>
      </c>
      <c r="Y222" s="38" t="str">
        <f t="shared" ca="1" si="154"/>
        <v/>
      </c>
      <c r="Z222" s="38" t="str">
        <f t="shared" ca="1" si="154"/>
        <v/>
      </c>
      <c r="AA222" s="38" t="str">
        <f t="shared" ca="1" si="154"/>
        <v/>
      </c>
      <c r="AB222" s="38" t="str">
        <f t="shared" ref="AA222:AB222" ca="1" si="155">IFERROR(AB16/AB$4,"")</f>
        <v/>
      </c>
      <c r="AC222" s="32">
        <v>12</v>
      </c>
      <c r="AD222" s="35" t="s">
        <v>24</v>
      </c>
      <c r="AE222" s="38" t="str">
        <f t="shared" ref="AE222:AN222" ca="1" si="156">IFERROR(AE16/AE$4,"")</f>
        <v/>
      </c>
      <c r="AF222" s="38" t="str">
        <f t="shared" ca="1" si="156"/>
        <v/>
      </c>
      <c r="AG222" s="38" t="str">
        <f t="shared" ca="1" si="156"/>
        <v/>
      </c>
      <c r="AH222" s="38" t="str">
        <f t="shared" ca="1" si="156"/>
        <v/>
      </c>
      <c r="AI222" s="38" t="str">
        <f t="shared" ca="1" si="156"/>
        <v/>
      </c>
      <c r="AJ222" s="38" t="str">
        <f t="shared" ca="1" si="156"/>
        <v/>
      </c>
      <c r="AK222" s="38" t="str">
        <f t="shared" ca="1" si="156"/>
        <v/>
      </c>
      <c r="AL222" s="38" t="str">
        <f t="shared" ca="1" si="156"/>
        <v/>
      </c>
      <c r="AM222" s="38" t="str">
        <f t="shared" ca="1" si="156"/>
        <v/>
      </c>
      <c r="AN222" s="38" t="str">
        <f t="shared" ca="1" si="156"/>
        <v/>
      </c>
      <c r="AO222" s="38" t="str">
        <f t="shared" ref="AN222:AO222" ca="1" si="157">IFERROR(AO16/AO$4,"")</f>
        <v/>
      </c>
      <c r="AP222" s="30"/>
      <c r="AQ222" s="35" t="s">
        <v>24</v>
      </c>
      <c r="AR222" s="39" t="str">
        <f>IFERROR(IF(#REF!=TRUE,'DATA - økonomi'!AM16,IF(#REF!=TRUE,'DATA - økonomi'!AM118,IF(#REF!=TRUE,'DATA - økonomi'!AM220,IF(#REF!=TRUE,'DATA - økonomi'!AM322,IF(#REF!=TRUE,'DATA - økonomi'!AM322+'DATA - økonomi'!AM220+'DATA - økonomi'!AM118,"")))))/AR119*1000,"")</f>
        <v/>
      </c>
      <c r="AS222" s="39" t="str">
        <f>IFERROR(IF(#REF!=TRUE,'DATA - økonomi'!AN16,IF(#REF!=TRUE,'DATA - økonomi'!AN118,IF(#REF!=TRUE,'DATA - økonomi'!AN220,IF(#REF!=TRUE,'DATA - økonomi'!AN322,IF(#REF!=TRUE,'DATA - økonomi'!AN322+'DATA - økonomi'!AN220+'DATA - økonomi'!AN118,"")))))/AS119*1000,"")</f>
        <v/>
      </c>
      <c r="AT222" s="39" t="str">
        <f>IFERROR(IF(#REF!=TRUE,'DATA - økonomi'!AO16,IF(#REF!=TRUE,'DATA - økonomi'!AO118,IF(#REF!=TRUE,'DATA - økonomi'!AO220,IF(#REF!=TRUE,'DATA - økonomi'!AO322,IF(#REF!=TRUE,'DATA - økonomi'!AO322+'DATA - økonomi'!AO220+'DATA - økonomi'!AO118,"")))))/AT119*1000,"")</f>
        <v/>
      </c>
      <c r="AU222" s="39" t="str">
        <f>IFERROR(IF(#REF!=TRUE,'DATA - økonomi'!AP16,IF(#REF!=TRUE,'DATA - økonomi'!AP118,IF(#REF!=TRUE,'DATA - økonomi'!AP220,IF(#REF!=TRUE,'DATA - økonomi'!AP322,IF(#REF!=TRUE,'DATA - økonomi'!AP322+'DATA - økonomi'!AP220+'DATA - økonomi'!AP118,"")))))/AU119*1000,"")</f>
        <v/>
      </c>
      <c r="AV222" s="39" t="str">
        <f>IFERROR(IF(#REF!=TRUE,'DATA - økonomi'!AQ16,IF(#REF!=TRUE,'DATA - økonomi'!AQ118,IF(#REF!=TRUE,'DATA - økonomi'!AQ220,IF(#REF!=TRUE,'DATA - økonomi'!AQ322,IF(#REF!=TRUE,'DATA - økonomi'!AQ322+'DATA - økonomi'!AQ220+'DATA - økonomi'!AQ118,"")))))/AV119*1000,"")</f>
        <v/>
      </c>
      <c r="AW222" s="39" t="str">
        <f>IFERROR(IF(#REF!=TRUE,'DATA - økonomi'!AR16,IF(#REF!=TRUE,'DATA - økonomi'!AR118,IF(#REF!=TRUE,'DATA - økonomi'!AR220,IF(#REF!=TRUE,'DATA - økonomi'!AR322,IF(#REF!=TRUE,'DATA - økonomi'!AR322+'DATA - økonomi'!AR220+'DATA - økonomi'!AR118,"")))))/AW119*1000,"")</f>
        <v/>
      </c>
      <c r="AX222" s="39" t="str">
        <f>IFERROR(IF(#REF!=TRUE,'DATA - økonomi'!AS16,IF(#REF!=TRUE,'DATA - økonomi'!AS118,IF(#REF!=TRUE,'DATA - økonomi'!AS220,IF(#REF!=TRUE,'DATA - økonomi'!AS322,IF(#REF!=TRUE,'DATA - økonomi'!AS322+'DATA - økonomi'!AS220+'DATA - økonomi'!AS118,"")))))/AX119*1000,"")</f>
        <v/>
      </c>
      <c r="AY222" s="39" t="str">
        <f>IFERROR(IF(#REF!=TRUE,'DATA - økonomi'!AT16,IF(#REF!=TRUE,'DATA - økonomi'!AT118,IF(#REF!=TRUE,'DATA - økonomi'!AT220,IF(#REF!=TRUE,'DATA - økonomi'!AT322,IF(#REF!=TRUE,'DATA - økonomi'!AT322+'DATA - økonomi'!AT220+'DATA - økonomi'!AT118,"")))))/AY119*1000,"")</f>
        <v/>
      </c>
      <c r="AZ222" s="39" t="str">
        <f>IFERROR(IF(#REF!=TRUE,'DATA - økonomi'!AU16,IF(#REF!=TRUE,'DATA - økonomi'!AU118,IF(#REF!=TRUE,'DATA - økonomi'!AU220,IF(#REF!=TRUE,'DATA - økonomi'!AU322,IF(#REF!=TRUE,'DATA - økonomi'!AU322+'DATA - økonomi'!AU220+'DATA - økonomi'!AU118,"")))))/AZ119*1000,"")</f>
        <v/>
      </c>
      <c r="BA222" s="39" t="str">
        <f>IFERROR(IF(#REF!=TRUE,'DATA - økonomi'!AV16,IF(#REF!=TRUE,'DATA - økonomi'!AV118,IF(#REF!=TRUE,'DATA - økonomi'!AV220,IF(#REF!=TRUE,'DATA - økonomi'!AV322,IF(#REF!=TRUE,'DATA - økonomi'!AV322+'DATA - økonomi'!AV220+'DATA - økonomi'!AV118,"")))))/BA119*1000,"")</f>
        <v/>
      </c>
      <c r="BB222" s="39" t="str">
        <f>IFERROR(IF(#REF!=TRUE,'DATA - økonomi'!AW16,IF(#REF!=TRUE,'DATA - økonomi'!AW118,IF(#REF!=TRUE,'DATA - økonomi'!AW220,IF(#REF!=TRUE,'DATA - økonomi'!AW322,IF(#REF!=TRUE,'DATA - økonomi'!AW322+'DATA - økonomi'!AW220+'DATA - økonomi'!AW118,"")))))/BB119*1000,"")</f>
        <v/>
      </c>
      <c r="BC222" s="30"/>
    </row>
    <row r="223" spans="1:55" x14ac:dyDescent="0.25">
      <c r="A223" s="32">
        <v>13</v>
      </c>
      <c r="B223" s="35" t="s">
        <v>25</v>
      </c>
      <c r="C223" s="38" t="str">
        <f t="shared" ref="C223:L223" ca="1" si="158">IFERROR(C17/C$4,"")</f>
        <v/>
      </c>
      <c r="D223" s="38" t="str">
        <f t="shared" ca="1" si="158"/>
        <v/>
      </c>
      <c r="E223" s="38" t="str">
        <f t="shared" ca="1" si="158"/>
        <v/>
      </c>
      <c r="F223" s="38" t="str">
        <f t="shared" ca="1" si="158"/>
        <v/>
      </c>
      <c r="G223" s="38" t="str">
        <f t="shared" ca="1" si="158"/>
        <v/>
      </c>
      <c r="H223" s="38" t="str">
        <f t="shared" ca="1" si="158"/>
        <v/>
      </c>
      <c r="I223" s="38" t="str">
        <f t="shared" ca="1" si="158"/>
        <v/>
      </c>
      <c r="J223" s="38" t="str">
        <f t="shared" ca="1" si="158"/>
        <v/>
      </c>
      <c r="K223" s="38" t="str">
        <f t="shared" ca="1" si="158"/>
        <v/>
      </c>
      <c r="L223" s="38" t="str">
        <f t="shared" ca="1" si="158"/>
        <v/>
      </c>
      <c r="M223" s="38" t="str">
        <f t="shared" ref="M223:N223" ca="1" si="159">IFERROR(M17/M$4,"")</f>
        <v/>
      </c>
      <c r="N223" s="38" t="str">
        <f t="shared" ca="1" si="159"/>
        <v/>
      </c>
      <c r="O223" s="32">
        <v>13</v>
      </c>
      <c r="P223" s="35" t="s">
        <v>25</v>
      </c>
      <c r="Q223" s="38" t="str">
        <f t="shared" ref="Q223:AA223" ca="1" si="160">IFERROR(Q17/Q$4,"")</f>
        <v/>
      </c>
      <c r="R223" s="38" t="str">
        <f t="shared" ca="1" si="160"/>
        <v/>
      </c>
      <c r="S223" s="38" t="str">
        <f t="shared" ca="1" si="160"/>
        <v/>
      </c>
      <c r="T223" s="38" t="str">
        <f t="shared" ca="1" si="160"/>
        <v/>
      </c>
      <c r="U223" s="38" t="str">
        <f t="shared" ca="1" si="160"/>
        <v/>
      </c>
      <c r="V223" s="38" t="str">
        <f t="shared" ca="1" si="160"/>
        <v/>
      </c>
      <c r="W223" s="38" t="str">
        <f t="shared" ca="1" si="160"/>
        <v/>
      </c>
      <c r="X223" s="38" t="str">
        <f t="shared" ca="1" si="160"/>
        <v/>
      </c>
      <c r="Y223" s="38" t="str">
        <f t="shared" ca="1" si="160"/>
        <v/>
      </c>
      <c r="Z223" s="38" t="str">
        <f t="shared" ca="1" si="160"/>
        <v/>
      </c>
      <c r="AA223" s="38" t="str">
        <f t="shared" ca="1" si="160"/>
        <v/>
      </c>
      <c r="AB223" s="38" t="str">
        <f t="shared" ref="AA223:AB223" ca="1" si="161">IFERROR(AB17/AB$4,"")</f>
        <v/>
      </c>
      <c r="AC223" s="32">
        <v>13</v>
      </c>
      <c r="AD223" s="35" t="s">
        <v>25</v>
      </c>
      <c r="AE223" s="38" t="str">
        <f t="shared" ref="AE223:AN223" ca="1" si="162">IFERROR(AE17/AE$4,"")</f>
        <v/>
      </c>
      <c r="AF223" s="38" t="str">
        <f t="shared" ca="1" si="162"/>
        <v/>
      </c>
      <c r="AG223" s="38" t="str">
        <f t="shared" ca="1" si="162"/>
        <v/>
      </c>
      <c r="AH223" s="38" t="str">
        <f t="shared" ca="1" si="162"/>
        <v/>
      </c>
      <c r="AI223" s="38" t="str">
        <f t="shared" ca="1" si="162"/>
        <v/>
      </c>
      <c r="AJ223" s="38" t="str">
        <f t="shared" ca="1" si="162"/>
        <v/>
      </c>
      <c r="AK223" s="38" t="str">
        <f t="shared" ca="1" si="162"/>
        <v/>
      </c>
      <c r="AL223" s="38" t="str">
        <f t="shared" ca="1" si="162"/>
        <v/>
      </c>
      <c r="AM223" s="38" t="str">
        <f t="shared" ca="1" si="162"/>
        <v/>
      </c>
      <c r="AN223" s="38" t="str">
        <f t="shared" ca="1" si="162"/>
        <v/>
      </c>
      <c r="AO223" s="38" t="str">
        <f t="shared" ref="AN223:AO223" ca="1" si="163">IFERROR(AO17/AO$4,"")</f>
        <v/>
      </c>
      <c r="AP223" s="30"/>
      <c r="AQ223" s="35" t="s">
        <v>25</v>
      </c>
      <c r="AR223" s="39" t="str">
        <f>IFERROR(IF(#REF!=TRUE,'DATA - økonomi'!AM17,IF(#REF!=TRUE,'DATA - økonomi'!AM119,IF(#REF!=TRUE,'DATA - økonomi'!AM221,IF(#REF!=TRUE,'DATA - økonomi'!AM323,IF(#REF!=TRUE,'DATA - økonomi'!AM323+'DATA - økonomi'!AM221+'DATA - økonomi'!AM119,"")))))/AR120*1000,"")</f>
        <v/>
      </c>
      <c r="AS223" s="39" t="str">
        <f>IFERROR(IF(#REF!=TRUE,'DATA - økonomi'!AN17,IF(#REF!=TRUE,'DATA - økonomi'!AN119,IF(#REF!=TRUE,'DATA - økonomi'!AN221,IF(#REF!=TRUE,'DATA - økonomi'!AN323,IF(#REF!=TRUE,'DATA - økonomi'!AN323+'DATA - økonomi'!AN221+'DATA - økonomi'!AN119,"")))))/AS120*1000,"")</f>
        <v/>
      </c>
      <c r="AT223" s="39" t="str">
        <f>IFERROR(IF(#REF!=TRUE,'DATA - økonomi'!AO17,IF(#REF!=TRUE,'DATA - økonomi'!AO119,IF(#REF!=TRUE,'DATA - økonomi'!AO221,IF(#REF!=TRUE,'DATA - økonomi'!AO323,IF(#REF!=TRUE,'DATA - økonomi'!AO323+'DATA - økonomi'!AO221+'DATA - økonomi'!AO119,"")))))/AT120*1000,"")</f>
        <v/>
      </c>
      <c r="AU223" s="39" t="str">
        <f>IFERROR(IF(#REF!=TRUE,'DATA - økonomi'!AP17,IF(#REF!=TRUE,'DATA - økonomi'!AP119,IF(#REF!=TRUE,'DATA - økonomi'!AP221,IF(#REF!=TRUE,'DATA - økonomi'!AP323,IF(#REF!=TRUE,'DATA - økonomi'!AP323+'DATA - økonomi'!AP221+'DATA - økonomi'!AP119,"")))))/AU120*1000,"")</f>
        <v/>
      </c>
      <c r="AV223" s="39" t="str">
        <f>IFERROR(IF(#REF!=TRUE,'DATA - økonomi'!AQ17,IF(#REF!=TRUE,'DATA - økonomi'!AQ119,IF(#REF!=TRUE,'DATA - økonomi'!AQ221,IF(#REF!=TRUE,'DATA - økonomi'!AQ323,IF(#REF!=TRUE,'DATA - økonomi'!AQ323+'DATA - økonomi'!AQ221+'DATA - økonomi'!AQ119,"")))))/AV120*1000,"")</f>
        <v/>
      </c>
      <c r="AW223" s="39" t="str">
        <f>IFERROR(IF(#REF!=TRUE,'DATA - økonomi'!AR17,IF(#REF!=TRUE,'DATA - økonomi'!AR119,IF(#REF!=TRUE,'DATA - økonomi'!AR221,IF(#REF!=TRUE,'DATA - økonomi'!AR323,IF(#REF!=TRUE,'DATA - økonomi'!AR323+'DATA - økonomi'!AR221+'DATA - økonomi'!AR119,"")))))/AW120*1000,"")</f>
        <v/>
      </c>
      <c r="AX223" s="39" t="str">
        <f>IFERROR(IF(#REF!=TRUE,'DATA - økonomi'!AS17,IF(#REF!=TRUE,'DATA - økonomi'!AS119,IF(#REF!=TRUE,'DATA - økonomi'!AS221,IF(#REF!=TRUE,'DATA - økonomi'!AS323,IF(#REF!=TRUE,'DATA - økonomi'!AS323+'DATA - økonomi'!AS221+'DATA - økonomi'!AS119,"")))))/AX120*1000,"")</f>
        <v/>
      </c>
      <c r="AY223" s="39" t="str">
        <f>IFERROR(IF(#REF!=TRUE,'DATA - økonomi'!AT17,IF(#REF!=TRUE,'DATA - økonomi'!AT119,IF(#REF!=TRUE,'DATA - økonomi'!AT221,IF(#REF!=TRUE,'DATA - økonomi'!AT323,IF(#REF!=TRUE,'DATA - økonomi'!AT323+'DATA - økonomi'!AT221+'DATA - økonomi'!AT119,"")))))/AY120*1000,"")</f>
        <v/>
      </c>
      <c r="AZ223" s="39" t="str">
        <f>IFERROR(IF(#REF!=TRUE,'DATA - økonomi'!AU17,IF(#REF!=TRUE,'DATA - økonomi'!AU119,IF(#REF!=TRUE,'DATA - økonomi'!AU221,IF(#REF!=TRUE,'DATA - økonomi'!AU323,IF(#REF!=TRUE,'DATA - økonomi'!AU323+'DATA - økonomi'!AU221+'DATA - økonomi'!AU119,"")))))/AZ120*1000,"")</f>
        <v/>
      </c>
      <c r="BA223" s="39" t="str">
        <f>IFERROR(IF(#REF!=TRUE,'DATA - økonomi'!AV17,IF(#REF!=TRUE,'DATA - økonomi'!AV119,IF(#REF!=TRUE,'DATA - økonomi'!AV221,IF(#REF!=TRUE,'DATA - økonomi'!AV323,IF(#REF!=TRUE,'DATA - økonomi'!AV323+'DATA - økonomi'!AV221+'DATA - økonomi'!AV119,"")))))/BA120*1000,"")</f>
        <v/>
      </c>
      <c r="BB223" s="39" t="str">
        <f>IFERROR(IF(#REF!=TRUE,'DATA - økonomi'!AW17,IF(#REF!=TRUE,'DATA - økonomi'!AW119,IF(#REF!=TRUE,'DATA - økonomi'!AW221,IF(#REF!=TRUE,'DATA - økonomi'!AW323,IF(#REF!=TRUE,'DATA - økonomi'!AW323+'DATA - økonomi'!AW221+'DATA - økonomi'!AW119,"")))))/BB120*1000,"")</f>
        <v/>
      </c>
      <c r="BC223" s="30"/>
    </row>
    <row r="224" spans="1:55" x14ac:dyDescent="0.25">
      <c r="A224" s="32">
        <v>14</v>
      </c>
      <c r="B224" s="35" t="s">
        <v>26</v>
      </c>
      <c r="C224" s="38" t="str">
        <f t="shared" ref="C224:L224" ca="1" si="164">IFERROR(C18/C$4,"")</f>
        <v/>
      </c>
      <c r="D224" s="38" t="str">
        <f t="shared" ca="1" si="164"/>
        <v/>
      </c>
      <c r="E224" s="38" t="str">
        <f t="shared" ca="1" si="164"/>
        <v/>
      </c>
      <c r="F224" s="38" t="str">
        <f t="shared" ca="1" si="164"/>
        <v/>
      </c>
      <c r="G224" s="38" t="str">
        <f t="shared" ca="1" si="164"/>
        <v/>
      </c>
      <c r="H224" s="38" t="str">
        <f t="shared" ca="1" si="164"/>
        <v/>
      </c>
      <c r="I224" s="38" t="str">
        <f t="shared" ca="1" si="164"/>
        <v/>
      </c>
      <c r="J224" s="38" t="str">
        <f t="shared" ca="1" si="164"/>
        <v/>
      </c>
      <c r="K224" s="38" t="str">
        <f t="shared" ca="1" si="164"/>
        <v/>
      </c>
      <c r="L224" s="38" t="str">
        <f t="shared" ca="1" si="164"/>
        <v/>
      </c>
      <c r="M224" s="38" t="str">
        <f t="shared" ref="M224:N224" ca="1" si="165">IFERROR(M18/M$4,"")</f>
        <v/>
      </c>
      <c r="N224" s="38" t="str">
        <f t="shared" ca="1" si="165"/>
        <v/>
      </c>
      <c r="O224" s="32">
        <v>14</v>
      </c>
      <c r="P224" s="35" t="s">
        <v>26</v>
      </c>
      <c r="Q224" s="38" t="str">
        <f t="shared" ref="Q224:AA224" ca="1" si="166">IFERROR(Q18/Q$4,"")</f>
        <v/>
      </c>
      <c r="R224" s="38" t="str">
        <f t="shared" ca="1" si="166"/>
        <v/>
      </c>
      <c r="S224" s="38" t="str">
        <f t="shared" ca="1" si="166"/>
        <v/>
      </c>
      <c r="T224" s="38" t="str">
        <f t="shared" ca="1" si="166"/>
        <v/>
      </c>
      <c r="U224" s="38" t="str">
        <f t="shared" ca="1" si="166"/>
        <v/>
      </c>
      <c r="V224" s="38" t="str">
        <f t="shared" ca="1" si="166"/>
        <v/>
      </c>
      <c r="W224" s="38" t="str">
        <f t="shared" ca="1" si="166"/>
        <v/>
      </c>
      <c r="X224" s="38" t="str">
        <f t="shared" ca="1" si="166"/>
        <v/>
      </c>
      <c r="Y224" s="38" t="str">
        <f t="shared" ca="1" si="166"/>
        <v/>
      </c>
      <c r="Z224" s="38" t="str">
        <f t="shared" ca="1" si="166"/>
        <v/>
      </c>
      <c r="AA224" s="38" t="str">
        <f t="shared" ca="1" si="166"/>
        <v/>
      </c>
      <c r="AB224" s="38" t="str">
        <f t="shared" ref="AA224:AB224" ca="1" si="167">IFERROR(AB18/AB$4,"")</f>
        <v/>
      </c>
      <c r="AC224" s="32">
        <v>14</v>
      </c>
      <c r="AD224" s="35" t="s">
        <v>26</v>
      </c>
      <c r="AE224" s="38" t="str">
        <f t="shared" ref="AE224:AN224" ca="1" si="168">IFERROR(AE18/AE$4,"")</f>
        <v/>
      </c>
      <c r="AF224" s="38" t="str">
        <f t="shared" ca="1" si="168"/>
        <v/>
      </c>
      <c r="AG224" s="38" t="str">
        <f t="shared" ca="1" si="168"/>
        <v/>
      </c>
      <c r="AH224" s="38" t="str">
        <f t="shared" ca="1" si="168"/>
        <v/>
      </c>
      <c r="AI224" s="38" t="str">
        <f t="shared" ca="1" si="168"/>
        <v/>
      </c>
      <c r="AJ224" s="38" t="str">
        <f t="shared" ca="1" si="168"/>
        <v/>
      </c>
      <c r="AK224" s="38" t="str">
        <f t="shared" ca="1" si="168"/>
        <v/>
      </c>
      <c r="AL224" s="38" t="str">
        <f t="shared" ca="1" si="168"/>
        <v/>
      </c>
      <c r="AM224" s="38" t="str">
        <f t="shared" ca="1" si="168"/>
        <v/>
      </c>
      <c r="AN224" s="38" t="str">
        <f t="shared" ca="1" si="168"/>
        <v/>
      </c>
      <c r="AO224" s="38" t="str">
        <f t="shared" ref="AN224:AO224" ca="1" si="169">IFERROR(AO18/AO$4,"")</f>
        <v/>
      </c>
      <c r="AP224" s="30"/>
      <c r="AQ224" s="35" t="s">
        <v>26</v>
      </c>
      <c r="AR224" s="39" t="str">
        <f>IFERROR(IF(#REF!=TRUE,'DATA - økonomi'!AM18,IF(#REF!=TRUE,'DATA - økonomi'!AM120,IF(#REF!=TRUE,'DATA - økonomi'!AM222,IF(#REF!=TRUE,'DATA - økonomi'!AM324,IF(#REF!=TRUE,'DATA - økonomi'!AM324+'DATA - økonomi'!AM222+'DATA - økonomi'!AM120,"")))))/AR121*1000,"")</f>
        <v/>
      </c>
      <c r="AS224" s="39" t="str">
        <f>IFERROR(IF(#REF!=TRUE,'DATA - økonomi'!AN18,IF(#REF!=TRUE,'DATA - økonomi'!AN120,IF(#REF!=TRUE,'DATA - økonomi'!AN222,IF(#REF!=TRUE,'DATA - økonomi'!AN324,IF(#REF!=TRUE,'DATA - økonomi'!AN324+'DATA - økonomi'!AN222+'DATA - økonomi'!AN120,"")))))/AS121*1000,"")</f>
        <v/>
      </c>
      <c r="AT224" s="39" t="str">
        <f>IFERROR(IF(#REF!=TRUE,'DATA - økonomi'!AO18,IF(#REF!=TRUE,'DATA - økonomi'!AO120,IF(#REF!=TRUE,'DATA - økonomi'!AO222,IF(#REF!=TRUE,'DATA - økonomi'!AO324,IF(#REF!=TRUE,'DATA - økonomi'!AO324+'DATA - økonomi'!AO222+'DATA - økonomi'!AO120,"")))))/AT121*1000,"")</f>
        <v/>
      </c>
      <c r="AU224" s="39" t="str">
        <f>IFERROR(IF(#REF!=TRUE,'DATA - økonomi'!AP18,IF(#REF!=TRUE,'DATA - økonomi'!AP120,IF(#REF!=TRUE,'DATA - økonomi'!AP222,IF(#REF!=TRUE,'DATA - økonomi'!AP324,IF(#REF!=TRUE,'DATA - økonomi'!AP324+'DATA - økonomi'!AP222+'DATA - økonomi'!AP120,"")))))/AU121*1000,"")</f>
        <v/>
      </c>
      <c r="AV224" s="39" t="str">
        <f>IFERROR(IF(#REF!=TRUE,'DATA - økonomi'!AQ18,IF(#REF!=TRUE,'DATA - økonomi'!AQ120,IF(#REF!=TRUE,'DATA - økonomi'!AQ222,IF(#REF!=TRUE,'DATA - økonomi'!AQ324,IF(#REF!=TRUE,'DATA - økonomi'!AQ324+'DATA - økonomi'!AQ222+'DATA - økonomi'!AQ120,"")))))/AV121*1000,"")</f>
        <v/>
      </c>
      <c r="AW224" s="39" t="str">
        <f>IFERROR(IF(#REF!=TRUE,'DATA - økonomi'!AR18,IF(#REF!=TRUE,'DATA - økonomi'!AR120,IF(#REF!=TRUE,'DATA - økonomi'!AR222,IF(#REF!=TRUE,'DATA - økonomi'!AR324,IF(#REF!=TRUE,'DATA - økonomi'!AR324+'DATA - økonomi'!AR222+'DATA - økonomi'!AR120,"")))))/AW121*1000,"")</f>
        <v/>
      </c>
      <c r="AX224" s="39" t="str">
        <f>IFERROR(IF(#REF!=TRUE,'DATA - økonomi'!AS18,IF(#REF!=TRUE,'DATA - økonomi'!AS120,IF(#REF!=TRUE,'DATA - økonomi'!AS222,IF(#REF!=TRUE,'DATA - økonomi'!AS324,IF(#REF!=TRUE,'DATA - økonomi'!AS324+'DATA - økonomi'!AS222+'DATA - økonomi'!AS120,"")))))/AX121*1000,"")</f>
        <v/>
      </c>
      <c r="AY224" s="39" t="str">
        <f>IFERROR(IF(#REF!=TRUE,'DATA - økonomi'!AT18,IF(#REF!=TRUE,'DATA - økonomi'!AT120,IF(#REF!=TRUE,'DATA - økonomi'!AT222,IF(#REF!=TRUE,'DATA - økonomi'!AT324,IF(#REF!=TRUE,'DATA - økonomi'!AT324+'DATA - økonomi'!AT222+'DATA - økonomi'!AT120,"")))))/AY121*1000,"")</f>
        <v/>
      </c>
      <c r="AZ224" s="39" t="str">
        <f>IFERROR(IF(#REF!=TRUE,'DATA - økonomi'!AU18,IF(#REF!=TRUE,'DATA - økonomi'!AU120,IF(#REF!=TRUE,'DATA - økonomi'!AU222,IF(#REF!=TRUE,'DATA - økonomi'!AU324,IF(#REF!=TRUE,'DATA - økonomi'!AU324+'DATA - økonomi'!AU222+'DATA - økonomi'!AU120,"")))))/AZ121*1000,"")</f>
        <v/>
      </c>
      <c r="BA224" s="39" t="str">
        <f>IFERROR(IF(#REF!=TRUE,'DATA - økonomi'!AV18,IF(#REF!=TRUE,'DATA - økonomi'!AV120,IF(#REF!=TRUE,'DATA - økonomi'!AV222,IF(#REF!=TRUE,'DATA - økonomi'!AV324,IF(#REF!=TRUE,'DATA - økonomi'!AV324+'DATA - økonomi'!AV222+'DATA - økonomi'!AV120,"")))))/BA121*1000,"")</f>
        <v/>
      </c>
      <c r="BB224" s="39" t="str">
        <f>IFERROR(IF(#REF!=TRUE,'DATA - økonomi'!AW18,IF(#REF!=TRUE,'DATA - økonomi'!AW120,IF(#REF!=TRUE,'DATA - økonomi'!AW222,IF(#REF!=TRUE,'DATA - økonomi'!AW324,IF(#REF!=TRUE,'DATA - økonomi'!AW324+'DATA - økonomi'!AW222+'DATA - økonomi'!AW120,"")))))/BB121*1000,"")</f>
        <v/>
      </c>
      <c r="BC224" s="30"/>
    </row>
    <row r="225" spans="1:55" x14ac:dyDescent="0.25">
      <c r="A225" s="32">
        <v>15</v>
      </c>
      <c r="B225" s="35" t="s">
        <v>27</v>
      </c>
      <c r="C225" s="38" t="str">
        <f t="shared" ref="C225:L225" ca="1" si="170">IFERROR(C19/C$4,"")</f>
        <v/>
      </c>
      <c r="D225" s="38" t="str">
        <f t="shared" ca="1" si="170"/>
        <v/>
      </c>
      <c r="E225" s="38" t="str">
        <f t="shared" ca="1" si="170"/>
        <v/>
      </c>
      <c r="F225" s="38" t="str">
        <f t="shared" ca="1" si="170"/>
        <v/>
      </c>
      <c r="G225" s="38" t="str">
        <f t="shared" ca="1" si="170"/>
        <v/>
      </c>
      <c r="H225" s="38" t="str">
        <f t="shared" ca="1" si="170"/>
        <v/>
      </c>
      <c r="I225" s="38" t="str">
        <f t="shared" ca="1" si="170"/>
        <v/>
      </c>
      <c r="J225" s="38" t="str">
        <f t="shared" ca="1" si="170"/>
        <v/>
      </c>
      <c r="K225" s="38" t="str">
        <f t="shared" ca="1" si="170"/>
        <v/>
      </c>
      <c r="L225" s="38" t="str">
        <f t="shared" ca="1" si="170"/>
        <v/>
      </c>
      <c r="M225" s="38" t="str">
        <f t="shared" ref="M225:N225" ca="1" si="171">IFERROR(M19/M$4,"")</f>
        <v/>
      </c>
      <c r="N225" s="38" t="str">
        <f t="shared" ca="1" si="171"/>
        <v/>
      </c>
      <c r="O225" s="32">
        <v>15</v>
      </c>
      <c r="P225" s="35" t="s">
        <v>27</v>
      </c>
      <c r="Q225" s="38" t="str">
        <f t="shared" ref="Q225:AA225" ca="1" si="172">IFERROR(Q19/Q$4,"")</f>
        <v/>
      </c>
      <c r="R225" s="38" t="str">
        <f t="shared" ca="1" si="172"/>
        <v/>
      </c>
      <c r="S225" s="38" t="str">
        <f t="shared" ca="1" si="172"/>
        <v/>
      </c>
      <c r="T225" s="38" t="str">
        <f t="shared" ca="1" si="172"/>
        <v/>
      </c>
      <c r="U225" s="38" t="str">
        <f t="shared" ca="1" si="172"/>
        <v/>
      </c>
      <c r="V225" s="38" t="str">
        <f t="shared" ca="1" si="172"/>
        <v/>
      </c>
      <c r="W225" s="38" t="str">
        <f t="shared" ca="1" si="172"/>
        <v/>
      </c>
      <c r="X225" s="38" t="str">
        <f t="shared" ca="1" si="172"/>
        <v/>
      </c>
      <c r="Y225" s="38" t="str">
        <f t="shared" ca="1" si="172"/>
        <v/>
      </c>
      <c r="Z225" s="38" t="str">
        <f t="shared" ca="1" si="172"/>
        <v/>
      </c>
      <c r="AA225" s="38" t="str">
        <f t="shared" ca="1" si="172"/>
        <v/>
      </c>
      <c r="AB225" s="38" t="str">
        <f t="shared" ref="AA225:AB225" ca="1" si="173">IFERROR(AB19/AB$4,"")</f>
        <v/>
      </c>
      <c r="AC225" s="32">
        <v>15</v>
      </c>
      <c r="AD225" s="35" t="s">
        <v>27</v>
      </c>
      <c r="AE225" s="38" t="str">
        <f t="shared" ref="AE225:AN225" ca="1" si="174">IFERROR(AE19/AE$4,"")</f>
        <v/>
      </c>
      <c r="AF225" s="38" t="str">
        <f t="shared" ca="1" si="174"/>
        <v/>
      </c>
      <c r="AG225" s="38" t="str">
        <f t="shared" ca="1" si="174"/>
        <v/>
      </c>
      <c r="AH225" s="38" t="str">
        <f t="shared" ca="1" si="174"/>
        <v/>
      </c>
      <c r="AI225" s="38" t="str">
        <f t="shared" ca="1" si="174"/>
        <v/>
      </c>
      <c r="AJ225" s="38" t="str">
        <f t="shared" ca="1" si="174"/>
        <v/>
      </c>
      <c r="AK225" s="38" t="str">
        <f t="shared" ca="1" si="174"/>
        <v/>
      </c>
      <c r="AL225" s="38" t="str">
        <f t="shared" ca="1" si="174"/>
        <v/>
      </c>
      <c r="AM225" s="38" t="str">
        <f t="shared" ca="1" si="174"/>
        <v/>
      </c>
      <c r="AN225" s="38" t="str">
        <f t="shared" ca="1" si="174"/>
        <v/>
      </c>
      <c r="AO225" s="38" t="str">
        <f t="shared" ref="AN225:AO225" ca="1" si="175">IFERROR(AO19/AO$4,"")</f>
        <v/>
      </c>
      <c r="AP225" s="30"/>
      <c r="AQ225" s="35" t="s">
        <v>27</v>
      </c>
      <c r="AR225" s="39" t="str">
        <f>IFERROR(IF(#REF!=TRUE,'DATA - økonomi'!AM19,IF(#REF!=TRUE,'DATA - økonomi'!AM121,IF(#REF!=TRUE,'DATA - økonomi'!AM223,IF(#REF!=TRUE,'DATA - økonomi'!AM325,IF(#REF!=TRUE,'DATA - økonomi'!AM325+'DATA - økonomi'!AM223+'DATA - økonomi'!AM121,"")))))/AR122*1000,"")</f>
        <v/>
      </c>
      <c r="AS225" s="39" t="str">
        <f>IFERROR(IF(#REF!=TRUE,'DATA - økonomi'!AN19,IF(#REF!=TRUE,'DATA - økonomi'!AN121,IF(#REF!=TRUE,'DATA - økonomi'!AN223,IF(#REF!=TRUE,'DATA - økonomi'!AN325,IF(#REF!=TRUE,'DATA - økonomi'!AN325+'DATA - økonomi'!AN223+'DATA - økonomi'!AN121,"")))))/AS122*1000,"")</f>
        <v/>
      </c>
      <c r="AT225" s="39" t="str">
        <f>IFERROR(IF(#REF!=TRUE,'DATA - økonomi'!AO19,IF(#REF!=TRUE,'DATA - økonomi'!AO121,IF(#REF!=TRUE,'DATA - økonomi'!AO223,IF(#REF!=TRUE,'DATA - økonomi'!AO325,IF(#REF!=TRUE,'DATA - økonomi'!AO325+'DATA - økonomi'!AO223+'DATA - økonomi'!AO121,"")))))/AT122*1000,"")</f>
        <v/>
      </c>
      <c r="AU225" s="39" t="str">
        <f>IFERROR(IF(#REF!=TRUE,'DATA - økonomi'!AP19,IF(#REF!=TRUE,'DATA - økonomi'!AP121,IF(#REF!=TRUE,'DATA - økonomi'!AP223,IF(#REF!=TRUE,'DATA - økonomi'!AP325,IF(#REF!=TRUE,'DATA - økonomi'!AP325+'DATA - økonomi'!AP223+'DATA - økonomi'!AP121,"")))))/AU122*1000,"")</f>
        <v/>
      </c>
      <c r="AV225" s="39" t="str">
        <f>IFERROR(IF(#REF!=TRUE,'DATA - økonomi'!AQ19,IF(#REF!=TRUE,'DATA - økonomi'!AQ121,IF(#REF!=TRUE,'DATA - økonomi'!AQ223,IF(#REF!=TRUE,'DATA - økonomi'!AQ325,IF(#REF!=TRUE,'DATA - økonomi'!AQ325+'DATA - økonomi'!AQ223+'DATA - økonomi'!AQ121,"")))))/AV122*1000,"")</f>
        <v/>
      </c>
      <c r="AW225" s="39" t="str">
        <f>IFERROR(IF(#REF!=TRUE,'DATA - økonomi'!AR19,IF(#REF!=TRUE,'DATA - økonomi'!AR121,IF(#REF!=TRUE,'DATA - økonomi'!AR223,IF(#REF!=TRUE,'DATA - økonomi'!AR325,IF(#REF!=TRUE,'DATA - økonomi'!AR325+'DATA - økonomi'!AR223+'DATA - økonomi'!AR121,"")))))/AW122*1000,"")</f>
        <v/>
      </c>
      <c r="AX225" s="39" t="str">
        <f>IFERROR(IF(#REF!=TRUE,'DATA - økonomi'!AS19,IF(#REF!=TRUE,'DATA - økonomi'!AS121,IF(#REF!=TRUE,'DATA - økonomi'!AS223,IF(#REF!=TRUE,'DATA - økonomi'!AS325,IF(#REF!=TRUE,'DATA - økonomi'!AS325+'DATA - økonomi'!AS223+'DATA - økonomi'!AS121,"")))))/AX122*1000,"")</f>
        <v/>
      </c>
      <c r="AY225" s="39" t="str">
        <f>IFERROR(IF(#REF!=TRUE,'DATA - økonomi'!AT19,IF(#REF!=TRUE,'DATA - økonomi'!AT121,IF(#REF!=TRUE,'DATA - økonomi'!AT223,IF(#REF!=TRUE,'DATA - økonomi'!AT325,IF(#REF!=TRUE,'DATA - økonomi'!AT325+'DATA - økonomi'!AT223+'DATA - økonomi'!AT121,"")))))/AY122*1000,"")</f>
        <v/>
      </c>
      <c r="AZ225" s="39" t="str">
        <f>IFERROR(IF(#REF!=TRUE,'DATA - økonomi'!AU19,IF(#REF!=TRUE,'DATA - økonomi'!AU121,IF(#REF!=TRUE,'DATA - økonomi'!AU223,IF(#REF!=TRUE,'DATA - økonomi'!AU325,IF(#REF!=TRUE,'DATA - økonomi'!AU325+'DATA - økonomi'!AU223+'DATA - økonomi'!AU121,"")))))/AZ122*1000,"")</f>
        <v/>
      </c>
      <c r="BA225" s="39" t="str">
        <f>IFERROR(IF(#REF!=TRUE,'DATA - økonomi'!AV19,IF(#REF!=TRUE,'DATA - økonomi'!AV121,IF(#REF!=TRUE,'DATA - økonomi'!AV223,IF(#REF!=TRUE,'DATA - økonomi'!AV325,IF(#REF!=TRUE,'DATA - økonomi'!AV325+'DATA - økonomi'!AV223+'DATA - økonomi'!AV121,"")))))/BA122*1000,"")</f>
        <v/>
      </c>
      <c r="BB225" s="39" t="str">
        <f>IFERROR(IF(#REF!=TRUE,'DATA - økonomi'!AW19,IF(#REF!=TRUE,'DATA - økonomi'!AW121,IF(#REF!=TRUE,'DATA - økonomi'!AW223,IF(#REF!=TRUE,'DATA - økonomi'!AW325,IF(#REF!=TRUE,'DATA - økonomi'!AW325+'DATA - økonomi'!AW223+'DATA - økonomi'!AW121,"")))))/BB122*1000,"")</f>
        <v/>
      </c>
      <c r="BC225" s="30"/>
    </row>
    <row r="226" spans="1:55" x14ac:dyDescent="0.25">
      <c r="A226" s="32">
        <v>16</v>
      </c>
      <c r="B226" s="35" t="s">
        <v>28</v>
      </c>
      <c r="C226" s="38" t="str">
        <f t="shared" ref="C226:L226" ca="1" si="176">IFERROR(C20/C$4,"")</f>
        <v/>
      </c>
      <c r="D226" s="38" t="str">
        <f t="shared" ca="1" si="176"/>
        <v/>
      </c>
      <c r="E226" s="38" t="str">
        <f t="shared" ca="1" si="176"/>
        <v/>
      </c>
      <c r="F226" s="38" t="str">
        <f t="shared" ca="1" si="176"/>
        <v/>
      </c>
      <c r="G226" s="38" t="str">
        <f t="shared" ca="1" si="176"/>
        <v/>
      </c>
      <c r="H226" s="38" t="str">
        <f t="shared" ca="1" si="176"/>
        <v/>
      </c>
      <c r="I226" s="38" t="str">
        <f t="shared" ca="1" si="176"/>
        <v/>
      </c>
      <c r="J226" s="38" t="str">
        <f t="shared" ca="1" si="176"/>
        <v/>
      </c>
      <c r="K226" s="38" t="str">
        <f t="shared" ca="1" si="176"/>
        <v/>
      </c>
      <c r="L226" s="38" t="str">
        <f t="shared" ca="1" si="176"/>
        <v/>
      </c>
      <c r="M226" s="38" t="str">
        <f t="shared" ref="M226:N226" ca="1" si="177">IFERROR(M20/M$4,"")</f>
        <v/>
      </c>
      <c r="N226" s="38" t="str">
        <f t="shared" ca="1" si="177"/>
        <v/>
      </c>
      <c r="O226" s="32">
        <v>16</v>
      </c>
      <c r="P226" s="35" t="s">
        <v>28</v>
      </c>
      <c r="Q226" s="38" t="str">
        <f t="shared" ref="Q226:AA226" ca="1" si="178">IFERROR(Q20/Q$4,"")</f>
        <v/>
      </c>
      <c r="R226" s="38" t="str">
        <f t="shared" ca="1" si="178"/>
        <v/>
      </c>
      <c r="S226" s="38" t="str">
        <f t="shared" ca="1" si="178"/>
        <v/>
      </c>
      <c r="T226" s="38" t="str">
        <f t="shared" ca="1" si="178"/>
        <v/>
      </c>
      <c r="U226" s="38" t="str">
        <f t="shared" ca="1" si="178"/>
        <v/>
      </c>
      <c r="V226" s="38" t="str">
        <f t="shared" ca="1" si="178"/>
        <v/>
      </c>
      <c r="W226" s="38" t="str">
        <f t="shared" ca="1" si="178"/>
        <v/>
      </c>
      <c r="X226" s="38" t="str">
        <f t="shared" ca="1" si="178"/>
        <v/>
      </c>
      <c r="Y226" s="38" t="str">
        <f t="shared" ca="1" si="178"/>
        <v/>
      </c>
      <c r="Z226" s="38" t="str">
        <f t="shared" ca="1" si="178"/>
        <v/>
      </c>
      <c r="AA226" s="38" t="str">
        <f t="shared" ca="1" si="178"/>
        <v/>
      </c>
      <c r="AB226" s="38" t="str">
        <f t="shared" ref="AA226:AB226" ca="1" si="179">IFERROR(AB20/AB$4,"")</f>
        <v/>
      </c>
      <c r="AC226" s="32">
        <v>16</v>
      </c>
      <c r="AD226" s="35" t="s">
        <v>28</v>
      </c>
      <c r="AE226" s="38" t="str">
        <f t="shared" ref="AE226:AN226" ca="1" si="180">IFERROR(AE20/AE$4,"")</f>
        <v/>
      </c>
      <c r="AF226" s="38" t="str">
        <f t="shared" ca="1" si="180"/>
        <v/>
      </c>
      <c r="AG226" s="38" t="str">
        <f t="shared" ca="1" si="180"/>
        <v/>
      </c>
      <c r="AH226" s="38" t="str">
        <f t="shared" ca="1" si="180"/>
        <v/>
      </c>
      <c r="AI226" s="38" t="str">
        <f t="shared" ca="1" si="180"/>
        <v/>
      </c>
      <c r="AJ226" s="38" t="str">
        <f t="shared" ca="1" si="180"/>
        <v/>
      </c>
      <c r="AK226" s="38" t="str">
        <f t="shared" ca="1" si="180"/>
        <v/>
      </c>
      <c r="AL226" s="38" t="str">
        <f t="shared" ca="1" si="180"/>
        <v/>
      </c>
      <c r="AM226" s="38" t="str">
        <f t="shared" ca="1" si="180"/>
        <v/>
      </c>
      <c r="AN226" s="38" t="str">
        <f t="shared" ca="1" si="180"/>
        <v/>
      </c>
      <c r="AO226" s="38" t="str">
        <f t="shared" ref="AN226:AO226" ca="1" si="181">IFERROR(AO20/AO$4,"")</f>
        <v/>
      </c>
      <c r="AP226" s="30"/>
      <c r="AQ226" s="35" t="s">
        <v>28</v>
      </c>
      <c r="AR226" s="39" t="str">
        <f>IFERROR(IF(#REF!=TRUE,'DATA - økonomi'!AM20,IF(#REF!=TRUE,'DATA - økonomi'!AM122,IF(#REF!=TRUE,'DATA - økonomi'!AM224,IF(#REF!=TRUE,'DATA - økonomi'!AM326,IF(#REF!=TRUE,'DATA - økonomi'!AM326+'DATA - økonomi'!AM224+'DATA - økonomi'!AM122,"")))))/AR123*1000,"")</f>
        <v/>
      </c>
      <c r="AS226" s="39" t="str">
        <f>IFERROR(IF(#REF!=TRUE,'DATA - økonomi'!AN20,IF(#REF!=TRUE,'DATA - økonomi'!AN122,IF(#REF!=TRUE,'DATA - økonomi'!AN224,IF(#REF!=TRUE,'DATA - økonomi'!AN326,IF(#REF!=TRUE,'DATA - økonomi'!AN326+'DATA - økonomi'!AN224+'DATA - økonomi'!AN122,"")))))/AS123*1000,"")</f>
        <v/>
      </c>
      <c r="AT226" s="39" t="str">
        <f>IFERROR(IF(#REF!=TRUE,'DATA - økonomi'!AO20,IF(#REF!=TRUE,'DATA - økonomi'!AO122,IF(#REF!=TRUE,'DATA - økonomi'!AO224,IF(#REF!=TRUE,'DATA - økonomi'!AO326,IF(#REF!=TRUE,'DATA - økonomi'!AO326+'DATA - økonomi'!AO224+'DATA - økonomi'!AO122,"")))))/AT123*1000,"")</f>
        <v/>
      </c>
      <c r="AU226" s="39" t="str">
        <f>IFERROR(IF(#REF!=TRUE,'DATA - økonomi'!AP20,IF(#REF!=TRUE,'DATA - økonomi'!AP122,IF(#REF!=TRUE,'DATA - økonomi'!AP224,IF(#REF!=TRUE,'DATA - økonomi'!AP326,IF(#REF!=TRUE,'DATA - økonomi'!AP326+'DATA - økonomi'!AP224+'DATA - økonomi'!AP122,"")))))/AU123*1000,"")</f>
        <v/>
      </c>
      <c r="AV226" s="39" t="str">
        <f>IFERROR(IF(#REF!=TRUE,'DATA - økonomi'!AQ20,IF(#REF!=TRUE,'DATA - økonomi'!AQ122,IF(#REF!=TRUE,'DATA - økonomi'!AQ224,IF(#REF!=TRUE,'DATA - økonomi'!AQ326,IF(#REF!=TRUE,'DATA - økonomi'!AQ326+'DATA - økonomi'!AQ224+'DATA - økonomi'!AQ122,"")))))/AV123*1000,"")</f>
        <v/>
      </c>
      <c r="AW226" s="39" t="str">
        <f>IFERROR(IF(#REF!=TRUE,'DATA - økonomi'!AR20,IF(#REF!=TRUE,'DATA - økonomi'!AR122,IF(#REF!=TRUE,'DATA - økonomi'!AR224,IF(#REF!=TRUE,'DATA - økonomi'!AR326,IF(#REF!=TRUE,'DATA - økonomi'!AR326+'DATA - økonomi'!AR224+'DATA - økonomi'!AR122,"")))))/AW123*1000,"")</f>
        <v/>
      </c>
      <c r="AX226" s="39" t="str">
        <f>IFERROR(IF(#REF!=TRUE,'DATA - økonomi'!AS20,IF(#REF!=TRUE,'DATA - økonomi'!AS122,IF(#REF!=TRUE,'DATA - økonomi'!AS224,IF(#REF!=TRUE,'DATA - økonomi'!AS326,IF(#REF!=TRUE,'DATA - økonomi'!AS326+'DATA - økonomi'!AS224+'DATA - økonomi'!AS122,"")))))/AX123*1000,"")</f>
        <v/>
      </c>
      <c r="AY226" s="39" t="str">
        <f>IFERROR(IF(#REF!=TRUE,'DATA - økonomi'!AT20,IF(#REF!=TRUE,'DATA - økonomi'!AT122,IF(#REF!=TRUE,'DATA - økonomi'!AT224,IF(#REF!=TRUE,'DATA - økonomi'!AT326,IF(#REF!=TRUE,'DATA - økonomi'!AT326+'DATA - økonomi'!AT224+'DATA - økonomi'!AT122,"")))))/AY123*1000,"")</f>
        <v/>
      </c>
      <c r="AZ226" s="39" t="str">
        <f>IFERROR(IF(#REF!=TRUE,'DATA - økonomi'!AU20,IF(#REF!=TRUE,'DATA - økonomi'!AU122,IF(#REF!=TRUE,'DATA - økonomi'!AU224,IF(#REF!=TRUE,'DATA - økonomi'!AU326,IF(#REF!=TRUE,'DATA - økonomi'!AU326+'DATA - økonomi'!AU224+'DATA - økonomi'!AU122,"")))))/AZ123*1000,"")</f>
        <v/>
      </c>
      <c r="BA226" s="39" t="str">
        <f>IFERROR(IF(#REF!=TRUE,'DATA - økonomi'!AV20,IF(#REF!=TRUE,'DATA - økonomi'!AV122,IF(#REF!=TRUE,'DATA - økonomi'!AV224,IF(#REF!=TRUE,'DATA - økonomi'!AV326,IF(#REF!=TRUE,'DATA - økonomi'!AV326+'DATA - økonomi'!AV224+'DATA - økonomi'!AV122,"")))))/BA123*1000,"")</f>
        <v/>
      </c>
      <c r="BB226" s="39" t="str">
        <f>IFERROR(IF(#REF!=TRUE,'DATA - økonomi'!AW20,IF(#REF!=TRUE,'DATA - økonomi'!AW122,IF(#REF!=TRUE,'DATA - økonomi'!AW224,IF(#REF!=TRUE,'DATA - økonomi'!AW326,IF(#REF!=TRUE,'DATA - økonomi'!AW326+'DATA - økonomi'!AW224+'DATA - økonomi'!AW122,"")))))/BB123*1000,"")</f>
        <v/>
      </c>
      <c r="BC226" s="30"/>
    </row>
    <row r="227" spans="1:55" x14ac:dyDescent="0.25">
      <c r="A227" s="32">
        <v>17</v>
      </c>
      <c r="B227" s="35" t="s">
        <v>29</v>
      </c>
      <c r="C227" s="38" t="str">
        <f t="shared" ref="C227:L227" ca="1" si="182">IFERROR(C21/C$4,"")</f>
        <v/>
      </c>
      <c r="D227" s="38" t="str">
        <f t="shared" ca="1" si="182"/>
        <v/>
      </c>
      <c r="E227" s="38" t="str">
        <f t="shared" ca="1" si="182"/>
        <v/>
      </c>
      <c r="F227" s="38" t="str">
        <f t="shared" ca="1" si="182"/>
        <v/>
      </c>
      <c r="G227" s="38" t="str">
        <f t="shared" ca="1" si="182"/>
        <v/>
      </c>
      <c r="H227" s="38" t="str">
        <f t="shared" ca="1" si="182"/>
        <v/>
      </c>
      <c r="I227" s="38" t="str">
        <f t="shared" ca="1" si="182"/>
        <v/>
      </c>
      <c r="J227" s="38" t="str">
        <f t="shared" ca="1" si="182"/>
        <v/>
      </c>
      <c r="K227" s="38" t="str">
        <f t="shared" ca="1" si="182"/>
        <v/>
      </c>
      <c r="L227" s="38" t="str">
        <f t="shared" ca="1" si="182"/>
        <v/>
      </c>
      <c r="M227" s="38" t="str">
        <f t="shared" ref="M227:N227" ca="1" si="183">IFERROR(M21/M$4,"")</f>
        <v/>
      </c>
      <c r="N227" s="38" t="str">
        <f t="shared" ca="1" si="183"/>
        <v/>
      </c>
      <c r="O227" s="32">
        <v>17</v>
      </c>
      <c r="P227" s="35" t="s">
        <v>29</v>
      </c>
      <c r="Q227" s="38" t="str">
        <f t="shared" ref="Q227:AA227" ca="1" si="184">IFERROR(Q21/Q$4,"")</f>
        <v/>
      </c>
      <c r="R227" s="38" t="str">
        <f t="shared" ca="1" si="184"/>
        <v/>
      </c>
      <c r="S227" s="38" t="str">
        <f t="shared" ca="1" si="184"/>
        <v/>
      </c>
      <c r="T227" s="38" t="str">
        <f t="shared" ca="1" si="184"/>
        <v/>
      </c>
      <c r="U227" s="38" t="str">
        <f t="shared" ca="1" si="184"/>
        <v/>
      </c>
      <c r="V227" s="38" t="str">
        <f t="shared" ca="1" si="184"/>
        <v/>
      </c>
      <c r="W227" s="38" t="str">
        <f t="shared" ca="1" si="184"/>
        <v/>
      </c>
      <c r="X227" s="38" t="str">
        <f t="shared" ca="1" si="184"/>
        <v/>
      </c>
      <c r="Y227" s="38" t="str">
        <f t="shared" ca="1" si="184"/>
        <v/>
      </c>
      <c r="Z227" s="38" t="str">
        <f t="shared" ca="1" si="184"/>
        <v/>
      </c>
      <c r="AA227" s="38" t="str">
        <f t="shared" ca="1" si="184"/>
        <v/>
      </c>
      <c r="AB227" s="38" t="str">
        <f t="shared" ref="AA227:AB227" ca="1" si="185">IFERROR(AB21/AB$4,"")</f>
        <v/>
      </c>
      <c r="AC227" s="32">
        <v>17</v>
      </c>
      <c r="AD227" s="35" t="s">
        <v>29</v>
      </c>
      <c r="AE227" s="38" t="str">
        <f t="shared" ref="AE227:AN227" ca="1" si="186">IFERROR(AE21/AE$4,"")</f>
        <v/>
      </c>
      <c r="AF227" s="38" t="str">
        <f t="shared" ca="1" si="186"/>
        <v/>
      </c>
      <c r="AG227" s="38" t="str">
        <f t="shared" ca="1" si="186"/>
        <v/>
      </c>
      <c r="AH227" s="38" t="str">
        <f t="shared" ca="1" si="186"/>
        <v/>
      </c>
      <c r="AI227" s="38" t="str">
        <f t="shared" ca="1" si="186"/>
        <v/>
      </c>
      <c r="AJ227" s="38" t="str">
        <f t="shared" ca="1" si="186"/>
        <v/>
      </c>
      <c r="AK227" s="38" t="str">
        <f t="shared" ca="1" si="186"/>
        <v/>
      </c>
      <c r="AL227" s="38" t="str">
        <f t="shared" ca="1" si="186"/>
        <v/>
      </c>
      <c r="AM227" s="38" t="str">
        <f t="shared" ca="1" si="186"/>
        <v/>
      </c>
      <c r="AN227" s="38" t="str">
        <f t="shared" ca="1" si="186"/>
        <v/>
      </c>
      <c r="AO227" s="38" t="str">
        <f t="shared" ref="AN227:AO227" ca="1" si="187">IFERROR(AO21/AO$4,"")</f>
        <v/>
      </c>
      <c r="AP227" s="30"/>
      <c r="AQ227" s="35" t="s">
        <v>29</v>
      </c>
      <c r="AR227" s="39" t="str">
        <f>IFERROR(IF(#REF!=TRUE,'DATA - økonomi'!AM21,IF(#REF!=TRUE,'DATA - økonomi'!AM123,IF(#REF!=TRUE,'DATA - økonomi'!AM225,IF(#REF!=TRUE,'DATA - økonomi'!AM327,IF(#REF!=TRUE,'DATA - økonomi'!AM327+'DATA - økonomi'!AM225+'DATA - økonomi'!AM123,"")))))/AR124*1000,"")</f>
        <v/>
      </c>
      <c r="AS227" s="39" t="str">
        <f>IFERROR(IF(#REF!=TRUE,'DATA - økonomi'!AN21,IF(#REF!=TRUE,'DATA - økonomi'!AN123,IF(#REF!=TRUE,'DATA - økonomi'!AN225,IF(#REF!=TRUE,'DATA - økonomi'!AN327,IF(#REF!=TRUE,'DATA - økonomi'!AN327+'DATA - økonomi'!AN225+'DATA - økonomi'!AN123,"")))))/AS124*1000,"")</f>
        <v/>
      </c>
      <c r="AT227" s="39" t="str">
        <f>IFERROR(IF(#REF!=TRUE,'DATA - økonomi'!AO21,IF(#REF!=TRUE,'DATA - økonomi'!AO123,IF(#REF!=TRUE,'DATA - økonomi'!AO225,IF(#REF!=TRUE,'DATA - økonomi'!AO327,IF(#REF!=TRUE,'DATA - økonomi'!AO327+'DATA - økonomi'!AO225+'DATA - økonomi'!AO123,"")))))/AT124*1000,"")</f>
        <v/>
      </c>
      <c r="AU227" s="39" t="str">
        <f>IFERROR(IF(#REF!=TRUE,'DATA - økonomi'!AP21,IF(#REF!=TRUE,'DATA - økonomi'!AP123,IF(#REF!=TRUE,'DATA - økonomi'!AP225,IF(#REF!=TRUE,'DATA - økonomi'!AP327,IF(#REF!=TRUE,'DATA - økonomi'!AP327+'DATA - økonomi'!AP225+'DATA - økonomi'!AP123,"")))))/AU124*1000,"")</f>
        <v/>
      </c>
      <c r="AV227" s="39" t="str">
        <f>IFERROR(IF(#REF!=TRUE,'DATA - økonomi'!AQ21,IF(#REF!=TRUE,'DATA - økonomi'!AQ123,IF(#REF!=TRUE,'DATA - økonomi'!AQ225,IF(#REF!=TRUE,'DATA - økonomi'!AQ327,IF(#REF!=TRUE,'DATA - økonomi'!AQ327+'DATA - økonomi'!AQ225+'DATA - økonomi'!AQ123,"")))))/AV124*1000,"")</f>
        <v/>
      </c>
      <c r="AW227" s="39" t="str">
        <f>IFERROR(IF(#REF!=TRUE,'DATA - økonomi'!AR21,IF(#REF!=TRUE,'DATA - økonomi'!AR123,IF(#REF!=TRUE,'DATA - økonomi'!AR225,IF(#REF!=TRUE,'DATA - økonomi'!AR327,IF(#REF!=TRUE,'DATA - økonomi'!AR327+'DATA - økonomi'!AR225+'DATA - økonomi'!AR123,"")))))/AW124*1000,"")</f>
        <v/>
      </c>
      <c r="AX227" s="39" t="str">
        <f>IFERROR(IF(#REF!=TRUE,'DATA - økonomi'!AS21,IF(#REF!=TRUE,'DATA - økonomi'!AS123,IF(#REF!=TRUE,'DATA - økonomi'!AS225,IF(#REF!=TRUE,'DATA - økonomi'!AS327,IF(#REF!=TRUE,'DATA - økonomi'!AS327+'DATA - økonomi'!AS225+'DATA - økonomi'!AS123,"")))))/AX124*1000,"")</f>
        <v/>
      </c>
      <c r="AY227" s="39" t="str">
        <f>IFERROR(IF(#REF!=TRUE,'DATA - økonomi'!AT21,IF(#REF!=TRUE,'DATA - økonomi'!AT123,IF(#REF!=TRUE,'DATA - økonomi'!AT225,IF(#REF!=TRUE,'DATA - økonomi'!AT327,IF(#REF!=TRUE,'DATA - økonomi'!AT327+'DATA - økonomi'!AT225+'DATA - økonomi'!AT123,"")))))/AY124*1000,"")</f>
        <v/>
      </c>
      <c r="AZ227" s="39" t="str">
        <f>IFERROR(IF(#REF!=TRUE,'DATA - økonomi'!AU21,IF(#REF!=TRUE,'DATA - økonomi'!AU123,IF(#REF!=TRUE,'DATA - økonomi'!AU225,IF(#REF!=TRUE,'DATA - økonomi'!AU327,IF(#REF!=TRUE,'DATA - økonomi'!AU327+'DATA - økonomi'!AU225+'DATA - økonomi'!AU123,"")))))/AZ124*1000,"")</f>
        <v/>
      </c>
      <c r="BA227" s="39" t="str">
        <f>IFERROR(IF(#REF!=TRUE,'DATA - økonomi'!AV21,IF(#REF!=TRUE,'DATA - økonomi'!AV123,IF(#REF!=TRUE,'DATA - økonomi'!AV225,IF(#REF!=TRUE,'DATA - økonomi'!AV327,IF(#REF!=TRUE,'DATA - økonomi'!AV327+'DATA - økonomi'!AV225+'DATA - økonomi'!AV123,"")))))/BA124*1000,"")</f>
        <v/>
      </c>
      <c r="BB227" s="39" t="str">
        <f>IFERROR(IF(#REF!=TRUE,'DATA - økonomi'!AW21,IF(#REF!=TRUE,'DATA - økonomi'!AW123,IF(#REF!=TRUE,'DATA - økonomi'!AW225,IF(#REF!=TRUE,'DATA - økonomi'!AW327,IF(#REF!=TRUE,'DATA - økonomi'!AW327+'DATA - økonomi'!AW225+'DATA - økonomi'!AW123,"")))))/BB124*1000,"")</f>
        <v/>
      </c>
      <c r="BC227" s="30"/>
    </row>
    <row r="228" spans="1:55" x14ac:dyDescent="0.25">
      <c r="A228" s="32">
        <v>18</v>
      </c>
      <c r="B228" s="35" t="s">
        <v>30</v>
      </c>
      <c r="C228" s="38" t="str">
        <f t="shared" ref="C228:L228" ca="1" si="188">IFERROR(C22/C$4,"")</f>
        <v/>
      </c>
      <c r="D228" s="38" t="str">
        <f t="shared" ca="1" si="188"/>
        <v/>
      </c>
      <c r="E228" s="38" t="str">
        <f t="shared" ca="1" si="188"/>
        <v/>
      </c>
      <c r="F228" s="38" t="str">
        <f t="shared" ca="1" si="188"/>
        <v/>
      </c>
      <c r="G228" s="38" t="str">
        <f t="shared" ca="1" si="188"/>
        <v/>
      </c>
      <c r="H228" s="38" t="str">
        <f t="shared" ca="1" si="188"/>
        <v/>
      </c>
      <c r="I228" s="38" t="str">
        <f t="shared" ca="1" si="188"/>
        <v/>
      </c>
      <c r="J228" s="38" t="str">
        <f t="shared" ca="1" si="188"/>
        <v/>
      </c>
      <c r="K228" s="38" t="str">
        <f t="shared" ca="1" si="188"/>
        <v/>
      </c>
      <c r="L228" s="38" t="str">
        <f t="shared" ca="1" si="188"/>
        <v/>
      </c>
      <c r="M228" s="38" t="str">
        <f t="shared" ref="M228:N228" ca="1" si="189">IFERROR(M22/M$4,"")</f>
        <v/>
      </c>
      <c r="N228" s="38" t="str">
        <f t="shared" ca="1" si="189"/>
        <v/>
      </c>
      <c r="O228" s="32">
        <v>18</v>
      </c>
      <c r="P228" s="35" t="s">
        <v>30</v>
      </c>
      <c r="Q228" s="38" t="str">
        <f t="shared" ref="Q228:AA228" ca="1" si="190">IFERROR(Q22/Q$4,"")</f>
        <v/>
      </c>
      <c r="R228" s="38" t="str">
        <f t="shared" ca="1" si="190"/>
        <v/>
      </c>
      <c r="S228" s="38" t="str">
        <f t="shared" ca="1" si="190"/>
        <v/>
      </c>
      <c r="T228" s="38" t="str">
        <f t="shared" ca="1" si="190"/>
        <v/>
      </c>
      <c r="U228" s="38" t="str">
        <f t="shared" ca="1" si="190"/>
        <v/>
      </c>
      <c r="V228" s="38" t="str">
        <f t="shared" ca="1" si="190"/>
        <v/>
      </c>
      <c r="W228" s="38" t="str">
        <f t="shared" ca="1" si="190"/>
        <v/>
      </c>
      <c r="X228" s="38" t="str">
        <f t="shared" ca="1" si="190"/>
        <v/>
      </c>
      <c r="Y228" s="38" t="str">
        <f t="shared" ca="1" si="190"/>
        <v/>
      </c>
      <c r="Z228" s="38" t="str">
        <f t="shared" ca="1" si="190"/>
        <v/>
      </c>
      <c r="AA228" s="38" t="str">
        <f t="shared" ca="1" si="190"/>
        <v/>
      </c>
      <c r="AB228" s="38" t="str">
        <f t="shared" ref="AA228:AB228" ca="1" si="191">IFERROR(AB22/AB$4,"")</f>
        <v/>
      </c>
      <c r="AC228" s="32">
        <v>18</v>
      </c>
      <c r="AD228" s="35" t="s">
        <v>30</v>
      </c>
      <c r="AE228" s="38" t="str">
        <f t="shared" ref="AE228:AN228" ca="1" si="192">IFERROR(AE22/AE$4,"")</f>
        <v/>
      </c>
      <c r="AF228" s="38" t="str">
        <f t="shared" ca="1" si="192"/>
        <v/>
      </c>
      <c r="AG228" s="38" t="str">
        <f t="shared" ca="1" si="192"/>
        <v/>
      </c>
      <c r="AH228" s="38" t="str">
        <f t="shared" ca="1" si="192"/>
        <v/>
      </c>
      <c r="AI228" s="38" t="str">
        <f t="shared" ca="1" si="192"/>
        <v/>
      </c>
      <c r="AJ228" s="38" t="str">
        <f t="shared" ca="1" si="192"/>
        <v/>
      </c>
      <c r="AK228" s="38" t="str">
        <f t="shared" ca="1" si="192"/>
        <v/>
      </c>
      <c r="AL228" s="38" t="str">
        <f t="shared" ca="1" si="192"/>
        <v/>
      </c>
      <c r="AM228" s="38" t="str">
        <f t="shared" ca="1" si="192"/>
        <v/>
      </c>
      <c r="AN228" s="38" t="str">
        <f t="shared" ca="1" si="192"/>
        <v/>
      </c>
      <c r="AO228" s="38" t="str">
        <f t="shared" ref="AN228:AO228" ca="1" si="193">IFERROR(AO22/AO$4,"")</f>
        <v/>
      </c>
      <c r="AP228" s="30"/>
      <c r="AQ228" s="35" t="s">
        <v>30</v>
      </c>
      <c r="AR228" s="39" t="str">
        <f>IFERROR(IF(#REF!=TRUE,'DATA - økonomi'!AM22,IF(#REF!=TRUE,'DATA - økonomi'!AM124,IF(#REF!=TRUE,'DATA - økonomi'!AM226,IF(#REF!=TRUE,'DATA - økonomi'!AM328,IF(#REF!=TRUE,'DATA - økonomi'!AM328+'DATA - økonomi'!AM226+'DATA - økonomi'!AM124,"")))))/AR125*1000,"")</f>
        <v/>
      </c>
      <c r="AS228" s="39" t="str">
        <f>IFERROR(IF(#REF!=TRUE,'DATA - økonomi'!AN22,IF(#REF!=TRUE,'DATA - økonomi'!AN124,IF(#REF!=TRUE,'DATA - økonomi'!AN226,IF(#REF!=TRUE,'DATA - økonomi'!AN328,IF(#REF!=TRUE,'DATA - økonomi'!AN328+'DATA - økonomi'!AN226+'DATA - økonomi'!AN124,"")))))/AS125*1000,"")</f>
        <v/>
      </c>
      <c r="AT228" s="39" t="str">
        <f>IFERROR(IF(#REF!=TRUE,'DATA - økonomi'!AO22,IF(#REF!=TRUE,'DATA - økonomi'!AO124,IF(#REF!=TRUE,'DATA - økonomi'!AO226,IF(#REF!=TRUE,'DATA - økonomi'!AO328,IF(#REF!=TRUE,'DATA - økonomi'!AO328+'DATA - økonomi'!AO226+'DATA - økonomi'!AO124,"")))))/AT125*1000,"")</f>
        <v/>
      </c>
      <c r="AU228" s="39" t="str">
        <f>IFERROR(IF(#REF!=TRUE,'DATA - økonomi'!AP22,IF(#REF!=TRUE,'DATA - økonomi'!AP124,IF(#REF!=TRUE,'DATA - økonomi'!AP226,IF(#REF!=TRUE,'DATA - økonomi'!AP328,IF(#REF!=TRUE,'DATA - økonomi'!AP328+'DATA - økonomi'!AP226+'DATA - økonomi'!AP124,"")))))/AU125*1000,"")</f>
        <v/>
      </c>
      <c r="AV228" s="39" t="str">
        <f>IFERROR(IF(#REF!=TRUE,'DATA - økonomi'!AQ22,IF(#REF!=TRUE,'DATA - økonomi'!AQ124,IF(#REF!=TRUE,'DATA - økonomi'!AQ226,IF(#REF!=TRUE,'DATA - økonomi'!AQ328,IF(#REF!=TRUE,'DATA - økonomi'!AQ328+'DATA - økonomi'!AQ226+'DATA - økonomi'!AQ124,"")))))/AV125*1000,"")</f>
        <v/>
      </c>
      <c r="AW228" s="39" t="str">
        <f>IFERROR(IF(#REF!=TRUE,'DATA - økonomi'!AR22,IF(#REF!=TRUE,'DATA - økonomi'!AR124,IF(#REF!=TRUE,'DATA - økonomi'!AR226,IF(#REF!=TRUE,'DATA - økonomi'!AR328,IF(#REF!=TRUE,'DATA - økonomi'!AR328+'DATA - økonomi'!AR226+'DATA - økonomi'!AR124,"")))))/AW125*1000,"")</f>
        <v/>
      </c>
      <c r="AX228" s="39" t="str">
        <f>IFERROR(IF(#REF!=TRUE,'DATA - økonomi'!AS22,IF(#REF!=TRUE,'DATA - økonomi'!AS124,IF(#REF!=TRUE,'DATA - økonomi'!AS226,IF(#REF!=TRUE,'DATA - økonomi'!AS328,IF(#REF!=TRUE,'DATA - økonomi'!AS328+'DATA - økonomi'!AS226+'DATA - økonomi'!AS124,"")))))/AX125*1000,"")</f>
        <v/>
      </c>
      <c r="AY228" s="39" t="str">
        <f>IFERROR(IF(#REF!=TRUE,'DATA - økonomi'!AT22,IF(#REF!=TRUE,'DATA - økonomi'!AT124,IF(#REF!=TRUE,'DATA - økonomi'!AT226,IF(#REF!=TRUE,'DATA - økonomi'!AT328,IF(#REF!=TRUE,'DATA - økonomi'!AT328+'DATA - økonomi'!AT226+'DATA - økonomi'!AT124,"")))))/AY125*1000,"")</f>
        <v/>
      </c>
      <c r="AZ228" s="39" t="str">
        <f>IFERROR(IF(#REF!=TRUE,'DATA - økonomi'!AU22,IF(#REF!=TRUE,'DATA - økonomi'!AU124,IF(#REF!=TRUE,'DATA - økonomi'!AU226,IF(#REF!=TRUE,'DATA - økonomi'!AU328,IF(#REF!=TRUE,'DATA - økonomi'!AU328+'DATA - økonomi'!AU226+'DATA - økonomi'!AU124,"")))))/AZ125*1000,"")</f>
        <v/>
      </c>
      <c r="BA228" s="39" t="str">
        <f>IFERROR(IF(#REF!=TRUE,'DATA - økonomi'!AV22,IF(#REF!=TRUE,'DATA - økonomi'!AV124,IF(#REF!=TRUE,'DATA - økonomi'!AV226,IF(#REF!=TRUE,'DATA - økonomi'!AV328,IF(#REF!=TRUE,'DATA - økonomi'!AV328+'DATA - økonomi'!AV226+'DATA - økonomi'!AV124,"")))))/BA125*1000,"")</f>
        <v/>
      </c>
      <c r="BB228" s="39" t="str">
        <f>IFERROR(IF(#REF!=TRUE,'DATA - økonomi'!AW22,IF(#REF!=TRUE,'DATA - økonomi'!AW124,IF(#REF!=TRUE,'DATA - økonomi'!AW226,IF(#REF!=TRUE,'DATA - økonomi'!AW328,IF(#REF!=TRUE,'DATA - økonomi'!AW328+'DATA - økonomi'!AW226+'DATA - økonomi'!AW124,"")))))/BB125*1000,"")</f>
        <v/>
      </c>
      <c r="BC228" s="30"/>
    </row>
    <row r="229" spans="1:55" x14ac:dyDescent="0.25">
      <c r="A229" s="32">
        <v>19</v>
      </c>
      <c r="B229" s="35" t="s">
        <v>31</v>
      </c>
      <c r="C229" s="38" t="str">
        <f t="shared" ref="C229:L229" ca="1" si="194">IFERROR(C23/C$4,"")</f>
        <v/>
      </c>
      <c r="D229" s="38" t="str">
        <f t="shared" ca="1" si="194"/>
        <v/>
      </c>
      <c r="E229" s="38" t="str">
        <f t="shared" ca="1" si="194"/>
        <v/>
      </c>
      <c r="F229" s="38" t="str">
        <f t="shared" ca="1" si="194"/>
        <v/>
      </c>
      <c r="G229" s="38" t="str">
        <f t="shared" ca="1" si="194"/>
        <v/>
      </c>
      <c r="H229" s="38" t="str">
        <f t="shared" ca="1" si="194"/>
        <v/>
      </c>
      <c r="I229" s="38" t="str">
        <f t="shared" ca="1" si="194"/>
        <v/>
      </c>
      <c r="J229" s="38" t="str">
        <f t="shared" ca="1" si="194"/>
        <v/>
      </c>
      <c r="K229" s="38" t="str">
        <f t="shared" ca="1" si="194"/>
        <v/>
      </c>
      <c r="L229" s="38" t="str">
        <f t="shared" ca="1" si="194"/>
        <v/>
      </c>
      <c r="M229" s="38" t="str">
        <f t="shared" ref="M229:N229" ca="1" si="195">IFERROR(M23/M$4,"")</f>
        <v/>
      </c>
      <c r="N229" s="38" t="str">
        <f t="shared" ca="1" si="195"/>
        <v/>
      </c>
      <c r="O229" s="32">
        <v>19</v>
      </c>
      <c r="P229" s="35" t="s">
        <v>31</v>
      </c>
      <c r="Q229" s="38" t="str">
        <f t="shared" ref="Q229:AA229" ca="1" si="196">IFERROR(Q23/Q$4,"")</f>
        <v/>
      </c>
      <c r="R229" s="38" t="str">
        <f t="shared" ca="1" si="196"/>
        <v/>
      </c>
      <c r="S229" s="38" t="str">
        <f t="shared" ca="1" si="196"/>
        <v/>
      </c>
      <c r="T229" s="38" t="str">
        <f t="shared" ca="1" si="196"/>
        <v/>
      </c>
      <c r="U229" s="38" t="str">
        <f t="shared" ca="1" si="196"/>
        <v/>
      </c>
      <c r="V229" s="38" t="str">
        <f t="shared" ca="1" si="196"/>
        <v/>
      </c>
      <c r="W229" s="38" t="str">
        <f t="shared" ca="1" si="196"/>
        <v/>
      </c>
      <c r="X229" s="38" t="str">
        <f t="shared" ca="1" si="196"/>
        <v/>
      </c>
      <c r="Y229" s="38" t="str">
        <f t="shared" ca="1" si="196"/>
        <v/>
      </c>
      <c r="Z229" s="38" t="str">
        <f t="shared" ca="1" si="196"/>
        <v/>
      </c>
      <c r="AA229" s="38" t="str">
        <f t="shared" ca="1" si="196"/>
        <v/>
      </c>
      <c r="AB229" s="38" t="str">
        <f t="shared" ref="AA229:AB229" ca="1" si="197">IFERROR(AB23/AB$4,"")</f>
        <v/>
      </c>
      <c r="AC229" s="32">
        <v>19</v>
      </c>
      <c r="AD229" s="35" t="s">
        <v>31</v>
      </c>
      <c r="AE229" s="38" t="str">
        <f t="shared" ref="AE229:AN229" ca="1" si="198">IFERROR(AE23/AE$4,"")</f>
        <v/>
      </c>
      <c r="AF229" s="38" t="str">
        <f t="shared" ca="1" si="198"/>
        <v/>
      </c>
      <c r="AG229" s="38" t="str">
        <f t="shared" ca="1" si="198"/>
        <v/>
      </c>
      <c r="AH229" s="38" t="str">
        <f t="shared" ca="1" si="198"/>
        <v/>
      </c>
      <c r="AI229" s="38" t="str">
        <f t="shared" ca="1" si="198"/>
        <v/>
      </c>
      <c r="AJ229" s="38" t="str">
        <f t="shared" ca="1" si="198"/>
        <v/>
      </c>
      <c r="AK229" s="38" t="str">
        <f t="shared" ca="1" si="198"/>
        <v/>
      </c>
      <c r="AL229" s="38" t="str">
        <f t="shared" ca="1" si="198"/>
        <v/>
      </c>
      <c r="AM229" s="38" t="str">
        <f t="shared" ca="1" si="198"/>
        <v/>
      </c>
      <c r="AN229" s="38" t="str">
        <f t="shared" ca="1" si="198"/>
        <v/>
      </c>
      <c r="AO229" s="38" t="str">
        <f t="shared" ref="AN229:AO229" ca="1" si="199">IFERROR(AO23/AO$4,"")</f>
        <v/>
      </c>
      <c r="AP229" s="30"/>
      <c r="AQ229" s="35" t="s">
        <v>31</v>
      </c>
      <c r="AR229" s="39" t="str">
        <f>IFERROR(IF(#REF!=TRUE,'DATA - økonomi'!AM23,IF(#REF!=TRUE,'DATA - økonomi'!AM125,IF(#REF!=TRUE,'DATA - økonomi'!AM227,IF(#REF!=TRUE,'DATA - økonomi'!AM329,IF(#REF!=TRUE,'DATA - økonomi'!AM329+'DATA - økonomi'!AM227+'DATA - økonomi'!AM125,"")))))/AR126*1000,"")</f>
        <v/>
      </c>
      <c r="AS229" s="39" t="str">
        <f>IFERROR(IF(#REF!=TRUE,'DATA - økonomi'!AN23,IF(#REF!=TRUE,'DATA - økonomi'!AN125,IF(#REF!=TRUE,'DATA - økonomi'!AN227,IF(#REF!=TRUE,'DATA - økonomi'!AN329,IF(#REF!=TRUE,'DATA - økonomi'!AN329+'DATA - økonomi'!AN227+'DATA - økonomi'!AN125,"")))))/AS126*1000,"")</f>
        <v/>
      </c>
      <c r="AT229" s="39" t="str">
        <f>IFERROR(IF(#REF!=TRUE,'DATA - økonomi'!AO23,IF(#REF!=TRUE,'DATA - økonomi'!AO125,IF(#REF!=TRUE,'DATA - økonomi'!AO227,IF(#REF!=TRUE,'DATA - økonomi'!AO329,IF(#REF!=TRUE,'DATA - økonomi'!AO329+'DATA - økonomi'!AO227+'DATA - økonomi'!AO125,"")))))/AT126*1000,"")</f>
        <v/>
      </c>
      <c r="AU229" s="39" t="str">
        <f>IFERROR(IF(#REF!=TRUE,'DATA - økonomi'!AP23,IF(#REF!=TRUE,'DATA - økonomi'!AP125,IF(#REF!=TRUE,'DATA - økonomi'!AP227,IF(#REF!=TRUE,'DATA - økonomi'!AP329,IF(#REF!=TRUE,'DATA - økonomi'!AP329+'DATA - økonomi'!AP227+'DATA - økonomi'!AP125,"")))))/AU126*1000,"")</f>
        <v/>
      </c>
      <c r="AV229" s="39" t="str">
        <f>IFERROR(IF(#REF!=TRUE,'DATA - økonomi'!AQ23,IF(#REF!=TRUE,'DATA - økonomi'!AQ125,IF(#REF!=TRUE,'DATA - økonomi'!AQ227,IF(#REF!=TRUE,'DATA - økonomi'!AQ329,IF(#REF!=TRUE,'DATA - økonomi'!AQ329+'DATA - økonomi'!AQ227+'DATA - økonomi'!AQ125,"")))))/AV126*1000,"")</f>
        <v/>
      </c>
      <c r="AW229" s="39" t="str">
        <f>IFERROR(IF(#REF!=TRUE,'DATA - økonomi'!AR23,IF(#REF!=TRUE,'DATA - økonomi'!AR125,IF(#REF!=TRUE,'DATA - økonomi'!AR227,IF(#REF!=TRUE,'DATA - økonomi'!AR329,IF(#REF!=TRUE,'DATA - økonomi'!AR329+'DATA - økonomi'!AR227+'DATA - økonomi'!AR125,"")))))/AW126*1000,"")</f>
        <v/>
      </c>
      <c r="AX229" s="39" t="str">
        <f>IFERROR(IF(#REF!=TRUE,'DATA - økonomi'!AS23,IF(#REF!=TRUE,'DATA - økonomi'!AS125,IF(#REF!=TRUE,'DATA - økonomi'!AS227,IF(#REF!=TRUE,'DATA - økonomi'!AS329,IF(#REF!=TRUE,'DATA - økonomi'!AS329+'DATA - økonomi'!AS227+'DATA - økonomi'!AS125,"")))))/AX126*1000,"")</f>
        <v/>
      </c>
      <c r="AY229" s="39" t="str">
        <f>IFERROR(IF(#REF!=TRUE,'DATA - økonomi'!AT23,IF(#REF!=TRUE,'DATA - økonomi'!AT125,IF(#REF!=TRUE,'DATA - økonomi'!AT227,IF(#REF!=TRUE,'DATA - økonomi'!AT329,IF(#REF!=TRUE,'DATA - økonomi'!AT329+'DATA - økonomi'!AT227+'DATA - økonomi'!AT125,"")))))/AY126*1000,"")</f>
        <v/>
      </c>
      <c r="AZ229" s="39" t="str">
        <f>IFERROR(IF(#REF!=TRUE,'DATA - økonomi'!AU23,IF(#REF!=TRUE,'DATA - økonomi'!AU125,IF(#REF!=TRUE,'DATA - økonomi'!AU227,IF(#REF!=TRUE,'DATA - økonomi'!AU329,IF(#REF!=TRUE,'DATA - økonomi'!AU329+'DATA - økonomi'!AU227+'DATA - økonomi'!AU125,"")))))/AZ126*1000,"")</f>
        <v/>
      </c>
      <c r="BA229" s="39" t="str">
        <f>IFERROR(IF(#REF!=TRUE,'DATA - økonomi'!AV23,IF(#REF!=TRUE,'DATA - økonomi'!AV125,IF(#REF!=TRUE,'DATA - økonomi'!AV227,IF(#REF!=TRUE,'DATA - økonomi'!AV329,IF(#REF!=TRUE,'DATA - økonomi'!AV329+'DATA - økonomi'!AV227+'DATA - økonomi'!AV125,"")))))/BA126*1000,"")</f>
        <v/>
      </c>
      <c r="BB229" s="39" t="str">
        <f>IFERROR(IF(#REF!=TRUE,'DATA - økonomi'!AW23,IF(#REF!=TRUE,'DATA - økonomi'!AW125,IF(#REF!=TRUE,'DATA - økonomi'!AW227,IF(#REF!=TRUE,'DATA - økonomi'!AW329,IF(#REF!=TRUE,'DATA - økonomi'!AW329+'DATA - økonomi'!AW227+'DATA - økonomi'!AW125,"")))))/BB126*1000,"")</f>
        <v/>
      </c>
      <c r="BC229" s="30"/>
    </row>
    <row r="230" spans="1:55" x14ac:dyDescent="0.25">
      <c r="A230" s="32">
        <v>20</v>
      </c>
      <c r="B230" s="35" t="s">
        <v>32</v>
      </c>
      <c r="C230" s="38" t="str">
        <f t="shared" ref="C230:L230" ca="1" si="200">IFERROR(C24/C$4,"")</f>
        <v/>
      </c>
      <c r="D230" s="38" t="str">
        <f t="shared" ca="1" si="200"/>
        <v/>
      </c>
      <c r="E230" s="38" t="str">
        <f t="shared" ca="1" si="200"/>
        <v/>
      </c>
      <c r="F230" s="38" t="str">
        <f t="shared" ca="1" si="200"/>
        <v/>
      </c>
      <c r="G230" s="38" t="str">
        <f t="shared" ca="1" si="200"/>
        <v/>
      </c>
      <c r="H230" s="38" t="str">
        <f t="shared" ca="1" si="200"/>
        <v/>
      </c>
      <c r="I230" s="38" t="str">
        <f t="shared" ca="1" si="200"/>
        <v/>
      </c>
      <c r="J230" s="38" t="str">
        <f t="shared" ca="1" si="200"/>
        <v/>
      </c>
      <c r="K230" s="38" t="str">
        <f t="shared" ca="1" si="200"/>
        <v/>
      </c>
      <c r="L230" s="38" t="str">
        <f t="shared" ca="1" si="200"/>
        <v/>
      </c>
      <c r="M230" s="38" t="str">
        <f t="shared" ref="M230:N230" ca="1" si="201">IFERROR(M24/M$4,"")</f>
        <v/>
      </c>
      <c r="N230" s="38" t="str">
        <f t="shared" ca="1" si="201"/>
        <v/>
      </c>
      <c r="O230" s="32">
        <v>20</v>
      </c>
      <c r="P230" s="35" t="s">
        <v>32</v>
      </c>
      <c r="Q230" s="38" t="str">
        <f t="shared" ref="Q230:AA230" ca="1" si="202">IFERROR(Q24/Q$4,"")</f>
        <v/>
      </c>
      <c r="R230" s="38" t="str">
        <f t="shared" ca="1" si="202"/>
        <v/>
      </c>
      <c r="S230" s="38" t="str">
        <f t="shared" ca="1" si="202"/>
        <v/>
      </c>
      <c r="T230" s="38" t="str">
        <f t="shared" ca="1" si="202"/>
        <v/>
      </c>
      <c r="U230" s="38" t="str">
        <f t="shared" ca="1" si="202"/>
        <v/>
      </c>
      <c r="V230" s="38" t="str">
        <f t="shared" ca="1" si="202"/>
        <v/>
      </c>
      <c r="W230" s="38" t="str">
        <f t="shared" ca="1" si="202"/>
        <v/>
      </c>
      <c r="X230" s="38" t="str">
        <f t="shared" ca="1" si="202"/>
        <v/>
      </c>
      <c r="Y230" s="38" t="str">
        <f t="shared" ca="1" si="202"/>
        <v/>
      </c>
      <c r="Z230" s="38" t="str">
        <f t="shared" ca="1" si="202"/>
        <v/>
      </c>
      <c r="AA230" s="38" t="str">
        <f t="shared" ca="1" si="202"/>
        <v/>
      </c>
      <c r="AB230" s="38" t="str">
        <f t="shared" ref="AA230:AB230" ca="1" si="203">IFERROR(AB24/AB$4,"")</f>
        <v/>
      </c>
      <c r="AC230" s="32">
        <v>20</v>
      </c>
      <c r="AD230" s="35" t="s">
        <v>32</v>
      </c>
      <c r="AE230" s="38" t="str">
        <f t="shared" ref="AE230:AN230" ca="1" si="204">IFERROR(AE24/AE$4,"")</f>
        <v/>
      </c>
      <c r="AF230" s="38" t="str">
        <f t="shared" ca="1" si="204"/>
        <v/>
      </c>
      <c r="AG230" s="38" t="str">
        <f t="shared" ca="1" si="204"/>
        <v/>
      </c>
      <c r="AH230" s="38" t="str">
        <f t="shared" ca="1" si="204"/>
        <v/>
      </c>
      <c r="AI230" s="38" t="str">
        <f t="shared" ca="1" si="204"/>
        <v/>
      </c>
      <c r="AJ230" s="38" t="str">
        <f t="shared" ca="1" si="204"/>
        <v/>
      </c>
      <c r="AK230" s="38" t="str">
        <f t="shared" ca="1" si="204"/>
        <v/>
      </c>
      <c r="AL230" s="38" t="str">
        <f t="shared" ca="1" si="204"/>
        <v/>
      </c>
      <c r="AM230" s="38" t="str">
        <f t="shared" ca="1" si="204"/>
        <v/>
      </c>
      <c r="AN230" s="38" t="str">
        <f t="shared" ca="1" si="204"/>
        <v/>
      </c>
      <c r="AO230" s="38" t="str">
        <f t="shared" ref="AN230:AO230" ca="1" si="205">IFERROR(AO24/AO$4,"")</f>
        <v/>
      </c>
      <c r="AP230" s="30"/>
      <c r="AQ230" s="35" t="s">
        <v>32</v>
      </c>
      <c r="AR230" s="39" t="str">
        <f>IFERROR(IF(#REF!=TRUE,'DATA - økonomi'!AM24,IF(#REF!=TRUE,'DATA - økonomi'!AM126,IF(#REF!=TRUE,'DATA - økonomi'!AM228,IF(#REF!=TRUE,'DATA - økonomi'!AM330,IF(#REF!=TRUE,'DATA - økonomi'!AM330+'DATA - økonomi'!AM228+'DATA - økonomi'!AM126,"")))))/AR127*1000,"")</f>
        <v/>
      </c>
      <c r="AS230" s="39" t="str">
        <f>IFERROR(IF(#REF!=TRUE,'DATA - økonomi'!AN24,IF(#REF!=TRUE,'DATA - økonomi'!AN126,IF(#REF!=TRUE,'DATA - økonomi'!AN228,IF(#REF!=TRUE,'DATA - økonomi'!AN330,IF(#REF!=TRUE,'DATA - økonomi'!AN330+'DATA - økonomi'!AN228+'DATA - økonomi'!AN126,"")))))/AS127*1000,"")</f>
        <v/>
      </c>
      <c r="AT230" s="39" t="str">
        <f>IFERROR(IF(#REF!=TRUE,'DATA - økonomi'!AO24,IF(#REF!=TRUE,'DATA - økonomi'!AO126,IF(#REF!=TRUE,'DATA - økonomi'!AO228,IF(#REF!=TRUE,'DATA - økonomi'!AO330,IF(#REF!=TRUE,'DATA - økonomi'!AO330+'DATA - økonomi'!AO228+'DATA - økonomi'!AO126,"")))))/AT127*1000,"")</f>
        <v/>
      </c>
      <c r="AU230" s="39" t="str">
        <f>IFERROR(IF(#REF!=TRUE,'DATA - økonomi'!AP24,IF(#REF!=TRUE,'DATA - økonomi'!AP126,IF(#REF!=TRUE,'DATA - økonomi'!AP228,IF(#REF!=TRUE,'DATA - økonomi'!AP330,IF(#REF!=TRUE,'DATA - økonomi'!AP330+'DATA - økonomi'!AP228+'DATA - økonomi'!AP126,"")))))/AU127*1000,"")</f>
        <v/>
      </c>
      <c r="AV230" s="39" t="str">
        <f>IFERROR(IF(#REF!=TRUE,'DATA - økonomi'!AQ24,IF(#REF!=TRUE,'DATA - økonomi'!AQ126,IF(#REF!=TRUE,'DATA - økonomi'!AQ228,IF(#REF!=TRUE,'DATA - økonomi'!AQ330,IF(#REF!=TRUE,'DATA - økonomi'!AQ330+'DATA - økonomi'!AQ228+'DATA - økonomi'!AQ126,"")))))/AV127*1000,"")</f>
        <v/>
      </c>
      <c r="AW230" s="39" t="str">
        <f>IFERROR(IF(#REF!=TRUE,'DATA - økonomi'!AR24,IF(#REF!=TRUE,'DATA - økonomi'!AR126,IF(#REF!=TRUE,'DATA - økonomi'!AR228,IF(#REF!=TRUE,'DATA - økonomi'!AR330,IF(#REF!=TRUE,'DATA - økonomi'!AR330+'DATA - økonomi'!AR228+'DATA - økonomi'!AR126,"")))))/AW127*1000,"")</f>
        <v/>
      </c>
      <c r="AX230" s="39" t="str">
        <f>IFERROR(IF(#REF!=TRUE,'DATA - økonomi'!AS24,IF(#REF!=TRUE,'DATA - økonomi'!AS126,IF(#REF!=TRUE,'DATA - økonomi'!AS228,IF(#REF!=TRUE,'DATA - økonomi'!AS330,IF(#REF!=TRUE,'DATA - økonomi'!AS330+'DATA - økonomi'!AS228+'DATA - økonomi'!AS126,"")))))/AX127*1000,"")</f>
        <v/>
      </c>
      <c r="AY230" s="39" t="str">
        <f>IFERROR(IF(#REF!=TRUE,'DATA - økonomi'!AT24,IF(#REF!=TRUE,'DATA - økonomi'!AT126,IF(#REF!=TRUE,'DATA - økonomi'!AT228,IF(#REF!=TRUE,'DATA - økonomi'!AT330,IF(#REF!=TRUE,'DATA - økonomi'!AT330+'DATA - økonomi'!AT228+'DATA - økonomi'!AT126,"")))))/AY127*1000,"")</f>
        <v/>
      </c>
      <c r="AZ230" s="39" t="str">
        <f>IFERROR(IF(#REF!=TRUE,'DATA - økonomi'!AU24,IF(#REF!=TRUE,'DATA - økonomi'!AU126,IF(#REF!=TRUE,'DATA - økonomi'!AU228,IF(#REF!=TRUE,'DATA - økonomi'!AU330,IF(#REF!=TRUE,'DATA - økonomi'!AU330+'DATA - økonomi'!AU228+'DATA - økonomi'!AU126,"")))))/AZ127*1000,"")</f>
        <v/>
      </c>
      <c r="BA230" s="39" t="str">
        <f>IFERROR(IF(#REF!=TRUE,'DATA - økonomi'!AV24,IF(#REF!=TRUE,'DATA - økonomi'!AV126,IF(#REF!=TRUE,'DATA - økonomi'!AV228,IF(#REF!=TRUE,'DATA - økonomi'!AV330,IF(#REF!=TRUE,'DATA - økonomi'!AV330+'DATA - økonomi'!AV228+'DATA - økonomi'!AV126,"")))))/BA127*1000,"")</f>
        <v/>
      </c>
      <c r="BB230" s="39" t="str">
        <f>IFERROR(IF(#REF!=TRUE,'DATA - økonomi'!AW24,IF(#REF!=TRUE,'DATA - økonomi'!AW126,IF(#REF!=TRUE,'DATA - økonomi'!AW228,IF(#REF!=TRUE,'DATA - økonomi'!AW330,IF(#REF!=TRUE,'DATA - økonomi'!AW330+'DATA - økonomi'!AW228+'DATA - økonomi'!AW126,"")))))/BB127*1000,"")</f>
        <v/>
      </c>
      <c r="BC230" s="30"/>
    </row>
    <row r="231" spans="1:55" x14ac:dyDescent="0.25">
      <c r="A231" s="32">
        <v>21</v>
      </c>
      <c r="B231" s="35" t="s">
        <v>33</v>
      </c>
      <c r="C231" s="38" t="str">
        <f t="shared" ref="C231:L231" ca="1" si="206">IFERROR(C25/C$4,"")</f>
        <v/>
      </c>
      <c r="D231" s="38" t="str">
        <f t="shared" ca="1" si="206"/>
        <v/>
      </c>
      <c r="E231" s="38" t="str">
        <f t="shared" ca="1" si="206"/>
        <v/>
      </c>
      <c r="F231" s="38" t="str">
        <f t="shared" ca="1" si="206"/>
        <v/>
      </c>
      <c r="G231" s="38" t="str">
        <f t="shared" ca="1" si="206"/>
        <v/>
      </c>
      <c r="H231" s="38" t="str">
        <f t="shared" ca="1" si="206"/>
        <v/>
      </c>
      <c r="I231" s="38" t="str">
        <f t="shared" ca="1" si="206"/>
        <v/>
      </c>
      <c r="J231" s="38" t="str">
        <f t="shared" ca="1" si="206"/>
        <v/>
      </c>
      <c r="K231" s="38" t="str">
        <f t="shared" ca="1" si="206"/>
        <v/>
      </c>
      <c r="L231" s="38" t="str">
        <f t="shared" ca="1" si="206"/>
        <v/>
      </c>
      <c r="M231" s="38" t="str">
        <f t="shared" ref="M231:N231" ca="1" si="207">IFERROR(M25/M$4,"")</f>
        <v/>
      </c>
      <c r="N231" s="38" t="str">
        <f t="shared" ca="1" si="207"/>
        <v/>
      </c>
      <c r="O231" s="32">
        <v>21</v>
      </c>
      <c r="P231" s="35" t="s">
        <v>33</v>
      </c>
      <c r="Q231" s="38" t="str">
        <f t="shared" ref="Q231:AA231" ca="1" si="208">IFERROR(Q25/Q$4,"")</f>
        <v/>
      </c>
      <c r="R231" s="38" t="str">
        <f t="shared" ca="1" si="208"/>
        <v/>
      </c>
      <c r="S231" s="38" t="str">
        <f t="shared" ca="1" si="208"/>
        <v/>
      </c>
      <c r="T231" s="38" t="str">
        <f t="shared" ca="1" si="208"/>
        <v/>
      </c>
      <c r="U231" s="38" t="str">
        <f t="shared" ca="1" si="208"/>
        <v/>
      </c>
      <c r="V231" s="38" t="str">
        <f t="shared" ca="1" si="208"/>
        <v/>
      </c>
      <c r="W231" s="38" t="str">
        <f t="shared" ca="1" si="208"/>
        <v/>
      </c>
      <c r="X231" s="38" t="str">
        <f t="shared" ca="1" si="208"/>
        <v/>
      </c>
      <c r="Y231" s="38" t="str">
        <f t="shared" ca="1" si="208"/>
        <v/>
      </c>
      <c r="Z231" s="38" t="str">
        <f t="shared" ca="1" si="208"/>
        <v/>
      </c>
      <c r="AA231" s="38" t="str">
        <f t="shared" ca="1" si="208"/>
        <v/>
      </c>
      <c r="AB231" s="38" t="str">
        <f t="shared" ref="AA231:AB231" ca="1" si="209">IFERROR(AB25/AB$4,"")</f>
        <v/>
      </c>
      <c r="AC231" s="32">
        <v>21</v>
      </c>
      <c r="AD231" s="35" t="s">
        <v>33</v>
      </c>
      <c r="AE231" s="38" t="str">
        <f t="shared" ref="AE231:AN231" ca="1" si="210">IFERROR(AE25/AE$4,"")</f>
        <v/>
      </c>
      <c r="AF231" s="38" t="str">
        <f t="shared" ca="1" si="210"/>
        <v/>
      </c>
      <c r="AG231" s="38" t="str">
        <f t="shared" ca="1" si="210"/>
        <v/>
      </c>
      <c r="AH231" s="38" t="str">
        <f t="shared" ca="1" si="210"/>
        <v/>
      </c>
      <c r="AI231" s="38" t="str">
        <f t="shared" ca="1" si="210"/>
        <v/>
      </c>
      <c r="AJ231" s="38" t="str">
        <f t="shared" ca="1" si="210"/>
        <v/>
      </c>
      <c r="AK231" s="38" t="str">
        <f t="shared" ca="1" si="210"/>
        <v/>
      </c>
      <c r="AL231" s="38" t="str">
        <f t="shared" ca="1" si="210"/>
        <v/>
      </c>
      <c r="AM231" s="38" t="str">
        <f t="shared" ca="1" si="210"/>
        <v/>
      </c>
      <c r="AN231" s="38" t="str">
        <f t="shared" ca="1" si="210"/>
        <v/>
      </c>
      <c r="AO231" s="38" t="str">
        <f t="shared" ref="AN231:AO231" ca="1" si="211">IFERROR(AO25/AO$4,"")</f>
        <v/>
      </c>
      <c r="AP231" s="30"/>
      <c r="AQ231" s="35" t="s">
        <v>33</v>
      </c>
      <c r="AR231" s="39" t="str">
        <f>IFERROR(IF(#REF!=TRUE,'DATA - økonomi'!AM25,IF(#REF!=TRUE,'DATA - økonomi'!AM127,IF(#REF!=TRUE,'DATA - økonomi'!AM229,IF(#REF!=TRUE,'DATA - økonomi'!AM331,IF(#REF!=TRUE,'DATA - økonomi'!AM331+'DATA - økonomi'!AM229+'DATA - økonomi'!AM127,"")))))/AR128*1000,"")</f>
        <v/>
      </c>
      <c r="AS231" s="39" t="str">
        <f>IFERROR(IF(#REF!=TRUE,'DATA - økonomi'!AN25,IF(#REF!=TRUE,'DATA - økonomi'!AN127,IF(#REF!=TRUE,'DATA - økonomi'!AN229,IF(#REF!=TRUE,'DATA - økonomi'!AN331,IF(#REF!=TRUE,'DATA - økonomi'!AN331+'DATA - økonomi'!AN229+'DATA - økonomi'!AN127,"")))))/AS128*1000,"")</f>
        <v/>
      </c>
      <c r="AT231" s="39" t="str">
        <f>IFERROR(IF(#REF!=TRUE,'DATA - økonomi'!AO25,IF(#REF!=TRUE,'DATA - økonomi'!AO127,IF(#REF!=TRUE,'DATA - økonomi'!AO229,IF(#REF!=TRUE,'DATA - økonomi'!AO331,IF(#REF!=TRUE,'DATA - økonomi'!AO331+'DATA - økonomi'!AO229+'DATA - økonomi'!AO127,"")))))/AT128*1000,"")</f>
        <v/>
      </c>
      <c r="AU231" s="39" t="str">
        <f>IFERROR(IF(#REF!=TRUE,'DATA - økonomi'!AP25,IF(#REF!=TRUE,'DATA - økonomi'!AP127,IF(#REF!=TRUE,'DATA - økonomi'!AP229,IF(#REF!=TRUE,'DATA - økonomi'!AP331,IF(#REF!=TRUE,'DATA - økonomi'!AP331+'DATA - økonomi'!AP229+'DATA - økonomi'!AP127,"")))))/AU128*1000,"")</f>
        <v/>
      </c>
      <c r="AV231" s="39" t="str">
        <f>IFERROR(IF(#REF!=TRUE,'DATA - økonomi'!AQ25,IF(#REF!=TRUE,'DATA - økonomi'!AQ127,IF(#REF!=TRUE,'DATA - økonomi'!AQ229,IF(#REF!=TRUE,'DATA - økonomi'!AQ331,IF(#REF!=TRUE,'DATA - økonomi'!AQ331+'DATA - økonomi'!AQ229+'DATA - økonomi'!AQ127,"")))))/AV128*1000,"")</f>
        <v/>
      </c>
      <c r="AW231" s="39" t="str">
        <f>IFERROR(IF(#REF!=TRUE,'DATA - økonomi'!AR25,IF(#REF!=TRUE,'DATA - økonomi'!AR127,IF(#REF!=TRUE,'DATA - økonomi'!AR229,IF(#REF!=TRUE,'DATA - økonomi'!AR331,IF(#REF!=TRUE,'DATA - økonomi'!AR331+'DATA - økonomi'!AR229+'DATA - økonomi'!AR127,"")))))/AW128*1000,"")</f>
        <v/>
      </c>
      <c r="AX231" s="39" t="str">
        <f>IFERROR(IF(#REF!=TRUE,'DATA - økonomi'!AS25,IF(#REF!=TRUE,'DATA - økonomi'!AS127,IF(#REF!=TRUE,'DATA - økonomi'!AS229,IF(#REF!=TRUE,'DATA - økonomi'!AS331,IF(#REF!=TRUE,'DATA - økonomi'!AS331+'DATA - økonomi'!AS229+'DATA - økonomi'!AS127,"")))))/AX128*1000,"")</f>
        <v/>
      </c>
      <c r="AY231" s="39" t="str">
        <f>IFERROR(IF(#REF!=TRUE,'DATA - økonomi'!AT25,IF(#REF!=TRUE,'DATA - økonomi'!AT127,IF(#REF!=TRUE,'DATA - økonomi'!AT229,IF(#REF!=TRUE,'DATA - økonomi'!AT331,IF(#REF!=TRUE,'DATA - økonomi'!AT331+'DATA - økonomi'!AT229+'DATA - økonomi'!AT127,"")))))/AY128*1000,"")</f>
        <v/>
      </c>
      <c r="AZ231" s="39" t="str">
        <f>IFERROR(IF(#REF!=TRUE,'DATA - økonomi'!AU25,IF(#REF!=TRUE,'DATA - økonomi'!AU127,IF(#REF!=TRUE,'DATA - økonomi'!AU229,IF(#REF!=TRUE,'DATA - økonomi'!AU331,IF(#REF!=TRUE,'DATA - økonomi'!AU331+'DATA - økonomi'!AU229+'DATA - økonomi'!AU127,"")))))/AZ128*1000,"")</f>
        <v/>
      </c>
      <c r="BA231" s="39" t="str">
        <f>IFERROR(IF(#REF!=TRUE,'DATA - økonomi'!AV25,IF(#REF!=TRUE,'DATA - økonomi'!AV127,IF(#REF!=TRUE,'DATA - økonomi'!AV229,IF(#REF!=TRUE,'DATA - økonomi'!AV331,IF(#REF!=TRUE,'DATA - økonomi'!AV331+'DATA - økonomi'!AV229+'DATA - økonomi'!AV127,"")))))/BA128*1000,"")</f>
        <v/>
      </c>
      <c r="BB231" s="39" t="str">
        <f>IFERROR(IF(#REF!=TRUE,'DATA - økonomi'!AW25,IF(#REF!=TRUE,'DATA - økonomi'!AW127,IF(#REF!=TRUE,'DATA - økonomi'!AW229,IF(#REF!=TRUE,'DATA - økonomi'!AW331,IF(#REF!=TRUE,'DATA - økonomi'!AW331+'DATA - økonomi'!AW229+'DATA - økonomi'!AW127,"")))))/BB128*1000,"")</f>
        <v/>
      </c>
      <c r="BC231" s="30"/>
    </row>
    <row r="232" spans="1:55" x14ac:dyDescent="0.25">
      <c r="A232" s="32">
        <v>22</v>
      </c>
      <c r="B232" s="35" t="s">
        <v>34</v>
      </c>
      <c r="C232" s="38" t="str">
        <f t="shared" ref="C232:L232" ca="1" si="212">IFERROR(C26/C$4,"")</f>
        <v/>
      </c>
      <c r="D232" s="38" t="str">
        <f t="shared" ca="1" si="212"/>
        <v/>
      </c>
      <c r="E232" s="38" t="str">
        <f t="shared" ca="1" si="212"/>
        <v/>
      </c>
      <c r="F232" s="38" t="str">
        <f t="shared" ca="1" si="212"/>
        <v/>
      </c>
      <c r="G232" s="38" t="str">
        <f t="shared" ca="1" si="212"/>
        <v/>
      </c>
      <c r="H232" s="38" t="str">
        <f t="shared" ca="1" si="212"/>
        <v/>
      </c>
      <c r="I232" s="38" t="str">
        <f t="shared" ca="1" si="212"/>
        <v/>
      </c>
      <c r="J232" s="38" t="str">
        <f t="shared" ca="1" si="212"/>
        <v/>
      </c>
      <c r="K232" s="38" t="str">
        <f t="shared" ca="1" si="212"/>
        <v/>
      </c>
      <c r="L232" s="38" t="str">
        <f t="shared" ca="1" si="212"/>
        <v/>
      </c>
      <c r="M232" s="38" t="str">
        <f t="shared" ref="M232:N232" ca="1" si="213">IFERROR(M26/M$4,"")</f>
        <v/>
      </c>
      <c r="N232" s="38" t="str">
        <f t="shared" ca="1" si="213"/>
        <v/>
      </c>
      <c r="O232" s="32">
        <v>22</v>
      </c>
      <c r="P232" s="35" t="s">
        <v>34</v>
      </c>
      <c r="Q232" s="38" t="str">
        <f t="shared" ref="Q232:AA232" ca="1" si="214">IFERROR(Q26/Q$4,"")</f>
        <v/>
      </c>
      <c r="R232" s="38" t="str">
        <f t="shared" ca="1" si="214"/>
        <v/>
      </c>
      <c r="S232" s="38" t="str">
        <f t="shared" ca="1" si="214"/>
        <v/>
      </c>
      <c r="T232" s="38" t="str">
        <f t="shared" ca="1" si="214"/>
        <v/>
      </c>
      <c r="U232" s="38" t="str">
        <f t="shared" ca="1" si="214"/>
        <v/>
      </c>
      <c r="V232" s="38" t="str">
        <f t="shared" ca="1" si="214"/>
        <v/>
      </c>
      <c r="W232" s="38" t="str">
        <f t="shared" ca="1" si="214"/>
        <v/>
      </c>
      <c r="X232" s="38" t="str">
        <f t="shared" ca="1" si="214"/>
        <v/>
      </c>
      <c r="Y232" s="38" t="str">
        <f t="shared" ca="1" si="214"/>
        <v/>
      </c>
      <c r="Z232" s="38" t="str">
        <f t="shared" ca="1" si="214"/>
        <v/>
      </c>
      <c r="AA232" s="38" t="str">
        <f t="shared" ca="1" si="214"/>
        <v/>
      </c>
      <c r="AB232" s="38" t="str">
        <f t="shared" ref="AA232:AB232" ca="1" si="215">IFERROR(AB26/AB$4,"")</f>
        <v/>
      </c>
      <c r="AC232" s="32">
        <v>22</v>
      </c>
      <c r="AD232" s="35" t="s">
        <v>34</v>
      </c>
      <c r="AE232" s="38" t="str">
        <f t="shared" ref="AE232:AN232" ca="1" si="216">IFERROR(AE26/AE$4,"")</f>
        <v/>
      </c>
      <c r="AF232" s="38" t="str">
        <f t="shared" ca="1" si="216"/>
        <v/>
      </c>
      <c r="AG232" s="38" t="str">
        <f t="shared" ca="1" si="216"/>
        <v/>
      </c>
      <c r="AH232" s="38" t="str">
        <f t="shared" ca="1" si="216"/>
        <v/>
      </c>
      <c r="AI232" s="38" t="str">
        <f t="shared" ca="1" si="216"/>
        <v/>
      </c>
      <c r="AJ232" s="38" t="str">
        <f t="shared" ca="1" si="216"/>
        <v/>
      </c>
      <c r="AK232" s="38" t="str">
        <f t="shared" ca="1" si="216"/>
        <v/>
      </c>
      <c r="AL232" s="38" t="str">
        <f t="shared" ca="1" si="216"/>
        <v/>
      </c>
      <c r="AM232" s="38" t="str">
        <f t="shared" ca="1" si="216"/>
        <v/>
      </c>
      <c r="AN232" s="38" t="str">
        <f t="shared" ca="1" si="216"/>
        <v/>
      </c>
      <c r="AO232" s="38" t="str">
        <f t="shared" ref="AN232:AO232" ca="1" si="217">IFERROR(AO26/AO$4,"")</f>
        <v/>
      </c>
      <c r="AP232" s="30"/>
      <c r="AQ232" s="35" t="s">
        <v>34</v>
      </c>
      <c r="AR232" s="39" t="str">
        <f>IFERROR(IF(#REF!=TRUE,'DATA - økonomi'!AM26,IF(#REF!=TRUE,'DATA - økonomi'!AM128,IF(#REF!=TRUE,'DATA - økonomi'!AM230,IF(#REF!=TRUE,'DATA - økonomi'!AM332,IF(#REF!=TRUE,'DATA - økonomi'!AM332+'DATA - økonomi'!AM230+'DATA - økonomi'!AM128,"")))))/AR129*1000,"")</f>
        <v/>
      </c>
      <c r="AS232" s="39" t="str">
        <f>IFERROR(IF(#REF!=TRUE,'DATA - økonomi'!AN26,IF(#REF!=TRUE,'DATA - økonomi'!AN128,IF(#REF!=TRUE,'DATA - økonomi'!AN230,IF(#REF!=TRUE,'DATA - økonomi'!AN332,IF(#REF!=TRUE,'DATA - økonomi'!AN332+'DATA - økonomi'!AN230+'DATA - økonomi'!AN128,"")))))/AS129*1000,"")</f>
        <v/>
      </c>
      <c r="AT232" s="39" t="str">
        <f>IFERROR(IF(#REF!=TRUE,'DATA - økonomi'!AO26,IF(#REF!=TRUE,'DATA - økonomi'!AO128,IF(#REF!=TRUE,'DATA - økonomi'!AO230,IF(#REF!=TRUE,'DATA - økonomi'!AO332,IF(#REF!=TRUE,'DATA - økonomi'!AO332+'DATA - økonomi'!AO230+'DATA - økonomi'!AO128,"")))))/AT129*1000,"")</f>
        <v/>
      </c>
      <c r="AU232" s="39" t="str">
        <f>IFERROR(IF(#REF!=TRUE,'DATA - økonomi'!AP26,IF(#REF!=TRUE,'DATA - økonomi'!AP128,IF(#REF!=TRUE,'DATA - økonomi'!AP230,IF(#REF!=TRUE,'DATA - økonomi'!AP332,IF(#REF!=TRUE,'DATA - økonomi'!AP332+'DATA - økonomi'!AP230+'DATA - økonomi'!AP128,"")))))/AU129*1000,"")</f>
        <v/>
      </c>
      <c r="AV232" s="39" t="str">
        <f>IFERROR(IF(#REF!=TRUE,'DATA - økonomi'!AQ26,IF(#REF!=TRUE,'DATA - økonomi'!AQ128,IF(#REF!=TRUE,'DATA - økonomi'!AQ230,IF(#REF!=TRUE,'DATA - økonomi'!AQ332,IF(#REF!=TRUE,'DATA - økonomi'!AQ332+'DATA - økonomi'!AQ230+'DATA - økonomi'!AQ128,"")))))/AV129*1000,"")</f>
        <v/>
      </c>
      <c r="AW232" s="39" t="str">
        <f>IFERROR(IF(#REF!=TRUE,'DATA - økonomi'!AR26,IF(#REF!=TRUE,'DATA - økonomi'!AR128,IF(#REF!=TRUE,'DATA - økonomi'!AR230,IF(#REF!=TRUE,'DATA - økonomi'!AR332,IF(#REF!=TRUE,'DATA - økonomi'!AR332+'DATA - økonomi'!AR230+'DATA - økonomi'!AR128,"")))))/AW129*1000,"")</f>
        <v/>
      </c>
      <c r="AX232" s="39" t="str">
        <f>IFERROR(IF(#REF!=TRUE,'DATA - økonomi'!AS26,IF(#REF!=TRUE,'DATA - økonomi'!AS128,IF(#REF!=TRUE,'DATA - økonomi'!AS230,IF(#REF!=TRUE,'DATA - økonomi'!AS332,IF(#REF!=TRUE,'DATA - økonomi'!AS332+'DATA - økonomi'!AS230+'DATA - økonomi'!AS128,"")))))/AX129*1000,"")</f>
        <v/>
      </c>
      <c r="AY232" s="39" t="str">
        <f>IFERROR(IF(#REF!=TRUE,'DATA - økonomi'!AT26,IF(#REF!=TRUE,'DATA - økonomi'!AT128,IF(#REF!=TRUE,'DATA - økonomi'!AT230,IF(#REF!=TRUE,'DATA - økonomi'!AT332,IF(#REF!=TRUE,'DATA - økonomi'!AT332+'DATA - økonomi'!AT230+'DATA - økonomi'!AT128,"")))))/AY129*1000,"")</f>
        <v/>
      </c>
      <c r="AZ232" s="39" t="str">
        <f>IFERROR(IF(#REF!=TRUE,'DATA - økonomi'!AU26,IF(#REF!=TRUE,'DATA - økonomi'!AU128,IF(#REF!=TRUE,'DATA - økonomi'!AU230,IF(#REF!=TRUE,'DATA - økonomi'!AU332,IF(#REF!=TRUE,'DATA - økonomi'!AU332+'DATA - økonomi'!AU230+'DATA - økonomi'!AU128,"")))))/AZ129*1000,"")</f>
        <v/>
      </c>
      <c r="BA232" s="39" t="str">
        <f>IFERROR(IF(#REF!=TRUE,'DATA - økonomi'!AV26,IF(#REF!=TRUE,'DATA - økonomi'!AV128,IF(#REF!=TRUE,'DATA - økonomi'!AV230,IF(#REF!=TRUE,'DATA - økonomi'!AV332,IF(#REF!=TRUE,'DATA - økonomi'!AV332+'DATA - økonomi'!AV230+'DATA - økonomi'!AV128,"")))))/BA129*1000,"")</f>
        <v/>
      </c>
      <c r="BB232" s="39" t="str">
        <f>IFERROR(IF(#REF!=TRUE,'DATA - økonomi'!AW26,IF(#REF!=TRUE,'DATA - økonomi'!AW128,IF(#REF!=TRUE,'DATA - økonomi'!AW230,IF(#REF!=TRUE,'DATA - økonomi'!AW332,IF(#REF!=TRUE,'DATA - økonomi'!AW332+'DATA - økonomi'!AW230+'DATA - økonomi'!AW128,"")))))/BB129*1000,"")</f>
        <v/>
      </c>
      <c r="BC232" s="30"/>
    </row>
    <row r="233" spans="1:55" x14ac:dyDescent="0.25">
      <c r="A233" s="32">
        <v>23</v>
      </c>
      <c r="B233" s="35" t="s">
        <v>35</v>
      </c>
      <c r="C233" s="38" t="str">
        <f t="shared" ref="C233:L233" ca="1" si="218">IFERROR(C27/C$4,"")</f>
        <v/>
      </c>
      <c r="D233" s="38" t="str">
        <f t="shared" ca="1" si="218"/>
        <v/>
      </c>
      <c r="E233" s="38" t="str">
        <f t="shared" ca="1" si="218"/>
        <v/>
      </c>
      <c r="F233" s="38" t="str">
        <f t="shared" ca="1" si="218"/>
        <v/>
      </c>
      <c r="G233" s="38" t="str">
        <f t="shared" ca="1" si="218"/>
        <v/>
      </c>
      <c r="H233" s="38" t="str">
        <f t="shared" ca="1" si="218"/>
        <v/>
      </c>
      <c r="I233" s="38" t="str">
        <f t="shared" ca="1" si="218"/>
        <v/>
      </c>
      <c r="J233" s="38" t="str">
        <f t="shared" ca="1" si="218"/>
        <v/>
      </c>
      <c r="K233" s="38" t="str">
        <f t="shared" ca="1" si="218"/>
        <v/>
      </c>
      <c r="L233" s="38" t="str">
        <f t="shared" ca="1" si="218"/>
        <v/>
      </c>
      <c r="M233" s="38" t="str">
        <f t="shared" ref="M233:N233" ca="1" si="219">IFERROR(M27/M$4,"")</f>
        <v/>
      </c>
      <c r="N233" s="38" t="str">
        <f t="shared" ca="1" si="219"/>
        <v/>
      </c>
      <c r="O233" s="32">
        <v>23</v>
      </c>
      <c r="P233" s="35" t="s">
        <v>35</v>
      </c>
      <c r="Q233" s="38" t="str">
        <f t="shared" ref="Q233:AA233" ca="1" si="220">IFERROR(Q27/Q$4,"")</f>
        <v/>
      </c>
      <c r="R233" s="38" t="str">
        <f t="shared" ca="1" si="220"/>
        <v/>
      </c>
      <c r="S233" s="38" t="str">
        <f t="shared" ca="1" si="220"/>
        <v/>
      </c>
      <c r="T233" s="38" t="str">
        <f t="shared" ca="1" si="220"/>
        <v/>
      </c>
      <c r="U233" s="38" t="str">
        <f t="shared" ca="1" si="220"/>
        <v/>
      </c>
      <c r="V233" s="38" t="str">
        <f t="shared" ca="1" si="220"/>
        <v/>
      </c>
      <c r="W233" s="38" t="str">
        <f t="shared" ca="1" si="220"/>
        <v/>
      </c>
      <c r="X233" s="38" t="str">
        <f t="shared" ca="1" si="220"/>
        <v/>
      </c>
      <c r="Y233" s="38" t="str">
        <f t="shared" ca="1" si="220"/>
        <v/>
      </c>
      <c r="Z233" s="38" t="str">
        <f t="shared" ca="1" si="220"/>
        <v/>
      </c>
      <c r="AA233" s="38" t="str">
        <f t="shared" ca="1" si="220"/>
        <v/>
      </c>
      <c r="AB233" s="38" t="str">
        <f t="shared" ref="AA233:AB233" ca="1" si="221">IFERROR(AB27/AB$4,"")</f>
        <v/>
      </c>
      <c r="AC233" s="32">
        <v>23</v>
      </c>
      <c r="AD233" s="35" t="s">
        <v>35</v>
      </c>
      <c r="AE233" s="38" t="str">
        <f t="shared" ref="AE233:AN233" ca="1" si="222">IFERROR(AE27/AE$4,"")</f>
        <v/>
      </c>
      <c r="AF233" s="38" t="str">
        <f t="shared" ca="1" si="222"/>
        <v/>
      </c>
      <c r="AG233" s="38" t="str">
        <f t="shared" ca="1" si="222"/>
        <v/>
      </c>
      <c r="AH233" s="38" t="str">
        <f t="shared" ca="1" si="222"/>
        <v/>
      </c>
      <c r="AI233" s="38" t="str">
        <f t="shared" ca="1" si="222"/>
        <v/>
      </c>
      <c r="AJ233" s="38" t="str">
        <f t="shared" ca="1" si="222"/>
        <v/>
      </c>
      <c r="AK233" s="38" t="str">
        <f t="shared" ca="1" si="222"/>
        <v/>
      </c>
      <c r="AL233" s="38" t="str">
        <f t="shared" ca="1" si="222"/>
        <v/>
      </c>
      <c r="AM233" s="38" t="str">
        <f t="shared" ca="1" si="222"/>
        <v/>
      </c>
      <c r="AN233" s="38" t="str">
        <f t="shared" ca="1" si="222"/>
        <v/>
      </c>
      <c r="AO233" s="38" t="str">
        <f t="shared" ref="AN233:AO233" ca="1" si="223">IFERROR(AO27/AO$4,"")</f>
        <v/>
      </c>
      <c r="AP233" s="30"/>
      <c r="AQ233" s="35" t="s">
        <v>35</v>
      </c>
      <c r="AR233" s="39" t="str">
        <f>IFERROR(IF(#REF!=TRUE,'DATA - økonomi'!AM27,IF(#REF!=TRUE,'DATA - økonomi'!AM129,IF(#REF!=TRUE,'DATA - økonomi'!AM231,IF(#REF!=TRUE,'DATA - økonomi'!AM333,IF(#REF!=TRUE,'DATA - økonomi'!AM333+'DATA - økonomi'!AM231+'DATA - økonomi'!AM129,"")))))/AR130*1000,"")</f>
        <v/>
      </c>
      <c r="AS233" s="39" t="str">
        <f>IFERROR(IF(#REF!=TRUE,'DATA - økonomi'!AN27,IF(#REF!=TRUE,'DATA - økonomi'!AN129,IF(#REF!=TRUE,'DATA - økonomi'!AN231,IF(#REF!=TRUE,'DATA - økonomi'!AN333,IF(#REF!=TRUE,'DATA - økonomi'!AN333+'DATA - økonomi'!AN231+'DATA - økonomi'!AN129,"")))))/AS130*1000,"")</f>
        <v/>
      </c>
      <c r="AT233" s="39" t="str">
        <f>IFERROR(IF(#REF!=TRUE,'DATA - økonomi'!AO27,IF(#REF!=TRUE,'DATA - økonomi'!AO129,IF(#REF!=TRUE,'DATA - økonomi'!AO231,IF(#REF!=TRUE,'DATA - økonomi'!AO333,IF(#REF!=TRUE,'DATA - økonomi'!AO333+'DATA - økonomi'!AO231+'DATA - økonomi'!AO129,"")))))/AT130*1000,"")</f>
        <v/>
      </c>
      <c r="AU233" s="39" t="str">
        <f>IFERROR(IF(#REF!=TRUE,'DATA - økonomi'!AP27,IF(#REF!=TRUE,'DATA - økonomi'!AP129,IF(#REF!=TRUE,'DATA - økonomi'!AP231,IF(#REF!=TRUE,'DATA - økonomi'!AP333,IF(#REF!=TRUE,'DATA - økonomi'!AP333+'DATA - økonomi'!AP231+'DATA - økonomi'!AP129,"")))))/AU130*1000,"")</f>
        <v/>
      </c>
      <c r="AV233" s="39" t="str">
        <f>IFERROR(IF(#REF!=TRUE,'DATA - økonomi'!AQ27,IF(#REF!=TRUE,'DATA - økonomi'!AQ129,IF(#REF!=TRUE,'DATA - økonomi'!AQ231,IF(#REF!=TRUE,'DATA - økonomi'!AQ333,IF(#REF!=TRUE,'DATA - økonomi'!AQ333+'DATA - økonomi'!AQ231+'DATA - økonomi'!AQ129,"")))))/AV130*1000,"")</f>
        <v/>
      </c>
      <c r="AW233" s="39" t="str">
        <f>IFERROR(IF(#REF!=TRUE,'DATA - økonomi'!AR27,IF(#REF!=TRUE,'DATA - økonomi'!AR129,IF(#REF!=TRUE,'DATA - økonomi'!AR231,IF(#REF!=TRUE,'DATA - økonomi'!AR333,IF(#REF!=TRUE,'DATA - økonomi'!AR333+'DATA - økonomi'!AR231+'DATA - økonomi'!AR129,"")))))/AW130*1000,"")</f>
        <v/>
      </c>
      <c r="AX233" s="39" t="str">
        <f>IFERROR(IF(#REF!=TRUE,'DATA - økonomi'!AS27,IF(#REF!=TRUE,'DATA - økonomi'!AS129,IF(#REF!=TRUE,'DATA - økonomi'!AS231,IF(#REF!=TRUE,'DATA - økonomi'!AS333,IF(#REF!=TRUE,'DATA - økonomi'!AS333+'DATA - økonomi'!AS231+'DATA - økonomi'!AS129,"")))))/AX130*1000,"")</f>
        <v/>
      </c>
      <c r="AY233" s="39" t="str">
        <f>IFERROR(IF(#REF!=TRUE,'DATA - økonomi'!AT27,IF(#REF!=TRUE,'DATA - økonomi'!AT129,IF(#REF!=TRUE,'DATA - økonomi'!AT231,IF(#REF!=TRUE,'DATA - økonomi'!AT333,IF(#REF!=TRUE,'DATA - økonomi'!AT333+'DATA - økonomi'!AT231+'DATA - økonomi'!AT129,"")))))/AY130*1000,"")</f>
        <v/>
      </c>
      <c r="AZ233" s="39" t="str">
        <f>IFERROR(IF(#REF!=TRUE,'DATA - økonomi'!AU27,IF(#REF!=TRUE,'DATA - økonomi'!AU129,IF(#REF!=TRUE,'DATA - økonomi'!AU231,IF(#REF!=TRUE,'DATA - økonomi'!AU333,IF(#REF!=TRUE,'DATA - økonomi'!AU333+'DATA - økonomi'!AU231+'DATA - økonomi'!AU129,"")))))/AZ130*1000,"")</f>
        <v/>
      </c>
      <c r="BA233" s="39" t="str">
        <f>IFERROR(IF(#REF!=TRUE,'DATA - økonomi'!AV27,IF(#REF!=TRUE,'DATA - økonomi'!AV129,IF(#REF!=TRUE,'DATA - økonomi'!AV231,IF(#REF!=TRUE,'DATA - økonomi'!AV333,IF(#REF!=TRUE,'DATA - økonomi'!AV333+'DATA - økonomi'!AV231+'DATA - økonomi'!AV129,"")))))/BA130*1000,"")</f>
        <v/>
      </c>
      <c r="BB233" s="39" t="str">
        <f>IFERROR(IF(#REF!=TRUE,'DATA - økonomi'!AW27,IF(#REF!=TRUE,'DATA - økonomi'!AW129,IF(#REF!=TRUE,'DATA - økonomi'!AW231,IF(#REF!=TRUE,'DATA - økonomi'!AW333,IF(#REF!=TRUE,'DATA - økonomi'!AW333+'DATA - økonomi'!AW231+'DATA - økonomi'!AW129,"")))))/BB130*1000,"")</f>
        <v/>
      </c>
      <c r="BC233" s="30"/>
    </row>
    <row r="234" spans="1:55" x14ac:dyDescent="0.25">
      <c r="A234" s="32">
        <v>24</v>
      </c>
      <c r="B234" s="35" t="s">
        <v>36</v>
      </c>
      <c r="C234" s="38" t="str">
        <f t="shared" ref="C234:L234" ca="1" si="224">IFERROR(C28/C$4,"")</f>
        <v/>
      </c>
      <c r="D234" s="38" t="str">
        <f t="shared" ca="1" si="224"/>
        <v/>
      </c>
      <c r="E234" s="38" t="str">
        <f t="shared" ca="1" si="224"/>
        <v/>
      </c>
      <c r="F234" s="38" t="str">
        <f t="shared" ca="1" si="224"/>
        <v/>
      </c>
      <c r="G234" s="38" t="str">
        <f t="shared" ca="1" si="224"/>
        <v/>
      </c>
      <c r="H234" s="38" t="str">
        <f t="shared" ca="1" si="224"/>
        <v/>
      </c>
      <c r="I234" s="38" t="str">
        <f t="shared" ca="1" si="224"/>
        <v/>
      </c>
      <c r="J234" s="38" t="str">
        <f t="shared" ca="1" si="224"/>
        <v/>
      </c>
      <c r="K234" s="38" t="str">
        <f t="shared" ca="1" si="224"/>
        <v/>
      </c>
      <c r="L234" s="38" t="str">
        <f t="shared" ca="1" si="224"/>
        <v/>
      </c>
      <c r="M234" s="38" t="str">
        <f t="shared" ref="M234:N234" ca="1" si="225">IFERROR(M28/M$4,"")</f>
        <v/>
      </c>
      <c r="N234" s="38" t="str">
        <f t="shared" ca="1" si="225"/>
        <v/>
      </c>
      <c r="O234" s="32">
        <v>24</v>
      </c>
      <c r="P234" s="35" t="s">
        <v>36</v>
      </c>
      <c r="Q234" s="38" t="str">
        <f t="shared" ref="Q234:AA234" ca="1" si="226">IFERROR(Q28/Q$4,"")</f>
        <v/>
      </c>
      <c r="R234" s="38" t="str">
        <f t="shared" ca="1" si="226"/>
        <v/>
      </c>
      <c r="S234" s="38" t="str">
        <f t="shared" ca="1" si="226"/>
        <v/>
      </c>
      <c r="T234" s="38" t="str">
        <f t="shared" ca="1" si="226"/>
        <v/>
      </c>
      <c r="U234" s="38" t="str">
        <f t="shared" ca="1" si="226"/>
        <v/>
      </c>
      <c r="V234" s="38" t="str">
        <f t="shared" ca="1" si="226"/>
        <v/>
      </c>
      <c r="W234" s="38" t="str">
        <f t="shared" ca="1" si="226"/>
        <v/>
      </c>
      <c r="X234" s="38" t="str">
        <f t="shared" ca="1" si="226"/>
        <v/>
      </c>
      <c r="Y234" s="38" t="str">
        <f t="shared" ca="1" si="226"/>
        <v/>
      </c>
      <c r="Z234" s="38" t="str">
        <f t="shared" ca="1" si="226"/>
        <v/>
      </c>
      <c r="AA234" s="38" t="str">
        <f t="shared" ca="1" si="226"/>
        <v/>
      </c>
      <c r="AB234" s="38" t="str">
        <f t="shared" ref="AA234:AB234" ca="1" si="227">IFERROR(AB28/AB$4,"")</f>
        <v/>
      </c>
      <c r="AC234" s="32">
        <v>24</v>
      </c>
      <c r="AD234" s="35" t="s">
        <v>36</v>
      </c>
      <c r="AE234" s="38" t="str">
        <f t="shared" ref="AE234:AN234" ca="1" si="228">IFERROR(AE28/AE$4,"")</f>
        <v/>
      </c>
      <c r="AF234" s="38" t="str">
        <f t="shared" ca="1" si="228"/>
        <v/>
      </c>
      <c r="AG234" s="38" t="str">
        <f t="shared" ca="1" si="228"/>
        <v/>
      </c>
      <c r="AH234" s="38" t="str">
        <f t="shared" ca="1" si="228"/>
        <v/>
      </c>
      <c r="AI234" s="38" t="str">
        <f t="shared" ca="1" si="228"/>
        <v/>
      </c>
      <c r="AJ234" s="38" t="str">
        <f t="shared" ca="1" si="228"/>
        <v/>
      </c>
      <c r="AK234" s="38" t="str">
        <f t="shared" ca="1" si="228"/>
        <v/>
      </c>
      <c r="AL234" s="38" t="str">
        <f t="shared" ca="1" si="228"/>
        <v/>
      </c>
      <c r="AM234" s="38" t="str">
        <f t="shared" ca="1" si="228"/>
        <v/>
      </c>
      <c r="AN234" s="38" t="str">
        <f t="shared" ca="1" si="228"/>
        <v/>
      </c>
      <c r="AO234" s="38" t="str">
        <f t="shared" ref="AN234:AO234" ca="1" si="229">IFERROR(AO28/AO$4,"")</f>
        <v/>
      </c>
      <c r="AP234" s="30"/>
      <c r="AQ234" s="35" t="s">
        <v>36</v>
      </c>
      <c r="AR234" s="39" t="str">
        <f>IFERROR(IF(#REF!=TRUE,'DATA - økonomi'!AM28,IF(#REF!=TRUE,'DATA - økonomi'!AM130,IF(#REF!=TRUE,'DATA - økonomi'!AM232,IF(#REF!=TRUE,'DATA - økonomi'!AM334,IF(#REF!=TRUE,'DATA - økonomi'!AM334+'DATA - økonomi'!AM232+'DATA - økonomi'!AM130,"")))))/AR131*1000,"")</f>
        <v/>
      </c>
      <c r="AS234" s="39" t="str">
        <f>IFERROR(IF(#REF!=TRUE,'DATA - økonomi'!AN28,IF(#REF!=TRUE,'DATA - økonomi'!AN130,IF(#REF!=TRUE,'DATA - økonomi'!AN232,IF(#REF!=TRUE,'DATA - økonomi'!AN334,IF(#REF!=TRUE,'DATA - økonomi'!AN334+'DATA - økonomi'!AN232+'DATA - økonomi'!AN130,"")))))/AS131*1000,"")</f>
        <v/>
      </c>
      <c r="AT234" s="39" t="str">
        <f>IFERROR(IF(#REF!=TRUE,'DATA - økonomi'!AO28,IF(#REF!=TRUE,'DATA - økonomi'!AO130,IF(#REF!=TRUE,'DATA - økonomi'!AO232,IF(#REF!=TRUE,'DATA - økonomi'!AO334,IF(#REF!=TRUE,'DATA - økonomi'!AO334+'DATA - økonomi'!AO232+'DATA - økonomi'!AO130,"")))))/AT131*1000,"")</f>
        <v/>
      </c>
      <c r="AU234" s="39" t="str">
        <f>IFERROR(IF(#REF!=TRUE,'DATA - økonomi'!AP28,IF(#REF!=TRUE,'DATA - økonomi'!AP130,IF(#REF!=TRUE,'DATA - økonomi'!AP232,IF(#REF!=TRUE,'DATA - økonomi'!AP334,IF(#REF!=TRUE,'DATA - økonomi'!AP334+'DATA - økonomi'!AP232+'DATA - økonomi'!AP130,"")))))/AU131*1000,"")</f>
        <v/>
      </c>
      <c r="AV234" s="39" t="str">
        <f>IFERROR(IF(#REF!=TRUE,'DATA - økonomi'!AQ28,IF(#REF!=TRUE,'DATA - økonomi'!AQ130,IF(#REF!=TRUE,'DATA - økonomi'!AQ232,IF(#REF!=TRUE,'DATA - økonomi'!AQ334,IF(#REF!=TRUE,'DATA - økonomi'!AQ334+'DATA - økonomi'!AQ232+'DATA - økonomi'!AQ130,"")))))/AV131*1000,"")</f>
        <v/>
      </c>
      <c r="AW234" s="39" t="str">
        <f>IFERROR(IF(#REF!=TRUE,'DATA - økonomi'!AR28,IF(#REF!=TRUE,'DATA - økonomi'!AR130,IF(#REF!=TRUE,'DATA - økonomi'!AR232,IF(#REF!=TRUE,'DATA - økonomi'!AR334,IF(#REF!=TRUE,'DATA - økonomi'!AR334+'DATA - økonomi'!AR232+'DATA - økonomi'!AR130,"")))))/AW131*1000,"")</f>
        <v/>
      </c>
      <c r="AX234" s="39" t="str">
        <f>IFERROR(IF(#REF!=TRUE,'DATA - økonomi'!AS28,IF(#REF!=TRUE,'DATA - økonomi'!AS130,IF(#REF!=TRUE,'DATA - økonomi'!AS232,IF(#REF!=TRUE,'DATA - økonomi'!AS334,IF(#REF!=TRUE,'DATA - økonomi'!AS334+'DATA - økonomi'!AS232+'DATA - økonomi'!AS130,"")))))/AX131*1000,"")</f>
        <v/>
      </c>
      <c r="AY234" s="39" t="str">
        <f>IFERROR(IF(#REF!=TRUE,'DATA - økonomi'!AT28,IF(#REF!=TRUE,'DATA - økonomi'!AT130,IF(#REF!=TRUE,'DATA - økonomi'!AT232,IF(#REF!=TRUE,'DATA - økonomi'!AT334,IF(#REF!=TRUE,'DATA - økonomi'!AT334+'DATA - økonomi'!AT232+'DATA - økonomi'!AT130,"")))))/AY131*1000,"")</f>
        <v/>
      </c>
      <c r="AZ234" s="39" t="str">
        <f>IFERROR(IF(#REF!=TRUE,'DATA - økonomi'!AU28,IF(#REF!=TRUE,'DATA - økonomi'!AU130,IF(#REF!=TRUE,'DATA - økonomi'!AU232,IF(#REF!=TRUE,'DATA - økonomi'!AU334,IF(#REF!=TRUE,'DATA - økonomi'!AU334+'DATA - økonomi'!AU232+'DATA - økonomi'!AU130,"")))))/AZ131*1000,"")</f>
        <v/>
      </c>
      <c r="BA234" s="39" t="str">
        <f>IFERROR(IF(#REF!=TRUE,'DATA - økonomi'!AV28,IF(#REF!=TRUE,'DATA - økonomi'!AV130,IF(#REF!=TRUE,'DATA - økonomi'!AV232,IF(#REF!=TRUE,'DATA - økonomi'!AV334,IF(#REF!=TRUE,'DATA - økonomi'!AV334+'DATA - økonomi'!AV232+'DATA - økonomi'!AV130,"")))))/BA131*1000,"")</f>
        <v/>
      </c>
      <c r="BB234" s="39" t="str">
        <f>IFERROR(IF(#REF!=TRUE,'DATA - økonomi'!AW28,IF(#REF!=TRUE,'DATA - økonomi'!AW130,IF(#REF!=TRUE,'DATA - økonomi'!AW232,IF(#REF!=TRUE,'DATA - økonomi'!AW334,IF(#REF!=TRUE,'DATA - økonomi'!AW334+'DATA - økonomi'!AW232+'DATA - økonomi'!AW130,"")))))/BB131*1000,"")</f>
        <v/>
      </c>
      <c r="BC234" s="30"/>
    </row>
    <row r="235" spans="1:55" x14ac:dyDescent="0.25">
      <c r="A235" s="32">
        <v>25</v>
      </c>
      <c r="B235" s="35" t="s">
        <v>37</v>
      </c>
      <c r="C235" s="38" t="str">
        <f t="shared" ref="C235:L235" ca="1" si="230">IFERROR(C29/C$4,"")</f>
        <v/>
      </c>
      <c r="D235" s="38" t="str">
        <f t="shared" ca="1" si="230"/>
        <v/>
      </c>
      <c r="E235" s="38" t="str">
        <f t="shared" ca="1" si="230"/>
        <v/>
      </c>
      <c r="F235" s="38" t="str">
        <f t="shared" ca="1" si="230"/>
        <v/>
      </c>
      <c r="G235" s="38" t="str">
        <f t="shared" ca="1" si="230"/>
        <v/>
      </c>
      <c r="H235" s="38" t="str">
        <f t="shared" ca="1" si="230"/>
        <v/>
      </c>
      <c r="I235" s="38" t="str">
        <f t="shared" ca="1" si="230"/>
        <v/>
      </c>
      <c r="J235" s="38" t="str">
        <f t="shared" ca="1" si="230"/>
        <v/>
      </c>
      <c r="K235" s="38" t="str">
        <f t="shared" ca="1" si="230"/>
        <v/>
      </c>
      <c r="L235" s="38" t="str">
        <f t="shared" ca="1" si="230"/>
        <v/>
      </c>
      <c r="M235" s="38" t="str">
        <f t="shared" ref="M235:N235" ca="1" si="231">IFERROR(M29/M$4,"")</f>
        <v/>
      </c>
      <c r="N235" s="38" t="str">
        <f t="shared" ca="1" si="231"/>
        <v/>
      </c>
      <c r="O235" s="32">
        <v>25</v>
      </c>
      <c r="P235" s="35" t="s">
        <v>37</v>
      </c>
      <c r="Q235" s="38" t="str">
        <f t="shared" ref="Q235:AA235" ca="1" si="232">IFERROR(Q29/Q$4,"")</f>
        <v/>
      </c>
      <c r="R235" s="38" t="str">
        <f t="shared" ca="1" si="232"/>
        <v/>
      </c>
      <c r="S235" s="38" t="str">
        <f t="shared" ca="1" si="232"/>
        <v/>
      </c>
      <c r="T235" s="38" t="str">
        <f t="shared" ca="1" si="232"/>
        <v/>
      </c>
      <c r="U235" s="38" t="str">
        <f t="shared" ca="1" si="232"/>
        <v/>
      </c>
      <c r="V235" s="38" t="str">
        <f t="shared" ca="1" si="232"/>
        <v/>
      </c>
      <c r="W235" s="38" t="str">
        <f t="shared" ca="1" si="232"/>
        <v/>
      </c>
      <c r="X235" s="38" t="str">
        <f t="shared" ca="1" si="232"/>
        <v/>
      </c>
      <c r="Y235" s="38" t="str">
        <f t="shared" ca="1" si="232"/>
        <v/>
      </c>
      <c r="Z235" s="38" t="str">
        <f t="shared" ca="1" si="232"/>
        <v/>
      </c>
      <c r="AA235" s="38" t="str">
        <f t="shared" ca="1" si="232"/>
        <v/>
      </c>
      <c r="AB235" s="38" t="str">
        <f t="shared" ref="AA235:AB235" ca="1" si="233">IFERROR(AB29/AB$4,"")</f>
        <v/>
      </c>
      <c r="AC235" s="32">
        <v>25</v>
      </c>
      <c r="AD235" s="35" t="s">
        <v>37</v>
      </c>
      <c r="AE235" s="38" t="str">
        <f t="shared" ref="AE235:AN235" ca="1" si="234">IFERROR(AE29/AE$4,"")</f>
        <v/>
      </c>
      <c r="AF235" s="38" t="str">
        <f t="shared" ca="1" si="234"/>
        <v/>
      </c>
      <c r="AG235" s="38" t="str">
        <f t="shared" ca="1" si="234"/>
        <v/>
      </c>
      <c r="AH235" s="38" t="str">
        <f t="shared" ca="1" si="234"/>
        <v/>
      </c>
      <c r="AI235" s="38" t="str">
        <f t="shared" ca="1" si="234"/>
        <v/>
      </c>
      <c r="AJ235" s="38" t="str">
        <f t="shared" ca="1" si="234"/>
        <v/>
      </c>
      <c r="AK235" s="38" t="str">
        <f t="shared" ca="1" si="234"/>
        <v/>
      </c>
      <c r="AL235" s="38" t="str">
        <f t="shared" ca="1" si="234"/>
        <v/>
      </c>
      <c r="AM235" s="38" t="str">
        <f t="shared" ca="1" si="234"/>
        <v/>
      </c>
      <c r="AN235" s="38" t="str">
        <f t="shared" ca="1" si="234"/>
        <v/>
      </c>
      <c r="AO235" s="38" t="str">
        <f t="shared" ref="AN235:AO235" ca="1" si="235">IFERROR(AO29/AO$4,"")</f>
        <v/>
      </c>
      <c r="AP235" s="30"/>
      <c r="AQ235" s="35" t="s">
        <v>37</v>
      </c>
      <c r="AR235" s="39" t="str">
        <f>IFERROR(IF(#REF!=TRUE,'DATA - økonomi'!AM29,IF(#REF!=TRUE,'DATA - økonomi'!AM131,IF(#REF!=TRUE,'DATA - økonomi'!AM233,IF(#REF!=TRUE,'DATA - økonomi'!AM335,IF(#REF!=TRUE,'DATA - økonomi'!AM335+'DATA - økonomi'!AM233+'DATA - økonomi'!AM131,"")))))/AR132*1000,"")</f>
        <v/>
      </c>
      <c r="AS235" s="39" t="str">
        <f>IFERROR(IF(#REF!=TRUE,'DATA - økonomi'!AN29,IF(#REF!=TRUE,'DATA - økonomi'!AN131,IF(#REF!=TRUE,'DATA - økonomi'!AN233,IF(#REF!=TRUE,'DATA - økonomi'!AN335,IF(#REF!=TRUE,'DATA - økonomi'!AN335+'DATA - økonomi'!AN233+'DATA - økonomi'!AN131,"")))))/AS132*1000,"")</f>
        <v/>
      </c>
      <c r="AT235" s="39" t="str">
        <f>IFERROR(IF(#REF!=TRUE,'DATA - økonomi'!AO29,IF(#REF!=TRUE,'DATA - økonomi'!AO131,IF(#REF!=TRUE,'DATA - økonomi'!AO233,IF(#REF!=TRUE,'DATA - økonomi'!AO335,IF(#REF!=TRUE,'DATA - økonomi'!AO335+'DATA - økonomi'!AO233+'DATA - økonomi'!AO131,"")))))/AT132*1000,"")</f>
        <v/>
      </c>
      <c r="AU235" s="39" t="str">
        <f>IFERROR(IF(#REF!=TRUE,'DATA - økonomi'!AP29,IF(#REF!=TRUE,'DATA - økonomi'!AP131,IF(#REF!=TRUE,'DATA - økonomi'!AP233,IF(#REF!=TRUE,'DATA - økonomi'!AP335,IF(#REF!=TRUE,'DATA - økonomi'!AP335+'DATA - økonomi'!AP233+'DATA - økonomi'!AP131,"")))))/AU132*1000,"")</f>
        <v/>
      </c>
      <c r="AV235" s="39" t="str">
        <f>IFERROR(IF(#REF!=TRUE,'DATA - økonomi'!AQ29,IF(#REF!=TRUE,'DATA - økonomi'!AQ131,IF(#REF!=TRUE,'DATA - økonomi'!AQ233,IF(#REF!=TRUE,'DATA - økonomi'!AQ335,IF(#REF!=TRUE,'DATA - økonomi'!AQ335+'DATA - økonomi'!AQ233+'DATA - økonomi'!AQ131,"")))))/AV132*1000,"")</f>
        <v/>
      </c>
      <c r="AW235" s="39" t="str">
        <f>IFERROR(IF(#REF!=TRUE,'DATA - økonomi'!AR29,IF(#REF!=TRUE,'DATA - økonomi'!AR131,IF(#REF!=TRUE,'DATA - økonomi'!AR233,IF(#REF!=TRUE,'DATA - økonomi'!AR335,IF(#REF!=TRUE,'DATA - økonomi'!AR335+'DATA - økonomi'!AR233+'DATA - økonomi'!AR131,"")))))/AW132*1000,"")</f>
        <v/>
      </c>
      <c r="AX235" s="39" t="str">
        <f>IFERROR(IF(#REF!=TRUE,'DATA - økonomi'!AS29,IF(#REF!=TRUE,'DATA - økonomi'!AS131,IF(#REF!=TRUE,'DATA - økonomi'!AS233,IF(#REF!=TRUE,'DATA - økonomi'!AS335,IF(#REF!=TRUE,'DATA - økonomi'!AS335+'DATA - økonomi'!AS233+'DATA - økonomi'!AS131,"")))))/AX132*1000,"")</f>
        <v/>
      </c>
      <c r="AY235" s="39" t="str">
        <f>IFERROR(IF(#REF!=TRUE,'DATA - økonomi'!AT29,IF(#REF!=TRUE,'DATA - økonomi'!AT131,IF(#REF!=TRUE,'DATA - økonomi'!AT233,IF(#REF!=TRUE,'DATA - økonomi'!AT335,IF(#REF!=TRUE,'DATA - økonomi'!AT335+'DATA - økonomi'!AT233+'DATA - økonomi'!AT131,"")))))/AY132*1000,"")</f>
        <v/>
      </c>
      <c r="AZ235" s="39" t="str">
        <f>IFERROR(IF(#REF!=TRUE,'DATA - økonomi'!AU29,IF(#REF!=TRUE,'DATA - økonomi'!AU131,IF(#REF!=TRUE,'DATA - økonomi'!AU233,IF(#REF!=TRUE,'DATA - økonomi'!AU335,IF(#REF!=TRUE,'DATA - økonomi'!AU335+'DATA - økonomi'!AU233+'DATA - økonomi'!AU131,"")))))/AZ132*1000,"")</f>
        <v/>
      </c>
      <c r="BA235" s="39" t="str">
        <f>IFERROR(IF(#REF!=TRUE,'DATA - økonomi'!AV29,IF(#REF!=TRUE,'DATA - økonomi'!AV131,IF(#REF!=TRUE,'DATA - økonomi'!AV233,IF(#REF!=TRUE,'DATA - økonomi'!AV335,IF(#REF!=TRUE,'DATA - økonomi'!AV335+'DATA - økonomi'!AV233+'DATA - økonomi'!AV131,"")))))/BA132*1000,"")</f>
        <v/>
      </c>
      <c r="BB235" s="39" t="str">
        <f>IFERROR(IF(#REF!=TRUE,'DATA - økonomi'!AW29,IF(#REF!=TRUE,'DATA - økonomi'!AW131,IF(#REF!=TRUE,'DATA - økonomi'!AW233,IF(#REF!=TRUE,'DATA - økonomi'!AW335,IF(#REF!=TRUE,'DATA - økonomi'!AW335+'DATA - økonomi'!AW233+'DATA - økonomi'!AW131,"")))))/BB132*1000,"")</f>
        <v/>
      </c>
      <c r="BC235" s="30"/>
    </row>
    <row r="236" spans="1:55" x14ac:dyDescent="0.25">
      <c r="A236" s="32">
        <v>26</v>
      </c>
      <c r="B236" s="35" t="s">
        <v>38</v>
      </c>
      <c r="C236" s="38" t="str">
        <f t="shared" ref="C236:L236" ca="1" si="236">IFERROR(C30/C$4,"")</f>
        <v/>
      </c>
      <c r="D236" s="38" t="str">
        <f t="shared" ca="1" si="236"/>
        <v/>
      </c>
      <c r="E236" s="38" t="str">
        <f t="shared" ca="1" si="236"/>
        <v/>
      </c>
      <c r="F236" s="38" t="str">
        <f t="shared" ca="1" si="236"/>
        <v/>
      </c>
      <c r="G236" s="38" t="str">
        <f t="shared" ca="1" si="236"/>
        <v/>
      </c>
      <c r="H236" s="38" t="str">
        <f t="shared" ca="1" si="236"/>
        <v/>
      </c>
      <c r="I236" s="38" t="str">
        <f t="shared" ca="1" si="236"/>
        <v/>
      </c>
      <c r="J236" s="38" t="str">
        <f t="shared" ca="1" si="236"/>
        <v/>
      </c>
      <c r="K236" s="38" t="str">
        <f t="shared" ca="1" si="236"/>
        <v/>
      </c>
      <c r="L236" s="38" t="str">
        <f t="shared" ca="1" si="236"/>
        <v/>
      </c>
      <c r="M236" s="38" t="str">
        <f t="shared" ref="M236:N236" ca="1" si="237">IFERROR(M30/M$4,"")</f>
        <v/>
      </c>
      <c r="N236" s="38" t="str">
        <f t="shared" ca="1" si="237"/>
        <v/>
      </c>
      <c r="O236" s="32">
        <v>26</v>
      </c>
      <c r="P236" s="35" t="s">
        <v>38</v>
      </c>
      <c r="Q236" s="38" t="str">
        <f t="shared" ref="Q236:AA236" ca="1" si="238">IFERROR(Q30/Q$4,"")</f>
        <v/>
      </c>
      <c r="R236" s="38" t="str">
        <f t="shared" ca="1" si="238"/>
        <v/>
      </c>
      <c r="S236" s="38" t="str">
        <f t="shared" ca="1" si="238"/>
        <v/>
      </c>
      <c r="T236" s="38" t="str">
        <f t="shared" ca="1" si="238"/>
        <v/>
      </c>
      <c r="U236" s="38" t="str">
        <f t="shared" ca="1" si="238"/>
        <v/>
      </c>
      <c r="V236" s="38" t="str">
        <f t="shared" ca="1" si="238"/>
        <v/>
      </c>
      <c r="W236" s="38" t="str">
        <f t="shared" ca="1" si="238"/>
        <v/>
      </c>
      <c r="X236" s="38" t="str">
        <f t="shared" ca="1" si="238"/>
        <v/>
      </c>
      <c r="Y236" s="38" t="str">
        <f t="shared" ca="1" si="238"/>
        <v/>
      </c>
      <c r="Z236" s="38" t="str">
        <f t="shared" ca="1" si="238"/>
        <v/>
      </c>
      <c r="AA236" s="38" t="str">
        <f t="shared" ca="1" si="238"/>
        <v/>
      </c>
      <c r="AB236" s="38" t="str">
        <f t="shared" ref="AA236:AB236" ca="1" si="239">IFERROR(AB30/AB$4,"")</f>
        <v/>
      </c>
      <c r="AC236" s="32">
        <v>26</v>
      </c>
      <c r="AD236" s="35" t="s">
        <v>38</v>
      </c>
      <c r="AE236" s="38" t="str">
        <f t="shared" ref="AE236:AN236" ca="1" si="240">IFERROR(AE30/AE$4,"")</f>
        <v/>
      </c>
      <c r="AF236" s="38" t="str">
        <f t="shared" ca="1" si="240"/>
        <v/>
      </c>
      <c r="AG236" s="38" t="str">
        <f t="shared" ca="1" si="240"/>
        <v/>
      </c>
      <c r="AH236" s="38" t="str">
        <f t="shared" ca="1" si="240"/>
        <v/>
      </c>
      <c r="AI236" s="38" t="str">
        <f t="shared" ca="1" si="240"/>
        <v/>
      </c>
      <c r="AJ236" s="38" t="str">
        <f t="shared" ca="1" si="240"/>
        <v/>
      </c>
      <c r="AK236" s="38" t="str">
        <f t="shared" ca="1" si="240"/>
        <v/>
      </c>
      <c r="AL236" s="38" t="str">
        <f t="shared" ca="1" si="240"/>
        <v/>
      </c>
      <c r="AM236" s="38" t="str">
        <f t="shared" ca="1" si="240"/>
        <v/>
      </c>
      <c r="AN236" s="38" t="str">
        <f t="shared" ca="1" si="240"/>
        <v/>
      </c>
      <c r="AO236" s="38" t="str">
        <f t="shared" ref="AN236:AO236" ca="1" si="241">IFERROR(AO30/AO$4,"")</f>
        <v/>
      </c>
      <c r="AP236" s="30"/>
      <c r="AQ236" s="35" t="s">
        <v>38</v>
      </c>
      <c r="AR236" s="39" t="str">
        <f>IFERROR(IF(#REF!=TRUE,'DATA - økonomi'!AM30,IF(#REF!=TRUE,'DATA - økonomi'!AM132,IF(#REF!=TRUE,'DATA - økonomi'!AM234,IF(#REF!=TRUE,'DATA - økonomi'!AM336,IF(#REF!=TRUE,'DATA - økonomi'!AM336+'DATA - økonomi'!AM234+'DATA - økonomi'!AM132,"")))))/AR133*1000,"")</f>
        <v/>
      </c>
      <c r="AS236" s="39" t="str">
        <f>IFERROR(IF(#REF!=TRUE,'DATA - økonomi'!AN30,IF(#REF!=TRUE,'DATA - økonomi'!AN132,IF(#REF!=TRUE,'DATA - økonomi'!AN234,IF(#REF!=TRUE,'DATA - økonomi'!AN336,IF(#REF!=TRUE,'DATA - økonomi'!AN336+'DATA - økonomi'!AN234+'DATA - økonomi'!AN132,"")))))/AS133*1000,"")</f>
        <v/>
      </c>
      <c r="AT236" s="39" t="str">
        <f>IFERROR(IF(#REF!=TRUE,'DATA - økonomi'!AO30,IF(#REF!=TRUE,'DATA - økonomi'!AO132,IF(#REF!=TRUE,'DATA - økonomi'!AO234,IF(#REF!=TRUE,'DATA - økonomi'!AO336,IF(#REF!=TRUE,'DATA - økonomi'!AO336+'DATA - økonomi'!AO234+'DATA - økonomi'!AO132,"")))))/AT133*1000,"")</f>
        <v/>
      </c>
      <c r="AU236" s="39" t="str">
        <f>IFERROR(IF(#REF!=TRUE,'DATA - økonomi'!AP30,IF(#REF!=TRUE,'DATA - økonomi'!AP132,IF(#REF!=TRUE,'DATA - økonomi'!AP234,IF(#REF!=TRUE,'DATA - økonomi'!AP336,IF(#REF!=TRUE,'DATA - økonomi'!AP336+'DATA - økonomi'!AP234+'DATA - økonomi'!AP132,"")))))/AU133*1000,"")</f>
        <v/>
      </c>
      <c r="AV236" s="39" t="str">
        <f>IFERROR(IF(#REF!=TRUE,'DATA - økonomi'!AQ30,IF(#REF!=TRUE,'DATA - økonomi'!AQ132,IF(#REF!=TRUE,'DATA - økonomi'!AQ234,IF(#REF!=TRUE,'DATA - økonomi'!AQ336,IF(#REF!=TRUE,'DATA - økonomi'!AQ336+'DATA - økonomi'!AQ234+'DATA - økonomi'!AQ132,"")))))/AV133*1000,"")</f>
        <v/>
      </c>
      <c r="AW236" s="39" t="str">
        <f>IFERROR(IF(#REF!=TRUE,'DATA - økonomi'!AR30,IF(#REF!=TRUE,'DATA - økonomi'!AR132,IF(#REF!=TRUE,'DATA - økonomi'!AR234,IF(#REF!=TRUE,'DATA - økonomi'!AR336,IF(#REF!=TRUE,'DATA - økonomi'!AR336+'DATA - økonomi'!AR234+'DATA - økonomi'!AR132,"")))))/AW133*1000,"")</f>
        <v/>
      </c>
      <c r="AX236" s="39" t="str">
        <f>IFERROR(IF(#REF!=TRUE,'DATA - økonomi'!AS30,IF(#REF!=TRUE,'DATA - økonomi'!AS132,IF(#REF!=TRUE,'DATA - økonomi'!AS234,IF(#REF!=TRUE,'DATA - økonomi'!AS336,IF(#REF!=TRUE,'DATA - økonomi'!AS336+'DATA - økonomi'!AS234+'DATA - økonomi'!AS132,"")))))/AX133*1000,"")</f>
        <v/>
      </c>
      <c r="AY236" s="39" t="str">
        <f>IFERROR(IF(#REF!=TRUE,'DATA - økonomi'!AT30,IF(#REF!=TRUE,'DATA - økonomi'!AT132,IF(#REF!=TRUE,'DATA - økonomi'!AT234,IF(#REF!=TRUE,'DATA - økonomi'!AT336,IF(#REF!=TRUE,'DATA - økonomi'!AT336+'DATA - økonomi'!AT234+'DATA - økonomi'!AT132,"")))))/AY133*1000,"")</f>
        <v/>
      </c>
      <c r="AZ236" s="39" t="str">
        <f>IFERROR(IF(#REF!=TRUE,'DATA - økonomi'!AU30,IF(#REF!=TRUE,'DATA - økonomi'!AU132,IF(#REF!=TRUE,'DATA - økonomi'!AU234,IF(#REF!=TRUE,'DATA - økonomi'!AU336,IF(#REF!=TRUE,'DATA - økonomi'!AU336+'DATA - økonomi'!AU234+'DATA - økonomi'!AU132,"")))))/AZ133*1000,"")</f>
        <v/>
      </c>
      <c r="BA236" s="39" t="str">
        <f>IFERROR(IF(#REF!=TRUE,'DATA - økonomi'!AV30,IF(#REF!=TRUE,'DATA - økonomi'!AV132,IF(#REF!=TRUE,'DATA - økonomi'!AV234,IF(#REF!=TRUE,'DATA - økonomi'!AV336,IF(#REF!=TRUE,'DATA - økonomi'!AV336+'DATA - økonomi'!AV234+'DATA - økonomi'!AV132,"")))))/BA133*1000,"")</f>
        <v/>
      </c>
      <c r="BB236" s="39" t="str">
        <f>IFERROR(IF(#REF!=TRUE,'DATA - økonomi'!AW30,IF(#REF!=TRUE,'DATA - økonomi'!AW132,IF(#REF!=TRUE,'DATA - økonomi'!AW234,IF(#REF!=TRUE,'DATA - økonomi'!AW336,IF(#REF!=TRUE,'DATA - økonomi'!AW336+'DATA - økonomi'!AW234+'DATA - økonomi'!AW132,"")))))/BB133*1000,"")</f>
        <v/>
      </c>
      <c r="BC236" s="30"/>
    </row>
    <row r="237" spans="1:55" x14ac:dyDescent="0.25">
      <c r="A237" s="32">
        <v>27</v>
      </c>
      <c r="B237" s="35" t="s">
        <v>39</v>
      </c>
      <c r="C237" s="38" t="str">
        <f t="shared" ref="C237:L237" ca="1" si="242">IFERROR(C31/C$4,"")</f>
        <v/>
      </c>
      <c r="D237" s="38" t="str">
        <f t="shared" ca="1" si="242"/>
        <v/>
      </c>
      <c r="E237" s="38" t="str">
        <f t="shared" ca="1" si="242"/>
        <v/>
      </c>
      <c r="F237" s="38" t="str">
        <f t="shared" ca="1" si="242"/>
        <v/>
      </c>
      <c r="G237" s="38" t="str">
        <f t="shared" ca="1" si="242"/>
        <v/>
      </c>
      <c r="H237" s="38" t="str">
        <f t="shared" ca="1" si="242"/>
        <v/>
      </c>
      <c r="I237" s="38" t="str">
        <f t="shared" ca="1" si="242"/>
        <v/>
      </c>
      <c r="J237" s="38" t="str">
        <f t="shared" ca="1" si="242"/>
        <v/>
      </c>
      <c r="K237" s="38" t="str">
        <f t="shared" ca="1" si="242"/>
        <v/>
      </c>
      <c r="L237" s="38" t="str">
        <f t="shared" ca="1" si="242"/>
        <v/>
      </c>
      <c r="M237" s="38" t="str">
        <f t="shared" ref="M237:N237" ca="1" si="243">IFERROR(M31/M$4,"")</f>
        <v/>
      </c>
      <c r="N237" s="38" t="str">
        <f t="shared" ca="1" si="243"/>
        <v/>
      </c>
      <c r="O237" s="32">
        <v>27</v>
      </c>
      <c r="P237" s="35" t="s">
        <v>39</v>
      </c>
      <c r="Q237" s="38" t="str">
        <f t="shared" ref="Q237:AA237" ca="1" si="244">IFERROR(Q31/Q$4,"")</f>
        <v/>
      </c>
      <c r="R237" s="38" t="str">
        <f t="shared" ca="1" si="244"/>
        <v/>
      </c>
      <c r="S237" s="38" t="str">
        <f t="shared" ca="1" si="244"/>
        <v/>
      </c>
      <c r="T237" s="38" t="str">
        <f t="shared" ca="1" si="244"/>
        <v/>
      </c>
      <c r="U237" s="38" t="str">
        <f t="shared" ca="1" si="244"/>
        <v/>
      </c>
      <c r="V237" s="38" t="str">
        <f t="shared" ca="1" si="244"/>
        <v/>
      </c>
      <c r="W237" s="38" t="str">
        <f t="shared" ca="1" si="244"/>
        <v/>
      </c>
      <c r="X237" s="38" t="str">
        <f t="shared" ca="1" si="244"/>
        <v/>
      </c>
      <c r="Y237" s="38" t="str">
        <f t="shared" ca="1" si="244"/>
        <v/>
      </c>
      <c r="Z237" s="38" t="str">
        <f t="shared" ca="1" si="244"/>
        <v/>
      </c>
      <c r="AA237" s="38" t="str">
        <f t="shared" ca="1" si="244"/>
        <v/>
      </c>
      <c r="AB237" s="38" t="str">
        <f t="shared" ref="AA237:AB237" ca="1" si="245">IFERROR(AB31/AB$4,"")</f>
        <v/>
      </c>
      <c r="AC237" s="32">
        <v>27</v>
      </c>
      <c r="AD237" s="35" t="s">
        <v>39</v>
      </c>
      <c r="AE237" s="38" t="str">
        <f t="shared" ref="AE237:AN237" ca="1" si="246">IFERROR(AE31/AE$4,"")</f>
        <v/>
      </c>
      <c r="AF237" s="38" t="str">
        <f t="shared" ca="1" si="246"/>
        <v/>
      </c>
      <c r="AG237" s="38" t="str">
        <f t="shared" ca="1" si="246"/>
        <v/>
      </c>
      <c r="AH237" s="38" t="str">
        <f t="shared" ca="1" si="246"/>
        <v/>
      </c>
      <c r="AI237" s="38" t="str">
        <f t="shared" ca="1" si="246"/>
        <v/>
      </c>
      <c r="AJ237" s="38" t="str">
        <f t="shared" ca="1" si="246"/>
        <v/>
      </c>
      <c r="AK237" s="38" t="str">
        <f t="shared" ca="1" si="246"/>
        <v/>
      </c>
      <c r="AL237" s="38" t="str">
        <f t="shared" ca="1" si="246"/>
        <v/>
      </c>
      <c r="AM237" s="38" t="str">
        <f t="shared" ca="1" si="246"/>
        <v/>
      </c>
      <c r="AN237" s="38" t="str">
        <f t="shared" ca="1" si="246"/>
        <v/>
      </c>
      <c r="AO237" s="38" t="str">
        <f t="shared" ref="AN237:AO237" ca="1" si="247">IFERROR(AO31/AO$4,"")</f>
        <v/>
      </c>
      <c r="AP237" s="30"/>
      <c r="AQ237" s="35" t="s">
        <v>39</v>
      </c>
      <c r="AR237" s="39" t="str">
        <f>IFERROR(IF(#REF!=TRUE,'DATA - økonomi'!AM31,IF(#REF!=TRUE,'DATA - økonomi'!AM133,IF(#REF!=TRUE,'DATA - økonomi'!AM235,IF(#REF!=TRUE,'DATA - økonomi'!AM337,IF(#REF!=TRUE,'DATA - økonomi'!AM337+'DATA - økonomi'!AM235+'DATA - økonomi'!AM133,"")))))/AR134*1000,"")</f>
        <v/>
      </c>
      <c r="AS237" s="39" t="str">
        <f>IFERROR(IF(#REF!=TRUE,'DATA - økonomi'!AN31,IF(#REF!=TRUE,'DATA - økonomi'!AN133,IF(#REF!=TRUE,'DATA - økonomi'!AN235,IF(#REF!=TRUE,'DATA - økonomi'!AN337,IF(#REF!=TRUE,'DATA - økonomi'!AN337+'DATA - økonomi'!AN235+'DATA - økonomi'!AN133,"")))))/AS134*1000,"")</f>
        <v/>
      </c>
      <c r="AT237" s="39" t="str">
        <f>IFERROR(IF(#REF!=TRUE,'DATA - økonomi'!AO31,IF(#REF!=TRUE,'DATA - økonomi'!AO133,IF(#REF!=TRUE,'DATA - økonomi'!AO235,IF(#REF!=TRUE,'DATA - økonomi'!AO337,IF(#REF!=TRUE,'DATA - økonomi'!AO337+'DATA - økonomi'!AO235+'DATA - økonomi'!AO133,"")))))/AT134*1000,"")</f>
        <v/>
      </c>
      <c r="AU237" s="39" t="str">
        <f>IFERROR(IF(#REF!=TRUE,'DATA - økonomi'!AP31,IF(#REF!=TRUE,'DATA - økonomi'!AP133,IF(#REF!=TRUE,'DATA - økonomi'!AP235,IF(#REF!=TRUE,'DATA - økonomi'!AP337,IF(#REF!=TRUE,'DATA - økonomi'!AP337+'DATA - økonomi'!AP235+'DATA - økonomi'!AP133,"")))))/AU134*1000,"")</f>
        <v/>
      </c>
      <c r="AV237" s="39" t="str">
        <f>IFERROR(IF(#REF!=TRUE,'DATA - økonomi'!AQ31,IF(#REF!=TRUE,'DATA - økonomi'!AQ133,IF(#REF!=TRUE,'DATA - økonomi'!AQ235,IF(#REF!=TRUE,'DATA - økonomi'!AQ337,IF(#REF!=TRUE,'DATA - økonomi'!AQ337+'DATA - økonomi'!AQ235+'DATA - økonomi'!AQ133,"")))))/AV134*1000,"")</f>
        <v/>
      </c>
      <c r="AW237" s="39" t="str">
        <f>IFERROR(IF(#REF!=TRUE,'DATA - økonomi'!AR31,IF(#REF!=TRUE,'DATA - økonomi'!AR133,IF(#REF!=TRUE,'DATA - økonomi'!AR235,IF(#REF!=TRUE,'DATA - økonomi'!AR337,IF(#REF!=TRUE,'DATA - økonomi'!AR337+'DATA - økonomi'!AR235+'DATA - økonomi'!AR133,"")))))/AW134*1000,"")</f>
        <v/>
      </c>
      <c r="AX237" s="39" t="str">
        <f>IFERROR(IF(#REF!=TRUE,'DATA - økonomi'!AS31,IF(#REF!=TRUE,'DATA - økonomi'!AS133,IF(#REF!=TRUE,'DATA - økonomi'!AS235,IF(#REF!=TRUE,'DATA - økonomi'!AS337,IF(#REF!=TRUE,'DATA - økonomi'!AS337+'DATA - økonomi'!AS235+'DATA - økonomi'!AS133,"")))))/AX134*1000,"")</f>
        <v/>
      </c>
      <c r="AY237" s="39" t="str">
        <f>IFERROR(IF(#REF!=TRUE,'DATA - økonomi'!AT31,IF(#REF!=TRUE,'DATA - økonomi'!AT133,IF(#REF!=TRUE,'DATA - økonomi'!AT235,IF(#REF!=TRUE,'DATA - økonomi'!AT337,IF(#REF!=TRUE,'DATA - økonomi'!AT337+'DATA - økonomi'!AT235+'DATA - økonomi'!AT133,"")))))/AY134*1000,"")</f>
        <v/>
      </c>
      <c r="AZ237" s="39" t="str">
        <f>IFERROR(IF(#REF!=TRUE,'DATA - økonomi'!AU31,IF(#REF!=TRUE,'DATA - økonomi'!AU133,IF(#REF!=TRUE,'DATA - økonomi'!AU235,IF(#REF!=TRUE,'DATA - økonomi'!AU337,IF(#REF!=TRUE,'DATA - økonomi'!AU337+'DATA - økonomi'!AU235+'DATA - økonomi'!AU133,"")))))/AZ134*1000,"")</f>
        <v/>
      </c>
      <c r="BA237" s="39" t="str">
        <f>IFERROR(IF(#REF!=TRUE,'DATA - økonomi'!AV31,IF(#REF!=TRUE,'DATA - økonomi'!AV133,IF(#REF!=TRUE,'DATA - økonomi'!AV235,IF(#REF!=TRUE,'DATA - økonomi'!AV337,IF(#REF!=TRUE,'DATA - økonomi'!AV337+'DATA - økonomi'!AV235+'DATA - økonomi'!AV133,"")))))/BA134*1000,"")</f>
        <v/>
      </c>
      <c r="BB237" s="39" t="str">
        <f>IFERROR(IF(#REF!=TRUE,'DATA - økonomi'!AW31,IF(#REF!=TRUE,'DATA - økonomi'!AW133,IF(#REF!=TRUE,'DATA - økonomi'!AW235,IF(#REF!=TRUE,'DATA - økonomi'!AW337,IF(#REF!=TRUE,'DATA - økonomi'!AW337+'DATA - økonomi'!AW235+'DATA - økonomi'!AW133,"")))))/BB134*1000,"")</f>
        <v/>
      </c>
      <c r="BC237" s="30"/>
    </row>
    <row r="238" spans="1:55" x14ac:dyDescent="0.25">
      <c r="A238" s="32">
        <v>28</v>
      </c>
      <c r="B238" s="35" t="s">
        <v>40</v>
      </c>
      <c r="C238" s="38" t="str">
        <f t="shared" ref="C238:L238" ca="1" si="248">IFERROR(C32/C$4,"")</f>
        <v/>
      </c>
      <c r="D238" s="38" t="str">
        <f t="shared" ca="1" si="248"/>
        <v/>
      </c>
      <c r="E238" s="38" t="str">
        <f t="shared" ca="1" si="248"/>
        <v/>
      </c>
      <c r="F238" s="38" t="str">
        <f t="shared" ca="1" si="248"/>
        <v/>
      </c>
      <c r="G238" s="38" t="str">
        <f t="shared" ca="1" si="248"/>
        <v/>
      </c>
      <c r="H238" s="38" t="str">
        <f t="shared" ca="1" si="248"/>
        <v/>
      </c>
      <c r="I238" s="38" t="str">
        <f t="shared" ca="1" si="248"/>
        <v/>
      </c>
      <c r="J238" s="38" t="str">
        <f t="shared" ca="1" si="248"/>
        <v/>
      </c>
      <c r="K238" s="38" t="str">
        <f t="shared" ca="1" si="248"/>
        <v/>
      </c>
      <c r="L238" s="38" t="str">
        <f t="shared" ca="1" si="248"/>
        <v/>
      </c>
      <c r="M238" s="38" t="str">
        <f t="shared" ref="M238:N238" ca="1" si="249">IFERROR(M32/M$4,"")</f>
        <v/>
      </c>
      <c r="N238" s="38" t="str">
        <f t="shared" ca="1" si="249"/>
        <v/>
      </c>
      <c r="O238" s="32">
        <v>28</v>
      </c>
      <c r="P238" s="35" t="s">
        <v>40</v>
      </c>
      <c r="Q238" s="38" t="str">
        <f t="shared" ref="Q238:AA238" ca="1" si="250">IFERROR(Q32/Q$4,"")</f>
        <v/>
      </c>
      <c r="R238" s="38" t="str">
        <f t="shared" ca="1" si="250"/>
        <v/>
      </c>
      <c r="S238" s="38" t="str">
        <f t="shared" ca="1" si="250"/>
        <v/>
      </c>
      <c r="T238" s="38" t="str">
        <f t="shared" ca="1" si="250"/>
        <v/>
      </c>
      <c r="U238" s="38" t="str">
        <f t="shared" ca="1" si="250"/>
        <v/>
      </c>
      <c r="V238" s="38" t="str">
        <f t="shared" ca="1" si="250"/>
        <v/>
      </c>
      <c r="W238" s="38" t="str">
        <f t="shared" ca="1" si="250"/>
        <v/>
      </c>
      <c r="X238" s="38" t="str">
        <f t="shared" ca="1" si="250"/>
        <v/>
      </c>
      <c r="Y238" s="38" t="str">
        <f t="shared" ca="1" si="250"/>
        <v/>
      </c>
      <c r="Z238" s="38" t="str">
        <f t="shared" ca="1" si="250"/>
        <v/>
      </c>
      <c r="AA238" s="38" t="str">
        <f t="shared" ca="1" si="250"/>
        <v/>
      </c>
      <c r="AB238" s="38" t="str">
        <f t="shared" ref="AA238:AB238" ca="1" si="251">IFERROR(AB32/AB$4,"")</f>
        <v/>
      </c>
      <c r="AC238" s="32">
        <v>28</v>
      </c>
      <c r="AD238" s="35" t="s">
        <v>40</v>
      </c>
      <c r="AE238" s="38" t="str">
        <f t="shared" ref="AE238:AN238" ca="1" si="252">IFERROR(AE32/AE$4,"")</f>
        <v/>
      </c>
      <c r="AF238" s="38" t="str">
        <f t="shared" ca="1" si="252"/>
        <v/>
      </c>
      <c r="AG238" s="38" t="str">
        <f t="shared" ca="1" si="252"/>
        <v/>
      </c>
      <c r="AH238" s="38" t="str">
        <f t="shared" ca="1" si="252"/>
        <v/>
      </c>
      <c r="AI238" s="38" t="str">
        <f t="shared" ca="1" si="252"/>
        <v/>
      </c>
      <c r="AJ238" s="38" t="str">
        <f t="shared" ca="1" si="252"/>
        <v/>
      </c>
      <c r="AK238" s="38" t="str">
        <f t="shared" ca="1" si="252"/>
        <v/>
      </c>
      <c r="AL238" s="38" t="str">
        <f t="shared" ca="1" si="252"/>
        <v/>
      </c>
      <c r="AM238" s="38" t="str">
        <f t="shared" ca="1" si="252"/>
        <v/>
      </c>
      <c r="AN238" s="38" t="str">
        <f t="shared" ca="1" si="252"/>
        <v/>
      </c>
      <c r="AO238" s="38" t="str">
        <f t="shared" ref="AN238:AO238" ca="1" si="253">IFERROR(AO32/AO$4,"")</f>
        <v/>
      </c>
      <c r="AP238" s="30"/>
      <c r="AQ238" s="35" t="s">
        <v>40</v>
      </c>
      <c r="AR238" s="39" t="str">
        <f>IFERROR(IF(#REF!=TRUE,'DATA - økonomi'!AM32,IF(#REF!=TRUE,'DATA - økonomi'!AM134,IF(#REF!=TRUE,'DATA - økonomi'!AM236,IF(#REF!=TRUE,'DATA - økonomi'!AM338,IF(#REF!=TRUE,'DATA - økonomi'!AM338+'DATA - økonomi'!AM236+'DATA - økonomi'!AM134,"")))))/AR135*1000,"")</f>
        <v/>
      </c>
      <c r="AS238" s="39" t="str">
        <f>IFERROR(IF(#REF!=TRUE,'DATA - økonomi'!AN32,IF(#REF!=TRUE,'DATA - økonomi'!AN134,IF(#REF!=TRUE,'DATA - økonomi'!AN236,IF(#REF!=TRUE,'DATA - økonomi'!AN338,IF(#REF!=TRUE,'DATA - økonomi'!AN338+'DATA - økonomi'!AN236+'DATA - økonomi'!AN134,"")))))/AS135*1000,"")</f>
        <v/>
      </c>
      <c r="AT238" s="39" t="str">
        <f>IFERROR(IF(#REF!=TRUE,'DATA - økonomi'!AO32,IF(#REF!=TRUE,'DATA - økonomi'!AO134,IF(#REF!=TRUE,'DATA - økonomi'!AO236,IF(#REF!=TRUE,'DATA - økonomi'!AO338,IF(#REF!=TRUE,'DATA - økonomi'!AO338+'DATA - økonomi'!AO236+'DATA - økonomi'!AO134,"")))))/AT135*1000,"")</f>
        <v/>
      </c>
      <c r="AU238" s="39" t="str">
        <f>IFERROR(IF(#REF!=TRUE,'DATA - økonomi'!AP32,IF(#REF!=TRUE,'DATA - økonomi'!AP134,IF(#REF!=TRUE,'DATA - økonomi'!AP236,IF(#REF!=TRUE,'DATA - økonomi'!AP338,IF(#REF!=TRUE,'DATA - økonomi'!AP338+'DATA - økonomi'!AP236+'DATA - økonomi'!AP134,"")))))/AU135*1000,"")</f>
        <v/>
      </c>
      <c r="AV238" s="39" t="str">
        <f>IFERROR(IF(#REF!=TRUE,'DATA - økonomi'!AQ32,IF(#REF!=TRUE,'DATA - økonomi'!AQ134,IF(#REF!=TRUE,'DATA - økonomi'!AQ236,IF(#REF!=TRUE,'DATA - økonomi'!AQ338,IF(#REF!=TRUE,'DATA - økonomi'!AQ338+'DATA - økonomi'!AQ236+'DATA - økonomi'!AQ134,"")))))/AV135*1000,"")</f>
        <v/>
      </c>
      <c r="AW238" s="39" t="str">
        <f>IFERROR(IF(#REF!=TRUE,'DATA - økonomi'!AR32,IF(#REF!=TRUE,'DATA - økonomi'!AR134,IF(#REF!=TRUE,'DATA - økonomi'!AR236,IF(#REF!=TRUE,'DATA - økonomi'!AR338,IF(#REF!=TRUE,'DATA - økonomi'!AR338+'DATA - økonomi'!AR236+'DATA - økonomi'!AR134,"")))))/AW135*1000,"")</f>
        <v/>
      </c>
      <c r="AX238" s="39" t="str">
        <f>IFERROR(IF(#REF!=TRUE,'DATA - økonomi'!AS32,IF(#REF!=TRUE,'DATA - økonomi'!AS134,IF(#REF!=TRUE,'DATA - økonomi'!AS236,IF(#REF!=TRUE,'DATA - økonomi'!AS338,IF(#REF!=TRUE,'DATA - økonomi'!AS338+'DATA - økonomi'!AS236+'DATA - økonomi'!AS134,"")))))/AX135*1000,"")</f>
        <v/>
      </c>
      <c r="AY238" s="39" t="str">
        <f>IFERROR(IF(#REF!=TRUE,'DATA - økonomi'!AT32,IF(#REF!=TRUE,'DATA - økonomi'!AT134,IF(#REF!=TRUE,'DATA - økonomi'!AT236,IF(#REF!=TRUE,'DATA - økonomi'!AT338,IF(#REF!=TRUE,'DATA - økonomi'!AT338+'DATA - økonomi'!AT236+'DATA - økonomi'!AT134,"")))))/AY135*1000,"")</f>
        <v/>
      </c>
      <c r="AZ238" s="39" t="str">
        <f>IFERROR(IF(#REF!=TRUE,'DATA - økonomi'!AU32,IF(#REF!=TRUE,'DATA - økonomi'!AU134,IF(#REF!=TRUE,'DATA - økonomi'!AU236,IF(#REF!=TRUE,'DATA - økonomi'!AU338,IF(#REF!=TRUE,'DATA - økonomi'!AU338+'DATA - økonomi'!AU236+'DATA - økonomi'!AU134,"")))))/AZ135*1000,"")</f>
        <v/>
      </c>
      <c r="BA238" s="39" t="str">
        <f>IFERROR(IF(#REF!=TRUE,'DATA - økonomi'!AV32,IF(#REF!=TRUE,'DATA - økonomi'!AV134,IF(#REF!=TRUE,'DATA - økonomi'!AV236,IF(#REF!=TRUE,'DATA - økonomi'!AV338,IF(#REF!=TRUE,'DATA - økonomi'!AV338+'DATA - økonomi'!AV236+'DATA - økonomi'!AV134,"")))))/BA135*1000,"")</f>
        <v/>
      </c>
      <c r="BB238" s="39" t="str">
        <f>IFERROR(IF(#REF!=TRUE,'DATA - økonomi'!AW32,IF(#REF!=TRUE,'DATA - økonomi'!AW134,IF(#REF!=TRUE,'DATA - økonomi'!AW236,IF(#REF!=TRUE,'DATA - økonomi'!AW338,IF(#REF!=TRUE,'DATA - økonomi'!AW338+'DATA - økonomi'!AW236+'DATA - økonomi'!AW134,"")))))/BB135*1000,"")</f>
        <v/>
      </c>
      <c r="BC238" s="30"/>
    </row>
    <row r="239" spans="1:55" x14ac:dyDescent="0.25">
      <c r="A239" s="32">
        <v>29</v>
      </c>
      <c r="B239" s="35" t="s">
        <v>41</v>
      </c>
      <c r="C239" s="38" t="str">
        <f t="shared" ref="C239:L239" ca="1" si="254">IFERROR(C33/C$4,"")</f>
        <v/>
      </c>
      <c r="D239" s="38" t="str">
        <f t="shared" ca="1" si="254"/>
        <v/>
      </c>
      <c r="E239" s="38" t="str">
        <f t="shared" ca="1" si="254"/>
        <v/>
      </c>
      <c r="F239" s="38" t="str">
        <f t="shared" ca="1" si="254"/>
        <v/>
      </c>
      <c r="G239" s="38" t="str">
        <f t="shared" ca="1" si="254"/>
        <v/>
      </c>
      <c r="H239" s="38" t="str">
        <f t="shared" ca="1" si="254"/>
        <v/>
      </c>
      <c r="I239" s="38" t="str">
        <f t="shared" ca="1" si="254"/>
        <v/>
      </c>
      <c r="J239" s="38" t="str">
        <f t="shared" ca="1" si="254"/>
        <v/>
      </c>
      <c r="K239" s="38" t="str">
        <f t="shared" ca="1" si="254"/>
        <v/>
      </c>
      <c r="L239" s="38" t="str">
        <f t="shared" ca="1" si="254"/>
        <v/>
      </c>
      <c r="M239" s="38" t="str">
        <f t="shared" ref="M239:N239" ca="1" si="255">IFERROR(M33/M$4,"")</f>
        <v/>
      </c>
      <c r="N239" s="38" t="str">
        <f t="shared" ca="1" si="255"/>
        <v/>
      </c>
      <c r="O239" s="32">
        <v>29</v>
      </c>
      <c r="P239" s="35" t="s">
        <v>41</v>
      </c>
      <c r="Q239" s="38" t="str">
        <f t="shared" ref="Q239:AA239" ca="1" si="256">IFERROR(Q33/Q$4,"")</f>
        <v/>
      </c>
      <c r="R239" s="38" t="str">
        <f t="shared" ca="1" si="256"/>
        <v/>
      </c>
      <c r="S239" s="38" t="str">
        <f t="shared" ca="1" si="256"/>
        <v/>
      </c>
      <c r="T239" s="38" t="str">
        <f t="shared" ca="1" si="256"/>
        <v/>
      </c>
      <c r="U239" s="38" t="str">
        <f t="shared" ca="1" si="256"/>
        <v/>
      </c>
      <c r="V239" s="38" t="str">
        <f t="shared" ca="1" si="256"/>
        <v/>
      </c>
      <c r="W239" s="38" t="str">
        <f t="shared" ca="1" si="256"/>
        <v/>
      </c>
      <c r="X239" s="38" t="str">
        <f t="shared" ca="1" si="256"/>
        <v/>
      </c>
      <c r="Y239" s="38" t="str">
        <f t="shared" ca="1" si="256"/>
        <v/>
      </c>
      <c r="Z239" s="38" t="str">
        <f t="shared" ca="1" si="256"/>
        <v/>
      </c>
      <c r="AA239" s="38" t="str">
        <f t="shared" ca="1" si="256"/>
        <v/>
      </c>
      <c r="AB239" s="38" t="str">
        <f t="shared" ref="AA239:AB239" ca="1" si="257">IFERROR(AB33/AB$4,"")</f>
        <v/>
      </c>
      <c r="AC239" s="32">
        <v>29</v>
      </c>
      <c r="AD239" s="35" t="s">
        <v>41</v>
      </c>
      <c r="AE239" s="38" t="str">
        <f t="shared" ref="AE239:AN239" ca="1" si="258">IFERROR(AE33/AE$4,"")</f>
        <v/>
      </c>
      <c r="AF239" s="38" t="str">
        <f t="shared" ca="1" si="258"/>
        <v/>
      </c>
      <c r="AG239" s="38" t="str">
        <f t="shared" ca="1" si="258"/>
        <v/>
      </c>
      <c r="AH239" s="38" t="str">
        <f t="shared" ca="1" si="258"/>
        <v/>
      </c>
      <c r="AI239" s="38" t="str">
        <f t="shared" ca="1" si="258"/>
        <v/>
      </c>
      <c r="AJ239" s="38" t="str">
        <f t="shared" ca="1" si="258"/>
        <v/>
      </c>
      <c r="AK239" s="38" t="str">
        <f t="shared" ca="1" si="258"/>
        <v/>
      </c>
      <c r="AL239" s="38" t="str">
        <f t="shared" ca="1" si="258"/>
        <v/>
      </c>
      <c r="AM239" s="38" t="str">
        <f t="shared" ca="1" si="258"/>
        <v/>
      </c>
      <c r="AN239" s="38" t="str">
        <f t="shared" ca="1" si="258"/>
        <v/>
      </c>
      <c r="AO239" s="38" t="str">
        <f t="shared" ref="AN239:AO239" ca="1" si="259">IFERROR(AO33/AO$4,"")</f>
        <v/>
      </c>
      <c r="AP239" s="30"/>
      <c r="AQ239" s="35" t="s">
        <v>41</v>
      </c>
      <c r="AR239" s="39" t="str">
        <f>IFERROR(IF(#REF!=TRUE,'DATA - økonomi'!AM33,IF(#REF!=TRUE,'DATA - økonomi'!AM135,IF(#REF!=TRUE,'DATA - økonomi'!AM237,IF(#REF!=TRUE,'DATA - økonomi'!AM339,IF(#REF!=TRUE,'DATA - økonomi'!AM339+'DATA - økonomi'!AM237+'DATA - økonomi'!AM135,"")))))/AR136*1000,"")</f>
        <v/>
      </c>
      <c r="AS239" s="39" t="str">
        <f>IFERROR(IF(#REF!=TRUE,'DATA - økonomi'!AN33,IF(#REF!=TRUE,'DATA - økonomi'!AN135,IF(#REF!=TRUE,'DATA - økonomi'!AN237,IF(#REF!=TRUE,'DATA - økonomi'!AN339,IF(#REF!=TRUE,'DATA - økonomi'!AN339+'DATA - økonomi'!AN237+'DATA - økonomi'!AN135,"")))))/AS136*1000,"")</f>
        <v/>
      </c>
      <c r="AT239" s="39" t="str">
        <f>IFERROR(IF(#REF!=TRUE,'DATA - økonomi'!AO33,IF(#REF!=TRUE,'DATA - økonomi'!AO135,IF(#REF!=TRUE,'DATA - økonomi'!AO237,IF(#REF!=TRUE,'DATA - økonomi'!AO339,IF(#REF!=TRUE,'DATA - økonomi'!AO339+'DATA - økonomi'!AO237+'DATA - økonomi'!AO135,"")))))/AT136*1000,"")</f>
        <v/>
      </c>
      <c r="AU239" s="39" t="str">
        <f>IFERROR(IF(#REF!=TRUE,'DATA - økonomi'!AP33,IF(#REF!=TRUE,'DATA - økonomi'!AP135,IF(#REF!=TRUE,'DATA - økonomi'!AP237,IF(#REF!=TRUE,'DATA - økonomi'!AP339,IF(#REF!=TRUE,'DATA - økonomi'!AP339+'DATA - økonomi'!AP237+'DATA - økonomi'!AP135,"")))))/AU136*1000,"")</f>
        <v/>
      </c>
      <c r="AV239" s="39" t="str">
        <f>IFERROR(IF(#REF!=TRUE,'DATA - økonomi'!AQ33,IF(#REF!=TRUE,'DATA - økonomi'!AQ135,IF(#REF!=TRUE,'DATA - økonomi'!AQ237,IF(#REF!=TRUE,'DATA - økonomi'!AQ339,IF(#REF!=TRUE,'DATA - økonomi'!AQ339+'DATA - økonomi'!AQ237+'DATA - økonomi'!AQ135,"")))))/AV136*1000,"")</f>
        <v/>
      </c>
      <c r="AW239" s="39" t="str">
        <f>IFERROR(IF(#REF!=TRUE,'DATA - økonomi'!AR33,IF(#REF!=TRUE,'DATA - økonomi'!AR135,IF(#REF!=TRUE,'DATA - økonomi'!AR237,IF(#REF!=TRUE,'DATA - økonomi'!AR339,IF(#REF!=TRUE,'DATA - økonomi'!AR339+'DATA - økonomi'!AR237+'DATA - økonomi'!AR135,"")))))/AW136*1000,"")</f>
        <v/>
      </c>
      <c r="AX239" s="39" t="str">
        <f>IFERROR(IF(#REF!=TRUE,'DATA - økonomi'!AS33,IF(#REF!=TRUE,'DATA - økonomi'!AS135,IF(#REF!=TRUE,'DATA - økonomi'!AS237,IF(#REF!=TRUE,'DATA - økonomi'!AS339,IF(#REF!=TRUE,'DATA - økonomi'!AS339+'DATA - økonomi'!AS237+'DATA - økonomi'!AS135,"")))))/AX136*1000,"")</f>
        <v/>
      </c>
      <c r="AY239" s="39" t="str">
        <f>IFERROR(IF(#REF!=TRUE,'DATA - økonomi'!AT33,IF(#REF!=TRUE,'DATA - økonomi'!AT135,IF(#REF!=TRUE,'DATA - økonomi'!AT237,IF(#REF!=TRUE,'DATA - økonomi'!AT339,IF(#REF!=TRUE,'DATA - økonomi'!AT339+'DATA - økonomi'!AT237+'DATA - økonomi'!AT135,"")))))/AY136*1000,"")</f>
        <v/>
      </c>
      <c r="AZ239" s="39" t="str">
        <f>IFERROR(IF(#REF!=TRUE,'DATA - økonomi'!AU33,IF(#REF!=TRUE,'DATA - økonomi'!AU135,IF(#REF!=TRUE,'DATA - økonomi'!AU237,IF(#REF!=TRUE,'DATA - økonomi'!AU339,IF(#REF!=TRUE,'DATA - økonomi'!AU339+'DATA - økonomi'!AU237+'DATA - økonomi'!AU135,"")))))/AZ136*1000,"")</f>
        <v/>
      </c>
      <c r="BA239" s="39" t="str">
        <f>IFERROR(IF(#REF!=TRUE,'DATA - økonomi'!AV33,IF(#REF!=TRUE,'DATA - økonomi'!AV135,IF(#REF!=TRUE,'DATA - økonomi'!AV237,IF(#REF!=TRUE,'DATA - økonomi'!AV339,IF(#REF!=TRUE,'DATA - økonomi'!AV339+'DATA - økonomi'!AV237+'DATA - økonomi'!AV135,"")))))/BA136*1000,"")</f>
        <v/>
      </c>
      <c r="BB239" s="39" t="str">
        <f>IFERROR(IF(#REF!=TRUE,'DATA - økonomi'!AW33,IF(#REF!=TRUE,'DATA - økonomi'!AW135,IF(#REF!=TRUE,'DATA - økonomi'!AW237,IF(#REF!=TRUE,'DATA - økonomi'!AW339,IF(#REF!=TRUE,'DATA - økonomi'!AW339+'DATA - økonomi'!AW237+'DATA - økonomi'!AW135,"")))))/BB136*1000,"")</f>
        <v/>
      </c>
      <c r="BC239" s="30"/>
    </row>
    <row r="240" spans="1:55" x14ac:dyDescent="0.25">
      <c r="A240" s="32">
        <v>30</v>
      </c>
      <c r="B240" s="35" t="s">
        <v>42</v>
      </c>
      <c r="C240" s="38" t="str">
        <f t="shared" ref="C240:L240" ca="1" si="260">IFERROR(C34/C$4,"")</f>
        <v/>
      </c>
      <c r="D240" s="38" t="str">
        <f t="shared" ca="1" si="260"/>
        <v/>
      </c>
      <c r="E240" s="38" t="str">
        <f t="shared" ca="1" si="260"/>
        <v/>
      </c>
      <c r="F240" s="38" t="str">
        <f t="shared" ca="1" si="260"/>
        <v/>
      </c>
      <c r="G240" s="38" t="str">
        <f t="shared" ca="1" si="260"/>
        <v/>
      </c>
      <c r="H240" s="38" t="str">
        <f t="shared" ca="1" si="260"/>
        <v/>
      </c>
      <c r="I240" s="38" t="str">
        <f t="shared" ca="1" si="260"/>
        <v/>
      </c>
      <c r="J240" s="38" t="str">
        <f t="shared" ca="1" si="260"/>
        <v/>
      </c>
      <c r="K240" s="38" t="str">
        <f t="shared" ca="1" si="260"/>
        <v/>
      </c>
      <c r="L240" s="38" t="str">
        <f t="shared" ca="1" si="260"/>
        <v/>
      </c>
      <c r="M240" s="38" t="str">
        <f t="shared" ref="M240:N240" ca="1" si="261">IFERROR(M34/M$4,"")</f>
        <v/>
      </c>
      <c r="N240" s="38" t="str">
        <f t="shared" ca="1" si="261"/>
        <v/>
      </c>
      <c r="O240" s="32">
        <v>30</v>
      </c>
      <c r="P240" s="35" t="s">
        <v>42</v>
      </c>
      <c r="Q240" s="38" t="str">
        <f t="shared" ref="Q240:AA240" ca="1" si="262">IFERROR(Q34/Q$4,"")</f>
        <v/>
      </c>
      <c r="R240" s="38" t="str">
        <f t="shared" ca="1" si="262"/>
        <v/>
      </c>
      <c r="S240" s="38" t="str">
        <f t="shared" ca="1" si="262"/>
        <v/>
      </c>
      <c r="T240" s="38" t="str">
        <f t="shared" ca="1" si="262"/>
        <v/>
      </c>
      <c r="U240" s="38" t="str">
        <f t="shared" ca="1" si="262"/>
        <v/>
      </c>
      <c r="V240" s="38" t="str">
        <f t="shared" ca="1" si="262"/>
        <v/>
      </c>
      <c r="W240" s="38" t="str">
        <f t="shared" ca="1" si="262"/>
        <v/>
      </c>
      <c r="X240" s="38" t="str">
        <f t="shared" ca="1" si="262"/>
        <v/>
      </c>
      <c r="Y240" s="38" t="str">
        <f t="shared" ca="1" si="262"/>
        <v/>
      </c>
      <c r="Z240" s="38" t="str">
        <f t="shared" ca="1" si="262"/>
        <v/>
      </c>
      <c r="AA240" s="38" t="str">
        <f t="shared" ca="1" si="262"/>
        <v/>
      </c>
      <c r="AB240" s="38" t="str">
        <f t="shared" ref="AA240:AB240" ca="1" si="263">IFERROR(AB34/AB$4,"")</f>
        <v/>
      </c>
      <c r="AC240" s="32">
        <v>30</v>
      </c>
      <c r="AD240" s="35" t="s">
        <v>42</v>
      </c>
      <c r="AE240" s="38" t="str">
        <f t="shared" ref="AE240:AN240" ca="1" si="264">IFERROR(AE34/AE$4,"")</f>
        <v/>
      </c>
      <c r="AF240" s="38" t="str">
        <f t="shared" ca="1" si="264"/>
        <v/>
      </c>
      <c r="AG240" s="38" t="str">
        <f t="shared" ca="1" si="264"/>
        <v/>
      </c>
      <c r="AH240" s="38" t="str">
        <f t="shared" ca="1" si="264"/>
        <v/>
      </c>
      <c r="AI240" s="38" t="str">
        <f t="shared" ca="1" si="264"/>
        <v/>
      </c>
      <c r="AJ240" s="38" t="str">
        <f t="shared" ca="1" si="264"/>
        <v/>
      </c>
      <c r="AK240" s="38" t="str">
        <f t="shared" ca="1" si="264"/>
        <v/>
      </c>
      <c r="AL240" s="38" t="str">
        <f t="shared" ca="1" si="264"/>
        <v/>
      </c>
      <c r="AM240" s="38" t="str">
        <f t="shared" ca="1" si="264"/>
        <v/>
      </c>
      <c r="AN240" s="38" t="str">
        <f t="shared" ca="1" si="264"/>
        <v/>
      </c>
      <c r="AO240" s="38" t="str">
        <f t="shared" ref="AN240:AO240" ca="1" si="265">IFERROR(AO34/AO$4,"")</f>
        <v/>
      </c>
      <c r="AP240" s="30"/>
      <c r="AQ240" s="35" t="s">
        <v>42</v>
      </c>
      <c r="AR240" s="39" t="str">
        <f>IFERROR(IF(#REF!=TRUE,'DATA - økonomi'!AM34,IF(#REF!=TRUE,'DATA - økonomi'!AM136,IF(#REF!=TRUE,'DATA - økonomi'!AM238,IF(#REF!=TRUE,'DATA - økonomi'!AM340,IF(#REF!=TRUE,'DATA - økonomi'!AM340+'DATA - økonomi'!AM238+'DATA - økonomi'!AM136,"")))))/AR137*1000,"")</f>
        <v/>
      </c>
      <c r="AS240" s="39" t="str">
        <f>IFERROR(IF(#REF!=TRUE,'DATA - økonomi'!AN34,IF(#REF!=TRUE,'DATA - økonomi'!AN136,IF(#REF!=TRUE,'DATA - økonomi'!AN238,IF(#REF!=TRUE,'DATA - økonomi'!AN340,IF(#REF!=TRUE,'DATA - økonomi'!AN340+'DATA - økonomi'!AN238+'DATA - økonomi'!AN136,"")))))/AS137*1000,"")</f>
        <v/>
      </c>
      <c r="AT240" s="39" t="str">
        <f>IFERROR(IF(#REF!=TRUE,'DATA - økonomi'!AO34,IF(#REF!=TRUE,'DATA - økonomi'!AO136,IF(#REF!=TRUE,'DATA - økonomi'!AO238,IF(#REF!=TRUE,'DATA - økonomi'!AO340,IF(#REF!=TRUE,'DATA - økonomi'!AO340+'DATA - økonomi'!AO238+'DATA - økonomi'!AO136,"")))))/AT137*1000,"")</f>
        <v/>
      </c>
      <c r="AU240" s="39" t="str">
        <f>IFERROR(IF(#REF!=TRUE,'DATA - økonomi'!AP34,IF(#REF!=TRUE,'DATA - økonomi'!AP136,IF(#REF!=TRUE,'DATA - økonomi'!AP238,IF(#REF!=TRUE,'DATA - økonomi'!AP340,IF(#REF!=TRUE,'DATA - økonomi'!AP340+'DATA - økonomi'!AP238+'DATA - økonomi'!AP136,"")))))/AU137*1000,"")</f>
        <v/>
      </c>
      <c r="AV240" s="39" t="str">
        <f>IFERROR(IF(#REF!=TRUE,'DATA - økonomi'!AQ34,IF(#REF!=TRUE,'DATA - økonomi'!AQ136,IF(#REF!=TRUE,'DATA - økonomi'!AQ238,IF(#REF!=TRUE,'DATA - økonomi'!AQ340,IF(#REF!=TRUE,'DATA - økonomi'!AQ340+'DATA - økonomi'!AQ238+'DATA - økonomi'!AQ136,"")))))/AV137*1000,"")</f>
        <v/>
      </c>
      <c r="AW240" s="39" t="str">
        <f>IFERROR(IF(#REF!=TRUE,'DATA - økonomi'!AR34,IF(#REF!=TRUE,'DATA - økonomi'!AR136,IF(#REF!=TRUE,'DATA - økonomi'!AR238,IF(#REF!=TRUE,'DATA - økonomi'!AR340,IF(#REF!=TRUE,'DATA - økonomi'!AR340+'DATA - økonomi'!AR238+'DATA - økonomi'!AR136,"")))))/AW137*1000,"")</f>
        <v/>
      </c>
      <c r="AX240" s="39" t="str">
        <f>IFERROR(IF(#REF!=TRUE,'DATA - økonomi'!AS34,IF(#REF!=TRUE,'DATA - økonomi'!AS136,IF(#REF!=TRUE,'DATA - økonomi'!AS238,IF(#REF!=TRUE,'DATA - økonomi'!AS340,IF(#REF!=TRUE,'DATA - økonomi'!AS340+'DATA - økonomi'!AS238+'DATA - økonomi'!AS136,"")))))/AX137*1000,"")</f>
        <v/>
      </c>
      <c r="AY240" s="39" t="str">
        <f>IFERROR(IF(#REF!=TRUE,'DATA - økonomi'!AT34,IF(#REF!=TRUE,'DATA - økonomi'!AT136,IF(#REF!=TRUE,'DATA - økonomi'!AT238,IF(#REF!=TRUE,'DATA - økonomi'!AT340,IF(#REF!=TRUE,'DATA - økonomi'!AT340+'DATA - økonomi'!AT238+'DATA - økonomi'!AT136,"")))))/AY137*1000,"")</f>
        <v/>
      </c>
      <c r="AZ240" s="39" t="str">
        <f>IFERROR(IF(#REF!=TRUE,'DATA - økonomi'!AU34,IF(#REF!=TRUE,'DATA - økonomi'!AU136,IF(#REF!=TRUE,'DATA - økonomi'!AU238,IF(#REF!=TRUE,'DATA - økonomi'!AU340,IF(#REF!=TRUE,'DATA - økonomi'!AU340+'DATA - økonomi'!AU238+'DATA - økonomi'!AU136,"")))))/AZ137*1000,"")</f>
        <v/>
      </c>
      <c r="BA240" s="39" t="str">
        <f>IFERROR(IF(#REF!=TRUE,'DATA - økonomi'!AV34,IF(#REF!=TRUE,'DATA - økonomi'!AV136,IF(#REF!=TRUE,'DATA - økonomi'!AV238,IF(#REF!=TRUE,'DATA - økonomi'!AV340,IF(#REF!=TRUE,'DATA - økonomi'!AV340+'DATA - økonomi'!AV238+'DATA - økonomi'!AV136,"")))))/BA137*1000,"")</f>
        <v/>
      </c>
      <c r="BB240" s="39" t="str">
        <f>IFERROR(IF(#REF!=TRUE,'DATA - økonomi'!AW34,IF(#REF!=TRUE,'DATA - økonomi'!AW136,IF(#REF!=TRUE,'DATA - økonomi'!AW238,IF(#REF!=TRUE,'DATA - økonomi'!AW340,IF(#REF!=TRUE,'DATA - økonomi'!AW340+'DATA - økonomi'!AW238+'DATA - økonomi'!AW136,"")))))/BB137*1000,"")</f>
        <v/>
      </c>
      <c r="BC240" s="30"/>
    </row>
    <row r="241" spans="1:55" x14ac:dyDescent="0.25">
      <c r="A241" s="32">
        <v>31</v>
      </c>
      <c r="B241" s="35" t="s">
        <v>43</v>
      </c>
      <c r="C241" s="38" t="str">
        <f t="shared" ref="C241:L241" ca="1" si="266">IFERROR(C35/C$4,"")</f>
        <v/>
      </c>
      <c r="D241" s="38" t="str">
        <f t="shared" ca="1" si="266"/>
        <v/>
      </c>
      <c r="E241" s="38" t="str">
        <f t="shared" ca="1" si="266"/>
        <v/>
      </c>
      <c r="F241" s="38" t="str">
        <f t="shared" ca="1" si="266"/>
        <v/>
      </c>
      <c r="G241" s="38" t="str">
        <f t="shared" ca="1" si="266"/>
        <v/>
      </c>
      <c r="H241" s="38" t="str">
        <f t="shared" ca="1" si="266"/>
        <v/>
      </c>
      <c r="I241" s="38" t="str">
        <f t="shared" ca="1" si="266"/>
        <v/>
      </c>
      <c r="J241" s="38" t="str">
        <f t="shared" ca="1" si="266"/>
        <v/>
      </c>
      <c r="K241" s="38" t="str">
        <f t="shared" ca="1" si="266"/>
        <v/>
      </c>
      <c r="L241" s="38" t="str">
        <f t="shared" ca="1" si="266"/>
        <v/>
      </c>
      <c r="M241" s="38" t="str">
        <f t="shared" ref="M241:N241" ca="1" si="267">IFERROR(M35/M$4,"")</f>
        <v/>
      </c>
      <c r="N241" s="38" t="str">
        <f t="shared" ca="1" si="267"/>
        <v/>
      </c>
      <c r="O241" s="32">
        <v>31</v>
      </c>
      <c r="P241" s="35" t="s">
        <v>43</v>
      </c>
      <c r="Q241" s="38" t="str">
        <f t="shared" ref="Q241:AA241" ca="1" si="268">IFERROR(Q35/Q$4,"")</f>
        <v/>
      </c>
      <c r="R241" s="38" t="str">
        <f t="shared" ca="1" si="268"/>
        <v/>
      </c>
      <c r="S241" s="38" t="str">
        <f t="shared" ca="1" si="268"/>
        <v/>
      </c>
      <c r="T241" s="38" t="str">
        <f t="shared" ca="1" si="268"/>
        <v/>
      </c>
      <c r="U241" s="38" t="str">
        <f t="shared" ca="1" si="268"/>
        <v/>
      </c>
      <c r="V241" s="38" t="str">
        <f t="shared" ca="1" si="268"/>
        <v/>
      </c>
      <c r="W241" s="38" t="str">
        <f t="shared" ca="1" si="268"/>
        <v/>
      </c>
      <c r="X241" s="38" t="str">
        <f t="shared" ca="1" si="268"/>
        <v/>
      </c>
      <c r="Y241" s="38" t="str">
        <f t="shared" ca="1" si="268"/>
        <v/>
      </c>
      <c r="Z241" s="38" t="str">
        <f t="shared" ca="1" si="268"/>
        <v/>
      </c>
      <c r="AA241" s="38" t="str">
        <f t="shared" ca="1" si="268"/>
        <v/>
      </c>
      <c r="AB241" s="38" t="str">
        <f t="shared" ref="AA241:AB241" ca="1" si="269">IFERROR(AB35/AB$4,"")</f>
        <v/>
      </c>
      <c r="AC241" s="32">
        <v>31</v>
      </c>
      <c r="AD241" s="35" t="s">
        <v>43</v>
      </c>
      <c r="AE241" s="38" t="str">
        <f t="shared" ref="AE241:AN241" ca="1" si="270">IFERROR(AE35/AE$4,"")</f>
        <v/>
      </c>
      <c r="AF241" s="38" t="str">
        <f t="shared" ca="1" si="270"/>
        <v/>
      </c>
      <c r="AG241" s="38" t="str">
        <f t="shared" ca="1" si="270"/>
        <v/>
      </c>
      <c r="AH241" s="38" t="str">
        <f t="shared" ca="1" si="270"/>
        <v/>
      </c>
      <c r="AI241" s="38" t="str">
        <f t="shared" ca="1" si="270"/>
        <v/>
      </c>
      <c r="AJ241" s="38" t="str">
        <f t="shared" ca="1" si="270"/>
        <v/>
      </c>
      <c r="AK241" s="38" t="str">
        <f t="shared" ca="1" si="270"/>
        <v/>
      </c>
      <c r="AL241" s="38" t="str">
        <f t="shared" ca="1" si="270"/>
        <v/>
      </c>
      <c r="AM241" s="38" t="str">
        <f t="shared" ca="1" si="270"/>
        <v/>
      </c>
      <c r="AN241" s="38" t="str">
        <f t="shared" ca="1" si="270"/>
        <v/>
      </c>
      <c r="AO241" s="38" t="str">
        <f t="shared" ref="AN241:AO241" ca="1" si="271">IFERROR(AO35/AO$4,"")</f>
        <v/>
      </c>
      <c r="AP241" s="30"/>
      <c r="AQ241" s="35" t="s">
        <v>43</v>
      </c>
      <c r="AR241" s="39" t="str">
        <f>IFERROR(IF(#REF!=TRUE,'DATA - økonomi'!AM35,IF(#REF!=TRUE,'DATA - økonomi'!AM137,IF(#REF!=TRUE,'DATA - økonomi'!AM239,IF(#REF!=TRUE,'DATA - økonomi'!AM341,IF(#REF!=TRUE,'DATA - økonomi'!AM341+'DATA - økonomi'!AM239+'DATA - økonomi'!AM137,"")))))/AR138*1000,"")</f>
        <v/>
      </c>
      <c r="AS241" s="39" t="str">
        <f>IFERROR(IF(#REF!=TRUE,'DATA - økonomi'!AN35,IF(#REF!=TRUE,'DATA - økonomi'!AN137,IF(#REF!=TRUE,'DATA - økonomi'!AN239,IF(#REF!=TRUE,'DATA - økonomi'!AN341,IF(#REF!=TRUE,'DATA - økonomi'!AN341+'DATA - økonomi'!AN239+'DATA - økonomi'!AN137,"")))))/AS138*1000,"")</f>
        <v/>
      </c>
      <c r="AT241" s="39" t="str">
        <f>IFERROR(IF(#REF!=TRUE,'DATA - økonomi'!AO35,IF(#REF!=TRUE,'DATA - økonomi'!AO137,IF(#REF!=TRUE,'DATA - økonomi'!AO239,IF(#REF!=TRUE,'DATA - økonomi'!AO341,IF(#REF!=TRUE,'DATA - økonomi'!AO341+'DATA - økonomi'!AO239+'DATA - økonomi'!AO137,"")))))/AT138*1000,"")</f>
        <v/>
      </c>
      <c r="AU241" s="39" t="str">
        <f>IFERROR(IF(#REF!=TRUE,'DATA - økonomi'!AP35,IF(#REF!=TRUE,'DATA - økonomi'!AP137,IF(#REF!=TRUE,'DATA - økonomi'!AP239,IF(#REF!=TRUE,'DATA - økonomi'!AP341,IF(#REF!=TRUE,'DATA - økonomi'!AP341+'DATA - økonomi'!AP239+'DATA - økonomi'!AP137,"")))))/AU138*1000,"")</f>
        <v/>
      </c>
      <c r="AV241" s="39" t="str">
        <f>IFERROR(IF(#REF!=TRUE,'DATA - økonomi'!AQ35,IF(#REF!=TRUE,'DATA - økonomi'!AQ137,IF(#REF!=TRUE,'DATA - økonomi'!AQ239,IF(#REF!=TRUE,'DATA - økonomi'!AQ341,IF(#REF!=TRUE,'DATA - økonomi'!AQ341+'DATA - økonomi'!AQ239+'DATA - økonomi'!AQ137,"")))))/AV138*1000,"")</f>
        <v/>
      </c>
      <c r="AW241" s="39" t="str">
        <f>IFERROR(IF(#REF!=TRUE,'DATA - økonomi'!AR35,IF(#REF!=TRUE,'DATA - økonomi'!AR137,IF(#REF!=TRUE,'DATA - økonomi'!AR239,IF(#REF!=TRUE,'DATA - økonomi'!AR341,IF(#REF!=TRUE,'DATA - økonomi'!AR341+'DATA - økonomi'!AR239+'DATA - økonomi'!AR137,"")))))/AW138*1000,"")</f>
        <v/>
      </c>
      <c r="AX241" s="39" t="str">
        <f>IFERROR(IF(#REF!=TRUE,'DATA - økonomi'!AS35,IF(#REF!=TRUE,'DATA - økonomi'!AS137,IF(#REF!=TRUE,'DATA - økonomi'!AS239,IF(#REF!=TRUE,'DATA - økonomi'!AS341,IF(#REF!=TRUE,'DATA - økonomi'!AS341+'DATA - økonomi'!AS239+'DATA - økonomi'!AS137,"")))))/AX138*1000,"")</f>
        <v/>
      </c>
      <c r="AY241" s="39" t="str">
        <f>IFERROR(IF(#REF!=TRUE,'DATA - økonomi'!AT35,IF(#REF!=TRUE,'DATA - økonomi'!AT137,IF(#REF!=TRUE,'DATA - økonomi'!AT239,IF(#REF!=TRUE,'DATA - økonomi'!AT341,IF(#REF!=TRUE,'DATA - økonomi'!AT341+'DATA - økonomi'!AT239+'DATA - økonomi'!AT137,"")))))/AY138*1000,"")</f>
        <v/>
      </c>
      <c r="AZ241" s="39" t="str">
        <f>IFERROR(IF(#REF!=TRUE,'DATA - økonomi'!AU35,IF(#REF!=TRUE,'DATA - økonomi'!AU137,IF(#REF!=TRUE,'DATA - økonomi'!AU239,IF(#REF!=TRUE,'DATA - økonomi'!AU341,IF(#REF!=TRUE,'DATA - økonomi'!AU341+'DATA - økonomi'!AU239+'DATA - økonomi'!AU137,"")))))/AZ138*1000,"")</f>
        <v/>
      </c>
      <c r="BA241" s="39" t="str">
        <f>IFERROR(IF(#REF!=TRUE,'DATA - økonomi'!AV35,IF(#REF!=TRUE,'DATA - økonomi'!AV137,IF(#REF!=TRUE,'DATA - økonomi'!AV239,IF(#REF!=TRUE,'DATA - økonomi'!AV341,IF(#REF!=TRUE,'DATA - økonomi'!AV341+'DATA - økonomi'!AV239+'DATA - økonomi'!AV137,"")))))/BA138*1000,"")</f>
        <v/>
      </c>
      <c r="BB241" s="39" t="str">
        <f>IFERROR(IF(#REF!=TRUE,'DATA - økonomi'!AW35,IF(#REF!=TRUE,'DATA - økonomi'!AW137,IF(#REF!=TRUE,'DATA - økonomi'!AW239,IF(#REF!=TRUE,'DATA - økonomi'!AW341,IF(#REF!=TRUE,'DATA - økonomi'!AW341+'DATA - økonomi'!AW239+'DATA - økonomi'!AW137,"")))))/BB138*1000,"")</f>
        <v/>
      </c>
      <c r="BC241" s="30"/>
    </row>
    <row r="242" spans="1:55" x14ac:dyDescent="0.25">
      <c r="A242" s="32">
        <v>32</v>
      </c>
      <c r="B242" s="35" t="s">
        <v>44</v>
      </c>
      <c r="C242" s="38" t="str">
        <f t="shared" ref="C242:L242" ca="1" si="272">IFERROR(C36/C$4,"")</f>
        <v/>
      </c>
      <c r="D242" s="38" t="str">
        <f t="shared" ca="1" si="272"/>
        <v/>
      </c>
      <c r="E242" s="38" t="str">
        <f t="shared" ca="1" si="272"/>
        <v/>
      </c>
      <c r="F242" s="38" t="str">
        <f t="shared" ca="1" si="272"/>
        <v/>
      </c>
      <c r="G242" s="38" t="str">
        <f t="shared" ca="1" si="272"/>
        <v/>
      </c>
      <c r="H242" s="38" t="str">
        <f t="shared" ca="1" si="272"/>
        <v/>
      </c>
      <c r="I242" s="38" t="str">
        <f t="shared" ca="1" si="272"/>
        <v/>
      </c>
      <c r="J242" s="38" t="str">
        <f t="shared" ca="1" si="272"/>
        <v/>
      </c>
      <c r="K242" s="38" t="str">
        <f t="shared" ca="1" si="272"/>
        <v/>
      </c>
      <c r="L242" s="38" t="str">
        <f t="shared" ca="1" si="272"/>
        <v/>
      </c>
      <c r="M242" s="38" t="str">
        <f t="shared" ref="M242:N242" ca="1" si="273">IFERROR(M36/M$4,"")</f>
        <v/>
      </c>
      <c r="N242" s="38" t="str">
        <f t="shared" ca="1" si="273"/>
        <v/>
      </c>
      <c r="O242" s="32">
        <v>32</v>
      </c>
      <c r="P242" s="35" t="s">
        <v>44</v>
      </c>
      <c r="Q242" s="38" t="str">
        <f t="shared" ref="Q242:AA242" ca="1" si="274">IFERROR(Q36/Q$4,"")</f>
        <v/>
      </c>
      <c r="R242" s="38" t="str">
        <f t="shared" ca="1" si="274"/>
        <v/>
      </c>
      <c r="S242" s="38" t="str">
        <f t="shared" ca="1" si="274"/>
        <v/>
      </c>
      <c r="T242" s="38" t="str">
        <f t="shared" ca="1" si="274"/>
        <v/>
      </c>
      <c r="U242" s="38" t="str">
        <f t="shared" ca="1" si="274"/>
        <v/>
      </c>
      <c r="V242" s="38" t="str">
        <f t="shared" ca="1" si="274"/>
        <v/>
      </c>
      <c r="W242" s="38" t="str">
        <f t="shared" ca="1" si="274"/>
        <v/>
      </c>
      <c r="X242" s="38" t="str">
        <f t="shared" ca="1" si="274"/>
        <v/>
      </c>
      <c r="Y242" s="38" t="str">
        <f t="shared" ca="1" si="274"/>
        <v/>
      </c>
      <c r="Z242" s="38" t="str">
        <f t="shared" ca="1" si="274"/>
        <v/>
      </c>
      <c r="AA242" s="38" t="str">
        <f t="shared" ca="1" si="274"/>
        <v/>
      </c>
      <c r="AB242" s="38" t="str">
        <f t="shared" ref="AA242:AB242" ca="1" si="275">IFERROR(AB36/AB$4,"")</f>
        <v/>
      </c>
      <c r="AC242" s="32">
        <v>32</v>
      </c>
      <c r="AD242" s="35" t="s">
        <v>44</v>
      </c>
      <c r="AE242" s="38" t="str">
        <f t="shared" ref="AE242:AN242" ca="1" si="276">IFERROR(AE36/AE$4,"")</f>
        <v/>
      </c>
      <c r="AF242" s="38" t="str">
        <f t="shared" ca="1" si="276"/>
        <v/>
      </c>
      <c r="AG242" s="38" t="str">
        <f t="shared" ca="1" si="276"/>
        <v/>
      </c>
      <c r="AH242" s="38" t="str">
        <f t="shared" ca="1" si="276"/>
        <v/>
      </c>
      <c r="AI242" s="38" t="str">
        <f t="shared" ca="1" si="276"/>
        <v/>
      </c>
      <c r="AJ242" s="38" t="str">
        <f t="shared" ca="1" si="276"/>
        <v/>
      </c>
      <c r="AK242" s="38" t="str">
        <f t="shared" ca="1" si="276"/>
        <v/>
      </c>
      <c r="AL242" s="38" t="str">
        <f t="shared" ca="1" si="276"/>
        <v/>
      </c>
      <c r="AM242" s="38" t="str">
        <f t="shared" ca="1" si="276"/>
        <v/>
      </c>
      <c r="AN242" s="38" t="str">
        <f t="shared" ca="1" si="276"/>
        <v/>
      </c>
      <c r="AO242" s="38" t="str">
        <f t="shared" ref="AN242:AO242" ca="1" si="277">IFERROR(AO36/AO$4,"")</f>
        <v/>
      </c>
      <c r="AP242" s="30"/>
      <c r="AQ242" s="35" t="s">
        <v>44</v>
      </c>
      <c r="AR242" s="39" t="str">
        <f>IFERROR(IF(#REF!=TRUE,'DATA - økonomi'!AM36,IF(#REF!=TRUE,'DATA - økonomi'!AM138,IF(#REF!=TRUE,'DATA - økonomi'!AM240,IF(#REF!=TRUE,'DATA - økonomi'!AM342,IF(#REF!=TRUE,'DATA - økonomi'!AM342+'DATA - økonomi'!AM240+'DATA - økonomi'!AM138,"")))))/AR139*1000,"")</f>
        <v/>
      </c>
      <c r="AS242" s="39" t="str">
        <f>IFERROR(IF(#REF!=TRUE,'DATA - økonomi'!AN36,IF(#REF!=TRUE,'DATA - økonomi'!AN138,IF(#REF!=TRUE,'DATA - økonomi'!AN240,IF(#REF!=TRUE,'DATA - økonomi'!AN342,IF(#REF!=TRUE,'DATA - økonomi'!AN342+'DATA - økonomi'!AN240+'DATA - økonomi'!AN138,"")))))/AS139*1000,"")</f>
        <v/>
      </c>
      <c r="AT242" s="39" t="str">
        <f>IFERROR(IF(#REF!=TRUE,'DATA - økonomi'!AO36,IF(#REF!=TRUE,'DATA - økonomi'!AO138,IF(#REF!=TRUE,'DATA - økonomi'!AO240,IF(#REF!=TRUE,'DATA - økonomi'!AO342,IF(#REF!=TRUE,'DATA - økonomi'!AO342+'DATA - økonomi'!AO240+'DATA - økonomi'!AO138,"")))))/AT139*1000,"")</f>
        <v/>
      </c>
      <c r="AU242" s="39" t="str">
        <f>IFERROR(IF(#REF!=TRUE,'DATA - økonomi'!AP36,IF(#REF!=TRUE,'DATA - økonomi'!AP138,IF(#REF!=TRUE,'DATA - økonomi'!AP240,IF(#REF!=TRUE,'DATA - økonomi'!AP342,IF(#REF!=TRUE,'DATA - økonomi'!AP342+'DATA - økonomi'!AP240+'DATA - økonomi'!AP138,"")))))/AU139*1000,"")</f>
        <v/>
      </c>
      <c r="AV242" s="39" t="str">
        <f>IFERROR(IF(#REF!=TRUE,'DATA - økonomi'!AQ36,IF(#REF!=TRUE,'DATA - økonomi'!AQ138,IF(#REF!=TRUE,'DATA - økonomi'!AQ240,IF(#REF!=TRUE,'DATA - økonomi'!AQ342,IF(#REF!=TRUE,'DATA - økonomi'!AQ342+'DATA - økonomi'!AQ240+'DATA - økonomi'!AQ138,"")))))/AV139*1000,"")</f>
        <v/>
      </c>
      <c r="AW242" s="39" t="str">
        <f>IFERROR(IF(#REF!=TRUE,'DATA - økonomi'!AR36,IF(#REF!=TRUE,'DATA - økonomi'!AR138,IF(#REF!=TRUE,'DATA - økonomi'!AR240,IF(#REF!=TRUE,'DATA - økonomi'!AR342,IF(#REF!=TRUE,'DATA - økonomi'!AR342+'DATA - økonomi'!AR240+'DATA - økonomi'!AR138,"")))))/AW139*1000,"")</f>
        <v/>
      </c>
      <c r="AX242" s="39" t="str">
        <f>IFERROR(IF(#REF!=TRUE,'DATA - økonomi'!AS36,IF(#REF!=TRUE,'DATA - økonomi'!AS138,IF(#REF!=TRUE,'DATA - økonomi'!AS240,IF(#REF!=TRUE,'DATA - økonomi'!AS342,IF(#REF!=TRUE,'DATA - økonomi'!AS342+'DATA - økonomi'!AS240+'DATA - økonomi'!AS138,"")))))/AX139*1000,"")</f>
        <v/>
      </c>
      <c r="AY242" s="39" t="str">
        <f>IFERROR(IF(#REF!=TRUE,'DATA - økonomi'!AT36,IF(#REF!=TRUE,'DATA - økonomi'!AT138,IF(#REF!=TRUE,'DATA - økonomi'!AT240,IF(#REF!=TRUE,'DATA - økonomi'!AT342,IF(#REF!=TRUE,'DATA - økonomi'!AT342+'DATA - økonomi'!AT240+'DATA - økonomi'!AT138,"")))))/AY139*1000,"")</f>
        <v/>
      </c>
      <c r="AZ242" s="39" t="str">
        <f>IFERROR(IF(#REF!=TRUE,'DATA - økonomi'!AU36,IF(#REF!=TRUE,'DATA - økonomi'!AU138,IF(#REF!=TRUE,'DATA - økonomi'!AU240,IF(#REF!=TRUE,'DATA - økonomi'!AU342,IF(#REF!=TRUE,'DATA - økonomi'!AU342+'DATA - økonomi'!AU240+'DATA - økonomi'!AU138,"")))))/AZ139*1000,"")</f>
        <v/>
      </c>
      <c r="BA242" s="39" t="str">
        <f>IFERROR(IF(#REF!=TRUE,'DATA - økonomi'!AV36,IF(#REF!=TRUE,'DATA - økonomi'!AV138,IF(#REF!=TRUE,'DATA - økonomi'!AV240,IF(#REF!=TRUE,'DATA - økonomi'!AV342,IF(#REF!=TRUE,'DATA - økonomi'!AV342+'DATA - økonomi'!AV240+'DATA - økonomi'!AV138,"")))))/BA139*1000,"")</f>
        <v/>
      </c>
      <c r="BB242" s="39" t="str">
        <f>IFERROR(IF(#REF!=TRUE,'DATA - økonomi'!AW36,IF(#REF!=TRUE,'DATA - økonomi'!AW138,IF(#REF!=TRUE,'DATA - økonomi'!AW240,IF(#REF!=TRUE,'DATA - økonomi'!AW342,IF(#REF!=TRUE,'DATA - økonomi'!AW342+'DATA - økonomi'!AW240+'DATA - økonomi'!AW138,"")))))/BB139*1000,"")</f>
        <v/>
      </c>
      <c r="BC242" s="30"/>
    </row>
    <row r="243" spans="1:55" x14ac:dyDescent="0.25">
      <c r="A243" s="32">
        <v>33</v>
      </c>
      <c r="B243" s="35" t="s">
        <v>45</v>
      </c>
      <c r="C243" s="38" t="str">
        <f t="shared" ref="C243:L243" ca="1" si="278">IFERROR(C37/C$4,"")</f>
        <v/>
      </c>
      <c r="D243" s="38" t="str">
        <f t="shared" ca="1" si="278"/>
        <v/>
      </c>
      <c r="E243" s="38" t="str">
        <f t="shared" ca="1" si="278"/>
        <v/>
      </c>
      <c r="F243" s="38" t="str">
        <f t="shared" ca="1" si="278"/>
        <v/>
      </c>
      <c r="G243" s="38" t="str">
        <f t="shared" ca="1" si="278"/>
        <v/>
      </c>
      <c r="H243" s="38" t="str">
        <f t="shared" ca="1" si="278"/>
        <v/>
      </c>
      <c r="I243" s="38" t="str">
        <f t="shared" ca="1" si="278"/>
        <v/>
      </c>
      <c r="J243" s="38" t="str">
        <f t="shared" ca="1" si="278"/>
        <v/>
      </c>
      <c r="K243" s="38" t="str">
        <f t="shared" ca="1" si="278"/>
        <v/>
      </c>
      <c r="L243" s="38" t="str">
        <f t="shared" ca="1" si="278"/>
        <v/>
      </c>
      <c r="M243" s="38" t="str">
        <f t="shared" ref="M243:N243" ca="1" si="279">IFERROR(M37/M$4,"")</f>
        <v/>
      </c>
      <c r="N243" s="38" t="str">
        <f t="shared" ca="1" si="279"/>
        <v/>
      </c>
      <c r="O243" s="32">
        <v>33</v>
      </c>
      <c r="P243" s="35" t="s">
        <v>45</v>
      </c>
      <c r="Q243" s="38" t="str">
        <f t="shared" ref="Q243:AA243" ca="1" si="280">IFERROR(Q37/Q$4,"")</f>
        <v/>
      </c>
      <c r="R243" s="38" t="str">
        <f t="shared" ca="1" si="280"/>
        <v/>
      </c>
      <c r="S243" s="38" t="str">
        <f t="shared" ca="1" si="280"/>
        <v/>
      </c>
      <c r="T243" s="38" t="str">
        <f t="shared" ca="1" si="280"/>
        <v/>
      </c>
      <c r="U243" s="38" t="str">
        <f t="shared" ca="1" si="280"/>
        <v/>
      </c>
      <c r="V243" s="38" t="str">
        <f t="shared" ca="1" si="280"/>
        <v/>
      </c>
      <c r="W243" s="38" t="str">
        <f t="shared" ca="1" si="280"/>
        <v/>
      </c>
      <c r="X243" s="38" t="str">
        <f t="shared" ca="1" si="280"/>
        <v/>
      </c>
      <c r="Y243" s="38" t="str">
        <f t="shared" ca="1" si="280"/>
        <v/>
      </c>
      <c r="Z243" s="38" t="str">
        <f t="shared" ca="1" si="280"/>
        <v/>
      </c>
      <c r="AA243" s="38" t="str">
        <f t="shared" ca="1" si="280"/>
        <v/>
      </c>
      <c r="AB243" s="38" t="str">
        <f t="shared" ref="AA243:AB243" ca="1" si="281">IFERROR(AB37/AB$4,"")</f>
        <v/>
      </c>
      <c r="AC243" s="32">
        <v>33</v>
      </c>
      <c r="AD243" s="35" t="s">
        <v>45</v>
      </c>
      <c r="AE243" s="38" t="str">
        <f t="shared" ref="AE243:AN243" ca="1" si="282">IFERROR(AE37/AE$4,"")</f>
        <v/>
      </c>
      <c r="AF243" s="38" t="str">
        <f t="shared" ca="1" si="282"/>
        <v/>
      </c>
      <c r="AG243" s="38" t="str">
        <f t="shared" ca="1" si="282"/>
        <v/>
      </c>
      <c r="AH243" s="38" t="str">
        <f t="shared" ca="1" si="282"/>
        <v/>
      </c>
      <c r="AI243" s="38" t="str">
        <f t="shared" ca="1" si="282"/>
        <v/>
      </c>
      <c r="AJ243" s="38" t="str">
        <f t="shared" ca="1" si="282"/>
        <v/>
      </c>
      <c r="AK243" s="38" t="str">
        <f t="shared" ca="1" si="282"/>
        <v/>
      </c>
      <c r="AL243" s="38" t="str">
        <f t="shared" ca="1" si="282"/>
        <v/>
      </c>
      <c r="AM243" s="38" t="str">
        <f t="shared" ca="1" si="282"/>
        <v/>
      </c>
      <c r="AN243" s="38" t="str">
        <f t="shared" ca="1" si="282"/>
        <v/>
      </c>
      <c r="AO243" s="38" t="str">
        <f t="shared" ref="AN243:AO243" ca="1" si="283">IFERROR(AO37/AO$4,"")</f>
        <v/>
      </c>
      <c r="AP243" s="30"/>
      <c r="AQ243" s="35" t="s">
        <v>45</v>
      </c>
      <c r="AR243" s="39" t="str">
        <f>IFERROR(IF(#REF!=TRUE,'DATA - økonomi'!AM37,IF(#REF!=TRUE,'DATA - økonomi'!AM139,IF(#REF!=TRUE,'DATA - økonomi'!AM241,IF(#REF!=TRUE,'DATA - økonomi'!AM343,IF(#REF!=TRUE,'DATA - økonomi'!AM343+'DATA - økonomi'!AM241+'DATA - økonomi'!AM139,"")))))/AR140*1000,"")</f>
        <v/>
      </c>
      <c r="AS243" s="39" t="str">
        <f>IFERROR(IF(#REF!=TRUE,'DATA - økonomi'!AN37,IF(#REF!=TRUE,'DATA - økonomi'!AN139,IF(#REF!=TRUE,'DATA - økonomi'!AN241,IF(#REF!=TRUE,'DATA - økonomi'!AN343,IF(#REF!=TRUE,'DATA - økonomi'!AN343+'DATA - økonomi'!AN241+'DATA - økonomi'!AN139,"")))))/AS140*1000,"")</f>
        <v/>
      </c>
      <c r="AT243" s="39" t="str">
        <f>IFERROR(IF(#REF!=TRUE,'DATA - økonomi'!AO37,IF(#REF!=TRUE,'DATA - økonomi'!AO139,IF(#REF!=TRUE,'DATA - økonomi'!AO241,IF(#REF!=TRUE,'DATA - økonomi'!AO343,IF(#REF!=TRUE,'DATA - økonomi'!AO343+'DATA - økonomi'!AO241+'DATA - økonomi'!AO139,"")))))/AT140*1000,"")</f>
        <v/>
      </c>
      <c r="AU243" s="39" t="str">
        <f>IFERROR(IF(#REF!=TRUE,'DATA - økonomi'!AP37,IF(#REF!=TRUE,'DATA - økonomi'!AP139,IF(#REF!=TRUE,'DATA - økonomi'!AP241,IF(#REF!=TRUE,'DATA - økonomi'!AP343,IF(#REF!=TRUE,'DATA - økonomi'!AP343+'DATA - økonomi'!AP241+'DATA - økonomi'!AP139,"")))))/AU140*1000,"")</f>
        <v/>
      </c>
      <c r="AV243" s="39" t="str">
        <f>IFERROR(IF(#REF!=TRUE,'DATA - økonomi'!AQ37,IF(#REF!=TRUE,'DATA - økonomi'!AQ139,IF(#REF!=TRUE,'DATA - økonomi'!AQ241,IF(#REF!=TRUE,'DATA - økonomi'!AQ343,IF(#REF!=TRUE,'DATA - økonomi'!AQ343+'DATA - økonomi'!AQ241+'DATA - økonomi'!AQ139,"")))))/AV140*1000,"")</f>
        <v/>
      </c>
      <c r="AW243" s="39" t="str">
        <f>IFERROR(IF(#REF!=TRUE,'DATA - økonomi'!AR37,IF(#REF!=TRUE,'DATA - økonomi'!AR139,IF(#REF!=TRUE,'DATA - økonomi'!AR241,IF(#REF!=TRUE,'DATA - økonomi'!AR343,IF(#REF!=TRUE,'DATA - økonomi'!AR343+'DATA - økonomi'!AR241+'DATA - økonomi'!AR139,"")))))/AW140*1000,"")</f>
        <v/>
      </c>
      <c r="AX243" s="39" t="str">
        <f>IFERROR(IF(#REF!=TRUE,'DATA - økonomi'!AS37,IF(#REF!=TRUE,'DATA - økonomi'!AS139,IF(#REF!=TRUE,'DATA - økonomi'!AS241,IF(#REF!=TRUE,'DATA - økonomi'!AS343,IF(#REF!=TRUE,'DATA - økonomi'!AS343+'DATA - økonomi'!AS241+'DATA - økonomi'!AS139,"")))))/AX140*1000,"")</f>
        <v/>
      </c>
      <c r="AY243" s="39" t="str">
        <f>IFERROR(IF(#REF!=TRUE,'DATA - økonomi'!AT37,IF(#REF!=TRUE,'DATA - økonomi'!AT139,IF(#REF!=TRUE,'DATA - økonomi'!AT241,IF(#REF!=TRUE,'DATA - økonomi'!AT343,IF(#REF!=TRUE,'DATA - økonomi'!AT343+'DATA - økonomi'!AT241+'DATA - økonomi'!AT139,"")))))/AY140*1000,"")</f>
        <v/>
      </c>
      <c r="AZ243" s="39" t="str">
        <f>IFERROR(IF(#REF!=TRUE,'DATA - økonomi'!AU37,IF(#REF!=TRUE,'DATA - økonomi'!AU139,IF(#REF!=TRUE,'DATA - økonomi'!AU241,IF(#REF!=TRUE,'DATA - økonomi'!AU343,IF(#REF!=TRUE,'DATA - økonomi'!AU343+'DATA - økonomi'!AU241+'DATA - økonomi'!AU139,"")))))/AZ140*1000,"")</f>
        <v/>
      </c>
      <c r="BA243" s="39" t="str">
        <f>IFERROR(IF(#REF!=TRUE,'DATA - økonomi'!AV37,IF(#REF!=TRUE,'DATA - økonomi'!AV139,IF(#REF!=TRUE,'DATA - økonomi'!AV241,IF(#REF!=TRUE,'DATA - økonomi'!AV343,IF(#REF!=TRUE,'DATA - økonomi'!AV343+'DATA - økonomi'!AV241+'DATA - økonomi'!AV139,"")))))/BA140*1000,"")</f>
        <v/>
      </c>
      <c r="BB243" s="39" t="str">
        <f>IFERROR(IF(#REF!=TRUE,'DATA - økonomi'!AW37,IF(#REF!=TRUE,'DATA - økonomi'!AW139,IF(#REF!=TRUE,'DATA - økonomi'!AW241,IF(#REF!=TRUE,'DATA - økonomi'!AW343,IF(#REF!=TRUE,'DATA - økonomi'!AW343+'DATA - økonomi'!AW241+'DATA - økonomi'!AW139,"")))))/BB140*1000,"")</f>
        <v/>
      </c>
      <c r="BC243" s="30"/>
    </row>
    <row r="244" spans="1:55" x14ac:dyDescent="0.25">
      <c r="A244" s="32">
        <v>34</v>
      </c>
      <c r="B244" s="35" t="s">
        <v>46</v>
      </c>
      <c r="C244" s="38" t="str">
        <f t="shared" ref="C244:L244" ca="1" si="284">IFERROR(C38/C$4,"")</f>
        <v/>
      </c>
      <c r="D244" s="38" t="str">
        <f t="shared" ca="1" si="284"/>
        <v/>
      </c>
      <c r="E244" s="38" t="str">
        <f t="shared" ca="1" si="284"/>
        <v/>
      </c>
      <c r="F244" s="38" t="str">
        <f t="shared" ca="1" si="284"/>
        <v/>
      </c>
      <c r="G244" s="38" t="str">
        <f t="shared" ca="1" si="284"/>
        <v/>
      </c>
      <c r="H244" s="38" t="str">
        <f t="shared" ca="1" si="284"/>
        <v/>
      </c>
      <c r="I244" s="38" t="str">
        <f t="shared" ca="1" si="284"/>
        <v/>
      </c>
      <c r="J244" s="38" t="str">
        <f t="shared" ca="1" si="284"/>
        <v/>
      </c>
      <c r="K244" s="38" t="str">
        <f t="shared" ca="1" si="284"/>
        <v/>
      </c>
      <c r="L244" s="38" t="str">
        <f t="shared" ca="1" si="284"/>
        <v/>
      </c>
      <c r="M244" s="38" t="str">
        <f t="shared" ref="M244:N244" ca="1" si="285">IFERROR(M38/M$4,"")</f>
        <v/>
      </c>
      <c r="N244" s="38" t="str">
        <f t="shared" ca="1" si="285"/>
        <v/>
      </c>
      <c r="O244" s="32">
        <v>34</v>
      </c>
      <c r="P244" s="35" t="s">
        <v>46</v>
      </c>
      <c r="Q244" s="38" t="str">
        <f t="shared" ref="Q244:AA244" ca="1" si="286">IFERROR(Q38/Q$4,"")</f>
        <v/>
      </c>
      <c r="R244" s="38" t="str">
        <f t="shared" ca="1" si="286"/>
        <v/>
      </c>
      <c r="S244" s="38" t="str">
        <f t="shared" ca="1" si="286"/>
        <v/>
      </c>
      <c r="T244" s="38" t="str">
        <f t="shared" ca="1" si="286"/>
        <v/>
      </c>
      <c r="U244" s="38" t="str">
        <f t="shared" ca="1" si="286"/>
        <v/>
      </c>
      <c r="V244" s="38" t="str">
        <f t="shared" ca="1" si="286"/>
        <v/>
      </c>
      <c r="W244" s="38" t="str">
        <f t="shared" ca="1" si="286"/>
        <v/>
      </c>
      <c r="X244" s="38" t="str">
        <f t="shared" ca="1" si="286"/>
        <v/>
      </c>
      <c r="Y244" s="38" t="str">
        <f t="shared" ca="1" si="286"/>
        <v/>
      </c>
      <c r="Z244" s="38" t="str">
        <f t="shared" ca="1" si="286"/>
        <v/>
      </c>
      <c r="AA244" s="38" t="str">
        <f t="shared" ca="1" si="286"/>
        <v/>
      </c>
      <c r="AB244" s="38" t="str">
        <f t="shared" ref="AA244:AB244" ca="1" si="287">IFERROR(AB38/AB$4,"")</f>
        <v/>
      </c>
      <c r="AC244" s="32">
        <v>34</v>
      </c>
      <c r="AD244" s="35" t="s">
        <v>46</v>
      </c>
      <c r="AE244" s="38" t="str">
        <f t="shared" ref="AE244:AN244" ca="1" si="288">IFERROR(AE38/AE$4,"")</f>
        <v/>
      </c>
      <c r="AF244" s="38" t="str">
        <f t="shared" ca="1" si="288"/>
        <v/>
      </c>
      <c r="AG244" s="38" t="str">
        <f t="shared" ca="1" si="288"/>
        <v/>
      </c>
      <c r="AH244" s="38" t="str">
        <f t="shared" ca="1" si="288"/>
        <v/>
      </c>
      <c r="AI244" s="38" t="str">
        <f t="shared" ca="1" si="288"/>
        <v/>
      </c>
      <c r="AJ244" s="38" t="str">
        <f t="shared" ca="1" si="288"/>
        <v/>
      </c>
      <c r="AK244" s="38" t="str">
        <f t="shared" ca="1" si="288"/>
        <v/>
      </c>
      <c r="AL244" s="38" t="str">
        <f t="shared" ca="1" si="288"/>
        <v/>
      </c>
      <c r="AM244" s="38" t="str">
        <f t="shared" ca="1" si="288"/>
        <v/>
      </c>
      <c r="AN244" s="38" t="str">
        <f t="shared" ca="1" si="288"/>
        <v/>
      </c>
      <c r="AO244" s="38" t="str">
        <f t="shared" ref="AN244:AO244" ca="1" si="289">IFERROR(AO38/AO$4,"")</f>
        <v/>
      </c>
      <c r="AP244" s="30"/>
      <c r="AQ244" s="35" t="s">
        <v>46</v>
      </c>
      <c r="AR244" s="39" t="str">
        <f>IFERROR(IF(#REF!=TRUE,'DATA - økonomi'!AM38,IF(#REF!=TRUE,'DATA - økonomi'!AM140,IF(#REF!=TRUE,'DATA - økonomi'!AM242,IF(#REF!=TRUE,'DATA - økonomi'!AM344,IF(#REF!=TRUE,'DATA - økonomi'!AM344+'DATA - økonomi'!AM242+'DATA - økonomi'!AM140,"")))))/AR141*1000,"")</f>
        <v/>
      </c>
      <c r="AS244" s="39" t="str">
        <f>IFERROR(IF(#REF!=TRUE,'DATA - økonomi'!AN38,IF(#REF!=TRUE,'DATA - økonomi'!AN140,IF(#REF!=TRUE,'DATA - økonomi'!AN242,IF(#REF!=TRUE,'DATA - økonomi'!AN344,IF(#REF!=TRUE,'DATA - økonomi'!AN344+'DATA - økonomi'!AN242+'DATA - økonomi'!AN140,"")))))/AS141*1000,"")</f>
        <v/>
      </c>
      <c r="AT244" s="39" t="str">
        <f>IFERROR(IF(#REF!=TRUE,'DATA - økonomi'!AO38,IF(#REF!=TRUE,'DATA - økonomi'!AO140,IF(#REF!=TRUE,'DATA - økonomi'!AO242,IF(#REF!=TRUE,'DATA - økonomi'!AO344,IF(#REF!=TRUE,'DATA - økonomi'!AO344+'DATA - økonomi'!AO242+'DATA - økonomi'!AO140,"")))))/AT141*1000,"")</f>
        <v/>
      </c>
      <c r="AU244" s="39" t="str">
        <f>IFERROR(IF(#REF!=TRUE,'DATA - økonomi'!AP38,IF(#REF!=TRUE,'DATA - økonomi'!AP140,IF(#REF!=TRUE,'DATA - økonomi'!AP242,IF(#REF!=TRUE,'DATA - økonomi'!AP344,IF(#REF!=TRUE,'DATA - økonomi'!AP344+'DATA - økonomi'!AP242+'DATA - økonomi'!AP140,"")))))/AU141*1000,"")</f>
        <v/>
      </c>
      <c r="AV244" s="39" t="str">
        <f>IFERROR(IF(#REF!=TRUE,'DATA - økonomi'!AQ38,IF(#REF!=TRUE,'DATA - økonomi'!AQ140,IF(#REF!=TRUE,'DATA - økonomi'!AQ242,IF(#REF!=TRUE,'DATA - økonomi'!AQ344,IF(#REF!=TRUE,'DATA - økonomi'!AQ344+'DATA - økonomi'!AQ242+'DATA - økonomi'!AQ140,"")))))/AV141*1000,"")</f>
        <v/>
      </c>
      <c r="AW244" s="39" t="str">
        <f>IFERROR(IF(#REF!=TRUE,'DATA - økonomi'!AR38,IF(#REF!=TRUE,'DATA - økonomi'!AR140,IF(#REF!=TRUE,'DATA - økonomi'!AR242,IF(#REF!=TRUE,'DATA - økonomi'!AR344,IF(#REF!=TRUE,'DATA - økonomi'!AR344+'DATA - økonomi'!AR242+'DATA - økonomi'!AR140,"")))))/AW141*1000,"")</f>
        <v/>
      </c>
      <c r="AX244" s="39" t="str">
        <f>IFERROR(IF(#REF!=TRUE,'DATA - økonomi'!AS38,IF(#REF!=TRUE,'DATA - økonomi'!AS140,IF(#REF!=TRUE,'DATA - økonomi'!AS242,IF(#REF!=TRUE,'DATA - økonomi'!AS344,IF(#REF!=TRUE,'DATA - økonomi'!AS344+'DATA - økonomi'!AS242+'DATA - økonomi'!AS140,"")))))/AX141*1000,"")</f>
        <v/>
      </c>
      <c r="AY244" s="39" t="str">
        <f>IFERROR(IF(#REF!=TRUE,'DATA - økonomi'!AT38,IF(#REF!=TRUE,'DATA - økonomi'!AT140,IF(#REF!=TRUE,'DATA - økonomi'!AT242,IF(#REF!=TRUE,'DATA - økonomi'!AT344,IF(#REF!=TRUE,'DATA - økonomi'!AT344+'DATA - økonomi'!AT242+'DATA - økonomi'!AT140,"")))))/AY141*1000,"")</f>
        <v/>
      </c>
      <c r="AZ244" s="39" t="str">
        <f>IFERROR(IF(#REF!=TRUE,'DATA - økonomi'!AU38,IF(#REF!=TRUE,'DATA - økonomi'!AU140,IF(#REF!=TRUE,'DATA - økonomi'!AU242,IF(#REF!=TRUE,'DATA - økonomi'!AU344,IF(#REF!=TRUE,'DATA - økonomi'!AU344+'DATA - økonomi'!AU242+'DATA - økonomi'!AU140,"")))))/AZ141*1000,"")</f>
        <v/>
      </c>
      <c r="BA244" s="39" t="str">
        <f>IFERROR(IF(#REF!=TRUE,'DATA - økonomi'!AV38,IF(#REF!=TRUE,'DATA - økonomi'!AV140,IF(#REF!=TRUE,'DATA - økonomi'!AV242,IF(#REF!=TRUE,'DATA - økonomi'!AV344,IF(#REF!=TRUE,'DATA - økonomi'!AV344+'DATA - økonomi'!AV242+'DATA - økonomi'!AV140,"")))))/BA141*1000,"")</f>
        <v/>
      </c>
      <c r="BB244" s="39" t="str">
        <f>IFERROR(IF(#REF!=TRUE,'DATA - økonomi'!AW38,IF(#REF!=TRUE,'DATA - økonomi'!AW140,IF(#REF!=TRUE,'DATA - økonomi'!AW242,IF(#REF!=TRUE,'DATA - økonomi'!AW344,IF(#REF!=TRUE,'DATA - økonomi'!AW344+'DATA - økonomi'!AW242+'DATA - økonomi'!AW140,"")))))/BB141*1000,"")</f>
        <v/>
      </c>
      <c r="BC244" s="30"/>
    </row>
    <row r="245" spans="1:55" x14ac:dyDescent="0.25">
      <c r="A245" s="32">
        <v>35</v>
      </c>
      <c r="B245" s="35" t="s">
        <v>47</v>
      </c>
      <c r="C245" s="38" t="str">
        <f t="shared" ref="C245:L245" ca="1" si="290">IFERROR(C39/C$4,"")</f>
        <v/>
      </c>
      <c r="D245" s="38" t="str">
        <f t="shared" ca="1" si="290"/>
        <v/>
      </c>
      <c r="E245" s="38" t="str">
        <f t="shared" ca="1" si="290"/>
        <v/>
      </c>
      <c r="F245" s="38" t="str">
        <f t="shared" ca="1" si="290"/>
        <v/>
      </c>
      <c r="G245" s="38" t="str">
        <f t="shared" ca="1" si="290"/>
        <v/>
      </c>
      <c r="H245" s="38" t="str">
        <f t="shared" ca="1" si="290"/>
        <v/>
      </c>
      <c r="I245" s="38" t="str">
        <f t="shared" ca="1" si="290"/>
        <v/>
      </c>
      <c r="J245" s="38" t="str">
        <f t="shared" ca="1" si="290"/>
        <v/>
      </c>
      <c r="K245" s="38" t="str">
        <f t="shared" ca="1" si="290"/>
        <v/>
      </c>
      <c r="L245" s="38" t="str">
        <f t="shared" ca="1" si="290"/>
        <v/>
      </c>
      <c r="M245" s="38" t="str">
        <f t="shared" ref="M245:N245" ca="1" si="291">IFERROR(M39/M$4,"")</f>
        <v/>
      </c>
      <c r="N245" s="38" t="str">
        <f t="shared" ca="1" si="291"/>
        <v/>
      </c>
      <c r="O245" s="32">
        <v>35</v>
      </c>
      <c r="P245" s="35" t="s">
        <v>47</v>
      </c>
      <c r="Q245" s="38" t="str">
        <f t="shared" ref="Q245:AA245" ca="1" si="292">IFERROR(Q39/Q$4,"")</f>
        <v/>
      </c>
      <c r="R245" s="38" t="str">
        <f t="shared" ca="1" si="292"/>
        <v/>
      </c>
      <c r="S245" s="38" t="str">
        <f t="shared" ca="1" si="292"/>
        <v/>
      </c>
      <c r="T245" s="38" t="str">
        <f t="shared" ca="1" si="292"/>
        <v/>
      </c>
      <c r="U245" s="38" t="str">
        <f t="shared" ca="1" si="292"/>
        <v/>
      </c>
      <c r="V245" s="38" t="str">
        <f t="shared" ca="1" si="292"/>
        <v/>
      </c>
      <c r="W245" s="38" t="str">
        <f t="shared" ca="1" si="292"/>
        <v/>
      </c>
      <c r="X245" s="38" t="str">
        <f t="shared" ca="1" si="292"/>
        <v/>
      </c>
      <c r="Y245" s="38" t="str">
        <f t="shared" ca="1" si="292"/>
        <v/>
      </c>
      <c r="Z245" s="38" t="str">
        <f t="shared" ca="1" si="292"/>
        <v/>
      </c>
      <c r="AA245" s="38" t="str">
        <f t="shared" ca="1" si="292"/>
        <v/>
      </c>
      <c r="AB245" s="38" t="str">
        <f t="shared" ref="AA245:AB245" ca="1" si="293">IFERROR(AB39/AB$4,"")</f>
        <v/>
      </c>
      <c r="AC245" s="32">
        <v>35</v>
      </c>
      <c r="AD245" s="35" t="s">
        <v>47</v>
      </c>
      <c r="AE245" s="38" t="str">
        <f t="shared" ref="AE245:AN245" ca="1" si="294">IFERROR(AE39/AE$4,"")</f>
        <v/>
      </c>
      <c r="AF245" s="38" t="str">
        <f t="shared" ca="1" si="294"/>
        <v/>
      </c>
      <c r="AG245" s="38" t="str">
        <f t="shared" ca="1" si="294"/>
        <v/>
      </c>
      <c r="AH245" s="38" t="str">
        <f t="shared" ca="1" si="294"/>
        <v/>
      </c>
      <c r="AI245" s="38" t="str">
        <f t="shared" ca="1" si="294"/>
        <v/>
      </c>
      <c r="AJ245" s="38" t="str">
        <f t="shared" ca="1" si="294"/>
        <v/>
      </c>
      <c r="AK245" s="38" t="str">
        <f t="shared" ca="1" si="294"/>
        <v/>
      </c>
      <c r="AL245" s="38" t="str">
        <f t="shared" ca="1" si="294"/>
        <v/>
      </c>
      <c r="AM245" s="38" t="str">
        <f t="shared" ca="1" si="294"/>
        <v/>
      </c>
      <c r="AN245" s="38" t="str">
        <f t="shared" ca="1" si="294"/>
        <v/>
      </c>
      <c r="AO245" s="38" t="str">
        <f t="shared" ref="AN245:AO245" ca="1" si="295">IFERROR(AO39/AO$4,"")</f>
        <v/>
      </c>
      <c r="AP245" s="30"/>
      <c r="AQ245" s="35" t="s">
        <v>47</v>
      </c>
      <c r="AR245" s="39" t="str">
        <f>IFERROR(IF(#REF!=TRUE,'DATA - økonomi'!AM39,IF(#REF!=TRUE,'DATA - økonomi'!AM141,IF(#REF!=TRUE,'DATA - økonomi'!AM243,IF(#REF!=TRUE,'DATA - økonomi'!AM345,IF(#REF!=TRUE,'DATA - økonomi'!AM345+'DATA - økonomi'!AM243+'DATA - økonomi'!AM141,"")))))/AR142*1000,"")</f>
        <v/>
      </c>
      <c r="AS245" s="39" t="str">
        <f>IFERROR(IF(#REF!=TRUE,'DATA - økonomi'!AN39,IF(#REF!=TRUE,'DATA - økonomi'!AN141,IF(#REF!=TRUE,'DATA - økonomi'!AN243,IF(#REF!=TRUE,'DATA - økonomi'!AN345,IF(#REF!=TRUE,'DATA - økonomi'!AN345+'DATA - økonomi'!AN243+'DATA - økonomi'!AN141,"")))))/AS142*1000,"")</f>
        <v/>
      </c>
      <c r="AT245" s="39" t="str">
        <f>IFERROR(IF(#REF!=TRUE,'DATA - økonomi'!AO39,IF(#REF!=TRUE,'DATA - økonomi'!AO141,IF(#REF!=TRUE,'DATA - økonomi'!AO243,IF(#REF!=TRUE,'DATA - økonomi'!AO345,IF(#REF!=TRUE,'DATA - økonomi'!AO345+'DATA - økonomi'!AO243+'DATA - økonomi'!AO141,"")))))/AT142*1000,"")</f>
        <v/>
      </c>
      <c r="AU245" s="39" t="str">
        <f>IFERROR(IF(#REF!=TRUE,'DATA - økonomi'!AP39,IF(#REF!=TRUE,'DATA - økonomi'!AP141,IF(#REF!=TRUE,'DATA - økonomi'!AP243,IF(#REF!=TRUE,'DATA - økonomi'!AP345,IF(#REF!=TRUE,'DATA - økonomi'!AP345+'DATA - økonomi'!AP243+'DATA - økonomi'!AP141,"")))))/AU142*1000,"")</f>
        <v/>
      </c>
      <c r="AV245" s="39" t="str">
        <f>IFERROR(IF(#REF!=TRUE,'DATA - økonomi'!AQ39,IF(#REF!=TRUE,'DATA - økonomi'!AQ141,IF(#REF!=TRUE,'DATA - økonomi'!AQ243,IF(#REF!=TRUE,'DATA - økonomi'!AQ345,IF(#REF!=TRUE,'DATA - økonomi'!AQ345+'DATA - økonomi'!AQ243+'DATA - økonomi'!AQ141,"")))))/AV142*1000,"")</f>
        <v/>
      </c>
      <c r="AW245" s="39" t="str">
        <f>IFERROR(IF(#REF!=TRUE,'DATA - økonomi'!AR39,IF(#REF!=TRUE,'DATA - økonomi'!AR141,IF(#REF!=TRUE,'DATA - økonomi'!AR243,IF(#REF!=TRUE,'DATA - økonomi'!AR345,IF(#REF!=TRUE,'DATA - økonomi'!AR345+'DATA - økonomi'!AR243+'DATA - økonomi'!AR141,"")))))/AW142*1000,"")</f>
        <v/>
      </c>
      <c r="AX245" s="39" t="str">
        <f>IFERROR(IF(#REF!=TRUE,'DATA - økonomi'!AS39,IF(#REF!=TRUE,'DATA - økonomi'!AS141,IF(#REF!=TRUE,'DATA - økonomi'!AS243,IF(#REF!=TRUE,'DATA - økonomi'!AS345,IF(#REF!=TRUE,'DATA - økonomi'!AS345+'DATA - økonomi'!AS243+'DATA - økonomi'!AS141,"")))))/AX142*1000,"")</f>
        <v/>
      </c>
      <c r="AY245" s="39" t="str">
        <f>IFERROR(IF(#REF!=TRUE,'DATA - økonomi'!AT39,IF(#REF!=TRUE,'DATA - økonomi'!AT141,IF(#REF!=TRUE,'DATA - økonomi'!AT243,IF(#REF!=TRUE,'DATA - økonomi'!AT345,IF(#REF!=TRUE,'DATA - økonomi'!AT345+'DATA - økonomi'!AT243+'DATA - økonomi'!AT141,"")))))/AY142*1000,"")</f>
        <v/>
      </c>
      <c r="AZ245" s="39" t="str">
        <f>IFERROR(IF(#REF!=TRUE,'DATA - økonomi'!AU39,IF(#REF!=TRUE,'DATA - økonomi'!AU141,IF(#REF!=TRUE,'DATA - økonomi'!AU243,IF(#REF!=TRUE,'DATA - økonomi'!AU345,IF(#REF!=TRUE,'DATA - økonomi'!AU345+'DATA - økonomi'!AU243+'DATA - økonomi'!AU141,"")))))/AZ142*1000,"")</f>
        <v/>
      </c>
      <c r="BA245" s="39" t="str">
        <f>IFERROR(IF(#REF!=TRUE,'DATA - økonomi'!AV39,IF(#REF!=TRUE,'DATA - økonomi'!AV141,IF(#REF!=TRUE,'DATA - økonomi'!AV243,IF(#REF!=TRUE,'DATA - økonomi'!AV345,IF(#REF!=TRUE,'DATA - økonomi'!AV345+'DATA - økonomi'!AV243+'DATA - økonomi'!AV141,"")))))/BA142*1000,"")</f>
        <v/>
      </c>
      <c r="BB245" s="39" t="str">
        <f>IFERROR(IF(#REF!=TRUE,'DATA - økonomi'!AW39,IF(#REF!=TRUE,'DATA - økonomi'!AW141,IF(#REF!=TRUE,'DATA - økonomi'!AW243,IF(#REF!=TRUE,'DATA - økonomi'!AW345,IF(#REF!=TRUE,'DATA - økonomi'!AW345+'DATA - økonomi'!AW243+'DATA - økonomi'!AW141,"")))))/BB142*1000,"")</f>
        <v/>
      </c>
      <c r="BC245" s="30"/>
    </row>
    <row r="246" spans="1:55" x14ac:dyDescent="0.25">
      <c r="A246" s="32">
        <v>36</v>
      </c>
      <c r="B246" s="35" t="s">
        <v>48</v>
      </c>
      <c r="C246" s="38" t="str">
        <f t="shared" ref="C246:L246" ca="1" si="296">IFERROR(C40/C$4,"")</f>
        <v/>
      </c>
      <c r="D246" s="38" t="str">
        <f t="shared" ca="1" si="296"/>
        <v/>
      </c>
      <c r="E246" s="38" t="str">
        <f t="shared" ca="1" si="296"/>
        <v/>
      </c>
      <c r="F246" s="38" t="str">
        <f t="shared" ca="1" si="296"/>
        <v/>
      </c>
      <c r="G246" s="38" t="str">
        <f t="shared" ca="1" si="296"/>
        <v/>
      </c>
      <c r="H246" s="38" t="str">
        <f t="shared" ca="1" si="296"/>
        <v/>
      </c>
      <c r="I246" s="38" t="str">
        <f t="shared" ca="1" si="296"/>
        <v/>
      </c>
      <c r="J246" s="38" t="str">
        <f t="shared" ca="1" si="296"/>
        <v/>
      </c>
      <c r="K246" s="38" t="str">
        <f t="shared" ca="1" si="296"/>
        <v/>
      </c>
      <c r="L246" s="38" t="str">
        <f t="shared" ca="1" si="296"/>
        <v/>
      </c>
      <c r="M246" s="38" t="str">
        <f t="shared" ref="M246:N246" ca="1" si="297">IFERROR(M40/M$4,"")</f>
        <v/>
      </c>
      <c r="N246" s="38" t="str">
        <f t="shared" ca="1" si="297"/>
        <v/>
      </c>
      <c r="O246" s="32">
        <v>36</v>
      </c>
      <c r="P246" s="35" t="s">
        <v>48</v>
      </c>
      <c r="Q246" s="38" t="str">
        <f t="shared" ref="Q246:AA246" ca="1" si="298">IFERROR(Q40/Q$4,"")</f>
        <v/>
      </c>
      <c r="R246" s="38" t="str">
        <f t="shared" ca="1" si="298"/>
        <v/>
      </c>
      <c r="S246" s="38" t="str">
        <f t="shared" ca="1" si="298"/>
        <v/>
      </c>
      <c r="T246" s="38" t="str">
        <f t="shared" ca="1" si="298"/>
        <v/>
      </c>
      <c r="U246" s="38" t="str">
        <f t="shared" ca="1" si="298"/>
        <v/>
      </c>
      <c r="V246" s="38" t="str">
        <f t="shared" ca="1" si="298"/>
        <v/>
      </c>
      <c r="W246" s="38" t="str">
        <f t="shared" ca="1" si="298"/>
        <v/>
      </c>
      <c r="X246" s="38" t="str">
        <f t="shared" ca="1" si="298"/>
        <v/>
      </c>
      <c r="Y246" s="38" t="str">
        <f t="shared" ca="1" si="298"/>
        <v/>
      </c>
      <c r="Z246" s="38" t="str">
        <f t="shared" ca="1" si="298"/>
        <v/>
      </c>
      <c r="AA246" s="38" t="str">
        <f t="shared" ca="1" si="298"/>
        <v/>
      </c>
      <c r="AB246" s="38" t="str">
        <f t="shared" ref="AA246:AB246" ca="1" si="299">IFERROR(AB40/AB$4,"")</f>
        <v/>
      </c>
      <c r="AC246" s="32">
        <v>36</v>
      </c>
      <c r="AD246" s="35" t="s">
        <v>48</v>
      </c>
      <c r="AE246" s="38" t="str">
        <f t="shared" ref="AE246:AN246" ca="1" si="300">IFERROR(AE40/AE$4,"")</f>
        <v/>
      </c>
      <c r="AF246" s="38" t="str">
        <f t="shared" ca="1" si="300"/>
        <v/>
      </c>
      <c r="AG246" s="38" t="str">
        <f t="shared" ca="1" si="300"/>
        <v/>
      </c>
      <c r="AH246" s="38" t="str">
        <f t="shared" ca="1" si="300"/>
        <v/>
      </c>
      <c r="AI246" s="38" t="str">
        <f t="shared" ca="1" si="300"/>
        <v/>
      </c>
      <c r="AJ246" s="38" t="str">
        <f t="shared" ca="1" si="300"/>
        <v/>
      </c>
      <c r="AK246" s="38" t="str">
        <f t="shared" ca="1" si="300"/>
        <v/>
      </c>
      <c r="AL246" s="38" t="str">
        <f t="shared" ca="1" si="300"/>
        <v/>
      </c>
      <c r="AM246" s="38" t="str">
        <f t="shared" ca="1" si="300"/>
        <v/>
      </c>
      <c r="AN246" s="38" t="str">
        <f t="shared" ca="1" si="300"/>
        <v/>
      </c>
      <c r="AO246" s="38" t="str">
        <f t="shared" ref="AN246:AO246" ca="1" si="301">IFERROR(AO40/AO$4,"")</f>
        <v/>
      </c>
      <c r="AP246" s="30"/>
      <c r="AQ246" s="35" t="s">
        <v>48</v>
      </c>
      <c r="AR246" s="39" t="str">
        <f>IFERROR(IF(#REF!=TRUE,'DATA - økonomi'!AM40,IF(#REF!=TRUE,'DATA - økonomi'!AM142,IF(#REF!=TRUE,'DATA - økonomi'!AM244,IF(#REF!=TRUE,'DATA - økonomi'!AM346,IF(#REF!=TRUE,'DATA - økonomi'!AM346+'DATA - økonomi'!AM244+'DATA - økonomi'!AM142,"")))))/AR143*1000,"")</f>
        <v/>
      </c>
      <c r="AS246" s="39" t="str">
        <f>IFERROR(IF(#REF!=TRUE,'DATA - økonomi'!AN40,IF(#REF!=TRUE,'DATA - økonomi'!AN142,IF(#REF!=TRUE,'DATA - økonomi'!AN244,IF(#REF!=TRUE,'DATA - økonomi'!AN346,IF(#REF!=TRUE,'DATA - økonomi'!AN346+'DATA - økonomi'!AN244+'DATA - økonomi'!AN142,"")))))/AS143*1000,"")</f>
        <v/>
      </c>
      <c r="AT246" s="39" t="str">
        <f>IFERROR(IF(#REF!=TRUE,'DATA - økonomi'!AO40,IF(#REF!=TRUE,'DATA - økonomi'!AO142,IF(#REF!=TRUE,'DATA - økonomi'!AO244,IF(#REF!=TRUE,'DATA - økonomi'!AO346,IF(#REF!=TRUE,'DATA - økonomi'!AO346+'DATA - økonomi'!AO244+'DATA - økonomi'!AO142,"")))))/AT143*1000,"")</f>
        <v/>
      </c>
      <c r="AU246" s="39" t="str">
        <f>IFERROR(IF(#REF!=TRUE,'DATA - økonomi'!AP40,IF(#REF!=TRUE,'DATA - økonomi'!AP142,IF(#REF!=TRUE,'DATA - økonomi'!AP244,IF(#REF!=TRUE,'DATA - økonomi'!AP346,IF(#REF!=TRUE,'DATA - økonomi'!AP346+'DATA - økonomi'!AP244+'DATA - økonomi'!AP142,"")))))/AU143*1000,"")</f>
        <v/>
      </c>
      <c r="AV246" s="39" t="str">
        <f>IFERROR(IF(#REF!=TRUE,'DATA - økonomi'!AQ40,IF(#REF!=TRUE,'DATA - økonomi'!AQ142,IF(#REF!=TRUE,'DATA - økonomi'!AQ244,IF(#REF!=TRUE,'DATA - økonomi'!AQ346,IF(#REF!=TRUE,'DATA - økonomi'!AQ346+'DATA - økonomi'!AQ244+'DATA - økonomi'!AQ142,"")))))/AV143*1000,"")</f>
        <v/>
      </c>
      <c r="AW246" s="39" t="str">
        <f>IFERROR(IF(#REF!=TRUE,'DATA - økonomi'!AR40,IF(#REF!=TRUE,'DATA - økonomi'!AR142,IF(#REF!=TRUE,'DATA - økonomi'!AR244,IF(#REF!=TRUE,'DATA - økonomi'!AR346,IF(#REF!=TRUE,'DATA - økonomi'!AR346+'DATA - økonomi'!AR244+'DATA - økonomi'!AR142,"")))))/AW143*1000,"")</f>
        <v/>
      </c>
      <c r="AX246" s="39" t="str">
        <f>IFERROR(IF(#REF!=TRUE,'DATA - økonomi'!AS40,IF(#REF!=TRUE,'DATA - økonomi'!AS142,IF(#REF!=TRUE,'DATA - økonomi'!AS244,IF(#REF!=TRUE,'DATA - økonomi'!AS346,IF(#REF!=TRUE,'DATA - økonomi'!AS346+'DATA - økonomi'!AS244+'DATA - økonomi'!AS142,"")))))/AX143*1000,"")</f>
        <v/>
      </c>
      <c r="AY246" s="39" t="str">
        <f>IFERROR(IF(#REF!=TRUE,'DATA - økonomi'!AT40,IF(#REF!=TRUE,'DATA - økonomi'!AT142,IF(#REF!=TRUE,'DATA - økonomi'!AT244,IF(#REF!=TRUE,'DATA - økonomi'!AT346,IF(#REF!=TRUE,'DATA - økonomi'!AT346+'DATA - økonomi'!AT244+'DATA - økonomi'!AT142,"")))))/AY143*1000,"")</f>
        <v/>
      </c>
      <c r="AZ246" s="39" t="str">
        <f>IFERROR(IF(#REF!=TRUE,'DATA - økonomi'!AU40,IF(#REF!=TRUE,'DATA - økonomi'!AU142,IF(#REF!=TRUE,'DATA - økonomi'!AU244,IF(#REF!=TRUE,'DATA - økonomi'!AU346,IF(#REF!=TRUE,'DATA - økonomi'!AU346+'DATA - økonomi'!AU244+'DATA - økonomi'!AU142,"")))))/AZ143*1000,"")</f>
        <v/>
      </c>
      <c r="BA246" s="39" t="str">
        <f>IFERROR(IF(#REF!=TRUE,'DATA - økonomi'!AV40,IF(#REF!=TRUE,'DATA - økonomi'!AV142,IF(#REF!=TRUE,'DATA - økonomi'!AV244,IF(#REF!=TRUE,'DATA - økonomi'!AV346,IF(#REF!=TRUE,'DATA - økonomi'!AV346+'DATA - økonomi'!AV244+'DATA - økonomi'!AV142,"")))))/BA143*1000,"")</f>
        <v/>
      </c>
      <c r="BB246" s="39" t="str">
        <f>IFERROR(IF(#REF!=TRUE,'DATA - økonomi'!AW40,IF(#REF!=TRUE,'DATA - økonomi'!AW142,IF(#REF!=TRUE,'DATA - økonomi'!AW244,IF(#REF!=TRUE,'DATA - økonomi'!AW346,IF(#REF!=TRUE,'DATA - økonomi'!AW346+'DATA - økonomi'!AW244+'DATA - økonomi'!AW142,"")))))/BB143*1000,"")</f>
        <v/>
      </c>
      <c r="BC246" s="30"/>
    </row>
    <row r="247" spans="1:55" x14ac:dyDescent="0.25">
      <c r="A247" s="32">
        <v>37</v>
      </c>
      <c r="B247" s="35" t="s">
        <v>49</v>
      </c>
      <c r="C247" s="38" t="str">
        <f t="shared" ref="C247:L247" ca="1" si="302">IFERROR(C41/C$4,"")</f>
        <v/>
      </c>
      <c r="D247" s="38" t="str">
        <f t="shared" ca="1" si="302"/>
        <v/>
      </c>
      <c r="E247" s="38" t="str">
        <f t="shared" ca="1" si="302"/>
        <v/>
      </c>
      <c r="F247" s="38" t="str">
        <f t="shared" ca="1" si="302"/>
        <v/>
      </c>
      <c r="G247" s="38" t="str">
        <f t="shared" ca="1" si="302"/>
        <v/>
      </c>
      <c r="H247" s="38" t="str">
        <f t="shared" ca="1" si="302"/>
        <v/>
      </c>
      <c r="I247" s="38" t="str">
        <f t="shared" ca="1" si="302"/>
        <v/>
      </c>
      <c r="J247" s="38" t="str">
        <f t="shared" ca="1" si="302"/>
        <v/>
      </c>
      <c r="K247" s="38" t="str">
        <f t="shared" ca="1" si="302"/>
        <v/>
      </c>
      <c r="L247" s="38" t="str">
        <f t="shared" ca="1" si="302"/>
        <v/>
      </c>
      <c r="M247" s="38" t="str">
        <f t="shared" ref="M247:N247" ca="1" si="303">IFERROR(M41/M$4,"")</f>
        <v/>
      </c>
      <c r="N247" s="38" t="str">
        <f t="shared" ca="1" si="303"/>
        <v/>
      </c>
      <c r="O247" s="32">
        <v>37</v>
      </c>
      <c r="P247" s="35" t="s">
        <v>49</v>
      </c>
      <c r="Q247" s="38" t="str">
        <f t="shared" ref="Q247:AA247" ca="1" si="304">IFERROR(Q41/Q$4,"")</f>
        <v/>
      </c>
      <c r="R247" s="38" t="str">
        <f t="shared" ca="1" si="304"/>
        <v/>
      </c>
      <c r="S247" s="38" t="str">
        <f t="shared" ca="1" si="304"/>
        <v/>
      </c>
      <c r="T247" s="38" t="str">
        <f t="shared" ca="1" si="304"/>
        <v/>
      </c>
      <c r="U247" s="38" t="str">
        <f t="shared" ca="1" si="304"/>
        <v/>
      </c>
      <c r="V247" s="38" t="str">
        <f t="shared" ca="1" si="304"/>
        <v/>
      </c>
      <c r="W247" s="38" t="str">
        <f t="shared" ca="1" si="304"/>
        <v/>
      </c>
      <c r="X247" s="38" t="str">
        <f t="shared" ca="1" si="304"/>
        <v/>
      </c>
      <c r="Y247" s="38" t="str">
        <f t="shared" ca="1" si="304"/>
        <v/>
      </c>
      <c r="Z247" s="38" t="str">
        <f t="shared" ca="1" si="304"/>
        <v/>
      </c>
      <c r="AA247" s="38" t="str">
        <f t="shared" ca="1" si="304"/>
        <v/>
      </c>
      <c r="AB247" s="38" t="str">
        <f t="shared" ref="AA247:AB247" ca="1" si="305">IFERROR(AB41/AB$4,"")</f>
        <v/>
      </c>
      <c r="AC247" s="32">
        <v>37</v>
      </c>
      <c r="AD247" s="35" t="s">
        <v>49</v>
      </c>
      <c r="AE247" s="38" t="str">
        <f t="shared" ref="AE247:AN247" ca="1" si="306">IFERROR(AE41/AE$4,"")</f>
        <v/>
      </c>
      <c r="AF247" s="38" t="str">
        <f t="shared" ca="1" si="306"/>
        <v/>
      </c>
      <c r="AG247" s="38" t="str">
        <f t="shared" ca="1" si="306"/>
        <v/>
      </c>
      <c r="AH247" s="38" t="str">
        <f t="shared" ca="1" si="306"/>
        <v/>
      </c>
      <c r="AI247" s="38" t="str">
        <f t="shared" ca="1" si="306"/>
        <v/>
      </c>
      <c r="AJ247" s="38" t="str">
        <f t="shared" ca="1" si="306"/>
        <v/>
      </c>
      <c r="AK247" s="38" t="str">
        <f t="shared" ca="1" si="306"/>
        <v/>
      </c>
      <c r="AL247" s="38" t="str">
        <f t="shared" ca="1" si="306"/>
        <v/>
      </c>
      <c r="AM247" s="38" t="str">
        <f t="shared" ca="1" si="306"/>
        <v/>
      </c>
      <c r="AN247" s="38" t="str">
        <f t="shared" ca="1" si="306"/>
        <v/>
      </c>
      <c r="AO247" s="38" t="str">
        <f t="shared" ref="AN247:AO247" ca="1" si="307">IFERROR(AO41/AO$4,"")</f>
        <v/>
      </c>
      <c r="AP247" s="30"/>
      <c r="AQ247" s="35" t="s">
        <v>49</v>
      </c>
      <c r="AR247" s="39" t="str">
        <f>IFERROR(IF(#REF!=TRUE,'DATA - økonomi'!AM41,IF(#REF!=TRUE,'DATA - økonomi'!AM143,IF(#REF!=TRUE,'DATA - økonomi'!AM245,IF(#REF!=TRUE,'DATA - økonomi'!AM347,IF(#REF!=TRUE,'DATA - økonomi'!AM347+'DATA - økonomi'!AM245+'DATA - økonomi'!AM143,"")))))/AR144*1000,"")</f>
        <v/>
      </c>
      <c r="AS247" s="39" t="str">
        <f>IFERROR(IF(#REF!=TRUE,'DATA - økonomi'!AN41,IF(#REF!=TRUE,'DATA - økonomi'!AN143,IF(#REF!=TRUE,'DATA - økonomi'!AN245,IF(#REF!=TRUE,'DATA - økonomi'!AN347,IF(#REF!=TRUE,'DATA - økonomi'!AN347+'DATA - økonomi'!AN245+'DATA - økonomi'!AN143,"")))))/AS144*1000,"")</f>
        <v/>
      </c>
      <c r="AT247" s="39" t="str">
        <f>IFERROR(IF(#REF!=TRUE,'DATA - økonomi'!AO41,IF(#REF!=TRUE,'DATA - økonomi'!AO143,IF(#REF!=TRUE,'DATA - økonomi'!AO245,IF(#REF!=TRUE,'DATA - økonomi'!AO347,IF(#REF!=TRUE,'DATA - økonomi'!AO347+'DATA - økonomi'!AO245+'DATA - økonomi'!AO143,"")))))/AT144*1000,"")</f>
        <v/>
      </c>
      <c r="AU247" s="39" t="str">
        <f>IFERROR(IF(#REF!=TRUE,'DATA - økonomi'!AP41,IF(#REF!=TRUE,'DATA - økonomi'!AP143,IF(#REF!=TRUE,'DATA - økonomi'!AP245,IF(#REF!=TRUE,'DATA - økonomi'!AP347,IF(#REF!=TRUE,'DATA - økonomi'!AP347+'DATA - økonomi'!AP245+'DATA - økonomi'!AP143,"")))))/AU144*1000,"")</f>
        <v/>
      </c>
      <c r="AV247" s="39" t="str">
        <f>IFERROR(IF(#REF!=TRUE,'DATA - økonomi'!AQ41,IF(#REF!=TRUE,'DATA - økonomi'!AQ143,IF(#REF!=TRUE,'DATA - økonomi'!AQ245,IF(#REF!=TRUE,'DATA - økonomi'!AQ347,IF(#REF!=TRUE,'DATA - økonomi'!AQ347+'DATA - økonomi'!AQ245+'DATA - økonomi'!AQ143,"")))))/AV144*1000,"")</f>
        <v/>
      </c>
      <c r="AW247" s="39" t="str">
        <f>IFERROR(IF(#REF!=TRUE,'DATA - økonomi'!AR41,IF(#REF!=TRUE,'DATA - økonomi'!AR143,IF(#REF!=TRUE,'DATA - økonomi'!AR245,IF(#REF!=TRUE,'DATA - økonomi'!AR347,IF(#REF!=TRUE,'DATA - økonomi'!AR347+'DATA - økonomi'!AR245+'DATA - økonomi'!AR143,"")))))/AW144*1000,"")</f>
        <v/>
      </c>
      <c r="AX247" s="39" t="str">
        <f>IFERROR(IF(#REF!=TRUE,'DATA - økonomi'!AS41,IF(#REF!=TRUE,'DATA - økonomi'!AS143,IF(#REF!=TRUE,'DATA - økonomi'!AS245,IF(#REF!=TRUE,'DATA - økonomi'!AS347,IF(#REF!=TRUE,'DATA - økonomi'!AS347+'DATA - økonomi'!AS245+'DATA - økonomi'!AS143,"")))))/AX144*1000,"")</f>
        <v/>
      </c>
      <c r="AY247" s="39" t="str">
        <f>IFERROR(IF(#REF!=TRUE,'DATA - økonomi'!AT41,IF(#REF!=TRUE,'DATA - økonomi'!AT143,IF(#REF!=TRUE,'DATA - økonomi'!AT245,IF(#REF!=TRUE,'DATA - økonomi'!AT347,IF(#REF!=TRUE,'DATA - økonomi'!AT347+'DATA - økonomi'!AT245+'DATA - økonomi'!AT143,"")))))/AY144*1000,"")</f>
        <v/>
      </c>
      <c r="AZ247" s="39" t="str">
        <f>IFERROR(IF(#REF!=TRUE,'DATA - økonomi'!AU41,IF(#REF!=TRUE,'DATA - økonomi'!AU143,IF(#REF!=TRUE,'DATA - økonomi'!AU245,IF(#REF!=TRUE,'DATA - økonomi'!AU347,IF(#REF!=TRUE,'DATA - økonomi'!AU347+'DATA - økonomi'!AU245+'DATA - økonomi'!AU143,"")))))/AZ144*1000,"")</f>
        <v/>
      </c>
      <c r="BA247" s="39" t="str">
        <f>IFERROR(IF(#REF!=TRUE,'DATA - økonomi'!AV41,IF(#REF!=TRUE,'DATA - økonomi'!AV143,IF(#REF!=TRUE,'DATA - økonomi'!AV245,IF(#REF!=TRUE,'DATA - økonomi'!AV347,IF(#REF!=TRUE,'DATA - økonomi'!AV347+'DATA - økonomi'!AV245+'DATA - økonomi'!AV143,"")))))/BA144*1000,"")</f>
        <v/>
      </c>
      <c r="BB247" s="39" t="str">
        <f>IFERROR(IF(#REF!=TRUE,'DATA - økonomi'!AW41,IF(#REF!=TRUE,'DATA - økonomi'!AW143,IF(#REF!=TRUE,'DATA - økonomi'!AW245,IF(#REF!=TRUE,'DATA - økonomi'!AW347,IF(#REF!=TRUE,'DATA - økonomi'!AW347+'DATA - økonomi'!AW245+'DATA - økonomi'!AW143,"")))))/BB144*1000,"")</f>
        <v/>
      </c>
      <c r="BC247" s="30"/>
    </row>
    <row r="248" spans="1:55" x14ac:dyDescent="0.25">
      <c r="A248" s="32">
        <v>38</v>
      </c>
      <c r="B248" s="35" t="s">
        <v>50</v>
      </c>
      <c r="C248" s="38" t="str">
        <f t="shared" ref="C248:L248" ca="1" si="308">IFERROR(C42/C$4,"")</f>
        <v/>
      </c>
      <c r="D248" s="38" t="str">
        <f t="shared" ca="1" si="308"/>
        <v/>
      </c>
      <c r="E248" s="38" t="str">
        <f t="shared" ca="1" si="308"/>
        <v/>
      </c>
      <c r="F248" s="38" t="str">
        <f t="shared" ca="1" si="308"/>
        <v/>
      </c>
      <c r="G248" s="38" t="str">
        <f t="shared" ca="1" si="308"/>
        <v/>
      </c>
      <c r="H248" s="38" t="str">
        <f t="shared" ca="1" si="308"/>
        <v/>
      </c>
      <c r="I248" s="38" t="str">
        <f t="shared" ca="1" si="308"/>
        <v/>
      </c>
      <c r="J248" s="38" t="str">
        <f t="shared" ca="1" si="308"/>
        <v/>
      </c>
      <c r="K248" s="38" t="str">
        <f t="shared" ca="1" si="308"/>
        <v/>
      </c>
      <c r="L248" s="38" t="str">
        <f t="shared" ca="1" si="308"/>
        <v/>
      </c>
      <c r="M248" s="38" t="str">
        <f t="shared" ref="M248:N248" ca="1" si="309">IFERROR(M42/M$4,"")</f>
        <v/>
      </c>
      <c r="N248" s="38" t="str">
        <f t="shared" ca="1" si="309"/>
        <v/>
      </c>
      <c r="O248" s="32">
        <v>38</v>
      </c>
      <c r="P248" s="35" t="s">
        <v>50</v>
      </c>
      <c r="Q248" s="38" t="str">
        <f t="shared" ref="Q248:AA248" ca="1" si="310">IFERROR(Q42/Q$4,"")</f>
        <v/>
      </c>
      <c r="R248" s="38" t="str">
        <f t="shared" ca="1" si="310"/>
        <v/>
      </c>
      <c r="S248" s="38" t="str">
        <f t="shared" ca="1" si="310"/>
        <v/>
      </c>
      <c r="T248" s="38" t="str">
        <f t="shared" ca="1" si="310"/>
        <v/>
      </c>
      <c r="U248" s="38" t="str">
        <f t="shared" ca="1" si="310"/>
        <v/>
      </c>
      <c r="V248" s="38" t="str">
        <f t="shared" ca="1" si="310"/>
        <v/>
      </c>
      <c r="W248" s="38" t="str">
        <f t="shared" ca="1" si="310"/>
        <v/>
      </c>
      <c r="X248" s="38" t="str">
        <f t="shared" ca="1" si="310"/>
        <v/>
      </c>
      <c r="Y248" s="38" t="str">
        <f t="shared" ca="1" si="310"/>
        <v/>
      </c>
      <c r="Z248" s="38" t="str">
        <f t="shared" ca="1" si="310"/>
        <v/>
      </c>
      <c r="AA248" s="38" t="str">
        <f t="shared" ca="1" si="310"/>
        <v/>
      </c>
      <c r="AB248" s="38" t="str">
        <f t="shared" ref="AA248:AB248" ca="1" si="311">IFERROR(AB42/AB$4,"")</f>
        <v/>
      </c>
      <c r="AC248" s="32">
        <v>38</v>
      </c>
      <c r="AD248" s="35" t="s">
        <v>50</v>
      </c>
      <c r="AE248" s="38" t="str">
        <f t="shared" ref="AE248:AN248" ca="1" si="312">IFERROR(AE42/AE$4,"")</f>
        <v/>
      </c>
      <c r="AF248" s="38" t="str">
        <f t="shared" ca="1" si="312"/>
        <v/>
      </c>
      <c r="AG248" s="38" t="str">
        <f t="shared" ca="1" si="312"/>
        <v/>
      </c>
      <c r="AH248" s="38" t="str">
        <f t="shared" ca="1" si="312"/>
        <v/>
      </c>
      <c r="AI248" s="38" t="str">
        <f t="shared" ca="1" si="312"/>
        <v/>
      </c>
      <c r="AJ248" s="38" t="str">
        <f t="shared" ca="1" si="312"/>
        <v/>
      </c>
      <c r="AK248" s="38" t="str">
        <f t="shared" ca="1" si="312"/>
        <v/>
      </c>
      <c r="AL248" s="38" t="str">
        <f t="shared" ca="1" si="312"/>
        <v/>
      </c>
      <c r="AM248" s="38" t="str">
        <f t="shared" ca="1" si="312"/>
        <v/>
      </c>
      <c r="AN248" s="38" t="str">
        <f t="shared" ca="1" si="312"/>
        <v/>
      </c>
      <c r="AO248" s="38" t="str">
        <f t="shared" ref="AN248:AO248" ca="1" si="313">IFERROR(AO42/AO$4,"")</f>
        <v/>
      </c>
      <c r="AP248" s="30"/>
      <c r="AQ248" s="35" t="s">
        <v>50</v>
      </c>
      <c r="AR248" s="39" t="str">
        <f>IFERROR(IF(#REF!=TRUE,'DATA - økonomi'!AM42,IF(#REF!=TRUE,'DATA - økonomi'!AM144,IF(#REF!=TRUE,'DATA - økonomi'!AM246,IF(#REF!=TRUE,'DATA - økonomi'!AM348,IF(#REF!=TRUE,'DATA - økonomi'!AM348+'DATA - økonomi'!AM246+'DATA - økonomi'!AM144,"")))))/AR145*1000,"")</f>
        <v/>
      </c>
      <c r="AS248" s="39" t="str">
        <f>IFERROR(IF(#REF!=TRUE,'DATA - økonomi'!AN42,IF(#REF!=TRUE,'DATA - økonomi'!AN144,IF(#REF!=TRUE,'DATA - økonomi'!AN246,IF(#REF!=TRUE,'DATA - økonomi'!AN348,IF(#REF!=TRUE,'DATA - økonomi'!AN348+'DATA - økonomi'!AN246+'DATA - økonomi'!AN144,"")))))/AS145*1000,"")</f>
        <v/>
      </c>
      <c r="AT248" s="39" t="str">
        <f>IFERROR(IF(#REF!=TRUE,'DATA - økonomi'!AO42,IF(#REF!=TRUE,'DATA - økonomi'!AO144,IF(#REF!=TRUE,'DATA - økonomi'!AO246,IF(#REF!=TRUE,'DATA - økonomi'!AO348,IF(#REF!=TRUE,'DATA - økonomi'!AO348+'DATA - økonomi'!AO246+'DATA - økonomi'!AO144,"")))))/AT145*1000,"")</f>
        <v/>
      </c>
      <c r="AU248" s="39" t="str">
        <f>IFERROR(IF(#REF!=TRUE,'DATA - økonomi'!AP42,IF(#REF!=TRUE,'DATA - økonomi'!AP144,IF(#REF!=TRUE,'DATA - økonomi'!AP246,IF(#REF!=TRUE,'DATA - økonomi'!AP348,IF(#REF!=TRUE,'DATA - økonomi'!AP348+'DATA - økonomi'!AP246+'DATA - økonomi'!AP144,"")))))/AU145*1000,"")</f>
        <v/>
      </c>
      <c r="AV248" s="39" t="str">
        <f>IFERROR(IF(#REF!=TRUE,'DATA - økonomi'!AQ42,IF(#REF!=TRUE,'DATA - økonomi'!AQ144,IF(#REF!=TRUE,'DATA - økonomi'!AQ246,IF(#REF!=TRUE,'DATA - økonomi'!AQ348,IF(#REF!=TRUE,'DATA - økonomi'!AQ348+'DATA - økonomi'!AQ246+'DATA - økonomi'!AQ144,"")))))/AV145*1000,"")</f>
        <v/>
      </c>
      <c r="AW248" s="39" t="str">
        <f>IFERROR(IF(#REF!=TRUE,'DATA - økonomi'!AR42,IF(#REF!=TRUE,'DATA - økonomi'!AR144,IF(#REF!=TRUE,'DATA - økonomi'!AR246,IF(#REF!=TRUE,'DATA - økonomi'!AR348,IF(#REF!=TRUE,'DATA - økonomi'!AR348+'DATA - økonomi'!AR246+'DATA - økonomi'!AR144,"")))))/AW145*1000,"")</f>
        <v/>
      </c>
      <c r="AX248" s="39" t="str">
        <f>IFERROR(IF(#REF!=TRUE,'DATA - økonomi'!AS42,IF(#REF!=TRUE,'DATA - økonomi'!AS144,IF(#REF!=TRUE,'DATA - økonomi'!AS246,IF(#REF!=TRUE,'DATA - økonomi'!AS348,IF(#REF!=TRUE,'DATA - økonomi'!AS348+'DATA - økonomi'!AS246+'DATA - økonomi'!AS144,"")))))/AX145*1000,"")</f>
        <v/>
      </c>
      <c r="AY248" s="39" t="str">
        <f>IFERROR(IF(#REF!=TRUE,'DATA - økonomi'!AT42,IF(#REF!=TRUE,'DATA - økonomi'!AT144,IF(#REF!=TRUE,'DATA - økonomi'!AT246,IF(#REF!=TRUE,'DATA - økonomi'!AT348,IF(#REF!=TRUE,'DATA - økonomi'!AT348+'DATA - økonomi'!AT246+'DATA - økonomi'!AT144,"")))))/AY145*1000,"")</f>
        <v/>
      </c>
      <c r="AZ248" s="39" t="str">
        <f>IFERROR(IF(#REF!=TRUE,'DATA - økonomi'!AU42,IF(#REF!=TRUE,'DATA - økonomi'!AU144,IF(#REF!=TRUE,'DATA - økonomi'!AU246,IF(#REF!=TRUE,'DATA - økonomi'!AU348,IF(#REF!=TRUE,'DATA - økonomi'!AU348+'DATA - økonomi'!AU246+'DATA - økonomi'!AU144,"")))))/AZ145*1000,"")</f>
        <v/>
      </c>
      <c r="BA248" s="39" t="str">
        <f>IFERROR(IF(#REF!=TRUE,'DATA - økonomi'!AV42,IF(#REF!=TRUE,'DATA - økonomi'!AV144,IF(#REF!=TRUE,'DATA - økonomi'!AV246,IF(#REF!=TRUE,'DATA - økonomi'!AV348,IF(#REF!=TRUE,'DATA - økonomi'!AV348+'DATA - økonomi'!AV246+'DATA - økonomi'!AV144,"")))))/BA145*1000,"")</f>
        <v/>
      </c>
      <c r="BB248" s="39" t="str">
        <f>IFERROR(IF(#REF!=TRUE,'DATA - økonomi'!AW42,IF(#REF!=TRUE,'DATA - økonomi'!AW144,IF(#REF!=TRUE,'DATA - økonomi'!AW246,IF(#REF!=TRUE,'DATA - økonomi'!AW348,IF(#REF!=TRUE,'DATA - økonomi'!AW348+'DATA - økonomi'!AW246+'DATA - økonomi'!AW144,"")))))/BB145*1000,"")</f>
        <v/>
      </c>
      <c r="BC248" s="30"/>
    </row>
    <row r="249" spans="1:55" x14ac:dyDescent="0.25">
      <c r="A249" s="32">
        <v>39</v>
      </c>
      <c r="B249" s="35" t="s">
        <v>51</v>
      </c>
      <c r="C249" s="38" t="str">
        <f t="shared" ref="C249:L249" ca="1" si="314">IFERROR(C43/C$4,"")</f>
        <v/>
      </c>
      <c r="D249" s="38" t="str">
        <f t="shared" ca="1" si="314"/>
        <v/>
      </c>
      <c r="E249" s="38" t="str">
        <f t="shared" ca="1" si="314"/>
        <v/>
      </c>
      <c r="F249" s="38" t="str">
        <f t="shared" ca="1" si="314"/>
        <v/>
      </c>
      <c r="G249" s="38" t="str">
        <f t="shared" ca="1" si="314"/>
        <v/>
      </c>
      <c r="H249" s="38" t="str">
        <f t="shared" ca="1" si="314"/>
        <v/>
      </c>
      <c r="I249" s="38" t="str">
        <f t="shared" ca="1" si="314"/>
        <v/>
      </c>
      <c r="J249" s="38" t="str">
        <f t="shared" ca="1" si="314"/>
        <v/>
      </c>
      <c r="K249" s="38" t="str">
        <f t="shared" ca="1" si="314"/>
        <v/>
      </c>
      <c r="L249" s="38" t="str">
        <f t="shared" ca="1" si="314"/>
        <v/>
      </c>
      <c r="M249" s="38" t="str">
        <f t="shared" ref="M249:N249" ca="1" si="315">IFERROR(M43/M$4,"")</f>
        <v/>
      </c>
      <c r="N249" s="38" t="str">
        <f t="shared" ca="1" si="315"/>
        <v/>
      </c>
      <c r="O249" s="32">
        <v>39</v>
      </c>
      <c r="P249" s="35" t="s">
        <v>51</v>
      </c>
      <c r="Q249" s="38" t="str">
        <f t="shared" ref="Q249:AA249" ca="1" si="316">IFERROR(Q43/Q$4,"")</f>
        <v/>
      </c>
      <c r="R249" s="38" t="str">
        <f t="shared" ca="1" si="316"/>
        <v/>
      </c>
      <c r="S249" s="38" t="str">
        <f t="shared" ca="1" si="316"/>
        <v/>
      </c>
      <c r="T249" s="38" t="str">
        <f t="shared" ca="1" si="316"/>
        <v/>
      </c>
      <c r="U249" s="38" t="str">
        <f t="shared" ca="1" si="316"/>
        <v/>
      </c>
      <c r="V249" s="38" t="str">
        <f t="shared" ca="1" si="316"/>
        <v/>
      </c>
      <c r="W249" s="38" t="str">
        <f t="shared" ca="1" si="316"/>
        <v/>
      </c>
      <c r="X249" s="38" t="str">
        <f t="shared" ca="1" si="316"/>
        <v/>
      </c>
      <c r="Y249" s="38" t="str">
        <f t="shared" ca="1" si="316"/>
        <v/>
      </c>
      <c r="Z249" s="38" t="str">
        <f t="shared" ca="1" si="316"/>
        <v/>
      </c>
      <c r="AA249" s="38" t="str">
        <f t="shared" ca="1" si="316"/>
        <v/>
      </c>
      <c r="AB249" s="38" t="str">
        <f t="shared" ref="AA249:AB249" ca="1" si="317">IFERROR(AB43/AB$4,"")</f>
        <v/>
      </c>
      <c r="AC249" s="32">
        <v>39</v>
      </c>
      <c r="AD249" s="35" t="s">
        <v>51</v>
      </c>
      <c r="AE249" s="38" t="str">
        <f t="shared" ref="AE249:AN249" ca="1" si="318">IFERROR(AE43/AE$4,"")</f>
        <v/>
      </c>
      <c r="AF249" s="38" t="str">
        <f t="shared" ca="1" si="318"/>
        <v/>
      </c>
      <c r="AG249" s="38" t="str">
        <f t="shared" ca="1" si="318"/>
        <v/>
      </c>
      <c r="AH249" s="38" t="str">
        <f t="shared" ca="1" si="318"/>
        <v/>
      </c>
      <c r="AI249" s="38" t="str">
        <f t="shared" ca="1" si="318"/>
        <v/>
      </c>
      <c r="AJ249" s="38" t="str">
        <f t="shared" ca="1" si="318"/>
        <v/>
      </c>
      <c r="AK249" s="38" t="str">
        <f t="shared" ca="1" si="318"/>
        <v/>
      </c>
      <c r="AL249" s="38" t="str">
        <f t="shared" ca="1" si="318"/>
        <v/>
      </c>
      <c r="AM249" s="38" t="str">
        <f t="shared" ca="1" si="318"/>
        <v/>
      </c>
      <c r="AN249" s="38" t="str">
        <f t="shared" ca="1" si="318"/>
        <v/>
      </c>
      <c r="AO249" s="38" t="str">
        <f t="shared" ref="AN249:AO249" ca="1" si="319">IFERROR(AO43/AO$4,"")</f>
        <v/>
      </c>
      <c r="AP249" s="30"/>
      <c r="AQ249" s="35" t="s">
        <v>51</v>
      </c>
      <c r="AR249" s="39" t="str">
        <f>IFERROR(IF(#REF!=TRUE,'DATA - økonomi'!AM43,IF(#REF!=TRUE,'DATA - økonomi'!AM145,IF(#REF!=TRUE,'DATA - økonomi'!AM247,IF(#REF!=TRUE,'DATA - økonomi'!AM349,IF(#REF!=TRUE,'DATA - økonomi'!AM349+'DATA - økonomi'!AM247+'DATA - økonomi'!AM145,"")))))/AR146*1000,"")</f>
        <v/>
      </c>
      <c r="AS249" s="39" t="str">
        <f>IFERROR(IF(#REF!=TRUE,'DATA - økonomi'!AN43,IF(#REF!=TRUE,'DATA - økonomi'!AN145,IF(#REF!=TRUE,'DATA - økonomi'!AN247,IF(#REF!=TRUE,'DATA - økonomi'!AN349,IF(#REF!=TRUE,'DATA - økonomi'!AN349+'DATA - økonomi'!AN247+'DATA - økonomi'!AN145,"")))))/AS146*1000,"")</f>
        <v/>
      </c>
      <c r="AT249" s="39" t="str">
        <f>IFERROR(IF(#REF!=TRUE,'DATA - økonomi'!AO43,IF(#REF!=TRUE,'DATA - økonomi'!AO145,IF(#REF!=TRUE,'DATA - økonomi'!AO247,IF(#REF!=TRUE,'DATA - økonomi'!AO349,IF(#REF!=TRUE,'DATA - økonomi'!AO349+'DATA - økonomi'!AO247+'DATA - økonomi'!AO145,"")))))/AT146*1000,"")</f>
        <v/>
      </c>
      <c r="AU249" s="39" t="str">
        <f>IFERROR(IF(#REF!=TRUE,'DATA - økonomi'!AP43,IF(#REF!=TRUE,'DATA - økonomi'!AP145,IF(#REF!=TRUE,'DATA - økonomi'!AP247,IF(#REF!=TRUE,'DATA - økonomi'!AP349,IF(#REF!=TRUE,'DATA - økonomi'!AP349+'DATA - økonomi'!AP247+'DATA - økonomi'!AP145,"")))))/AU146*1000,"")</f>
        <v/>
      </c>
      <c r="AV249" s="39" t="str">
        <f>IFERROR(IF(#REF!=TRUE,'DATA - økonomi'!AQ43,IF(#REF!=TRUE,'DATA - økonomi'!AQ145,IF(#REF!=TRUE,'DATA - økonomi'!AQ247,IF(#REF!=TRUE,'DATA - økonomi'!AQ349,IF(#REF!=TRUE,'DATA - økonomi'!AQ349+'DATA - økonomi'!AQ247+'DATA - økonomi'!AQ145,"")))))/AV146*1000,"")</f>
        <v/>
      </c>
      <c r="AW249" s="39" t="str">
        <f>IFERROR(IF(#REF!=TRUE,'DATA - økonomi'!AR43,IF(#REF!=TRUE,'DATA - økonomi'!AR145,IF(#REF!=TRUE,'DATA - økonomi'!AR247,IF(#REF!=TRUE,'DATA - økonomi'!AR349,IF(#REF!=TRUE,'DATA - økonomi'!AR349+'DATA - økonomi'!AR247+'DATA - økonomi'!AR145,"")))))/AW146*1000,"")</f>
        <v/>
      </c>
      <c r="AX249" s="39" t="str">
        <f>IFERROR(IF(#REF!=TRUE,'DATA - økonomi'!AS43,IF(#REF!=TRUE,'DATA - økonomi'!AS145,IF(#REF!=TRUE,'DATA - økonomi'!AS247,IF(#REF!=TRUE,'DATA - økonomi'!AS349,IF(#REF!=TRUE,'DATA - økonomi'!AS349+'DATA - økonomi'!AS247+'DATA - økonomi'!AS145,"")))))/AX146*1000,"")</f>
        <v/>
      </c>
      <c r="AY249" s="39" t="str">
        <f>IFERROR(IF(#REF!=TRUE,'DATA - økonomi'!AT43,IF(#REF!=TRUE,'DATA - økonomi'!AT145,IF(#REF!=TRUE,'DATA - økonomi'!AT247,IF(#REF!=TRUE,'DATA - økonomi'!AT349,IF(#REF!=TRUE,'DATA - økonomi'!AT349+'DATA - økonomi'!AT247+'DATA - økonomi'!AT145,"")))))/AY146*1000,"")</f>
        <v/>
      </c>
      <c r="AZ249" s="39" t="str">
        <f>IFERROR(IF(#REF!=TRUE,'DATA - økonomi'!AU43,IF(#REF!=TRUE,'DATA - økonomi'!AU145,IF(#REF!=TRUE,'DATA - økonomi'!AU247,IF(#REF!=TRUE,'DATA - økonomi'!AU349,IF(#REF!=TRUE,'DATA - økonomi'!AU349+'DATA - økonomi'!AU247+'DATA - økonomi'!AU145,"")))))/AZ146*1000,"")</f>
        <v/>
      </c>
      <c r="BA249" s="39" t="str">
        <f>IFERROR(IF(#REF!=TRUE,'DATA - økonomi'!AV43,IF(#REF!=TRUE,'DATA - økonomi'!AV145,IF(#REF!=TRUE,'DATA - økonomi'!AV247,IF(#REF!=TRUE,'DATA - økonomi'!AV349,IF(#REF!=TRUE,'DATA - økonomi'!AV349+'DATA - økonomi'!AV247+'DATA - økonomi'!AV145,"")))))/BA146*1000,"")</f>
        <v/>
      </c>
      <c r="BB249" s="39" t="str">
        <f>IFERROR(IF(#REF!=TRUE,'DATA - økonomi'!AW43,IF(#REF!=TRUE,'DATA - økonomi'!AW145,IF(#REF!=TRUE,'DATA - økonomi'!AW247,IF(#REF!=TRUE,'DATA - økonomi'!AW349,IF(#REF!=TRUE,'DATA - økonomi'!AW349+'DATA - økonomi'!AW247+'DATA - økonomi'!AW145,"")))))/BB146*1000,"")</f>
        <v/>
      </c>
      <c r="BC249" s="30"/>
    </row>
    <row r="250" spans="1:55" x14ac:dyDescent="0.25">
      <c r="A250" s="32">
        <v>40</v>
      </c>
      <c r="B250" s="35" t="s">
        <v>52</v>
      </c>
      <c r="C250" s="38" t="str">
        <f t="shared" ref="C250:L250" ca="1" si="320">IFERROR(C44/C$4,"")</f>
        <v/>
      </c>
      <c r="D250" s="38" t="str">
        <f t="shared" ca="1" si="320"/>
        <v/>
      </c>
      <c r="E250" s="38" t="str">
        <f t="shared" ca="1" si="320"/>
        <v/>
      </c>
      <c r="F250" s="38" t="str">
        <f t="shared" ca="1" si="320"/>
        <v/>
      </c>
      <c r="G250" s="38" t="str">
        <f t="shared" ca="1" si="320"/>
        <v/>
      </c>
      <c r="H250" s="38" t="str">
        <f t="shared" ca="1" si="320"/>
        <v/>
      </c>
      <c r="I250" s="38" t="str">
        <f t="shared" ca="1" si="320"/>
        <v/>
      </c>
      <c r="J250" s="38" t="str">
        <f t="shared" ca="1" si="320"/>
        <v/>
      </c>
      <c r="K250" s="38" t="str">
        <f t="shared" ca="1" si="320"/>
        <v/>
      </c>
      <c r="L250" s="38" t="str">
        <f t="shared" ca="1" si="320"/>
        <v/>
      </c>
      <c r="M250" s="38" t="str">
        <f t="shared" ref="M250:N250" ca="1" si="321">IFERROR(M44/M$4,"")</f>
        <v/>
      </c>
      <c r="N250" s="38" t="str">
        <f t="shared" ca="1" si="321"/>
        <v/>
      </c>
      <c r="O250" s="32">
        <v>40</v>
      </c>
      <c r="P250" s="35" t="s">
        <v>52</v>
      </c>
      <c r="Q250" s="38" t="str">
        <f t="shared" ref="Q250:AA250" ca="1" si="322">IFERROR(Q44/Q$4,"")</f>
        <v/>
      </c>
      <c r="R250" s="38" t="str">
        <f t="shared" ca="1" si="322"/>
        <v/>
      </c>
      <c r="S250" s="38" t="str">
        <f t="shared" ca="1" si="322"/>
        <v/>
      </c>
      <c r="T250" s="38" t="str">
        <f t="shared" ca="1" si="322"/>
        <v/>
      </c>
      <c r="U250" s="38" t="str">
        <f t="shared" ca="1" si="322"/>
        <v/>
      </c>
      <c r="V250" s="38" t="str">
        <f t="shared" ca="1" si="322"/>
        <v/>
      </c>
      <c r="W250" s="38" t="str">
        <f t="shared" ca="1" si="322"/>
        <v/>
      </c>
      <c r="X250" s="38" t="str">
        <f t="shared" ca="1" si="322"/>
        <v/>
      </c>
      <c r="Y250" s="38" t="str">
        <f t="shared" ca="1" si="322"/>
        <v/>
      </c>
      <c r="Z250" s="38" t="str">
        <f t="shared" ca="1" si="322"/>
        <v/>
      </c>
      <c r="AA250" s="38" t="str">
        <f t="shared" ca="1" si="322"/>
        <v/>
      </c>
      <c r="AB250" s="38" t="str">
        <f t="shared" ref="AA250:AB250" ca="1" si="323">IFERROR(AB44/AB$4,"")</f>
        <v/>
      </c>
      <c r="AC250" s="32">
        <v>40</v>
      </c>
      <c r="AD250" s="35" t="s">
        <v>52</v>
      </c>
      <c r="AE250" s="38" t="str">
        <f t="shared" ref="AE250:AN250" ca="1" si="324">IFERROR(AE44/AE$4,"")</f>
        <v/>
      </c>
      <c r="AF250" s="38" t="str">
        <f t="shared" ca="1" si="324"/>
        <v/>
      </c>
      <c r="AG250" s="38" t="str">
        <f t="shared" ca="1" si="324"/>
        <v/>
      </c>
      <c r="AH250" s="38" t="str">
        <f t="shared" ca="1" si="324"/>
        <v/>
      </c>
      <c r="AI250" s="38" t="str">
        <f t="shared" ca="1" si="324"/>
        <v/>
      </c>
      <c r="AJ250" s="38" t="str">
        <f t="shared" ca="1" si="324"/>
        <v/>
      </c>
      <c r="AK250" s="38" t="str">
        <f t="shared" ca="1" si="324"/>
        <v/>
      </c>
      <c r="AL250" s="38" t="str">
        <f t="shared" ca="1" si="324"/>
        <v/>
      </c>
      <c r="AM250" s="38" t="str">
        <f t="shared" ca="1" si="324"/>
        <v/>
      </c>
      <c r="AN250" s="38" t="str">
        <f t="shared" ca="1" si="324"/>
        <v/>
      </c>
      <c r="AO250" s="38" t="str">
        <f t="shared" ref="AN250:AO250" ca="1" si="325">IFERROR(AO44/AO$4,"")</f>
        <v/>
      </c>
      <c r="AP250" s="30"/>
      <c r="AQ250" s="35" t="s">
        <v>52</v>
      </c>
      <c r="AR250" s="39" t="str">
        <f>IFERROR(IF(#REF!=TRUE,'DATA - økonomi'!AM44,IF(#REF!=TRUE,'DATA - økonomi'!AM146,IF(#REF!=TRUE,'DATA - økonomi'!AM248,IF(#REF!=TRUE,'DATA - økonomi'!AM350,IF(#REF!=TRUE,'DATA - økonomi'!AM350+'DATA - økonomi'!AM248+'DATA - økonomi'!AM146,"")))))/AR147*1000,"")</f>
        <v/>
      </c>
      <c r="AS250" s="39" t="str">
        <f>IFERROR(IF(#REF!=TRUE,'DATA - økonomi'!AN44,IF(#REF!=TRUE,'DATA - økonomi'!AN146,IF(#REF!=TRUE,'DATA - økonomi'!AN248,IF(#REF!=TRUE,'DATA - økonomi'!AN350,IF(#REF!=TRUE,'DATA - økonomi'!AN350+'DATA - økonomi'!AN248+'DATA - økonomi'!AN146,"")))))/AS147*1000,"")</f>
        <v/>
      </c>
      <c r="AT250" s="39" t="str">
        <f>IFERROR(IF(#REF!=TRUE,'DATA - økonomi'!AO44,IF(#REF!=TRUE,'DATA - økonomi'!AO146,IF(#REF!=TRUE,'DATA - økonomi'!AO248,IF(#REF!=TRUE,'DATA - økonomi'!AO350,IF(#REF!=TRUE,'DATA - økonomi'!AO350+'DATA - økonomi'!AO248+'DATA - økonomi'!AO146,"")))))/AT147*1000,"")</f>
        <v/>
      </c>
      <c r="AU250" s="39" t="str">
        <f>IFERROR(IF(#REF!=TRUE,'DATA - økonomi'!AP44,IF(#REF!=TRUE,'DATA - økonomi'!AP146,IF(#REF!=TRUE,'DATA - økonomi'!AP248,IF(#REF!=TRUE,'DATA - økonomi'!AP350,IF(#REF!=TRUE,'DATA - økonomi'!AP350+'DATA - økonomi'!AP248+'DATA - økonomi'!AP146,"")))))/AU147*1000,"")</f>
        <v/>
      </c>
      <c r="AV250" s="39" t="str">
        <f>IFERROR(IF(#REF!=TRUE,'DATA - økonomi'!AQ44,IF(#REF!=TRUE,'DATA - økonomi'!AQ146,IF(#REF!=TRUE,'DATA - økonomi'!AQ248,IF(#REF!=TRUE,'DATA - økonomi'!AQ350,IF(#REF!=TRUE,'DATA - økonomi'!AQ350+'DATA - økonomi'!AQ248+'DATA - økonomi'!AQ146,"")))))/AV147*1000,"")</f>
        <v/>
      </c>
      <c r="AW250" s="39" t="str">
        <f>IFERROR(IF(#REF!=TRUE,'DATA - økonomi'!AR44,IF(#REF!=TRUE,'DATA - økonomi'!AR146,IF(#REF!=TRUE,'DATA - økonomi'!AR248,IF(#REF!=TRUE,'DATA - økonomi'!AR350,IF(#REF!=TRUE,'DATA - økonomi'!AR350+'DATA - økonomi'!AR248+'DATA - økonomi'!AR146,"")))))/AW147*1000,"")</f>
        <v/>
      </c>
      <c r="AX250" s="39" t="str">
        <f>IFERROR(IF(#REF!=TRUE,'DATA - økonomi'!AS44,IF(#REF!=TRUE,'DATA - økonomi'!AS146,IF(#REF!=TRUE,'DATA - økonomi'!AS248,IF(#REF!=TRUE,'DATA - økonomi'!AS350,IF(#REF!=TRUE,'DATA - økonomi'!AS350+'DATA - økonomi'!AS248+'DATA - økonomi'!AS146,"")))))/AX147*1000,"")</f>
        <v/>
      </c>
      <c r="AY250" s="39" t="str">
        <f>IFERROR(IF(#REF!=TRUE,'DATA - økonomi'!AT44,IF(#REF!=TRUE,'DATA - økonomi'!AT146,IF(#REF!=TRUE,'DATA - økonomi'!AT248,IF(#REF!=TRUE,'DATA - økonomi'!AT350,IF(#REF!=TRUE,'DATA - økonomi'!AT350+'DATA - økonomi'!AT248+'DATA - økonomi'!AT146,"")))))/AY147*1000,"")</f>
        <v/>
      </c>
      <c r="AZ250" s="39" t="str">
        <f>IFERROR(IF(#REF!=TRUE,'DATA - økonomi'!AU44,IF(#REF!=TRUE,'DATA - økonomi'!AU146,IF(#REF!=TRUE,'DATA - økonomi'!AU248,IF(#REF!=TRUE,'DATA - økonomi'!AU350,IF(#REF!=TRUE,'DATA - økonomi'!AU350+'DATA - økonomi'!AU248+'DATA - økonomi'!AU146,"")))))/AZ147*1000,"")</f>
        <v/>
      </c>
      <c r="BA250" s="39" t="str">
        <f>IFERROR(IF(#REF!=TRUE,'DATA - økonomi'!AV44,IF(#REF!=TRUE,'DATA - økonomi'!AV146,IF(#REF!=TRUE,'DATA - økonomi'!AV248,IF(#REF!=TRUE,'DATA - økonomi'!AV350,IF(#REF!=TRUE,'DATA - økonomi'!AV350+'DATA - økonomi'!AV248+'DATA - økonomi'!AV146,"")))))/BA147*1000,"")</f>
        <v/>
      </c>
      <c r="BB250" s="39" t="str">
        <f>IFERROR(IF(#REF!=TRUE,'DATA - økonomi'!AW44,IF(#REF!=TRUE,'DATA - økonomi'!AW146,IF(#REF!=TRUE,'DATA - økonomi'!AW248,IF(#REF!=TRUE,'DATA - økonomi'!AW350,IF(#REF!=TRUE,'DATA - økonomi'!AW350+'DATA - økonomi'!AW248+'DATA - økonomi'!AW146,"")))))/BB147*1000,"")</f>
        <v/>
      </c>
      <c r="BC250" s="30"/>
    </row>
    <row r="251" spans="1:55" x14ac:dyDescent="0.25">
      <c r="A251" s="32">
        <v>41</v>
      </c>
      <c r="B251" s="35" t="s">
        <v>53</v>
      </c>
      <c r="C251" s="38" t="str">
        <f t="shared" ref="C251:L251" ca="1" si="326">IFERROR(C45/C$4,"")</f>
        <v/>
      </c>
      <c r="D251" s="38" t="str">
        <f t="shared" ca="1" si="326"/>
        <v/>
      </c>
      <c r="E251" s="38" t="str">
        <f t="shared" ca="1" si="326"/>
        <v/>
      </c>
      <c r="F251" s="38" t="str">
        <f t="shared" ca="1" si="326"/>
        <v/>
      </c>
      <c r="G251" s="38" t="str">
        <f t="shared" ca="1" si="326"/>
        <v/>
      </c>
      <c r="H251" s="38" t="str">
        <f t="shared" ca="1" si="326"/>
        <v/>
      </c>
      <c r="I251" s="38" t="str">
        <f t="shared" ca="1" si="326"/>
        <v/>
      </c>
      <c r="J251" s="38" t="str">
        <f t="shared" ca="1" si="326"/>
        <v/>
      </c>
      <c r="K251" s="38" t="str">
        <f t="shared" ca="1" si="326"/>
        <v/>
      </c>
      <c r="L251" s="38" t="str">
        <f t="shared" ca="1" si="326"/>
        <v/>
      </c>
      <c r="M251" s="38" t="str">
        <f t="shared" ref="M251:N251" ca="1" si="327">IFERROR(M45/M$4,"")</f>
        <v/>
      </c>
      <c r="N251" s="38" t="str">
        <f t="shared" ca="1" si="327"/>
        <v/>
      </c>
      <c r="O251" s="32">
        <v>41</v>
      </c>
      <c r="P251" s="35" t="s">
        <v>53</v>
      </c>
      <c r="Q251" s="38" t="str">
        <f t="shared" ref="Q251:AA251" ca="1" si="328">IFERROR(Q45/Q$4,"")</f>
        <v/>
      </c>
      <c r="R251" s="38" t="str">
        <f t="shared" ca="1" si="328"/>
        <v/>
      </c>
      <c r="S251" s="38" t="str">
        <f t="shared" ca="1" si="328"/>
        <v/>
      </c>
      <c r="T251" s="38" t="str">
        <f t="shared" ca="1" si="328"/>
        <v/>
      </c>
      <c r="U251" s="38" t="str">
        <f t="shared" ca="1" si="328"/>
        <v/>
      </c>
      <c r="V251" s="38" t="str">
        <f t="shared" ca="1" si="328"/>
        <v/>
      </c>
      <c r="W251" s="38" t="str">
        <f t="shared" ca="1" si="328"/>
        <v/>
      </c>
      <c r="X251" s="38" t="str">
        <f t="shared" ca="1" si="328"/>
        <v/>
      </c>
      <c r="Y251" s="38" t="str">
        <f t="shared" ca="1" si="328"/>
        <v/>
      </c>
      <c r="Z251" s="38" t="str">
        <f t="shared" ca="1" si="328"/>
        <v/>
      </c>
      <c r="AA251" s="38" t="str">
        <f t="shared" ca="1" si="328"/>
        <v/>
      </c>
      <c r="AB251" s="38" t="str">
        <f t="shared" ref="AA251:AB251" ca="1" si="329">IFERROR(AB45/AB$4,"")</f>
        <v/>
      </c>
      <c r="AC251" s="32">
        <v>41</v>
      </c>
      <c r="AD251" s="35" t="s">
        <v>53</v>
      </c>
      <c r="AE251" s="38" t="str">
        <f t="shared" ref="AE251:AN251" ca="1" si="330">IFERROR(AE45/AE$4,"")</f>
        <v/>
      </c>
      <c r="AF251" s="38" t="str">
        <f t="shared" ca="1" si="330"/>
        <v/>
      </c>
      <c r="AG251" s="38" t="str">
        <f t="shared" ca="1" si="330"/>
        <v/>
      </c>
      <c r="AH251" s="38" t="str">
        <f t="shared" ca="1" si="330"/>
        <v/>
      </c>
      <c r="AI251" s="38" t="str">
        <f t="shared" ca="1" si="330"/>
        <v/>
      </c>
      <c r="AJ251" s="38" t="str">
        <f t="shared" ca="1" si="330"/>
        <v/>
      </c>
      <c r="AK251" s="38" t="str">
        <f t="shared" ca="1" si="330"/>
        <v/>
      </c>
      <c r="AL251" s="38" t="str">
        <f t="shared" ca="1" si="330"/>
        <v/>
      </c>
      <c r="AM251" s="38" t="str">
        <f t="shared" ca="1" si="330"/>
        <v/>
      </c>
      <c r="AN251" s="38" t="str">
        <f t="shared" ca="1" si="330"/>
        <v/>
      </c>
      <c r="AO251" s="38" t="str">
        <f t="shared" ref="AN251:AO251" ca="1" si="331">IFERROR(AO45/AO$4,"")</f>
        <v/>
      </c>
      <c r="AP251" s="30"/>
      <c r="AQ251" s="35" t="s">
        <v>53</v>
      </c>
      <c r="AR251" s="39" t="str">
        <f>IFERROR(IF(#REF!=TRUE,'DATA - økonomi'!AM45,IF(#REF!=TRUE,'DATA - økonomi'!AM147,IF(#REF!=TRUE,'DATA - økonomi'!AM249,IF(#REF!=TRUE,'DATA - økonomi'!AM351,IF(#REF!=TRUE,'DATA - økonomi'!AM351+'DATA - økonomi'!AM249+'DATA - økonomi'!AM147,"")))))/AR148*1000,"")</f>
        <v/>
      </c>
      <c r="AS251" s="39" t="str">
        <f>IFERROR(IF(#REF!=TRUE,'DATA - økonomi'!AN45,IF(#REF!=TRUE,'DATA - økonomi'!AN147,IF(#REF!=TRUE,'DATA - økonomi'!AN249,IF(#REF!=TRUE,'DATA - økonomi'!AN351,IF(#REF!=TRUE,'DATA - økonomi'!AN351+'DATA - økonomi'!AN249+'DATA - økonomi'!AN147,"")))))/AS148*1000,"")</f>
        <v/>
      </c>
      <c r="AT251" s="39" t="str">
        <f>IFERROR(IF(#REF!=TRUE,'DATA - økonomi'!AO45,IF(#REF!=TRUE,'DATA - økonomi'!AO147,IF(#REF!=TRUE,'DATA - økonomi'!AO249,IF(#REF!=TRUE,'DATA - økonomi'!AO351,IF(#REF!=TRUE,'DATA - økonomi'!AO351+'DATA - økonomi'!AO249+'DATA - økonomi'!AO147,"")))))/AT148*1000,"")</f>
        <v/>
      </c>
      <c r="AU251" s="39" t="str">
        <f>IFERROR(IF(#REF!=TRUE,'DATA - økonomi'!AP45,IF(#REF!=TRUE,'DATA - økonomi'!AP147,IF(#REF!=TRUE,'DATA - økonomi'!AP249,IF(#REF!=TRUE,'DATA - økonomi'!AP351,IF(#REF!=TRUE,'DATA - økonomi'!AP351+'DATA - økonomi'!AP249+'DATA - økonomi'!AP147,"")))))/AU148*1000,"")</f>
        <v/>
      </c>
      <c r="AV251" s="39" t="str">
        <f>IFERROR(IF(#REF!=TRUE,'DATA - økonomi'!AQ45,IF(#REF!=TRUE,'DATA - økonomi'!AQ147,IF(#REF!=TRUE,'DATA - økonomi'!AQ249,IF(#REF!=TRUE,'DATA - økonomi'!AQ351,IF(#REF!=TRUE,'DATA - økonomi'!AQ351+'DATA - økonomi'!AQ249+'DATA - økonomi'!AQ147,"")))))/AV148*1000,"")</f>
        <v/>
      </c>
      <c r="AW251" s="39" t="str">
        <f>IFERROR(IF(#REF!=TRUE,'DATA - økonomi'!AR45,IF(#REF!=TRUE,'DATA - økonomi'!AR147,IF(#REF!=TRUE,'DATA - økonomi'!AR249,IF(#REF!=TRUE,'DATA - økonomi'!AR351,IF(#REF!=TRUE,'DATA - økonomi'!AR351+'DATA - økonomi'!AR249+'DATA - økonomi'!AR147,"")))))/AW148*1000,"")</f>
        <v/>
      </c>
      <c r="AX251" s="39" t="str">
        <f>IFERROR(IF(#REF!=TRUE,'DATA - økonomi'!AS45,IF(#REF!=TRUE,'DATA - økonomi'!AS147,IF(#REF!=TRUE,'DATA - økonomi'!AS249,IF(#REF!=TRUE,'DATA - økonomi'!AS351,IF(#REF!=TRUE,'DATA - økonomi'!AS351+'DATA - økonomi'!AS249+'DATA - økonomi'!AS147,"")))))/AX148*1000,"")</f>
        <v/>
      </c>
      <c r="AY251" s="39" t="str">
        <f>IFERROR(IF(#REF!=TRUE,'DATA - økonomi'!AT45,IF(#REF!=TRUE,'DATA - økonomi'!AT147,IF(#REF!=TRUE,'DATA - økonomi'!AT249,IF(#REF!=TRUE,'DATA - økonomi'!AT351,IF(#REF!=TRUE,'DATA - økonomi'!AT351+'DATA - økonomi'!AT249+'DATA - økonomi'!AT147,"")))))/AY148*1000,"")</f>
        <v/>
      </c>
      <c r="AZ251" s="39" t="str">
        <f>IFERROR(IF(#REF!=TRUE,'DATA - økonomi'!AU45,IF(#REF!=TRUE,'DATA - økonomi'!AU147,IF(#REF!=TRUE,'DATA - økonomi'!AU249,IF(#REF!=TRUE,'DATA - økonomi'!AU351,IF(#REF!=TRUE,'DATA - økonomi'!AU351+'DATA - økonomi'!AU249+'DATA - økonomi'!AU147,"")))))/AZ148*1000,"")</f>
        <v/>
      </c>
      <c r="BA251" s="39" t="str">
        <f>IFERROR(IF(#REF!=TRUE,'DATA - økonomi'!AV45,IF(#REF!=TRUE,'DATA - økonomi'!AV147,IF(#REF!=TRUE,'DATA - økonomi'!AV249,IF(#REF!=TRUE,'DATA - økonomi'!AV351,IF(#REF!=TRUE,'DATA - økonomi'!AV351+'DATA - økonomi'!AV249+'DATA - økonomi'!AV147,"")))))/BA148*1000,"")</f>
        <v/>
      </c>
      <c r="BB251" s="39" t="str">
        <f>IFERROR(IF(#REF!=TRUE,'DATA - økonomi'!AW45,IF(#REF!=TRUE,'DATA - økonomi'!AW147,IF(#REF!=TRUE,'DATA - økonomi'!AW249,IF(#REF!=TRUE,'DATA - økonomi'!AW351,IF(#REF!=TRUE,'DATA - økonomi'!AW351+'DATA - økonomi'!AW249+'DATA - økonomi'!AW147,"")))))/BB148*1000,"")</f>
        <v/>
      </c>
      <c r="BC251" s="30"/>
    </row>
    <row r="252" spans="1:55" x14ac:dyDescent="0.25">
      <c r="A252" s="32">
        <v>42</v>
      </c>
      <c r="B252" s="35" t="s">
        <v>54</v>
      </c>
      <c r="C252" s="38" t="str">
        <f t="shared" ref="C252:L252" ca="1" si="332">IFERROR(C46/C$4,"")</f>
        <v/>
      </c>
      <c r="D252" s="38" t="str">
        <f t="shared" ca="1" si="332"/>
        <v/>
      </c>
      <c r="E252" s="38" t="str">
        <f t="shared" ca="1" si="332"/>
        <v/>
      </c>
      <c r="F252" s="38" t="str">
        <f t="shared" ca="1" si="332"/>
        <v/>
      </c>
      <c r="G252" s="38" t="str">
        <f t="shared" ca="1" si="332"/>
        <v/>
      </c>
      <c r="H252" s="38" t="str">
        <f t="shared" ca="1" si="332"/>
        <v/>
      </c>
      <c r="I252" s="38" t="str">
        <f t="shared" ca="1" si="332"/>
        <v/>
      </c>
      <c r="J252" s="38" t="str">
        <f t="shared" ca="1" si="332"/>
        <v/>
      </c>
      <c r="K252" s="38" t="str">
        <f t="shared" ca="1" si="332"/>
        <v/>
      </c>
      <c r="L252" s="38" t="str">
        <f t="shared" ca="1" si="332"/>
        <v/>
      </c>
      <c r="M252" s="38" t="str">
        <f t="shared" ref="M252:N252" ca="1" si="333">IFERROR(M46/M$4,"")</f>
        <v/>
      </c>
      <c r="N252" s="38" t="str">
        <f t="shared" ca="1" si="333"/>
        <v/>
      </c>
      <c r="O252" s="32">
        <v>42</v>
      </c>
      <c r="P252" s="35" t="s">
        <v>54</v>
      </c>
      <c r="Q252" s="38" t="str">
        <f t="shared" ref="Q252:AA252" ca="1" si="334">IFERROR(Q46/Q$4,"")</f>
        <v/>
      </c>
      <c r="R252" s="38" t="str">
        <f t="shared" ca="1" si="334"/>
        <v/>
      </c>
      <c r="S252" s="38" t="str">
        <f t="shared" ca="1" si="334"/>
        <v/>
      </c>
      <c r="T252" s="38" t="str">
        <f t="shared" ca="1" si="334"/>
        <v/>
      </c>
      <c r="U252" s="38" t="str">
        <f t="shared" ca="1" si="334"/>
        <v/>
      </c>
      <c r="V252" s="38" t="str">
        <f t="shared" ca="1" si="334"/>
        <v/>
      </c>
      <c r="W252" s="38" t="str">
        <f t="shared" ca="1" si="334"/>
        <v/>
      </c>
      <c r="X252" s="38" t="str">
        <f t="shared" ca="1" si="334"/>
        <v/>
      </c>
      <c r="Y252" s="38" t="str">
        <f t="shared" ca="1" si="334"/>
        <v/>
      </c>
      <c r="Z252" s="38" t="str">
        <f t="shared" ca="1" si="334"/>
        <v/>
      </c>
      <c r="AA252" s="38" t="str">
        <f t="shared" ca="1" si="334"/>
        <v/>
      </c>
      <c r="AB252" s="38" t="str">
        <f t="shared" ref="AA252:AB252" ca="1" si="335">IFERROR(AB46/AB$4,"")</f>
        <v/>
      </c>
      <c r="AC252" s="32">
        <v>42</v>
      </c>
      <c r="AD252" s="35" t="s">
        <v>54</v>
      </c>
      <c r="AE252" s="38" t="str">
        <f t="shared" ref="AE252:AN252" ca="1" si="336">IFERROR(AE46/AE$4,"")</f>
        <v/>
      </c>
      <c r="AF252" s="38" t="str">
        <f t="shared" ca="1" si="336"/>
        <v/>
      </c>
      <c r="AG252" s="38" t="str">
        <f t="shared" ca="1" si="336"/>
        <v/>
      </c>
      <c r="AH252" s="38" t="str">
        <f t="shared" ca="1" si="336"/>
        <v/>
      </c>
      <c r="AI252" s="38" t="str">
        <f t="shared" ca="1" si="336"/>
        <v/>
      </c>
      <c r="AJ252" s="38" t="str">
        <f t="shared" ca="1" si="336"/>
        <v/>
      </c>
      <c r="AK252" s="38" t="str">
        <f t="shared" ca="1" si="336"/>
        <v/>
      </c>
      <c r="AL252" s="38" t="str">
        <f t="shared" ca="1" si="336"/>
        <v/>
      </c>
      <c r="AM252" s="38" t="str">
        <f t="shared" ca="1" si="336"/>
        <v/>
      </c>
      <c r="AN252" s="38" t="str">
        <f t="shared" ca="1" si="336"/>
        <v/>
      </c>
      <c r="AO252" s="38" t="str">
        <f t="shared" ref="AN252:AO252" ca="1" si="337">IFERROR(AO46/AO$4,"")</f>
        <v/>
      </c>
      <c r="AP252" s="30"/>
      <c r="AQ252" s="35" t="s">
        <v>54</v>
      </c>
      <c r="AR252" s="39" t="str">
        <f>IFERROR(IF(#REF!=TRUE,'DATA - økonomi'!AM46,IF(#REF!=TRUE,'DATA - økonomi'!AM148,IF(#REF!=TRUE,'DATA - økonomi'!AM250,IF(#REF!=TRUE,'DATA - økonomi'!AM352,IF(#REF!=TRUE,'DATA - økonomi'!AM352+'DATA - økonomi'!AM250+'DATA - økonomi'!AM148,"")))))/AR149*1000,"")</f>
        <v/>
      </c>
      <c r="AS252" s="39" t="str">
        <f>IFERROR(IF(#REF!=TRUE,'DATA - økonomi'!AN46,IF(#REF!=TRUE,'DATA - økonomi'!AN148,IF(#REF!=TRUE,'DATA - økonomi'!AN250,IF(#REF!=TRUE,'DATA - økonomi'!AN352,IF(#REF!=TRUE,'DATA - økonomi'!AN352+'DATA - økonomi'!AN250+'DATA - økonomi'!AN148,"")))))/AS149*1000,"")</f>
        <v/>
      </c>
      <c r="AT252" s="39" t="str">
        <f>IFERROR(IF(#REF!=TRUE,'DATA - økonomi'!AO46,IF(#REF!=TRUE,'DATA - økonomi'!AO148,IF(#REF!=TRUE,'DATA - økonomi'!AO250,IF(#REF!=TRUE,'DATA - økonomi'!AO352,IF(#REF!=TRUE,'DATA - økonomi'!AO352+'DATA - økonomi'!AO250+'DATA - økonomi'!AO148,"")))))/AT149*1000,"")</f>
        <v/>
      </c>
      <c r="AU252" s="39" t="str">
        <f>IFERROR(IF(#REF!=TRUE,'DATA - økonomi'!AP46,IF(#REF!=TRUE,'DATA - økonomi'!AP148,IF(#REF!=TRUE,'DATA - økonomi'!AP250,IF(#REF!=TRUE,'DATA - økonomi'!AP352,IF(#REF!=TRUE,'DATA - økonomi'!AP352+'DATA - økonomi'!AP250+'DATA - økonomi'!AP148,"")))))/AU149*1000,"")</f>
        <v/>
      </c>
      <c r="AV252" s="39" t="str">
        <f>IFERROR(IF(#REF!=TRUE,'DATA - økonomi'!AQ46,IF(#REF!=TRUE,'DATA - økonomi'!AQ148,IF(#REF!=TRUE,'DATA - økonomi'!AQ250,IF(#REF!=TRUE,'DATA - økonomi'!AQ352,IF(#REF!=TRUE,'DATA - økonomi'!AQ352+'DATA - økonomi'!AQ250+'DATA - økonomi'!AQ148,"")))))/AV149*1000,"")</f>
        <v/>
      </c>
      <c r="AW252" s="39" t="str">
        <f>IFERROR(IF(#REF!=TRUE,'DATA - økonomi'!AR46,IF(#REF!=TRUE,'DATA - økonomi'!AR148,IF(#REF!=TRUE,'DATA - økonomi'!AR250,IF(#REF!=TRUE,'DATA - økonomi'!AR352,IF(#REF!=TRUE,'DATA - økonomi'!AR352+'DATA - økonomi'!AR250+'DATA - økonomi'!AR148,"")))))/AW149*1000,"")</f>
        <v/>
      </c>
      <c r="AX252" s="39" t="str">
        <f>IFERROR(IF(#REF!=TRUE,'DATA - økonomi'!AS46,IF(#REF!=TRUE,'DATA - økonomi'!AS148,IF(#REF!=TRUE,'DATA - økonomi'!AS250,IF(#REF!=TRUE,'DATA - økonomi'!AS352,IF(#REF!=TRUE,'DATA - økonomi'!AS352+'DATA - økonomi'!AS250+'DATA - økonomi'!AS148,"")))))/AX149*1000,"")</f>
        <v/>
      </c>
      <c r="AY252" s="39" t="str">
        <f>IFERROR(IF(#REF!=TRUE,'DATA - økonomi'!AT46,IF(#REF!=TRUE,'DATA - økonomi'!AT148,IF(#REF!=TRUE,'DATA - økonomi'!AT250,IF(#REF!=TRUE,'DATA - økonomi'!AT352,IF(#REF!=TRUE,'DATA - økonomi'!AT352+'DATA - økonomi'!AT250+'DATA - økonomi'!AT148,"")))))/AY149*1000,"")</f>
        <v/>
      </c>
      <c r="AZ252" s="39" t="str">
        <f>IFERROR(IF(#REF!=TRUE,'DATA - økonomi'!AU46,IF(#REF!=TRUE,'DATA - økonomi'!AU148,IF(#REF!=TRUE,'DATA - økonomi'!AU250,IF(#REF!=TRUE,'DATA - økonomi'!AU352,IF(#REF!=TRUE,'DATA - økonomi'!AU352+'DATA - økonomi'!AU250+'DATA - økonomi'!AU148,"")))))/AZ149*1000,"")</f>
        <v/>
      </c>
      <c r="BA252" s="39" t="str">
        <f>IFERROR(IF(#REF!=TRUE,'DATA - økonomi'!AV46,IF(#REF!=TRUE,'DATA - økonomi'!AV148,IF(#REF!=TRUE,'DATA - økonomi'!AV250,IF(#REF!=TRUE,'DATA - økonomi'!AV352,IF(#REF!=TRUE,'DATA - økonomi'!AV352+'DATA - økonomi'!AV250+'DATA - økonomi'!AV148,"")))))/BA149*1000,"")</f>
        <v/>
      </c>
      <c r="BB252" s="39" t="str">
        <f>IFERROR(IF(#REF!=TRUE,'DATA - økonomi'!AW46,IF(#REF!=TRUE,'DATA - økonomi'!AW148,IF(#REF!=TRUE,'DATA - økonomi'!AW250,IF(#REF!=TRUE,'DATA - økonomi'!AW352,IF(#REF!=TRUE,'DATA - økonomi'!AW352+'DATA - økonomi'!AW250+'DATA - økonomi'!AW148,"")))))/BB149*1000,"")</f>
        <v/>
      </c>
      <c r="BC252" s="30"/>
    </row>
    <row r="253" spans="1:55" x14ac:dyDescent="0.25">
      <c r="A253" s="32">
        <v>43</v>
      </c>
      <c r="B253" s="35" t="s">
        <v>55</v>
      </c>
      <c r="C253" s="38" t="str">
        <f t="shared" ref="C253:L253" ca="1" si="338">IFERROR(C47/C$4,"")</f>
        <v/>
      </c>
      <c r="D253" s="38" t="str">
        <f t="shared" ca="1" si="338"/>
        <v/>
      </c>
      <c r="E253" s="38" t="str">
        <f t="shared" ca="1" si="338"/>
        <v/>
      </c>
      <c r="F253" s="38" t="str">
        <f t="shared" ca="1" si="338"/>
        <v/>
      </c>
      <c r="G253" s="38" t="str">
        <f t="shared" ca="1" si="338"/>
        <v/>
      </c>
      <c r="H253" s="38" t="str">
        <f t="shared" ca="1" si="338"/>
        <v/>
      </c>
      <c r="I253" s="38" t="str">
        <f t="shared" ca="1" si="338"/>
        <v/>
      </c>
      <c r="J253" s="38" t="str">
        <f t="shared" ca="1" si="338"/>
        <v/>
      </c>
      <c r="K253" s="38" t="str">
        <f t="shared" ca="1" si="338"/>
        <v/>
      </c>
      <c r="L253" s="38" t="str">
        <f t="shared" ca="1" si="338"/>
        <v/>
      </c>
      <c r="M253" s="38" t="str">
        <f t="shared" ref="M253:N253" ca="1" si="339">IFERROR(M47/M$4,"")</f>
        <v/>
      </c>
      <c r="N253" s="38" t="str">
        <f t="shared" ca="1" si="339"/>
        <v/>
      </c>
      <c r="O253" s="32">
        <v>43</v>
      </c>
      <c r="P253" s="35" t="s">
        <v>55</v>
      </c>
      <c r="Q253" s="38" t="str">
        <f t="shared" ref="Q253:AA253" ca="1" si="340">IFERROR(Q47/Q$4,"")</f>
        <v/>
      </c>
      <c r="R253" s="38" t="str">
        <f t="shared" ca="1" si="340"/>
        <v/>
      </c>
      <c r="S253" s="38" t="str">
        <f t="shared" ca="1" si="340"/>
        <v/>
      </c>
      <c r="T253" s="38" t="str">
        <f t="shared" ca="1" si="340"/>
        <v/>
      </c>
      <c r="U253" s="38" t="str">
        <f t="shared" ca="1" si="340"/>
        <v/>
      </c>
      <c r="V253" s="38" t="str">
        <f t="shared" ca="1" si="340"/>
        <v/>
      </c>
      <c r="W253" s="38" t="str">
        <f t="shared" ca="1" si="340"/>
        <v/>
      </c>
      <c r="X253" s="38" t="str">
        <f t="shared" ca="1" si="340"/>
        <v/>
      </c>
      <c r="Y253" s="38" t="str">
        <f t="shared" ca="1" si="340"/>
        <v/>
      </c>
      <c r="Z253" s="38" t="str">
        <f t="shared" ca="1" si="340"/>
        <v/>
      </c>
      <c r="AA253" s="38" t="str">
        <f t="shared" ca="1" si="340"/>
        <v/>
      </c>
      <c r="AB253" s="38" t="str">
        <f t="shared" ref="AA253:AB253" ca="1" si="341">IFERROR(AB47/AB$4,"")</f>
        <v/>
      </c>
      <c r="AC253" s="32">
        <v>43</v>
      </c>
      <c r="AD253" s="35" t="s">
        <v>55</v>
      </c>
      <c r="AE253" s="38" t="str">
        <f t="shared" ref="AE253:AN253" ca="1" si="342">IFERROR(AE47/AE$4,"")</f>
        <v/>
      </c>
      <c r="AF253" s="38" t="str">
        <f t="shared" ca="1" si="342"/>
        <v/>
      </c>
      <c r="AG253" s="38" t="str">
        <f t="shared" ca="1" si="342"/>
        <v/>
      </c>
      <c r="AH253" s="38" t="str">
        <f t="shared" ca="1" si="342"/>
        <v/>
      </c>
      <c r="AI253" s="38" t="str">
        <f t="shared" ca="1" si="342"/>
        <v/>
      </c>
      <c r="AJ253" s="38" t="str">
        <f t="shared" ca="1" si="342"/>
        <v/>
      </c>
      <c r="AK253" s="38" t="str">
        <f t="shared" ca="1" si="342"/>
        <v/>
      </c>
      <c r="AL253" s="38" t="str">
        <f t="shared" ca="1" si="342"/>
        <v/>
      </c>
      <c r="AM253" s="38" t="str">
        <f t="shared" ca="1" si="342"/>
        <v/>
      </c>
      <c r="AN253" s="38" t="str">
        <f t="shared" ca="1" si="342"/>
        <v/>
      </c>
      <c r="AO253" s="38" t="str">
        <f t="shared" ref="AN253:AO253" ca="1" si="343">IFERROR(AO47/AO$4,"")</f>
        <v/>
      </c>
      <c r="AP253" s="30"/>
      <c r="AQ253" s="35" t="s">
        <v>55</v>
      </c>
      <c r="AR253" s="39" t="str">
        <f>IFERROR(IF(#REF!=TRUE,'DATA - økonomi'!AM47,IF(#REF!=TRUE,'DATA - økonomi'!AM149,IF(#REF!=TRUE,'DATA - økonomi'!AM251,IF(#REF!=TRUE,'DATA - økonomi'!AM353,IF(#REF!=TRUE,'DATA - økonomi'!AM353+'DATA - økonomi'!AM251+'DATA - økonomi'!AM149,"")))))/AR150*1000,"")</f>
        <v/>
      </c>
      <c r="AS253" s="39" t="str">
        <f>IFERROR(IF(#REF!=TRUE,'DATA - økonomi'!AN47,IF(#REF!=TRUE,'DATA - økonomi'!AN149,IF(#REF!=TRUE,'DATA - økonomi'!AN251,IF(#REF!=TRUE,'DATA - økonomi'!AN353,IF(#REF!=TRUE,'DATA - økonomi'!AN353+'DATA - økonomi'!AN251+'DATA - økonomi'!AN149,"")))))/AS150*1000,"")</f>
        <v/>
      </c>
      <c r="AT253" s="39" t="str">
        <f>IFERROR(IF(#REF!=TRUE,'DATA - økonomi'!AO47,IF(#REF!=TRUE,'DATA - økonomi'!AO149,IF(#REF!=TRUE,'DATA - økonomi'!AO251,IF(#REF!=TRUE,'DATA - økonomi'!AO353,IF(#REF!=TRUE,'DATA - økonomi'!AO353+'DATA - økonomi'!AO251+'DATA - økonomi'!AO149,"")))))/AT150*1000,"")</f>
        <v/>
      </c>
      <c r="AU253" s="39" t="str">
        <f>IFERROR(IF(#REF!=TRUE,'DATA - økonomi'!AP47,IF(#REF!=TRUE,'DATA - økonomi'!AP149,IF(#REF!=TRUE,'DATA - økonomi'!AP251,IF(#REF!=TRUE,'DATA - økonomi'!AP353,IF(#REF!=TRUE,'DATA - økonomi'!AP353+'DATA - økonomi'!AP251+'DATA - økonomi'!AP149,"")))))/AU150*1000,"")</f>
        <v/>
      </c>
      <c r="AV253" s="39" t="str">
        <f>IFERROR(IF(#REF!=TRUE,'DATA - økonomi'!AQ47,IF(#REF!=TRUE,'DATA - økonomi'!AQ149,IF(#REF!=TRUE,'DATA - økonomi'!AQ251,IF(#REF!=TRUE,'DATA - økonomi'!AQ353,IF(#REF!=TRUE,'DATA - økonomi'!AQ353+'DATA - økonomi'!AQ251+'DATA - økonomi'!AQ149,"")))))/AV150*1000,"")</f>
        <v/>
      </c>
      <c r="AW253" s="39" t="str">
        <f>IFERROR(IF(#REF!=TRUE,'DATA - økonomi'!AR47,IF(#REF!=TRUE,'DATA - økonomi'!AR149,IF(#REF!=TRUE,'DATA - økonomi'!AR251,IF(#REF!=TRUE,'DATA - økonomi'!AR353,IF(#REF!=TRUE,'DATA - økonomi'!AR353+'DATA - økonomi'!AR251+'DATA - økonomi'!AR149,"")))))/AW150*1000,"")</f>
        <v/>
      </c>
      <c r="AX253" s="39" t="str">
        <f>IFERROR(IF(#REF!=TRUE,'DATA - økonomi'!AS47,IF(#REF!=TRUE,'DATA - økonomi'!AS149,IF(#REF!=TRUE,'DATA - økonomi'!AS251,IF(#REF!=TRUE,'DATA - økonomi'!AS353,IF(#REF!=TRUE,'DATA - økonomi'!AS353+'DATA - økonomi'!AS251+'DATA - økonomi'!AS149,"")))))/AX150*1000,"")</f>
        <v/>
      </c>
      <c r="AY253" s="39" t="str">
        <f>IFERROR(IF(#REF!=TRUE,'DATA - økonomi'!AT47,IF(#REF!=TRUE,'DATA - økonomi'!AT149,IF(#REF!=TRUE,'DATA - økonomi'!AT251,IF(#REF!=TRUE,'DATA - økonomi'!AT353,IF(#REF!=TRUE,'DATA - økonomi'!AT353+'DATA - økonomi'!AT251+'DATA - økonomi'!AT149,"")))))/AY150*1000,"")</f>
        <v/>
      </c>
      <c r="AZ253" s="39" t="str">
        <f>IFERROR(IF(#REF!=TRUE,'DATA - økonomi'!AU47,IF(#REF!=TRUE,'DATA - økonomi'!AU149,IF(#REF!=TRUE,'DATA - økonomi'!AU251,IF(#REF!=TRUE,'DATA - økonomi'!AU353,IF(#REF!=TRUE,'DATA - økonomi'!AU353+'DATA - økonomi'!AU251+'DATA - økonomi'!AU149,"")))))/AZ150*1000,"")</f>
        <v/>
      </c>
      <c r="BA253" s="39" t="str">
        <f>IFERROR(IF(#REF!=TRUE,'DATA - økonomi'!AV47,IF(#REF!=TRUE,'DATA - økonomi'!AV149,IF(#REF!=TRUE,'DATA - økonomi'!AV251,IF(#REF!=TRUE,'DATA - økonomi'!AV353,IF(#REF!=TRUE,'DATA - økonomi'!AV353+'DATA - økonomi'!AV251+'DATA - økonomi'!AV149,"")))))/BA150*1000,"")</f>
        <v/>
      </c>
      <c r="BB253" s="39" t="str">
        <f>IFERROR(IF(#REF!=TRUE,'DATA - økonomi'!AW47,IF(#REF!=TRUE,'DATA - økonomi'!AW149,IF(#REF!=TRUE,'DATA - økonomi'!AW251,IF(#REF!=TRUE,'DATA - økonomi'!AW353,IF(#REF!=TRUE,'DATA - økonomi'!AW353+'DATA - økonomi'!AW251+'DATA - økonomi'!AW149,"")))))/BB150*1000,"")</f>
        <v/>
      </c>
      <c r="BC253" s="30"/>
    </row>
    <row r="254" spans="1:55" x14ac:dyDescent="0.25">
      <c r="A254" s="32">
        <v>44</v>
      </c>
      <c r="B254" s="35" t="s">
        <v>56</v>
      </c>
      <c r="C254" s="38" t="str">
        <f t="shared" ref="C254:L254" ca="1" si="344">IFERROR(C48/C$4,"")</f>
        <v/>
      </c>
      <c r="D254" s="38" t="str">
        <f t="shared" ca="1" si="344"/>
        <v/>
      </c>
      <c r="E254" s="38" t="str">
        <f t="shared" ca="1" si="344"/>
        <v/>
      </c>
      <c r="F254" s="38" t="str">
        <f t="shared" ca="1" si="344"/>
        <v/>
      </c>
      <c r="G254" s="38" t="str">
        <f t="shared" ca="1" si="344"/>
        <v/>
      </c>
      <c r="H254" s="38" t="str">
        <f t="shared" ca="1" si="344"/>
        <v/>
      </c>
      <c r="I254" s="38" t="str">
        <f t="shared" ca="1" si="344"/>
        <v/>
      </c>
      <c r="J254" s="38" t="str">
        <f t="shared" ca="1" si="344"/>
        <v/>
      </c>
      <c r="K254" s="38" t="str">
        <f t="shared" ca="1" si="344"/>
        <v/>
      </c>
      <c r="L254" s="38" t="str">
        <f t="shared" ca="1" si="344"/>
        <v/>
      </c>
      <c r="M254" s="38" t="str">
        <f t="shared" ref="M254:N254" ca="1" si="345">IFERROR(M48/M$4,"")</f>
        <v/>
      </c>
      <c r="N254" s="38" t="str">
        <f t="shared" ca="1" si="345"/>
        <v/>
      </c>
      <c r="O254" s="32">
        <v>44</v>
      </c>
      <c r="P254" s="35" t="s">
        <v>56</v>
      </c>
      <c r="Q254" s="38" t="str">
        <f t="shared" ref="Q254:AA254" ca="1" si="346">IFERROR(Q48/Q$4,"")</f>
        <v/>
      </c>
      <c r="R254" s="38" t="str">
        <f t="shared" ca="1" si="346"/>
        <v/>
      </c>
      <c r="S254" s="38" t="str">
        <f t="shared" ca="1" si="346"/>
        <v/>
      </c>
      <c r="T254" s="38" t="str">
        <f t="shared" ca="1" si="346"/>
        <v/>
      </c>
      <c r="U254" s="38" t="str">
        <f t="shared" ca="1" si="346"/>
        <v/>
      </c>
      <c r="V254" s="38" t="str">
        <f t="shared" ca="1" si="346"/>
        <v/>
      </c>
      <c r="W254" s="38" t="str">
        <f t="shared" ca="1" si="346"/>
        <v/>
      </c>
      <c r="X254" s="38" t="str">
        <f t="shared" ca="1" si="346"/>
        <v/>
      </c>
      <c r="Y254" s="38" t="str">
        <f t="shared" ca="1" si="346"/>
        <v/>
      </c>
      <c r="Z254" s="38" t="str">
        <f t="shared" ca="1" si="346"/>
        <v/>
      </c>
      <c r="AA254" s="38" t="str">
        <f t="shared" ca="1" si="346"/>
        <v/>
      </c>
      <c r="AB254" s="38" t="str">
        <f t="shared" ref="AA254:AB254" ca="1" si="347">IFERROR(AB48/AB$4,"")</f>
        <v/>
      </c>
      <c r="AC254" s="32">
        <v>44</v>
      </c>
      <c r="AD254" s="35" t="s">
        <v>56</v>
      </c>
      <c r="AE254" s="38" t="str">
        <f t="shared" ref="AE254:AN254" ca="1" si="348">IFERROR(AE48/AE$4,"")</f>
        <v/>
      </c>
      <c r="AF254" s="38" t="str">
        <f t="shared" ca="1" si="348"/>
        <v/>
      </c>
      <c r="AG254" s="38" t="str">
        <f t="shared" ca="1" si="348"/>
        <v/>
      </c>
      <c r="AH254" s="38" t="str">
        <f t="shared" ca="1" si="348"/>
        <v/>
      </c>
      <c r="AI254" s="38" t="str">
        <f t="shared" ca="1" si="348"/>
        <v/>
      </c>
      <c r="AJ254" s="38" t="str">
        <f t="shared" ca="1" si="348"/>
        <v/>
      </c>
      <c r="AK254" s="38" t="str">
        <f t="shared" ca="1" si="348"/>
        <v/>
      </c>
      <c r="AL254" s="38" t="str">
        <f t="shared" ca="1" si="348"/>
        <v/>
      </c>
      <c r="AM254" s="38" t="str">
        <f t="shared" ca="1" si="348"/>
        <v/>
      </c>
      <c r="AN254" s="38" t="str">
        <f t="shared" ca="1" si="348"/>
        <v/>
      </c>
      <c r="AO254" s="38" t="str">
        <f t="shared" ref="AN254:AO254" ca="1" si="349">IFERROR(AO48/AO$4,"")</f>
        <v/>
      </c>
      <c r="AP254" s="30"/>
      <c r="AQ254" s="35" t="s">
        <v>56</v>
      </c>
      <c r="AR254" s="39" t="str">
        <f>IFERROR(IF(#REF!=TRUE,'DATA - økonomi'!AM48,IF(#REF!=TRUE,'DATA - økonomi'!AM150,IF(#REF!=TRUE,'DATA - økonomi'!AM252,IF(#REF!=TRUE,'DATA - økonomi'!AM354,IF(#REF!=TRUE,'DATA - økonomi'!AM354+'DATA - økonomi'!AM252+'DATA - økonomi'!AM150,"")))))/AR151*1000,"")</f>
        <v/>
      </c>
      <c r="AS254" s="39" t="str">
        <f>IFERROR(IF(#REF!=TRUE,'DATA - økonomi'!AN48,IF(#REF!=TRUE,'DATA - økonomi'!AN150,IF(#REF!=TRUE,'DATA - økonomi'!AN252,IF(#REF!=TRUE,'DATA - økonomi'!AN354,IF(#REF!=TRUE,'DATA - økonomi'!AN354+'DATA - økonomi'!AN252+'DATA - økonomi'!AN150,"")))))/AS151*1000,"")</f>
        <v/>
      </c>
      <c r="AT254" s="39" t="str">
        <f>IFERROR(IF(#REF!=TRUE,'DATA - økonomi'!AO48,IF(#REF!=TRUE,'DATA - økonomi'!AO150,IF(#REF!=TRUE,'DATA - økonomi'!AO252,IF(#REF!=TRUE,'DATA - økonomi'!AO354,IF(#REF!=TRUE,'DATA - økonomi'!AO354+'DATA - økonomi'!AO252+'DATA - økonomi'!AO150,"")))))/AT151*1000,"")</f>
        <v/>
      </c>
      <c r="AU254" s="39" t="str">
        <f>IFERROR(IF(#REF!=TRUE,'DATA - økonomi'!AP48,IF(#REF!=TRUE,'DATA - økonomi'!AP150,IF(#REF!=TRUE,'DATA - økonomi'!AP252,IF(#REF!=TRUE,'DATA - økonomi'!AP354,IF(#REF!=TRUE,'DATA - økonomi'!AP354+'DATA - økonomi'!AP252+'DATA - økonomi'!AP150,"")))))/AU151*1000,"")</f>
        <v/>
      </c>
      <c r="AV254" s="39" t="str">
        <f>IFERROR(IF(#REF!=TRUE,'DATA - økonomi'!AQ48,IF(#REF!=TRUE,'DATA - økonomi'!AQ150,IF(#REF!=TRUE,'DATA - økonomi'!AQ252,IF(#REF!=TRUE,'DATA - økonomi'!AQ354,IF(#REF!=TRUE,'DATA - økonomi'!AQ354+'DATA - økonomi'!AQ252+'DATA - økonomi'!AQ150,"")))))/AV151*1000,"")</f>
        <v/>
      </c>
      <c r="AW254" s="39" t="str">
        <f>IFERROR(IF(#REF!=TRUE,'DATA - økonomi'!AR48,IF(#REF!=TRUE,'DATA - økonomi'!AR150,IF(#REF!=TRUE,'DATA - økonomi'!AR252,IF(#REF!=TRUE,'DATA - økonomi'!AR354,IF(#REF!=TRUE,'DATA - økonomi'!AR354+'DATA - økonomi'!AR252+'DATA - økonomi'!AR150,"")))))/AW151*1000,"")</f>
        <v/>
      </c>
      <c r="AX254" s="39" t="str">
        <f>IFERROR(IF(#REF!=TRUE,'DATA - økonomi'!AS48,IF(#REF!=TRUE,'DATA - økonomi'!AS150,IF(#REF!=TRUE,'DATA - økonomi'!AS252,IF(#REF!=TRUE,'DATA - økonomi'!AS354,IF(#REF!=TRUE,'DATA - økonomi'!AS354+'DATA - økonomi'!AS252+'DATA - økonomi'!AS150,"")))))/AX151*1000,"")</f>
        <v/>
      </c>
      <c r="AY254" s="39" t="str">
        <f>IFERROR(IF(#REF!=TRUE,'DATA - økonomi'!AT48,IF(#REF!=TRUE,'DATA - økonomi'!AT150,IF(#REF!=TRUE,'DATA - økonomi'!AT252,IF(#REF!=TRUE,'DATA - økonomi'!AT354,IF(#REF!=TRUE,'DATA - økonomi'!AT354+'DATA - økonomi'!AT252+'DATA - økonomi'!AT150,"")))))/AY151*1000,"")</f>
        <v/>
      </c>
      <c r="AZ254" s="39" t="str">
        <f>IFERROR(IF(#REF!=TRUE,'DATA - økonomi'!AU48,IF(#REF!=TRUE,'DATA - økonomi'!AU150,IF(#REF!=TRUE,'DATA - økonomi'!AU252,IF(#REF!=TRUE,'DATA - økonomi'!AU354,IF(#REF!=TRUE,'DATA - økonomi'!AU354+'DATA - økonomi'!AU252+'DATA - økonomi'!AU150,"")))))/AZ151*1000,"")</f>
        <v/>
      </c>
      <c r="BA254" s="39" t="str">
        <f>IFERROR(IF(#REF!=TRUE,'DATA - økonomi'!AV48,IF(#REF!=TRUE,'DATA - økonomi'!AV150,IF(#REF!=TRUE,'DATA - økonomi'!AV252,IF(#REF!=TRUE,'DATA - økonomi'!AV354,IF(#REF!=TRUE,'DATA - økonomi'!AV354+'DATA - økonomi'!AV252+'DATA - økonomi'!AV150,"")))))/BA151*1000,"")</f>
        <v/>
      </c>
      <c r="BB254" s="39" t="str">
        <f>IFERROR(IF(#REF!=TRUE,'DATA - økonomi'!AW48,IF(#REF!=TRUE,'DATA - økonomi'!AW150,IF(#REF!=TRUE,'DATA - økonomi'!AW252,IF(#REF!=TRUE,'DATA - økonomi'!AW354,IF(#REF!=TRUE,'DATA - økonomi'!AW354+'DATA - økonomi'!AW252+'DATA - økonomi'!AW150,"")))))/BB151*1000,"")</f>
        <v/>
      </c>
      <c r="BC254" s="30"/>
    </row>
    <row r="255" spans="1:55" x14ac:dyDescent="0.25">
      <c r="A255" s="32">
        <v>45</v>
      </c>
      <c r="B255" s="35" t="s">
        <v>57</v>
      </c>
      <c r="C255" s="38" t="str">
        <f t="shared" ref="C255:L255" ca="1" si="350">IFERROR(C49/C$4,"")</f>
        <v/>
      </c>
      <c r="D255" s="38" t="str">
        <f t="shared" ca="1" si="350"/>
        <v/>
      </c>
      <c r="E255" s="38" t="str">
        <f t="shared" ca="1" si="350"/>
        <v/>
      </c>
      <c r="F255" s="38" t="str">
        <f t="shared" ca="1" si="350"/>
        <v/>
      </c>
      <c r="G255" s="38" t="str">
        <f t="shared" ca="1" si="350"/>
        <v/>
      </c>
      <c r="H255" s="38" t="str">
        <f t="shared" ca="1" si="350"/>
        <v/>
      </c>
      <c r="I255" s="38" t="str">
        <f t="shared" ca="1" si="350"/>
        <v/>
      </c>
      <c r="J255" s="38" t="str">
        <f t="shared" ca="1" si="350"/>
        <v/>
      </c>
      <c r="K255" s="38" t="str">
        <f t="shared" ca="1" si="350"/>
        <v/>
      </c>
      <c r="L255" s="38" t="str">
        <f t="shared" ca="1" si="350"/>
        <v/>
      </c>
      <c r="M255" s="38" t="str">
        <f t="shared" ref="M255:N255" ca="1" si="351">IFERROR(M49/M$4,"")</f>
        <v/>
      </c>
      <c r="N255" s="38" t="str">
        <f t="shared" ca="1" si="351"/>
        <v/>
      </c>
      <c r="O255" s="32">
        <v>45</v>
      </c>
      <c r="P255" s="35" t="s">
        <v>57</v>
      </c>
      <c r="Q255" s="38" t="str">
        <f t="shared" ref="Q255:AA255" ca="1" si="352">IFERROR(Q49/Q$4,"")</f>
        <v/>
      </c>
      <c r="R255" s="38" t="str">
        <f t="shared" ca="1" si="352"/>
        <v/>
      </c>
      <c r="S255" s="38" t="str">
        <f t="shared" ca="1" si="352"/>
        <v/>
      </c>
      <c r="T255" s="38" t="str">
        <f t="shared" ca="1" si="352"/>
        <v/>
      </c>
      <c r="U255" s="38" t="str">
        <f t="shared" ca="1" si="352"/>
        <v/>
      </c>
      <c r="V255" s="38" t="str">
        <f t="shared" ca="1" si="352"/>
        <v/>
      </c>
      <c r="W255" s="38" t="str">
        <f t="shared" ca="1" si="352"/>
        <v/>
      </c>
      <c r="X255" s="38" t="str">
        <f t="shared" ca="1" si="352"/>
        <v/>
      </c>
      <c r="Y255" s="38" t="str">
        <f t="shared" ca="1" si="352"/>
        <v/>
      </c>
      <c r="Z255" s="38" t="str">
        <f t="shared" ca="1" si="352"/>
        <v/>
      </c>
      <c r="AA255" s="38" t="str">
        <f t="shared" ca="1" si="352"/>
        <v/>
      </c>
      <c r="AB255" s="38" t="str">
        <f t="shared" ref="AA255:AB255" ca="1" si="353">IFERROR(AB49/AB$4,"")</f>
        <v/>
      </c>
      <c r="AC255" s="32">
        <v>45</v>
      </c>
      <c r="AD255" s="35" t="s">
        <v>57</v>
      </c>
      <c r="AE255" s="38" t="str">
        <f t="shared" ref="AE255:AN255" ca="1" si="354">IFERROR(AE49/AE$4,"")</f>
        <v/>
      </c>
      <c r="AF255" s="38" t="str">
        <f t="shared" ca="1" si="354"/>
        <v/>
      </c>
      <c r="AG255" s="38" t="str">
        <f t="shared" ca="1" si="354"/>
        <v/>
      </c>
      <c r="AH255" s="38" t="str">
        <f t="shared" ca="1" si="354"/>
        <v/>
      </c>
      <c r="AI255" s="38" t="str">
        <f t="shared" ca="1" si="354"/>
        <v/>
      </c>
      <c r="AJ255" s="38" t="str">
        <f t="shared" ca="1" si="354"/>
        <v/>
      </c>
      <c r="AK255" s="38" t="str">
        <f t="shared" ca="1" si="354"/>
        <v/>
      </c>
      <c r="AL255" s="38" t="str">
        <f t="shared" ca="1" si="354"/>
        <v/>
      </c>
      <c r="AM255" s="38" t="str">
        <f t="shared" ca="1" si="354"/>
        <v/>
      </c>
      <c r="AN255" s="38" t="str">
        <f t="shared" ca="1" si="354"/>
        <v/>
      </c>
      <c r="AO255" s="38" t="str">
        <f t="shared" ref="AN255:AO255" ca="1" si="355">IFERROR(AO49/AO$4,"")</f>
        <v/>
      </c>
      <c r="AP255" s="30"/>
      <c r="AQ255" s="35" t="s">
        <v>57</v>
      </c>
      <c r="AR255" s="39" t="str">
        <f>IFERROR(IF(#REF!=TRUE,'DATA - økonomi'!AM49,IF(#REF!=TRUE,'DATA - økonomi'!AM151,IF(#REF!=TRUE,'DATA - økonomi'!AM253,IF(#REF!=TRUE,'DATA - økonomi'!AM355,IF(#REF!=TRUE,'DATA - økonomi'!AM355+'DATA - økonomi'!AM253+'DATA - økonomi'!AM151,"")))))/AR152*1000,"")</f>
        <v/>
      </c>
      <c r="AS255" s="39" t="str">
        <f>IFERROR(IF(#REF!=TRUE,'DATA - økonomi'!AN49,IF(#REF!=TRUE,'DATA - økonomi'!AN151,IF(#REF!=TRUE,'DATA - økonomi'!AN253,IF(#REF!=TRUE,'DATA - økonomi'!AN355,IF(#REF!=TRUE,'DATA - økonomi'!AN355+'DATA - økonomi'!AN253+'DATA - økonomi'!AN151,"")))))/AS152*1000,"")</f>
        <v/>
      </c>
      <c r="AT255" s="39" t="str">
        <f>IFERROR(IF(#REF!=TRUE,'DATA - økonomi'!AO49,IF(#REF!=TRUE,'DATA - økonomi'!AO151,IF(#REF!=TRUE,'DATA - økonomi'!AO253,IF(#REF!=TRUE,'DATA - økonomi'!AO355,IF(#REF!=TRUE,'DATA - økonomi'!AO355+'DATA - økonomi'!AO253+'DATA - økonomi'!AO151,"")))))/AT152*1000,"")</f>
        <v/>
      </c>
      <c r="AU255" s="39" t="str">
        <f>IFERROR(IF(#REF!=TRUE,'DATA - økonomi'!AP49,IF(#REF!=TRUE,'DATA - økonomi'!AP151,IF(#REF!=TRUE,'DATA - økonomi'!AP253,IF(#REF!=TRUE,'DATA - økonomi'!AP355,IF(#REF!=TRUE,'DATA - økonomi'!AP355+'DATA - økonomi'!AP253+'DATA - økonomi'!AP151,"")))))/AU152*1000,"")</f>
        <v/>
      </c>
      <c r="AV255" s="39" t="str">
        <f>IFERROR(IF(#REF!=TRUE,'DATA - økonomi'!AQ49,IF(#REF!=TRUE,'DATA - økonomi'!AQ151,IF(#REF!=TRUE,'DATA - økonomi'!AQ253,IF(#REF!=TRUE,'DATA - økonomi'!AQ355,IF(#REF!=TRUE,'DATA - økonomi'!AQ355+'DATA - økonomi'!AQ253+'DATA - økonomi'!AQ151,"")))))/AV152*1000,"")</f>
        <v/>
      </c>
      <c r="AW255" s="39" t="str">
        <f>IFERROR(IF(#REF!=TRUE,'DATA - økonomi'!AR49,IF(#REF!=TRUE,'DATA - økonomi'!AR151,IF(#REF!=TRUE,'DATA - økonomi'!AR253,IF(#REF!=TRUE,'DATA - økonomi'!AR355,IF(#REF!=TRUE,'DATA - økonomi'!AR355+'DATA - økonomi'!AR253+'DATA - økonomi'!AR151,"")))))/AW152*1000,"")</f>
        <v/>
      </c>
      <c r="AX255" s="39" t="str">
        <f>IFERROR(IF(#REF!=TRUE,'DATA - økonomi'!AS49,IF(#REF!=TRUE,'DATA - økonomi'!AS151,IF(#REF!=TRUE,'DATA - økonomi'!AS253,IF(#REF!=TRUE,'DATA - økonomi'!AS355,IF(#REF!=TRUE,'DATA - økonomi'!AS355+'DATA - økonomi'!AS253+'DATA - økonomi'!AS151,"")))))/AX152*1000,"")</f>
        <v/>
      </c>
      <c r="AY255" s="39" t="str">
        <f>IFERROR(IF(#REF!=TRUE,'DATA - økonomi'!AT49,IF(#REF!=TRUE,'DATA - økonomi'!AT151,IF(#REF!=TRUE,'DATA - økonomi'!AT253,IF(#REF!=TRUE,'DATA - økonomi'!AT355,IF(#REF!=TRUE,'DATA - økonomi'!AT355+'DATA - økonomi'!AT253+'DATA - økonomi'!AT151,"")))))/AY152*1000,"")</f>
        <v/>
      </c>
      <c r="AZ255" s="39" t="str">
        <f>IFERROR(IF(#REF!=TRUE,'DATA - økonomi'!AU49,IF(#REF!=TRUE,'DATA - økonomi'!AU151,IF(#REF!=TRUE,'DATA - økonomi'!AU253,IF(#REF!=TRUE,'DATA - økonomi'!AU355,IF(#REF!=TRUE,'DATA - økonomi'!AU355+'DATA - økonomi'!AU253+'DATA - økonomi'!AU151,"")))))/AZ152*1000,"")</f>
        <v/>
      </c>
      <c r="BA255" s="39" t="str">
        <f>IFERROR(IF(#REF!=TRUE,'DATA - økonomi'!AV49,IF(#REF!=TRUE,'DATA - økonomi'!AV151,IF(#REF!=TRUE,'DATA - økonomi'!AV253,IF(#REF!=TRUE,'DATA - økonomi'!AV355,IF(#REF!=TRUE,'DATA - økonomi'!AV355+'DATA - økonomi'!AV253+'DATA - økonomi'!AV151,"")))))/BA152*1000,"")</f>
        <v/>
      </c>
      <c r="BB255" s="39" t="str">
        <f>IFERROR(IF(#REF!=TRUE,'DATA - økonomi'!AW49,IF(#REF!=TRUE,'DATA - økonomi'!AW151,IF(#REF!=TRUE,'DATA - økonomi'!AW253,IF(#REF!=TRUE,'DATA - økonomi'!AW355,IF(#REF!=TRUE,'DATA - økonomi'!AW355+'DATA - økonomi'!AW253+'DATA - økonomi'!AW151,"")))))/BB152*1000,"")</f>
        <v/>
      </c>
      <c r="BC255" s="30"/>
    </row>
    <row r="256" spans="1:55" x14ac:dyDescent="0.25">
      <c r="A256" s="32">
        <v>46</v>
      </c>
      <c r="B256" s="35" t="s">
        <v>58</v>
      </c>
      <c r="C256" s="38" t="str">
        <f t="shared" ref="C256:L256" ca="1" si="356">IFERROR(C50/C$4,"")</f>
        <v/>
      </c>
      <c r="D256" s="38" t="str">
        <f t="shared" ca="1" si="356"/>
        <v/>
      </c>
      <c r="E256" s="38" t="str">
        <f t="shared" ca="1" si="356"/>
        <v/>
      </c>
      <c r="F256" s="38" t="str">
        <f t="shared" ca="1" si="356"/>
        <v/>
      </c>
      <c r="G256" s="38" t="str">
        <f t="shared" ca="1" si="356"/>
        <v/>
      </c>
      <c r="H256" s="38" t="str">
        <f t="shared" ca="1" si="356"/>
        <v/>
      </c>
      <c r="I256" s="38" t="str">
        <f t="shared" ca="1" si="356"/>
        <v/>
      </c>
      <c r="J256" s="38" t="str">
        <f t="shared" ca="1" si="356"/>
        <v/>
      </c>
      <c r="K256" s="38" t="str">
        <f t="shared" ca="1" si="356"/>
        <v/>
      </c>
      <c r="L256" s="38" t="str">
        <f t="shared" ca="1" si="356"/>
        <v/>
      </c>
      <c r="M256" s="38" t="str">
        <f t="shared" ref="M256:N256" ca="1" si="357">IFERROR(M50/M$4,"")</f>
        <v/>
      </c>
      <c r="N256" s="38" t="str">
        <f t="shared" ca="1" si="357"/>
        <v/>
      </c>
      <c r="O256" s="32">
        <v>46</v>
      </c>
      <c r="P256" s="35" t="s">
        <v>58</v>
      </c>
      <c r="Q256" s="38" t="str">
        <f t="shared" ref="Q256:AA256" ca="1" si="358">IFERROR(Q50/Q$4,"")</f>
        <v/>
      </c>
      <c r="R256" s="38" t="str">
        <f t="shared" ca="1" si="358"/>
        <v/>
      </c>
      <c r="S256" s="38" t="str">
        <f t="shared" ca="1" si="358"/>
        <v/>
      </c>
      <c r="T256" s="38" t="str">
        <f t="shared" ca="1" si="358"/>
        <v/>
      </c>
      <c r="U256" s="38" t="str">
        <f t="shared" ca="1" si="358"/>
        <v/>
      </c>
      <c r="V256" s="38" t="str">
        <f t="shared" ca="1" si="358"/>
        <v/>
      </c>
      <c r="W256" s="38" t="str">
        <f t="shared" ca="1" si="358"/>
        <v/>
      </c>
      <c r="X256" s="38" t="str">
        <f t="shared" ca="1" si="358"/>
        <v/>
      </c>
      <c r="Y256" s="38" t="str">
        <f t="shared" ca="1" si="358"/>
        <v/>
      </c>
      <c r="Z256" s="38" t="str">
        <f t="shared" ca="1" si="358"/>
        <v/>
      </c>
      <c r="AA256" s="38" t="str">
        <f t="shared" ca="1" si="358"/>
        <v/>
      </c>
      <c r="AB256" s="38" t="str">
        <f t="shared" ref="AA256:AB256" ca="1" si="359">IFERROR(AB50/AB$4,"")</f>
        <v/>
      </c>
      <c r="AC256" s="32">
        <v>46</v>
      </c>
      <c r="AD256" s="35" t="s">
        <v>58</v>
      </c>
      <c r="AE256" s="38" t="str">
        <f t="shared" ref="AE256:AN256" ca="1" si="360">IFERROR(AE50/AE$4,"")</f>
        <v/>
      </c>
      <c r="AF256" s="38" t="str">
        <f t="shared" ca="1" si="360"/>
        <v/>
      </c>
      <c r="AG256" s="38" t="str">
        <f t="shared" ca="1" si="360"/>
        <v/>
      </c>
      <c r="AH256" s="38" t="str">
        <f t="shared" ca="1" si="360"/>
        <v/>
      </c>
      <c r="AI256" s="38" t="str">
        <f t="shared" ca="1" si="360"/>
        <v/>
      </c>
      <c r="AJ256" s="38" t="str">
        <f t="shared" ca="1" si="360"/>
        <v/>
      </c>
      <c r="AK256" s="38" t="str">
        <f t="shared" ca="1" si="360"/>
        <v/>
      </c>
      <c r="AL256" s="38" t="str">
        <f t="shared" ca="1" si="360"/>
        <v/>
      </c>
      <c r="AM256" s="38" t="str">
        <f t="shared" ca="1" si="360"/>
        <v/>
      </c>
      <c r="AN256" s="38" t="str">
        <f t="shared" ca="1" si="360"/>
        <v/>
      </c>
      <c r="AO256" s="38" t="str">
        <f t="shared" ref="AN256:AO256" ca="1" si="361">IFERROR(AO50/AO$4,"")</f>
        <v/>
      </c>
      <c r="AP256" s="30"/>
      <c r="AQ256" s="35" t="s">
        <v>58</v>
      </c>
      <c r="AR256" s="39" t="str">
        <f>IFERROR(IF(#REF!=TRUE,'DATA - økonomi'!AM50,IF(#REF!=TRUE,'DATA - økonomi'!AM152,IF(#REF!=TRUE,'DATA - økonomi'!AM254,IF(#REF!=TRUE,'DATA - økonomi'!AM356,IF(#REF!=TRUE,'DATA - økonomi'!AM356+'DATA - økonomi'!AM254+'DATA - økonomi'!AM152,"")))))/AR153*1000,"")</f>
        <v/>
      </c>
      <c r="AS256" s="39" t="str">
        <f>IFERROR(IF(#REF!=TRUE,'DATA - økonomi'!AN50,IF(#REF!=TRUE,'DATA - økonomi'!AN152,IF(#REF!=TRUE,'DATA - økonomi'!AN254,IF(#REF!=TRUE,'DATA - økonomi'!AN356,IF(#REF!=TRUE,'DATA - økonomi'!AN356+'DATA - økonomi'!AN254+'DATA - økonomi'!AN152,"")))))/AS153*1000,"")</f>
        <v/>
      </c>
      <c r="AT256" s="39" t="str">
        <f>IFERROR(IF(#REF!=TRUE,'DATA - økonomi'!AO50,IF(#REF!=TRUE,'DATA - økonomi'!AO152,IF(#REF!=TRUE,'DATA - økonomi'!AO254,IF(#REF!=TRUE,'DATA - økonomi'!AO356,IF(#REF!=TRUE,'DATA - økonomi'!AO356+'DATA - økonomi'!AO254+'DATA - økonomi'!AO152,"")))))/AT153*1000,"")</f>
        <v/>
      </c>
      <c r="AU256" s="39" t="str">
        <f>IFERROR(IF(#REF!=TRUE,'DATA - økonomi'!AP50,IF(#REF!=TRUE,'DATA - økonomi'!AP152,IF(#REF!=TRUE,'DATA - økonomi'!AP254,IF(#REF!=TRUE,'DATA - økonomi'!AP356,IF(#REF!=TRUE,'DATA - økonomi'!AP356+'DATA - økonomi'!AP254+'DATA - økonomi'!AP152,"")))))/AU153*1000,"")</f>
        <v/>
      </c>
      <c r="AV256" s="39" t="str">
        <f>IFERROR(IF(#REF!=TRUE,'DATA - økonomi'!AQ50,IF(#REF!=TRUE,'DATA - økonomi'!AQ152,IF(#REF!=TRUE,'DATA - økonomi'!AQ254,IF(#REF!=TRUE,'DATA - økonomi'!AQ356,IF(#REF!=TRUE,'DATA - økonomi'!AQ356+'DATA - økonomi'!AQ254+'DATA - økonomi'!AQ152,"")))))/AV153*1000,"")</f>
        <v/>
      </c>
      <c r="AW256" s="39" t="str">
        <f>IFERROR(IF(#REF!=TRUE,'DATA - økonomi'!AR50,IF(#REF!=TRUE,'DATA - økonomi'!AR152,IF(#REF!=TRUE,'DATA - økonomi'!AR254,IF(#REF!=TRUE,'DATA - økonomi'!AR356,IF(#REF!=TRUE,'DATA - økonomi'!AR356+'DATA - økonomi'!AR254+'DATA - økonomi'!AR152,"")))))/AW153*1000,"")</f>
        <v/>
      </c>
      <c r="AX256" s="39" t="str">
        <f>IFERROR(IF(#REF!=TRUE,'DATA - økonomi'!AS50,IF(#REF!=TRUE,'DATA - økonomi'!AS152,IF(#REF!=TRUE,'DATA - økonomi'!AS254,IF(#REF!=TRUE,'DATA - økonomi'!AS356,IF(#REF!=TRUE,'DATA - økonomi'!AS356+'DATA - økonomi'!AS254+'DATA - økonomi'!AS152,"")))))/AX153*1000,"")</f>
        <v/>
      </c>
      <c r="AY256" s="39" t="str">
        <f>IFERROR(IF(#REF!=TRUE,'DATA - økonomi'!AT50,IF(#REF!=TRUE,'DATA - økonomi'!AT152,IF(#REF!=TRUE,'DATA - økonomi'!AT254,IF(#REF!=TRUE,'DATA - økonomi'!AT356,IF(#REF!=TRUE,'DATA - økonomi'!AT356+'DATA - økonomi'!AT254+'DATA - økonomi'!AT152,"")))))/AY153*1000,"")</f>
        <v/>
      </c>
      <c r="AZ256" s="39" t="str">
        <f>IFERROR(IF(#REF!=TRUE,'DATA - økonomi'!AU50,IF(#REF!=TRUE,'DATA - økonomi'!AU152,IF(#REF!=TRUE,'DATA - økonomi'!AU254,IF(#REF!=TRUE,'DATA - økonomi'!AU356,IF(#REF!=TRUE,'DATA - økonomi'!AU356+'DATA - økonomi'!AU254+'DATA - økonomi'!AU152,"")))))/AZ153*1000,"")</f>
        <v/>
      </c>
      <c r="BA256" s="39" t="str">
        <f>IFERROR(IF(#REF!=TRUE,'DATA - økonomi'!AV50,IF(#REF!=TRUE,'DATA - økonomi'!AV152,IF(#REF!=TRUE,'DATA - økonomi'!AV254,IF(#REF!=TRUE,'DATA - økonomi'!AV356,IF(#REF!=TRUE,'DATA - økonomi'!AV356+'DATA - økonomi'!AV254+'DATA - økonomi'!AV152,"")))))/BA153*1000,"")</f>
        <v/>
      </c>
      <c r="BB256" s="39" t="str">
        <f>IFERROR(IF(#REF!=TRUE,'DATA - økonomi'!AW50,IF(#REF!=TRUE,'DATA - økonomi'!AW152,IF(#REF!=TRUE,'DATA - økonomi'!AW254,IF(#REF!=TRUE,'DATA - økonomi'!AW356,IF(#REF!=TRUE,'DATA - økonomi'!AW356+'DATA - økonomi'!AW254+'DATA - økonomi'!AW152,"")))))/BB153*1000,"")</f>
        <v/>
      </c>
      <c r="BC256" s="30"/>
    </row>
    <row r="257" spans="1:55" x14ac:dyDescent="0.25">
      <c r="A257" s="32">
        <v>47</v>
      </c>
      <c r="B257" s="35" t="s">
        <v>59</v>
      </c>
      <c r="C257" s="38" t="str">
        <f t="shared" ref="C257:L257" ca="1" si="362">IFERROR(C51/C$4,"")</f>
        <v/>
      </c>
      <c r="D257" s="38" t="str">
        <f t="shared" ca="1" si="362"/>
        <v/>
      </c>
      <c r="E257" s="38" t="str">
        <f t="shared" ca="1" si="362"/>
        <v/>
      </c>
      <c r="F257" s="38" t="str">
        <f t="shared" ca="1" si="362"/>
        <v/>
      </c>
      <c r="G257" s="38" t="str">
        <f t="shared" ca="1" si="362"/>
        <v/>
      </c>
      <c r="H257" s="38" t="str">
        <f t="shared" ca="1" si="362"/>
        <v/>
      </c>
      <c r="I257" s="38" t="str">
        <f t="shared" ca="1" si="362"/>
        <v/>
      </c>
      <c r="J257" s="38" t="str">
        <f t="shared" ca="1" si="362"/>
        <v/>
      </c>
      <c r="K257" s="38" t="str">
        <f t="shared" ca="1" si="362"/>
        <v/>
      </c>
      <c r="L257" s="38" t="str">
        <f t="shared" ca="1" si="362"/>
        <v/>
      </c>
      <c r="M257" s="38" t="str">
        <f t="shared" ref="M257:N257" ca="1" si="363">IFERROR(M51/M$4,"")</f>
        <v/>
      </c>
      <c r="N257" s="38" t="str">
        <f t="shared" ca="1" si="363"/>
        <v/>
      </c>
      <c r="O257" s="32">
        <v>47</v>
      </c>
      <c r="P257" s="35" t="s">
        <v>59</v>
      </c>
      <c r="Q257" s="38" t="str">
        <f t="shared" ref="Q257:AA257" ca="1" si="364">IFERROR(Q51/Q$4,"")</f>
        <v/>
      </c>
      <c r="R257" s="38" t="str">
        <f t="shared" ca="1" si="364"/>
        <v/>
      </c>
      <c r="S257" s="38" t="str">
        <f t="shared" ca="1" si="364"/>
        <v/>
      </c>
      <c r="T257" s="38" t="str">
        <f t="shared" ca="1" si="364"/>
        <v/>
      </c>
      <c r="U257" s="38" t="str">
        <f t="shared" ca="1" si="364"/>
        <v/>
      </c>
      <c r="V257" s="38" t="str">
        <f t="shared" ca="1" si="364"/>
        <v/>
      </c>
      <c r="W257" s="38" t="str">
        <f t="shared" ca="1" si="364"/>
        <v/>
      </c>
      <c r="X257" s="38" t="str">
        <f t="shared" ca="1" si="364"/>
        <v/>
      </c>
      <c r="Y257" s="38" t="str">
        <f t="shared" ca="1" si="364"/>
        <v/>
      </c>
      <c r="Z257" s="38" t="str">
        <f t="shared" ca="1" si="364"/>
        <v/>
      </c>
      <c r="AA257" s="38" t="str">
        <f t="shared" ca="1" si="364"/>
        <v/>
      </c>
      <c r="AB257" s="38" t="str">
        <f t="shared" ref="AA257:AB257" ca="1" si="365">IFERROR(AB51/AB$4,"")</f>
        <v/>
      </c>
      <c r="AC257" s="32">
        <v>47</v>
      </c>
      <c r="AD257" s="35" t="s">
        <v>59</v>
      </c>
      <c r="AE257" s="38" t="str">
        <f t="shared" ref="AE257:AN257" ca="1" si="366">IFERROR(AE51/AE$4,"")</f>
        <v/>
      </c>
      <c r="AF257" s="38" t="str">
        <f t="shared" ca="1" si="366"/>
        <v/>
      </c>
      <c r="AG257" s="38" t="str">
        <f t="shared" ca="1" si="366"/>
        <v/>
      </c>
      <c r="AH257" s="38" t="str">
        <f t="shared" ca="1" si="366"/>
        <v/>
      </c>
      <c r="AI257" s="38" t="str">
        <f t="shared" ca="1" si="366"/>
        <v/>
      </c>
      <c r="AJ257" s="38" t="str">
        <f t="shared" ca="1" si="366"/>
        <v/>
      </c>
      <c r="AK257" s="38" t="str">
        <f t="shared" ca="1" si="366"/>
        <v/>
      </c>
      <c r="AL257" s="38" t="str">
        <f t="shared" ca="1" si="366"/>
        <v/>
      </c>
      <c r="AM257" s="38" t="str">
        <f t="shared" ca="1" si="366"/>
        <v/>
      </c>
      <c r="AN257" s="38" t="str">
        <f t="shared" ca="1" si="366"/>
        <v/>
      </c>
      <c r="AO257" s="38" t="str">
        <f t="shared" ref="AN257:AO257" ca="1" si="367">IFERROR(AO51/AO$4,"")</f>
        <v/>
      </c>
      <c r="AP257" s="30"/>
      <c r="AQ257" s="35" t="s">
        <v>59</v>
      </c>
      <c r="AR257" s="39" t="str">
        <f>IFERROR(IF(#REF!=TRUE,'DATA - økonomi'!AM51,IF(#REF!=TRUE,'DATA - økonomi'!AM153,IF(#REF!=TRUE,'DATA - økonomi'!AM255,IF(#REF!=TRUE,'DATA - økonomi'!AM357,IF(#REF!=TRUE,'DATA - økonomi'!AM357+'DATA - økonomi'!AM255+'DATA - økonomi'!AM153,"")))))/AR154*1000,"")</f>
        <v/>
      </c>
      <c r="AS257" s="39" t="str">
        <f>IFERROR(IF(#REF!=TRUE,'DATA - økonomi'!AN51,IF(#REF!=TRUE,'DATA - økonomi'!AN153,IF(#REF!=TRUE,'DATA - økonomi'!AN255,IF(#REF!=TRUE,'DATA - økonomi'!AN357,IF(#REF!=TRUE,'DATA - økonomi'!AN357+'DATA - økonomi'!AN255+'DATA - økonomi'!AN153,"")))))/AS154*1000,"")</f>
        <v/>
      </c>
      <c r="AT257" s="39" t="str">
        <f>IFERROR(IF(#REF!=TRUE,'DATA - økonomi'!AO51,IF(#REF!=TRUE,'DATA - økonomi'!AO153,IF(#REF!=TRUE,'DATA - økonomi'!AO255,IF(#REF!=TRUE,'DATA - økonomi'!AO357,IF(#REF!=TRUE,'DATA - økonomi'!AO357+'DATA - økonomi'!AO255+'DATA - økonomi'!AO153,"")))))/AT154*1000,"")</f>
        <v/>
      </c>
      <c r="AU257" s="39" t="str">
        <f>IFERROR(IF(#REF!=TRUE,'DATA - økonomi'!AP51,IF(#REF!=TRUE,'DATA - økonomi'!AP153,IF(#REF!=TRUE,'DATA - økonomi'!AP255,IF(#REF!=TRUE,'DATA - økonomi'!AP357,IF(#REF!=TRUE,'DATA - økonomi'!AP357+'DATA - økonomi'!AP255+'DATA - økonomi'!AP153,"")))))/AU154*1000,"")</f>
        <v/>
      </c>
      <c r="AV257" s="39" t="str">
        <f>IFERROR(IF(#REF!=TRUE,'DATA - økonomi'!AQ51,IF(#REF!=TRUE,'DATA - økonomi'!AQ153,IF(#REF!=TRUE,'DATA - økonomi'!AQ255,IF(#REF!=TRUE,'DATA - økonomi'!AQ357,IF(#REF!=TRUE,'DATA - økonomi'!AQ357+'DATA - økonomi'!AQ255+'DATA - økonomi'!AQ153,"")))))/AV154*1000,"")</f>
        <v/>
      </c>
      <c r="AW257" s="39" t="str">
        <f>IFERROR(IF(#REF!=TRUE,'DATA - økonomi'!AR51,IF(#REF!=TRUE,'DATA - økonomi'!AR153,IF(#REF!=TRUE,'DATA - økonomi'!AR255,IF(#REF!=TRUE,'DATA - økonomi'!AR357,IF(#REF!=TRUE,'DATA - økonomi'!AR357+'DATA - økonomi'!AR255+'DATA - økonomi'!AR153,"")))))/AW154*1000,"")</f>
        <v/>
      </c>
      <c r="AX257" s="39" t="str">
        <f>IFERROR(IF(#REF!=TRUE,'DATA - økonomi'!AS51,IF(#REF!=TRUE,'DATA - økonomi'!AS153,IF(#REF!=TRUE,'DATA - økonomi'!AS255,IF(#REF!=TRUE,'DATA - økonomi'!AS357,IF(#REF!=TRUE,'DATA - økonomi'!AS357+'DATA - økonomi'!AS255+'DATA - økonomi'!AS153,"")))))/AX154*1000,"")</f>
        <v/>
      </c>
      <c r="AY257" s="39" t="str">
        <f>IFERROR(IF(#REF!=TRUE,'DATA - økonomi'!AT51,IF(#REF!=TRUE,'DATA - økonomi'!AT153,IF(#REF!=TRUE,'DATA - økonomi'!AT255,IF(#REF!=TRUE,'DATA - økonomi'!AT357,IF(#REF!=TRUE,'DATA - økonomi'!AT357+'DATA - økonomi'!AT255+'DATA - økonomi'!AT153,"")))))/AY154*1000,"")</f>
        <v/>
      </c>
      <c r="AZ257" s="39" t="str">
        <f>IFERROR(IF(#REF!=TRUE,'DATA - økonomi'!AU51,IF(#REF!=TRUE,'DATA - økonomi'!AU153,IF(#REF!=TRUE,'DATA - økonomi'!AU255,IF(#REF!=TRUE,'DATA - økonomi'!AU357,IF(#REF!=TRUE,'DATA - økonomi'!AU357+'DATA - økonomi'!AU255+'DATA - økonomi'!AU153,"")))))/AZ154*1000,"")</f>
        <v/>
      </c>
      <c r="BA257" s="39" t="str">
        <f>IFERROR(IF(#REF!=TRUE,'DATA - økonomi'!AV51,IF(#REF!=TRUE,'DATA - økonomi'!AV153,IF(#REF!=TRUE,'DATA - økonomi'!AV255,IF(#REF!=TRUE,'DATA - økonomi'!AV357,IF(#REF!=TRUE,'DATA - økonomi'!AV357+'DATA - økonomi'!AV255+'DATA - økonomi'!AV153,"")))))/BA154*1000,"")</f>
        <v/>
      </c>
      <c r="BB257" s="39" t="str">
        <f>IFERROR(IF(#REF!=TRUE,'DATA - økonomi'!AW51,IF(#REF!=TRUE,'DATA - økonomi'!AW153,IF(#REF!=TRUE,'DATA - økonomi'!AW255,IF(#REF!=TRUE,'DATA - økonomi'!AW357,IF(#REF!=TRUE,'DATA - økonomi'!AW357+'DATA - økonomi'!AW255+'DATA - økonomi'!AW153,"")))))/BB154*1000,"")</f>
        <v/>
      </c>
      <c r="BC257" s="30"/>
    </row>
    <row r="258" spans="1:55" x14ac:dyDescent="0.25">
      <c r="A258" s="32">
        <v>48</v>
      </c>
      <c r="B258" s="35" t="s">
        <v>60</v>
      </c>
      <c r="C258" s="38" t="str">
        <f t="shared" ref="C258:L258" ca="1" si="368">IFERROR(C52/C$4,"")</f>
        <v/>
      </c>
      <c r="D258" s="38" t="str">
        <f t="shared" ca="1" si="368"/>
        <v/>
      </c>
      <c r="E258" s="38" t="str">
        <f t="shared" ca="1" si="368"/>
        <v/>
      </c>
      <c r="F258" s="38" t="str">
        <f t="shared" ca="1" si="368"/>
        <v/>
      </c>
      <c r="G258" s="38" t="str">
        <f t="shared" ca="1" si="368"/>
        <v/>
      </c>
      <c r="H258" s="38" t="str">
        <f t="shared" ca="1" si="368"/>
        <v/>
      </c>
      <c r="I258" s="38" t="str">
        <f t="shared" ca="1" si="368"/>
        <v/>
      </c>
      <c r="J258" s="38" t="str">
        <f t="shared" ca="1" si="368"/>
        <v/>
      </c>
      <c r="K258" s="38" t="str">
        <f t="shared" ca="1" si="368"/>
        <v/>
      </c>
      <c r="L258" s="38" t="str">
        <f t="shared" ca="1" si="368"/>
        <v/>
      </c>
      <c r="M258" s="38" t="str">
        <f t="shared" ref="M258:N258" ca="1" si="369">IFERROR(M52/M$4,"")</f>
        <v/>
      </c>
      <c r="N258" s="38" t="str">
        <f t="shared" ca="1" si="369"/>
        <v/>
      </c>
      <c r="O258" s="32">
        <v>48</v>
      </c>
      <c r="P258" s="35" t="s">
        <v>60</v>
      </c>
      <c r="Q258" s="38" t="str">
        <f t="shared" ref="Q258:AA258" ca="1" si="370">IFERROR(Q52/Q$4,"")</f>
        <v/>
      </c>
      <c r="R258" s="38" t="str">
        <f t="shared" ca="1" si="370"/>
        <v/>
      </c>
      <c r="S258" s="38" t="str">
        <f t="shared" ca="1" si="370"/>
        <v/>
      </c>
      <c r="T258" s="38" t="str">
        <f t="shared" ca="1" si="370"/>
        <v/>
      </c>
      <c r="U258" s="38" t="str">
        <f t="shared" ca="1" si="370"/>
        <v/>
      </c>
      <c r="V258" s="38" t="str">
        <f t="shared" ca="1" si="370"/>
        <v/>
      </c>
      <c r="W258" s="38" t="str">
        <f t="shared" ca="1" si="370"/>
        <v/>
      </c>
      <c r="X258" s="38" t="str">
        <f t="shared" ca="1" si="370"/>
        <v/>
      </c>
      <c r="Y258" s="38" t="str">
        <f t="shared" ca="1" si="370"/>
        <v/>
      </c>
      <c r="Z258" s="38" t="str">
        <f t="shared" ca="1" si="370"/>
        <v/>
      </c>
      <c r="AA258" s="38" t="str">
        <f t="shared" ca="1" si="370"/>
        <v/>
      </c>
      <c r="AB258" s="38" t="str">
        <f t="shared" ref="AA258:AB258" ca="1" si="371">IFERROR(AB52/AB$4,"")</f>
        <v/>
      </c>
      <c r="AC258" s="32">
        <v>48</v>
      </c>
      <c r="AD258" s="35" t="s">
        <v>60</v>
      </c>
      <c r="AE258" s="38" t="str">
        <f t="shared" ref="AE258:AN258" ca="1" si="372">IFERROR(AE52/AE$4,"")</f>
        <v/>
      </c>
      <c r="AF258" s="38" t="str">
        <f t="shared" ca="1" si="372"/>
        <v/>
      </c>
      <c r="AG258" s="38" t="str">
        <f t="shared" ca="1" si="372"/>
        <v/>
      </c>
      <c r="AH258" s="38" t="str">
        <f t="shared" ca="1" si="372"/>
        <v/>
      </c>
      <c r="AI258" s="38" t="str">
        <f t="shared" ca="1" si="372"/>
        <v/>
      </c>
      <c r="AJ258" s="38" t="str">
        <f t="shared" ca="1" si="372"/>
        <v/>
      </c>
      <c r="AK258" s="38" t="str">
        <f t="shared" ca="1" si="372"/>
        <v/>
      </c>
      <c r="AL258" s="38" t="str">
        <f t="shared" ca="1" si="372"/>
        <v/>
      </c>
      <c r="AM258" s="38" t="str">
        <f t="shared" ca="1" si="372"/>
        <v/>
      </c>
      <c r="AN258" s="38" t="str">
        <f t="shared" ca="1" si="372"/>
        <v/>
      </c>
      <c r="AO258" s="38" t="str">
        <f t="shared" ref="AN258:AO258" ca="1" si="373">IFERROR(AO52/AO$4,"")</f>
        <v/>
      </c>
      <c r="AP258" s="30"/>
      <c r="AQ258" s="35" t="s">
        <v>60</v>
      </c>
      <c r="AR258" s="39" t="str">
        <f>IFERROR(IF(#REF!=TRUE,'DATA - økonomi'!AM52,IF(#REF!=TRUE,'DATA - økonomi'!AM154,IF(#REF!=TRUE,'DATA - økonomi'!AM256,IF(#REF!=TRUE,'DATA - økonomi'!AM358,IF(#REF!=TRUE,'DATA - økonomi'!AM358+'DATA - økonomi'!AM256+'DATA - økonomi'!AM154,"")))))/AR155*1000,"")</f>
        <v/>
      </c>
      <c r="AS258" s="39" t="str">
        <f>IFERROR(IF(#REF!=TRUE,'DATA - økonomi'!AN52,IF(#REF!=TRUE,'DATA - økonomi'!AN154,IF(#REF!=TRUE,'DATA - økonomi'!AN256,IF(#REF!=TRUE,'DATA - økonomi'!AN358,IF(#REF!=TRUE,'DATA - økonomi'!AN358+'DATA - økonomi'!AN256+'DATA - økonomi'!AN154,"")))))/AS155*1000,"")</f>
        <v/>
      </c>
      <c r="AT258" s="39" t="str">
        <f>IFERROR(IF(#REF!=TRUE,'DATA - økonomi'!AO52,IF(#REF!=TRUE,'DATA - økonomi'!AO154,IF(#REF!=TRUE,'DATA - økonomi'!AO256,IF(#REF!=TRUE,'DATA - økonomi'!AO358,IF(#REF!=TRUE,'DATA - økonomi'!AO358+'DATA - økonomi'!AO256+'DATA - økonomi'!AO154,"")))))/AT155*1000,"")</f>
        <v/>
      </c>
      <c r="AU258" s="39" t="str">
        <f>IFERROR(IF(#REF!=TRUE,'DATA - økonomi'!AP52,IF(#REF!=TRUE,'DATA - økonomi'!AP154,IF(#REF!=TRUE,'DATA - økonomi'!AP256,IF(#REF!=TRUE,'DATA - økonomi'!AP358,IF(#REF!=TRUE,'DATA - økonomi'!AP358+'DATA - økonomi'!AP256+'DATA - økonomi'!AP154,"")))))/AU155*1000,"")</f>
        <v/>
      </c>
      <c r="AV258" s="39" t="str">
        <f>IFERROR(IF(#REF!=TRUE,'DATA - økonomi'!AQ52,IF(#REF!=TRUE,'DATA - økonomi'!AQ154,IF(#REF!=TRUE,'DATA - økonomi'!AQ256,IF(#REF!=TRUE,'DATA - økonomi'!AQ358,IF(#REF!=TRUE,'DATA - økonomi'!AQ358+'DATA - økonomi'!AQ256+'DATA - økonomi'!AQ154,"")))))/AV155*1000,"")</f>
        <v/>
      </c>
      <c r="AW258" s="39" t="str">
        <f>IFERROR(IF(#REF!=TRUE,'DATA - økonomi'!AR52,IF(#REF!=TRUE,'DATA - økonomi'!AR154,IF(#REF!=TRUE,'DATA - økonomi'!AR256,IF(#REF!=TRUE,'DATA - økonomi'!AR358,IF(#REF!=TRUE,'DATA - økonomi'!AR358+'DATA - økonomi'!AR256+'DATA - økonomi'!AR154,"")))))/AW155*1000,"")</f>
        <v/>
      </c>
      <c r="AX258" s="39" t="str">
        <f>IFERROR(IF(#REF!=TRUE,'DATA - økonomi'!AS52,IF(#REF!=TRUE,'DATA - økonomi'!AS154,IF(#REF!=TRUE,'DATA - økonomi'!AS256,IF(#REF!=TRUE,'DATA - økonomi'!AS358,IF(#REF!=TRUE,'DATA - økonomi'!AS358+'DATA - økonomi'!AS256+'DATA - økonomi'!AS154,"")))))/AX155*1000,"")</f>
        <v/>
      </c>
      <c r="AY258" s="39" t="str">
        <f>IFERROR(IF(#REF!=TRUE,'DATA - økonomi'!AT52,IF(#REF!=TRUE,'DATA - økonomi'!AT154,IF(#REF!=TRUE,'DATA - økonomi'!AT256,IF(#REF!=TRUE,'DATA - økonomi'!AT358,IF(#REF!=TRUE,'DATA - økonomi'!AT358+'DATA - økonomi'!AT256+'DATA - økonomi'!AT154,"")))))/AY155*1000,"")</f>
        <v/>
      </c>
      <c r="AZ258" s="39" t="str">
        <f>IFERROR(IF(#REF!=TRUE,'DATA - økonomi'!AU52,IF(#REF!=TRUE,'DATA - økonomi'!AU154,IF(#REF!=TRUE,'DATA - økonomi'!AU256,IF(#REF!=TRUE,'DATA - økonomi'!AU358,IF(#REF!=TRUE,'DATA - økonomi'!AU358+'DATA - økonomi'!AU256+'DATA - økonomi'!AU154,"")))))/AZ155*1000,"")</f>
        <v/>
      </c>
      <c r="BA258" s="39" t="str">
        <f>IFERROR(IF(#REF!=TRUE,'DATA - økonomi'!AV52,IF(#REF!=TRUE,'DATA - økonomi'!AV154,IF(#REF!=TRUE,'DATA - økonomi'!AV256,IF(#REF!=TRUE,'DATA - økonomi'!AV358,IF(#REF!=TRUE,'DATA - økonomi'!AV358+'DATA - økonomi'!AV256+'DATA - økonomi'!AV154,"")))))/BA155*1000,"")</f>
        <v/>
      </c>
      <c r="BB258" s="39" t="str">
        <f>IFERROR(IF(#REF!=TRUE,'DATA - økonomi'!AW52,IF(#REF!=TRUE,'DATA - økonomi'!AW154,IF(#REF!=TRUE,'DATA - økonomi'!AW256,IF(#REF!=TRUE,'DATA - økonomi'!AW358,IF(#REF!=TRUE,'DATA - økonomi'!AW358+'DATA - økonomi'!AW256+'DATA - økonomi'!AW154,"")))))/BB155*1000,"")</f>
        <v/>
      </c>
      <c r="BC258" s="30"/>
    </row>
    <row r="259" spans="1:55" x14ac:dyDescent="0.25">
      <c r="A259" s="32">
        <v>49</v>
      </c>
      <c r="B259" s="35" t="s">
        <v>61</v>
      </c>
      <c r="C259" s="38" t="str">
        <f t="shared" ref="C259:L259" ca="1" si="374">IFERROR(C53/C$4,"")</f>
        <v/>
      </c>
      <c r="D259" s="38" t="str">
        <f t="shared" ca="1" si="374"/>
        <v/>
      </c>
      <c r="E259" s="38" t="str">
        <f t="shared" ca="1" si="374"/>
        <v/>
      </c>
      <c r="F259" s="38" t="str">
        <f t="shared" ca="1" si="374"/>
        <v/>
      </c>
      <c r="G259" s="38" t="str">
        <f t="shared" ca="1" si="374"/>
        <v/>
      </c>
      <c r="H259" s="38" t="str">
        <f t="shared" ca="1" si="374"/>
        <v/>
      </c>
      <c r="I259" s="38" t="str">
        <f t="shared" ca="1" si="374"/>
        <v/>
      </c>
      <c r="J259" s="38" t="str">
        <f t="shared" ca="1" si="374"/>
        <v/>
      </c>
      <c r="K259" s="38" t="str">
        <f t="shared" ca="1" si="374"/>
        <v/>
      </c>
      <c r="L259" s="38" t="str">
        <f t="shared" ca="1" si="374"/>
        <v/>
      </c>
      <c r="M259" s="38" t="str">
        <f t="shared" ref="M259:N259" ca="1" si="375">IFERROR(M53/M$4,"")</f>
        <v/>
      </c>
      <c r="N259" s="38" t="str">
        <f t="shared" ca="1" si="375"/>
        <v/>
      </c>
      <c r="O259" s="32">
        <v>49</v>
      </c>
      <c r="P259" s="35" t="s">
        <v>61</v>
      </c>
      <c r="Q259" s="38" t="str">
        <f t="shared" ref="Q259:AA259" ca="1" si="376">IFERROR(Q53/Q$4,"")</f>
        <v/>
      </c>
      <c r="R259" s="38" t="str">
        <f t="shared" ca="1" si="376"/>
        <v/>
      </c>
      <c r="S259" s="38" t="str">
        <f t="shared" ca="1" si="376"/>
        <v/>
      </c>
      <c r="T259" s="38" t="str">
        <f t="shared" ca="1" si="376"/>
        <v/>
      </c>
      <c r="U259" s="38" t="str">
        <f t="shared" ca="1" si="376"/>
        <v/>
      </c>
      <c r="V259" s="38" t="str">
        <f t="shared" ca="1" si="376"/>
        <v/>
      </c>
      <c r="W259" s="38" t="str">
        <f t="shared" ca="1" si="376"/>
        <v/>
      </c>
      <c r="X259" s="38" t="str">
        <f t="shared" ca="1" si="376"/>
        <v/>
      </c>
      <c r="Y259" s="38" t="str">
        <f t="shared" ca="1" si="376"/>
        <v/>
      </c>
      <c r="Z259" s="38" t="str">
        <f t="shared" ca="1" si="376"/>
        <v/>
      </c>
      <c r="AA259" s="38" t="str">
        <f t="shared" ca="1" si="376"/>
        <v/>
      </c>
      <c r="AB259" s="38" t="str">
        <f t="shared" ref="AA259:AB259" ca="1" si="377">IFERROR(AB53/AB$4,"")</f>
        <v/>
      </c>
      <c r="AC259" s="32">
        <v>49</v>
      </c>
      <c r="AD259" s="35" t="s">
        <v>61</v>
      </c>
      <c r="AE259" s="38" t="str">
        <f t="shared" ref="AE259:AN259" ca="1" si="378">IFERROR(AE53/AE$4,"")</f>
        <v/>
      </c>
      <c r="AF259" s="38" t="str">
        <f t="shared" ca="1" si="378"/>
        <v/>
      </c>
      <c r="AG259" s="38" t="str">
        <f t="shared" ca="1" si="378"/>
        <v/>
      </c>
      <c r="AH259" s="38" t="str">
        <f t="shared" ca="1" si="378"/>
        <v/>
      </c>
      <c r="AI259" s="38" t="str">
        <f t="shared" ca="1" si="378"/>
        <v/>
      </c>
      <c r="AJ259" s="38" t="str">
        <f t="shared" ca="1" si="378"/>
        <v/>
      </c>
      <c r="AK259" s="38" t="str">
        <f t="shared" ca="1" si="378"/>
        <v/>
      </c>
      <c r="AL259" s="38" t="str">
        <f t="shared" ca="1" si="378"/>
        <v/>
      </c>
      <c r="AM259" s="38" t="str">
        <f t="shared" ca="1" si="378"/>
        <v/>
      </c>
      <c r="AN259" s="38" t="str">
        <f t="shared" ca="1" si="378"/>
        <v/>
      </c>
      <c r="AO259" s="38" t="str">
        <f t="shared" ref="AN259:AO259" ca="1" si="379">IFERROR(AO53/AO$4,"")</f>
        <v/>
      </c>
      <c r="AP259" s="30"/>
      <c r="AQ259" s="35" t="s">
        <v>61</v>
      </c>
      <c r="AR259" s="39" t="str">
        <f>IFERROR(IF(#REF!=TRUE,'DATA - økonomi'!AM53,IF(#REF!=TRUE,'DATA - økonomi'!AM155,IF(#REF!=TRUE,'DATA - økonomi'!AM257,IF(#REF!=TRUE,'DATA - økonomi'!AM359,IF(#REF!=TRUE,'DATA - økonomi'!AM359+'DATA - økonomi'!AM257+'DATA - økonomi'!AM155,"")))))/AR156*1000,"")</f>
        <v/>
      </c>
      <c r="AS259" s="39" t="str">
        <f>IFERROR(IF(#REF!=TRUE,'DATA - økonomi'!AN53,IF(#REF!=TRUE,'DATA - økonomi'!AN155,IF(#REF!=TRUE,'DATA - økonomi'!AN257,IF(#REF!=TRUE,'DATA - økonomi'!AN359,IF(#REF!=TRUE,'DATA - økonomi'!AN359+'DATA - økonomi'!AN257+'DATA - økonomi'!AN155,"")))))/AS156*1000,"")</f>
        <v/>
      </c>
      <c r="AT259" s="39" t="str">
        <f>IFERROR(IF(#REF!=TRUE,'DATA - økonomi'!AO53,IF(#REF!=TRUE,'DATA - økonomi'!AO155,IF(#REF!=TRUE,'DATA - økonomi'!AO257,IF(#REF!=TRUE,'DATA - økonomi'!AO359,IF(#REF!=TRUE,'DATA - økonomi'!AO359+'DATA - økonomi'!AO257+'DATA - økonomi'!AO155,"")))))/AT156*1000,"")</f>
        <v/>
      </c>
      <c r="AU259" s="39" t="str">
        <f>IFERROR(IF(#REF!=TRUE,'DATA - økonomi'!AP53,IF(#REF!=TRUE,'DATA - økonomi'!AP155,IF(#REF!=TRUE,'DATA - økonomi'!AP257,IF(#REF!=TRUE,'DATA - økonomi'!AP359,IF(#REF!=TRUE,'DATA - økonomi'!AP359+'DATA - økonomi'!AP257+'DATA - økonomi'!AP155,"")))))/AU156*1000,"")</f>
        <v/>
      </c>
      <c r="AV259" s="39" t="str">
        <f>IFERROR(IF(#REF!=TRUE,'DATA - økonomi'!AQ53,IF(#REF!=TRUE,'DATA - økonomi'!AQ155,IF(#REF!=TRUE,'DATA - økonomi'!AQ257,IF(#REF!=TRUE,'DATA - økonomi'!AQ359,IF(#REF!=TRUE,'DATA - økonomi'!AQ359+'DATA - økonomi'!AQ257+'DATA - økonomi'!AQ155,"")))))/AV156*1000,"")</f>
        <v/>
      </c>
      <c r="AW259" s="39" t="str">
        <f>IFERROR(IF(#REF!=TRUE,'DATA - økonomi'!AR53,IF(#REF!=TRUE,'DATA - økonomi'!AR155,IF(#REF!=TRUE,'DATA - økonomi'!AR257,IF(#REF!=TRUE,'DATA - økonomi'!AR359,IF(#REF!=TRUE,'DATA - økonomi'!AR359+'DATA - økonomi'!AR257+'DATA - økonomi'!AR155,"")))))/AW156*1000,"")</f>
        <v/>
      </c>
      <c r="AX259" s="39" t="str">
        <f>IFERROR(IF(#REF!=TRUE,'DATA - økonomi'!AS53,IF(#REF!=TRUE,'DATA - økonomi'!AS155,IF(#REF!=TRUE,'DATA - økonomi'!AS257,IF(#REF!=TRUE,'DATA - økonomi'!AS359,IF(#REF!=TRUE,'DATA - økonomi'!AS359+'DATA - økonomi'!AS257+'DATA - økonomi'!AS155,"")))))/AX156*1000,"")</f>
        <v/>
      </c>
      <c r="AY259" s="39" t="str">
        <f>IFERROR(IF(#REF!=TRUE,'DATA - økonomi'!AT53,IF(#REF!=TRUE,'DATA - økonomi'!AT155,IF(#REF!=TRUE,'DATA - økonomi'!AT257,IF(#REF!=TRUE,'DATA - økonomi'!AT359,IF(#REF!=TRUE,'DATA - økonomi'!AT359+'DATA - økonomi'!AT257+'DATA - økonomi'!AT155,"")))))/AY156*1000,"")</f>
        <v/>
      </c>
      <c r="AZ259" s="39" t="str">
        <f>IFERROR(IF(#REF!=TRUE,'DATA - økonomi'!AU53,IF(#REF!=TRUE,'DATA - økonomi'!AU155,IF(#REF!=TRUE,'DATA - økonomi'!AU257,IF(#REF!=TRUE,'DATA - økonomi'!AU359,IF(#REF!=TRUE,'DATA - økonomi'!AU359+'DATA - økonomi'!AU257+'DATA - økonomi'!AU155,"")))))/AZ156*1000,"")</f>
        <v/>
      </c>
      <c r="BA259" s="39" t="str">
        <f>IFERROR(IF(#REF!=TRUE,'DATA - økonomi'!AV53,IF(#REF!=TRUE,'DATA - økonomi'!AV155,IF(#REF!=TRUE,'DATA - økonomi'!AV257,IF(#REF!=TRUE,'DATA - økonomi'!AV359,IF(#REF!=TRUE,'DATA - økonomi'!AV359+'DATA - økonomi'!AV257+'DATA - økonomi'!AV155,"")))))/BA156*1000,"")</f>
        <v/>
      </c>
      <c r="BB259" s="39" t="str">
        <f>IFERROR(IF(#REF!=TRUE,'DATA - økonomi'!AW53,IF(#REF!=TRUE,'DATA - økonomi'!AW155,IF(#REF!=TRUE,'DATA - økonomi'!AW257,IF(#REF!=TRUE,'DATA - økonomi'!AW359,IF(#REF!=TRUE,'DATA - økonomi'!AW359+'DATA - økonomi'!AW257+'DATA - økonomi'!AW155,"")))))/BB156*1000,"")</f>
        <v/>
      </c>
      <c r="BC259" s="30"/>
    </row>
    <row r="260" spans="1:55" x14ac:dyDescent="0.25">
      <c r="A260" s="32">
        <v>50</v>
      </c>
      <c r="B260" s="35" t="s">
        <v>62</v>
      </c>
      <c r="C260" s="38" t="str">
        <f t="shared" ref="C260:L260" ca="1" si="380">IFERROR(C54/C$4,"")</f>
        <v/>
      </c>
      <c r="D260" s="38" t="str">
        <f t="shared" ca="1" si="380"/>
        <v/>
      </c>
      <c r="E260" s="38" t="str">
        <f t="shared" ca="1" si="380"/>
        <v/>
      </c>
      <c r="F260" s="38" t="str">
        <f t="shared" ca="1" si="380"/>
        <v/>
      </c>
      <c r="G260" s="38" t="str">
        <f t="shared" ca="1" si="380"/>
        <v/>
      </c>
      <c r="H260" s="38" t="str">
        <f t="shared" ca="1" si="380"/>
        <v/>
      </c>
      <c r="I260" s="38" t="str">
        <f t="shared" ca="1" si="380"/>
        <v/>
      </c>
      <c r="J260" s="38" t="str">
        <f t="shared" ca="1" si="380"/>
        <v/>
      </c>
      <c r="K260" s="38" t="str">
        <f t="shared" ca="1" si="380"/>
        <v/>
      </c>
      <c r="L260" s="38" t="str">
        <f t="shared" ca="1" si="380"/>
        <v/>
      </c>
      <c r="M260" s="38" t="str">
        <f t="shared" ref="M260:N260" ca="1" si="381">IFERROR(M54/M$4,"")</f>
        <v/>
      </c>
      <c r="N260" s="38" t="str">
        <f t="shared" ca="1" si="381"/>
        <v/>
      </c>
      <c r="O260" s="32">
        <v>50</v>
      </c>
      <c r="P260" s="35" t="s">
        <v>62</v>
      </c>
      <c r="Q260" s="38" t="str">
        <f t="shared" ref="Q260:AA260" ca="1" si="382">IFERROR(Q54/Q$4,"")</f>
        <v/>
      </c>
      <c r="R260" s="38" t="str">
        <f t="shared" ca="1" si="382"/>
        <v/>
      </c>
      <c r="S260" s="38" t="str">
        <f t="shared" ca="1" si="382"/>
        <v/>
      </c>
      <c r="T260" s="38" t="str">
        <f t="shared" ca="1" si="382"/>
        <v/>
      </c>
      <c r="U260" s="38" t="str">
        <f t="shared" ca="1" si="382"/>
        <v/>
      </c>
      <c r="V260" s="38" t="str">
        <f t="shared" ca="1" si="382"/>
        <v/>
      </c>
      <c r="W260" s="38" t="str">
        <f t="shared" ca="1" si="382"/>
        <v/>
      </c>
      <c r="X260" s="38" t="str">
        <f t="shared" ca="1" si="382"/>
        <v/>
      </c>
      <c r="Y260" s="38" t="str">
        <f t="shared" ca="1" si="382"/>
        <v/>
      </c>
      <c r="Z260" s="38" t="str">
        <f t="shared" ca="1" si="382"/>
        <v/>
      </c>
      <c r="AA260" s="38" t="str">
        <f t="shared" ca="1" si="382"/>
        <v/>
      </c>
      <c r="AB260" s="38" t="str">
        <f t="shared" ref="AA260:AB260" ca="1" si="383">IFERROR(AB54/AB$4,"")</f>
        <v/>
      </c>
      <c r="AC260" s="32">
        <v>50</v>
      </c>
      <c r="AD260" s="35" t="s">
        <v>62</v>
      </c>
      <c r="AE260" s="38" t="str">
        <f t="shared" ref="AE260:AN260" ca="1" si="384">IFERROR(AE54/AE$4,"")</f>
        <v/>
      </c>
      <c r="AF260" s="38" t="str">
        <f t="shared" ca="1" si="384"/>
        <v/>
      </c>
      <c r="AG260" s="38" t="str">
        <f t="shared" ca="1" si="384"/>
        <v/>
      </c>
      <c r="AH260" s="38" t="str">
        <f t="shared" ca="1" si="384"/>
        <v/>
      </c>
      <c r="AI260" s="38" t="str">
        <f t="shared" ca="1" si="384"/>
        <v/>
      </c>
      <c r="AJ260" s="38" t="str">
        <f t="shared" ca="1" si="384"/>
        <v/>
      </c>
      <c r="AK260" s="38" t="str">
        <f t="shared" ca="1" si="384"/>
        <v/>
      </c>
      <c r="AL260" s="38" t="str">
        <f t="shared" ca="1" si="384"/>
        <v/>
      </c>
      <c r="AM260" s="38" t="str">
        <f t="shared" ca="1" si="384"/>
        <v/>
      </c>
      <c r="AN260" s="38" t="str">
        <f t="shared" ca="1" si="384"/>
        <v/>
      </c>
      <c r="AO260" s="38" t="str">
        <f t="shared" ref="AN260:AO260" ca="1" si="385">IFERROR(AO54/AO$4,"")</f>
        <v/>
      </c>
      <c r="AP260" s="30"/>
      <c r="AQ260" s="35" t="s">
        <v>62</v>
      </c>
      <c r="AR260" s="39" t="str">
        <f>IFERROR(IF(#REF!=TRUE,'DATA - økonomi'!AM54,IF(#REF!=TRUE,'DATA - økonomi'!AM156,IF(#REF!=TRUE,'DATA - økonomi'!AM258,IF(#REF!=TRUE,'DATA - økonomi'!AM360,IF(#REF!=TRUE,'DATA - økonomi'!AM360+'DATA - økonomi'!AM258+'DATA - økonomi'!AM156,"")))))/AR157*1000,"")</f>
        <v/>
      </c>
      <c r="AS260" s="39" t="str">
        <f>IFERROR(IF(#REF!=TRUE,'DATA - økonomi'!AN54,IF(#REF!=TRUE,'DATA - økonomi'!AN156,IF(#REF!=TRUE,'DATA - økonomi'!AN258,IF(#REF!=TRUE,'DATA - økonomi'!AN360,IF(#REF!=TRUE,'DATA - økonomi'!AN360+'DATA - økonomi'!AN258+'DATA - økonomi'!AN156,"")))))/AS157*1000,"")</f>
        <v/>
      </c>
      <c r="AT260" s="39" t="str">
        <f>IFERROR(IF(#REF!=TRUE,'DATA - økonomi'!AO54,IF(#REF!=TRUE,'DATA - økonomi'!AO156,IF(#REF!=TRUE,'DATA - økonomi'!AO258,IF(#REF!=TRUE,'DATA - økonomi'!AO360,IF(#REF!=TRUE,'DATA - økonomi'!AO360+'DATA - økonomi'!AO258+'DATA - økonomi'!AO156,"")))))/AT157*1000,"")</f>
        <v/>
      </c>
      <c r="AU260" s="39" t="str">
        <f>IFERROR(IF(#REF!=TRUE,'DATA - økonomi'!AP54,IF(#REF!=TRUE,'DATA - økonomi'!AP156,IF(#REF!=TRUE,'DATA - økonomi'!AP258,IF(#REF!=TRUE,'DATA - økonomi'!AP360,IF(#REF!=TRUE,'DATA - økonomi'!AP360+'DATA - økonomi'!AP258+'DATA - økonomi'!AP156,"")))))/AU157*1000,"")</f>
        <v/>
      </c>
      <c r="AV260" s="39" t="str">
        <f>IFERROR(IF(#REF!=TRUE,'DATA - økonomi'!AQ54,IF(#REF!=TRUE,'DATA - økonomi'!AQ156,IF(#REF!=TRUE,'DATA - økonomi'!AQ258,IF(#REF!=TRUE,'DATA - økonomi'!AQ360,IF(#REF!=TRUE,'DATA - økonomi'!AQ360+'DATA - økonomi'!AQ258+'DATA - økonomi'!AQ156,"")))))/AV157*1000,"")</f>
        <v/>
      </c>
      <c r="AW260" s="39" t="str">
        <f>IFERROR(IF(#REF!=TRUE,'DATA - økonomi'!AR54,IF(#REF!=TRUE,'DATA - økonomi'!AR156,IF(#REF!=TRUE,'DATA - økonomi'!AR258,IF(#REF!=TRUE,'DATA - økonomi'!AR360,IF(#REF!=TRUE,'DATA - økonomi'!AR360+'DATA - økonomi'!AR258+'DATA - økonomi'!AR156,"")))))/AW157*1000,"")</f>
        <v/>
      </c>
      <c r="AX260" s="39" t="str">
        <f>IFERROR(IF(#REF!=TRUE,'DATA - økonomi'!AS54,IF(#REF!=TRUE,'DATA - økonomi'!AS156,IF(#REF!=TRUE,'DATA - økonomi'!AS258,IF(#REF!=TRUE,'DATA - økonomi'!AS360,IF(#REF!=TRUE,'DATA - økonomi'!AS360+'DATA - økonomi'!AS258+'DATA - økonomi'!AS156,"")))))/AX157*1000,"")</f>
        <v/>
      </c>
      <c r="AY260" s="39" t="str">
        <f>IFERROR(IF(#REF!=TRUE,'DATA - økonomi'!AT54,IF(#REF!=TRUE,'DATA - økonomi'!AT156,IF(#REF!=TRUE,'DATA - økonomi'!AT258,IF(#REF!=TRUE,'DATA - økonomi'!AT360,IF(#REF!=TRUE,'DATA - økonomi'!AT360+'DATA - økonomi'!AT258+'DATA - økonomi'!AT156,"")))))/AY157*1000,"")</f>
        <v/>
      </c>
      <c r="AZ260" s="39" t="str">
        <f>IFERROR(IF(#REF!=TRUE,'DATA - økonomi'!AU54,IF(#REF!=TRUE,'DATA - økonomi'!AU156,IF(#REF!=TRUE,'DATA - økonomi'!AU258,IF(#REF!=TRUE,'DATA - økonomi'!AU360,IF(#REF!=TRUE,'DATA - økonomi'!AU360+'DATA - økonomi'!AU258+'DATA - økonomi'!AU156,"")))))/AZ157*1000,"")</f>
        <v/>
      </c>
      <c r="BA260" s="39" t="str">
        <f>IFERROR(IF(#REF!=TRUE,'DATA - økonomi'!AV54,IF(#REF!=TRUE,'DATA - økonomi'!AV156,IF(#REF!=TRUE,'DATA - økonomi'!AV258,IF(#REF!=TRUE,'DATA - økonomi'!AV360,IF(#REF!=TRUE,'DATA - økonomi'!AV360+'DATA - økonomi'!AV258+'DATA - økonomi'!AV156,"")))))/BA157*1000,"")</f>
        <v/>
      </c>
      <c r="BB260" s="39" t="str">
        <f>IFERROR(IF(#REF!=TRUE,'DATA - økonomi'!AW54,IF(#REF!=TRUE,'DATA - økonomi'!AW156,IF(#REF!=TRUE,'DATA - økonomi'!AW258,IF(#REF!=TRUE,'DATA - økonomi'!AW360,IF(#REF!=TRUE,'DATA - økonomi'!AW360+'DATA - økonomi'!AW258+'DATA - økonomi'!AW156,"")))))/BB157*1000,"")</f>
        <v/>
      </c>
      <c r="BC260" s="30"/>
    </row>
    <row r="261" spans="1:55" x14ac:dyDescent="0.25">
      <c r="A261" s="32">
        <v>51</v>
      </c>
      <c r="B261" s="35" t="s">
        <v>63</v>
      </c>
      <c r="C261" s="38" t="str">
        <f t="shared" ref="C261:L261" ca="1" si="386">IFERROR(C55/C$4,"")</f>
        <v/>
      </c>
      <c r="D261" s="38" t="str">
        <f t="shared" ca="1" si="386"/>
        <v/>
      </c>
      <c r="E261" s="38" t="str">
        <f t="shared" ca="1" si="386"/>
        <v/>
      </c>
      <c r="F261" s="38" t="str">
        <f t="shared" ca="1" si="386"/>
        <v/>
      </c>
      <c r="G261" s="38" t="str">
        <f t="shared" ca="1" si="386"/>
        <v/>
      </c>
      <c r="H261" s="38" t="str">
        <f t="shared" ca="1" si="386"/>
        <v/>
      </c>
      <c r="I261" s="38" t="str">
        <f t="shared" ca="1" si="386"/>
        <v/>
      </c>
      <c r="J261" s="38" t="str">
        <f t="shared" ca="1" si="386"/>
        <v/>
      </c>
      <c r="K261" s="38" t="str">
        <f t="shared" ca="1" si="386"/>
        <v/>
      </c>
      <c r="L261" s="38" t="str">
        <f t="shared" ca="1" si="386"/>
        <v/>
      </c>
      <c r="M261" s="38" t="str">
        <f t="shared" ref="M261:N261" ca="1" si="387">IFERROR(M55/M$4,"")</f>
        <v/>
      </c>
      <c r="N261" s="38" t="str">
        <f t="shared" ca="1" si="387"/>
        <v/>
      </c>
      <c r="O261" s="32">
        <v>51</v>
      </c>
      <c r="P261" s="35" t="s">
        <v>63</v>
      </c>
      <c r="Q261" s="38" t="str">
        <f t="shared" ref="Q261:AA261" ca="1" si="388">IFERROR(Q55/Q$4,"")</f>
        <v/>
      </c>
      <c r="R261" s="38" t="str">
        <f t="shared" ca="1" si="388"/>
        <v/>
      </c>
      <c r="S261" s="38" t="str">
        <f t="shared" ca="1" si="388"/>
        <v/>
      </c>
      <c r="T261" s="38" t="str">
        <f t="shared" ca="1" si="388"/>
        <v/>
      </c>
      <c r="U261" s="38" t="str">
        <f t="shared" ca="1" si="388"/>
        <v/>
      </c>
      <c r="V261" s="38" t="str">
        <f t="shared" ca="1" si="388"/>
        <v/>
      </c>
      <c r="W261" s="38" t="str">
        <f t="shared" ca="1" si="388"/>
        <v/>
      </c>
      <c r="X261" s="38" t="str">
        <f t="shared" ca="1" si="388"/>
        <v/>
      </c>
      <c r="Y261" s="38" t="str">
        <f t="shared" ca="1" si="388"/>
        <v/>
      </c>
      <c r="Z261" s="38" t="str">
        <f t="shared" ca="1" si="388"/>
        <v/>
      </c>
      <c r="AA261" s="38" t="str">
        <f t="shared" ca="1" si="388"/>
        <v/>
      </c>
      <c r="AB261" s="38" t="str">
        <f t="shared" ref="AA261:AB261" ca="1" si="389">IFERROR(AB55/AB$4,"")</f>
        <v/>
      </c>
      <c r="AC261" s="32">
        <v>51</v>
      </c>
      <c r="AD261" s="35" t="s">
        <v>63</v>
      </c>
      <c r="AE261" s="38" t="str">
        <f t="shared" ref="AE261:AN261" ca="1" si="390">IFERROR(AE55/AE$4,"")</f>
        <v/>
      </c>
      <c r="AF261" s="38" t="str">
        <f t="shared" ca="1" si="390"/>
        <v/>
      </c>
      <c r="AG261" s="38" t="str">
        <f t="shared" ca="1" si="390"/>
        <v/>
      </c>
      <c r="AH261" s="38" t="str">
        <f t="shared" ca="1" si="390"/>
        <v/>
      </c>
      <c r="AI261" s="38" t="str">
        <f t="shared" ca="1" si="390"/>
        <v/>
      </c>
      <c r="AJ261" s="38" t="str">
        <f t="shared" ca="1" si="390"/>
        <v/>
      </c>
      <c r="AK261" s="38" t="str">
        <f t="shared" ca="1" si="390"/>
        <v/>
      </c>
      <c r="AL261" s="38" t="str">
        <f t="shared" ca="1" si="390"/>
        <v/>
      </c>
      <c r="AM261" s="38" t="str">
        <f t="shared" ca="1" si="390"/>
        <v/>
      </c>
      <c r="AN261" s="38" t="str">
        <f t="shared" ca="1" si="390"/>
        <v/>
      </c>
      <c r="AO261" s="38" t="str">
        <f t="shared" ref="AN261:AO261" ca="1" si="391">IFERROR(AO55/AO$4,"")</f>
        <v/>
      </c>
      <c r="AP261" s="30"/>
      <c r="AQ261" s="35" t="s">
        <v>63</v>
      </c>
      <c r="AR261" s="39" t="str">
        <f>IFERROR(IF(#REF!=TRUE,'DATA - økonomi'!AM55,IF(#REF!=TRUE,'DATA - økonomi'!AM157,IF(#REF!=TRUE,'DATA - økonomi'!AM259,IF(#REF!=TRUE,'DATA - økonomi'!AM361,IF(#REF!=TRUE,'DATA - økonomi'!AM361+'DATA - økonomi'!AM259+'DATA - økonomi'!AM157,"")))))/AR158*1000,"")</f>
        <v/>
      </c>
      <c r="AS261" s="39" t="str">
        <f>IFERROR(IF(#REF!=TRUE,'DATA - økonomi'!AN55,IF(#REF!=TRUE,'DATA - økonomi'!AN157,IF(#REF!=TRUE,'DATA - økonomi'!AN259,IF(#REF!=TRUE,'DATA - økonomi'!AN361,IF(#REF!=TRUE,'DATA - økonomi'!AN361+'DATA - økonomi'!AN259+'DATA - økonomi'!AN157,"")))))/AS158*1000,"")</f>
        <v/>
      </c>
      <c r="AT261" s="39" t="str">
        <f>IFERROR(IF(#REF!=TRUE,'DATA - økonomi'!AO55,IF(#REF!=TRUE,'DATA - økonomi'!AO157,IF(#REF!=TRUE,'DATA - økonomi'!AO259,IF(#REF!=TRUE,'DATA - økonomi'!AO361,IF(#REF!=TRUE,'DATA - økonomi'!AO361+'DATA - økonomi'!AO259+'DATA - økonomi'!AO157,"")))))/AT158*1000,"")</f>
        <v/>
      </c>
      <c r="AU261" s="39" t="str">
        <f>IFERROR(IF(#REF!=TRUE,'DATA - økonomi'!AP55,IF(#REF!=TRUE,'DATA - økonomi'!AP157,IF(#REF!=TRUE,'DATA - økonomi'!AP259,IF(#REF!=TRUE,'DATA - økonomi'!AP361,IF(#REF!=TRUE,'DATA - økonomi'!AP361+'DATA - økonomi'!AP259+'DATA - økonomi'!AP157,"")))))/AU158*1000,"")</f>
        <v/>
      </c>
      <c r="AV261" s="39" t="str">
        <f>IFERROR(IF(#REF!=TRUE,'DATA - økonomi'!AQ55,IF(#REF!=TRUE,'DATA - økonomi'!AQ157,IF(#REF!=TRUE,'DATA - økonomi'!AQ259,IF(#REF!=TRUE,'DATA - økonomi'!AQ361,IF(#REF!=TRUE,'DATA - økonomi'!AQ361+'DATA - økonomi'!AQ259+'DATA - økonomi'!AQ157,"")))))/AV158*1000,"")</f>
        <v/>
      </c>
      <c r="AW261" s="39" t="str">
        <f>IFERROR(IF(#REF!=TRUE,'DATA - økonomi'!AR55,IF(#REF!=TRUE,'DATA - økonomi'!AR157,IF(#REF!=TRUE,'DATA - økonomi'!AR259,IF(#REF!=TRUE,'DATA - økonomi'!AR361,IF(#REF!=TRUE,'DATA - økonomi'!AR361+'DATA - økonomi'!AR259+'DATA - økonomi'!AR157,"")))))/AW158*1000,"")</f>
        <v/>
      </c>
      <c r="AX261" s="39" t="str">
        <f>IFERROR(IF(#REF!=TRUE,'DATA - økonomi'!AS55,IF(#REF!=TRUE,'DATA - økonomi'!AS157,IF(#REF!=TRUE,'DATA - økonomi'!AS259,IF(#REF!=TRUE,'DATA - økonomi'!AS361,IF(#REF!=TRUE,'DATA - økonomi'!AS361+'DATA - økonomi'!AS259+'DATA - økonomi'!AS157,"")))))/AX158*1000,"")</f>
        <v/>
      </c>
      <c r="AY261" s="39" t="str">
        <f>IFERROR(IF(#REF!=TRUE,'DATA - økonomi'!AT55,IF(#REF!=TRUE,'DATA - økonomi'!AT157,IF(#REF!=TRUE,'DATA - økonomi'!AT259,IF(#REF!=TRUE,'DATA - økonomi'!AT361,IF(#REF!=TRUE,'DATA - økonomi'!AT361+'DATA - økonomi'!AT259+'DATA - økonomi'!AT157,"")))))/AY158*1000,"")</f>
        <v/>
      </c>
      <c r="AZ261" s="39" t="str">
        <f>IFERROR(IF(#REF!=TRUE,'DATA - økonomi'!AU55,IF(#REF!=TRUE,'DATA - økonomi'!AU157,IF(#REF!=TRUE,'DATA - økonomi'!AU259,IF(#REF!=TRUE,'DATA - økonomi'!AU361,IF(#REF!=TRUE,'DATA - økonomi'!AU361+'DATA - økonomi'!AU259+'DATA - økonomi'!AU157,"")))))/AZ158*1000,"")</f>
        <v/>
      </c>
      <c r="BA261" s="39" t="str">
        <f>IFERROR(IF(#REF!=TRUE,'DATA - økonomi'!AV55,IF(#REF!=TRUE,'DATA - økonomi'!AV157,IF(#REF!=TRUE,'DATA - økonomi'!AV259,IF(#REF!=TRUE,'DATA - økonomi'!AV361,IF(#REF!=TRUE,'DATA - økonomi'!AV361+'DATA - økonomi'!AV259+'DATA - økonomi'!AV157,"")))))/BA158*1000,"")</f>
        <v/>
      </c>
      <c r="BB261" s="39" t="str">
        <f>IFERROR(IF(#REF!=TRUE,'DATA - økonomi'!AW55,IF(#REF!=TRUE,'DATA - økonomi'!AW157,IF(#REF!=TRUE,'DATA - økonomi'!AW259,IF(#REF!=TRUE,'DATA - økonomi'!AW361,IF(#REF!=TRUE,'DATA - økonomi'!AW361+'DATA - økonomi'!AW259+'DATA - økonomi'!AW157,"")))))/BB158*1000,"")</f>
        <v/>
      </c>
      <c r="BC261" s="30"/>
    </row>
    <row r="262" spans="1:55" x14ac:dyDescent="0.25">
      <c r="A262" s="32">
        <v>52</v>
      </c>
      <c r="B262" s="35" t="s">
        <v>64</v>
      </c>
      <c r="C262" s="38" t="str">
        <f t="shared" ref="C262:L262" ca="1" si="392">IFERROR(C56/C$4,"")</f>
        <v/>
      </c>
      <c r="D262" s="38" t="str">
        <f t="shared" ca="1" si="392"/>
        <v/>
      </c>
      <c r="E262" s="38" t="str">
        <f t="shared" ca="1" si="392"/>
        <v/>
      </c>
      <c r="F262" s="38" t="str">
        <f t="shared" ca="1" si="392"/>
        <v/>
      </c>
      <c r="G262" s="38" t="str">
        <f t="shared" ca="1" si="392"/>
        <v/>
      </c>
      <c r="H262" s="38" t="str">
        <f t="shared" ca="1" si="392"/>
        <v/>
      </c>
      <c r="I262" s="38" t="str">
        <f t="shared" ca="1" si="392"/>
        <v/>
      </c>
      <c r="J262" s="38" t="str">
        <f t="shared" ca="1" si="392"/>
        <v/>
      </c>
      <c r="K262" s="38" t="str">
        <f t="shared" ca="1" si="392"/>
        <v/>
      </c>
      <c r="L262" s="38" t="str">
        <f t="shared" ca="1" si="392"/>
        <v/>
      </c>
      <c r="M262" s="38" t="str">
        <f t="shared" ref="M262:N262" ca="1" si="393">IFERROR(M56/M$4,"")</f>
        <v/>
      </c>
      <c r="N262" s="38" t="str">
        <f t="shared" ca="1" si="393"/>
        <v/>
      </c>
      <c r="O262" s="32">
        <v>52</v>
      </c>
      <c r="P262" s="35" t="s">
        <v>64</v>
      </c>
      <c r="Q262" s="38" t="str">
        <f t="shared" ref="Q262:AA262" ca="1" si="394">IFERROR(Q56/Q$4,"")</f>
        <v/>
      </c>
      <c r="R262" s="38" t="str">
        <f t="shared" ca="1" si="394"/>
        <v/>
      </c>
      <c r="S262" s="38" t="str">
        <f t="shared" ca="1" si="394"/>
        <v/>
      </c>
      <c r="T262" s="38" t="str">
        <f t="shared" ca="1" si="394"/>
        <v/>
      </c>
      <c r="U262" s="38" t="str">
        <f t="shared" ca="1" si="394"/>
        <v/>
      </c>
      <c r="V262" s="38" t="str">
        <f t="shared" ca="1" si="394"/>
        <v/>
      </c>
      <c r="W262" s="38" t="str">
        <f t="shared" ca="1" si="394"/>
        <v/>
      </c>
      <c r="X262" s="38" t="str">
        <f t="shared" ca="1" si="394"/>
        <v/>
      </c>
      <c r="Y262" s="38" t="str">
        <f t="shared" ca="1" si="394"/>
        <v/>
      </c>
      <c r="Z262" s="38" t="str">
        <f t="shared" ca="1" si="394"/>
        <v/>
      </c>
      <c r="AA262" s="38" t="str">
        <f t="shared" ca="1" si="394"/>
        <v/>
      </c>
      <c r="AB262" s="38" t="str">
        <f t="shared" ref="AA262:AB262" ca="1" si="395">IFERROR(AB56/AB$4,"")</f>
        <v/>
      </c>
      <c r="AC262" s="32">
        <v>52</v>
      </c>
      <c r="AD262" s="35" t="s">
        <v>64</v>
      </c>
      <c r="AE262" s="38" t="str">
        <f t="shared" ref="AE262:AN262" ca="1" si="396">IFERROR(AE56/AE$4,"")</f>
        <v/>
      </c>
      <c r="AF262" s="38" t="str">
        <f t="shared" ca="1" si="396"/>
        <v/>
      </c>
      <c r="AG262" s="38" t="str">
        <f t="shared" ca="1" si="396"/>
        <v/>
      </c>
      <c r="AH262" s="38" t="str">
        <f t="shared" ca="1" si="396"/>
        <v/>
      </c>
      <c r="AI262" s="38" t="str">
        <f t="shared" ca="1" si="396"/>
        <v/>
      </c>
      <c r="AJ262" s="38" t="str">
        <f t="shared" ca="1" si="396"/>
        <v/>
      </c>
      <c r="AK262" s="38" t="str">
        <f t="shared" ca="1" si="396"/>
        <v/>
      </c>
      <c r="AL262" s="38" t="str">
        <f t="shared" ca="1" si="396"/>
        <v/>
      </c>
      <c r="AM262" s="38" t="str">
        <f t="shared" ca="1" si="396"/>
        <v/>
      </c>
      <c r="AN262" s="38" t="str">
        <f t="shared" ca="1" si="396"/>
        <v/>
      </c>
      <c r="AO262" s="38" t="str">
        <f t="shared" ref="AN262:AO262" ca="1" si="397">IFERROR(AO56/AO$4,"")</f>
        <v/>
      </c>
      <c r="AP262" s="30"/>
      <c r="AQ262" s="35" t="s">
        <v>64</v>
      </c>
      <c r="AR262" s="39" t="str">
        <f>IFERROR(IF(#REF!=TRUE,'DATA - økonomi'!AM56,IF(#REF!=TRUE,'DATA - økonomi'!AM158,IF(#REF!=TRUE,'DATA - økonomi'!AM260,IF(#REF!=TRUE,'DATA - økonomi'!AM362,IF(#REF!=TRUE,'DATA - økonomi'!AM362+'DATA - økonomi'!AM260+'DATA - økonomi'!AM158,"")))))/AR159*1000,"")</f>
        <v/>
      </c>
      <c r="AS262" s="39" t="str">
        <f>IFERROR(IF(#REF!=TRUE,'DATA - økonomi'!AN56,IF(#REF!=TRUE,'DATA - økonomi'!AN158,IF(#REF!=TRUE,'DATA - økonomi'!AN260,IF(#REF!=TRUE,'DATA - økonomi'!AN362,IF(#REF!=TRUE,'DATA - økonomi'!AN362+'DATA - økonomi'!AN260+'DATA - økonomi'!AN158,"")))))/AS159*1000,"")</f>
        <v/>
      </c>
      <c r="AT262" s="39" t="str">
        <f>IFERROR(IF(#REF!=TRUE,'DATA - økonomi'!AO56,IF(#REF!=TRUE,'DATA - økonomi'!AO158,IF(#REF!=TRUE,'DATA - økonomi'!AO260,IF(#REF!=TRUE,'DATA - økonomi'!AO362,IF(#REF!=TRUE,'DATA - økonomi'!AO362+'DATA - økonomi'!AO260+'DATA - økonomi'!AO158,"")))))/AT159*1000,"")</f>
        <v/>
      </c>
      <c r="AU262" s="39" t="str">
        <f>IFERROR(IF(#REF!=TRUE,'DATA - økonomi'!AP56,IF(#REF!=TRUE,'DATA - økonomi'!AP158,IF(#REF!=TRUE,'DATA - økonomi'!AP260,IF(#REF!=TRUE,'DATA - økonomi'!AP362,IF(#REF!=TRUE,'DATA - økonomi'!AP362+'DATA - økonomi'!AP260+'DATA - økonomi'!AP158,"")))))/AU159*1000,"")</f>
        <v/>
      </c>
      <c r="AV262" s="39" t="str">
        <f>IFERROR(IF(#REF!=TRUE,'DATA - økonomi'!AQ56,IF(#REF!=TRUE,'DATA - økonomi'!AQ158,IF(#REF!=TRUE,'DATA - økonomi'!AQ260,IF(#REF!=TRUE,'DATA - økonomi'!AQ362,IF(#REF!=TRUE,'DATA - økonomi'!AQ362+'DATA - økonomi'!AQ260+'DATA - økonomi'!AQ158,"")))))/AV159*1000,"")</f>
        <v/>
      </c>
      <c r="AW262" s="39" t="str">
        <f>IFERROR(IF(#REF!=TRUE,'DATA - økonomi'!AR56,IF(#REF!=TRUE,'DATA - økonomi'!AR158,IF(#REF!=TRUE,'DATA - økonomi'!AR260,IF(#REF!=TRUE,'DATA - økonomi'!AR362,IF(#REF!=TRUE,'DATA - økonomi'!AR362+'DATA - økonomi'!AR260+'DATA - økonomi'!AR158,"")))))/AW159*1000,"")</f>
        <v/>
      </c>
      <c r="AX262" s="39" t="str">
        <f>IFERROR(IF(#REF!=TRUE,'DATA - økonomi'!AS56,IF(#REF!=TRUE,'DATA - økonomi'!AS158,IF(#REF!=TRUE,'DATA - økonomi'!AS260,IF(#REF!=TRUE,'DATA - økonomi'!AS362,IF(#REF!=TRUE,'DATA - økonomi'!AS362+'DATA - økonomi'!AS260+'DATA - økonomi'!AS158,"")))))/AX159*1000,"")</f>
        <v/>
      </c>
      <c r="AY262" s="39" t="str">
        <f>IFERROR(IF(#REF!=TRUE,'DATA - økonomi'!AT56,IF(#REF!=TRUE,'DATA - økonomi'!AT158,IF(#REF!=TRUE,'DATA - økonomi'!AT260,IF(#REF!=TRUE,'DATA - økonomi'!AT362,IF(#REF!=TRUE,'DATA - økonomi'!AT362+'DATA - økonomi'!AT260+'DATA - økonomi'!AT158,"")))))/AY159*1000,"")</f>
        <v/>
      </c>
      <c r="AZ262" s="39" t="str">
        <f>IFERROR(IF(#REF!=TRUE,'DATA - økonomi'!AU56,IF(#REF!=TRUE,'DATA - økonomi'!AU158,IF(#REF!=TRUE,'DATA - økonomi'!AU260,IF(#REF!=TRUE,'DATA - økonomi'!AU362,IF(#REF!=TRUE,'DATA - økonomi'!AU362+'DATA - økonomi'!AU260+'DATA - økonomi'!AU158,"")))))/AZ159*1000,"")</f>
        <v/>
      </c>
      <c r="BA262" s="39" t="str">
        <f>IFERROR(IF(#REF!=TRUE,'DATA - økonomi'!AV56,IF(#REF!=TRUE,'DATA - økonomi'!AV158,IF(#REF!=TRUE,'DATA - økonomi'!AV260,IF(#REF!=TRUE,'DATA - økonomi'!AV362,IF(#REF!=TRUE,'DATA - økonomi'!AV362+'DATA - økonomi'!AV260+'DATA - økonomi'!AV158,"")))))/BA159*1000,"")</f>
        <v/>
      </c>
      <c r="BB262" s="39" t="str">
        <f>IFERROR(IF(#REF!=TRUE,'DATA - økonomi'!AW56,IF(#REF!=TRUE,'DATA - økonomi'!AW158,IF(#REF!=TRUE,'DATA - økonomi'!AW260,IF(#REF!=TRUE,'DATA - økonomi'!AW362,IF(#REF!=TRUE,'DATA - økonomi'!AW362+'DATA - økonomi'!AW260+'DATA - økonomi'!AW158,"")))))/BB159*1000,"")</f>
        <v/>
      </c>
      <c r="BC262" s="30"/>
    </row>
    <row r="263" spans="1:55" x14ac:dyDescent="0.25">
      <c r="A263" s="32">
        <v>53</v>
      </c>
      <c r="B263" s="35" t="s">
        <v>65</v>
      </c>
      <c r="C263" s="38" t="str">
        <f t="shared" ref="C263:L263" ca="1" si="398">IFERROR(C57/C$4,"")</f>
        <v/>
      </c>
      <c r="D263" s="38" t="str">
        <f t="shared" ca="1" si="398"/>
        <v/>
      </c>
      <c r="E263" s="38" t="str">
        <f t="shared" ca="1" si="398"/>
        <v/>
      </c>
      <c r="F263" s="38" t="str">
        <f t="shared" ca="1" si="398"/>
        <v/>
      </c>
      <c r="G263" s="38" t="str">
        <f t="shared" ca="1" si="398"/>
        <v/>
      </c>
      <c r="H263" s="38" t="str">
        <f t="shared" ca="1" si="398"/>
        <v/>
      </c>
      <c r="I263" s="38" t="str">
        <f t="shared" ca="1" si="398"/>
        <v/>
      </c>
      <c r="J263" s="38" t="str">
        <f t="shared" ca="1" si="398"/>
        <v/>
      </c>
      <c r="K263" s="38" t="str">
        <f t="shared" ca="1" si="398"/>
        <v/>
      </c>
      <c r="L263" s="38" t="str">
        <f t="shared" ca="1" si="398"/>
        <v/>
      </c>
      <c r="M263" s="38" t="str">
        <f t="shared" ref="M263:N263" ca="1" si="399">IFERROR(M57/M$4,"")</f>
        <v/>
      </c>
      <c r="N263" s="38" t="str">
        <f t="shared" ca="1" si="399"/>
        <v/>
      </c>
      <c r="O263" s="32">
        <v>53</v>
      </c>
      <c r="P263" s="35" t="s">
        <v>65</v>
      </c>
      <c r="Q263" s="38" t="str">
        <f t="shared" ref="Q263:AA263" ca="1" si="400">IFERROR(Q57/Q$4,"")</f>
        <v/>
      </c>
      <c r="R263" s="38" t="str">
        <f t="shared" ca="1" si="400"/>
        <v/>
      </c>
      <c r="S263" s="38" t="str">
        <f t="shared" ca="1" si="400"/>
        <v/>
      </c>
      <c r="T263" s="38" t="str">
        <f t="shared" ca="1" si="400"/>
        <v/>
      </c>
      <c r="U263" s="38" t="str">
        <f t="shared" ca="1" si="400"/>
        <v/>
      </c>
      <c r="V263" s="38" t="str">
        <f t="shared" ca="1" si="400"/>
        <v/>
      </c>
      <c r="W263" s="38" t="str">
        <f t="shared" ca="1" si="400"/>
        <v/>
      </c>
      <c r="X263" s="38" t="str">
        <f t="shared" ca="1" si="400"/>
        <v/>
      </c>
      <c r="Y263" s="38" t="str">
        <f t="shared" ca="1" si="400"/>
        <v/>
      </c>
      <c r="Z263" s="38" t="str">
        <f t="shared" ca="1" si="400"/>
        <v/>
      </c>
      <c r="AA263" s="38" t="str">
        <f t="shared" ca="1" si="400"/>
        <v/>
      </c>
      <c r="AB263" s="38" t="str">
        <f t="shared" ref="AA263:AB263" ca="1" si="401">IFERROR(AB57/AB$4,"")</f>
        <v/>
      </c>
      <c r="AC263" s="32">
        <v>53</v>
      </c>
      <c r="AD263" s="35" t="s">
        <v>65</v>
      </c>
      <c r="AE263" s="38" t="str">
        <f t="shared" ref="AE263:AN263" ca="1" si="402">IFERROR(AE57/AE$4,"")</f>
        <v/>
      </c>
      <c r="AF263" s="38" t="str">
        <f t="shared" ca="1" si="402"/>
        <v/>
      </c>
      <c r="AG263" s="38" t="str">
        <f t="shared" ca="1" si="402"/>
        <v/>
      </c>
      <c r="AH263" s="38" t="str">
        <f t="shared" ca="1" si="402"/>
        <v/>
      </c>
      <c r="AI263" s="38" t="str">
        <f t="shared" ca="1" si="402"/>
        <v/>
      </c>
      <c r="AJ263" s="38" t="str">
        <f t="shared" ca="1" si="402"/>
        <v/>
      </c>
      <c r="AK263" s="38" t="str">
        <f t="shared" ca="1" si="402"/>
        <v/>
      </c>
      <c r="AL263" s="38" t="str">
        <f t="shared" ca="1" si="402"/>
        <v/>
      </c>
      <c r="AM263" s="38" t="str">
        <f t="shared" ca="1" si="402"/>
        <v/>
      </c>
      <c r="AN263" s="38" t="str">
        <f t="shared" ca="1" si="402"/>
        <v/>
      </c>
      <c r="AO263" s="38" t="str">
        <f t="shared" ref="AN263:AO263" ca="1" si="403">IFERROR(AO57/AO$4,"")</f>
        <v/>
      </c>
      <c r="AP263" s="30"/>
      <c r="AQ263" s="35" t="s">
        <v>65</v>
      </c>
      <c r="AR263" s="39" t="str">
        <f>IFERROR(IF(#REF!=TRUE,'DATA - økonomi'!AM57,IF(#REF!=TRUE,'DATA - økonomi'!AM159,IF(#REF!=TRUE,'DATA - økonomi'!AM261,IF(#REF!=TRUE,'DATA - økonomi'!AM363,IF(#REF!=TRUE,'DATA - økonomi'!AM363+'DATA - økonomi'!AM261+'DATA - økonomi'!AM159,"")))))/AR160*1000,"")</f>
        <v/>
      </c>
      <c r="AS263" s="39" t="str">
        <f>IFERROR(IF(#REF!=TRUE,'DATA - økonomi'!AN57,IF(#REF!=TRUE,'DATA - økonomi'!AN159,IF(#REF!=TRUE,'DATA - økonomi'!AN261,IF(#REF!=TRUE,'DATA - økonomi'!AN363,IF(#REF!=TRUE,'DATA - økonomi'!AN363+'DATA - økonomi'!AN261+'DATA - økonomi'!AN159,"")))))/AS160*1000,"")</f>
        <v/>
      </c>
      <c r="AT263" s="39" t="str">
        <f>IFERROR(IF(#REF!=TRUE,'DATA - økonomi'!AO57,IF(#REF!=TRUE,'DATA - økonomi'!AO159,IF(#REF!=TRUE,'DATA - økonomi'!AO261,IF(#REF!=TRUE,'DATA - økonomi'!AO363,IF(#REF!=TRUE,'DATA - økonomi'!AO363+'DATA - økonomi'!AO261+'DATA - økonomi'!AO159,"")))))/AT160*1000,"")</f>
        <v/>
      </c>
      <c r="AU263" s="39" t="str">
        <f>IFERROR(IF(#REF!=TRUE,'DATA - økonomi'!AP57,IF(#REF!=TRUE,'DATA - økonomi'!AP159,IF(#REF!=TRUE,'DATA - økonomi'!AP261,IF(#REF!=TRUE,'DATA - økonomi'!AP363,IF(#REF!=TRUE,'DATA - økonomi'!AP363+'DATA - økonomi'!AP261+'DATA - økonomi'!AP159,"")))))/AU160*1000,"")</f>
        <v/>
      </c>
      <c r="AV263" s="39" t="str">
        <f>IFERROR(IF(#REF!=TRUE,'DATA - økonomi'!AQ57,IF(#REF!=TRUE,'DATA - økonomi'!AQ159,IF(#REF!=TRUE,'DATA - økonomi'!AQ261,IF(#REF!=TRUE,'DATA - økonomi'!AQ363,IF(#REF!=TRUE,'DATA - økonomi'!AQ363+'DATA - økonomi'!AQ261+'DATA - økonomi'!AQ159,"")))))/AV160*1000,"")</f>
        <v/>
      </c>
      <c r="AW263" s="39" t="str">
        <f>IFERROR(IF(#REF!=TRUE,'DATA - økonomi'!AR57,IF(#REF!=TRUE,'DATA - økonomi'!AR159,IF(#REF!=TRUE,'DATA - økonomi'!AR261,IF(#REF!=TRUE,'DATA - økonomi'!AR363,IF(#REF!=TRUE,'DATA - økonomi'!AR363+'DATA - økonomi'!AR261+'DATA - økonomi'!AR159,"")))))/AW160*1000,"")</f>
        <v/>
      </c>
      <c r="AX263" s="39" t="str">
        <f>IFERROR(IF(#REF!=TRUE,'DATA - økonomi'!AS57,IF(#REF!=TRUE,'DATA - økonomi'!AS159,IF(#REF!=TRUE,'DATA - økonomi'!AS261,IF(#REF!=TRUE,'DATA - økonomi'!AS363,IF(#REF!=TRUE,'DATA - økonomi'!AS363+'DATA - økonomi'!AS261+'DATA - økonomi'!AS159,"")))))/AX160*1000,"")</f>
        <v/>
      </c>
      <c r="AY263" s="39" t="str">
        <f>IFERROR(IF(#REF!=TRUE,'DATA - økonomi'!AT57,IF(#REF!=TRUE,'DATA - økonomi'!AT159,IF(#REF!=TRUE,'DATA - økonomi'!AT261,IF(#REF!=TRUE,'DATA - økonomi'!AT363,IF(#REF!=TRUE,'DATA - økonomi'!AT363+'DATA - økonomi'!AT261+'DATA - økonomi'!AT159,"")))))/AY160*1000,"")</f>
        <v/>
      </c>
      <c r="AZ263" s="39" t="str">
        <f>IFERROR(IF(#REF!=TRUE,'DATA - økonomi'!AU57,IF(#REF!=TRUE,'DATA - økonomi'!AU159,IF(#REF!=TRUE,'DATA - økonomi'!AU261,IF(#REF!=TRUE,'DATA - økonomi'!AU363,IF(#REF!=TRUE,'DATA - økonomi'!AU363+'DATA - økonomi'!AU261+'DATA - økonomi'!AU159,"")))))/AZ160*1000,"")</f>
        <v/>
      </c>
      <c r="BA263" s="39" t="str">
        <f>IFERROR(IF(#REF!=TRUE,'DATA - økonomi'!AV57,IF(#REF!=TRUE,'DATA - økonomi'!AV159,IF(#REF!=TRUE,'DATA - økonomi'!AV261,IF(#REF!=TRUE,'DATA - økonomi'!AV363,IF(#REF!=TRUE,'DATA - økonomi'!AV363+'DATA - økonomi'!AV261+'DATA - økonomi'!AV159,"")))))/BA160*1000,"")</f>
        <v/>
      </c>
      <c r="BB263" s="39" t="str">
        <f>IFERROR(IF(#REF!=TRUE,'DATA - økonomi'!AW57,IF(#REF!=TRUE,'DATA - økonomi'!AW159,IF(#REF!=TRUE,'DATA - økonomi'!AW261,IF(#REF!=TRUE,'DATA - økonomi'!AW363,IF(#REF!=TRUE,'DATA - økonomi'!AW363+'DATA - økonomi'!AW261+'DATA - økonomi'!AW159,"")))))/BB160*1000,"")</f>
        <v/>
      </c>
      <c r="BC263" s="30"/>
    </row>
    <row r="264" spans="1:55" x14ac:dyDescent="0.25">
      <c r="A264" s="32">
        <v>54</v>
      </c>
      <c r="B264" s="35" t="s">
        <v>66</v>
      </c>
      <c r="C264" s="38" t="str">
        <f t="shared" ref="C264:L264" ca="1" si="404">IFERROR(C58/C$4,"")</f>
        <v/>
      </c>
      <c r="D264" s="38" t="str">
        <f t="shared" ca="1" si="404"/>
        <v/>
      </c>
      <c r="E264" s="38" t="str">
        <f t="shared" ca="1" si="404"/>
        <v/>
      </c>
      <c r="F264" s="38" t="str">
        <f t="shared" ca="1" si="404"/>
        <v/>
      </c>
      <c r="G264" s="38" t="str">
        <f t="shared" ca="1" si="404"/>
        <v/>
      </c>
      <c r="H264" s="38" t="str">
        <f t="shared" ca="1" si="404"/>
        <v/>
      </c>
      <c r="I264" s="38" t="str">
        <f t="shared" ca="1" si="404"/>
        <v/>
      </c>
      <c r="J264" s="38" t="str">
        <f t="shared" ca="1" si="404"/>
        <v/>
      </c>
      <c r="K264" s="38" t="str">
        <f t="shared" ca="1" si="404"/>
        <v/>
      </c>
      <c r="L264" s="38" t="str">
        <f t="shared" ca="1" si="404"/>
        <v/>
      </c>
      <c r="M264" s="38" t="str">
        <f t="shared" ref="M264:N264" ca="1" si="405">IFERROR(M58/M$4,"")</f>
        <v/>
      </c>
      <c r="N264" s="38" t="str">
        <f t="shared" ca="1" si="405"/>
        <v/>
      </c>
      <c r="O264" s="32">
        <v>54</v>
      </c>
      <c r="P264" s="35" t="s">
        <v>66</v>
      </c>
      <c r="Q264" s="38" t="str">
        <f t="shared" ref="Q264:AA264" ca="1" si="406">IFERROR(Q58/Q$4,"")</f>
        <v/>
      </c>
      <c r="R264" s="38" t="str">
        <f t="shared" ca="1" si="406"/>
        <v/>
      </c>
      <c r="S264" s="38" t="str">
        <f t="shared" ca="1" si="406"/>
        <v/>
      </c>
      <c r="T264" s="38" t="str">
        <f t="shared" ca="1" si="406"/>
        <v/>
      </c>
      <c r="U264" s="38" t="str">
        <f t="shared" ca="1" si="406"/>
        <v/>
      </c>
      <c r="V264" s="38" t="str">
        <f t="shared" ca="1" si="406"/>
        <v/>
      </c>
      <c r="W264" s="38" t="str">
        <f t="shared" ca="1" si="406"/>
        <v/>
      </c>
      <c r="X264" s="38" t="str">
        <f t="shared" ca="1" si="406"/>
        <v/>
      </c>
      <c r="Y264" s="38" t="str">
        <f t="shared" ca="1" si="406"/>
        <v/>
      </c>
      <c r="Z264" s="38" t="str">
        <f t="shared" ca="1" si="406"/>
        <v/>
      </c>
      <c r="AA264" s="38" t="str">
        <f t="shared" ca="1" si="406"/>
        <v/>
      </c>
      <c r="AB264" s="38" t="str">
        <f t="shared" ref="AA264:AB264" ca="1" si="407">IFERROR(AB58/AB$4,"")</f>
        <v/>
      </c>
      <c r="AC264" s="32">
        <v>54</v>
      </c>
      <c r="AD264" s="35" t="s">
        <v>66</v>
      </c>
      <c r="AE264" s="38" t="str">
        <f t="shared" ref="AE264:AN264" ca="1" si="408">IFERROR(AE58/AE$4,"")</f>
        <v/>
      </c>
      <c r="AF264" s="38" t="str">
        <f t="shared" ca="1" si="408"/>
        <v/>
      </c>
      <c r="AG264" s="38" t="str">
        <f t="shared" ca="1" si="408"/>
        <v/>
      </c>
      <c r="AH264" s="38" t="str">
        <f t="shared" ca="1" si="408"/>
        <v/>
      </c>
      <c r="AI264" s="38" t="str">
        <f t="shared" ca="1" si="408"/>
        <v/>
      </c>
      <c r="AJ264" s="38" t="str">
        <f t="shared" ca="1" si="408"/>
        <v/>
      </c>
      <c r="AK264" s="38" t="str">
        <f t="shared" ca="1" si="408"/>
        <v/>
      </c>
      <c r="AL264" s="38" t="str">
        <f t="shared" ca="1" si="408"/>
        <v/>
      </c>
      <c r="AM264" s="38" t="str">
        <f t="shared" ca="1" si="408"/>
        <v/>
      </c>
      <c r="AN264" s="38" t="str">
        <f t="shared" ca="1" si="408"/>
        <v/>
      </c>
      <c r="AO264" s="38" t="str">
        <f t="shared" ref="AN264:AO264" ca="1" si="409">IFERROR(AO58/AO$4,"")</f>
        <v/>
      </c>
      <c r="AP264" s="30"/>
      <c r="AQ264" s="35" t="s">
        <v>66</v>
      </c>
      <c r="AR264" s="39" t="str">
        <f>IFERROR(IF(#REF!=TRUE,'DATA - økonomi'!AM58,IF(#REF!=TRUE,'DATA - økonomi'!AM160,IF(#REF!=TRUE,'DATA - økonomi'!AM262,IF(#REF!=TRUE,'DATA - økonomi'!AM364,IF(#REF!=TRUE,'DATA - økonomi'!AM364+'DATA - økonomi'!AM262+'DATA - økonomi'!AM160,"")))))/AR161*1000,"")</f>
        <v/>
      </c>
      <c r="AS264" s="39" t="str">
        <f>IFERROR(IF(#REF!=TRUE,'DATA - økonomi'!AN58,IF(#REF!=TRUE,'DATA - økonomi'!AN160,IF(#REF!=TRUE,'DATA - økonomi'!AN262,IF(#REF!=TRUE,'DATA - økonomi'!AN364,IF(#REF!=TRUE,'DATA - økonomi'!AN364+'DATA - økonomi'!AN262+'DATA - økonomi'!AN160,"")))))/AS161*1000,"")</f>
        <v/>
      </c>
      <c r="AT264" s="39" t="str">
        <f>IFERROR(IF(#REF!=TRUE,'DATA - økonomi'!AO58,IF(#REF!=TRUE,'DATA - økonomi'!AO160,IF(#REF!=TRUE,'DATA - økonomi'!AO262,IF(#REF!=TRUE,'DATA - økonomi'!AO364,IF(#REF!=TRUE,'DATA - økonomi'!AO364+'DATA - økonomi'!AO262+'DATA - økonomi'!AO160,"")))))/AT161*1000,"")</f>
        <v/>
      </c>
      <c r="AU264" s="39" t="str">
        <f>IFERROR(IF(#REF!=TRUE,'DATA - økonomi'!AP58,IF(#REF!=TRUE,'DATA - økonomi'!AP160,IF(#REF!=TRUE,'DATA - økonomi'!AP262,IF(#REF!=TRUE,'DATA - økonomi'!AP364,IF(#REF!=TRUE,'DATA - økonomi'!AP364+'DATA - økonomi'!AP262+'DATA - økonomi'!AP160,"")))))/AU161*1000,"")</f>
        <v/>
      </c>
      <c r="AV264" s="39" t="str">
        <f>IFERROR(IF(#REF!=TRUE,'DATA - økonomi'!AQ58,IF(#REF!=TRUE,'DATA - økonomi'!AQ160,IF(#REF!=TRUE,'DATA - økonomi'!AQ262,IF(#REF!=TRUE,'DATA - økonomi'!AQ364,IF(#REF!=TRUE,'DATA - økonomi'!AQ364+'DATA - økonomi'!AQ262+'DATA - økonomi'!AQ160,"")))))/AV161*1000,"")</f>
        <v/>
      </c>
      <c r="AW264" s="39" t="str">
        <f>IFERROR(IF(#REF!=TRUE,'DATA - økonomi'!AR58,IF(#REF!=TRUE,'DATA - økonomi'!AR160,IF(#REF!=TRUE,'DATA - økonomi'!AR262,IF(#REF!=TRUE,'DATA - økonomi'!AR364,IF(#REF!=TRUE,'DATA - økonomi'!AR364+'DATA - økonomi'!AR262+'DATA - økonomi'!AR160,"")))))/AW161*1000,"")</f>
        <v/>
      </c>
      <c r="AX264" s="39" t="str">
        <f>IFERROR(IF(#REF!=TRUE,'DATA - økonomi'!AS58,IF(#REF!=TRUE,'DATA - økonomi'!AS160,IF(#REF!=TRUE,'DATA - økonomi'!AS262,IF(#REF!=TRUE,'DATA - økonomi'!AS364,IF(#REF!=TRUE,'DATA - økonomi'!AS364+'DATA - økonomi'!AS262+'DATA - økonomi'!AS160,"")))))/AX161*1000,"")</f>
        <v/>
      </c>
      <c r="AY264" s="39" t="str">
        <f>IFERROR(IF(#REF!=TRUE,'DATA - økonomi'!AT58,IF(#REF!=TRUE,'DATA - økonomi'!AT160,IF(#REF!=TRUE,'DATA - økonomi'!AT262,IF(#REF!=TRUE,'DATA - økonomi'!AT364,IF(#REF!=TRUE,'DATA - økonomi'!AT364+'DATA - økonomi'!AT262+'DATA - økonomi'!AT160,"")))))/AY161*1000,"")</f>
        <v/>
      </c>
      <c r="AZ264" s="39" t="str">
        <f>IFERROR(IF(#REF!=TRUE,'DATA - økonomi'!AU58,IF(#REF!=TRUE,'DATA - økonomi'!AU160,IF(#REF!=TRUE,'DATA - økonomi'!AU262,IF(#REF!=TRUE,'DATA - økonomi'!AU364,IF(#REF!=TRUE,'DATA - økonomi'!AU364+'DATA - økonomi'!AU262+'DATA - økonomi'!AU160,"")))))/AZ161*1000,"")</f>
        <v/>
      </c>
      <c r="BA264" s="39" t="str">
        <f>IFERROR(IF(#REF!=TRUE,'DATA - økonomi'!AV58,IF(#REF!=TRUE,'DATA - økonomi'!AV160,IF(#REF!=TRUE,'DATA - økonomi'!AV262,IF(#REF!=TRUE,'DATA - økonomi'!AV364,IF(#REF!=TRUE,'DATA - økonomi'!AV364+'DATA - økonomi'!AV262+'DATA - økonomi'!AV160,"")))))/BA161*1000,"")</f>
        <v/>
      </c>
      <c r="BB264" s="39" t="str">
        <f>IFERROR(IF(#REF!=TRUE,'DATA - økonomi'!AW58,IF(#REF!=TRUE,'DATA - økonomi'!AW160,IF(#REF!=TRUE,'DATA - økonomi'!AW262,IF(#REF!=TRUE,'DATA - økonomi'!AW364,IF(#REF!=TRUE,'DATA - økonomi'!AW364+'DATA - økonomi'!AW262+'DATA - økonomi'!AW160,"")))))/BB161*1000,"")</f>
        <v/>
      </c>
      <c r="BC264" s="30"/>
    </row>
    <row r="265" spans="1:55" x14ac:dyDescent="0.25">
      <c r="A265" s="32">
        <v>55</v>
      </c>
      <c r="B265" s="35" t="s">
        <v>67</v>
      </c>
      <c r="C265" s="38" t="str">
        <f t="shared" ref="C265:L265" ca="1" si="410">IFERROR(C59/C$4,"")</f>
        <v/>
      </c>
      <c r="D265" s="38" t="str">
        <f t="shared" ca="1" si="410"/>
        <v/>
      </c>
      <c r="E265" s="38" t="str">
        <f t="shared" ca="1" si="410"/>
        <v/>
      </c>
      <c r="F265" s="38" t="str">
        <f t="shared" ca="1" si="410"/>
        <v/>
      </c>
      <c r="G265" s="38" t="str">
        <f t="shared" ca="1" si="410"/>
        <v/>
      </c>
      <c r="H265" s="38" t="str">
        <f t="shared" ca="1" si="410"/>
        <v/>
      </c>
      <c r="I265" s="38" t="str">
        <f t="shared" ca="1" si="410"/>
        <v/>
      </c>
      <c r="J265" s="38" t="str">
        <f t="shared" ca="1" si="410"/>
        <v/>
      </c>
      <c r="K265" s="38" t="str">
        <f t="shared" ca="1" si="410"/>
        <v/>
      </c>
      <c r="L265" s="38" t="str">
        <f t="shared" ca="1" si="410"/>
        <v/>
      </c>
      <c r="M265" s="38" t="str">
        <f t="shared" ref="M265:N265" ca="1" si="411">IFERROR(M59/M$4,"")</f>
        <v/>
      </c>
      <c r="N265" s="38" t="str">
        <f t="shared" ca="1" si="411"/>
        <v/>
      </c>
      <c r="O265" s="32">
        <v>55</v>
      </c>
      <c r="P265" s="35" t="s">
        <v>67</v>
      </c>
      <c r="Q265" s="38" t="str">
        <f t="shared" ref="Q265:AA265" ca="1" si="412">IFERROR(Q59/Q$4,"")</f>
        <v/>
      </c>
      <c r="R265" s="38" t="str">
        <f t="shared" ca="1" si="412"/>
        <v/>
      </c>
      <c r="S265" s="38" t="str">
        <f t="shared" ca="1" si="412"/>
        <v/>
      </c>
      <c r="T265" s="38" t="str">
        <f t="shared" ca="1" si="412"/>
        <v/>
      </c>
      <c r="U265" s="38" t="str">
        <f t="shared" ca="1" si="412"/>
        <v/>
      </c>
      <c r="V265" s="38" t="str">
        <f t="shared" ca="1" si="412"/>
        <v/>
      </c>
      <c r="W265" s="38" t="str">
        <f t="shared" ca="1" si="412"/>
        <v/>
      </c>
      <c r="X265" s="38" t="str">
        <f t="shared" ca="1" si="412"/>
        <v/>
      </c>
      <c r="Y265" s="38" t="str">
        <f t="shared" ca="1" si="412"/>
        <v/>
      </c>
      <c r="Z265" s="38" t="str">
        <f t="shared" ca="1" si="412"/>
        <v/>
      </c>
      <c r="AA265" s="38" t="str">
        <f t="shared" ca="1" si="412"/>
        <v/>
      </c>
      <c r="AB265" s="38" t="str">
        <f t="shared" ref="AA265:AB265" ca="1" si="413">IFERROR(AB59/AB$4,"")</f>
        <v/>
      </c>
      <c r="AC265" s="32">
        <v>55</v>
      </c>
      <c r="AD265" s="35" t="s">
        <v>67</v>
      </c>
      <c r="AE265" s="38" t="str">
        <f t="shared" ref="AE265:AN265" ca="1" si="414">IFERROR(AE59/AE$4,"")</f>
        <v/>
      </c>
      <c r="AF265" s="38" t="str">
        <f t="shared" ca="1" si="414"/>
        <v/>
      </c>
      <c r="AG265" s="38" t="str">
        <f t="shared" ca="1" si="414"/>
        <v/>
      </c>
      <c r="AH265" s="38" t="str">
        <f t="shared" ca="1" si="414"/>
        <v/>
      </c>
      <c r="AI265" s="38" t="str">
        <f t="shared" ca="1" si="414"/>
        <v/>
      </c>
      <c r="AJ265" s="38" t="str">
        <f t="shared" ca="1" si="414"/>
        <v/>
      </c>
      <c r="AK265" s="38" t="str">
        <f t="shared" ca="1" si="414"/>
        <v/>
      </c>
      <c r="AL265" s="38" t="str">
        <f t="shared" ca="1" si="414"/>
        <v/>
      </c>
      <c r="AM265" s="38" t="str">
        <f t="shared" ca="1" si="414"/>
        <v/>
      </c>
      <c r="AN265" s="38" t="str">
        <f t="shared" ca="1" si="414"/>
        <v/>
      </c>
      <c r="AO265" s="38" t="str">
        <f t="shared" ref="AN265:AO265" ca="1" si="415">IFERROR(AO59/AO$4,"")</f>
        <v/>
      </c>
      <c r="AP265" s="30"/>
      <c r="AQ265" s="35" t="s">
        <v>67</v>
      </c>
      <c r="AR265" s="39" t="str">
        <f>IFERROR(IF(#REF!=TRUE,'DATA - økonomi'!AM59,IF(#REF!=TRUE,'DATA - økonomi'!AM161,IF(#REF!=TRUE,'DATA - økonomi'!AM263,IF(#REF!=TRUE,'DATA - økonomi'!AM365,IF(#REF!=TRUE,'DATA - økonomi'!AM365+'DATA - økonomi'!AM263+'DATA - økonomi'!AM161,"")))))/AR162*1000,"")</f>
        <v/>
      </c>
      <c r="AS265" s="39" t="str">
        <f>IFERROR(IF(#REF!=TRUE,'DATA - økonomi'!AN59,IF(#REF!=TRUE,'DATA - økonomi'!AN161,IF(#REF!=TRUE,'DATA - økonomi'!AN263,IF(#REF!=TRUE,'DATA - økonomi'!AN365,IF(#REF!=TRUE,'DATA - økonomi'!AN365+'DATA - økonomi'!AN263+'DATA - økonomi'!AN161,"")))))/AS162*1000,"")</f>
        <v/>
      </c>
      <c r="AT265" s="39" t="str">
        <f>IFERROR(IF(#REF!=TRUE,'DATA - økonomi'!AO59,IF(#REF!=TRUE,'DATA - økonomi'!AO161,IF(#REF!=TRUE,'DATA - økonomi'!AO263,IF(#REF!=TRUE,'DATA - økonomi'!AO365,IF(#REF!=TRUE,'DATA - økonomi'!AO365+'DATA - økonomi'!AO263+'DATA - økonomi'!AO161,"")))))/AT162*1000,"")</f>
        <v/>
      </c>
      <c r="AU265" s="39" t="str">
        <f>IFERROR(IF(#REF!=TRUE,'DATA - økonomi'!AP59,IF(#REF!=TRUE,'DATA - økonomi'!AP161,IF(#REF!=TRUE,'DATA - økonomi'!AP263,IF(#REF!=TRUE,'DATA - økonomi'!AP365,IF(#REF!=TRUE,'DATA - økonomi'!AP365+'DATA - økonomi'!AP263+'DATA - økonomi'!AP161,"")))))/AU162*1000,"")</f>
        <v/>
      </c>
      <c r="AV265" s="39" t="str">
        <f>IFERROR(IF(#REF!=TRUE,'DATA - økonomi'!AQ59,IF(#REF!=TRUE,'DATA - økonomi'!AQ161,IF(#REF!=TRUE,'DATA - økonomi'!AQ263,IF(#REF!=TRUE,'DATA - økonomi'!AQ365,IF(#REF!=TRUE,'DATA - økonomi'!AQ365+'DATA - økonomi'!AQ263+'DATA - økonomi'!AQ161,"")))))/AV162*1000,"")</f>
        <v/>
      </c>
      <c r="AW265" s="39" t="str">
        <f>IFERROR(IF(#REF!=TRUE,'DATA - økonomi'!AR59,IF(#REF!=TRUE,'DATA - økonomi'!AR161,IF(#REF!=TRUE,'DATA - økonomi'!AR263,IF(#REF!=TRUE,'DATA - økonomi'!AR365,IF(#REF!=TRUE,'DATA - økonomi'!AR365+'DATA - økonomi'!AR263+'DATA - økonomi'!AR161,"")))))/AW162*1000,"")</f>
        <v/>
      </c>
      <c r="AX265" s="39" t="str">
        <f>IFERROR(IF(#REF!=TRUE,'DATA - økonomi'!AS59,IF(#REF!=TRUE,'DATA - økonomi'!AS161,IF(#REF!=TRUE,'DATA - økonomi'!AS263,IF(#REF!=TRUE,'DATA - økonomi'!AS365,IF(#REF!=TRUE,'DATA - økonomi'!AS365+'DATA - økonomi'!AS263+'DATA - økonomi'!AS161,"")))))/AX162*1000,"")</f>
        <v/>
      </c>
      <c r="AY265" s="39" t="str">
        <f>IFERROR(IF(#REF!=TRUE,'DATA - økonomi'!AT59,IF(#REF!=TRUE,'DATA - økonomi'!AT161,IF(#REF!=TRUE,'DATA - økonomi'!AT263,IF(#REF!=TRUE,'DATA - økonomi'!AT365,IF(#REF!=TRUE,'DATA - økonomi'!AT365+'DATA - økonomi'!AT263+'DATA - økonomi'!AT161,"")))))/AY162*1000,"")</f>
        <v/>
      </c>
      <c r="AZ265" s="39" t="str">
        <f>IFERROR(IF(#REF!=TRUE,'DATA - økonomi'!AU59,IF(#REF!=TRUE,'DATA - økonomi'!AU161,IF(#REF!=TRUE,'DATA - økonomi'!AU263,IF(#REF!=TRUE,'DATA - økonomi'!AU365,IF(#REF!=TRUE,'DATA - økonomi'!AU365+'DATA - økonomi'!AU263+'DATA - økonomi'!AU161,"")))))/AZ162*1000,"")</f>
        <v/>
      </c>
      <c r="BA265" s="39" t="str">
        <f>IFERROR(IF(#REF!=TRUE,'DATA - økonomi'!AV59,IF(#REF!=TRUE,'DATA - økonomi'!AV161,IF(#REF!=TRUE,'DATA - økonomi'!AV263,IF(#REF!=TRUE,'DATA - økonomi'!AV365,IF(#REF!=TRUE,'DATA - økonomi'!AV365+'DATA - økonomi'!AV263+'DATA - økonomi'!AV161,"")))))/BA162*1000,"")</f>
        <v/>
      </c>
      <c r="BB265" s="39" t="str">
        <f>IFERROR(IF(#REF!=TRUE,'DATA - økonomi'!AW59,IF(#REF!=TRUE,'DATA - økonomi'!AW161,IF(#REF!=TRUE,'DATA - økonomi'!AW263,IF(#REF!=TRUE,'DATA - økonomi'!AW365,IF(#REF!=TRUE,'DATA - økonomi'!AW365+'DATA - økonomi'!AW263+'DATA - økonomi'!AW161,"")))))/BB162*1000,"")</f>
        <v/>
      </c>
      <c r="BC265" s="30"/>
    </row>
    <row r="266" spans="1:55" x14ac:dyDescent="0.25">
      <c r="A266" s="32">
        <v>56</v>
      </c>
      <c r="B266" s="35" t="s">
        <v>68</v>
      </c>
      <c r="C266" s="38" t="str">
        <f t="shared" ref="C266:L266" ca="1" si="416">IFERROR(C60/C$4,"")</f>
        <v/>
      </c>
      <c r="D266" s="38" t="str">
        <f t="shared" ca="1" si="416"/>
        <v/>
      </c>
      <c r="E266" s="38" t="str">
        <f t="shared" ca="1" si="416"/>
        <v/>
      </c>
      <c r="F266" s="38" t="str">
        <f t="shared" ca="1" si="416"/>
        <v/>
      </c>
      <c r="G266" s="38" t="str">
        <f t="shared" ca="1" si="416"/>
        <v/>
      </c>
      <c r="H266" s="38" t="str">
        <f t="shared" ca="1" si="416"/>
        <v/>
      </c>
      <c r="I266" s="38" t="str">
        <f t="shared" ca="1" si="416"/>
        <v/>
      </c>
      <c r="J266" s="38" t="str">
        <f t="shared" ca="1" si="416"/>
        <v/>
      </c>
      <c r="K266" s="38" t="str">
        <f t="shared" ca="1" si="416"/>
        <v/>
      </c>
      <c r="L266" s="38" t="str">
        <f t="shared" ca="1" si="416"/>
        <v/>
      </c>
      <c r="M266" s="38" t="str">
        <f t="shared" ref="M266:N266" ca="1" si="417">IFERROR(M60/M$4,"")</f>
        <v/>
      </c>
      <c r="N266" s="38" t="str">
        <f t="shared" ca="1" si="417"/>
        <v/>
      </c>
      <c r="O266" s="32">
        <v>56</v>
      </c>
      <c r="P266" s="35" t="s">
        <v>68</v>
      </c>
      <c r="Q266" s="38" t="str">
        <f t="shared" ref="Q266:AA266" ca="1" si="418">IFERROR(Q60/Q$4,"")</f>
        <v/>
      </c>
      <c r="R266" s="38" t="str">
        <f t="shared" ca="1" si="418"/>
        <v/>
      </c>
      <c r="S266" s="38" t="str">
        <f t="shared" ca="1" si="418"/>
        <v/>
      </c>
      <c r="T266" s="38" t="str">
        <f t="shared" ca="1" si="418"/>
        <v/>
      </c>
      <c r="U266" s="38" t="str">
        <f t="shared" ca="1" si="418"/>
        <v/>
      </c>
      <c r="V266" s="38" t="str">
        <f t="shared" ca="1" si="418"/>
        <v/>
      </c>
      <c r="W266" s="38" t="str">
        <f t="shared" ca="1" si="418"/>
        <v/>
      </c>
      <c r="X266" s="38" t="str">
        <f t="shared" ca="1" si="418"/>
        <v/>
      </c>
      <c r="Y266" s="38" t="str">
        <f t="shared" ca="1" si="418"/>
        <v/>
      </c>
      <c r="Z266" s="38" t="str">
        <f t="shared" ca="1" si="418"/>
        <v/>
      </c>
      <c r="AA266" s="38" t="str">
        <f t="shared" ca="1" si="418"/>
        <v/>
      </c>
      <c r="AB266" s="38" t="str">
        <f t="shared" ref="AA266:AB266" ca="1" si="419">IFERROR(AB60/AB$4,"")</f>
        <v/>
      </c>
      <c r="AC266" s="32">
        <v>56</v>
      </c>
      <c r="AD266" s="35" t="s">
        <v>68</v>
      </c>
      <c r="AE266" s="38" t="str">
        <f t="shared" ref="AE266:AN266" ca="1" si="420">IFERROR(AE60/AE$4,"")</f>
        <v/>
      </c>
      <c r="AF266" s="38" t="str">
        <f t="shared" ca="1" si="420"/>
        <v/>
      </c>
      <c r="AG266" s="38" t="str">
        <f t="shared" ca="1" si="420"/>
        <v/>
      </c>
      <c r="AH266" s="38" t="str">
        <f t="shared" ca="1" si="420"/>
        <v/>
      </c>
      <c r="AI266" s="38" t="str">
        <f t="shared" ca="1" si="420"/>
        <v/>
      </c>
      <c r="AJ266" s="38" t="str">
        <f t="shared" ca="1" si="420"/>
        <v/>
      </c>
      <c r="AK266" s="38" t="str">
        <f t="shared" ca="1" si="420"/>
        <v/>
      </c>
      <c r="AL266" s="38" t="str">
        <f t="shared" ca="1" si="420"/>
        <v/>
      </c>
      <c r="AM266" s="38" t="str">
        <f t="shared" ca="1" si="420"/>
        <v/>
      </c>
      <c r="AN266" s="38" t="str">
        <f t="shared" ca="1" si="420"/>
        <v/>
      </c>
      <c r="AO266" s="38" t="str">
        <f t="shared" ref="AN266:AO266" ca="1" si="421">IFERROR(AO60/AO$4,"")</f>
        <v/>
      </c>
      <c r="AP266" s="30"/>
      <c r="AQ266" s="35" t="s">
        <v>68</v>
      </c>
      <c r="AR266" s="39" t="str">
        <f>IFERROR(IF(#REF!=TRUE,'DATA - økonomi'!AM60,IF(#REF!=TRUE,'DATA - økonomi'!AM162,IF(#REF!=TRUE,'DATA - økonomi'!AM264,IF(#REF!=TRUE,'DATA - økonomi'!AM366,IF(#REF!=TRUE,'DATA - økonomi'!AM366+'DATA - økonomi'!AM264+'DATA - økonomi'!AM162,"")))))/AR163*1000,"")</f>
        <v/>
      </c>
      <c r="AS266" s="39" t="str">
        <f>IFERROR(IF(#REF!=TRUE,'DATA - økonomi'!AN60,IF(#REF!=TRUE,'DATA - økonomi'!AN162,IF(#REF!=TRUE,'DATA - økonomi'!AN264,IF(#REF!=TRUE,'DATA - økonomi'!AN366,IF(#REF!=TRUE,'DATA - økonomi'!AN366+'DATA - økonomi'!AN264+'DATA - økonomi'!AN162,"")))))/AS163*1000,"")</f>
        <v/>
      </c>
      <c r="AT266" s="39" t="str">
        <f>IFERROR(IF(#REF!=TRUE,'DATA - økonomi'!AO60,IF(#REF!=TRUE,'DATA - økonomi'!AO162,IF(#REF!=TRUE,'DATA - økonomi'!AO264,IF(#REF!=TRUE,'DATA - økonomi'!AO366,IF(#REF!=TRUE,'DATA - økonomi'!AO366+'DATA - økonomi'!AO264+'DATA - økonomi'!AO162,"")))))/AT163*1000,"")</f>
        <v/>
      </c>
      <c r="AU266" s="39" t="str">
        <f>IFERROR(IF(#REF!=TRUE,'DATA - økonomi'!AP60,IF(#REF!=TRUE,'DATA - økonomi'!AP162,IF(#REF!=TRUE,'DATA - økonomi'!AP264,IF(#REF!=TRUE,'DATA - økonomi'!AP366,IF(#REF!=TRUE,'DATA - økonomi'!AP366+'DATA - økonomi'!AP264+'DATA - økonomi'!AP162,"")))))/AU163*1000,"")</f>
        <v/>
      </c>
      <c r="AV266" s="39" t="str">
        <f>IFERROR(IF(#REF!=TRUE,'DATA - økonomi'!AQ60,IF(#REF!=TRUE,'DATA - økonomi'!AQ162,IF(#REF!=TRUE,'DATA - økonomi'!AQ264,IF(#REF!=TRUE,'DATA - økonomi'!AQ366,IF(#REF!=TRUE,'DATA - økonomi'!AQ366+'DATA - økonomi'!AQ264+'DATA - økonomi'!AQ162,"")))))/AV163*1000,"")</f>
        <v/>
      </c>
      <c r="AW266" s="39" t="str">
        <f>IFERROR(IF(#REF!=TRUE,'DATA - økonomi'!AR60,IF(#REF!=TRUE,'DATA - økonomi'!AR162,IF(#REF!=TRUE,'DATA - økonomi'!AR264,IF(#REF!=TRUE,'DATA - økonomi'!AR366,IF(#REF!=TRUE,'DATA - økonomi'!AR366+'DATA - økonomi'!AR264+'DATA - økonomi'!AR162,"")))))/AW163*1000,"")</f>
        <v/>
      </c>
      <c r="AX266" s="39" t="str">
        <f>IFERROR(IF(#REF!=TRUE,'DATA - økonomi'!AS60,IF(#REF!=TRUE,'DATA - økonomi'!AS162,IF(#REF!=TRUE,'DATA - økonomi'!AS264,IF(#REF!=TRUE,'DATA - økonomi'!AS366,IF(#REF!=TRUE,'DATA - økonomi'!AS366+'DATA - økonomi'!AS264+'DATA - økonomi'!AS162,"")))))/AX163*1000,"")</f>
        <v/>
      </c>
      <c r="AY266" s="39" t="str">
        <f>IFERROR(IF(#REF!=TRUE,'DATA - økonomi'!AT60,IF(#REF!=TRUE,'DATA - økonomi'!AT162,IF(#REF!=TRUE,'DATA - økonomi'!AT264,IF(#REF!=TRUE,'DATA - økonomi'!AT366,IF(#REF!=TRUE,'DATA - økonomi'!AT366+'DATA - økonomi'!AT264+'DATA - økonomi'!AT162,"")))))/AY163*1000,"")</f>
        <v/>
      </c>
      <c r="AZ266" s="39" t="str">
        <f>IFERROR(IF(#REF!=TRUE,'DATA - økonomi'!AU60,IF(#REF!=TRUE,'DATA - økonomi'!AU162,IF(#REF!=TRUE,'DATA - økonomi'!AU264,IF(#REF!=TRUE,'DATA - økonomi'!AU366,IF(#REF!=TRUE,'DATA - økonomi'!AU366+'DATA - økonomi'!AU264+'DATA - økonomi'!AU162,"")))))/AZ163*1000,"")</f>
        <v/>
      </c>
      <c r="BA266" s="39" t="str">
        <f>IFERROR(IF(#REF!=TRUE,'DATA - økonomi'!AV60,IF(#REF!=TRUE,'DATA - økonomi'!AV162,IF(#REF!=TRUE,'DATA - økonomi'!AV264,IF(#REF!=TRUE,'DATA - økonomi'!AV366,IF(#REF!=TRUE,'DATA - økonomi'!AV366+'DATA - økonomi'!AV264+'DATA - økonomi'!AV162,"")))))/BA163*1000,"")</f>
        <v/>
      </c>
      <c r="BB266" s="39" t="str">
        <f>IFERROR(IF(#REF!=TRUE,'DATA - økonomi'!AW60,IF(#REF!=TRUE,'DATA - økonomi'!AW162,IF(#REF!=TRUE,'DATA - økonomi'!AW264,IF(#REF!=TRUE,'DATA - økonomi'!AW366,IF(#REF!=TRUE,'DATA - økonomi'!AW366+'DATA - økonomi'!AW264+'DATA - økonomi'!AW162,"")))))/BB163*1000,"")</f>
        <v/>
      </c>
      <c r="BC266" s="30"/>
    </row>
    <row r="267" spans="1:55" x14ac:dyDescent="0.25">
      <c r="A267" s="32">
        <v>57</v>
      </c>
      <c r="B267" s="35" t="s">
        <v>69</v>
      </c>
      <c r="C267" s="38" t="str">
        <f t="shared" ref="C267:L267" ca="1" si="422">IFERROR(C61/C$4,"")</f>
        <v/>
      </c>
      <c r="D267" s="38" t="str">
        <f t="shared" ca="1" si="422"/>
        <v/>
      </c>
      <c r="E267" s="38" t="str">
        <f t="shared" ca="1" si="422"/>
        <v/>
      </c>
      <c r="F267" s="38" t="str">
        <f t="shared" ca="1" si="422"/>
        <v/>
      </c>
      <c r="G267" s="38" t="str">
        <f t="shared" ca="1" si="422"/>
        <v/>
      </c>
      <c r="H267" s="38" t="str">
        <f t="shared" ca="1" si="422"/>
        <v/>
      </c>
      <c r="I267" s="38" t="str">
        <f t="shared" ca="1" si="422"/>
        <v/>
      </c>
      <c r="J267" s="38" t="str">
        <f t="shared" ca="1" si="422"/>
        <v/>
      </c>
      <c r="K267" s="38" t="str">
        <f t="shared" ca="1" si="422"/>
        <v/>
      </c>
      <c r="L267" s="38" t="str">
        <f t="shared" ca="1" si="422"/>
        <v/>
      </c>
      <c r="M267" s="38" t="str">
        <f t="shared" ref="M267:N267" ca="1" si="423">IFERROR(M61/M$4,"")</f>
        <v/>
      </c>
      <c r="N267" s="38" t="str">
        <f t="shared" ca="1" si="423"/>
        <v/>
      </c>
      <c r="O267" s="32">
        <v>57</v>
      </c>
      <c r="P267" s="35" t="s">
        <v>69</v>
      </c>
      <c r="Q267" s="38" t="str">
        <f t="shared" ref="Q267:AA267" ca="1" si="424">IFERROR(Q61/Q$4,"")</f>
        <v/>
      </c>
      <c r="R267" s="38" t="str">
        <f t="shared" ca="1" si="424"/>
        <v/>
      </c>
      <c r="S267" s="38" t="str">
        <f t="shared" ca="1" si="424"/>
        <v/>
      </c>
      <c r="T267" s="38" t="str">
        <f t="shared" ca="1" si="424"/>
        <v/>
      </c>
      <c r="U267" s="38" t="str">
        <f t="shared" ca="1" si="424"/>
        <v/>
      </c>
      <c r="V267" s="38" t="str">
        <f t="shared" ca="1" si="424"/>
        <v/>
      </c>
      <c r="W267" s="38" t="str">
        <f t="shared" ca="1" si="424"/>
        <v/>
      </c>
      <c r="X267" s="38" t="str">
        <f t="shared" ca="1" si="424"/>
        <v/>
      </c>
      <c r="Y267" s="38" t="str">
        <f t="shared" ca="1" si="424"/>
        <v/>
      </c>
      <c r="Z267" s="38" t="str">
        <f t="shared" ca="1" si="424"/>
        <v/>
      </c>
      <c r="AA267" s="38" t="str">
        <f t="shared" ca="1" si="424"/>
        <v/>
      </c>
      <c r="AB267" s="38" t="str">
        <f t="shared" ref="AA267:AB267" ca="1" si="425">IFERROR(AB61/AB$4,"")</f>
        <v/>
      </c>
      <c r="AC267" s="32">
        <v>57</v>
      </c>
      <c r="AD267" s="35" t="s">
        <v>69</v>
      </c>
      <c r="AE267" s="38" t="str">
        <f t="shared" ref="AE267:AN267" ca="1" si="426">IFERROR(AE61/AE$4,"")</f>
        <v/>
      </c>
      <c r="AF267" s="38" t="str">
        <f t="shared" ca="1" si="426"/>
        <v/>
      </c>
      <c r="AG267" s="38" t="str">
        <f t="shared" ca="1" si="426"/>
        <v/>
      </c>
      <c r="AH267" s="38" t="str">
        <f t="shared" ca="1" si="426"/>
        <v/>
      </c>
      <c r="AI267" s="38" t="str">
        <f t="shared" ca="1" si="426"/>
        <v/>
      </c>
      <c r="AJ267" s="38" t="str">
        <f t="shared" ca="1" si="426"/>
        <v/>
      </c>
      <c r="AK267" s="38" t="str">
        <f t="shared" ca="1" si="426"/>
        <v/>
      </c>
      <c r="AL267" s="38" t="str">
        <f t="shared" ca="1" si="426"/>
        <v/>
      </c>
      <c r="AM267" s="38" t="str">
        <f t="shared" ca="1" si="426"/>
        <v/>
      </c>
      <c r="AN267" s="38" t="str">
        <f t="shared" ca="1" si="426"/>
        <v/>
      </c>
      <c r="AO267" s="38" t="str">
        <f t="shared" ref="AN267:AO267" ca="1" si="427">IFERROR(AO61/AO$4,"")</f>
        <v/>
      </c>
      <c r="AP267" s="30"/>
      <c r="AQ267" s="35" t="s">
        <v>69</v>
      </c>
      <c r="AR267" s="39" t="str">
        <f>IFERROR(IF(#REF!=TRUE,'DATA - økonomi'!AM61,IF(#REF!=TRUE,'DATA - økonomi'!AM163,IF(#REF!=TRUE,'DATA - økonomi'!AM265,IF(#REF!=TRUE,'DATA - økonomi'!AM367,IF(#REF!=TRUE,'DATA - økonomi'!AM367+'DATA - økonomi'!AM265+'DATA - økonomi'!AM163,"")))))/AR164*1000,"")</f>
        <v/>
      </c>
      <c r="AS267" s="39" t="str">
        <f>IFERROR(IF(#REF!=TRUE,'DATA - økonomi'!AN61,IF(#REF!=TRUE,'DATA - økonomi'!AN163,IF(#REF!=TRUE,'DATA - økonomi'!AN265,IF(#REF!=TRUE,'DATA - økonomi'!AN367,IF(#REF!=TRUE,'DATA - økonomi'!AN367+'DATA - økonomi'!AN265+'DATA - økonomi'!AN163,"")))))/AS164*1000,"")</f>
        <v/>
      </c>
      <c r="AT267" s="39" t="str">
        <f>IFERROR(IF(#REF!=TRUE,'DATA - økonomi'!AO61,IF(#REF!=TRUE,'DATA - økonomi'!AO163,IF(#REF!=TRUE,'DATA - økonomi'!AO265,IF(#REF!=TRUE,'DATA - økonomi'!AO367,IF(#REF!=TRUE,'DATA - økonomi'!AO367+'DATA - økonomi'!AO265+'DATA - økonomi'!AO163,"")))))/AT164*1000,"")</f>
        <v/>
      </c>
      <c r="AU267" s="39" t="str">
        <f>IFERROR(IF(#REF!=TRUE,'DATA - økonomi'!AP61,IF(#REF!=TRUE,'DATA - økonomi'!AP163,IF(#REF!=TRUE,'DATA - økonomi'!AP265,IF(#REF!=TRUE,'DATA - økonomi'!AP367,IF(#REF!=TRUE,'DATA - økonomi'!AP367+'DATA - økonomi'!AP265+'DATA - økonomi'!AP163,"")))))/AU164*1000,"")</f>
        <v/>
      </c>
      <c r="AV267" s="39" t="str">
        <f>IFERROR(IF(#REF!=TRUE,'DATA - økonomi'!AQ61,IF(#REF!=TRUE,'DATA - økonomi'!AQ163,IF(#REF!=TRUE,'DATA - økonomi'!AQ265,IF(#REF!=TRUE,'DATA - økonomi'!AQ367,IF(#REF!=TRUE,'DATA - økonomi'!AQ367+'DATA - økonomi'!AQ265+'DATA - økonomi'!AQ163,"")))))/AV164*1000,"")</f>
        <v/>
      </c>
      <c r="AW267" s="39" t="str">
        <f>IFERROR(IF(#REF!=TRUE,'DATA - økonomi'!AR61,IF(#REF!=TRUE,'DATA - økonomi'!AR163,IF(#REF!=TRUE,'DATA - økonomi'!AR265,IF(#REF!=TRUE,'DATA - økonomi'!AR367,IF(#REF!=TRUE,'DATA - økonomi'!AR367+'DATA - økonomi'!AR265+'DATA - økonomi'!AR163,"")))))/AW164*1000,"")</f>
        <v/>
      </c>
      <c r="AX267" s="39" t="str">
        <f>IFERROR(IF(#REF!=TRUE,'DATA - økonomi'!AS61,IF(#REF!=TRUE,'DATA - økonomi'!AS163,IF(#REF!=TRUE,'DATA - økonomi'!AS265,IF(#REF!=TRUE,'DATA - økonomi'!AS367,IF(#REF!=TRUE,'DATA - økonomi'!AS367+'DATA - økonomi'!AS265+'DATA - økonomi'!AS163,"")))))/AX164*1000,"")</f>
        <v/>
      </c>
      <c r="AY267" s="39" t="str">
        <f>IFERROR(IF(#REF!=TRUE,'DATA - økonomi'!AT61,IF(#REF!=TRUE,'DATA - økonomi'!AT163,IF(#REF!=TRUE,'DATA - økonomi'!AT265,IF(#REF!=TRUE,'DATA - økonomi'!AT367,IF(#REF!=TRUE,'DATA - økonomi'!AT367+'DATA - økonomi'!AT265+'DATA - økonomi'!AT163,"")))))/AY164*1000,"")</f>
        <v/>
      </c>
      <c r="AZ267" s="39" t="str">
        <f>IFERROR(IF(#REF!=TRUE,'DATA - økonomi'!AU61,IF(#REF!=TRUE,'DATA - økonomi'!AU163,IF(#REF!=TRUE,'DATA - økonomi'!AU265,IF(#REF!=TRUE,'DATA - økonomi'!AU367,IF(#REF!=TRUE,'DATA - økonomi'!AU367+'DATA - økonomi'!AU265+'DATA - økonomi'!AU163,"")))))/AZ164*1000,"")</f>
        <v/>
      </c>
      <c r="BA267" s="39" t="str">
        <f>IFERROR(IF(#REF!=TRUE,'DATA - økonomi'!AV61,IF(#REF!=TRUE,'DATA - økonomi'!AV163,IF(#REF!=TRUE,'DATA - økonomi'!AV265,IF(#REF!=TRUE,'DATA - økonomi'!AV367,IF(#REF!=TRUE,'DATA - økonomi'!AV367+'DATA - økonomi'!AV265+'DATA - økonomi'!AV163,"")))))/BA164*1000,"")</f>
        <v/>
      </c>
      <c r="BB267" s="39" t="str">
        <f>IFERROR(IF(#REF!=TRUE,'DATA - økonomi'!AW61,IF(#REF!=TRUE,'DATA - økonomi'!AW163,IF(#REF!=TRUE,'DATA - økonomi'!AW265,IF(#REF!=TRUE,'DATA - økonomi'!AW367,IF(#REF!=TRUE,'DATA - økonomi'!AW367+'DATA - økonomi'!AW265+'DATA - økonomi'!AW163,"")))))/BB164*1000,"")</f>
        <v/>
      </c>
      <c r="BC267" s="30"/>
    </row>
    <row r="268" spans="1:55" x14ac:dyDescent="0.25">
      <c r="A268" s="32">
        <v>58</v>
      </c>
      <c r="B268" s="35" t="s">
        <v>70</v>
      </c>
      <c r="C268" s="38" t="str">
        <f t="shared" ref="C268:L268" ca="1" si="428">IFERROR(C62/C$4,"")</f>
        <v/>
      </c>
      <c r="D268" s="38" t="str">
        <f t="shared" ca="1" si="428"/>
        <v/>
      </c>
      <c r="E268" s="38" t="str">
        <f t="shared" ca="1" si="428"/>
        <v/>
      </c>
      <c r="F268" s="38" t="str">
        <f t="shared" ca="1" si="428"/>
        <v/>
      </c>
      <c r="G268" s="38" t="str">
        <f t="shared" ca="1" si="428"/>
        <v/>
      </c>
      <c r="H268" s="38" t="str">
        <f t="shared" ca="1" si="428"/>
        <v/>
      </c>
      <c r="I268" s="38" t="str">
        <f t="shared" ca="1" si="428"/>
        <v/>
      </c>
      <c r="J268" s="38" t="str">
        <f t="shared" ca="1" si="428"/>
        <v/>
      </c>
      <c r="K268" s="38" t="str">
        <f t="shared" ca="1" si="428"/>
        <v/>
      </c>
      <c r="L268" s="38" t="str">
        <f t="shared" ca="1" si="428"/>
        <v/>
      </c>
      <c r="M268" s="38" t="str">
        <f t="shared" ref="M268:N268" ca="1" si="429">IFERROR(M62/M$4,"")</f>
        <v/>
      </c>
      <c r="N268" s="38" t="str">
        <f t="shared" ca="1" si="429"/>
        <v/>
      </c>
      <c r="O268" s="32">
        <v>58</v>
      </c>
      <c r="P268" s="35" t="s">
        <v>70</v>
      </c>
      <c r="Q268" s="38" t="str">
        <f t="shared" ref="Q268:AA268" ca="1" si="430">IFERROR(Q62/Q$4,"")</f>
        <v/>
      </c>
      <c r="R268" s="38" t="str">
        <f t="shared" ca="1" si="430"/>
        <v/>
      </c>
      <c r="S268" s="38" t="str">
        <f t="shared" ca="1" si="430"/>
        <v/>
      </c>
      <c r="T268" s="38" t="str">
        <f t="shared" ca="1" si="430"/>
        <v/>
      </c>
      <c r="U268" s="38" t="str">
        <f t="shared" ca="1" si="430"/>
        <v/>
      </c>
      <c r="V268" s="38" t="str">
        <f t="shared" ca="1" si="430"/>
        <v/>
      </c>
      <c r="W268" s="38" t="str">
        <f t="shared" ca="1" si="430"/>
        <v/>
      </c>
      <c r="X268" s="38" t="str">
        <f t="shared" ca="1" si="430"/>
        <v/>
      </c>
      <c r="Y268" s="38" t="str">
        <f t="shared" ca="1" si="430"/>
        <v/>
      </c>
      <c r="Z268" s="38" t="str">
        <f t="shared" ca="1" si="430"/>
        <v/>
      </c>
      <c r="AA268" s="38" t="str">
        <f t="shared" ca="1" si="430"/>
        <v/>
      </c>
      <c r="AB268" s="38" t="str">
        <f t="shared" ref="AA268:AB268" ca="1" si="431">IFERROR(AB62/AB$4,"")</f>
        <v/>
      </c>
      <c r="AC268" s="32">
        <v>58</v>
      </c>
      <c r="AD268" s="35" t="s">
        <v>70</v>
      </c>
      <c r="AE268" s="38" t="str">
        <f t="shared" ref="AE268:AN268" ca="1" si="432">IFERROR(AE62/AE$4,"")</f>
        <v/>
      </c>
      <c r="AF268" s="38" t="str">
        <f t="shared" ca="1" si="432"/>
        <v/>
      </c>
      <c r="AG268" s="38" t="str">
        <f t="shared" ca="1" si="432"/>
        <v/>
      </c>
      <c r="AH268" s="38" t="str">
        <f t="shared" ca="1" si="432"/>
        <v/>
      </c>
      <c r="AI268" s="38" t="str">
        <f t="shared" ca="1" si="432"/>
        <v/>
      </c>
      <c r="AJ268" s="38" t="str">
        <f t="shared" ca="1" si="432"/>
        <v/>
      </c>
      <c r="AK268" s="38" t="str">
        <f t="shared" ca="1" si="432"/>
        <v/>
      </c>
      <c r="AL268" s="38" t="str">
        <f t="shared" ca="1" si="432"/>
        <v/>
      </c>
      <c r="AM268" s="38" t="str">
        <f t="shared" ca="1" si="432"/>
        <v/>
      </c>
      <c r="AN268" s="38" t="str">
        <f t="shared" ca="1" si="432"/>
        <v/>
      </c>
      <c r="AO268" s="38" t="str">
        <f t="shared" ref="AN268:AO268" ca="1" si="433">IFERROR(AO62/AO$4,"")</f>
        <v/>
      </c>
      <c r="AP268" s="30"/>
      <c r="AQ268" s="35" t="s">
        <v>70</v>
      </c>
      <c r="AR268" s="39" t="str">
        <f>IFERROR(IF(#REF!=TRUE,'DATA - økonomi'!AM62,IF(#REF!=TRUE,'DATA - økonomi'!AM164,IF(#REF!=TRUE,'DATA - økonomi'!AM266,IF(#REF!=TRUE,'DATA - økonomi'!AM368,IF(#REF!=TRUE,'DATA - økonomi'!AM368+'DATA - økonomi'!AM266+'DATA - økonomi'!AM164,"")))))/AR165*1000,"")</f>
        <v/>
      </c>
      <c r="AS268" s="39" t="str">
        <f>IFERROR(IF(#REF!=TRUE,'DATA - økonomi'!AN62,IF(#REF!=TRUE,'DATA - økonomi'!AN164,IF(#REF!=TRUE,'DATA - økonomi'!AN266,IF(#REF!=TRUE,'DATA - økonomi'!AN368,IF(#REF!=TRUE,'DATA - økonomi'!AN368+'DATA - økonomi'!AN266+'DATA - økonomi'!AN164,"")))))/AS165*1000,"")</f>
        <v/>
      </c>
      <c r="AT268" s="39" t="str">
        <f>IFERROR(IF(#REF!=TRUE,'DATA - økonomi'!AO62,IF(#REF!=TRUE,'DATA - økonomi'!AO164,IF(#REF!=TRUE,'DATA - økonomi'!AO266,IF(#REF!=TRUE,'DATA - økonomi'!AO368,IF(#REF!=TRUE,'DATA - økonomi'!AO368+'DATA - økonomi'!AO266+'DATA - økonomi'!AO164,"")))))/AT165*1000,"")</f>
        <v/>
      </c>
      <c r="AU268" s="39" t="str">
        <f>IFERROR(IF(#REF!=TRUE,'DATA - økonomi'!AP62,IF(#REF!=TRUE,'DATA - økonomi'!AP164,IF(#REF!=TRUE,'DATA - økonomi'!AP266,IF(#REF!=TRUE,'DATA - økonomi'!AP368,IF(#REF!=TRUE,'DATA - økonomi'!AP368+'DATA - økonomi'!AP266+'DATA - økonomi'!AP164,"")))))/AU165*1000,"")</f>
        <v/>
      </c>
      <c r="AV268" s="39" t="str">
        <f>IFERROR(IF(#REF!=TRUE,'DATA - økonomi'!AQ62,IF(#REF!=TRUE,'DATA - økonomi'!AQ164,IF(#REF!=TRUE,'DATA - økonomi'!AQ266,IF(#REF!=TRUE,'DATA - økonomi'!AQ368,IF(#REF!=TRUE,'DATA - økonomi'!AQ368+'DATA - økonomi'!AQ266+'DATA - økonomi'!AQ164,"")))))/AV165*1000,"")</f>
        <v/>
      </c>
      <c r="AW268" s="39" t="str">
        <f>IFERROR(IF(#REF!=TRUE,'DATA - økonomi'!AR62,IF(#REF!=TRUE,'DATA - økonomi'!AR164,IF(#REF!=TRUE,'DATA - økonomi'!AR266,IF(#REF!=TRUE,'DATA - økonomi'!AR368,IF(#REF!=TRUE,'DATA - økonomi'!AR368+'DATA - økonomi'!AR266+'DATA - økonomi'!AR164,"")))))/AW165*1000,"")</f>
        <v/>
      </c>
      <c r="AX268" s="39" t="str">
        <f>IFERROR(IF(#REF!=TRUE,'DATA - økonomi'!AS62,IF(#REF!=TRUE,'DATA - økonomi'!AS164,IF(#REF!=TRUE,'DATA - økonomi'!AS266,IF(#REF!=TRUE,'DATA - økonomi'!AS368,IF(#REF!=TRUE,'DATA - økonomi'!AS368+'DATA - økonomi'!AS266+'DATA - økonomi'!AS164,"")))))/AX165*1000,"")</f>
        <v/>
      </c>
      <c r="AY268" s="39" t="str">
        <f>IFERROR(IF(#REF!=TRUE,'DATA - økonomi'!AT62,IF(#REF!=TRUE,'DATA - økonomi'!AT164,IF(#REF!=TRUE,'DATA - økonomi'!AT266,IF(#REF!=TRUE,'DATA - økonomi'!AT368,IF(#REF!=TRUE,'DATA - økonomi'!AT368+'DATA - økonomi'!AT266+'DATA - økonomi'!AT164,"")))))/AY165*1000,"")</f>
        <v/>
      </c>
      <c r="AZ268" s="39" t="str">
        <f>IFERROR(IF(#REF!=TRUE,'DATA - økonomi'!AU62,IF(#REF!=TRUE,'DATA - økonomi'!AU164,IF(#REF!=TRUE,'DATA - økonomi'!AU266,IF(#REF!=TRUE,'DATA - økonomi'!AU368,IF(#REF!=TRUE,'DATA - økonomi'!AU368+'DATA - økonomi'!AU266+'DATA - økonomi'!AU164,"")))))/AZ165*1000,"")</f>
        <v/>
      </c>
      <c r="BA268" s="39" t="str">
        <f>IFERROR(IF(#REF!=TRUE,'DATA - økonomi'!AV62,IF(#REF!=TRUE,'DATA - økonomi'!AV164,IF(#REF!=TRUE,'DATA - økonomi'!AV266,IF(#REF!=TRUE,'DATA - økonomi'!AV368,IF(#REF!=TRUE,'DATA - økonomi'!AV368+'DATA - økonomi'!AV266+'DATA - økonomi'!AV164,"")))))/BA165*1000,"")</f>
        <v/>
      </c>
      <c r="BB268" s="39" t="str">
        <f>IFERROR(IF(#REF!=TRUE,'DATA - økonomi'!AW62,IF(#REF!=TRUE,'DATA - økonomi'!AW164,IF(#REF!=TRUE,'DATA - økonomi'!AW266,IF(#REF!=TRUE,'DATA - økonomi'!AW368,IF(#REF!=TRUE,'DATA - økonomi'!AW368+'DATA - økonomi'!AW266+'DATA - økonomi'!AW164,"")))))/BB165*1000,"")</f>
        <v/>
      </c>
      <c r="BC268" s="30"/>
    </row>
    <row r="269" spans="1:55" x14ac:dyDescent="0.25">
      <c r="A269" s="32">
        <v>59</v>
      </c>
      <c r="B269" s="35" t="s">
        <v>71</v>
      </c>
      <c r="C269" s="38" t="str">
        <f t="shared" ref="C269:L269" ca="1" si="434">IFERROR(C63/C$4,"")</f>
        <v/>
      </c>
      <c r="D269" s="38" t="str">
        <f t="shared" ca="1" si="434"/>
        <v/>
      </c>
      <c r="E269" s="38" t="str">
        <f t="shared" ca="1" si="434"/>
        <v/>
      </c>
      <c r="F269" s="38" t="str">
        <f t="shared" ca="1" si="434"/>
        <v/>
      </c>
      <c r="G269" s="38" t="str">
        <f t="shared" ca="1" si="434"/>
        <v/>
      </c>
      <c r="H269" s="38" t="str">
        <f t="shared" ca="1" si="434"/>
        <v/>
      </c>
      <c r="I269" s="38" t="str">
        <f t="shared" ca="1" si="434"/>
        <v/>
      </c>
      <c r="J269" s="38" t="str">
        <f t="shared" ca="1" si="434"/>
        <v/>
      </c>
      <c r="K269" s="38" t="str">
        <f t="shared" ca="1" si="434"/>
        <v/>
      </c>
      <c r="L269" s="38" t="str">
        <f t="shared" ca="1" si="434"/>
        <v/>
      </c>
      <c r="M269" s="38" t="str">
        <f t="shared" ref="M269:N269" ca="1" si="435">IFERROR(M63/M$4,"")</f>
        <v/>
      </c>
      <c r="N269" s="38" t="str">
        <f t="shared" ca="1" si="435"/>
        <v/>
      </c>
      <c r="O269" s="32">
        <v>59</v>
      </c>
      <c r="P269" s="35" t="s">
        <v>71</v>
      </c>
      <c r="Q269" s="38" t="str">
        <f t="shared" ref="Q269:AA269" ca="1" si="436">IFERROR(Q63/Q$4,"")</f>
        <v/>
      </c>
      <c r="R269" s="38" t="str">
        <f t="shared" ca="1" si="436"/>
        <v/>
      </c>
      <c r="S269" s="38" t="str">
        <f t="shared" ca="1" si="436"/>
        <v/>
      </c>
      <c r="T269" s="38" t="str">
        <f t="shared" ca="1" si="436"/>
        <v/>
      </c>
      <c r="U269" s="38" t="str">
        <f t="shared" ca="1" si="436"/>
        <v/>
      </c>
      <c r="V269" s="38" t="str">
        <f t="shared" ca="1" si="436"/>
        <v/>
      </c>
      <c r="W269" s="38" t="str">
        <f t="shared" ca="1" si="436"/>
        <v/>
      </c>
      <c r="X269" s="38" t="str">
        <f t="shared" ca="1" si="436"/>
        <v/>
      </c>
      <c r="Y269" s="38" t="str">
        <f t="shared" ca="1" si="436"/>
        <v/>
      </c>
      <c r="Z269" s="38" t="str">
        <f t="shared" ca="1" si="436"/>
        <v/>
      </c>
      <c r="AA269" s="38" t="str">
        <f t="shared" ca="1" si="436"/>
        <v/>
      </c>
      <c r="AB269" s="38" t="str">
        <f t="shared" ref="AA269:AB269" ca="1" si="437">IFERROR(AB63/AB$4,"")</f>
        <v/>
      </c>
      <c r="AC269" s="32">
        <v>59</v>
      </c>
      <c r="AD269" s="35" t="s">
        <v>71</v>
      </c>
      <c r="AE269" s="38" t="str">
        <f t="shared" ref="AE269:AN269" ca="1" si="438">IFERROR(AE63/AE$4,"")</f>
        <v/>
      </c>
      <c r="AF269" s="38" t="str">
        <f t="shared" ca="1" si="438"/>
        <v/>
      </c>
      <c r="AG269" s="38" t="str">
        <f t="shared" ca="1" si="438"/>
        <v/>
      </c>
      <c r="AH269" s="38" t="str">
        <f t="shared" ca="1" si="438"/>
        <v/>
      </c>
      <c r="AI269" s="38" t="str">
        <f t="shared" ca="1" si="438"/>
        <v/>
      </c>
      <c r="AJ269" s="38" t="str">
        <f t="shared" ca="1" si="438"/>
        <v/>
      </c>
      <c r="AK269" s="38" t="str">
        <f t="shared" ca="1" si="438"/>
        <v/>
      </c>
      <c r="AL269" s="38" t="str">
        <f t="shared" ca="1" si="438"/>
        <v/>
      </c>
      <c r="AM269" s="38" t="str">
        <f t="shared" ca="1" si="438"/>
        <v/>
      </c>
      <c r="AN269" s="38" t="str">
        <f t="shared" ca="1" si="438"/>
        <v/>
      </c>
      <c r="AO269" s="38" t="str">
        <f t="shared" ref="AN269:AO269" ca="1" si="439">IFERROR(AO63/AO$4,"")</f>
        <v/>
      </c>
      <c r="AP269" s="30"/>
      <c r="AQ269" s="35" t="s">
        <v>71</v>
      </c>
      <c r="AR269" s="39" t="str">
        <f>IFERROR(IF(#REF!=TRUE,'DATA - økonomi'!AM63,IF(#REF!=TRUE,'DATA - økonomi'!AM165,IF(#REF!=TRUE,'DATA - økonomi'!AM267,IF(#REF!=TRUE,'DATA - økonomi'!AM369,IF(#REF!=TRUE,'DATA - økonomi'!AM369+'DATA - økonomi'!AM267+'DATA - økonomi'!AM165,"")))))/AR166*1000,"")</f>
        <v/>
      </c>
      <c r="AS269" s="39" t="str">
        <f>IFERROR(IF(#REF!=TRUE,'DATA - økonomi'!AN63,IF(#REF!=TRUE,'DATA - økonomi'!AN165,IF(#REF!=TRUE,'DATA - økonomi'!AN267,IF(#REF!=TRUE,'DATA - økonomi'!AN369,IF(#REF!=TRUE,'DATA - økonomi'!AN369+'DATA - økonomi'!AN267+'DATA - økonomi'!AN165,"")))))/AS166*1000,"")</f>
        <v/>
      </c>
      <c r="AT269" s="39" t="str">
        <f>IFERROR(IF(#REF!=TRUE,'DATA - økonomi'!AO63,IF(#REF!=TRUE,'DATA - økonomi'!AO165,IF(#REF!=TRUE,'DATA - økonomi'!AO267,IF(#REF!=TRUE,'DATA - økonomi'!AO369,IF(#REF!=TRUE,'DATA - økonomi'!AO369+'DATA - økonomi'!AO267+'DATA - økonomi'!AO165,"")))))/AT166*1000,"")</f>
        <v/>
      </c>
      <c r="AU269" s="39" t="str">
        <f>IFERROR(IF(#REF!=TRUE,'DATA - økonomi'!AP63,IF(#REF!=TRUE,'DATA - økonomi'!AP165,IF(#REF!=TRUE,'DATA - økonomi'!AP267,IF(#REF!=TRUE,'DATA - økonomi'!AP369,IF(#REF!=TRUE,'DATA - økonomi'!AP369+'DATA - økonomi'!AP267+'DATA - økonomi'!AP165,"")))))/AU166*1000,"")</f>
        <v/>
      </c>
      <c r="AV269" s="39" t="str">
        <f>IFERROR(IF(#REF!=TRUE,'DATA - økonomi'!AQ63,IF(#REF!=TRUE,'DATA - økonomi'!AQ165,IF(#REF!=TRUE,'DATA - økonomi'!AQ267,IF(#REF!=TRUE,'DATA - økonomi'!AQ369,IF(#REF!=TRUE,'DATA - økonomi'!AQ369+'DATA - økonomi'!AQ267+'DATA - økonomi'!AQ165,"")))))/AV166*1000,"")</f>
        <v/>
      </c>
      <c r="AW269" s="39" t="str">
        <f>IFERROR(IF(#REF!=TRUE,'DATA - økonomi'!AR63,IF(#REF!=TRUE,'DATA - økonomi'!AR165,IF(#REF!=TRUE,'DATA - økonomi'!AR267,IF(#REF!=TRUE,'DATA - økonomi'!AR369,IF(#REF!=TRUE,'DATA - økonomi'!AR369+'DATA - økonomi'!AR267+'DATA - økonomi'!AR165,"")))))/AW166*1000,"")</f>
        <v/>
      </c>
      <c r="AX269" s="39" t="str">
        <f>IFERROR(IF(#REF!=TRUE,'DATA - økonomi'!AS63,IF(#REF!=TRUE,'DATA - økonomi'!AS165,IF(#REF!=TRUE,'DATA - økonomi'!AS267,IF(#REF!=TRUE,'DATA - økonomi'!AS369,IF(#REF!=TRUE,'DATA - økonomi'!AS369+'DATA - økonomi'!AS267+'DATA - økonomi'!AS165,"")))))/AX166*1000,"")</f>
        <v/>
      </c>
      <c r="AY269" s="39" t="str">
        <f>IFERROR(IF(#REF!=TRUE,'DATA - økonomi'!AT63,IF(#REF!=TRUE,'DATA - økonomi'!AT165,IF(#REF!=TRUE,'DATA - økonomi'!AT267,IF(#REF!=TRUE,'DATA - økonomi'!AT369,IF(#REF!=TRUE,'DATA - økonomi'!AT369+'DATA - økonomi'!AT267+'DATA - økonomi'!AT165,"")))))/AY166*1000,"")</f>
        <v/>
      </c>
      <c r="AZ269" s="39" t="str">
        <f>IFERROR(IF(#REF!=TRUE,'DATA - økonomi'!AU63,IF(#REF!=TRUE,'DATA - økonomi'!AU165,IF(#REF!=TRUE,'DATA - økonomi'!AU267,IF(#REF!=TRUE,'DATA - økonomi'!AU369,IF(#REF!=TRUE,'DATA - økonomi'!AU369+'DATA - økonomi'!AU267+'DATA - økonomi'!AU165,"")))))/AZ166*1000,"")</f>
        <v/>
      </c>
      <c r="BA269" s="39" t="str">
        <f>IFERROR(IF(#REF!=TRUE,'DATA - økonomi'!AV63,IF(#REF!=TRUE,'DATA - økonomi'!AV165,IF(#REF!=TRUE,'DATA - økonomi'!AV267,IF(#REF!=TRUE,'DATA - økonomi'!AV369,IF(#REF!=TRUE,'DATA - økonomi'!AV369+'DATA - økonomi'!AV267+'DATA - økonomi'!AV165,"")))))/BA166*1000,"")</f>
        <v/>
      </c>
      <c r="BB269" s="39" t="str">
        <f>IFERROR(IF(#REF!=TRUE,'DATA - økonomi'!AW63,IF(#REF!=TRUE,'DATA - økonomi'!AW165,IF(#REF!=TRUE,'DATA - økonomi'!AW267,IF(#REF!=TRUE,'DATA - økonomi'!AW369,IF(#REF!=TRUE,'DATA - økonomi'!AW369+'DATA - økonomi'!AW267+'DATA - økonomi'!AW165,"")))))/BB166*1000,"")</f>
        <v/>
      </c>
      <c r="BC269" s="30"/>
    </row>
    <row r="270" spans="1:55" x14ac:dyDescent="0.25">
      <c r="A270" s="32">
        <v>60</v>
      </c>
      <c r="B270" s="35" t="s">
        <v>72</v>
      </c>
      <c r="C270" s="38" t="str">
        <f t="shared" ref="C270:L270" ca="1" si="440">IFERROR(C64/C$4,"")</f>
        <v/>
      </c>
      <c r="D270" s="38" t="str">
        <f t="shared" ca="1" si="440"/>
        <v/>
      </c>
      <c r="E270" s="38" t="str">
        <f t="shared" ca="1" si="440"/>
        <v/>
      </c>
      <c r="F270" s="38" t="str">
        <f t="shared" ca="1" si="440"/>
        <v/>
      </c>
      <c r="G270" s="38" t="str">
        <f t="shared" ca="1" si="440"/>
        <v/>
      </c>
      <c r="H270" s="38" t="str">
        <f t="shared" ca="1" si="440"/>
        <v/>
      </c>
      <c r="I270" s="38" t="str">
        <f t="shared" ca="1" si="440"/>
        <v/>
      </c>
      <c r="J270" s="38" t="str">
        <f t="shared" ca="1" si="440"/>
        <v/>
      </c>
      <c r="K270" s="38" t="str">
        <f t="shared" ca="1" si="440"/>
        <v/>
      </c>
      <c r="L270" s="38" t="str">
        <f t="shared" ca="1" si="440"/>
        <v/>
      </c>
      <c r="M270" s="38" t="str">
        <f t="shared" ref="M270:N270" ca="1" si="441">IFERROR(M64/M$4,"")</f>
        <v/>
      </c>
      <c r="N270" s="38" t="str">
        <f t="shared" ca="1" si="441"/>
        <v/>
      </c>
      <c r="O270" s="32">
        <v>60</v>
      </c>
      <c r="P270" s="35" t="s">
        <v>72</v>
      </c>
      <c r="Q270" s="38" t="str">
        <f t="shared" ref="Q270:AA270" ca="1" si="442">IFERROR(Q64/Q$4,"")</f>
        <v/>
      </c>
      <c r="R270" s="38" t="str">
        <f t="shared" ca="1" si="442"/>
        <v/>
      </c>
      <c r="S270" s="38" t="str">
        <f t="shared" ca="1" si="442"/>
        <v/>
      </c>
      <c r="T270" s="38" t="str">
        <f t="shared" ca="1" si="442"/>
        <v/>
      </c>
      <c r="U270" s="38" t="str">
        <f t="shared" ca="1" si="442"/>
        <v/>
      </c>
      <c r="V270" s="38" t="str">
        <f t="shared" ca="1" si="442"/>
        <v/>
      </c>
      <c r="W270" s="38" t="str">
        <f t="shared" ca="1" si="442"/>
        <v/>
      </c>
      <c r="X270" s="38" t="str">
        <f t="shared" ca="1" si="442"/>
        <v/>
      </c>
      <c r="Y270" s="38" t="str">
        <f t="shared" ca="1" si="442"/>
        <v/>
      </c>
      <c r="Z270" s="38" t="str">
        <f t="shared" ca="1" si="442"/>
        <v/>
      </c>
      <c r="AA270" s="38" t="str">
        <f t="shared" ca="1" si="442"/>
        <v/>
      </c>
      <c r="AB270" s="38" t="str">
        <f t="shared" ref="AA270:AB270" ca="1" si="443">IFERROR(AB64/AB$4,"")</f>
        <v/>
      </c>
      <c r="AC270" s="32">
        <v>60</v>
      </c>
      <c r="AD270" s="35" t="s">
        <v>72</v>
      </c>
      <c r="AE270" s="38" t="str">
        <f t="shared" ref="AE270:AN270" ca="1" si="444">IFERROR(AE64/AE$4,"")</f>
        <v/>
      </c>
      <c r="AF270" s="38" t="str">
        <f t="shared" ca="1" si="444"/>
        <v/>
      </c>
      <c r="AG270" s="38" t="str">
        <f t="shared" ca="1" si="444"/>
        <v/>
      </c>
      <c r="AH270" s="38" t="str">
        <f t="shared" ca="1" si="444"/>
        <v/>
      </c>
      <c r="AI270" s="38" t="str">
        <f t="shared" ca="1" si="444"/>
        <v/>
      </c>
      <c r="AJ270" s="38" t="str">
        <f t="shared" ca="1" si="444"/>
        <v/>
      </c>
      <c r="AK270" s="38" t="str">
        <f t="shared" ca="1" si="444"/>
        <v/>
      </c>
      <c r="AL270" s="38" t="str">
        <f t="shared" ca="1" si="444"/>
        <v/>
      </c>
      <c r="AM270" s="38" t="str">
        <f t="shared" ca="1" si="444"/>
        <v/>
      </c>
      <c r="AN270" s="38" t="str">
        <f t="shared" ca="1" si="444"/>
        <v/>
      </c>
      <c r="AO270" s="38" t="str">
        <f t="shared" ref="AN270:AO270" ca="1" si="445">IFERROR(AO64/AO$4,"")</f>
        <v/>
      </c>
      <c r="AP270" s="30"/>
      <c r="AQ270" s="35" t="s">
        <v>72</v>
      </c>
      <c r="AR270" s="39" t="str">
        <f>IFERROR(IF(#REF!=TRUE,'DATA - økonomi'!AM64,IF(#REF!=TRUE,'DATA - økonomi'!AM166,IF(#REF!=TRUE,'DATA - økonomi'!AM268,IF(#REF!=TRUE,'DATA - økonomi'!AM370,IF(#REF!=TRUE,'DATA - økonomi'!AM370+'DATA - økonomi'!AM268+'DATA - økonomi'!AM166,"")))))/AR167*1000,"")</f>
        <v/>
      </c>
      <c r="AS270" s="39" t="str">
        <f>IFERROR(IF(#REF!=TRUE,'DATA - økonomi'!AN64,IF(#REF!=TRUE,'DATA - økonomi'!AN166,IF(#REF!=TRUE,'DATA - økonomi'!AN268,IF(#REF!=TRUE,'DATA - økonomi'!AN370,IF(#REF!=TRUE,'DATA - økonomi'!AN370+'DATA - økonomi'!AN268+'DATA - økonomi'!AN166,"")))))/AS167*1000,"")</f>
        <v/>
      </c>
      <c r="AT270" s="39" t="str">
        <f>IFERROR(IF(#REF!=TRUE,'DATA - økonomi'!AO64,IF(#REF!=TRUE,'DATA - økonomi'!AO166,IF(#REF!=TRUE,'DATA - økonomi'!AO268,IF(#REF!=TRUE,'DATA - økonomi'!AO370,IF(#REF!=TRUE,'DATA - økonomi'!AO370+'DATA - økonomi'!AO268+'DATA - økonomi'!AO166,"")))))/AT167*1000,"")</f>
        <v/>
      </c>
      <c r="AU270" s="39" t="str">
        <f>IFERROR(IF(#REF!=TRUE,'DATA - økonomi'!AP64,IF(#REF!=TRUE,'DATA - økonomi'!AP166,IF(#REF!=TRUE,'DATA - økonomi'!AP268,IF(#REF!=TRUE,'DATA - økonomi'!AP370,IF(#REF!=TRUE,'DATA - økonomi'!AP370+'DATA - økonomi'!AP268+'DATA - økonomi'!AP166,"")))))/AU167*1000,"")</f>
        <v/>
      </c>
      <c r="AV270" s="39" t="str">
        <f>IFERROR(IF(#REF!=TRUE,'DATA - økonomi'!AQ64,IF(#REF!=TRUE,'DATA - økonomi'!AQ166,IF(#REF!=TRUE,'DATA - økonomi'!AQ268,IF(#REF!=TRUE,'DATA - økonomi'!AQ370,IF(#REF!=TRUE,'DATA - økonomi'!AQ370+'DATA - økonomi'!AQ268+'DATA - økonomi'!AQ166,"")))))/AV167*1000,"")</f>
        <v/>
      </c>
      <c r="AW270" s="39" t="str">
        <f>IFERROR(IF(#REF!=TRUE,'DATA - økonomi'!AR64,IF(#REF!=TRUE,'DATA - økonomi'!AR166,IF(#REF!=TRUE,'DATA - økonomi'!AR268,IF(#REF!=TRUE,'DATA - økonomi'!AR370,IF(#REF!=TRUE,'DATA - økonomi'!AR370+'DATA - økonomi'!AR268+'DATA - økonomi'!AR166,"")))))/AW167*1000,"")</f>
        <v/>
      </c>
      <c r="AX270" s="39" t="str">
        <f>IFERROR(IF(#REF!=TRUE,'DATA - økonomi'!AS64,IF(#REF!=TRUE,'DATA - økonomi'!AS166,IF(#REF!=TRUE,'DATA - økonomi'!AS268,IF(#REF!=TRUE,'DATA - økonomi'!AS370,IF(#REF!=TRUE,'DATA - økonomi'!AS370+'DATA - økonomi'!AS268+'DATA - økonomi'!AS166,"")))))/AX167*1000,"")</f>
        <v/>
      </c>
      <c r="AY270" s="39" t="str">
        <f>IFERROR(IF(#REF!=TRUE,'DATA - økonomi'!AT64,IF(#REF!=TRUE,'DATA - økonomi'!AT166,IF(#REF!=TRUE,'DATA - økonomi'!AT268,IF(#REF!=TRUE,'DATA - økonomi'!AT370,IF(#REF!=TRUE,'DATA - økonomi'!AT370+'DATA - økonomi'!AT268+'DATA - økonomi'!AT166,"")))))/AY167*1000,"")</f>
        <v/>
      </c>
      <c r="AZ270" s="39" t="str">
        <f>IFERROR(IF(#REF!=TRUE,'DATA - økonomi'!AU64,IF(#REF!=TRUE,'DATA - økonomi'!AU166,IF(#REF!=TRUE,'DATA - økonomi'!AU268,IF(#REF!=TRUE,'DATA - økonomi'!AU370,IF(#REF!=TRUE,'DATA - økonomi'!AU370+'DATA - økonomi'!AU268+'DATA - økonomi'!AU166,"")))))/AZ167*1000,"")</f>
        <v/>
      </c>
      <c r="BA270" s="39" t="str">
        <f>IFERROR(IF(#REF!=TRUE,'DATA - økonomi'!AV64,IF(#REF!=TRUE,'DATA - økonomi'!AV166,IF(#REF!=TRUE,'DATA - økonomi'!AV268,IF(#REF!=TRUE,'DATA - økonomi'!AV370,IF(#REF!=TRUE,'DATA - økonomi'!AV370+'DATA - økonomi'!AV268+'DATA - økonomi'!AV166,"")))))/BA167*1000,"")</f>
        <v/>
      </c>
      <c r="BB270" s="39" t="str">
        <f>IFERROR(IF(#REF!=TRUE,'DATA - økonomi'!AW64,IF(#REF!=TRUE,'DATA - økonomi'!AW166,IF(#REF!=TRUE,'DATA - økonomi'!AW268,IF(#REF!=TRUE,'DATA - økonomi'!AW370,IF(#REF!=TRUE,'DATA - økonomi'!AW370+'DATA - økonomi'!AW268+'DATA - økonomi'!AW166,"")))))/BB167*1000,"")</f>
        <v/>
      </c>
      <c r="BC270" s="30"/>
    </row>
    <row r="271" spans="1:55" x14ac:dyDescent="0.25">
      <c r="A271" s="32">
        <v>61</v>
      </c>
      <c r="B271" s="35" t="s">
        <v>73</v>
      </c>
      <c r="C271" s="38" t="str">
        <f t="shared" ref="C271:L271" ca="1" si="446">IFERROR(C65/C$4,"")</f>
        <v/>
      </c>
      <c r="D271" s="38" t="str">
        <f t="shared" ca="1" si="446"/>
        <v/>
      </c>
      <c r="E271" s="38" t="str">
        <f t="shared" ca="1" si="446"/>
        <v/>
      </c>
      <c r="F271" s="38" t="str">
        <f t="shared" ca="1" si="446"/>
        <v/>
      </c>
      <c r="G271" s="38" t="str">
        <f t="shared" ca="1" si="446"/>
        <v/>
      </c>
      <c r="H271" s="38" t="str">
        <f t="shared" ca="1" si="446"/>
        <v/>
      </c>
      <c r="I271" s="38" t="str">
        <f t="shared" ca="1" si="446"/>
        <v/>
      </c>
      <c r="J271" s="38" t="str">
        <f t="shared" ca="1" si="446"/>
        <v/>
      </c>
      <c r="K271" s="38" t="str">
        <f t="shared" ca="1" si="446"/>
        <v/>
      </c>
      <c r="L271" s="38" t="str">
        <f t="shared" ca="1" si="446"/>
        <v/>
      </c>
      <c r="M271" s="38" t="str">
        <f t="shared" ref="M271:N271" ca="1" si="447">IFERROR(M65/M$4,"")</f>
        <v/>
      </c>
      <c r="N271" s="38" t="str">
        <f t="shared" ca="1" si="447"/>
        <v/>
      </c>
      <c r="O271" s="32">
        <v>61</v>
      </c>
      <c r="P271" s="35" t="s">
        <v>73</v>
      </c>
      <c r="Q271" s="38" t="str">
        <f t="shared" ref="Q271:AA271" ca="1" si="448">IFERROR(Q65/Q$4,"")</f>
        <v/>
      </c>
      <c r="R271" s="38" t="str">
        <f t="shared" ca="1" si="448"/>
        <v/>
      </c>
      <c r="S271" s="38" t="str">
        <f t="shared" ca="1" si="448"/>
        <v/>
      </c>
      <c r="T271" s="38" t="str">
        <f t="shared" ca="1" si="448"/>
        <v/>
      </c>
      <c r="U271" s="38" t="str">
        <f t="shared" ca="1" si="448"/>
        <v/>
      </c>
      <c r="V271" s="38" t="str">
        <f t="shared" ca="1" si="448"/>
        <v/>
      </c>
      <c r="W271" s="38" t="str">
        <f t="shared" ca="1" si="448"/>
        <v/>
      </c>
      <c r="X271" s="38" t="str">
        <f t="shared" ca="1" si="448"/>
        <v/>
      </c>
      <c r="Y271" s="38" t="str">
        <f t="shared" ca="1" si="448"/>
        <v/>
      </c>
      <c r="Z271" s="38" t="str">
        <f t="shared" ca="1" si="448"/>
        <v/>
      </c>
      <c r="AA271" s="38" t="str">
        <f t="shared" ca="1" si="448"/>
        <v/>
      </c>
      <c r="AB271" s="38" t="str">
        <f t="shared" ref="AA271:AB271" ca="1" si="449">IFERROR(AB65/AB$4,"")</f>
        <v/>
      </c>
      <c r="AC271" s="32">
        <v>61</v>
      </c>
      <c r="AD271" s="35" t="s">
        <v>73</v>
      </c>
      <c r="AE271" s="38" t="str">
        <f t="shared" ref="AE271:AN271" ca="1" si="450">IFERROR(AE65/AE$4,"")</f>
        <v/>
      </c>
      <c r="AF271" s="38" t="str">
        <f t="shared" ca="1" si="450"/>
        <v/>
      </c>
      <c r="AG271" s="38" t="str">
        <f t="shared" ca="1" si="450"/>
        <v/>
      </c>
      <c r="AH271" s="38" t="str">
        <f t="shared" ca="1" si="450"/>
        <v/>
      </c>
      <c r="AI271" s="38" t="str">
        <f t="shared" ca="1" si="450"/>
        <v/>
      </c>
      <c r="AJ271" s="38" t="str">
        <f t="shared" ca="1" si="450"/>
        <v/>
      </c>
      <c r="AK271" s="38" t="str">
        <f t="shared" ca="1" si="450"/>
        <v/>
      </c>
      <c r="AL271" s="38" t="str">
        <f t="shared" ca="1" si="450"/>
        <v/>
      </c>
      <c r="AM271" s="38" t="str">
        <f t="shared" ca="1" si="450"/>
        <v/>
      </c>
      <c r="AN271" s="38" t="str">
        <f t="shared" ca="1" si="450"/>
        <v/>
      </c>
      <c r="AO271" s="38" t="str">
        <f t="shared" ref="AN271:AO271" ca="1" si="451">IFERROR(AO65/AO$4,"")</f>
        <v/>
      </c>
      <c r="AP271" s="30"/>
      <c r="AQ271" s="35" t="s">
        <v>73</v>
      </c>
      <c r="AR271" s="39" t="str">
        <f>IFERROR(IF(#REF!=TRUE,'DATA - økonomi'!AM65,IF(#REF!=TRUE,'DATA - økonomi'!AM167,IF(#REF!=TRUE,'DATA - økonomi'!AM269,IF(#REF!=TRUE,'DATA - økonomi'!AM371,IF(#REF!=TRUE,'DATA - økonomi'!AM371+'DATA - økonomi'!AM269+'DATA - økonomi'!AM167,"")))))/AR168*1000,"")</f>
        <v/>
      </c>
      <c r="AS271" s="39" t="str">
        <f>IFERROR(IF(#REF!=TRUE,'DATA - økonomi'!AN65,IF(#REF!=TRUE,'DATA - økonomi'!AN167,IF(#REF!=TRUE,'DATA - økonomi'!AN269,IF(#REF!=TRUE,'DATA - økonomi'!AN371,IF(#REF!=TRUE,'DATA - økonomi'!AN371+'DATA - økonomi'!AN269+'DATA - økonomi'!AN167,"")))))/AS168*1000,"")</f>
        <v/>
      </c>
      <c r="AT271" s="39" t="str">
        <f>IFERROR(IF(#REF!=TRUE,'DATA - økonomi'!AO65,IF(#REF!=TRUE,'DATA - økonomi'!AO167,IF(#REF!=TRUE,'DATA - økonomi'!AO269,IF(#REF!=TRUE,'DATA - økonomi'!AO371,IF(#REF!=TRUE,'DATA - økonomi'!AO371+'DATA - økonomi'!AO269+'DATA - økonomi'!AO167,"")))))/AT168*1000,"")</f>
        <v/>
      </c>
      <c r="AU271" s="39" t="str">
        <f>IFERROR(IF(#REF!=TRUE,'DATA - økonomi'!AP65,IF(#REF!=TRUE,'DATA - økonomi'!AP167,IF(#REF!=TRUE,'DATA - økonomi'!AP269,IF(#REF!=TRUE,'DATA - økonomi'!AP371,IF(#REF!=TRUE,'DATA - økonomi'!AP371+'DATA - økonomi'!AP269+'DATA - økonomi'!AP167,"")))))/AU168*1000,"")</f>
        <v/>
      </c>
      <c r="AV271" s="39" t="str">
        <f>IFERROR(IF(#REF!=TRUE,'DATA - økonomi'!AQ65,IF(#REF!=TRUE,'DATA - økonomi'!AQ167,IF(#REF!=TRUE,'DATA - økonomi'!AQ269,IF(#REF!=TRUE,'DATA - økonomi'!AQ371,IF(#REF!=TRUE,'DATA - økonomi'!AQ371+'DATA - økonomi'!AQ269+'DATA - økonomi'!AQ167,"")))))/AV168*1000,"")</f>
        <v/>
      </c>
      <c r="AW271" s="39" t="str">
        <f>IFERROR(IF(#REF!=TRUE,'DATA - økonomi'!AR65,IF(#REF!=TRUE,'DATA - økonomi'!AR167,IF(#REF!=TRUE,'DATA - økonomi'!AR269,IF(#REF!=TRUE,'DATA - økonomi'!AR371,IF(#REF!=TRUE,'DATA - økonomi'!AR371+'DATA - økonomi'!AR269+'DATA - økonomi'!AR167,"")))))/AW168*1000,"")</f>
        <v/>
      </c>
      <c r="AX271" s="39" t="str">
        <f>IFERROR(IF(#REF!=TRUE,'DATA - økonomi'!AS65,IF(#REF!=TRUE,'DATA - økonomi'!AS167,IF(#REF!=TRUE,'DATA - økonomi'!AS269,IF(#REF!=TRUE,'DATA - økonomi'!AS371,IF(#REF!=TRUE,'DATA - økonomi'!AS371+'DATA - økonomi'!AS269+'DATA - økonomi'!AS167,"")))))/AX168*1000,"")</f>
        <v/>
      </c>
      <c r="AY271" s="39" t="str">
        <f>IFERROR(IF(#REF!=TRUE,'DATA - økonomi'!AT65,IF(#REF!=TRUE,'DATA - økonomi'!AT167,IF(#REF!=TRUE,'DATA - økonomi'!AT269,IF(#REF!=TRUE,'DATA - økonomi'!AT371,IF(#REF!=TRUE,'DATA - økonomi'!AT371+'DATA - økonomi'!AT269+'DATA - økonomi'!AT167,"")))))/AY168*1000,"")</f>
        <v/>
      </c>
      <c r="AZ271" s="39" t="str">
        <f>IFERROR(IF(#REF!=TRUE,'DATA - økonomi'!AU65,IF(#REF!=TRUE,'DATA - økonomi'!AU167,IF(#REF!=TRUE,'DATA - økonomi'!AU269,IF(#REF!=TRUE,'DATA - økonomi'!AU371,IF(#REF!=TRUE,'DATA - økonomi'!AU371+'DATA - økonomi'!AU269+'DATA - økonomi'!AU167,"")))))/AZ168*1000,"")</f>
        <v/>
      </c>
      <c r="BA271" s="39" t="str">
        <f>IFERROR(IF(#REF!=TRUE,'DATA - økonomi'!AV65,IF(#REF!=TRUE,'DATA - økonomi'!AV167,IF(#REF!=TRUE,'DATA - økonomi'!AV269,IF(#REF!=TRUE,'DATA - økonomi'!AV371,IF(#REF!=TRUE,'DATA - økonomi'!AV371+'DATA - økonomi'!AV269+'DATA - økonomi'!AV167,"")))))/BA168*1000,"")</f>
        <v/>
      </c>
      <c r="BB271" s="39" t="str">
        <f>IFERROR(IF(#REF!=TRUE,'DATA - økonomi'!AW65,IF(#REF!=TRUE,'DATA - økonomi'!AW167,IF(#REF!=TRUE,'DATA - økonomi'!AW269,IF(#REF!=TRUE,'DATA - økonomi'!AW371,IF(#REF!=TRUE,'DATA - økonomi'!AW371+'DATA - økonomi'!AW269+'DATA - økonomi'!AW167,"")))))/BB168*1000,"")</f>
        <v/>
      </c>
      <c r="BC271" s="30"/>
    </row>
    <row r="272" spans="1:55" x14ac:dyDescent="0.25">
      <c r="A272" s="32">
        <v>62</v>
      </c>
      <c r="B272" s="35" t="s">
        <v>74</v>
      </c>
      <c r="C272" s="38" t="str">
        <f t="shared" ref="C272:L272" ca="1" si="452">IFERROR(C66/C$4,"")</f>
        <v/>
      </c>
      <c r="D272" s="38" t="str">
        <f t="shared" ca="1" si="452"/>
        <v/>
      </c>
      <c r="E272" s="38" t="str">
        <f t="shared" ca="1" si="452"/>
        <v/>
      </c>
      <c r="F272" s="38" t="str">
        <f t="shared" ca="1" si="452"/>
        <v/>
      </c>
      <c r="G272" s="38" t="str">
        <f t="shared" ca="1" si="452"/>
        <v/>
      </c>
      <c r="H272" s="38" t="str">
        <f t="shared" ca="1" si="452"/>
        <v/>
      </c>
      <c r="I272" s="38" t="str">
        <f t="shared" ca="1" si="452"/>
        <v/>
      </c>
      <c r="J272" s="38" t="str">
        <f t="shared" ca="1" si="452"/>
        <v/>
      </c>
      <c r="K272" s="38" t="str">
        <f t="shared" ca="1" si="452"/>
        <v/>
      </c>
      <c r="L272" s="38" t="str">
        <f t="shared" ca="1" si="452"/>
        <v/>
      </c>
      <c r="M272" s="38" t="str">
        <f t="shared" ref="M272:N272" ca="1" si="453">IFERROR(M66/M$4,"")</f>
        <v/>
      </c>
      <c r="N272" s="38" t="str">
        <f t="shared" ca="1" si="453"/>
        <v/>
      </c>
      <c r="O272" s="32">
        <v>62</v>
      </c>
      <c r="P272" s="35" t="s">
        <v>74</v>
      </c>
      <c r="Q272" s="38" t="str">
        <f t="shared" ref="Q272:AA272" ca="1" si="454">IFERROR(Q66/Q$4,"")</f>
        <v/>
      </c>
      <c r="R272" s="38" t="str">
        <f t="shared" ca="1" si="454"/>
        <v/>
      </c>
      <c r="S272" s="38" t="str">
        <f t="shared" ca="1" si="454"/>
        <v/>
      </c>
      <c r="T272" s="38" t="str">
        <f t="shared" ca="1" si="454"/>
        <v/>
      </c>
      <c r="U272" s="38" t="str">
        <f t="shared" ca="1" si="454"/>
        <v/>
      </c>
      <c r="V272" s="38" t="str">
        <f t="shared" ca="1" si="454"/>
        <v/>
      </c>
      <c r="W272" s="38" t="str">
        <f t="shared" ca="1" si="454"/>
        <v/>
      </c>
      <c r="X272" s="38" t="str">
        <f t="shared" ca="1" si="454"/>
        <v/>
      </c>
      <c r="Y272" s="38" t="str">
        <f t="shared" ca="1" si="454"/>
        <v/>
      </c>
      <c r="Z272" s="38" t="str">
        <f t="shared" ca="1" si="454"/>
        <v/>
      </c>
      <c r="AA272" s="38" t="str">
        <f t="shared" ca="1" si="454"/>
        <v/>
      </c>
      <c r="AB272" s="38" t="str">
        <f t="shared" ref="AA272:AB272" ca="1" si="455">IFERROR(AB66/AB$4,"")</f>
        <v/>
      </c>
      <c r="AC272" s="32">
        <v>62</v>
      </c>
      <c r="AD272" s="35" t="s">
        <v>74</v>
      </c>
      <c r="AE272" s="38" t="str">
        <f t="shared" ref="AE272:AN272" ca="1" si="456">IFERROR(AE66/AE$4,"")</f>
        <v/>
      </c>
      <c r="AF272" s="38" t="str">
        <f t="shared" ca="1" si="456"/>
        <v/>
      </c>
      <c r="AG272" s="38" t="str">
        <f t="shared" ca="1" si="456"/>
        <v/>
      </c>
      <c r="AH272" s="38" t="str">
        <f t="shared" ca="1" si="456"/>
        <v/>
      </c>
      <c r="AI272" s="38" t="str">
        <f t="shared" ca="1" si="456"/>
        <v/>
      </c>
      <c r="AJ272" s="38" t="str">
        <f t="shared" ca="1" si="456"/>
        <v/>
      </c>
      <c r="AK272" s="38" t="str">
        <f t="shared" ca="1" si="456"/>
        <v/>
      </c>
      <c r="AL272" s="38" t="str">
        <f t="shared" ca="1" si="456"/>
        <v/>
      </c>
      <c r="AM272" s="38" t="str">
        <f t="shared" ca="1" si="456"/>
        <v/>
      </c>
      <c r="AN272" s="38" t="str">
        <f t="shared" ca="1" si="456"/>
        <v/>
      </c>
      <c r="AO272" s="38" t="str">
        <f t="shared" ref="AN272:AO272" ca="1" si="457">IFERROR(AO66/AO$4,"")</f>
        <v/>
      </c>
      <c r="AP272" s="30"/>
      <c r="AQ272" s="35" t="s">
        <v>74</v>
      </c>
      <c r="AR272" s="39" t="str">
        <f>IFERROR(IF(#REF!=TRUE,'DATA - økonomi'!AM66,IF(#REF!=TRUE,'DATA - økonomi'!AM168,IF(#REF!=TRUE,'DATA - økonomi'!AM270,IF(#REF!=TRUE,'DATA - økonomi'!AM372,IF(#REF!=TRUE,'DATA - økonomi'!AM372+'DATA - økonomi'!AM270+'DATA - økonomi'!AM168,"")))))/AR169*1000,"")</f>
        <v/>
      </c>
      <c r="AS272" s="39" t="str">
        <f>IFERROR(IF(#REF!=TRUE,'DATA - økonomi'!AN66,IF(#REF!=TRUE,'DATA - økonomi'!AN168,IF(#REF!=TRUE,'DATA - økonomi'!AN270,IF(#REF!=TRUE,'DATA - økonomi'!AN372,IF(#REF!=TRUE,'DATA - økonomi'!AN372+'DATA - økonomi'!AN270+'DATA - økonomi'!AN168,"")))))/AS169*1000,"")</f>
        <v/>
      </c>
      <c r="AT272" s="39" t="str">
        <f>IFERROR(IF(#REF!=TRUE,'DATA - økonomi'!AO66,IF(#REF!=TRUE,'DATA - økonomi'!AO168,IF(#REF!=TRUE,'DATA - økonomi'!AO270,IF(#REF!=TRUE,'DATA - økonomi'!AO372,IF(#REF!=TRUE,'DATA - økonomi'!AO372+'DATA - økonomi'!AO270+'DATA - økonomi'!AO168,"")))))/AT169*1000,"")</f>
        <v/>
      </c>
      <c r="AU272" s="39" t="str">
        <f>IFERROR(IF(#REF!=TRUE,'DATA - økonomi'!AP66,IF(#REF!=TRUE,'DATA - økonomi'!AP168,IF(#REF!=TRUE,'DATA - økonomi'!AP270,IF(#REF!=TRUE,'DATA - økonomi'!AP372,IF(#REF!=TRUE,'DATA - økonomi'!AP372+'DATA - økonomi'!AP270+'DATA - økonomi'!AP168,"")))))/AU169*1000,"")</f>
        <v/>
      </c>
      <c r="AV272" s="39" t="str">
        <f>IFERROR(IF(#REF!=TRUE,'DATA - økonomi'!AQ66,IF(#REF!=TRUE,'DATA - økonomi'!AQ168,IF(#REF!=TRUE,'DATA - økonomi'!AQ270,IF(#REF!=TRUE,'DATA - økonomi'!AQ372,IF(#REF!=TRUE,'DATA - økonomi'!AQ372+'DATA - økonomi'!AQ270+'DATA - økonomi'!AQ168,"")))))/AV169*1000,"")</f>
        <v/>
      </c>
      <c r="AW272" s="39" t="str">
        <f>IFERROR(IF(#REF!=TRUE,'DATA - økonomi'!AR66,IF(#REF!=TRUE,'DATA - økonomi'!AR168,IF(#REF!=TRUE,'DATA - økonomi'!AR270,IF(#REF!=TRUE,'DATA - økonomi'!AR372,IF(#REF!=TRUE,'DATA - økonomi'!AR372+'DATA - økonomi'!AR270+'DATA - økonomi'!AR168,"")))))/AW169*1000,"")</f>
        <v/>
      </c>
      <c r="AX272" s="39" t="str">
        <f>IFERROR(IF(#REF!=TRUE,'DATA - økonomi'!AS66,IF(#REF!=TRUE,'DATA - økonomi'!AS168,IF(#REF!=TRUE,'DATA - økonomi'!AS270,IF(#REF!=TRUE,'DATA - økonomi'!AS372,IF(#REF!=TRUE,'DATA - økonomi'!AS372+'DATA - økonomi'!AS270+'DATA - økonomi'!AS168,"")))))/AX169*1000,"")</f>
        <v/>
      </c>
      <c r="AY272" s="39" t="str">
        <f>IFERROR(IF(#REF!=TRUE,'DATA - økonomi'!AT66,IF(#REF!=TRUE,'DATA - økonomi'!AT168,IF(#REF!=TRUE,'DATA - økonomi'!AT270,IF(#REF!=TRUE,'DATA - økonomi'!AT372,IF(#REF!=TRUE,'DATA - økonomi'!AT372+'DATA - økonomi'!AT270+'DATA - økonomi'!AT168,"")))))/AY169*1000,"")</f>
        <v/>
      </c>
      <c r="AZ272" s="39" t="str">
        <f>IFERROR(IF(#REF!=TRUE,'DATA - økonomi'!AU66,IF(#REF!=TRUE,'DATA - økonomi'!AU168,IF(#REF!=TRUE,'DATA - økonomi'!AU270,IF(#REF!=TRUE,'DATA - økonomi'!AU372,IF(#REF!=TRUE,'DATA - økonomi'!AU372+'DATA - økonomi'!AU270+'DATA - økonomi'!AU168,"")))))/AZ169*1000,"")</f>
        <v/>
      </c>
      <c r="BA272" s="39" t="str">
        <f>IFERROR(IF(#REF!=TRUE,'DATA - økonomi'!AV66,IF(#REF!=TRUE,'DATA - økonomi'!AV168,IF(#REF!=TRUE,'DATA - økonomi'!AV270,IF(#REF!=TRUE,'DATA - økonomi'!AV372,IF(#REF!=TRUE,'DATA - økonomi'!AV372+'DATA - økonomi'!AV270+'DATA - økonomi'!AV168,"")))))/BA169*1000,"")</f>
        <v/>
      </c>
      <c r="BB272" s="39" t="str">
        <f>IFERROR(IF(#REF!=TRUE,'DATA - økonomi'!AW66,IF(#REF!=TRUE,'DATA - økonomi'!AW168,IF(#REF!=TRUE,'DATA - økonomi'!AW270,IF(#REF!=TRUE,'DATA - økonomi'!AW372,IF(#REF!=TRUE,'DATA - økonomi'!AW372+'DATA - økonomi'!AW270+'DATA - økonomi'!AW168,"")))))/BB169*1000,"")</f>
        <v/>
      </c>
      <c r="BC272" s="30"/>
    </row>
    <row r="273" spans="1:55" x14ac:dyDescent="0.25">
      <c r="A273" s="32">
        <v>63</v>
      </c>
      <c r="B273" s="35" t="s">
        <v>75</v>
      </c>
      <c r="C273" s="38" t="str">
        <f t="shared" ref="C273:L273" ca="1" si="458">IFERROR(C67/C$4,"")</f>
        <v/>
      </c>
      <c r="D273" s="38" t="str">
        <f t="shared" ca="1" si="458"/>
        <v/>
      </c>
      <c r="E273" s="38" t="str">
        <f t="shared" ca="1" si="458"/>
        <v/>
      </c>
      <c r="F273" s="38" t="str">
        <f t="shared" ca="1" si="458"/>
        <v/>
      </c>
      <c r="G273" s="38" t="str">
        <f t="shared" ca="1" si="458"/>
        <v/>
      </c>
      <c r="H273" s="38" t="str">
        <f t="shared" ca="1" si="458"/>
        <v/>
      </c>
      <c r="I273" s="38" t="str">
        <f t="shared" ca="1" si="458"/>
        <v/>
      </c>
      <c r="J273" s="38" t="str">
        <f t="shared" ca="1" si="458"/>
        <v/>
      </c>
      <c r="K273" s="38" t="str">
        <f t="shared" ca="1" si="458"/>
        <v/>
      </c>
      <c r="L273" s="38" t="str">
        <f t="shared" ca="1" si="458"/>
        <v/>
      </c>
      <c r="M273" s="38" t="str">
        <f t="shared" ref="M273:N273" ca="1" si="459">IFERROR(M67/M$4,"")</f>
        <v/>
      </c>
      <c r="N273" s="38" t="str">
        <f t="shared" ca="1" si="459"/>
        <v/>
      </c>
      <c r="O273" s="32">
        <v>63</v>
      </c>
      <c r="P273" s="35" t="s">
        <v>75</v>
      </c>
      <c r="Q273" s="38" t="str">
        <f t="shared" ref="Q273:AA273" ca="1" si="460">IFERROR(Q67/Q$4,"")</f>
        <v/>
      </c>
      <c r="R273" s="38" t="str">
        <f t="shared" ca="1" si="460"/>
        <v/>
      </c>
      <c r="S273" s="38" t="str">
        <f t="shared" ca="1" si="460"/>
        <v/>
      </c>
      <c r="T273" s="38" t="str">
        <f t="shared" ca="1" si="460"/>
        <v/>
      </c>
      <c r="U273" s="38" t="str">
        <f t="shared" ca="1" si="460"/>
        <v/>
      </c>
      <c r="V273" s="38" t="str">
        <f t="shared" ca="1" si="460"/>
        <v/>
      </c>
      <c r="W273" s="38" t="str">
        <f t="shared" ca="1" si="460"/>
        <v/>
      </c>
      <c r="X273" s="38" t="str">
        <f t="shared" ca="1" si="460"/>
        <v/>
      </c>
      <c r="Y273" s="38" t="str">
        <f t="shared" ca="1" si="460"/>
        <v/>
      </c>
      <c r="Z273" s="38" t="str">
        <f t="shared" ca="1" si="460"/>
        <v/>
      </c>
      <c r="AA273" s="38" t="str">
        <f t="shared" ca="1" si="460"/>
        <v/>
      </c>
      <c r="AB273" s="38" t="str">
        <f t="shared" ref="AA273:AB273" ca="1" si="461">IFERROR(AB67/AB$4,"")</f>
        <v/>
      </c>
      <c r="AC273" s="32">
        <v>63</v>
      </c>
      <c r="AD273" s="35" t="s">
        <v>75</v>
      </c>
      <c r="AE273" s="38" t="str">
        <f t="shared" ref="AE273:AN273" ca="1" si="462">IFERROR(AE67/AE$4,"")</f>
        <v/>
      </c>
      <c r="AF273" s="38" t="str">
        <f t="shared" ca="1" si="462"/>
        <v/>
      </c>
      <c r="AG273" s="38" t="str">
        <f t="shared" ca="1" si="462"/>
        <v/>
      </c>
      <c r="AH273" s="38" t="str">
        <f t="shared" ca="1" si="462"/>
        <v/>
      </c>
      <c r="AI273" s="38" t="str">
        <f t="shared" ca="1" si="462"/>
        <v/>
      </c>
      <c r="AJ273" s="38" t="str">
        <f t="shared" ca="1" si="462"/>
        <v/>
      </c>
      <c r="AK273" s="38" t="str">
        <f t="shared" ca="1" si="462"/>
        <v/>
      </c>
      <c r="AL273" s="38" t="str">
        <f t="shared" ca="1" si="462"/>
        <v/>
      </c>
      <c r="AM273" s="38" t="str">
        <f t="shared" ca="1" si="462"/>
        <v/>
      </c>
      <c r="AN273" s="38" t="str">
        <f t="shared" ca="1" si="462"/>
        <v/>
      </c>
      <c r="AO273" s="38" t="str">
        <f t="shared" ref="AN273:AO273" ca="1" si="463">IFERROR(AO67/AO$4,"")</f>
        <v/>
      </c>
      <c r="AP273" s="30"/>
      <c r="AQ273" s="35" t="s">
        <v>75</v>
      </c>
      <c r="AR273" s="39" t="str">
        <f>IFERROR(IF(#REF!=TRUE,'DATA - økonomi'!AM67,IF(#REF!=TRUE,'DATA - økonomi'!AM169,IF(#REF!=TRUE,'DATA - økonomi'!AM271,IF(#REF!=TRUE,'DATA - økonomi'!AM373,IF(#REF!=TRUE,'DATA - økonomi'!AM373+'DATA - økonomi'!AM271+'DATA - økonomi'!AM169,"")))))/AR170*1000,"")</f>
        <v/>
      </c>
      <c r="AS273" s="39" t="str">
        <f>IFERROR(IF(#REF!=TRUE,'DATA - økonomi'!AN67,IF(#REF!=TRUE,'DATA - økonomi'!AN169,IF(#REF!=TRUE,'DATA - økonomi'!AN271,IF(#REF!=TRUE,'DATA - økonomi'!AN373,IF(#REF!=TRUE,'DATA - økonomi'!AN373+'DATA - økonomi'!AN271+'DATA - økonomi'!AN169,"")))))/AS170*1000,"")</f>
        <v/>
      </c>
      <c r="AT273" s="39" t="str">
        <f>IFERROR(IF(#REF!=TRUE,'DATA - økonomi'!AO67,IF(#REF!=TRUE,'DATA - økonomi'!AO169,IF(#REF!=TRUE,'DATA - økonomi'!AO271,IF(#REF!=TRUE,'DATA - økonomi'!AO373,IF(#REF!=TRUE,'DATA - økonomi'!AO373+'DATA - økonomi'!AO271+'DATA - økonomi'!AO169,"")))))/AT170*1000,"")</f>
        <v/>
      </c>
      <c r="AU273" s="39" t="str">
        <f>IFERROR(IF(#REF!=TRUE,'DATA - økonomi'!AP67,IF(#REF!=TRUE,'DATA - økonomi'!AP169,IF(#REF!=TRUE,'DATA - økonomi'!AP271,IF(#REF!=TRUE,'DATA - økonomi'!AP373,IF(#REF!=TRUE,'DATA - økonomi'!AP373+'DATA - økonomi'!AP271+'DATA - økonomi'!AP169,"")))))/AU170*1000,"")</f>
        <v/>
      </c>
      <c r="AV273" s="39" t="str">
        <f>IFERROR(IF(#REF!=TRUE,'DATA - økonomi'!AQ67,IF(#REF!=TRUE,'DATA - økonomi'!AQ169,IF(#REF!=TRUE,'DATA - økonomi'!AQ271,IF(#REF!=TRUE,'DATA - økonomi'!AQ373,IF(#REF!=TRUE,'DATA - økonomi'!AQ373+'DATA - økonomi'!AQ271+'DATA - økonomi'!AQ169,"")))))/AV170*1000,"")</f>
        <v/>
      </c>
      <c r="AW273" s="39" t="str">
        <f>IFERROR(IF(#REF!=TRUE,'DATA - økonomi'!AR67,IF(#REF!=TRUE,'DATA - økonomi'!AR169,IF(#REF!=TRUE,'DATA - økonomi'!AR271,IF(#REF!=TRUE,'DATA - økonomi'!AR373,IF(#REF!=TRUE,'DATA - økonomi'!AR373+'DATA - økonomi'!AR271+'DATA - økonomi'!AR169,"")))))/AW170*1000,"")</f>
        <v/>
      </c>
      <c r="AX273" s="39" t="str">
        <f>IFERROR(IF(#REF!=TRUE,'DATA - økonomi'!AS67,IF(#REF!=TRUE,'DATA - økonomi'!AS169,IF(#REF!=TRUE,'DATA - økonomi'!AS271,IF(#REF!=TRUE,'DATA - økonomi'!AS373,IF(#REF!=TRUE,'DATA - økonomi'!AS373+'DATA - økonomi'!AS271+'DATA - økonomi'!AS169,"")))))/AX170*1000,"")</f>
        <v/>
      </c>
      <c r="AY273" s="39" t="str">
        <f>IFERROR(IF(#REF!=TRUE,'DATA - økonomi'!AT67,IF(#REF!=TRUE,'DATA - økonomi'!AT169,IF(#REF!=TRUE,'DATA - økonomi'!AT271,IF(#REF!=TRUE,'DATA - økonomi'!AT373,IF(#REF!=TRUE,'DATA - økonomi'!AT373+'DATA - økonomi'!AT271+'DATA - økonomi'!AT169,"")))))/AY170*1000,"")</f>
        <v/>
      </c>
      <c r="AZ273" s="39" t="str">
        <f>IFERROR(IF(#REF!=TRUE,'DATA - økonomi'!AU67,IF(#REF!=TRUE,'DATA - økonomi'!AU169,IF(#REF!=TRUE,'DATA - økonomi'!AU271,IF(#REF!=TRUE,'DATA - økonomi'!AU373,IF(#REF!=TRUE,'DATA - økonomi'!AU373+'DATA - økonomi'!AU271+'DATA - økonomi'!AU169,"")))))/AZ170*1000,"")</f>
        <v/>
      </c>
      <c r="BA273" s="39" t="str">
        <f>IFERROR(IF(#REF!=TRUE,'DATA - økonomi'!AV67,IF(#REF!=TRUE,'DATA - økonomi'!AV169,IF(#REF!=TRUE,'DATA - økonomi'!AV271,IF(#REF!=TRUE,'DATA - økonomi'!AV373,IF(#REF!=TRUE,'DATA - økonomi'!AV373+'DATA - økonomi'!AV271+'DATA - økonomi'!AV169,"")))))/BA170*1000,"")</f>
        <v/>
      </c>
      <c r="BB273" s="39" t="str">
        <f>IFERROR(IF(#REF!=TRUE,'DATA - økonomi'!AW67,IF(#REF!=TRUE,'DATA - økonomi'!AW169,IF(#REF!=TRUE,'DATA - økonomi'!AW271,IF(#REF!=TRUE,'DATA - økonomi'!AW373,IF(#REF!=TRUE,'DATA - økonomi'!AW373+'DATA - økonomi'!AW271+'DATA - økonomi'!AW169,"")))))/BB170*1000,"")</f>
        <v/>
      </c>
      <c r="BC273" s="30"/>
    </row>
    <row r="274" spans="1:55" x14ac:dyDescent="0.25">
      <c r="A274" s="32">
        <v>64</v>
      </c>
      <c r="B274" s="35" t="s">
        <v>76</v>
      </c>
      <c r="C274" s="38" t="str">
        <f t="shared" ref="C274:L274" ca="1" si="464">IFERROR(C68/C$4,"")</f>
        <v/>
      </c>
      <c r="D274" s="38" t="str">
        <f t="shared" ca="1" si="464"/>
        <v/>
      </c>
      <c r="E274" s="38" t="str">
        <f t="shared" ca="1" si="464"/>
        <v/>
      </c>
      <c r="F274" s="38" t="str">
        <f t="shared" ca="1" si="464"/>
        <v/>
      </c>
      <c r="G274" s="38" t="str">
        <f t="shared" ca="1" si="464"/>
        <v/>
      </c>
      <c r="H274" s="38" t="str">
        <f t="shared" ca="1" si="464"/>
        <v/>
      </c>
      <c r="I274" s="38" t="str">
        <f t="shared" ca="1" si="464"/>
        <v/>
      </c>
      <c r="J274" s="38" t="str">
        <f t="shared" ca="1" si="464"/>
        <v/>
      </c>
      <c r="K274" s="38" t="str">
        <f t="shared" ca="1" si="464"/>
        <v/>
      </c>
      <c r="L274" s="38" t="str">
        <f t="shared" ca="1" si="464"/>
        <v/>
      </c>
      <c r="M274" s="38" t="str">
        <f t="shared" ref="M274:N274" ca="1" si="465">IFERROR(M68/M$4,"")</f>
        <v/>
      </c>
      <c r="N274" s="38" t="str">
        <f t="shared" ca="1" si="465"/>
        <v/>
      </c>
      <c r="O274" s="32">
        <v>64</v>
      </c>
      <c r="P274" s="35" t="s">
        <v>76</v>
      </c>
      <c r="Q274" s="38" t="str">
        <f t="shared" ref="Q274:AA274" ca="1" si="466">IFERROR(Q68/Q$4,"")</f>
        <v/>
      </c>
      <c r="R274" s="38" t="str">
        <f t="shared" ca="1" si="466"/>
        <v/>
      </c>
      <c r="S274" s="38" t="str">
        <f t="shared" ca="1" si="466"/>
        <v/>
      </c>
      <c r="T274" s="38" t="str">
        <f t="shared" ca="1" si="466"/>
        <v/>
      </c>
      <c r="U274" s="38" t="str">
        <f t="shared" ca="1" si="466"/>
        <v/>
      </c>
      <c r="V274" s="38" t="str">
        <f t="shared" ca="1" si="466"/>
        <v/>
      </c>
      <c r="W274" s="38" t="str">
        <f t="shared" ca="1" si="466"/>
        <v/>
      </c>
      <c r="X274" s="38" t="str">
        <f t="shared" ca="1" si="466"/>
        <v/>
      </c>
      <c r="Y274" s="38" t="str">
        <f t="shared" ca="1" si="466"/>
        <v/>
      </c>
      <c r="Z274" s="38" t="str">
        <f t="shared" ca="1" si="466"/>
        <v/>
      </c>
      <c r="AA274" s="38" t="str">
        <f t="shared" ca="1" si="466"/>
        <v/>
      </c>
      <c r="AB274" s="38" t="str">
        <f t="shared" ref="AA274:AB274" ca="1" si="467">IFERROR(AB68/AB$4,"")</f>
        <v/>
      </c>
      <c r="AC274" s="32">
        <v>64</v>
      </c>
      <c r="AD274" s="35" t="s">
        <v>76</v>
      </c>
      <c r="AE274" s="38" t="str">
        <f t="shared" ref="AE274:AN274" ca="1" si="468">IFERROR(AE68/AE$4,"")</f>
        <v/>
      </c>
      <c r="AF274" s="38" t="str">
        <f t="shared" ca="1" si="468"/>
        <v/>
      </c>
      <c r="AG274" s="38" t="str">
        <f t="shared" ca="1" si="468"/>
        <v/>
      </c>
      <c r="AH274" s="38" t="str">
        <f t="shared" ca="1" si="468"/>
        <v/>
      </c>
      <c r="AI274" s="38" t="str">
        <f t="shared" ca="1" si="468"/>
        <v/>
      </c>
      <c r="AJ274" s="38" t="str">
        <f t="shared" ca="1" si="468"/>
        <v/>
      </c>
      <c r="AK274" s="38" t="str">
        <f t="shared" ca="1" si="468"/>
        <v/>
      </c>
      <c r="AL274" s="38" t="str">
        <f t="shared" ca="1" si="468"/>
        <v/>
      </c>
      <c r="AM274" s="38" t="str">
        <f t="shared" ca="1" si="468"/>
        <v/>
      </c>
      <c r="AN274" s="38" t="str">
        <f t="shared" ca="1" si="468"/>
        <v/>
      </c>
      <c r="AO274" s="38" t="str">
        <f t="shared" ref="AN274:AO274" ca="1" si="469">IFERROR(AO68/AO$4,"")</f>
        <v/>
      </c>
      <c r="AP274" s="30"/>
      <c r="AQ274" s="35" t="s">
        <v>76</v>
      </c>
      <c r="AR274" s="39" t="str">
        <f>IFERROR(IF(#REF!=TRUE,'DATA - økonomi'!AM68,IF(#REF!=TRUE,'DATA - økonomi'!AM170,IF(#REF!=TRUE,'DATA - økonomi'!AM272,IF(#REF!=TRUE,'DATA - økonomi'!AM374,IF(#REF!=TRUE,'DATA - økonomi'!AM374+'DATA - økonomi'!AM272+'DATA - økonomi'!AM170,"")))))/AR171*1000,"")</f>
        <v/>
      </c>
      <c r="AS274" s="39" t="str">
        <f>IFERROR(IF(#REF!=TRUE,'DATA - økonomi'!AN68,IF(#REF!=TRUE,'DATA - økonomi'!AN170,IF(#REF!=TRUE,'DATA - økonomi'!AN272,IF(#REF!=TRUE,'DATA - økonomi'!AN374,IF(#REF!=TRUE,'DATA - økonomi'!AN374+'DATA - økonomi'!AN272+'DATA - økonomi'!AN170,"")))))/AS171*1000,"")</f>
        <v/>
      </c>
      <c r="AT274" s="39" t="str">
        <f>IFERROR(IF(#REF!=TRUE,'DATA - økonomi'!AO68,IF(#REF!=TRUE,'DATA - økonomi'!AO170,IF(#REF!=TRUE,'DATA - økonomi'!AO272,IF(#REF!=TRUE,'DATA - økonomi'!AO374,IF(#REF!=TRUE,'DATA - økonomi'!AO374+'DATA - økonomi'!AO272+'DATA - økonomi'!AO170,"")))))/AT171*1000,"")</f>
        <v/>
      </c>
      <c r="AU274" s="39" t="str">
        <f>IFERROR(IF(#REF!=TRUE,'DATA - økonomi'!AP68,IF(#REF!=TRUE,'DATA - økonomi'!AP170,IF(#REF!=TRUE,'DATA - økonomi'!AP272,IF(#REF!=TRUE,'DATA - økonomi'!AP374,IF(#REF!=TRUE,'DATA - økonomi'!AP374+'DATA - økonomi'!AP272+'DATA - økonomi'!AP170,"")))))/AU171*1000,"")</f>
        <v/>
      </c>
      <c r="AV274" s="39" t="str">
        <f>IFERROR(IF(#REF!=TRUE,'DATA - økonomi'!AQ68,IF(#REF!=TRUE,'DATA - økonomi'!AQ170,IF(#REF!=TRUE,'DATA - økonomi'!AQ272,IF(#REF!=TRUE,'DATA - økonomi'!AQ374,IF(#REF!=TRUE,'DATA - økonomi'!AQ374+'DATA - økonomi'!AQ272+'DATA - økonomi'!AQ170,"")))))/AV171*1000,"")</f>
        <v/>
      </c>
      <c r="AW274" s="39" t="str">
        <f>IFERROR(IF(#REF!=TRUE,'DATA - økonomi'!AR68,IF(#REF!=TRUE,'DATA - økonomi'!AR170,IF(#REF!=TRUE,'DATA - økonomi'!AR272,IF(#REF!=TRUE,'DATA - økonomi'!AR374,IF(#REF!=TRUE,'DATA - økonomi'!AR374+'DATA - økonomi'!AR272+'DATA - økonomi'!AR170,"")))))/AW171*1000,"")</f>
        <v/>
      </c>
      <c r="AX274" s="39" t="str">
        <f>IFERROR(IF(#REF!=TRUE,'DATA - økonomi'!AS68,IF(#REF!=TRUE,'DATA - økonomi'!AS170,IF(#REF!=TRUE,'DATA - økonomi'!AS272,IF(#REF!=TRUE,'DATA - økonomi'!AS374,IF(#REF!=TRUE,'DATA - økonomi'!AS374+'DATA - økonomi'!AS272+'DATA - økonomi'!AS170,"")))))/AX171*1000,"")</f>
        <v/>
      </c>
      <c r="AY274" s="39" t="str">
        <f>IFERROR(IF(#REF!=TRUE,'DATA - økonomi'!AT68,IF(#REF!=TRUE,'DATA - økonomi'!AT170,IF(#REF!=TRUE,'DATA - økonomi'!AT272,IF(#REF!=TRUE,'DATA - økonomi'!AT374,IF(#REF!=TRUE,'DATA - økonomi'!AT374+'DATA - økonomi'!AT272+'DATA - økonomi'!AT170,"")))))/AY171*1000,"")</f>
        <v/>
      </c>
      <c r="AZ274" s="39" t="str">
        <f>IFERROR(IF(#REF!=TRUE,'DATA - økonomi'!AU68,IF(#REF!=TRUE,'DATA - økonomi'!AU170,IF(#REF!=TRUE,'DATA - økonomi'!AU272,IF(#REF!=TRUE,'DATA - økonomi'!AU374,IF(#REF!=TRUE,'DATA - økonomi'!AU374+'DATA - økonomi'!AU272+'DATA - økonomi'!AU170,"")))))/AZ171*1000,"")</f>
        <v/>
      </c>
      <c r="BA274" s="39" t="str">
        <f>IFERROR(IF(#REF!=TRUE,'DATA - økonomi'!AV68,IF(#REF!=TRUE,'DATA - økonomi'!AV170,IF(#REF!=TRUE,'DATA - økonomi'!AV272,IF(#REF!=TRUE,'DATA - økonomi'!AV374,IF(#REF!=TRUE,'DATA - økonomi'!AV374+'DATA - økonomi'!AV272+'DATA - økonomi'!AV170,"")))))/BA171*1000,"")</f>
        <v/>
      </c>
      <c r="BB274" s="39" t="str">
        <f>IFERROR(IF(#REF!=TRUE,'DATA - økonomi'!AW68,IF(#REF!=TRUE,'DATA - økonomi'!AW170,IF(#REF!=TRUE,'DATA - økonomi'!AW272,IF(#REF!=TRUE,'DATA - økonomi'!AW374,IF(#REF!=TRUE,'DATA - økonomi'!AW374+'DATA - økonomi'!AW272+'DATA - økonomi'!AW170,"")))))/BB171*1000,"")</f>
        <v/>
      </c>
      <c r="BC274" s="30"/>
    </row>
    <row r="275" spans="1:55" x14ac:dyDescent="0.25">
      <c r="A275" s="32">
        <v>65</v>
      </c>
      <c r="B275" s="35" t="s">
        <v>77</v>
      </c>
      <c r="C275" s="38" t="str">
        <f t="shared" ref="C275:L275" ca="1" si="470">IFERROR(C69/C$4,"")</f>
        <v/>
      </c>
      <c r="D275" s="38" t="str">
        <f t="shared" ca="1" si="470"/>
        <v/>
      </c>
      <c r="E275" s="38" t="str">
        <f t="shared" ca="1" si="470"/>
        <v/>
      </c>
      <c r="F275" s="38" t="str">
        <f t="shared" ca="1" si="470"/>
        <v/>
      </c>
      <c r="G275" s="38" t="str">
        <f t="shared" ca="1" si="470"/>
        <v/>
      </c>
      <c r="H275" s="38" t="str">
        <f t="shared" ca="1" si="470"/>
        <v/>
      </c>
      <c r="I275" s="38" t="str">
        <f t="shared" ca="1" si="470"/>
        <v/>
      </c>
      <c r="J275" s="38" t="str">
        <f t="shared" ca="1" si="470"/>
        <v/>
      </c>
      <c r="K275" s="38" t="str">
        <f t="shared" ca="1" si="470"/>
        <v/>
      </c>
      <c r="L275" s="38" t="str">
        <f t="shared" ca="1" si="470"/>
        <v/>
      </c>
      <c r="M275" s="38" t="str">
        <f t="shared" ref="M275:N275" ca="1" si="471">IFERROR(M69/M$4,"")</f>
        <v/>
      </c>
      <c r="N275" s="38" t="str">
        <f t="shared" ca="1" si="471"/>
        <v/>
      </c>
      <c r="O275" s="32">
        <v>65</v>
      </c>
      <c r="P275" s="35" t="s">
        <v>77</v>
      </c>
      <c r="Q275" s="38" t="str">
        <f t="shared" ref="Q275:AA275" ca="1" si="472">IFERROR(Q69/Q$4,"")</f>
        <v/>
      </c>
      <c r="R275" s="38" t="str">
        <f t="shared" ca="1" si="472"/>
        <v/>
      </c>
      <c r="S275" s="38" t="str">
        <f t="shared" ca="1" si="472"/>
        <v/>
      </c>
      <c r="T275" s="38" t="str">
        <f t="shared" ca="1" si="472"/>
        <v/>
      </c>
      <c r="U275" s="38" t="str">
        <f t="shared" ca="1" si="472"/>
        <v/>
      </c>
      <c r="V275" s="38" t="str">
        <f t="shared" ca="1" si="472"/>
        <v/>
      </c>
      <c r="W275" s="38" t="str">
        <f t="shared" ca="1" si="472"/>
        <v/>
      </c>
      <c r="X275" s="38" t="str">
        <f t="shared" ca="1" si="472"/>
        <v/>
      </c>
      <c r="Y275" s="38" t="str">
        <f t="shared" ca="1" si="472"/>
        <v/>
      </c>
      <c r="Z275" s="38" t="str">
        <f t="shared" ca="1" si="472"/>
        <v/>
      </c>
      <c r="AA275" s="38" t="str">
        <f t="shared" ca="1" si="472"/>
        <v/>
      </c>
      <c r="AB275" s="38" t="str">
        <f t="shared" ref="AA275:AB275" ca="1" si="473">IFERROR(AB69/AB$4,"")</f>
        <v/>
      </c>
      <c r="AC275" s="32">
        <v>65</v>
      </c>
      <c r="AD275" s="35" t="s">
        <v>77</v>
      </c>
      <c r="AE275" s="38" t="str">
        <f t="shared" ref="AE275:AN275" ca="1" si="474">IFERROR(AE69/AE$4,"")</f>
        <v/>
      </c>
      <c r="AF275" s="38" t="str">
        <f t="shared" ca="1" si="474"/>
        <v/>
      </c>
      <c r="AG275" s="38" t="str">
        <f t="shared" ca="1" si="474"/>
        <v/>
      </c>
      <c r="AH275" s="38" t="str">
        <f t="shared" ca="1" si="474"/>
        <v/>
      </c>
      <c r="AI275" s="38" t="str">
        <f t="shared" ca="1" si="474"/>
        <v/>
      </c>
      <c r="AJ275" s="38" t="str">
        <f t="shared" ca="1" si="474"/>
        <v/>
      </c>
      <c r="AK275" s="38" t="str">
        <f t="shared" ca="1" si="474"/>
        <v/>
      </c>
      <c r="AL275" s="38" t="str">
        <f t="shared" ca="1" si="474"/>
        <v/>
      </c>
      <c r="AM275" s="38" t="str">
        <f t="shared" ca="1" si="474"/>
        <v/>
      </c>
      <c r="AN275" s="38" t="str">
        <f t="shared" ca="1" si="474"/>
        <v/>
      </c>
      <c r="AO275" s="38" t="str">
        <f t="shared" ref="AN275:AO275" ca="1" si="475">IFERROR(AO69/AO$4,"")</f>
        <v/>
      </c>
      <c r="AP275" s="30"/>
      <c r="AQ275" s="35" t="s">
        <v>77</v>
      </c>
      <c r="AR275" s="39" t="str">
        <f>IFERROR(IF(#REF!=TRUE,'DATA - økonomi'!AM69,IF(#REF!=TRUE,'DATA - økonomi'!AM171,IF(#REF!=TRUE,'DATA - økonomi'!AM273,IF(#REF!=TRUE,'DATA - økonomi'!AM375,IF(#REF!=TRUE,'DATA - økonomi'!AM375+'DATA - økonomi'!AM273+'DATA - økonomi'!AM171,"")))))/AR172*1000,"")</f>
        <v/>
      </c>
      <c r="AS275" s="39" t="str">
        <f>IFERROR(IF(#REF!=TRUE,'DATA - økonomi'!AN69,IF(#REF!=TRUE,'DATA - økonomi'!AN171,IF(#REF!=TRUE,'DATA - økonomi'!AN273,IF(#REF!=TRUE,'DATA - økonomi'!AN375,IF(#REF!=TRUE,'DATA - økonomi'!AN375+'DATA - økonomi'!AN273+'DATA - økonomi'!AN171,"")))))/AS172*1000,"")</f>
        <v/>
      </c>
      <c r="AT275" s="39" t="str">
        <f>IFERROR(IF(#REF!=TRUE,'DATA - økonomi'!AO69,IF(#REF!=TRUE,'DATA - økonomi'!AO171,IF(#REF!=TRUE,'DATA - økonomi'!AO273,IF(#REF!=TRUE,'DATA - økonomi'!AO375,IF(#REF!=TRUE,'DATA - økonomi'!AO375+'DATA - økonomi'!AO273+'DATA - økonomi'!AO171,"")))))/AT172*1000,"")</f>
        <v/>
      </c>
      <c r="AU275" s="39" t="str">
        <f>IFERROR(IF(#REF!=TRUE,'DATA - økonomi'!AP69,IF(#REF!=TRUE,'DATA - økonomi'!AP171,IF(#REF!=TRUE,'DATA - økonomi'!AP273,IF(#REF!=TRUE,'DATA - økonomi'!AP375,IF(#REF!=TRUE,'DATA - økonomi'!AP375+'DATA - økonomi'!AP273+'DATA - økonomi'!AP171,"")))))/AU172*1000,"")</f>
        <v/>
      </c>
      <c r="AV275" s="39" t="str">
        <f>IFERROR(IF(#REF!=TRUE,'DATA - økonomi'!AQ69,IF(#REF!=TRUE,'DATA - økonomi'!AQ171,IF(#REF!=TRUE,'DATA - økonomi'!AQ273,IF(#REF!=TRUE,'DATA - økonomi'!AQ375,IF(#REF!=TRUE,'DATA - økonomi'!AQ375+'DATA - økonomi'!AQ273+'DATA - økonomi'!AQ171,"")))))/AV172*1000,"")</f>
        <v/>
      </c>
      <c r="AW275" s="39" t="str">
        <f>IFERROR(IF(#REF!=TRUE,'DATA - økonomi'!AR69,IF(#REF!=TRUE,'DATA - økonomi'!AR171,IF(#REF!=TRUE,'DATA - økonomi'!AR273,IF(#REF!=TRUE,'DATA - økonomi'!AR375,IF(#REF!=TRUE,'DATA - økonomi'!AR375+'DATA - økonomi'!AR273+'DATA - økonomi'!AR171,"")))))/AW172*1000,"")</f>
        <v/>
      </c>
      <c r="AX275" s="39" t="str">
        <f>IFERROR(IF(#REF!=TRUE,'DATA - økonomi'!AS69,IF(#REF!=TRUE,'DATA - økonomi'!AS171,IF(#REF!=TRUE,'DATA - økonomi'!AS273,IF(#REF!=TRUE,'DATA - økonomi'!AS375,IF(#REF!=TRUE,'DATA - økonomi'!AS375+'DATA - økonomi'!AS273+'DATA - økonomi'!AS171,"")))))/AX172*1000,"")</f>
        <v/>
      </c>
      <c r="AY275" s="39" t="str">
        <f>IFERROR(IF(#REF!=TRUE,'DATA - økonomi'!AT69,IF(#REF!=TRUE,'DATA - økonomi'!AT171,IF(#REF!=TRUE,'DATA - økonomi'!AT273,IF(#REF!=TRUE,'DATA - økonomi'!AT375,IF(#REF!=TRUE,'DATA - økonomi'!AT375+'DATA - økonomi'!AT273+'DATA - økonomi'!AT171,"")))))/AY172*1000,"")</f>
        <v/>
      </c>
      <c r="AZ275" s="39" t="str">
        <f>IFERROR(IF(#REF!=TRUE,'DATA - økonomi'!AU69,IF(#REF!=TRUE,'DATA - økonomi'!AU171,IF(#REF!=TRUE,'DATA - økonomi'!AU273,IF(#REF!=TRUE,'DATA - økonomi'!AU375,IF(#REF!=TRUE,'DATA - økonomi'!AU375+'DATA - økonomi'!AU273+'DATA - økonomi'!AU171,"")))))/AZ172*1000,"")</f>
        <v/>
      </c>
      <c r="BA275" s="39" t="str">
        <f>IFERROR(IF(#REF!=TRUE,'DATA - økonomi'!AV69,IF(#REF!=TRUE,'DATA - økonomi'!AV171,IF(#REF!=TRUE,'DATA - økonomi'!AV273,IF(#REF!=TRUE,'DATA - økonomi'!AV375,IF(#REF!=TRUE,'DATA - økonomi'!AV375+'DATA - økonomi'!AV273+'DATA - økonomi'!AV171,"")))))/BA172*1000,"")</f>
        <v/>
      </c>
      <c r="BB275" s="39" t="str">
        <f>IFERROR(IF(#REF!=TRUE,'DATA - økonomi'!AW69,IF(#REF!=TRUE,'DATA - økonomi'!AW171,IF(#REF!=TRUE,'DATA - økonomi'!AW273,IF(#REF!=TRUE,'DATA - økonomi'!AW375,IF(#REF!=TRUE,'DATA - økonomi'!AW375+'DATA - økonomi'!AW273+'DATA - økonomi'!AW171,"")))))/BB172*1000,"")</f>
        <v/>
      </c>
      <c r="BC275" s="30"/>
    </row>
    <row r="276" spans="1:55" x14ac:dyDescent="0.25">
      <c r="A276" s="32">
        <v>66</v>
      </c>
      <c r="B276" s="35" t="s">
        <v>78</v>
      </c>
      <c r="C276" s="38" t="str">
        <f t="shared" ref="C276:L276" ca="1" si="476">IFERROR(C70/C$4,"")</f>
        <v/>
      </c>
      <c r="D276" s="38" t="str">
        <f t="shared" ca="1" si="476"/>
        <v/>
      </c>
      <c r="E276" s="38" t="str">
        <f t="shared" ca="1" si="476"/>
        <v/>
      </c>
      <c r="F276" s="38" t="str">
        <f t="shared" ca="1" si="476"/>
        <v/>
      </c>
      <c r="G276" s="38" t="str">
        <f t="shared" ca="1" si="476"/>
        <v/>
      </c>
      <c r="H276" s="38" t="str">
        <f t="shared" ca="1" si="476"/>
        <v/>
      </c>
      <c r="I276" s="38" t="str">
        <f t="shared" ca="1" si="476"/>
        <v/>
      </c>
      <c r="J276" s="38" t="str">
        <f t="shared" ca="1" si="476"/>
        <v/>
      </c>
      <c r="K276" s="38" t="str">
        <f t="shared" ca="1" si="476"/>
        <v/>
      </c>
      <c r="L276" s="38" t="str">
        <f t="shared" ca="1" si="476"/>
        <v/>
      </c>
      <c r="M276" s="38" t="str">
        <f t="shared" ref="M276:N276" ca="1" si="477">IFERROR(M70/M$4,"")</f>
        <v/>
      </c>
      <c r="N276" s="38" t="str">
        <f t="shared" ca="1" si="477"/>
        <v/>
      </c>
      <c r="O276" s="32">
        <v>66</v>
      </c>
      <c r="P276" s="35" t="s">
        <v>78</v>
      </c>
      <c r="Q276" s="38" t="str">
        <f t="shared" ref="Q276:AA276" ca="1" si="478">IFERROR(Q70/Q$4,"")</f>
        <v/>
      </c>
      <c r="R276" s="38" t="str">
        <f t="shared" ca="1" si="478"/>
        <v/>
      </c>
      <c r="S276" s="38" t="str">
        <f t="shared" ca="1" si="478"/>
        <v/>
      </c>
      <c r="T276" s="38" t="str">
        <f t="shared" ca="1" si="478"/>
        <v/>
      </c>
      <c r="U276" s="38" t="str">
        <f t="shared" ca="1" si="478"/>
        <v/>
      </c>
      <c r="V276" s="38" t="str">
        <f t="shared" ca="1" si="478"/>
        <v/>
      </c>
      <c r="W276" s="38" t="str">
        <f t="shared" ca="1" si="478"/>
        <v/>
      </c>
      <c r="X276" s="38" t="str">
        <f t="shared" ca="1" si="478"/>
        <v/>
      </c>
      <c r="Y276" s="38" t="str">
        <f t="shared" ca="1" si="478"/>
        <v/>
      </c>
      <c r="Z276" s="38" t="str">
        <f t="shared" ca="1" si="478"/>
        <v/>
      </c>
      <c r="AA276" s="38" t="str">
        <f t="shared" ca="1" si="478"/>
        <v/>
      </c>
      <c r="AB276" s="38" t="str">
        <f t="shared" ref="AA276:AB276" ca="1" si="479">IFERROR(AB70/AB$4,"")</f>
        <v/>
      </c>
      <c r="AC276" s="32">
        <v>66</v>
      </c>
      <c r="AD276" s="35" t="s">
        <v>78</v>
      </c>
      <c r="AE276" s="38" t="str">
        <f t="shared" ref="AE276:AN276" ca="1" si="480">IFERROR(AE70/AE$4,"")</f>
        <v/>
      </c>
      <c r="AF276" s="38" t="str">
        <f t="shared" ca="1" si="480"/>
        <v/>
      </c>
      <c r="AG276" s="38" t="str">
        <f t="shared" ca="1" si="480"/>
        <v/>
      </c>
      <c r="AH276" s="38" t="str">
        <f t="shared" ca="1" si="480"/>
        <v/>
      </c>
      <c r="AI276" s="38" t="str">
        <f t="shared" ca="1" si="480"/>
        <v/>
      </c>
      <c r="AJ276" s="38" t="str">
        <f t="shared" ca="1" si="480"/>
        <v/>
      </c>
      <c r="AK276" s="38" t="str">
        <f t="shared" ca="1" si="480"/>
        <v/>
      </c>
      <c r="AL276" s="38" t="str">
        <f t="shared" ca="1" si="480"/>
        <v/>
      </c>
      <c r="AM276" s="38" t="str">
        <f t="shared" ca="1" si="480"/>
        <v/>
      </c>
      <c r="AN276" s="38" t="str">
        <f t="shared" ca="1" si="480"/>
        <v/>
      </c>
      <c r="AO276" s="38" t="str">
        <f t="shared" ref="AN276:AO276" ca="1" si="481">IFERROR(AO70/AO$4,"")</f>
        <v/>
      </c>
      <c r="AP276" s="30"/>
      <c r="AQ276" s="35" t="s">
        <v>78</v>
      </c>
      <c r="AR276" s="39" t="str">
        <f>IFERROR(IF(#REF!=TRUE,'DATA - økonomi'!AM70,IF(#REF!=TRUE,'DATA - økonomi'!AM172,IF(#REF!=TRUE,'DATA - økonomi'!AM274,IF(#REF!=TRUE,'DATA - økonomi'!AM376,IF(#REF!=TRUE,'DATA - økonomi'!AM376+'DATA - økonomi'!AM274+'DATA - økonomi'!AM172,"")))))/AR173*1000,"")</f>
        <v/>
      </c>
      <c r="AS276" s="39" t="str">
        <f>IFERROR(IF(#REF!=TRUE,'DATA - økonomi'!AN70,IF(#REF!=TRUE,'DATA - økonomi'!AN172,IF(#REF!=TRUE,'DATA - økonomi'!AN274,IF(#REF!=TRUE,'DATA - økonomi'!AN376,IF(#REF!=TRUE,'DATA - økonomi'!AN376+'DATA - økonomi'!AN274+'DATA - økonomi'!AN172,"")))))/AS173*1000,"")</f>
        <v/>
      </c>
      <c r="AT276" s="39" t="str">
        <f>IFERROR(IF(#REF!=TRUE,'DATA - økonomi'!AO70,IF(#REF!=TRUE,'DATA - økonomi'!AO172,IF(#REF!=TRUE,'DATA - økonomi'!AO274,IF(#REF!=TRUE,'DATA - økonomi'!AO376,IF(#REF!=TRUE,'DATA - økonomi'!AO376+'DATA - økonomi'!AO274+'DATA - økonomi'!AO172,"")))))/AT173*1000,"")</f>
        <v/>
      </c>
      <c r="AU276" s="39" t="str">
        <f>IFERROR(IF(#REF!=TRUE,'DATA - økonomi'!AP70,IF(#REF!=TRUE,'DATA - økonomi'!AP172,IF(#REF!=TRUE,'DATA - økonomi'!AP274,IF(#REF!=TRUE,'DATA - økonomi'!AP376,IF(#REF!=TRUE,'DATA - økonomi'!AP376+'DATA - økonomi'!AP274+'DATA - økonomi'!AP172,"")))))/AU173*1000,"")</f>
        <v/>
      </c>
      <c r="AV276" s="39" t="str">
        <f>IFERROR(IF(#REF!=TRUE,'DATA - økonomi'!AQ70,IF(#REF!=TRUE,'DATA - økonomi'!AQ172,IF(#REF!=TRUE,'DATA - økonomi'!AQ274,IF(#REF!=TRUE,'DATA - økonomi'!AQ376,IF(#REF!=TRUE,'DATA - økonomi'!AQ376+'DATA - økonomi'!AQ274+'DATA - økonomi'!AQ172,"")))))/AV173*1000,"")</f>
        <v/>
      </c>
      <c r="AW276" s="39" t="str">
        <f>IFERROR(IF(#REF!=TRUE,'DATA - økonomi'!AR70,IF(#REF!=TRUE,'DATA - økonomi'!AR172,IF(#REF!=TRUE,'DATA - økonomi'!AR274,IF(#REF!=TRUE,'DATA - økonomi'!AR376,IF(#REF!=TRUE,'DATA - økonomi'!AR376+'DATA - økonomi'!AR274+'DATA - økonomi'!AR172,"")))))/AW173*1000,"")</f>
        <v/>
      </c>
      <c r="AX276" s="39" t="str">
        <f>IFERROR(IF(#REF!=TRUE,'DATA - økonomi'!AS70,IF(#REF!=TRUE,'DATA - økonomi'!AS172,IF(#REF!=TRUE,'DATA - økonomi'!AS274,IF(#REF!=TRUE,'DATA - økonomi'!AS376,IF(#REF!=TRUE,'DATA - økonomi'!AS376+'DATA - økonomi'!AS274+'DATA - økonomi'!AS172,"")))))/AX173*1000,"")</f>
        <v/>
      </c>
      <c r="AY276" s="39" t="str">
        <f>IFERROR(IF(#REF!=TRUE,'DATA - økonomi'!AT70,IF(#REF!=TRUE,'DATA - økonomi'!AT172,IF(#REF!=TRUE,'DATA - økonomi'!AT274,IF(#REF!=TRUE,'DATA - økonomi'!AT376,IF(#REF!=TRUE,'DATA - økonomi'!AT376+'DATA - økonomi'!AT274+'DATA - økonomi'!AT172,"")))))/AY173*1000,"")</f>
        <v/>
      </c>
      <c r="AZ276" s="39" t="str">
        <f>IFERROR(IF(#REF!=TRUE,'DATA - økonomi'!AU70,IF(#REF!=TRUE,'DATA - økonomi'!AU172,IF(#REF!=TRUE,'DATA - økonomi'!AU274,IF(#REF!=TRUE,'DATA - økonomi'!AU376,IF(#REF!=TRUE,'DATA - økonomi'!AU376+'DATA - økonomi'!AU274+'DATA - økonomi'!AU172,"")))))/AZ173*1000,"")</f>
        <v/>
      </c>
      <c r="BA276" s="39" t="str">
        <f>IFERROR(IF(#REF!=TRUE,'DATA - økonomi'!AV70,IF(#REF!=TRUE,'DATA - økonomi'!AV172,IF(#REF!=TRUE,'DATA - økonomi'!AV274,IF(#REF!=TRUE,'DATA - økonomi'!AV376,IF(#REF!=TRUE,'DATA - økonomi'!AV376+'DATA - økonomi'!AV274+'DATA - økonomi'!AV172,"")))))/BA173*1000,"")</f>
        <v/>
      </c>
      <c r="BB276" s="39" t="str">
        <f>IFERROR(IF(#REF!=TRUE,'DATA - økonomi'!AW70,IF(#REF!=TRUE,'DATA - økonomi'!AW172,IF(#REF!=TRUE,'DATA - økonomi'!AW274,IF(#REF!=TRUE,'DATA - økonomi'!AW376,IF(#REF!=TRUE,'DATA - økonomi'!AW376+'DATA - økonomi'!AW274+'DATA - økonomi'!AW172,"")))))/BB173*1000,"")</f>
        <v/>
      </c>
      <c r="BC276" s="30"/>
    </row>
    <row r="277" spans="1:55" x14ac:dyDescent="0.25">
      <c r="A277" s="32">
        <v>67</v>
      </c>
      <c r="B277" s="35" t="s">
        <v>79</v>
      </c>
      <c r="C277" s="38" t="str">
        <f t="shared" ref="C277:L277" ca="1" si="482">IFERROR(C71/C$4,"")</f>
        <v/>
      </c>
      <c r="D277" s="38" t="str">
        <f t="shared" ca="1" si="482"/>
        <v/>
      </c>
      <c r="E277" s="38" t="str">
        <f t="shared" ca="1" si="482"/>
        <v/>
      </c>
      <c r="F277" s="38" t="str">
        <f t="shared" ca="1" si="482"/>
        <v/>
      </c>
      <c r="G277" s="38" t="str">
        <f t="shared" ca="1" si="482"/>
        <v/>
      </c>
      <c r="H277" s="38" t="str">
        <f t="shared" ca="1" si="482"/>
        <v/>
      </c>
      <c r="I277" s="38" t="str">
        <f t="shared" ca="1" si="482"/>
        <v/>
      </c>
      <c r="J277" s="38" t="str">
        <f t="shared" ca="1" si="482"/>
        <v/>
      </c>
      <c r="K277" s="38" t="str">
        <f t="shared" ca="1" si="482"/>
        <v/>
      </c>
      <c r="L277" s="38" t="str">
        <f t="shared" ca="1" si="482"/>
        <v/>
      </c>
      <c r="M277" s="38" t="str">
        <f t="shared" ref="M277:N277" ca="1" si="483">IFERROR(M71/M$4,"")</f>
        <v/>
      </c>
      <c r="N277" s="38" t="str">
        <f t="shared" ca="1" si="483"/>
        <v/>
      </c>
      <c r="O277" s="32">
        <v>67</v>
      </c>
      <c r="P277" s="35" t="s">
        <v>79</v>
      </c>
      <c r="Q277" s="38" t="str">
        <f t="shared" ref="Q277:AA277" ca="1" si="484">IFERROR(Q71/Q$4,"")</f>
        <v/>
      </c>
      <c r="R277" s="38" t="str">
        <f t="shared" ca="1" si="484"/>
        <v/>
      </c>
      <c r="S277" s="38" t="str">
        <f t="shared" ca="1" si="484"/>
        <v/>
      </c>
      <c r="T277" s="38" t="str">
        <f t="shared" ca="1" si="484"/>
        <v/>
      </c>
      <c r="U277" s="38" t="str">
        <f t="shared" ca="1" si="484"/>
        <v/>
      </c>
      <c r="V277" s="38" t="str">
        <f t="shared" ca="1" si="484"/>
        <v/>
      </c>
      <c r="W277" s="38" t="str">
        <f t="shared" ca="1" si="484"/>
        <v/>
      </c>
      <c r="X277" s="38" t="str">
        <f t="shared" ca="1" si="484"/>
        <v/>
      </c>
      <c r="Y277" s="38" t="str">
        <f t="shared" ca="1" si="484"/>
        <v/>
      </c>
      <c r="Z277" s="38" t="str">
        <f t="shared" ca="1" si="484"/>
        <v/>
      </c>
      <c r="AA277" s="38" t="str">
        <f t="shared" ca="1" si="484"/>
        <v/>
      </c>
      <c r="AB277" s="38" t="str">
        <f t="shared" ref="AA277:AB277" ca="1" si="485">IFERROR(AB71/AB$4,"")</f>
        <v/>
      </c>
      <c r="AC277" s="32">
        <v>67</v>
      </c>
      <c r="AD277" s="35" t="s">
        <v>79</v>
      </c>
      <c r="AE277" s="38" t="str">
        <f t="shared" ref="AE277:AN277" ca="1" si="486">IFERROR(AE71/AE$4,"")</f>
        <v/>
      </c>
      <c r="AF277" s="38" t="str">
        <f t="shared" ca="1" si="486"/>
        <v/>
      </c>
      <c r="AG277" s="38" t="str">
        <f t="shared" ca="1" si="486"/>
        <v/>
      </c>
      <c r="AH277" s="38" t="str">
        <f t="shared" ca="1" si="486"/>
        <v/>
      </c>
      <c r="AI277" s="38" t="str">
        <f t="shared" ca="1" si="486"/>
        <v/>
      </c>
      <c r="AJ277" s="38" t="str">
        <f t="shared" ca="1" si="486"/>
        <v/>
      </c>
      <c r="AK277" s="38" t="str">
        <f t="shared" ca="1" si="486"/>
        <v/>
      </c>
      <c r="AL277" s="38" t="str">
        <f t="shared" ca="1" si="486"/>
        <v/>
      </c>
      <c r="AM277" s="38" t="str">
        <f t="shared" ca="1" si="486"/>
        <v/>
      </c>
      <c r="AN277" s="38" t="str">
        <f t="shared" ca="1" si="486"/>
        <v/>
      </c>
      <c r="AO277" s="38" t="str">
        <f t="shared" ref="AN277:AO277" ca="1" si="487">IFERROR(AO71/AO$4,"")</f>
        <v/>
      </c>
      <c r="AP277" s="30"/>
      <c r="AQ277" s="35" t="s">
        <v>79</v>
      </c>
      <c r="AR277" s="39" t="str">
        <f>IFERROR(IF(#REF!=TRUE,'DATA - økonomi'!AM71,IF(#REF!=TRUE,'DATA - økonomi'!AM173,IF(#REF!=TRUE,'DATA - økonomi'!AM275,IF(#REF!=TRUE,'DATA - økonomi'!AM377,IF(#REF!=TRUE,'DATA - økonomi'!AM377+'DATA - økonomi'!AM275+'DATA - økonomi'!AM173,"")))))/AR174*1000,"")</f>
        <v/>
      </c>
      <c r="AS277" s="39" t="str">
        <f>IFERROR(IF(#REF!=TRUE,'DATA - økonomi'!AN71,IF(#REF!=TRUE,'DATA - økonomi'!AN173,IF(#REF!=TRUE,'DATA - økonomi'!AN275,IF(#REF!=TRUE,'DATA - økonomi'!AN377,IF(#REF!=TRUE,'DATA - økonomi'!AN377+'DATA - økonomi'!AN275+'DATA - økonomi'!AN173,"")))))/AS174*1000,"")</f>
        <v/>
      </c>
      <c r="AT277" s="39" t="str">
        <f>IFERROR(IF(#REF!=TRUE,'DATA - økonomi'!AO71,IF(#REF!=TRUE,'DATA - økonomi'!AO173,IF(#REF!=TRUE,'DATA - økonomi'!AO275,IF(#REF!=TRUE,'DATA - økonomi'!AO377,IF(#REF!=TRUE,'DATA - økonomi'!AO377+'DATA - økonomi'!AO275+'DATA - økonomi'!AO173,"")))))/AT174*1000,"")</f>
        <v/>
      </c>
      <c r="AU277" s="39" t="str">
        <f>IFERROR(IF(#REF!=TRUE,'DATA - økonomi'!AP71,IF(#REF!=TRUE,'DATA - økonomi'!AP173,IF(#REF!=TRUE,'DATA - økonomi'!AP275,IF(#REF!=TRUE,'DATA - økonomi'!AP377,IF(#REF!=TRUE,'DATA - økonomi'!AP377+'DATA - økonomi'!AP275+'DATA - økonomi'!AP173,"")))))/AU174*1000,"")</f>
        <v/>
      </c>
      <c r="AV277" s="39" t="str">
        <f>IFERROR(IF(#REF!=TRUE,'DATA - økonomi'!AQ71,IF(#REF!=TRUE,'DATA - økonomi'!AQ173,IF(#REF!=TRUE,'DATA - økonomi'!AQ275,IF(#REF!=TRUE,'DATA - økonomi'!AQ377,IF(#REF!=TRUE,'DATA - økonomi'!AQ377+'DATA - økonomi'!AQ275+'DATA - økonomi'!AQ173,"")))))/AV174*1000,"")</f>
        <v/>
      </c>
      <c r="AW277" s="39" t="str">
        <f>IFERROR(IF(#REF!=TRUE,'DATA - økonomi'!AR71,IF(#REF!=TRUE,'DATA - økonomi'!AR173,IF(#REF!=TRUE,'DATA - økonomi'!AR275,IF(#REF!=TRUE,'DATA - økonomi'!AR377,IF(#REF!=TRUE,'DATA - økonomi'!AR377+'DATA - økonomi'!AR275+'DATA - økonomi'!AR173,"")))))/AW174*1000,"")</f>
        <v/>
      </c>
      <c r="AX277" s="39" t="str">
        <f>IFERROR(IF(#REF!=TRUE,'DATA - økonomi'!AS71,IF(#REF!=TRUE,'DATA - økonomi'!AS173,IF(#REF!=TRUE,'DATA - økonomi'!AS275,IF(#REF!=TRUE,'DATA - økonomi'!AS377,IF(#REF!=TRUE,'DATA - økonomi'!AS377+'DATA - økonomi'!AS275+'DATA - økonomi'!AS173,"")))))/AX174*1000,"")</f>
        <v/>
      </c>
      <c r="AY277" s="39" t="str">
        <f>IFERROR(IF(#REF!=TRUE,'DATA - økonomi'!AT71,IF(#REF!=TRUE,'DATA - økonomi'!AT173,IF(#REF!=TRUE,'DATA - økonomi'!AT275,IF(#REF!=TRUE,'DATA - økonomi'!AT377,IF(#REF!=TRUE,'DATA - økonomi'!AT377+'DATA - økonomi'!AT275+'DATA - økonomi'!AT173,"")))))/AY174*1000,"")</f>
        <v/>
      </c>
      <c r="AZ277" s="39" t="str">
        <f>IFERROR(IF(#REF!=TRUE,'DATA - økonomi'!AU71,IF(#REF!=TRUE,'DATA - økonomi'!AU173,IF(#REF!=TRUE,'DATA - økonomi'!AU275,IF(#REF!=TRUE,'DATA - økonomi'!AU377,IF(#REF!=TRUE,'DATA - økonomi'!AU377+'DATA - økonomi'!AU275+'DATA - økonomi'!AU173,"")))))/AZ174*1000,"")</f>
        <v/>
      </c>
      <c r="BA277" s="39" t="str">
        <f>IFERROR(IF(#REF!=TRUE,'DATA - økonomi'!AV71,IF(#REF!=TRUE,'DATA - økonomi'!AV173,IF(#REF!=TRUE,'DATA - økonomi'!AV275,IF(#REF!=TRUE,'DATA - økonomi'!AV377,IF(#REF!=TRUE,'DATA - økonomi'!AV377+'DATA - økonomi'!AV275+'DATA - økonomi'!AV173,"")))))/BA174*1000,"")</f>
        <v/>
      </c>
      <c r="BB277" s="39" t="str">
        <f>IFERROR(IF(#REF!=TRUE,'DATA - økonomi'!AW71,IF(#REF!=TRUE,'DATA - økonomi'!AW173,IF(#REF!=TRUE,'DATA - økonomi'!AW275,IF(#REF!=TRUE,'DATA - økonomi'!AW377,IF(#REF!=TRUE,'DATA - økonomi'!AW377+'DATA - økonomi'!AW275+'DATA - økonomi'!AW173,"")))))/BB174*1000,"")</f>
        <v/>
      </c>
      <c r="BC277" s="30"/>
    </row>
    <row r="278" spans="1:55" x14ac:dyDescent="0.25">
      <c r="A278" s="32">
        <v>68</v>
      </c>
      <c r="B278" s="35" t="s">
        <v>80</v>
      </c>
      <c r="C278" s="38" t="str">
        <f t="shared" ref="C278:L278" ca="1" si="488">IFERROR(C72/C$4,"")</f>
        <v/>
      </c>
      <c r="D278" s="38" t="str">
        <f t="shared" ca="1" si="488"/>
        <v/>
      </c>
      <c r="E278" s="38" t="str">
        <f t="shared" ca="1" si="488"/>
        <v/>
      </c>
      <c r="F278" s="38" t="str">
        <f t="shared" ca="1" si="488"/>
        <v/>
      </c>
      <c r="G278" s="38" t="str">
        <f t="shared" ca="1" si="488"/>
        <v/>
      </c>
      <c r="H278" s="38" t="str">
        <f t="shared" ca="1" si="488"/>
        <v/>
      </c>
      <c r="I278" s="38" t="str">
        <f t="shared" ca="1" si="488"/>
        <v/>
      </c>
      <c r="J278" s="38" t="str">
        <f t="shared" ca="1" si="488"/>
        <v/>
      </c>
      <c r="K278" s="38" t="str">
        <f t="shared" ca="1" si="488"/>
        <v/>
      </c>
      <c r="L278" s="38" t="str">
        <f t="shared" ca="1" si="488"/>
        <v/>
      </c>
      <c r="M278" s="38" t="str">
        <f t="shared" ref="M278:N278" ca="1" si="489">IFERROR(M72/M$4,"")</f>
        <v/>
      </c>
      <c r="N278" s="38" t="str">
        <f t="shared" ca="1" si="489"/>
        <v/>
      </c>
      <c r="O278" s="32">
        <v>68</v>
      </c>
      <c r="P278" s="35" t="s">
        <v>80</v>
      </c>
      <c r="Q278" s="38" t="str">
        <f t="shared" ref="Q278:AA278" ca="1" si="490">IFERROR(Q72/Q$4,"")</f>
        <v/>
      </c>
      <c r="R278" s="38" t="str">
        <f t="shared" ca="1" si="490"/>
        <v/>
      </c>
      <c r="S278" s="38" t="str">
        <f t="shared" ca="1" si="490"/>
        <v/>
      </c>
      <c r="T278" s="38" t="str">
        <f t="shared" ca="1" si="490"/>
        <v/>
      </c>
      <c r="U278" s="38" t="str">
        <f t="shared" ca="1" si="490"/>
        <v/>
      </c>
      <c r="V278" s="38" t="str">
        <f t="shared" ca="1" si="490"/>
        <v/>
      </c>
      <c r="W278" s="38" t="str">
        <f t="shared" ca="1" si="490"/>
        <v/>
      </c>
      <c r="X278" s="38" t="str">
        <f t="shared" ca="1" si="490"/>
        <v/>
      </c>
      <c r="Y278" s="38" t="str">
        <f t="shared" ca="1" si="490"/>
        <v/>
      </c>
      <c r="Z278" s="38" t="str">
        <f t="shared" ca="1" si="490"/>
        <v/>
      </c>
      <c r="AA278" s="38" t="str">
        <f t="shared" ca="1" si="490"/>
        <v/>
      </c>
      <c r="AB278" s="38" t="str">
        <f t="shared" ref="AA278:AB278" ca="1" si="491">IFERROR(AB72/AB$4,"")</f>
        <v/>
      </c>
      <c r="AC278" s="32">
        <v>68</v>
      </c>
      <c r="AD278" s="35" t="s">
        <v>80</v>
      </c>
      <c r="AE278" s="38" t="str">
        <f t="shared" ref="AE278:AN278" ca="1" si="492">IFERROR(AE72/AE$4,"")</f>
        <v/>
      </c>
      <c r="AF278" s="38" t="str">
        <f t="shared" ca="1" si="492"/>
        <v/>
      </c>
      <c r="AG278" s="38" t="str">
        <f t="shared" ca="1" si="492"/>
        <v/>
      </c>
      <c r="AH278" s="38" t="str">
        <f t="shared" ca="1" si="492"/>
        <v/>
      </c>
      <c r="AI278" s="38" t="str">
        <f t="shared" ca="1" si="492"/>
        <v/>
      </c>
      <c r="AJ278" s="38" t="str">
        <f t="shared" ca="1" si="492"/>
        <v/>
      </c>
      <c r="AK278" s="38" t="str">
        <f t="shared" ca="1" si="492"/>
        <v/>
      </c>
      <c r="AL278" s="38" t="str">
        <f t="shared" ca="1" si="492"/>
        <v/>
      </c>
      <c r="AM278" s="38" t="str">
        <f t="shared" ca="1" si="492"/>
        <v/>
      </c>
      <c r="AN278" s="38" t="str">
        <f t="shared" ca="1" si="492"/>
        <v/>
      </c>
      <c r="AO278" s="38" t="str">
        <f t="shared" ref="AN278:AO278" ca="1" si="493">IFERROR(AO72/AO$4,"")</f>
        <v/>
      </c>
      <c r="AP278" s="30"/>
      <c r="AQ278" s="35" t="s">
        <v>80</v>
      </c>
      <c r="AR278" s="39" t="str">
        <f>IFERROR(IF(#REF!=TRUE,'DATA - økonomi'!AM72,IF(#REF!=TRUE,'DATA - økonomi'!AM174,IF(#REF!=TRUE,'DATA - økonomi'!AM276,IF(#REF!=TRUE,'DATA - økonomi'!AM378,IF(#REF!=TRUE,'DATA - økonomi'!AM378+'DATA - økonomi'!AM276+'DATA - økonomi'!AM174,"")))))/AR175*1000,"")</f>
        <v/>
      </c>
      <c r="AS278" s="39" t="str">
        <f>IFERROR(IF(#REF!=TRUE,'DATA - økonomi'!AN72,IF(#REF!=TRUE,'DATA - økonomi'!AN174,IF(#REF!=TRUE,'DATA - økonomi'!AN276,IF(#REF!=TRUE,'DATA - økonomi'!AN378,IF(#REF!=TRUE,'DATA - økonomi'!AN378+'DATA - økonomi'!AN276+'DATA - økonomi'!AN174,"")))))/AS175*1000,"")</f>
        <v/>
      </c>
      <c r="AT278" s="39" t="str">
        <f>IFERROR(IF(#REF!=TRUE,'DATA - økonomi'!AO72,IF(#REF!=TRUE,'DATA - økonomi'!AO174,IF(#REF!=TRUE,'DATA - økonomi'!AO276,IF(#REF!=TRUE,'DATA - økonomi'!AO378,IF(#REF!=TRUE,'DATA - økonomi'!AO378+'DATA - økonomi'!AO276+'DATA - økonomi'!AO174,"")))))/AT175*1000,"")</f>
        <v/>
      </c>
      <c r="AU278" s="39" t="str">
        <f>IFERROR(IF(#REF!=TRUE,'DATA - økonomi'!AP72,IF(#REF!=TRUE,'DATA - økonomi'!AP174,IF(#REF!=TRUE,'DATA - økonomi'!AP276,IF(#REF!=TRUE,'DATA - økonomi'!AP378,IF(#REF!=TRUE,'DATA - økonomi'!AP378+'DATA - økonomi'!AP276+'DATA - økonomi'!AP174,"")))))/AU175*1000,"")</f>
        <v/>
      </c>
      <c r="AV278" s="39" t="str">
        <f>IFERROR(IF(#REF!=TRUE,'DATA - økonomi'!AQ72,IF(#REF!=TRUE,'DATA - økonomi'!AQ174,IF(#REF!=TRUE,'DATA - økonomi'!AQ276,IF(#REF!=TRUE,'DATA - økonomi'!AQ378,IF(#REF!=TRUE,'DATA - økonomi'!AQ378+'DATA - økonomi'!AQ276+'DATA - økonomi'!AQ174,"")))))/AV175*1000,"")</f>
        <v/>
      </c>
      <c r="AW278" s="39" t="str">
        <f>IFERROR(IF(#REF!=TRUE,'DATA - økonomi'!AR72,IF(#REF!=TRUE,'DATA - økonomi'!AR174,IF(#REF!=TRUE,'DATA - økonomi'!AR276,IF(#REF!=TRUE,'DATA - økonomi'!AR378,IF(#REF!=TRUE,'DATA - økonomi'!AR378+'DATA - økonomi'!AR276+'DATA - økonomi'!AR174,"")))))/AW175*1000,"")</f>
        <v/>
      </c>
      <c r="AX278" s="39" t="str">
        <f>IFERROR(IF(#REF!=TRUE,'DATA - økonomi'!AS72,IF(#REF!=TRUE,'DATA - økonomi'!AS174,IF(#REF!=TRUE,'DATA - økonomi'!AS276,IF(#REF!=TRUE,'DATA - økonomi'!AS378,IF(#REF!=TRUE,'DATA - økonomi'!AS378+'DATA - økonomi'!AS276+'DATA - økonomi'!AS174,"")))))/AX175*1000,"")</f>
        <v/>
      </c>
      <c r="AY278" s="39" t="str">
        <f>IFERROR(IF(#REF!=TRUE,'DATA - økonomi'!AT72,IF(#REF!=TRUE,'DATA - økonomi'!AT174,IF(#REF!=TRUE,'DATA - økonomi'!AT276,IF(#REF!=TRUE,'DATA - økonomi'!AT378,IF(#REF!=TRUE,'DATA - økonomi'!AT378+'DATA - økonomi'!AT276+'DATA - økonomi'!AT174,"")))))/AY175*1000,"")</f>
        <v/>
      </c>
      <c r="AZ278" s="39" t="str">
        <f>IFERROR(IF(#REF!=TRUE,'DATA - økonomi'!AU72,IF(#REF!=TRUE,'DATA - økonomi'!AU174,IF(#REF!=TRUE,'DATA - økonomi'!AU276,IF(#REF!=TRUE,'DATA - økonomi'!AU378,IF(#REF!=TRUE,'DATA - økonomi'!AU378+'DATA - økonomi'!AU276+'DATA - økonomi'!AU174,"")))))/AZ175*1000,"")</f>
        <v/>
      </c>
      <c r="BA278" s="39" t="str">
        <f>IFERROR(IF(#REF!=TRUE,'DATA - økonomi'!AV72,IF(#REF!=TRUE,'DATA - økonomi'!AV174,IF(#REF!=TRUE,'DATA - økonomi'!AV276,IF(#REF!=TRUE,'DATA - økonomi'!AV378,IF(#REF!=TRUE,'DATA - økonomi'!AV378+'DATA - økonomi'!AV276+'DATA - økonomi'!AV174,"")))))/BA175*1000,"")</f>
        <v/>
      </c>
      <c r="BB278" s="39" t="str">
        <f>IFERROR(IF(#REF!=TRUE,'DATA - økonomi'!AW72,IF(#REF!=TRUE,'DATA - økonomi'!AW174,IF(#REF!=TRUE,'DATA - økonomi'!AW276,IF(#REF!=TRUE,'DATA - økonomi'!AW378,IF(#REF!=TRUE,'DATA - økonomi'!AW378+'DATA - økonomi'!AW276+'DATA - økonomi'!AW174,"")))))/BB175*1000,"")</f>
        <v/>
      </c>
      <c r="BC278" s="30"/>
    </row>
    <row r="279" spans="1:55" x14ac:dyDescent="0.25">
      <c r="A279" s="32">
        <v>69</v>
      </c>
      <c r="B279" s="35" t="s">
        <v>81</v>
      </c>
      <c r="C279" s="38" t="str">
        <f t="shared" ref="C279:L279" ca="1" si="494">IFERROR(C73/C$4,"")</f>
        <v/>
      </c>
      <c r="D279" s="38" t="str">
        <f t="shared" ca="1" si="494"/>
        <v/>
      </c>
      <c r="E279" s="38" t="str">
        <f t="shared" ca="1" si="494"/>
        <v/>
      </c>
      <c r="F279" s="38" t="str">
        <f t="shared" ca="1" si="494"/>
        <v/>
      </c>
      <c r="G279" s="38" t="str">
        <f t="shared" ca="1" si="494"/>
        <v/>
      </c>
      <c r="H279" s="38" t="str">
        <f t="shared" ca="1" si="494"/>
        <v/>
      </c>
      <c r="I279" s="38" t="str">
        <f t="shared" ca="1" si="494"/>
        <v/>
      </c>
      <c r="J279" s="38" t="str">
        <f t="shared" ca="1" si="494"/>
        <v/>
      </c>
      <c r="K279" s="38" t="str">
        <f t="shared" ca="1" si="494"/>
        <v/>
      </c>
      <c r="L279" s="38" t="str">
        <f t="shared" ca="1" si="494"/>
        <v/>
      </c>
      <c r="M279" s="38" t="str">
        <f t="shared" ref="M279:N279" ca="1" si="495">IFERROR(M73/M$4,"")</f>
        <v/>
      </c>
      <c r="N279" s="38" t="str">
        <f t="shared" ca="1" si="495"/>
        <v/>
      </c>
      <c r="O279" s="32">
        <v>69</v>
      </c>
      <c r="P279" s="35" t="s">
        <v>81</v>
      </c>
      <c r="Q279" s="38" t="str">
        <f t="shared" ref="Q279:AA279" ca="1" si="496">IFERROR(Q73/Q$4,"")</f>
        <v/>
      </c>
      <c r="R279" s="38" t="str">
        <f t="shared" ca="1" si="496"/>
        <v/>
      </c>
      <c r="S279" s="38" t="str">
        <f t="shared" ca="1" si="496"/>
        <v/>
      </c>
      <c r="T279" s="38" t="str">
        <f t="shared" ca="1" si="496"/>
        <v/>
      </c>
      <c r="U279" s="38" t="str">
        <f t="shared" ca="1" si="496"/>
        <v/>
      </c>
      <c r="V279" s="38" t="str">
        <f t="shared" ca="1" si="496"/>
        <v/>
      </c>
      <c r="W279" s="38" t="str">
        <f t="shared" ca="1" si="496"/>
        <v/>
      </c>
      <c r="X279" s="38" t="str">
        <f t="shared" ca="1" si="496"/>
        <v/>
      </c>
      <c r="Y279" s="38" t="str">
        <f t="shared" ca="1" si="496"/>
        <v/>
      </c>
      <c r="Z279" s="38" t="str">
        <f t="shared" ca="1" si="496"/>
        <v/>
      </c>
      <c r="AA279" s="38" t="str">
        <f t="shared" ca="1" si="496"/>
        <v/>
      </c>
      <c r="AB279" s="38" t="str">
        <f t="shared" ref="AA279:AB279" ca="1" si="497">IFERROR(AB73/AB$4,"")</f>
        <v/>
      </c>
      <c r="AC279" s="32">
        <v>69</v>
      </c>
      <c r="AD279" s="35" t="s">
        <v>81</v>
      </c>
      <c r="AE279" s="38" t="str">
        <f t="shared" ref="AE279:AN279" ca="1" si="498">IFERROR(AE73/AE$4,"")</f>
        <v/>
      </c>
      <c r="AF279" s="38" t="str">
        <f t="shared" ca="1" si="498"/>
        <v/>
      </c>
      <c r="AG279" s="38" t="str">
        <f t="shared" ca="1" si="498"/>
        <v/>
      </c>
      <c r="AH279" s="38" t="str">
        <f t="shared" ca="1" si="498"/>
        <v/>
      </c>
      <c r="AI279" s="38" t="str">
        <f t="shared" ca="1" si="498"/>
        <v/>
      </c>
      <c r="AJ279" s="38" t="str">
        <f t="shared" ca="1" si="498"/>
        <v/>
      </c>
      <c r="AK279" s="38" t="str">
        <f t="shared" ca="1" si="498"/>
        <v/>
      </c>
      <c r="AL279" s="38" t="str">
        <f t="shared" ca="1" si="498"/>
        <v/>
      </c>
      <c r="AM279" s="38" t="str">
        <f t="shared" ca="1" si="498"/>
        <v/>
      </c>
      <c r="AN279" s="38" t="str">
        <f t="shared" ca="1" si="498"/>
        <v/>
      </c>
      <c r="AO279" s="38" t="str">
        <f t="shared" ref="AN279:AO279" ca="1" si="499">IFERROR(AO73/AO$4,"")</f>
        <v/>
      </c>
      <c r="AP279" s="30"/>
      <c r="AQ279" s="35" t="s">
        <v>81</v>
      </c>
      <c r="AR279" s="39" t="str">
        <f>IFERROR(IF(#REF!=TRUE,'DATA - økonomi'!AM73,IF(#REF!=TRUE,'DATA - økonomi'!AM175,IF(#REF!=TRUE,'DATA - økonomi'!AM277,IF(#REF!=TRUE,'DATA - økonomi'!AM379,IF(#REF!=TRUE,'DATA - økonomi'!AM379+'DATA - økonomi'!AM277+'DATA - økonomi'!AM175,"")))))/AR176*1000,"")</f>
        <v/>
      </c>
      <c r="AS279" s="39" t="str">
        <f>IFERROR(IF(#REF!=TRUE,'DATA - økonomi'!AN73,IF(#REF!=TRUE,'DATA - økonomi'!AN175,IF(#REF!=TRUE,'DATA - økonomi'!AN277,IF(#REF!=TRUE,'DATA - økonomi'!AN379,IF(#REF!=TRUE,'DATA - økonomi'!AN379+'DATA - økonomi'!AN277+'DATA - økonomi'!AN175,"")))))/AS176*1000,"")</f>
        <v/>
      </c>
      <c r="AT279" s="39" t="str">
        <f>IFERROR(IF(#REF!=TRUE,'DATA - økonomi'!AO73,IF(#REF!=TRUE,'DATA - økonomi'!AO175,IF(#REF!=TRUE,'DATA - økonomi'!AO277,IF(#REF!=TRUE,'DATA - økonomi'!AO379,IF(#REF!=TRUE,'DATA - økonomi'!AO379+'DATA - økonomi'!AO277+'DATA - økonomi'!AO175,"")))))/AT176*1000,"")</f>
        <v/>
      </c>
      <c r="AU279" s="39" t="str">
        <f>IFERROR(IF(#REF!=TRUE,'DATA - økonomi'!AP73,IF(#REF!=TRUE,'DATA - økonomi'!AP175,IF(#REF!=TRUE,'DATA - økonomi'!AP277,IF(#REF!=TRUE,'DATA - økonomi'!AP379,IF(#REF!=TRUE,'DATA - økonomi'!AP379+'DATA - økonomi'!AP277+'DATA - økonomi'!AP175,"")))))/AU176*1000,"")</f>
        <v/>
      </c>
      <c r="AV279" s="39" t="str">
        <f>IFERROR(IF(#REF!=TRUE,'DATA - økonomi'!AQ73,IF(#REF!=TRUE,'DATA - økonomi'!AQ175,IF(#REF!=TRUE,'DATA - økonomi'!AQ277,IF(#REF!=TRUE,'DATA - økonomi'!AQ379,IF(#REF!=TRUE,'DATA - økonomi'!AQ379+'DATA - økonomi'!AQ277+'DATA - økonomi'!AQ175,"")))))/AV176*1000,"")</f>
        <v/>
      </c>
      <c r="AW279" s="39" t="str">
        <f>IFERROR(IF(#REF!=TRUE,'DATA - økonomi'!AR73,IF(#REF!=TRUE,'DATA - økonomi'!AR175,IF(#REF!=TRUE,'DATA - økonomi'!AR277,IF(#REF!=TRUE,'DATA - økonomi'!AR379,IF(#REF!=TRUE,'DATA - økonomi'!AR379+'DATA - økonomi'!AR277+'DATA - økonomi'!AR175,"")))))/AW176*1000,"")</f>
        <v/>
      </c>
      <c r="AX279" s="39" t="str">
        <f>IFERROR(IF(#REF!=TRUE,'DATA - økonomi'!AS73,IF(#REF!=TRUE,'DATA - økonomi'!AS175,IF(#REF!=TRUE,'DATA - økonomi'!AS277,IF(#REF!=TRUE,'DATA - økonomi'!AS379,IF(#REF!=TRUE,'DATA - økonomi'!AS379+'DATA - økonomi'!AS277+'DATA - økonomi'!AS175,"")))))/AX176*1000,"")</f>
        <v/>
      </c>
      <c r="AY279" s="39" t="str">
        <f>IFERROR(IF(#REF!=TRUE,'DATA - økonomi'!AT73,IF(#REF!=TRUE,'DATA - økonomi'!AT175,IF(#REF!=TRUE,'DATA - økonomi'!AT277,IF(#REF!=TRUE,'DATA - økonomi'!AT379,IF(#REF!=TRUE,'DATA - økonomi'!AT379+'DATA - økonomi'!AT277+'DATA - økonomi'!AT175,"")))))/AY176*1000,"")</f>
        <v/>
      </c>
      <c r="AZ279" s="39" t="str">
        <f>IFERROR(IF(#REF!=TRUE,'DATA - økonomi'!AU73,IF(#REF!=TRUE,'DATA - økonomi'!AU175,IF(#REF!=TRUE,'DATA - økonomi'!AU277,IF(#REF!=TRUE,'DATA - økonomi'!AU379,IF(#REF!=TRUE,'DATA - økonomi'!AU379+'DATA - økonomi'!AU277+'DATA - økonomi'!AU175,"")))))/AZ176*1000,"")</f>
        <v/>
      </c>
      <c r="BA279" s="39" t="str">
        <f>IFERROR(IF(#REF!=TRUE,'DATA - økonomi'!AV73,IF(#REF!=TRUE,'DATA - økonomi'!AV175,IF(#REF!=TRUE,'DATA - økonomi'!AV277,IF(#REF!=TRUE,'DATA - økonomi'!AV379,IF(#REF!=TRUE,'DATA - økonomi'!AV379+'DATA - økonomi'!AV277+'DATA - økonomi'!AV175,"")))))/BA176*1000,"")</f>
        <v/>
      </c>
      <c r="BB279" s="39" t="str">
        <f>IFERROR(IF(#REF!=TRUE,'DATA - økonomi'!AW73,IF(#REF!=TRUE,'DATA - økonomi'!AW175,IF(#REF!=TRUE,'DATA - økonomi'!AW277,IF(#REF!=TRUE,'DATA - økonomi'!AW379,IF(#REF!=TRUE,'DATA - økonomi'!AW379+'DATA - økonomi'!AW277+'DATA - økonomi'!AW175,"")))))/BB176*1000,"")</f>
        <v/>
      </c>
      <c r="BC279" s="30"/>
    </row>
    <row r="280" spans="1:55" x14ac:dyDescent="0.25">
      <c r="A280" s="32">
        <v>70</v>
      </c>
      <c r="B280" s="35" t="s">
        <v>82</v>
      </c>
      <c r="C280" s="38" t="str">
        <f t="shared" ref="C280:L280" ca="1" si="500">IFERROR(C74/C$4,"")</f>
        <v/>
      </c>
      <c r="D280" s="38" t="str">
        <f t="shared" ca="1" si="500"/>
        <v/>
      </c>
      <c r="E280" s="38" t="str">
        <f t="shared" ca="1" si="500"/>
        <v/>
      </c>
      <c r="F280" s="38" t="str">
        <f t="shared" ca="1" si="500"/>
        <v/>
      </c>
      <c r="G280" s="38" t="str">
        <f t="shared" ca="1" si="500"/>
        <v/>
      </c>
      <c r="H280" s="38" t="str">
        <f t="shared" ca="1" si="500"/>
        <v/>
      </c>
      <c r="I280" s="38" t="str">
        <f t="shared" ca="1" si="500"/>
        <v/>
      </c>
      <c r="J280" s="38" t="str">
        <f t="shared" ca="1" si="500"/>
        <v/>
      </c>
      <c r="K280" s="38" t="str">
        <f t="shared" ca="1" si="500"/>
        <v/>
      </c>
      <c r="L280" s="38" t="str">
        <f t="shared" ca="1" si="500"/>
        <v/>
      </c>
      <c r="M280" s="38" t="str">
        <f t="shared" ref="M280:N280" ca="1" si="501">IFERROR(M74/M$4,"")</f>
        <v/>
      </c>
      <c r="N280" s="38" t="str">
        <f t="shared" ca="1" si="501"/>
        <v/>
      </c>
      <c r="O280" s="32">
        <v>70</v>
      </c>
      <c r="P280" s="35" t="s">
        <v>82</v>
      </c>
      <c r="Q280" s="38" t="str">
        <f t="shared" ref="Q280:AA280" ca="1" si="502">IFERROR(Q74/Q$4,"")</f>
        <v/>
      </c>
      <c r="R280" s="38" t="str">
        <f t="shared" ca="1" si="502"/>
        <v/>
      </c>
      <c r="S280" s="38" t="str">
        <f t="shared" ca="1" si="502"/>
        <v/>
      </c>
      <c r="T280" s="38" t="str">
        <f t="shared" ca="1" si="502"/>
        <v/>
      </c>
      <c r="U280" s="38" t="str">
        <f t="shared" ca="1" si="502"/>
        <v/>
      </c>
      <c r="V280" s="38" t="str">
        <f t="shared" ca="1" si="502"/>
        <v/>
      </c>
      <c r="W280" s="38" t="str">
        <f t="shared" ca="1" si="502"/>
        <v/>
      </c>
      <c r="X280" s="38" t="str">
        <f t="shared" ca="1" si="502"/>
        <v/>
      </c>
      <c r="Y280" s="38" t="str">
        <f t="shared" ca="1" si="502"/>
        <v/>
      </c>
      <c r="Z280" s="38" t="str">
        <f t="shared" ca="1" si="502"/>
        <v/>
      </c>
      <c r="AA280" s="38" t="str">
        <f t="shared" ca="1" si="502"/>
        <v/>
      </c>
      <c r="AB280" s="38" t="str">
        <f t="shared" ref="AA280:AB280" ca="1" si="503">IFERROR(AB74/AB$4,"")</f>
        <v/>
      </c>
      <c r="AC280" s="32">
        <v>70</v>
      </c>
      <c r="AD280" s="35" t="s">
        <v>82</v>
      </c>
      <c r="AE280" s="38" t="str">
        <f t="shared" ref="AE280:AN280" ca="1" si="504">IFERROR(AE74/AE$4,"")</f>
        <v/>
      </c>
      <c r="AF280" s="38" t="str">
        <f t="shared" ca="1" si="504"/>
        <v/>
      </c>
      <c r="AG280" s="38" t="str">
        <f t="shared" ca="1" si="504"/>
        <v/>
      </c>
      <c r="AH280" s="38" t="str">
        <f t="shared" ca="1" si="504"/>
        <v/>
      </c>
      <c r="AI280" s="38" t="str">
        <f t="shared" ca="1" si="504"/>
        <v/>
      </c>
      <c r="AJ280" s="38" t="str">
        <f t="shared" ca="1" si="504"/>
        <v/>
      </c>
      <c r="AK280" s="38" t="str">
        <f t="shared" ca="1" si="504"/>
        <v/>
      </c>
      <c r="AL280" s="38" t="str">
        <f t="shared" ca="1" si="504"/>
        <v/>
      </c>
      <c r="AM280" s="38" t="str">
        <f t="shared" ca="1" si="504"/>
        <v/>
      </c>
      <c r="AN280" s="38" t="str">
        <f t="shared" ca="1" si="504"/>
        <v/>
      </c>
      <c r="AO280" s="38" t="str">
        <f t="shared" ref="AN280:AO280" ca="1" si="505">IFERROR(AO74/AO$4,"")</f>
        <v/>
      </c>
      <c r="AP280" s="30"/>
      <c r="AQ280" s="35" t="s">
        <v>82</v>
      </c>
      <c r="AR280" s="39" t="str">
        <f>IFERROR(IF(#REF!=TRUE,'DATA - økonomi'!AM74,IF(#REF!=TRUE,'DATA - økonomi'!AM176,IF(#REF!=TRUE,'DATA - økonomi'!AM278,IF(#REF!=TRUE,'DATA - økonomi'!AM380,IF(#REF!=TRUE,'DATA - økonomi'!AM380+'DATA - økonomi'!AM278+'DATA - økonomi'!AM176,"")))))/AR177*1000,"")</f>
        <v/>
      </c>
      <c r="AS280" s="39" t="str">
        <f>IFERROR(IF(#REF!=TRUE,'DATA - økonomi'!AN74,IF(#REF!=TRUE,'DATA - økonomi'!AN176,IF(#REF!=TRUE,'DATA - økonomi'!AN278,IF(#REF!=TRUE,'DATA - økonomi'!AN380,IF(#REF!=TRUE,'DATA - økonomi'!AN380+'DATA - økonomi'!AN278+'DATA - økonomi'!AN176,"")))))/AS177*1000,"")</f>
        <v/>
      </c>
      <c r="AT280" s="39" t="str">
        <f>IFERROR(IF(#REF!=TRUE,'DATA - økonomi'!AO74,IF(#REF!=TRUE,'DATA - økonomi'!AO176,IF(#REF!=TRUE,'DATA - økonomi'!AO278,IF(#REF!=TRUE,'DATA - økonomi'!AO380,IF(#REF!=TRUE,'DATA - økonomi'!AO380+'DATA - økonomi'!AO278+'DATA - økonomi'!AO176,"")))))/AT177*1000,"")</f>
        <v/>
      </c>
      <c r="AU280" s="39" t="str">
        <f>IFERROR(IF(#REF!=TRUE,'DATA - økonomi'!AP74,IF(#REF!=TRUE,'DATA - økonomi'!AP176,IF(#REF!=TRUE,'DATA - økonomi'!AP278,IF(#REF!=TRUE,'DATA - økonomi'!AP380,IF(#REF!=TRUE,'DATA - økonomi'!AP380+'DATA - økonomi'!AP278+'DATA - økonomi'!AP176,"")))))/AU177*1000,"")</f>
        <v/>
      </c>
      <c r="AV280" s="39" t="str">
        <f>IFERROR(IF(#REF!=TRUE,'DATA - økonomi'!AQ74,IF(#REF!=TRUE,'DATA - økonomi'!AQ176,IF(#REF!=TRUE,'DATA - økonomi'!AQ278,IF(#REF!=TRUE,'DATA - økonomi'!AQ380,IF(#REF!=TRUE,'DATA - økonomi'!AQ380+'DATA - økonomi'!AQ278+'DATA - økonomi'!AQ176,"")))))/AV177*1000,"")</f>
        <v/>
      </c>
      <c r="AW280" s="39" t="str">
        <f>IFERROR(IF(#REF!=TRUE,'DATA - økonomi'!AR74,IF(#REF!=TRUE,'DATA - økonomi'!AR176,IF(#REF!=TRUE,'DATA - økonomi'!AR278,IF(#REF!=TRUE,'DATA - økonomi'!AR380,IF(#REF!=TRUE,'DATA - økonomi'!AR380+'DATA - økonomi'!AR278+'DATA - økonomi'!AR176,"")))))/AW177*1000,"")</f>
        <v/>
      </c>
      <c r="AX280" s="39" t="str">
        <f>IFERROR(IF(#REF!=TRUE,'DATA - økonomi'!AS74,IF(#REF!=TRUE,'DATA - økonomi'!AS176,IF(#REF!=TRUE,'DATA - økonomi'!AS278,IF(#REF!=TRUE,'DATA - økonomi'!AS380,IF(#REF!=TRUE,'DATA - økonomi'!AS380+'DATA - økonomi'!AS278+'DATA - økonomi'!AS176,"")))))/AX177*1000,"")</f>
        <v/>
      </c>
      <c r="AY280" s="39" t="str">
        <f>IFERROR(IF(#REF!=TRUE,'DATA - økonomi'!AT74,IF(#REF!=TRUE,'DATA - økonomi'!AT176,IF(#REF!=TRUE,'DATA - økonomi'!AT278,IF(#REF!=TRUE,'DATA - økonomi'!AT380,IF(#REF!=TRUE,'DATA - økonomi'!AT380+'DATA - økonomi'!AT278+'DATA - økonomi'!AT176,"")))))/AY177*1000,"")</f>
        <v/>
      </c>
      <c r="AZ280" s="39" t="str">
        <f>IFERROR(IF(#REF!=TRUE,'DATA - økonomi'!AU74,IF(#REF!=TRUE,'DATA - økonomi'!AU176,IF(#REF!=TRUE,'DATA - økonomi'!AU278,IF(#REF!=TRUE,'DATA - økonomi'!AU380,IF(#REF!=TRUE,'DATA - økonomi'!AU380+'DATA - økonomi'!AU278+'DATA - økonomi'!AU176,"")))))/AZ177*1000,"")</f>
        <v/>
      </c>
      <c r="BA280" s="39" t="str">
        <f>IFERROR(IF(#REF!=TRUE,'DATA - økonomi'!AV74,IF(#REF!=TRUE,'DATA - økonomi'!AV176,IF(#REF!=TRUE,'DATA - økonomi'!AV278,IF(#REF!=TRUE,'DATA - økonomi'!AV380,IF(#REF!=TRUE,'DATA - økonomi'!AV380+'DATA - økonomi'!AV278+'DATA - økonomi'!AV176,"")))))/BA177*1000,"")</f>
        <v/>
      </c>
      <c r="BB280" s="39" t="str">
        <f>IFERROR(IF(#REF!=TRUE,'DATA - økonomi'!AW74,IF(#REF!=TRUE,'DATA - økonomi'!AW176,IF(#REF!=TRUE,'DATA - økonomi'!AW278,IF(#REF!=TRUE,'DATA - økonomi'!AW380,IF(#REF!=TRUE,'DATA - økonomi'!AW380+'DATA - økonomi'!AW278+'DATA - økonomi'!AW176,"")))))/BB177*1000,"")</f>
        <v/>
      </c>
      <c r="BC280" s="30"/>
    </row>
    <row r="281" spans="1:55" x14ac:dyDescent="0.25">
      <c r="A281" s="32">
        <v>71</v>
      </c>
      <c r="B281" s="35" t="s">
        <v>83</v>
      </c>
      <c r="C281" s="38" t="str">
        <f t="shared" ref="C281:L281" ca="1" si="506">IFERROR(C75/C$4,"")</f>
        <v/>
      </c>
      <c r="D281" s="38" t="str">
        <f t="shared" ca="1" si="506"/>
        <v/>
      </c>
      <c r="E281" s="38" t="str">
        <f t="shared" ca="1" si="506"/>
        <v/>
      </c>
      <c r="F281" s="38" t="str">
        <f t="shared" ca="1" si="506"/>
        <v/>
      </c>
      <c r="G281" s="38" t="str">
        <f t="shared" ca="1" si="506"/>
        <v/>
      </c>
      <c r="H281" s="38" t="str">
        <f t="shared" ca="1" si="506"/>
        <v/>
      </c>
      <c r="I281" s="38" t="str">
        <f t="shared" ca="1" si="506"/>
        <v/>
      </c>
      <c r="J281" s="38" t="str">
        <f t="shared" ca="1" si="506"/>
        <v/>
      </c>
      <c r="K281" s="38" t="str">
        <f t="shared" ca="1" si="506"/>
        <v/>
      </c>
      <c r="L281" s="38" t="str">
        <f t="shared" ca="1" si="506"/>
        <v/>
      </c>
      <c r="M281" s="38" t="str">
        <f t="shared" ref="M281:N281" ca="1" si="507">IFERROR(M75/M$4,"")</f>
        <v/>
      </c>
      <c r="N281" s="38" t="str">
        <f t="shared" ca="1" si="507"/>
        <v/>
      </c>
      <c r="O281" s="32">
        <v>71</v>
      </c>
      <c r="P281" s="35" t="s">
        <v>83</v>
      </c>
      <c r="Q281" s="38" t="str">
        <f t="shared" ref="Q281:AA281" ca="1" si="508">IFERROR(Q75/Q$4,"")</f>
        <v/>
      </c>
      <c r="R281" s="38" t="str">
        <f t="shared" ca="1" si="508"/>
        <v/>
      </c>
      <c r="S281" s="38" t="str">
        <f t="shared" ca="1" si="508"/>
        <v/>
      </c>
      <c r="T281" s="38" t="str">
        <f t="shared" ca="1" si="508"/>
        <v/>
      </c>
      <c r="U281" s="38" t="str">
        <f t="shared" ca="1" si="508"/>
        <v/>
      </c>
      <c r="V281" s="38" t="str">
        <f t="shared" ca="1" si="508"/>
        <v/>
      </c>
      <c r="W281" s="38" t="str">
        <f t="shared" ca="1" si="508"/>
        <v/>
      </c>
      <c r="X281" s="38" t="str">
        <f t="shared" ca="1" si="508"/>
        <v/>
      </c>
      <c r="Y281" s="38" t="str">
        <f t="shared" ca="1" si="508"/>
        <v/>
      </c>
      <c r="Z281" s="38" t="str">
        <f t="shared" ca="1" si="508"/>
        <v/>
      </c>
      <c r="AA281" s="38" t="str">
        <f t="shared" ca="1" si="508"/>
        <v/>
      </c>
      <c r="AB281" s="38" t="str">
        <f t="shared" ref="AA281:AB281" ca="1" si="509">IFERROR(AB75/AB$4,"")</f>
        <v/>
      </c>
      <c r="AC281" s="32">
        <v>71</v>
      </c>
      <c r="AD281" s="35" t="s">
        <v>83</v>
      </c>
      <c r="AE281" s="38" t="str">
        <f t="shared" ref="AE281:AN281" ca="1" si="510">IFERROR(AE75/AE$4,"")</f>
        <v/>
      </c>
      <c r="AF281" s="38" t="str">
        <f t="shared" ca="1" si="510"/>
        <v/>
      </c>
      <c r="AG281" s="38" t="str">
        <f t="shared" ca="1" si="510"/>
        <v/>
      </c>
      <c r="AH281" s="38" t="str">
        <f t="shared" ca="1" si="510"/>
        <v/>
      </c>
      <c r="AI281" s="38" t="str">
        <f t="shared" ca="1" si="510"/>
        <v/>
      </c>
      <c r="AJ281" s="38" t="str">
        <f t="shared" ca="1" si="510"/>
        <v/>
      </c>
      <c r="AK281" s="38" t="str">
        <f t="shared" ca="1" si="510"/>
        <v/>
      </c>
      <c r="AL281" s="38" t="str">
        <f t="shared" ca="1" si="510"/>
        <v/>
      </c>
      <c r="AM281" s="38" t="str">
        <f t="shared" ca="1" si="510"/>
        <v/>
      </c>
      <c r="AN281" s="38" t="str">
        <f t="shared" ca="1" si="510"/>
        <v/>
      </c>
      <c r="AO281" s="38" t="str">
        <f t="shared" ref="AN281:AO281" ca="1" si="511">IFERROR(AO75/AO$4,"")</f>
        <v/>
      </c>
      <c r="AP281" s="30"/>
      <c r="AQ281" s="35" t="s">
        <v>83</v>
      </c>
      <c r="AR281" s="39" t="str">
        <f>IFERROR(IF(#REF!=TRUE,'DATA - økonomi'!AM75,IF(#REF!=TRUE,'DATA - økonomi'!AM177,IF(#REF!=TRUE,'DATA - økonomi'!AM279,IF(#REF!=TRUE,'DATA - økonomi'!AM381,IF(#REF!=TRUE,'DATA - økonomi'!AM381+'DATA - økonomi'!AM279+'DATA - økonomi'!AM177,"")))))/AR178*1000,"")</f>
        <v/>
      </c>
      <c r="AS281" s="39" t="str">
        <f>IFERROR(IF(#REF!=TRUE,'DATA - økonomi'!AN75,IF(#REF!=TRUE,'DATA - økonomi'!AN177,IF(#REF!=TRUE,'DATA - økonomi'!AN279,IF(#REF!=TRUE,'DATA - økonomi'!AN381,IF(#REF!=TRUE,'DATA - økonomi'!AN381+'DATA - økonomi'!AN279+'DATA - økonomi'!AN177,"")))))/AS178*1000,"")</f>
        <v/>
      </c>
      <c r="AT281" s="39" t="str">
        <f>IFERROR(IF(#REF!=TRUE,'DATA - økonomi'!AO75,IF(#REF!=TRUE,'DATA - økonomi'!AO177,IF(#REF!=TRUE,'DATA - økonomi'!AO279,IF(#REF!=TRUE,'DATA - økonomi'!AO381,IF(#REF!=TRUE,'DATA - økonomi'!AO381+'DATA - økonomi'!AO279+'DATA - økonomi'!AO177,"")))))/AT178*1000,"")</f>
        <v/>
      </c>
      <c r="AU281" s="39" t="str">
        <f>IFERROR(IF(#REF!=TRUE,'DATA - økonomi'!AP75,IF(#REF!=TRUE,'DATA - økonomi'!AP177,IF(#REF!=TRUE,'DATA - økonomi'!AP279,IF(#REF!=TRUE,'DATA - økonomi'!AP381,IF(#REF!=TRUE,'DATA - økonomi'!AP381+'DATA - økonomi'!AP279+'DATA - økonomi'!AP177,"")))))/AU178*1000,"")</f>
        <v/>
      </c>
      <c r="AV281" s="39" t="str">
        <f>IFERROR(IF(#REF!=TRUE,'DATA - økonomi'!AQ75,IF(#REF!=TRUE,'DATA - økonomi'!AQ177,IF(#REF!=TRUE,'DATA - økonomi'!AQ279,IF(#REF!=TRUE,'DATA - økonomi'!AQ381,IF(#REF!=TRUE,'DATA - økonomi'!AQ381+'DATA - økonomi'!AQ279+'DATA - økonomi'!AQ177,"")))))/AV178*1000,"")</f>
        <v/>
      </c>
      <c r="AW281" s="39" t="str">
        <f>IFERROR(IF(#REF!=TRUE,'DATA - økonomi'!AR75,IF(#REF!=TRUE,'DATA - økonomi'!AR177,IF(#REF!=TRUE,'DATA - økonomi'!AR279,IF(#REF!=TRUE,'DATA - økonomi'!AR381,IF(#REF!=TRUE,'DATA - økonomi'!AR381+'DATA - økonomi'!AR279+'DATA - økonomi'!AR177,"")))))/AW178*1000,"")</f>
        <v/>
      </c>
      <c r="AX281" s="39" t="str">
        <f>IFERROR(IF(#REF!=TRUE,'DATA - økonomi'!AS75,IF(#REF!=TRUE,'DATA - økonomi'!AS177,IF(#REF!=TRUE,'DATA - økonomi'!AS279,IF(#REF!=TRUE,'DATA - økonomi'!AS381,IF(#REF!=TRUE,'DATA - økonomi'!AS381+'DATA - økonomi'!AS279+'DATA - økonomi'!AS177,"")))))/AX178*1000,"")</f>
        <v/>
      </c>
      <c r="AY281" s="39" t="str">
        <f>IFERROR(IF(#REF!=TRUE,'DATA - økonomi'!AT75,IF(#REF!=TRUE,'DATA - økonomi'!AT177,IF(#REF!=TRUE,'DATA - økonomi'!AT279,IF(#REF!=TRUE,'DATA - økonomi'!AT381,IF(#REF!=TRUE,'DATA - økonomi'!AT381+'DATA - økonomi'!AT279+'DATA - økonomi'!AT177,"")))))/AY178*1000,"")</f>
        <v/>
      </c>
      <c r="AZ281" s="39" t="str">
        <f>IFERROR(IF(#REF!=TRUE,'DATA - økonomi'!AU75,IF(#REF!=TRUE,'DATA - økonomi'!AU177,IF(#REF!=TRUE,'DATA - økonomi'!AU279,IF(#REF!=TRUE,'DATA - økonomi'!AU381,IF(#REF!=TRUE,'DATA - økonomi'!AU381+'DATA - økonomi'!AU279+'DATA - økonomi'!AU177,"")))))/AZ178*1000,"")</f>
        <v/>
      </c>
      <c r="BA281" s="39" t="str">
        <f>IFERROR(IF(#REF!=TRUE,'DATA - økonomi'!AV75,IF(#REF!=TRUE,'DATA - økonomi'!AV177,IF(#REF!=TRUE,'DATA - økonomi'!AV279,IF(#REF!=TRUE,'DATA - økonomi'!AV381,IF(#REF!=TRUE,'DATA - økonomi'!AV381+'DATA - økonomi'!AV279+'DATA - økonomi'!AV177,"")))))/BA178*1000,"")</f>
        <v/>
      </c>
      <c r="BB281" s="39" t="str">
        <f>IFERROR(IF(#REF!=TRUE,'DATA - økonomi'!AW75,IF(#REF!=TRUE,'DATA - økonomi'!AW177,IF(#REF!=TRUE,'DATA - økonomi'!AW279,IF(#REF!=TRUE,'DATA - økonomi'!AW381,IF(#REF!=TRUE,'DATA - økonomi'!AW381+'DATA - økonomi'!AW279+'DATA - økonomi'!AW177,"")))))/BB178*1000,"")</f>
        <v/>
      </c>
      <c r="BC281" s="30"/>
    </row>
    <row r="282" spans="1:55" x14ac:dyDescent="0.25">
      <c r="A282" s="32">
        <v>72</v>
      </c>
      <c r="B282" s="35" t="s">
        <v>84</v>
      </c>
      <c r="C282" s="38" t="str">
        <f t="shared" ref="C282:L282" ca="1" si="512">IFERROR(C76/C$4,"")</f>
        <v/>
      </c>
      <c r="D282" s="38" t="str">
        <f t="shared" ca="1" si="512"/>
        <v/>
      </c>
      <c r="E282" s="38" t="str">
        <f t="shared" ca="1" si="512"/>
        <v/>
      </c>
      <c r="F282" s="38" t="str">
        <f t="shared" ca="1" si="512"/>
        <v/>
      </c>
      <c r="G282" s="38" t="str">
        <f t="shared" ca="1" si="512"/>
        <v/>
      </c>
      <c r="H282" s="38" t="str">
        <f t="shared" ca="1" si="512"/>
        <v/>
      </c>
      <c r="I282" s="38" t="str">
        <f t="shared" ca="1" si="512"/>
        <v/>
      </c>
      <c r="J282" s="38" t="str">
        <f t="shared" ca="1" si="512"/>
        <v/>
      </c>
      <c r="K282" s="38" t="str">
        <f t="shared" ca="1" si="512"/>
        <v/>
      </c>
      <c r="L282" s="38" t="str">
        <f t="shared" ca="1" si="512"/>
        <v/>
      </c>
      <c r="M282" s="38" t="str">
        <f t="shared" ref="M282:N282" ca="1" si="513">IFERROR(M76/M$4,"")</f>
        <v/>
      </c>
      <c r="N282" s="38" t="str">
        <f t="shared" ca="1" si="513"/>
        <v/>
      </c>
      <c r="O282" s="32">
        <v>72</v>
      </c>
      <c r="P282" s="35" t="s">
        <v>84</v>
      </c>
      <c r="Q282" s="38" t="str">
        <f t="shared" ref="Q282:AA282" ca="1" si="514">IFERROR(Q76/Q$4,"")</f>
        <v/>
      </c>
      <c r="R282" s="38" t="str">
        <f t="shared" ca="1" si="514"/>
        <v/>
      </c>
      <c r="S282" s="38" t="str">
        <f t="shared" ca="1" si="514"/>
        <v/>
      </c>
      <c r="T282" s="38" t="str">
        <f t="shared" ca="1" si="514"/>
        <v/>
      </c>
      <c r="U282" s="38" t="str">
        <f t="shared" ca="1" si="514"/>
        <v/>
      </c>
      <c r="V282" s="38" t="str">
        <f t="shared" ca="1" si="514"/>
        <v/>
      </c>
      <c r="W282" s="38" t="str">
        <f t="shared" ca="1" si="514"/>
        <v/>
      </c>
      <c r="X282" s="38" t="str">
        <f t="shared" ca="1" si="514"/>
        <v/>
      </c>
      <c r="Y282" s="38" t="str">
        <f t="shared" ca="1" si="514"/>
        <v/>
      </c>
      <c r="Z282" s="38" t="str">
        <f t="shared" ca="1" si="514"/>
        <v/>
      </c>
      <c r="AA282" s="38" t="str">
        <f t="shared" ca="1" si="514"/>
        <v/>
      </c>
      <c r="AB282" s="38" t="str">
        <f t="shared" ref="AA282:AB282" ca="1" si="515">IFERROR(AB76/AB$4,"")</f>
        <v/>
      </c>
      <c r="AC282" s="32">
        <v>72</v>
      </c>
      <c r="AD282" s="35" t="s">
        <v>84</v>
      </c>
      <c r="AE282" s="38" t="str">
        <f t="shared" ref="AE282:AN282" ca="1" si="516">IFERROR(AE76/AE$4,"")</f>
        <v/>
      </c>
      <c r="AF282" s="38" t="str">
        <f t="shared" ca="1" si="516"/>
        <v/>
      </c>
      <c r="AG282" s="38" t="str">
        <f t="shared" ca="1" si="516"/>
        <v/>
      </c>
      <c r="AH282" s="38" t="str">
        <f t="shared" ca="1" si="516"/>
        <v/>
      </c>
      <c r="AI282" s="38" t="str">
        <f t="shared" ca="1" si="516"/>
        <v/>
      </c>
      <c r="AJ282" s="38" t="str">
        <f t="shared" ca="1" si="516"/>
        <v/>
      </c>
      <c r="AK282" s="38" t="str">
        <f t="shared" ca="1" si="516"/>
        <v/>
      </c>
      <c r="AL282" s="38" t="str">
        <f t="shared" ca="1" si="516"/>
        <v/>
      </c>
      <c r="AM282" s="38" t="str">
        <f t="shared" ca="1" si="516"/>
        <v/>
      </c>
      <c r="AN282" s="38" t="str">
        <f t="shared" ca="1" si="516"/>
        <v/>
      </c>
      <c r="AO282" s="38" t="str">
        <f t="shared" ref="AN282:AO282" ca="1" si="517">IFERROR(AO76/AO$4,"")</f>
        <v/>
      </c>
      <c r="AP282" s="30"/>
      <c r="AQ282" s="35" t="s">
        <v>84</v>
      </c>
      <c r="AR282" s="39" t="str">
        <f>IFERROR(IF(#REF!=TRUE,'DATA - økonomi'!AM76,IF(#REF!=TRUE,'DATA - økonomi'!AM178,IF(#REF!=TRUE,'DATA - økonomi'!AM280,IF(#REF!=TRUE,'DATA - økonomi'!AM382,IF(#REF!=TRUE,'DATA - økonomi'!AM382+'DATA - økonomi'!AM280+'DATA - økonomi'!AM178,"")))))/AR179*1000,"")</f>
        <v/>
      </c>
      <c r="AS282" s="39" t="str">
        <f>IFERROR(IF(#REF!=TRUE,'DATA - økonomi'!AN76,IF(#REF!=TRUE,'DATA - økonomi'!AN178,IF(#REF!=TRUE,'DATA - økonomi'!AN280,IF(#REF!=TRUE,'DATA - økonomi'!AN382,IF(#REF!=TRUE,'DATA - økonomi'!AN382+'DATA - økonomi'!AN280+'DATA - økonomi'!AN178,"")))))/AS179*1000,"")</f>
        <v/>
      </c>
      <c r="AT282" s="39" t="str">
        <f>IFERROR(IF(#REF!=TRUE,'DATA - økonomi'!AO76,IF(#REF!=TRUE,'DATA - økonomi'!AO178,IF(#REF!=TRUE,'DATA - økonomi'!AO280,IF(#REF!=TRUE,'DATA - økonomi'!AO382,IF(#REF!=TRUE,'DATA - økonomi'!AO382+'DATA - økonomi'!AO280+'DATA - økonomi'!AO178,"")))))/AT179*1000,"")</f>
        <v/>
      </c>
      <c r="AU282" s="39" t="str">
        <f>IFERROR(IF(#REF!=TRUE,'DATA - økonomi'!AP76,IF(#REF!=TRUE,'DATA - økonomi'!AP178,IF(#REF!=TRUE,'DATA - økonomi'!AP280,IF(#REF!=TRUE,'DATA - økonomi'!AP382,IF(#REF!=TRUE,'DATA - økonomi'!AP382+'DATA - økonomi'!AP280+'DATA - økonomi'!AP178,"")))))/AU179*1000,"")</f>
        <v/>
      </c>
      <c r="AV282" s="39" t="str">
        <f>IFERROR(IF(#REF!=TRUE,'DATA - økonomi'!AQ76,IF(#REF!=TRUE,'DATA - økonomi'!AQ178,IF(#REF!=TRUE,'DATA - økonomi'!AQ280,IF(#REF!=TRUE,'DATA - økonomi'!AQ382,IF(#REF!=TRUE,'DATA - økonomi'!AQ382+'DATA - økonomi'!AQ280+'DATA - økonomi'!AQ178,"")))))/AV179*1000,"")</f>
        <v/>
      </c>
      <c r="AW282" s="39" t="str">
        <f>IFERROR(IF(#REF!=TRUE,'DATA - økonomi'!AR76,IF(#REF!=TRUE,'DATA - økonomi'!AR178,IF(#REF!=TRUE,'DATA - økonomi'!AR280,IF(#REF!=TRUE,'DATA - økonomi'!AR382,IF(#REF!=TRUE,'DATA - økonomi'!AR382+'DATA - økonomi'!AR280+'DATA - økonomi'!AR178,"")))))/AW179*1000,"")</f>
        <v/>
      </c>
      <c r="AX282" s="39" t="str">
        <f>IFERROR(IF(#REF!=TRUE,'DATA - økonomi'!AS76,IF(#REF!=TRUE,'DATA - økonomi'!AS178,IF(#REF!=TRUE,'DATA - økonomi'!AS280,IF(#REF!=TRUE,'DATA - økonomi'!AS382,IF(#REF!=TRUE,'DATA - økonomi'!AS382+'DATA - økonomi'!AS280+'DATA - økonomi'!AS178,"")))))/AX179*1000,"")</f>
        <v/>
      </c>
      <c r="AY282" s="39" t="str">
        <f>IFERROR(IF(#REF!=TRUE,'DATA - økonomi'!AT76,IF(#REF!=TRUE,'DATA - økonomi'!AT178,IF(#REF!=TRUE,'DATA - økonomi'!AT280,IF(#REF!=TRUE,'DATA - økonomi'!AT382,IF(#REF!=TRUE,'DATA - økonomi'!AT382+'DATA - økonomi'!AT280+'DATA - økonomi'!AT178,"")))))/AY179*1000,"")</f>
        <v/>
      </c>
      <c r="AZ282" s="39" t="str">
        <f>IFERROR(IF(#REF!=TRUE,'DATA - økonomi'!AU76,IF(#REF!=TRUE,'DATA - økonomi'!AU178,IF(#REF!=TRUE,'DATA - økonomi'!AU280,IF(#REF!=TRUE,'DATA - økonomi'!AU382,IF(#REF!=TRUE,'DATA - økonomi'!AU382+'DATA - økonomi'!AU280+'DATA - økonomi'!AU178,"")))))/AZ179*1000,"")</f>
        <v/>
      </c>
      <c r="BA282" s="39" t="str">
        <f>IFERROR(IF(#REF!=TRUE,'DATA - økonomi'!AV76,IF(#REF!=TRUE,'DATA - økonomi'!AV178,IF(#REF!=TRUE,'DATA - økonomi'!AV280,IF(#REF!=TRUE,'DATA - økonomi'!AV382,IF(#REF!=TRUE,'DATA - økonomi'!AV382+'DATA - økonomi'!AV280+'DATA - økonomi'!AV178,"")))))/BA179*1000,"")</f>
        <v/>
      </c>
      <c r="BB282" s="39" t="str">
        <f>IFERROR(IF(#REF!=TRUE,'DATA - økonomi'!AW76,IF(#REF!=TRUE,'DATA - økonomi'!AW178,IF(#REF!=TRUE,'DATA - økonomi'!AW280,IF(#REF!=TRUE,'DATA - økonomi'!AW382,IF(#REF!=TRUE,'DATA - økonomi'!AW382+'DATA - økonomi'!AW280+'DATA - økonomi'!AW178,"")))))/BB179*1000,"")</f>
        <v/>
      </c>
      <c r="BC282" s="30"/>
    </row>
    <row r="283" spans="1:55" x14ac:dyDescent="0.25">
      <c r="A283" s="32">
        <v>73</v>
      </c>
      <c r="B283" s="35" t="s">
        <v>85</v>
      </c>
      <c r="C283" s="38" t="str">
        <f t="shared" ref="C283:L283" ca="1" si="518">IFERROR(C77/C$4,"")</f>
        <v/>
      </c>
      <c r="D283" s="38" t="str">
        <f t="shared" ca="1" si="518"/>
        <v/>
      </c>
      <c r="E283" s="38" t="str">
        <f t="shared" ca="1" si="518"/>
        <v/>
      </c>
      <c r="F283" s="38" t="str">
        <f t="shared" ca="1" si="518"/>
        <v/>
      </c>
      <c r="G283" s="38" t="str">
        <f t="shared" ca="1" si="518"/>
        <v/>
      </c>
      <c r="H283" s="38" t="str">
        <f t="shared" ca="1" si="518"/>
        <v/>
      </c>
      <c r="I283" s="38" t="str">
        <f t="shared" ca="1" si="518"/>
        <v/>
      </c>
      <c r="J283" s="38" t="str">
        <f t="shared" ca="1" si="518"/>
        <v/>
      </c>
      <c r="K283" s="38" t="str">
        <f t="shared" ca="1" si="518"/>
        <v/>
      </c>
      <c r="L283" s="38" t="str">
        <f t="shared" ca="1" si="518"/>
        <v/>
      </c>
      <c r="M283" s="38" t="str">
        <f t="shared" ref="M283:N283" ca="1" si="519">IFERROR(M77/M$4,"")</f>
        <v/>
      </c>
      <c r="N283" s="38" t="str">
        <f t="shared" ca="1" si="519"/>
        <v/>
      </c>
      <c r="O283" s="32">
        <v>73</v>
      </c>
      <c r="P283" s="35" t="s">
        <v>85</v>
      </c>
      <c r="Q283" s="38" t="str">
        <f t="shared" ref="Q283:AA283" ca="1" si="520">IFERROR(Q77/Q$4,"")</f>
        <v/>
      </c>
      <c r="R283" s="38" t="str">
        <f t="shared" ca="1" si="520"/>
        <v/>
      </c>
      <c r="S283" s="38" t="str">
        <f t="shared" ca="1" si="520"/>
        <v/>
      </c>
      <c r="T283" s="38" t="str">
        <f t="shared" ca="1" si="520"/>
        <v/>
      </c>
      <c r="U283" s="38" t="str">
        <f t="shared" ca="1" si="520"/>
        <v/>
      </c>
      <c r="V283" s="38" t="str">
        <f t="shared" ca="1" si="520"/>
        <v/>
      </c>
      <c r="W283" s="38" t="str">
        <f t="shared" ca="1" si="520"/>
        <v/>
      </c>
      <c r="X283" s="38" t="str">
        <f t="shared" ca="1" si="520"/>
        <v/>
      </c>
      <c r="Y283" s="38" t="str">
        <f t="shared" ca="1" si="520"/>
        <v/>
      </c>
      <c r="Z283" s="38" t="str">
        <f t="shared" ca="1" si="520"/>
        <v/>
      </c>
      <c r="AA283" s="38" t="str">
        <f t="shared" ca="1" si="520"/>
        <v/>
      </c>
      <c r="AB283" s="38" t="str">
        <f t="shared" ref="AA283:AB283" ca="1" si="521">IFERROR(AB77/AB$4,"")</f>
        <v/>
      </c>
      <c r="AC283" s="32">
        <v>73</v>
      </c>
      <c r="AD283" s="35" t="s">
        <v>85</v>
      </c>
      <c r="AE283" s="38" t="str">
        <f t="shared" ref="AE283:AN283" ca="1" si="522">IFERROR(AE77/AE$4,"")</f>
        <v/>
      </c>
      <c r="AF283" s="38" t="str">
        <f t="shared" ca="1" si="522"/>
        <v/>
      </c>
      <c r="AG283" s="38" t="str">
        <f t="shared" ca="1" si="522"/>
        <v/>
      </c>
      <c r="AH283" s="38" t="str">
        <f t="shared" ca="1" si="522"/>
        <v/>
      </c>
      <c r="AI283" s="38" t="str">
        <f t="shared" ca="1" si="522"/>
        <v/>
      </c>
      <c r="AJ283" s="38" t="str">
        <f t="shared" ca="1" si="522"/>
        <v/>
      </c>
      <c r="AK283" s="38" t="str">
        <f t="shared" ca="1" si="522"/>
        <v/>
      </c>
      <c r="AL283" s="38" t="str">
        <f t="shared" ca="1" si="522"/>
        <v/>
      </c>
      <c r="AM283" s="38" t="str">
        <f t="shared" ca="1" si="522"/>
        <v/>
      </c>
      <c r="AN283" s="38" t="str">
        <f t="shared" ca="1" si="522"/>
        <v/>
      </c>
      <c r="AO283" s="38" t="str">
        <f t="shared" ref="AN283:AO283" ca="1" si="523">IFERROR(AO77/AO$4,"")</f>
        <v/>
      </c>
      <c r="AP283" s="30"/>
      <c r="AQ283" s="35" t="s">
        <v>85</v>
      </c>
      <c r="AR283" s="39" t="str">
        <f>IFERROR(IF(#REF!=TRUE,'DATA - økonomi'!AM77,IF(#REF!=TRUE,'DATA - økonomi'!AM179,IF(#REF!=TRUE,'DATA - økonomi'!AM281,IF(#REF!=TRUE,'DATA - økonomi'!AM383,IF(#REF!=TRUE,'DATA - økonomi'!AM383+'DATA - økonomi'!AM281+'DATA - økonomi'!AM179,"")))))/AR180*1000,"")</f>
        <v/>
      </c>
      <c r="AS283" s="39" t="str">
        <f>IFERROR(IF(#REF!=TRUE,'DATA - økonomi'!AN77,IF(#REF!=TRUE,'DATA - økonomi'!AN179,IF(#REF!=TRUE,'DATA - økonomi'!AN281,IF(#REF!=TRUE,'DATA - økonomi'!AN383,IF(#REF!=TRUE,'DATA - økonomi'!AN383+'DATA - økonomi'!AN281+'DATA - økonomi'!AN179,"")))))/AS180*1000,"")</f>
        <v/>
      </c>
      <c r="AT283" s="39" t="str">
        <f>IFERROR(IF(#REF!=TRUE,'DATA - økonomi'!AO77,IF(#REF!=TRUE,'DATA - økonomi'!AO179,IF(#REF!=TRUE,'DATA - økonomi'!AO281,IF(#REF!=TRUE,'DATA - økonomi'!AO383,IF(#REF!=TRUE,'DATA - økonomi'!AO383+'DATA - økonomi'!AO281+'DATA - økonomi'!AO179,"")))))/AT180*1000,"")</f>
        <v/>
      </c>
      <c r="AU283" s="39" t="str">
        <f>IFERROR(IF(#REF!=TRUE,'DATA - økonomi'!AP77,IF(#REF!=TRUE,'DATA - økonomi'!AP179,IF(#REF!=TRUE,'DATA - økonomi'!AP281,IF(#REF!=TRUE,'DATA - økonomi'!AP383,IF(#REF!=TRUE,'DATA - økonomi'!AP383+'DATA - økonomi'!AP281+'DATA - økonomi'!AP179,"")))))/AU180*1000,"")</f>
        <v/>
      </c>
      <c r="AV283" s="39" t="str">
        <f>IFERROR(IF(#REF!=TRUE,'DATA - økonomi'!AQ77,IF(#REF!=TRUE,'DATA - økonomi'!AQ179,IF(#REF!=TRUE,'DATA - økonomi'!AQ281,IF(#REF!=TRUE,'DATA - økonomi'!AQ383,IF(#REF!=TRUE,'DATA - økonomi'!AQ383+'DATA - økonomi'!AQ281+'DATA - økonomi'!AQ179,"")))))/AV180*1000,"")</f>
        <v/>
      </c>
      <c r="AW283" s="39" t="str">
        <f>IFERROR(IF(#REF!=TRUE,'DATA - økonomi'!AR77,IF(#REF!=TRUE,'DATA - økonomi'!AR179,IF(#REF!=TRUE,'DATA - økonomi'!AR281,IF(#REF!=TRUE,'DATA - økonomi'!AR383,IF(#REF!=TRUE,'DATA - økonomi'!AR383+'DATA - økonomi'!AR281+'DATA - økonomi'!AR179,"")))))/AW180*1000,"")</f>
        <v/>
      </c>
      <c r="AX283" s="39" t="str">
        <f>IFERROR(IF(#REF!=TRUE,'DATA - økonomi'!AS77,IF(#REF!=TRUE,'DATA - økonomi'!AS179,IF(#REF!=TRUE,'DATA - økonomi'!AS281,IF(#REF!=TRUE,'DATA - økonomi'!AS383,IF(#REF!=TRUE,'DATA - økonomi'!AS383+'DATA - økonomi'!AS281+'DATA - økonomi'!AS179,"")))))/AX180*1000,"")</f>
        <v/>
      </c>
      <c r="AY283" s="39" t="str">
        <f>IFERROR(IF(#REF!=TRUE,'DATA - økonomi'!AT77,IF(#REF!=TRUE,'DATA - økonomi'!AT179,IF(#REF!=TRUE,'DATA - økonomi'!AT281,IF(#REF!=TRUE,'DATA - økonomi'!AT383,IF(#REF!=TRUE,'DATA - økonomi'!AT383+'DATA - økonomi'!AT281+'DATA - økonomi'!AT179,"")))))/AY180*1000,"")</f>
        <v/>
      </c>
      <c r="AZ283" s="39" t="str">
        <f>IFERROR(IF(#REF!=TRUE,'DATA - økonomi'!AU77,IF(#REF!=TRUE,'DATA - økonomi'!AU179,IF(#REF!=TRUE,'DATA - økonomi'!AU281,IF(#REF!=TRUE,'DATA - økonomi'!AU383,IF(#REF!=TRUE,'DATA - økonomi'!AU383+'DATA - økonomi'!AU281+'DATA - økonomi'!AU179,"")))))/AZ180*1000,"")</f>
        <v/>
      </c>
      <c r="BA283" s="39" t="str">
        <f>IFERROR(IF(#REF!=TRUE,'DATA - økonomi'!AV77,IF(#REF!=TRUE,'DATA - økonomi'!AV179,IF(#REF!=TRUE,'DATA - økonomi'!AV281,IF(#REF!=TRUE,'DATA - økonomi'!AV383,IF(#REF!=TRUE,'DATA - økonomi'!AV383+'DATA - økonomi'!AV281+'DATA - økonomi'!AV179,"")))))/BA180*1000,"")</f>
        <v/>
      </c>
      <c r="BB283" s="39" t="str">
        <f>IFERROR(IF(#REF!=TRUE,'DATA - økonomi'!AW77,IF(#REF!=TRUE,'DATA - økonomi'!AW179,IF(#REF!=TRUE,'DATA - økonomi'!AW281,IF(#REF!=TRUE,'DATA - økonomi'!AW383,IF(#REF!=TRUE,'DATA - økonomi'!AW383+'DATA - økonomi'!AW281+'DATA - økonomi'!AW179,"")))))/BB180*1000,"")</f>
        <v/>
      </c>
      <c r="BC283" s="30"/>
    </row>
    <row r="284" spans="1:55" x14ac:dyDescent="0.25">
      <c r="A284" s="32">
        <v>74</v>
      </c>
      <c r="B284" s="35" t="s">
        <v>86</v>
      </c>
      <c r="C284" s="38" t="str">
        <f t="shared" ref="C284:L284" ca="1" si="524">IFERROR(C78/C$4,"")</f>
        <v/>
      </c>
      <c r="D284" s="38" t="str">
        <f t="shared" ca="1" si="524"/>
        <v/>
      </c>
      <c r="E284" s="38" t="str">
        <f t="shared" ca="1" si="524"/>
        <v/>
      </c>
      <c r="F284" s="38" t="str">
        <f t="shared" ca="1" si="524"/>
        <v/>
      </c>
      <c r="G284" s="38" t="str">
        <f t="shared" ca="1" si="524"/>
        <v/>
      </c>
      <c r="H284" s="38" t="str">
        <f t="shared" ca="1" si="524"/>
        <v/>
      </c>
      <c r="I284" s="38" t="str">
        <f t="shared" ca="1" si="524"/>
        <v/>
      </c>
      <c r="J284" s="38" t="str">
        <f t="shared" ca="1" si="524"/>
        <v/>
      </c>
      <c r="K284" s="38" t="str">
        <f t="shared" ca="1" si="524"/>
        <v/>
      </c>
      <c r="L284" s="38" t="str">
        <f t="shared" ca="1" si="524"/>
        <v/>
      </c>
      <c r="M284" s="38" t="str">
        <f t="shared" ref="M284:N284" ca="1" si="525">IFERROR(M78/M$4,"")</f>
        <v/>
      </c>
      <c r="N284" s="38" t="str">
        <f t="shared" ca="1" si="525"/>
        <v/>
      </c>
      <c r="O284" s="32">
        <v>74</v>
      </c>
      <c r="P284" s="35" t="s">
        <v>86</v>
      </c>
      <c r="Q284" s="38" t="str">
        <f t="shared" ref="Q284:AA284" ca="1" si="526">IFERROR(Q78/Q$4,"")</f>
        <v/>
      </c>
      <c r="R284" s="38" t="str">
        <f t="shared" ca="1" si="526"/>
        <v/>
      </c>
      <c r="S284" s="38" t="str">
        <f t="shared" ca="1" si="526"/>
        <v/>
      </c>
      <c r="T284" s="38" t="str">
        <f t="shared" ca="1" si="526"/>
        <v/>
      </c>
      <c r="U284" s="38" t="str">
        <f t="shared" ca="1" si="526"/>
        <v/>
      </c>
      <c r="V284" s="38" t="str">
        <f t="shared" ca="1" si="526"/>
        <v/>
      </c>
      <c r="W284" s="38" t="str">
        <f t="shared" ca="1" si="526"/>
        <v/>
      </c>
      <c r="X284" s="38" t="str">
        <f t="shared" ca="1" si="526"/>
        <v/>
      </c>
      <c r="Y284" s="38" t="str">
        <f t="shared" ca="1" si="526"/>
        <v/>
      </c>
      <c r="Z284" s="38" t="str">
        <f t="shared" ca="1" si="526"/>
        <v/>
      </c>
      <c r="AA284" s="38" t="str">
        <f t="shared" ca="1" si="526"/>
        <v/>
      </c>
      <c r="AB284" s="38" t="str">
        <f t="shared" ref="AA284:AB284" ca="1" si="527">IFERROR(AB78/AB$4,"")</f>
        <v/>
      </c>
      <c r="AC284" s="32">
        <v>74</v>
      </c>
      <c r="AD284" s="35" t="s">
        <v>86</v>
      </c>
      <c r="AE284" s="38" t="str">
        <f t="shared" ref="AE284:AN284" ca="1" si="528">IFERROR(AE78/AE$4,"")</f>
        <v/>
      </c>
      <c r="AF284" s="38" t="str">
        <f t="shared" ca="1" si="528"/>
        <v/>
      </c>
      <c r="AG284" s="38" t="str">
        <f t="shared" ca="1" si="528"/>
        <v/>
      </c>
      <c r="AH284" s="38" t="str">
        <f t="shared" ca="1" si="528"/>
        <v/>
      </c>
      <c r="AI284" s="38" t="str">
        <f t="shared" ca="1" si="528"/>
        <v/>
      </c>
      <c r="AJ284" s="38" t="str">
        <f t="shared" ca="1" si="528"/>
        <v/>
      </c>
      <c r="AK284" s="38" t="str">
        <f t="shared" ca="1" si="528"/>
        <v/>
      </c>
      <c r="AL284" s="38" t="str">
        <f t="shared" ca="1" si="528"/>
        <v/>
      </c>
      <c r="AM284" s="38" t="str">
        <f t="shared" ca="1" si="528"/>
        <v/>
      </c>
      <c r="AN284" s="38" t="str">
        <f t="shared" ca="1" si="528"/>
        <v/>
      </c>
      <c r="AO284" s="38" t="str">
        <f t="shared" ref="AN284:AO284" ca="1" si="529">IFERROR(AO78/AO$4,"")</f>
        <v/>
      </c>
      <c r="AP284" s="30"/>
      <c r="AQ284" s="35" t="s">
        <v>86</v>
      </c>
      <c r="AR284" s="39" t="str">
        <f>IFERROR(IF(#REF!=TRUE,'DATA - økonomi'!AM78,IF(#REF!=TRUE,'DATA - økonomi'!AM180,IF(#REF!=TRUE,'DATA - økonomi'!AM282,IF(#REF!=TRUE,'DATA - økonomi'!AM384,IF(#REF!=TRUE,'DATA - økonomi'!AM384+'DATA - økonomi'!AM282+'DATA - økonomi'!AM180,"")))))/AR181*1000,"")</f>
        <v/>
      </c>
      <c r="AS284" s="39" t="str">
        <f>IFERROR(IF(#REF!=TRUE,'DATA - økonomi'!AN78,IF(#REF!=TRUE,'DATA - økonomi'!AN180,IF(#REF!=TRUE,'DATA - økonomi'!AN282,IF(#REF!=TRUE,'DATA - økonomi'!AN384,IF(#REF!=TRUE,'DATA - økonomi'!AN384+'DATA - økonomi'!AN282+'DATA - økonomi'!AN180,"")))))/AS181*1000,"")</f>
        <v/>
      </c>
      <c r="AT284" s="39" t="str">
        <f>IFERROR(IF(#REF!=TRUE,'DATA - økonomi'!AO78,IF(#REF!=TRUE,'DATA - økonomi'!AO180,IF(#REF!=TRUE,'DATA - økonomi'!AO282,IF(#REF!=TRUE,'DATA - økonomi'!AO384,IF(#REF!=TRUE,'DATA - økonomi'!AO384+'DATA - økonomi'!AO282+'DATA - økonomi'!AO180,"")))))/AT181*1000,"")</f>
        <v/>
      </c>
      <c r="AU284" s="39" t="str">
        <f>IFERROR(IF(#REF!=TRUE,'DATA - økonomi'!AP78,IF(#REF!=TRUE,'DATA - økonomi'!AP180,IF(#REF!=TRUE,'DATA - økonomi'!AP282,IF(#REF!=TRUE,'DATA - økonomi'!AP384,IF(#REF!=TRUE,'DATA - økonomi'!AP384+'DATA - økonomi'!AP282+'DATA - økonomi'!AP180,"")))))/AU181*1000,"")</f>
        <v/>
      </c>
      <c r="AV284" s="39" t="str">
        <f>IFERROR(IF(#REF!=TRUE,'DATA - økonomi'!AQ78,IF(#REF!=TRUE,'DATA - økonomi'!AQ180,IF(#REF!=TRUE,'DATA - økonomi'!AQ282,IF(#REF!=TRUE,'DATA - økonomi'!AQ384,IF(#REF!=TRUE,'DATA - økonomi'!AQ384+'DATA - økonomi'!AQ282+'DATA - økonomi'!AQ180,"")))))/AV181*1000,"")</f>
        <v/>
      </c>
      <c r="AW284" s="39" t="str">
        <f>IFERROR(IF(#REF!=TRUE,'DATA - økonomi'!AR78,IF(#REF!=TRUE,'DATA - økonomi'!AR180,IF(#REF!=TRUE,'DATA - økonomi'!AR282,IF(#REF!=TRUE,'DATA - økonomi'!AR384,IF(#REF!=TRUE,'DATA - økonomi'!AR384+'DATA - økonomi'!AR282+'DATA - økonomi'!AR180,"")))))/AW181*1000,"")</f>
        <v/>
      </c>
      <c r="AX284" s="39" t="str">
        <f>IFERROR(IF(#REF!=TRUE,'DATA - økonomi'!AS78,IF(#REF!=TRUE,'DATA - økonomi'!AS180,IF(#REF!=TRUE,'DATA - økonomi'!AS282,IF(#REF!=TRUE,'DATA - økonomi'!AS384,IF(#REF!=TRUE,'DATA - økonomi'!AS384+'DATA - økonomi'!AS282+'DATA - økonomi'!AS180,"")))))/AX181*1000,"")</f>
        <v/>
      </c>
      <c r="AY284" s="39" t="str">
        <f>IFERROR(IF(#REF!=TRUE,'DATA - økonomi'!AT78,IF(#REF!=TRUE,'DATA - økonomi'!AT180,IF(#REF!=TRUE,'DATA - økonomi'!AT282,IF(#REF!=TRUE,'DATA - økonomi'!AT384,IF(#REF!=TRUE,'DATA - økonomi'!AT384+'DATA - økonomi'!AT282+'DATA - økonomi'!AT180,"")))))/AY181*1000,"")</f>
        <v/>
      </c>
      <c r="AZ284" s="39" t="str">
        <f>IFERROR(IF(#REF!=TRUE,'DATA - økonomi'!AU78,IF(#REF!=TRUE,'DATA - økonomi'!AU180,IF(#REF!=TRUE,'DATA - økonomi'!AU282,IF(#REF!=TRUE,'DATA - økonomi'!AU384,IF(#REF!=TRUE,'DATA - økonomi'!AU384+'DATA - økonomi'!AU282+'DATA - økonomi'!AU180,"")))))/AZ181*1000,"")</f>
        <v/>
      </c>
      <c r="BA284" s="39" t="str">
        <f>IFERROR(IF(#REF!=TRUE,'DATA - økonomi'!AV78,IF(#REF!=TRUE,'DATA - økonomi'!AV180,IF(#REF!=TRUE,'DATA - økonomi'!AV282,IF(#REF!=TRUE,'DATA - økonomi'!AV384,IF(#REF!=TRUE,'DATA - økonomi'!AV384+'DATA - økonomi'!AV282+'DATA - økonomi'!AV180,"")))))/BA181*1000,"")</f>
        <v/>
      </c>
      <c r="BB284" s="39" t="str">
        <f>IFERROR(IF(#REF!=TRUE,'DATA - økonomi'!AW78,IF(#REF!=TRUE,'DATA - økonomi'!AW180,IF(#REF!=TRUE,'DATA - økonomi'!AW282,IF(#REF!=TRUE,'DATA - økonomi'!AW384,IF(#REF!=TRUE,'DATA - økonomi'!AW384+'DATA - økonomi'!AW282+'DATA - økonomi'!AW180,"")))))/BB181*1000,"")</f>
        <v/>
      </c>
      <c r="BC284" s="30"/>
    </row>
    <row r="285" spans="1:55" x14ac:dyDescent="0.25">
      <c r="A285" s="32">
        <v>75</v>
      </c>
      <c r="B285" s="35" t="s">
        <v>87</v>
      </c>
      <c r="C285" s="38" t="str">
        <f t="shared" ref="C285:L285" ca="1" si="530">IFERROR(C79/C$4,"")</f>
        <v/>
      </c>
      <c r="D285" s="38" t="str">
        <f t="shared" ca="1" si="530"/>
        <v/>
      </c>
      <c r="E285" s="38" t="str">
        <f t="shared" ca="1" si="530"/>
        <v/>
      </c>
      <c r="F285" s="38" t="str">
        <f t="shared" ca="1" si="530"/>
        <v/>
      </c>
      <c r="G285" s="38" t="str">
        <f t="shared" ca="1" si="530"/>
        <v/>
      </c>
      <c r="H285" s="38" t="str">
        <f t="shared" ca="1" si="530"/>
        <v/>
      </c>
      <c r="I285" s="38" t="str">
        <f t="shared" ca="1" si="530"/>
        <v/>
      </c>
      <c r="J285" s="38" t="str">
        <f t="shared" ca="1" si="530"/>
        <v/>
      </c>
      <c r="K285" s="38" t="str">
        <f t="shared" ca="1" si="530"/>
        <v/>
      </c>
      <c r="L285" s="38" t="str">
        <f t="shared" ca="1" si="530"/>
        <v/>
      </c>
      <c r="M285" s="38" t="str">
        <f t="shared" ref="M285:N285" ca="1" si="531">IFERROR(M79/M$4,"")</f>
        <v/>
      </c>
      <c r="N285" s="38" t="str">
        <f t="shared" ca="1" si="531"/>
        <v/>
      </c>
      <c r="O285" s="32">
        <v>75</v>
      </c>
      <c r="P285" s="35" t="s">
        <v>87</v>
      </c>
      <c r="Q285" s="38" t="str">
        <f t="shared" ref="Q285:AA285" ca="1" si="532">IFERROR(Q79/Q$4,"")</f>
        <v/>
      </c>
      <c r="R285" s="38" t="str">
        <f t="shared" ca="1" si="532"/>
        <v/>
      </c>
      <c r="S285" s="38" t="str">
        <f t="shared" ca="1" si="532"/>
        <v/>
      </c>
      <c r="T285" s="38" t="str">
        <f t="shared" ca="1" si="532"/>
        <v/>
      </c>
      <c r="U285" s="38" t="str">
        <f t="shared" ca="1" si="532"/>
        <v/>
      </c>
      <c r="V285" s="38" t="str">
        <f t="shared" ca="1" si="532"/>
        <v/>
      </c>
      <c r="W285" s="38" t="str">
        <f t="shared" ca="1" si="532"/>
        <v/>
      </c>
      <c r="X285" s="38" t="str">
        <f t="shared" ca="1" si="532"/>
        <v/>
      </c>
      <c r="Y285" s="38" t="str">
        <f t="shared" ca="1" si="532"/>
        <v/>
      </c>
      <c r="Z285" s="38" t="str">
        <f t="shared" ca="1" si="532"/>
        <v/>
      </c>
      <c r="AA285" s="38" t="str">
        <f t="shared" ca="1" si="532"/>
        <v/>
      </c>
      <c r="AB285" s="38" t="str">
        <f t="shared" ref="AA285:AB285" ca="1" si="533">IFERROR(AB79/AB$4,"")</f>
        <v/>
      </c>
      <c r="AC285" s="32">
        <v>75</v>
      </c>
      <c r="AD285" s="35" t="s">
        <v>87</v>
      </c>
      <c r="AE285" s="38" t="str">
        <f t="shared" ref="AE285:AN285" ca="1" si="534">IFERROR(AE79/AE$4,"")</f>
        <v/>
      </c>
      <c r="AF285" s="38" t="str">
        <f t="shared" ca="1" si="534"/>
        <v/>
      </c>
      <c r="AG285" s="38" t="str">
        <f t="shared" ca="1" si="534"/>
        <v/>
      </c>
      <c r="AH285" s="38" t="str">
        <f t="shared" ca="1" si="534"/>
        <v/>
      </c>
      <c r="AI285" s="38" t="str">
        <f t="shared" ca="1" si="534"/>
        <v/>
      </c>
      <c r="AJ285" s="38" t="str">
        <f t="shared" ca="1" si="534"/>
        <v/>
      </c>
      <c r="AK285" s="38" t="str">
        <f t="shared" ca="1" si="534"/>
        <v/>
      </c>
      <c r="AL285" s="38" t="str">
        <f t="shared" ca="1" si="534"/>
        <v/>
      </c>
      <c r="AM285" s="38" t="str">
        <f t="shared" ca="1" si="534"/>
        <v/>
      </c>
      <c r="AN285" s="38" t="str">
        <f t="shared" ca="1" si="534"/>
        <v/>
      </c>
      <c r="AO285" s="38" t="str">
        <f t="shared" ref="AN285:AO285" ca="1" si="535">IFERROR(AO79/AO$4,"")</f>
        <v/>
      </c>
      <c r="AP285" s="30"/>
      <c r="AQ285" s="35" t="s">
        <v>87</v>
      </c>
      <c r="AR285" s="39" t="str">
        <f>IFERROR(IF(#REF!=TRUE,'DATA - økonomi'!AM79,IF(#REF!=TRUE,'DATA - økonomi'!AM181,IF(#REF!=TRUE,'DATA - økonomi'!AM283,IF(#REF!=TRUE,'DATA - økonomi'!AM385,IF(#REF!=TRUE,'DATA - økonomi'!AM385+'DATA - økonomi'!AM283+'DATA - økonomi'!AM181,"")))))/AR182*1000,"")</f>
        <v/>
      </c>
      <c r="AS285" s="39" t="str">
        <f>IFERROR(IF(#REF!=TRUE,'DATA - økonomi'!AN79,IF(#REF!=TRUE,'DATA - økonomi'!AN181,IF(#REF!=TRUE,'DATA - økonomi'!AN283,IF(#REF!=TRUE,'DATA - økonomi'!AN385,IF(#REF!=TRUE,'DATA - økonomi'!AN385+'DATA - økonomi'!AN283+'DATA - økonomi'!AN181,"")))))/AS182*1000,"")</f>
        <v/>
      </c>
      <c r="AT285" s="39" t="str">
        <f>IFERROR(IF(#REF!=TRUE,'DATA - økonomi'!AO79,IF(#REF!=TRUE,'DATA - økonomi'!AO181,IF(#REF!=TRUE,'DATA - økonomi'!AO283,IF(#REF!=TRUE,'DATA - økonomi'!AO385,IF(#REF!=TRUE,'DATA - økonomi'!AO385+'DATA - økonomi'!AO283+'DATA - økonomi'!AO181,"")))))/AT182*1000,"")</f>
        <v/>
      </c>
      <c r="AU285" s="39" t="str">
        <f>IFERROR(IF(#REF!=TRUE,'DATA - økonomi'!AP79,IF(#REF!=TRUE,'DATA - økonomi'!AP181,IF(#REF!=TRUE,'DATA - økonomi'!AP283,IF(#REF!=TRUE,'DATA - økonomi'!AP385,IF(#REF!=TRUE,'DATA - økonomi'!AP385+'DATA - økonomi'!AP283+'DATA - økonomi'!AP181,"")))))/AU182*1000,"")</f>
        <v/>
      </c>
      <c r="AV285" s="39" t="str">
        <f>IFERROR(IF(#REF!=TRUE,'DATA - økonomi'!AQ79,IF(#REF!=TRUE,'DATA - økonomi'!AQ181,IF(#REF!=TRUE,'DATA - økonomi'!AQ283,IF(#REF!=TRUE,'DATA - økonomi'!AQ385,IF(#REF!=TRUE,'DATA - økonomi'!AQ385+'DATA - økonomi'!AQ283+'DATA - økonomi'!AQ181,"")))))/AV182*1000,"")</f>
        <v/>
      </c>
      <c r="AW285" s="39" t="str">
        <f>IFERROR(IF(#REF!=TRUE,'DATA - økonomi'!AR79,IF(#REF!=TRUE,'DATA - økonomi'!AR181,IF(#REF!=TRUE,'DATA - økonomi'!AR283,IF(#REF!=TRUE,'DATA - økonomi'!AR385,IF(#REF!=TRUE,'DATA - økonomi'!AR385+'DATA - økonomi'!AR283+'DATA - økonomi'!AR181,"")))))/AW182*1000,"")</f>
        <v/>
      </c>
      <c r="AX285" s="39" t="str">
        <f>IFERROR(IF(#REF!=TRUE,'DATA - økonomi'!AS79,IF(#REF!=TRUE,'DATA - økonomi'!AS181,IF(#REF!=TRUE,'DATA - økonomi'!AS283,IF(#REF!=TRUE,'DATA - økonomi'!AS385,IF(#REF!=TRUE,'DATA - økonomi'!AS385+'DATA - økonomi'!AS283+'DATA - økonomi'!AS181,"")))))/AX182*1000,"")</f>
        <v/>
      </c>
      <c r="AY285" s="39" t="str">
        <f>IFERROR(IF(#REF!=TRUE,'DATA - økonomi'!AT79,IF(#REF!=TRUE,'DATA - økonomi'!AT181,IF(#REF!=TRUE,'DATA - økonomi'!AT283,IF(#REF!=TRUE,'DATA - økonomi'!AT385,IF(#REF!=TRUE,'DATA - økonomi'!AT385+'DATA - økonomi'!AT283+'DATA - økonomi'!AT181,"")))))/AY182*1000,"")</f>
        <v/>
      </c>
      <c r="AZ285" s="39" t="str">
        <f>IFERROR(IF(#REF!=TRUE,'DATA - økonomi'!AU79,IF(#REF!=TRUE,'DATA - økonomi'!AU181,IF(#REF!=TRUE,'DATA - økonomi'!AU283,IF(#REF!=TRUE,'DATA - økonomi'!AU385,IF(#REF!=TRUE,'DATA - økonomi'!AU385+'DATA - økonomi'!AU283+'DATA - økonomi'!AU181,"")))))/AZ182*1000,"")</f>
        <v/>
      </c>
      <c r="BA285" s="39" t="str">
        <f>IFERROR(IF(#REF!=TRUE,'DATA - økonomi'!AV79,IF(#REF!=TRUE,'DATA - økonomi'!AV181,IF(#REF!=TRUE,'DATA - økonomi'!AV283,IF(#REF!=TRUE,'DATA - økonomi'!AV385,IF(#REF!=TRUE,'DATA - økonomi'!AV385+'DATA - økonomi'!AV283+'DATA - økonomi'!AV181,"")))))/BA182*1000,"")</f>
        <v/>
      </c>
      <c r="BB285" s="39" t="str">
        <f>IFERROR(IF(#REF!=TRUE,'DATA - økonomi'!AW79,IF(#REF!=TRUE,'DATA - økonomi'!AW181,IF(#REF!=TRUE,'DATA - økonomi'!AW283,IF(#REF!=TRUE,'DATA - økonomi'!AW385,IF(#REF!=TRUE,'DATA - økonomi'!AW385+'DATA - økonomi'!AW283+'DATA - økonomi'!AW181,"")))))/BB182*1000,"")</f>
        <v/>
      </c>
      <c r="BC285" s="30"/>
    </row>
    <row r="286" spans="1:55" x14ac:dyDescent="0.25">
      <c r="A286" s="32">
        <v>76</v>
      </c>
      <c r="B286" s="35" t="s">
        <v>88</v>
      </c>
      <c r="C286" s="38" t="str">
        <f t="shared" ref="C286:L286" ca="1" si="536">IFERROR(C80/C$4,"")</f>
        <v/>
      </c>
      <c r="D286" s="38" t="str">
        <f t="shared" ca="1" si="536"/>
        <v/>
      </c>
      <c r="E286" s="38" t="str">
        <f t="shared" ca="1" si="536"/>
        <v/>
      </c>
      <c r="F286" s="38" t="str">
        <f t="shared" ca="1" si="536"/>
        <v/>
      </c>
      <c r="G286" s="38" t="str">
        <f t="shared" ca="1" si="536"/>
        <v/>
      </c>
      <c r="H286" s="38" t="str">
        <f t="shared" ca="1" si="536"/>
        <v/>
      </c>
      <c r="I286" s="38" t="str">
        <f t="shared" ca="1" si="536"/>
        <v/>
      </c>
      <c r="J286" s="38" t="str">
        <f t="shared" ca="1" si="536"/>
        <v/>
      </c>
      <c r="K286" s="38" t="str">
        <f t="shared" ca="1" si="536"/>
        <v/>
      </c>
      <c r="L286" s="38" t="str">
        <f t="shared" ca="1" si="536"/>
        <v/>
      </c>
      <c r="M286" s="38" t="str">
        <f t="shared" ref="M286:N286" ca="1" si="537">IFERROR(M80/M$4,"")</f>
        <v/>
      </c>
      <c r="N286" s="38" t="str">
        <f t="shared" ca="1" si="537"/>
        <v/>
      </c>
      <c r="O286" s="32">
        <v>76</v>
      </c>
      <c r="P286" s="35" t="s">
        <v>88</v>
      </c>
      <c r="Q286" s="38" t="str">
        <f t="shared" ref="Q286:AA286" ca="1" si="538">IFERROR(Q80/Q$4,"")</f>
        <v/>
      </c>
      <c r="R286" s="38" t="str">
        <f t="shared" ca="1" si="538"/>
        <v/>
      </c>
      <c r="S286" s="38" t="str">
        <f t="shared" ca="1" si="538"/>
        <v/>
      </c>
      <c r="T286" s="38" t="str">
        <f t="shared" ca="1" si="538"/>
        <v/>
      </c>
      <c r="U286" s="38" t="str">
        <f t="shared" ca="1" si="538"/>
        <v/>
      </c>
      <c r="V286" s="38" t="str">
        <f t="shared" ca="1" si="538"/>
        <v/>
      </c>
      <c r="W286" s="38" t="str">
        <f t="shared" ca="1" si="538"/>
        <v/>
      </c>
      <c r="X286" s="38" t="str">
        <f t="shared" ca="1" si="538"/>
        <v/>
      </c>
      <c r="Y286" s="38" t="str">
        <f t="shared" ca="1" si="538"/>
        <v/>
      </c>
      <c r="Z286" s="38" t="str">
        <f t="shared" ca="1" si="538"/>
        <v/>
      </c>
      <c r="AA286" s="38" t="str">
        <f t="shared" ca="1" si="538"/>
        <v/>
      </c>
      <c r="AB286" s="38" t="str">
        <f t="shared" ref="AA286:AB286" ca="1" si="539">IFERROR(AB80/AB$4,"")</f>
        <v/>
      </c>
      <c r="AC286" s="32">
        <v>76</v>
      </c>
      <c r="AD286" s="35" t="s">
        <v>88</v>
      </c>
      <c r="AE286" s="38" t="str">
        <f t="shared" ref="AE286:AN286" ca="1" si="540">IFERROR(AE80/AE$4,"")</f>
        <v/>
      </c>
      <c r="AF286" s="38" t="str">
        <f t="shared" ca="1" si="540"/>
        <v/>
      </c>
      <c r="AG286" s="38" t="str">
        <f t="shared" ca="1" si="540"/>
        <v/>
      </c>
      <c r="AH286" s="38" t="str">
        <f t="shared" ca="1" si="540"/>
        <v/>
      </c>
      <c r="AI286" s="38" t="str">
        <f t="shared" ca="1" si="540"/>
        <v/>
      </c>
      <c r="AJ286" s="38" t="str">
        <f t="shared" ca="1" si="540"/>
        <v/>
      </c>
      <c r="AK286" s="38" t="str">
        <f t="shared" ca="1" si="540"/>
        <v/>
      </c>
      <c r="AL286" s="38" t="str">
        <f t="shared" ca="1" si="540"/>
        <v/>
      </c>
      <c r="AM286" s="38" t="str">
        <f t="shared" ca="1" si="540"/>
        <v/>
      </c>
      <c r="AN286" s="38" t="str">
        <f t="shared" ca="1" si="540"/>
        <v/>
      </c>
      <c r="AO286" s="38" t="str">
        <f t="shared" ref="AN286:AO286" ca="1" si="541">IFERROR(AO80/AO$4,"")</f>
        <v/>
      </c>
      <c r="AP286" s="30"/>
      <c r="AQ286" s="35" t="s">
        <v>88</v>
      </c>
      <c r="AR286" s="39" t="str">
        <f>IFERROR(IF(#REF!=TRUE,'DATA - økonomi'!AM80,IF(#REF!=TRUE,'DATA - økonomi'!AM182,IF(#REF!=TRUE,'DATA - økonomi'!AM284,IF(#REF!=TRUE,'DATA - økonomi'!AM386,IF(#REF!=TRUE,'DATA - økonomi'!AM386+'DATA - økonomi'!AM284+'DATA - økonomi'!AM182,"")))))/AR183*1000,"")</f>
        <v/>
      </c>
      <c r="AS286" s="39" t="str">
        <f>IFERROR(IF(#REF!=TRUE,'DATA - økonomi'!AN80,IF(#REF!=TRUE,'DATA - økonomi'!AN182,IF(#REF!=TRUE,'DATA - økonomi'!AN284,IF(#REF!=TRUE,'DATA - økonomi'!AN386,IF(#REF!=TRUE,'DATA - økonomi'!AN386+'DATA - økonomi'!AN284+'DATA - økonomi'!AN182,"")))))/AS183*1000,"")</f>
        <v/>
      </c>
      <c r="AT286" s="39" t="str">
        <f>IFERROR(IF(#REF!=TRUE,'DATA - økonomi'!AO80,IF(#REF!=TRUE,'DATA - økonomi'!AO182,IF(#REF!=TRUE,'DATA - økonomi'!AO284,IF(#REF!=TRUE,'DATA - økonomi'!AO386,IF(#REF!=TRUE,'DATA - økonomi'!AO386+'DATA - økonomi'!AO284+'DATA - økonomi'!AO182,"")))))/AT183*1000,"")</f>
        <v/>
      </c>
      <c r="AU286" s="39" t="str">
        <f>IFERROR(IF(#REF!=TRUE,'DATA - økonomi'!AP80,IF(#REF!=TRUE,'DATA - økonomi'!AP182,IF(#REF!=TRUE,'DATA - økonomi'!AP284,IF(#REF!=TRUE,'DATA - økonomi'!AP386,IF(#REF!=TRUE,'DATA - økonomi'!AP386+'DATA - økonomi'!AP284+'DATA - økonomi'!AP182,"")))))/AU183*1000,"")</f>
        <v/>
      </c>
      <c r="AV286" s="39" t="str">
        <f>IFERROR(IF(#REF!=TRUE,'DATA - økonomi'!AQ80,IF(#REF!=TRUE,'DATA - økonomi'!AQ182,IF(#REF!=TRUE,'DATA - økonomi'!AQ284,IF(#REF!=TRUE,'DATA - økonomi'!AQ386,IF(#REF!=TRUE,'DATA - økonomi'!AQ386+'DATA - økonomi'!AQ284+'DATA - økonomi'!AQ182,"")))))/AV183*1000,"")</f>
        <v/>
      </c>
      <c r="AW286" s="39" t="str">
        <f>IFERROR(IF(#REF!=TRUE,'DATA - økonomi'!AR80,IF(#REF!=TRUE,'DATA - økonomi'!AR182,IF(#REF!=TRUE,'DATA - økonomi'!AR284,IF(#REF!=TRUE,'DATA - økonomi'!AR386,IF(#REF!=TRUE,'DATA - økonomi'!AR386+'DATA - økonomi'!AR284+'DATA - økonomi'!AR182,"")))))/AW183*1000,"")</f>
        <v/>
      </c>
      <c r="AX286" s="39" t="str">
        <f>IFERROR(IF(#REF!=TRUE,'DATA - økonomi'!AS80,IF(#REF!=TRUE,'DATA - økonomi'!AS182,IF(#REF!=TRUE,'DATA - økonomi'!AS284,IF(#REF!=TRUE,'DATA - økonomi'!AS386,IF(#REF!=TRUE,'DATA - økonomi'!AS386+'DATA - økonomi'!AS284+'DATA - økonomi'!AS182,"")))))/AX183*1000,"")</f>
        <v/>
      </c>
      <c r="AY286" s="39" t="str">
        <f>IFERROR(IF(#REF!=TRUE,'DATA - økonomi'!AT80,IF(#REF!=TRUE,'DATA - økonomi'!AT182,IF(#REF!=TRUE,'DATA - økonomi'!AT284,IF(#REF!=TRUE,'DATA - økonomi'!AT386,IF(#REF!=TRUE,'DATA - økonomi'!AT386+'DATA - økonomi'!AT284+'DATA - økonomi'!AT182,"")))))/AY183*1000,"")</f>
        <v/>
      </c>
      <c r="AZ286" s="39" t="str">
        <f>IFERROR(IF(#REF!=TRUE,'DATA - økonomi'!AU80,IF(#REF!=TRUE,'DATA - økonomi'!AU182,IF(#REF!=TRUE,'DATA - økonomi'!AU284,IF(#REF!=TRUE,'DATA - økonomi'!AU386,IF(#REF!=TRUE,'DATA - økonomi'!AU386+'DATA - økonomi'!AU284+'DATA - økonomi'!AU182,"")))))/AZ183*1000,"")</f>
        <v/>
      </c>
      <c r="BA286" s="39" t="str">
        <f>IFERROR(IF(#REF!=TRUE,'DATA - økonomi'!AV80,IF(#REF!=TRUE,'DATA - økonomi'!AV182,IF(#REF!=TRUE,'DATA - økonomi'!AV284,IF(#REF!=TRUE,'DATA - økonomi'!AV386,IF(#REF!=TRUE,'DATA - økonomi'!AV386+'DATA - økonomi'!AV284+'DATA - økonomi'!AV182,"")))))/BA183*1000,"")</f>
        <v/>
      </c>
      <c r="BB286" s="39" t="str">
        <f>IFERROR(IF(#REF!=TRUE,'DATA - økonomi'!AW80,IF(#REF!=TRUE,'DATA - økonomi'!AW182,IF(#REF!=TRUE,'DATA - økonomi'!AW284,IF(#REF!=TRUE,'DATA - økonomi'!AW386,IF(#REF!=TRUE,'DATA - økonomi'!AW386+'DATA - økonomi'!AW284+'DATA - økonomi'!AW182,"")))))/BB183*1000,"")</f>
        <v/>
      </c>
      <c r="BC286" s="30"/>
    </row>
    <row r="287" spans="1:55" x14ac:dyDescent="0.25">
      <c r="A287" s="32">
        <v>77</v>
      </c>
      <c r="B287" s="35" t="s">
        <v>89</v>
      </c>
      <c r="C287" s="38" t="str">
        <f t="shared" ref="C287:L287" ca="1" si="542">IFERROR(C81/C$4,"")</f>
        <v/>
      </c>
      <c r="D287" s="38" t="str">
        <f t="shared" ca="1" si="542"/>
        <v/>
      </c>
      <c r="E287" s="38" t="str">
        <f t="shared" ca="1" si="542"/>
        <v/>
      </c>
      <c r="F287" s="38" t="str">
        <f t="shared" ca="1" si="542"/>
        <v/>
      </c>
      <c r="G287" s="38" t="str">
        <f t="shared" ca="1" si="542"/>
        <v/>
      </c>
      <c r="H287" s="38" t="str">
        <f t="shared" ca="1" si="542"/>
        <v/>
      </c>
      <c r="I287" s="38" t="str">
        <f t="shared" ca="1" si="542"/>
        <v/>
      </c>
      <c r="J287" s="38" t="str">
        <f t="shared" ca="1" si="542"/>
        <v/>
      </c>
      <c r="K287" s="38" t="str">
        <f t="shared" ca="1" si="542"/>
        <v/>
      </c>
      <c r="L287" s="38" t="str">
        <f t="shared" ca="1" si="542"/>
        <v/>
      </c>
      <c r="M287" s="38" t="str">
        <f t="shared" ref="M287:N287" ca="1" si="543">IFERROR(M81/M$4,"")</f>
        <v/>
      </c>
      <c r="N287" s="38" t="str">
        <f t="shared" ca="1" si="543"/>
        <v/>
      </c>
      <c r="O287" s="32">
        <v>77</v>
      </c>
      <c r="P287" s="35" t="s">
        <v>89</v>
      </c>
      <c r="Q287" s="38" t="str">
        <f t="shared" ref="Q287:AA287" ca="1" si="544">IFERROR(Q81/Q$4,"")</f>
        <v/>
      </c>
      <c r="R287" s="38" t="str">
        <f t="shared" ca="1" si="544"/>
        <v/>
      </c>
      <c r="S287" s="38" t="str">
        <f t="shared" ca="1" si="544"/>
        <v/>
      </c>
      <c r="T287" s="38" t="str">
        <f t="shared" ca="1" si="544"/>
        <v/>
      </c>
      <c r="U287" s="38" t="str">
        <f t="shared" ca="1" si="544"/>
        <v/>
      </c>
      <c r="V287" s="38" t="str">
        <f t="shared" ca="1" si="544"/>
        <v/>
      </c>
      <c r="W287" s="38" t="str">
        <f t="shared" ca="1" si="544"/>
        <v/>
      </c>
      <c r="X287" s="38" t="str">
        <f t="shared" ca="1" si="544"/>
        <v/>
      </c>
      <c r="Y287" s="38" t="str">
        <f t="shared" ca="1" si="544"/>
        <v/>
      </c>
      <c r="Z287" s="38" t="str">
        <f t="shared" ca="1" si="544"/>
        <v/>
      </c>
      <c r="AA287" s="38" t="str">
        <f t="shared" ca="1" si="544"/>
        <v/>
      </c>
      <c r="AB287" s="38" t="str">
        <f t="shared" ref="AA287:AB287" ca="1" si="545">IFERROR(AB81/AB$4,"")</f>
        <v/>
      </c>
      <c r="AC287" s="32">
        <v>77</v>
      </c>
      <c r="AD287" s="35" t="s">
        <v>89</v>
      </c>
      <c r="AE287" s="38" t="str">
        <f t="shared" ref="AE287:AN287" ca="1" si="546">IFERROR(AE81/AE$4,"")</f>
        <v/>
      </c>
      <c r="AF287" s="38" t="str">
        <f t="shared" ca="1" si="546"/>
        <v/>
      </c>
      <c r="AG287" s="38" t="str">
        <f t="shared" ca="1" si="546"/>
        <v/>
      </c>
      <c r="AH287" s="38" t="str">
        <f t="shared" ca="1" si="546"/>
        <v/>
      </c>
      <c r="AI287" s="38" t="str">
        <f t="shared" ca="1" si="546"/>
        <v/>
      </c>
      <c r="AJ287" s="38" t="str">
        <f t="shared" ca="1" si="546"/>
        <v/>
      </c>
      <c r="AK287" s="38" t="str">
        <f t="shared" ca="1" si="546"/>
        <v/>
      </c>
      <c r="AL287" s="38" t="str">
        <f t="shared" ca="1" si="546"/>
        <v/>
      </c>
      <c r="AM287" s="38" t="str">
        <f t="shared" ca="1" si="546"/>
        <v/>
      </c>
      <c r="AN287" s="38" t="str">
        <f t="shared" ca="1" si="546"/>
        <v/>
      </c>
      <c r="AO287" s="38" t="str">
        <f t="shared" ref="AN287:AO287" ca="1" si="547">IFERROR(AO81/AO$4,"")</f>
        <v/>
      </c>
      <c r="AP287" s="30"/>
      <c r="AQ287" s="35" t="s">
        <v>89</v>
      </c>
      <c r="AR287" s="39" t="str">
        <f>IFERROR(IF(#REF!=TRUE,'DATA - økonomi'!AM81,IF(#REF!=TRUE,'DATA - økonomi'!AM183,IF(#REF!=TRUE,'DATA - økonomi'!AM285,IF(#REF!=TRUE,'DATA - økonomi'!AM387,IF(#REF!=TRUE,'DATA - økonomi'!AM387+'DATA - økonomi'!AM285+'DATA - økonomi'!AM183,"")))))/AR184*1000,"")</f>
        <v/>
      </c>
      <c r="AS287" s="39" t="str">
        <f>IFERROR(IF(#REF!=TRUE,'DATA - økonomi'!AN81,IF(#REF!=TRUE,'DATA - økonomi'!AN183,IF(#REF!=TRUE,'DATA - økonomi'!AN285,IF(#REF!=TRUE,'DATA - økonomi'!AN387,IF(#REF!=TRUE,'DATA - økonomi'!AN387+'DATA - økonomi'!AN285+'DATA - økonomi'!AN183,"")))))/AS184*1000,"")</f>
        <v/>
      </c>
      <c r="AT287" s="39" t="str">
        <f>IFERROR(IF(#REF!=TRUE,'DATA - økonomi'!AO81,IF(#REF!=TRUE,'DATA - økonomi'!AO183,IF(#REF!=TRUE,'DATA - økonomi'!AO285,IF(#REF!=TRUE,'DATA - økonomi'!AO387,IF(#REF!=TRUE,'DATA - økonomi'!AO387+'DATA - økonomi'!AO285+'DATA - økonomi'!AO183,"")))))/AT184*1000,"")</f>
        <v/>
      </c>
      <c r="AU287" s="39" t="str">
        <f>IFERROR(IF(#REF!=TRUE,'DATA - økonomi'!AP81,IF(#REF!=TRUE,'DATA - økonomi'!AP183,IF(#REF!=TRUE,'DATA - økonomi'!AP285,IF(#REF!=TRUE,'DATA - økonomi'!AP387,IF(#REF!=TRUE,'DATA - økonomi'!AP387+'DATA - økonomi'!AP285+'DATA - økonomi'!AP183,"")))))/AU184*1000,"")</f>
        <v/>
      </c>
      <c r="AV287" s="39" t="str">
        <f>IFERROR(IF(#REF!=TRUE,'DATA - økonomi'!AQ81,IF(#REF!=TRUE,'DATA - økonomi'!AQ183,IF(#REF!=TRUE,'DATA - økonomi'!AQ285,IF(#REF!=TRUE,'DATA - økonomi'!AQ387,IF(#REF!=TRUE,'DATA - økonomi'!AQ387+'DATA - økonomi'!AQ285+'DATA - økonomi'!AQ183,"")))))/AV184*1000,"")</f>
        <v/>
      </c>
      <c r="AW287" s="39" t="str">
        <f>IFERROR(IF(#REF!=TRUE,'DATA - økonomi'!AR81,IF(#REF!=TRUE,'DATA - økonomi'!AR183,IF(#REF!=TRUE,'DATA - økonomi'!AR285,IF(#REF!=TRUE,'DATA - økonomi'!AR387,IF(#REF!=TRUE,'DATA - økonomi'!AR387+'DATA - økonomi'!AR285+'DATA - økonomi'!AR183,"")))))/AW184*1000,"")</f>
        <v/>
      </c>
      <c r="AX287" s="39" t="str">
        <f>IFERROR(IF(#REF!=TRUE,'DATA - økonomi'!AS81,IF(#REF!=TRUE,'DATA - økonomi'!AS183,IF(#REF!=TRUE,'DATA - økonomi'!AS285,IF(#REF!=TRUE,'DATA - økonomi'!AS387,IF(#REF!=TRUE,'DATA - økonomi'!AS387+'DATA - økonomi'!AS285+'DATA - økonomi'!AS183,"")))))/AX184*1000,"")</f>
        <v/>
      </c>
      <c r="AY287" s="39" t="str">
        <f>IFERROR(IF(#REF!=TRUE,'DATA - økonomi'!AT81,IF(#REF!=TRUE,'DATA - økonomi'!AT183,IF(#REF!=TRUE,'DATA - økonomi'!AT285,IF(#REF!=TRUE,'DATA - økonomi'!AT387,IF(#REF!=TRUE,'DATA - økonomi'!AT387+'DATA - økonomi'!AT285+'DATA - økonomi'!AT183,"")))))/AY184*1000,"")</f>
        <v/>
      </c>
      <c r="AZ287" s="39" t="str">
        <f>IFERROR(IF(#REF!=TRUE,'DATA - økonomi'!AU81,IF(#REF!=TRUE,'DATA - økonomi'!AU183,IF(#REF!=TRUE,'DATA - økonomi'!AU285,IF(#REF!=TRUE,'DATA - økonomi'!AU387,IF(#REF!=TRUE,'DATA - økonomi'!AU387+'DATA - økonomi'!AU285+'DATA - økonomi'!AU183,"")))))/AZ184*1000,"")</f>
        <v/>
      </c>
      <c r="BA287" s="39" t="str">
        <f>IFERROR(IF(#REF!=TRUE,'DATA - økonomi'!AV81,IF(#REF!=TRUE,'DATA - økonomi'!AV183,IF(#REF!=TRUE,'DATA - økonomi'!AV285,IF(#REF!=TRUE,'DATA - økonomi'!AV387,IF(#REF!=TRUE,'DATA - økonomi'!AV387+'DATA - økonomi'!AV285+'DATA - økonomi'!AV183,"")))))/BA184*1000,"")</f>
        <v/>
      </c>
      <c r="BB287" s="39" t="str">
        <f>IFERROR(IF(#REF!=TRUE,'DATA - økonomi'!AW81,IF(#REF!=TRUE,'DATA - økonomi'!AW183,IF(#REF!=TRUE,'DATA - økonomi'!AW285,IF(#REF!=TRUE,'DATA - økonomi'!AW387,IF(#REF!=TRUE,'DATA - økonomi'!AW387+'DATA - økonomi'!AW285+'DATA - økonomi'!AW183,"")))))/BB184*1000,"")</f>
        <v/>
      </c>
      <c r="BC287" s="30"/>
    </row>
    <row r="288" spans="1:55" x14ac:dyDescent="0.25">
      <c r="A288" s="32">
        <v>78</v>
      </c>
      <c r="B288" s="35" t="s">
        <v>90</v>
      </c>
      <c r="C288" s="38" t="str">
        <f t="shared" ref="C288:L288" ca="1" si="548">IFERROR(C82/C$4,"")</f>
        <v/>
      </c>
      <c r="D288" s="38" t="str">
        <f t="shared" ca="1" si="548"/>
        <v/>
      </c>
      <c r="E288" s="38" t="str">
        <f t="shared" ca="1" si="548"/>
        <v/>
      </c>
      <c r="F288" s="38" t="str">
        <f t="shared" ca="1" si="548"/>
        <v/>
      </c>
      <c r="G288" s="38" t="str">
        <f t="shared" ca="1" si="548"/>
        <v/>
      </c>
      <c r="H288" s="38" t="str">
        <f t="shared" ca="1" si="548"/>
        <v/>
      </c>
      <c r="I288" s="38" t="str">
        <f t="shared" ca="1" si="548"/>
        <v/>
      </c>
      <c r="J288" s="38" t="str">
        <f t="shared" ca="1" si="548"/>
        <v/>
      </c>
      <c r="K288" s="38" t="str">
        <f t="shared" ca="1" si="548"/>
        <v/>
      </c>
      <c r="L288" s="38" t="str">
        <f t="shared" ca="1" si="548"/>
        <v/>
      </c>
      <c r="M288" s="38" t="str">
        <f t="shared" ref="M288:N288" ca="1" si="549">IFERROR(M82/M$4,"")</f>
        <v/>
      </c>
      <c r="N288" s="38" t="str">
        <f t="shared" ca="1" si="549"/>
        <v/>
      </c>
      <c r="O288" s="32">
        <v>78</v>
      </c>
      <c r="P288" s="35" t="s">
        <v>90</v>
      </c>
      <c r="Q288" s="38" t="str">
        <f t="shared" ref="Q288:AA288" ca="1" si="550">IFERROR(Q82/Q$4,"")</f>
        <v/>
      </c>
      <c r="R288" s="38" t="str">
        <f t="shared" ca="1" si="550"/>
        <v/>
      </c>
      <c r="S288" s="38" t="str">
        <f t="shared" ca="1" si="550"/>
        <v/>
      </c>
      <c r="T288" s="38" t="str">
        <f t="shared" ca="1" si="550"/>
        <v/>
      </c>
      <c r="U288" s="38" t="str">
        <f t="shared" ca="1" si="550"/>
        <v/>
      </c>
      <c r="V288" s="38" t="str">
        <f t="shared" ca="1" si="550"/>
        <v/>
      </c>
      <c r="W288" s="38" t="str">
        <f t="shared" ca="1" si="550"/>
        <v/>
      </c>
      <c r="X288" s="38" t="str">
        <f t="shared" ca="1" si="550"/>
        <v/>
      </c>
      <c r="Y288" s="38" t="str">
        <f t="shared" ca="1" si="550"/>
        <v/>
      </c>
      <c r="Z288" s="38" t="str">
        <f t="shared" ca="1" si="550"/>
        <v/>
      </c>
      <c r="AA288" s="38" t="str">
        <f t="shared" ca="1" si="550"/>
        <v/>
      </c>
      <c r="AB288" s="38" t="str">
        <f t="shared" ref="AA288:AB288" ca="1" si="551">IFERROR(AB82/AB$4,"")</f>
        <v/>
      </c>
      <c r="AC288" s="32">
        <v>78</v>
      </c>
      <c r="AD288" s="35" t="s">
        <v>90</v>
      </c>
      <c r="AE288" s="38" t="str">
        <f t="shared" ref="AE288:AN288" ca="1" si="552">IFERROR(AE82/AE$4,"")</f>
        <v/>
      </c>
      <c r="AF288" s="38" t="str">
        <f t="shared" ca="1" si="552"/>
        <v/>
      </c>
      <c r="AG288" s="38" t="str">
        <f t="shared" ca="1" si="552"/>
        <v/>
      </c>
      <c r="AH288" s="38" t="str">
        <f t="shared" ca="1" si="552"/>
        <v/>
      </c>
      <c r="AI288" s="38" t="str">
        <f t="shared" ca="1" si="552"/>
        <v/>
      </c>
      <c r="AJ288" s="38" t="str">
        <f t="shared" ca="1" si="552"/>
        <v/>
      </c>
      <c r="AK288" s="38" t="str">
        <f t="shared" ca="1" si="552"/>
        <v/>
      </c>
      <c r="AL288" s="38" t="str">
        <f t="shared" ca="1" si="552"/>
        <v/>
      </c>
      <c r="AM288" s="38" t="str">
        <f t="shared" ca="1" si="552"/>
        <v/>
      </c>
      <c r="AN288" s="38" t="str">
        <f t="shared" ca="1" si="552"/>
        <v/>
      </c>
      <c r="AO288" s="38" t="str">
        <f t="shared" ref="AN288:AO288" ca="1" si="553">IFERROR(AO82/AO$4,"")</f>
        <v/>
      </c>
      <c r="AP288" s="30"/>
      <c r="AQ288" s="35" t="s">
        <v>90</v>
      </c>
      <c r="AR288" s="39" t="str">
        <f>IFERROR(IF(#REF!=TRUE,'DATA - økonomi'!AM82,IF(#REF!=TRUE,'DATA - økonomi'!AM184,IF(#REF!=TRUE,'DATA - økonomi'!AM286,IF(#REF!=TRUE,'DATA - økonomi'!AM388,IF(#REF!=TRUE,'DATA - økonomi'!AM388+'DATA - økonomi'!AM286+'DATA - økonomi'!AM184,"")))))/AR185*1000,"")</f>
        <v/>
      </c>
      <c r="AS288" s="39" t="str">
        <f>IFERROR(IF(#REF!=TRUE,'DATA - økonomi'!AN82,IF(#REF!=TRUE,'DATA - økonomi'!AN184,IF(#REF!=TRUE,'DATA - økonomi'!AN286,IF(#REF!=TRUE,'DATA - økonomi'!AN388,IF(#REF!=TRUE,'DATA - økonomi'!AN388+'DATA - økonomi'!AN286+'DATA - økonomi'!AN184,"")))))/AS185*1000,"")</f>
        <v/>
      </c>
      <c r="AT288" s="39" t="str">
        <f>IFERROR(IF(#REF!=TRUE,'DATA - økonomi'!AO82,IF(#REF!=TRUE,'DATA - økonomi'!AO184,IF(#REF!=TRUE,'DATA - økonomi'!AO286,IF(#REF!=TRUE,'DATA - økonomi'!AO388,IF(#REF!=TRUE,'DATA - økonomi'!AO388+'DATA - økonomi'!AO286+'DATA - økonomi'!AO184,"")))))/AT185*1000,"")</f>
        <v/>
      </c>
      <c r="AU288" s="39" t="str">
        <f>IFERROR(IF(#REF!=TRUE,'DATA - økonomi'!AP82,IF(#REF!=TRUE,'DATA - økonomi'!AP184,IF(#REF!=TRUE,'DATA - økonomi'!AP286,IF(#REF!=TRUE,'DATA - økonomi'!AP388,IF(#REF!=TRUE,'DATA - økonomi'!AP388+'DATA - økonomi'!AP286+'DATA - økonomi'!AP184,"")))))/AU185*1000,"")</f>
        <v/>
      </c>
      <c r="AV288" s="39" t="str">
        <f>IFERROR(IF(#REF!=TRUE,'DATA - økonomi'!AQ82,IF(#REF!=TRUE,'DATA - økonomi'!AQ184,IF(#REF!=TRUE,'DATA - økonomi'!AQ286,IF(#REF!=TRUE,'DATA - økonomi'!AQ388,IF(#REF!=TRUE,'DATA - økonomi'!AQ388+'DATA - økonomi'!AQ286+'DATA - økonomi'!AQ184,"")))))/AV185*1000,"")</f>
        <v/>
      </c>
      <c r="AW288" s="39" t="str">
        <f>IFERROR(IF(#REF!=TRUE,'DATA - økonomi'!AR82,IF(#REF!=TRUE,'DATA - økonomi'!AR184,IF(#REF!=TRUE,'DATA - økonomi'!AR286,IF(#REF!=TRUE,'DATA - økonomi'!AR388,IF(#REF!=TRUE,'DATA - økonomi'!AR388+'DATA - økonomi'!AR286+'DATA - økonomi'!AR184,"")))))/AW185*1000,"")</f>
        <v/>
      </c>
      <c r="AX288" s="39" t="str">
        <f>IFERROR(IF(#REF!=TRUE,'DATA - økonomi'!AS82,IF(#REF!=TRUE,'DATA - økonomi'!AS184,IF(#REF!=TRUE,'DATA - økonomi'!AS286,IF(#REF!=TRUE,'DATA - økonomi'!AS388,IF(#REF!=TRUE,'DATA - økonomi'!AS388+'DATA - økonomi'!AS286+'DATA - økonomi'!AS184,"")))))/AX185*1000,"")</f>
        <v/>
      </c>
      <c r="AY288" s="39" t="str">
        <f>IFERROR(IF(#REF!=TRUE,'DATA - økonomi'!AT82,IF(#REF!=TRUE,'DATA - økonomi'!AT184,IF(#REF!=TRUE,'DATA - økonomi'!AT286,IF(#REF!=TRUE,'DATA - økonomi'!AT388,IF(#REF!=TRUE,'DATA - økonomi'!AT388+'DATA - økonomi'!AT286+'DATA - økonomi'!AT184,"")))))/AY185*1000,"")</f>
        <v/>
      </c>
      <c r="AZ288" s="39" t="str">
        <f>IFERROR(IF(#REF!=TRUE,'DATA - økonomi'!AU82,IF(#REF!=TRUE,'DATA - økonomi'!AU184,IF(#REF!=TRUE,'DATA - økonomi'!AU286,IF(#REF!=TRUE,'DATA - økonomi'!AU388,IF(#REF!=TRUE,'DATA - økonomi'!AU388+'DATA - økonomi'!AU286+'DATA - økonomi'!AU184,"")))))/AZ185*1000,"")</f>
        <v/>
      </c>
      <c r="BA288" s="39" t="str">
        <f>IFERROR(IF(#REF!=TRUE,'DATA - økonomi'!AV82,IF(#REF!=TRUE,'DATA - økonomi'!AV184,IF(#REF!=TRUE,'DATA - økonomi'!AV286,IF(#REF!=TRUE,'DATA - økonomi'!AV388,IF(#REF!=TRUE,'DATA - økonomi'!AV388+'DATA - økonomi'!AV286+'DATA - økonomi'!AV184,"")))))/BA185*1000,"")</f>
        <v/>
      </c>
      <c r="BB288" s="39" t="str">
        <f>IFERROR(IF(#REF!=TRUE,'DATA - økonomi'!AW82,IF(#REF!=TRUE,'DATA - økonomi'!AW184,IF(#REF!=TRUE,'DATA - økonomi'!AW286,IF(#REF!=TRUE,'DATA - økonomi'!AW388,IF(#REF!=TRUE,'DATA - økonomi'!AW388+'DATA - økonomi'!AW286+'DATA - økonomi'!AW184,"")))))/BB185*1000,"")</f>
        <v/>
      </c>
      <c r="BC288" s="30"/>
    </row>
    <row r="289" spans="1:55" x14ac:dyDescent="0.25">
      <c r="A289" s="32">
        <v>79</v>
      </c>
      <c r="B289" s="35" t="s">
        <v>91</v>
      </c>
      <c r="C289" s="38" t="str">
        <f t="shared" ref="C289:L289" ca="1" si="554">IFERROR(C83/C$4,"")</f>
        <v/>
      </c>
      <c r="D289" s="38" t="str">
        <f t="shared" ca="1" si="554"/>
        <v/>
      </c>
      <c r="E289" s="38" t="str">
        <f t="shared" ca="1" si="554"/>
        <v/>
      </c>
      <c r="F289" s="38" t="str">
        <f t="shared" ca="1" si="554"/>
        <v/>
      </c>
      <c r="G289" s="38" t="str">
        <f t="shared" ca="1" si="554"/>
        <v/>
      </c>
      <c r="H289" s="38" t="str">
        <f t="shared" ca="1" si="554"/>
        <v/>
      </c>
      <c r="I289" s="38" t="str">
        <f t="shared" ca="1" si="554"/>
        <v/>
      </c>
      <c r="J289" s="38" t="str">
        <f t="shared" ca="1" si="554"/>
        <v/>
      </c>
      <c r="K289" s="38" t="str">
        <f t="shared" ca="1" si="554"/>
        <v/>
      </c>
      <c r="L289" s="38" t="str">
        <f t="shared" ca="1" si="554"/>
        <v/>
      </c>
      <c r="M289" s="38" t="str">
        <f t="shared" ref="M289:N289" ca="1" si="555">IFERROR(M83/M$4,"")</f>
        <v/>
      </c>
      <c r="N289" s="38" t="str">
        <f t="shared" ca="1" si="555"/>
        <v/>
      </c>
      <c r="O289" s="32">
        <v>79</v>
      </c>
      <c r="P289" s="35" t="s">
        <v>91</v>
      </c>
      <c r="Q289" s="38" t="str">
        <f t="shared" ref="Q289:AA289" ca="1" si="556">IFERROR(Q83/Q$4,"")</f>
        <v/>
      </c>
      <c r="R289" s="38" t="str">
        <f t="shared" ca="1" si="556"/>
        <v/>
      </c>
      <c r="S289" s="38" t="str">
        <f t="shared" ca="1" si="556"/>
        <v/>
      </c>
      <c r="T289" s="38" t="str">
        <f t="shared" ca="1" si="556"/>
        <v/>
      </c>
      <c r="U289" s="38" t="str">
        <f t="shared" ca="1" si="556"/>
        <v/>
      </c>
      <c r="V289" s="38" t="str">
        <f t="shared" ca="1" si="556"/>
        <v/>
      </c>
      <c r="W289" s="38" t="str">
        <f t="shared" ca="1" si="556"/>
        <v/>
      </c>
      <c r="X289" s="38" t="str">
        <f t="shared" ca="1" si="556"/>
        <v/>
      </c>
      <c r="Y289" s="38" t="str">
        <f t="shared" ca="1" si="556"/>
        <v/>
      </c>
      <c r="Z289" s="38" t="str">
        <f t="shared" ca="1" si="556"/>
        <v/>
      </c>
      <c r="AA289" s="38" t="str">
        <f t="shared" ca="1" si="556"/>
        <v/>
      </c>
      <c r="AB289" s="38" t="str">
        <f t="shared" ref="AA289:AB289" ca="1" si="557">IFERROR(AB83/AB$4,"")</f>
        <v/>
      </c>
      <c r="AC289" s="32">
        <v>79</v>
      </c>
      <c r="AD289" s="35" t="s">
        <v>91</v>
      </c>
      <c r="AE289" s="38" t="str">
        <f t="shared" ref="AE289:AN289" ca="1" si="558">IFERROR(AE83/AE$4,"")</f>
        <v/>
      </c>
      <c r="AF289" s="38" t="str">
        <f t="shared" ca="1" si="558"/>
        <v/>
      </c>
      <c r="AG289" s="38" t="str">
        <f t="shared" ca="1" si="558"/>
        <v/>
      </c>
      <c r="AH289" s="38" t="str">
        <f t="shared" ca="1" si="558"/>
        <v/>
      </c>
      <c r="AI289" s="38" t="str">
        <f t="shared" ca="1" si="558"/>
        <v/>
      </c>
      <c r="AJ289" s="38" t="str">
        <f t="shared" ca="1" si="558"/>
        <v/>
      </c>
      <c r="AK289" s="38" t="str">
        <f t="shared" ca="1" si="558"/>
        <v/>
      </c>
      <c r="AL289" s="38" t="str">
        <f t="shared" ca="1" si="558"/>
        <v/>
      </c>
      <c r="AM289" s="38" t="str">
        <f t="shared" ca="1" si="558"/>
        <v/>
      </c>
      <c r="AN289" s="38" t="str">
        <f t="shared" ca="1" si="558"/>
        <v/>
      </c>
      <c r="AO289" s="38" t="str">
        <f t="shared" ref="AN289:AO289" ca="1" si="559">IFERROR(AO83/AO$4,"")</f>
        <v/>
      </c>
      <c r="AP289" s="30"/>
      <c r="AQ289" s="35" t="s">
        <v>91</v>
      </c>
      <c r="AR289" s="39" t="str">
        <f>IFERROR(IF(#REF!=TRUE,'DATA - økonomi'!AM83,IF(#REF!=TRUE,'DATA - økonomi'!AM185,IF(#REF!=TRUE,'DATA - økonomi'!AM287,IF(#REF!=TRUE,'DATA - økonomi'!AM389,IF(#REF!=TRUE,'DATA - økonomi'!AM389+'DATA - økonomi'!AM287+'DATA - økonomi'!AM185,"")))))/AR186*1000,"")</f>
        <v/>
      </c>
      <c r="AS289" s="39" t="str">
        <f>IFERROR(IF(#REF!=TRUE,'DATA - økonomi'!AN83,IF(#REF!=TRUE,'DATA - økonomi'!AN185,IF(#REF!=TRUE,'DATA - økonomi'!AN287,IF(#REF!=TRUE,'DATA - økonomi'!AN389,IF(#REF!=TRUE,'DATA - økonomi'!AN389+'DATA - økonomi'!AN287+'DATA - økonomi'!AN185,"")))))/AS186*1000,"")</f>
        <v/>
      </c>
      <c r="AT289" s="39" t="str">
        <f>IFERROR(IF(#REF!=TRUE,'DATA - økonomi'!AO83,IF(#REF!=TRUE,'DATA - økonomi'!AO185,IF(#REF!=TRUE,'DATA - økonomi'!AO287,IF(#REF!=TRUE,'DATA - økonomi'!AO389,IF(#REF!=TRUE,'DATA - økonomi'!AO389+'DATA - økonomi'!AO287+'DATA - økonomi'!AO185,"")))))/AT186*1000,"")</f>
        <v/>
      </c>
      <c r="AU289" s="39" t="str">
        <f>IFERROR(IF(#REF!=TRUE,'DATA - økonomi'!AP83,IF(#REF!=TRUE,'DATA - økonomi'!AP185,IF(#REF!=TRUE,'DATA - økonomi'!AP287,IF(#REF!=TRUE,'DATA - økonomi'!AP389,IF(#REF!=TRUE,'DATA - økonomi'!AP389+'DATA - økonomi'!AP287+'DATA - økonomi'!AP185,"")))))/AU186*1000,"")</f>
        <v/>
      </c>
      <c r="AV289" s="39" t="str">
        <f>IFERROR(IF(#REF!=TRUE,'DATA - økonomi'!AQ83,IF(#REF!=TRUE,'DATA - økonomi'!AQ185,IF(#REF!=TRUE,'DATA - økonomi'!AQ287,IF(#REF!=TRUE,'DATA - økonomi'!AQ389,IF(#REF!=TRUE,'DATA - økonomi'!AQ389+'DATA - økonomi'!AQ287+'DATA - økonomi'!AQ185,"")))))/AV186*1000,"")</f>
        <v/>
      </c>
      <c r="AW289" s="39" t="str">
        <f>IFERROR(IF(#REF!=TRUE,'DATA - økonomi'!AR83,IF(#REF!=TRUE,'DATA - økonomi'!AR185,IF(#REF!=TRUE,'DATA - økonomi'!AR287,IF(#REF!=TRUE,'DATA - økonomi'!AR389,IF(#REF!=TRUE,'DATA - økonomi'!AR389+'DATA - økonomi'!AR287+'DATA - økonomi'!AR185,"")))))/AW186*1000,"")</f>
        <v/>
      </c>
      <c r="AX289" s="39" t="str">
        <f>IFERROR(IF(#REF!=TRUE,'DATA - økonomi'!AS83,IF(#REF!=TRUE,'DATA - økonomi'!AS185,IF(#REF!=TRUE,'DATA - økonomi'!AS287,IF(#REF!=TRUE,'DATA - økonomi'!AS389,IF(#REF!=TRUE,'DATA - økonomi'!AS389+'DATA - økonomi'!AS287+'DATA - økonomi'!AS185,"")))))/AX186*1000,"")</f>
        <v/>
      </c>
      <c r="AY289" s="39" t="str">
        <f>IFERROR(IF(#REF!=TRUE,'DATA - økonomi'!AT83,IF(#REF!=TRUE,'DATA - økonomi'!AT185,IF(#REF!=TRUE,'DATA - økonomi'!AT287,IF(#REF!=TRUE,'DATA - økonomi'!AT389,IF(#REF!=TRUE,'DATA - økonomi'!AT389+'DATA - økonomi'!AT287+'DATA - økonomi'!AT185,"")))))/AY186*1000,"")</f>
        <v/>
      </c>
      <c r="AZ289" s="39" t="str">
        <f>IFERROR(IF(#REF!=TRUE,'DATA - økonomi'!AU83,IF(#REF!=TRUE,'DATA - økonomi'!AU185,IF(#REF!=TRUE,'DATA - økonomi'!AU287,IF(#REF!=TRUE,'DATA - økonomi'!AU389,IF(#REF!=TRUE,'DATA - økonomi'!AU389+'DATA - økonomi'!AU287+'DATA - økonomi'!AU185,"")))))/AZ186*1000,"")</f>
        <v/>
      </c>
      <c r="BA289" s="39" t="str">
        <f>IFERROR(IF(#REF!=TRUE,'DATA - økonomi'!AV83,IF(#REF!=TRUE,'DATA - økonomi'!AV185,IF(#REF!=TRUE,'DATA - økonomi'!AV287,IF(#REF!=TRUE,'DATA - økonomi'!AV389,IF(#REF!=TRUE,'DATA - økonomi'!AV389+'DATA - økonomi'!AV287+'DATA - økonomi'!AV185,"")))))/BA186*1000,"")</f>
        <v/>
      </c>
      <c r="BB289" s="39" t="str">
        <f>IFERROR(IF(#REF!=TRUE,'DATA - økonomi'!AW83,IF(#REF!=TRUE,'DATA - økonomi'!AW185,IF(#REF!=TRUE,'DATA - økonomi'!AW287,IF(#REF!=TRUE,'DATA - økonomi'!AW389,IF(#REF!=TRUE,'DATA - økonomi'!AW389+'DATA - økonomi'!AW287+'DATA - økonomi'!AW185,"")))))/BB186*1000,"")</f>
        <v/>
      </c>
      <c r="BC289" s="30"/>
    </row>
    <row r="290" spans="1:55" x14ac:dyDescent="0.25">
      <c r="A290" s="32">
        <v>80</v>
      </c>
      <c r="B290" s="35" t="s">
        <v>92</v>
      </c>
      <c r="C290" s="38" t="str">
        <f t="shared" ref="C290:L290" ca="1" si="560">IFERROR(C84/C$4,"")</f>
        <v/>
      </c>
      <c r="D290" s="38" t="str">
        <f t="shared" ca="1" si="560"/>
        <v/>
      </c>
      <c r="E290" s="38" t="str">
        <f t="shared" ca="1" si="560"/>
        <v/>
      </c>
      <c r="F290" s="38" t="str">
        <f t="shared" ca="1" si="560"/>
        <v/>
      </c>
      <c r="G290" s="38" t="str">
        <f t="shared" ca="1" si="560"/>
        <v/>
      </c>
      <c r="H290" s="38" t="str">
        <f t="shared" ca="1" si="560"/>
        <v/>
      </c>
      <c r="I290" s="38" t="str">
        <f t="shared" ca="1" si="560"/>
        <v/>
      </c>
      <c r="J290" s="38" t="str">
        <f t="shared" ca="1" si="560"/>
        <v/>
      </c>
      <c r="K290" s="38" t="str">
        <f t="shared" ca="1" si="560"/>
        <v/>
      </c>
      <c r="L290" s="38" t="str">
        <f t="shared" ca="1" si="560"/>
        <v/>
      </c>
      <c r="M290" s="38" t="str">
        <f t="shared" ref="M290:N290" ca="1" si="561">IFERROR(M84/M$4,"")</f>
        <v/>
      </c>
      <c r="N290" s="38" t="str">
        <f t="shared" ca="1" si="561"/>
        <v/>
      </c>
      <c r="O290" s="32">
        <v>80</v>
      </c>
      <c r="P290" s="35" t="s">
        <v>92</v>
      </c>
      <c r="Q290" s="38" t="str">
        <f t="shared" ref="Q290:AA290" ca="1" si="562">IFERROR(Q84/Q$4,"")</f>
        <v/>
      </c>
      <c r="R290" s="38" t="str">
        <f t="shared" ca="1" si="562"/>
        <v/>
      </c>
      <c r="S290" s="38" t="str">
        <f t="shared" ca="1" si="562"/>
        <v/>
      </c>
      <c r="T290" s="38" t="str">
        <f t="shared" ca="1" si="562"/>
        <v/>
      </c>
      <c r="U290" s="38" t="str">
        <f t="shared" ca="1" si="562"/>
        <v/>
      </c>
      <c r="V290" s="38" t="str">
        <f t="shared" ca="1" si="562"/>
        <v/>
      </c>
      <c r="W290" s="38" t="str">
        <f t="shared" ca="1" si="562"/>
        <v/>
      </c>
      <c r="X290" s="38" t="str">
        <f t="shared" ca="1" si="562"/>
        <v/>
      </c>
      <c r="Y290" s="38" t="str">
        <f t="shared" ca="1" si="562"/>
        <v/>
      </c>
      <c r="Z290" s="38" t="str">
        <f t="shared" ca="1" si="562"/>
        <v/>
      </c>
      <c r="AA290" s="38" t="str">
        <f t="shared" ca="1" si="562"/>
        <v/>
      </c>
      <c r="AB290" s="38" t="str">
        <f t="shared" ref="AA290:AB290" ca="1" si="563">IFERROR(AB84/AB$4,"")</f>
        <v/>
      </c>
      <c r="AC290" s="32">
        <v>80</v>
      </c>
      <c r="AD290" s="35" t="s">
        <v>92</v>
      </c>
      <c r="AE290" s="38" t="str">
        <f t="shared" ref="AE290:AN290" ca="1" si="564">IFERROR(AE84/AE$4,"")</f>
        <v/>
      </c>
      <c r="AF290" s="38" t="str">
        <f t="shared" ca="1" si="564"/>
        <v/>
      </c>
      <c r="AG290" s="38" t="str">
        <f t="shared" ca="1" si="564"/>
        <v/>
      </c>
      <c r="AH290" s="38" t="str">
        <f t="shared" ca="1" si="564"/>
        <v/>
      </c>
      <c r="AI290" s="38" t="str">
        <f t="shared" ca="1" si="564"/>
        <v/>
      </c>
      <c r="AJ290" s="38" t="str">
        <f t="shared" ca="1" si="564"/>
        <v/>
      </c>
      <c r="AK290" s="38" t="str">
        <f t="shared" ca="1" si="564"/>
        <v/>
      </c>
      <c r="AL290" s="38" t="str">
        <f t="shared" ca="1" si="564"/>
        <v/>
      </c>
      <c r="AM290" s="38" t="str">
        <f t="shared" ca="1" si="564"/>
        <v/>
      </c>
      <c r="AN290" s="38" t="str">
        <f t="shared" ca="1" si="564"/>
        <v/>
      </c>
      <c r="AO290" s="38" t="str">
        <f t="shared" ref="AN290:AO290" ca="1" si="565">IFERROR(AO84/AO$4,"")</f>
        <v/>
      </c>
      <c r="AP290" s="30"/>
      <c r="AQ290" s="35" t="s">
        <v>92</v>
      </c>
      <c r="AR290" s="39" t="str">
        <f>IFERROR(IF(#REF!=TRUE,'DATA - økonomi'!AM84,IF(#REF!=TRUE,'DATA - økonomi'!AM186,IF(#REF!=TRUE,'DATA - økonomi'!AM288,IF(#REF!=TRUE,'DATA - økonomi'!AM390,IF(#REF!=TRUE,'DATA - økonomi'!AM390+'DATA - økonomi'!AM288+'DATA - økonomi'!AM186,"")))))/AR187*1000,"")</f>
        <v/>
      </c>
      <c r="AS290" s="39" t="str">
        <f>IFERROR(IF(#REF!=TRUE,'DATA - økonomi'!AN84,IF(#REF!=TRUE,'DATA - økonomi'!AN186,IF(#REF!=TRUE,'DATA - økonomi'!AN288,IF(#REF!=TRUE,'DATA - økonomi'!AN390,IF(#REF!=TRUE,'DATA - økonomi'!AN390+'DATA - økonomi'!AN288+'DATA - økonomi'!AN186,"")))))/AS187*1000,"")</f>
        <v/>
      </c>
      <c r="AT290" s="39" t="str">
        <f>IFERROR(IF(#REF!=TRUE,'DATA - økonomi'!AO84,IF(#REF!=TRUE,'DATA - økonomi'!AO186,IF(#REF!=TRUE,'DATA - økonomi'!AO288,IF(#REF!=TRUE,'DATA - økonomi'!AO390,IF(#REF!=TRUE,'DATA - økonomi'!AO390+'DATA - økonomi'!AO288+'DATA - økonomi'!AO186,"")))))/AT187*1000,"")</f>
        <v/>
      </c>
      <c r="AU290" s="39" t="str">
        <f>IFERROR(IF(#REF!=TRUE,'DATA - økonomi'!AP84,IF(#REF!=TRUE,'DATA - økonomi'!AP186,IF(#REF!=TRUE,'DATA - økonomi'!AP288,IF(#REF!=TRUE,'DATA - økonomi'!AP390,IF(#REF!=TRUE,'DATA - økonomi'!AP390+'DATA - økonomi'!AP288+'DATA - økonomi'!AP186,"")))))/AU187*1000,"")</f>
        <v/>
      </c>
      <c r="AV290" s="39" t="str">
        <f>IFERROR(IF(#REF!=TRUE,'DATA - økonomi'!AQ84,IF(#REF!=TRUE,'DATA - økonomi'!AQ186,IF(#REF!=TRUE,'DATA - økonomi'!AQ288,IF(#REF!=TRUE,'DATA - økonomi'!AQ390,IF(#REF!=TRUE,'DATA - økonomi'!AQ390+'DATA - økonomi'!AQ288+'DATA - økonomi'!AQ186,"")))))/AV187*1000,"")</f>
        <v/>
      </c>
      <c r="AW290" s="39" t="str">
        <f>IFERROR(IF(#REF!=TRUE,'DATA - økonomi'!AR84,IF(#REF!=TRUE,'DATA - økonomi'!AR186,IF(#REF!=TRUE,'DATA - økonomi'!AR288,IF(#REF!=TRUE,'DATA - økonomi'!AR390,IF(#REF!=TRUE,'DATA - økonomi'!AR390+'DATA - økonomi'!AR288+'DATA - økonomi'!AR186,"")))))/AW187*1000,"")</f>
        <v/>
      </c>
      <c r="AX290" s="39" t="str">
        <f>IFERROR(IF(#REF!=TRUE,'DATA - økonomi'!AS84,IF(#REF!=TRUE,'DATA - økonomi'!AS186,IF(#REF!=TRUE,'DATA - økonomi'!AS288,IF(#REF!=TRUE,'DATA - økonomi'!AS390,IF(#REF!=TRUE,'DATA - økonomi'!AS390+'DATA - økonomi'!AS288+'DATA - økonomi'!AS186,"")))))/AX187*1000,"")</f>
        <v/>
      </c>
      <c r="AY290" s="39" t="str">
        <f>IFERROR(IF(#REF!=TRUE,'DATA - økonomi'!AT84,IF(#REF!=TRUE,'DATA - økonomi'!AT186,IF(#REF!=TRUE,'DATA - økonomi'!AT288,IF(#REF!=TRUE,'DATA - økonomi'!AT390,IF(#REF!=TRUE,'DATA - økonomi'!AT390+'DATA - økonomi'!AT288+'DATA - økonomi'!AT186,"")))))/AY187*1000,"")</f>
        <v/>
      </c>
      <c r="AZ290" s="39" t="str">
        <f>IFERROR(IF(#REF!=TRUE,'DATA - økonomi'!AU84,IF(#REF!=TRUE,'DATA - økonomi'!AU186,IF(#REF!=TRUE,'DATA - økonomi'!AU288,IF(#REF!=TRUE,'DATA - økonomi'!AU390,IF(#REF!=TRUE,'DATA - økonomi'!AU390+'DATA - økonomi'!AU288+'DATA - økonomi'!AU186,"")))))/AZ187*1000,"")</f>
        <v/>
      </c>
      <c r="BA290" s="39" t="str">
        <f>IFERROR(IF(#REF!=TRUE,'DATA - økonomi'!AV84,IF(#REF!=TRUE,'DATA - økonomi'!AV186,IF(#REF!=TRUE,'DATA - økonomi'!AV288,IF(#REF!=TRUE,'DATA - økonomi'!AV390,IF(#REF!=TRUE,'DATA - økonomi'!AV390+'DATA - økonomi'!AV288+'DATA - økonomi'!AV186,"")))))/BA187*1000,"")</f>
        <v/>
      </c>
      <c r="BB290" s="39" t="str">
        <f>IFERROR(IF(#REF!=TRUE,'DATA - økonomi'!AW84,IF(#REF!=TRUE,'DATA - økonomi'!AW186,IF(#REF!=TRUE,'DATA - økonomi'!AW288,IF(#REF!=TRUE,'DATA - økonomi'!AW390,IF(#REF!=TRUE,'DATA - økonomi'!AW390+'DATA - økonomi'!AW288+'DATA - økonomi'!AW186,"")))))/BB187*1000,"")</f>
        <v/>
      </c>
      <c r="BC290" s="30"/>
    </row>
    <row r="291" spans="1:55" x14ac:dyDescent="0.25">
      <c r="A291" s="32">
        <v>81</v>
      </c>
      <c r="B291" s="35" t="s">
        <v>93</v>
      </c>
      <c r="C291" s="38" t="str">
        <f t="shared" ref="C291:L291" ca="1" si="566">IFERROR(C85/C$4,"")</f>
        <v/>
      </c>
      <c r="D291" s="38" t="str">
        <f t="shared" ca="1" si="566"/>
        <v/>
      </c>
      <c r="E291" s="38" t="str">
        <f t="shared" ca="1" si="566"/>
        <v/>
      </c>
      <c r="F291" s="38" t="str">
        <f t="shared" ca="1" si="566"/>
        <v/>
      </c>
      <c r="G291" s="38" t="str">
        <f t="shared" ca="1" si="566"/>
        <v/>
      </c>
      <c r="H291" s="38" t="str">
        <f t="shared" ca="1" si="566"/>
        <v/>
      </c>
      <c r="I291" s="38" t="str">
        <f t="shared" ca="1" si="566"/>
        <v/>
      </c>
      <c r="J291" s="38" t="str">
        <f t="shared" ca="1" si="566"/>
        <v/>
      </c>
      <c r="K291" s="38" t="str">
        <f t="shared" ca="1" si="566"/>
        <v/>
      </c>
      <c r="L291" s="38" t="str">
        <f t="shared" ca="1" si="566"/>
        <v/>
      </c>
      <c r="M291" s="38" t="str">
        <f t="shared" ref="M291:N291" ca="1" si="567">IFERROR(M85/M$4,"")</f>
        <v/>
      </c>
      <c r="N291" s="38" t="str">
        <f t="shared" ca="1" si="567"/>
        <v/>
      </c>
      <c r="O291" s="32">
        <v>81</v>
      </c>
      <c r="P291" s="35" t="s">
        <v>93</v>
      </c>
      <c r="Q291" s="38" t="str">
        <f t="shared" ref="Q291:AA291" ca="1" si="568">IFERROR(Q85/Q$4,"")</f>
        <v/>
      </c>
      <c r="R291" s="38" t="str">
        <f t="shared" ca="1" si="568"/>
        <v/>
      </c>
      <c r="S291" s="38" t="str">
        <f t="shared" ca="1" si="568"/>
        <v/>
      </c>
      <c r="T291" s="38" t="str">
        <f t="shared" ca="1" si="568"/>
        <v/>
      </c>
      <c r="U291" s="38" t="str">
        <f t="shared" ca="1" si="568"/>
        <v/>
      </c>
      <c r="V291" s="38" t="str">
        <f t="shared" ca="1" si="568"/>
        <v/>
      </c>
      <c r="W291" s="38" t="str">
        <f t="shared" ca="1" si="568"/>
        <v/>
      </c>
      <c r="X291" s="38" t="str">
        <f t="shared" ca="1" si="568"/>
        <v/>
      </c>
      <c r="Y291" s="38" t="str">
        <f t="shared" ca="1" si="568"/>
        <v/>
      </c>
      <c r="Z291" s="38" t="str">
        <f t="shared" ca="1" si="568"/>
        <v/>
      </c>
      <c r="AA291" s="38" t="str">
        <f t="shared" ca="1" si="568"/>
        <v/>
      </c>
      <c r="AB291" s="38" t="str">
        <f t="shared" ref="AA291:AB291" ca="1" si="569">IFERROR(AB85/AB$4,"")</f>
        <v/>
      </c>
      <c r="AC291" s="32">
        <v>81</v>
      </c>
      <c r="AD291" s="35" t="s">
        <v>93</v>
      </c>
      <c r="AE291" s="38" t="str">
        <f t="shared" ref="AE291:AN291" ca="1" si="570">IFERROR(AE85/AE$4,"")</f>
        <v/>
      </c>
      <c r="AF291" s="38" t="str">
        <f t="shared" ca="1" si="570"/>
        <v/>
      </c>
      <c r="AG291" s="38" t="str">
        <f t="shared" ca="1" si="570"/>
        <v/>
      </c>
      <c r="AH291" s="38" t="str">
        <f t="shared" ca="1" si="570"/>
        <v/>
      </c>
      <c r="AI291" s="38" t="str">
        <f t="shared" ca="1" si="570"/>
        <v/>
      </c>
      <c r="AJ291" s="38" t="str">
        <f t="shared" ca="1" si="570"/>
        <v/>
      </c>
      <c r="AK291" s="38" t="str">
        <f t="shared" ca="1" si="570"/>
        <v/>
      </c>
      <c r="AL291" s="38" t="str">
        <f t="shared" ca="1" si="570"/>
        <v/>
      </c>
      <c r="AM291" s="38" t="str">
        <f t="shared" ca="1" si="570"/>
        <v/>
      </c>
      <c r="AN291" s="38" t="str">
        <f t="shared" ca="1" si="570"/>
        <v/>
      </c>
      <c r="AO291" s="38" t="str">
        <f t="shared" ref="AN291:AO291" ca="1" si="571">IFERROR(AO85/AO$4,"")</f>
        <v/>
      </c>
      <c r="AP291" s="30"/>
      <c r="AQ291" s="35" t="s">
        <v>93</v>
      </c>
      <c r="AR291" s="39" t="str">
        <f>IFERROR(IF(#REF!=TRUE,'DATA - økonomi'!AM85,IF(#REF!=TRUE,'DATA - økonomi'!AM187,IF(#REF!=TRUE,'DATA - økonomi'!AM289,IF(#REF!=TRUE,'DATA - økonomi'!AM391,IF(#REF!=TRUE,'DATA - økonomi'!AM391+'DATA - økonomi'!AM289+'DATA - økonomi'!AM187,"")))))/AR188*1000,"")</f>
        <v/>
      </c>
      <c r="AS291" s="39" t="str">
        <f>IFERROR(IF(#REF!=TRUE,'DATA - økonomi'!AN85,IF(#REF!=TRUE,'DATA - økonomi'!AN187,IF(#REF!=TRUE,'DATA - økonomi'!AN289,IF(#REF!=TRUE,'DATA - økonomi'!AN391,IF(#REF!=TRUE,'DATA - økonomi'!AN391+'DATA - økonomi'!AN289+'DATA - økonomi'!AN187,"")))))/AS188*1000,"")</f>
        <v/>
      </c>
      <c r="AT291" s="39" t="str">
        <f>IFERROR(IF(#REF!=TRUE,'DATA - økonomi'!AO85,IF(#REF!=TRUE,'DATA - økonomi'!AO187,IF(#REF!=TRUE,'DATA - økonomi'!AO289,IF(#REF!=TRUE,'DATA - økonomi'!AO391,IF(#REF!=TRUE,'DATA - økonomi'!AO391+'DATA - økonomi'!AO289+'DATA - økonomi'!AO187,"")))))/AT188*1000,"")</f>
        <v/>
      </c>
      <c r="AU291" s="39" t="str">
        <f>IFERROR(IF(#REF!=TRUE,'DATA - økonomi'!AP85,IF(#REF!=TRUE,'DATA - økonomi'!AP187,IF(#REF!=TRUE,'DATA - økonomi'!AP289,IF(#REF!=TRUE,'DATA - økonomi'!AP391,IF(#REF!=TRUE,'DATA - økonomi'!AP391+'DATA - økonomi'!AP289+'DATA - økonomi'!AP187,"")))))/AU188*1000,"")</f>
        <v/>
      </c>
      <c r="AV291" s="39" t="str">
        <f>IFERROR(IF(#REF!=TRUE,'DATA - økonomi'!AQ85,IF(#REF!=TRUE,'DATA - økonomi'!AQ187,IF(#REF!=TRUE,'DATA - økonomi'!AQ289,IF(#REF!=TRUE,'DATA - økonomi'!AQ391,IF(#REF!=TRUE,'DATA - økonomi'!AQ391+'DATA - økonomi'!AQ289+'DATA - økonomi'!AQ187,"")))))/AV188*1000,"")</f>
        <v/>
      </c>
      <c r="AW291" s="39" t="str">
        <f>IFERROR(IF(#REF!=TRUE,'DATA - økonomi'!AR85,IF(#REF!=TRUE,'DATA - økonomi'!AR187,IF(#REF!=TRUE,'DATA - økonomi'!AR289,IF(#REF!=TRUE,'DATA - økonomi'!AR391,IF(#REF!=TRUE,'DATA - økonomi'!AR391+'DATA - økonomi'!AR289+'DATA - økonomi'!AR187,"")))))/AW188*1000,"")</f>
        <v/>
      </c>
      <c r="AX291" s="39" t="str">
        <f>IFERROR(IF(#REF!=TRUE,'DATA - økonomi'!AS85,IF(#REF!=TRUE,'DATA - økonomi'!AS187,IF(#REF!=TRUE,'DATA - økonomi'!AS289,IF(#REF!=TRUE,'DATA - økonomi'!AS391,IF(#REF!=TRUE,'DATA - økonomi'!AS391+'DATA - økonomi'!AS289+'DATA - økonomi'!AS187,"")))))/AX188*1000,"")</f>
        <v/>
      </c>
      <c r="AY291" s="39" t="str">
        <f>IFERROR(IF(#REF!=TRUE,'DATA - økonomi'!AT85,IF(#REF!=TRUE,'DATA - økonomi'!AT187,IF(#REF!=TRUE,'DATA - økonomi'!AT289,IF(#REF!=TRUE,'DATA - økonomi'!AT391,IF(#REF!=TRUE,'DATA - økonomi'!AT391+'DATA - økonomi'!AT289+'DATA - økonomi'!AT187,"")))))/AY188*1000,"")</f>
        <v/>
      </c>
      <c r="AZ291" s="39" t="str">
        <f>IFERROR(IF(#REF!=TRUE,'DATA - økonomi'!AU85,IF(#REF!=TRUE,'DATA - økonomi'!AU187,IF(#REF!=TRUE,'DATA - økonomi'!AU289,IF(#REF!=TRUE,'DATA - økonomi'!AU391,IF(#REF!=TRUE,'DATA - økonomi'!AU391+'DATA - økonomi'!AU289+'DATA - økonomi'!AU187,"")))))/AZ188*1000,"")</f>
        <v/>
      </c>
      <c r="BA291" s="39" t="str">
        <f>IFERROR(IF(#REF!=TRUE,'DATA - økonomi'!AV85,IF(#REF!=TRUE,'DATA - økonomi'!AV187,IF(#REF!=TRUE,'DATA - økonomi'!AV289,IF(#REF!=TRUE,'DATA - økonomi'!AV391,IF(#REF!=TRUE,'DATA - økonomi'!AV391+'DATA - økonomi'!AV289+'DATA - økonomi'!AV187,"")))))/BA188*1000,"")</f>
        <v/>
      </c>
      <c r="BB291" s="39" t="str">
        <f>IFERROR(IF(#REF!=TRUE,'DATA - økonomi'!AW85,IF(#REF!=TRUE,'DATA - økonomi'!AW187,IF(#REF!=TRUE,'DATA - økonomi'!AW289,IF(#REF!=TRUE,'DATA - økonomi'!AW391,IF(#REF!=TRUE,'DATA - økonomi'!AW391+'DATA - økonomi'!AW289+'DATA - økonomi'!AW187,"")))))/BB188*1000,"")</f>
        <v/>
      </c>
      <c r="BC291" s="30"/>
    </row>
    <row r="292" spans="1:55" x14ac:dyDescent="0.25">
      <c r="A292" s="32">
        <v>82</v>
      </c>
      <c r="B292" s="35" t="s">
        <v>94</v>
      </c>
      <c r="C292" s="38" t="str">
        <f t="shared" ref="C292:L292" ca="1" si="572">IFERROR(C86/C$4,"")</f>
        <v/>
      </c>
      <c r="D292" s="38" t="str">
        <f t="shared" ca="1" si="572"/>
        <v/>
      </c>
      <c r="E292" s="38" t="str">
        <f t="shared" ca="1" si="572"/>
        <v/>
      </c>
      <c r="F292" s="38" t="str">
        <f t="shared" ca="1" si="572"/>
        <v/>
      </c>
      <c r="G292" s="38" t="str">
        <f t="shared" ca="1" si="572"/>
        <v/>
      </c>
      <c r="H292" s="38" t="str">
        <f t="shared" ca="1" si="572"/>
        <v/>
      </c>
      <c r="I292" s="38" t="str">
        <f t="shared" ca="1" si="572"/>
        <v/>
      </c>
      <c r="J292" s="38" t="str">
        <f t="shared" ca="1" si="572"/>
        <v/>
      </c>
      <c r="K292" s="38" t="str">
        <f t="shared" ca="1" si="572"/>
        <v/>
      </c>
      <c r="L292" s="38" t="str">
        <f t="shared" ca="1" si="572"/>
        <v/>
      </c>
      <c r="M292" s="38" t="str">
        <f t="shared" ref="M292:N292" ca="1" si="573">IFERROR(M86/M$4,"")</f>
        <v/>
      </c>
      <c r="N292" s="38" t="str">
        <f t="shared" ca="1" si="573"/>
        <v/>
      </c>
      <c r="O292" s="32">
        <v>82</v>
      </c>
      <c r="P292" s="35" t="s">
        <v>94</v>
      </c>
      <c r="Q292" s="38" t="str">
        <f t="shared" ref="Q292:AA292" ca="1" si="574">IFERROR(Q86/Q$4,"")</f>
        <v/>
      </c>
      <c r="R292" s="38" t="str">
        <f t="shared" ca="1" si="574"/>
        <v/>
      </c>
      <c r="S292" s="38" t="str">
        <f t="shared" ca="1" si="574"/>
        <v/>
      </c>
      <c r="T292" s="38" t="str">
        <f t="shared" ca="1" si="574"/>
        <v/>
      </c>
      <c r="U292" s="38" t="str">
        <f t="shared" ca="1" si="574"/>
        <v/>
      </c>
      <c r="V292" s="38" t="str">
        <f t="shared" ca="1" si="574"/>
        <v/>
      </c>
      <c r="W292" s="38" t="str">
        <f t="shared" ca="1" si="574"/>
        <v/>
      </c>
      <c r="X292" s="38" t="str">
        <f t="shared" ca="1" si="574"/>
        <v/>
      </c>
      <c r="Y292" s="38" t="str">
        <f t="shared" ca="1" si="574"/>
        <v/>
      </c>
      <c r="Z292" s="38" t="str">
        <f t="shared" ca="1" si="574"/>
        <v/>
      </c>
      <c r="AA292" s="38" t="str">
        <f t="shared" ca="1" si="574"/>
        <v/>
      </c>
      <c r="AB292" s="38" t="str">
        <f t="shared" ref="AA292:AB292" ca="1" si="575">IFERROR(AB86/AB$4,"")</f>
        <v/>
      </c>
      <c r="AC292" s="32">
        <v>82</v>
      </c>
      <c r="AD292" s="35" t="s">
        <v>94</v>
      </c>
      <c r="AE292" s="38" t="str">
        <f t="shared" ref="AE292:AN292" ca="1" si="576">IFERROR(AE86/AE$4,"")</f>
        <v/>
      </c>
      <c r="AF292" s="38" t="str">
        <f t="shared" ca="1" si="576"/>
        <v/>
      </c>
      <c r="AG292" s="38" t="str">
        <f t="shared" ca="1" si="576"/>
        <v/>
      </c>
      <c r="AH292" s="38" t="str">
        <f t="shared" ca="1" si="576"/>
        <v/>
      </c>
      <c r="AI292" s="38" t="str">
        <f t="shared" ca="1" si="576"/>
        <v/>
      </c>
      <c r="AJ292" s="38" t="str">
        <f t="shared" ca="1" si="576"/>
        <v/>
      </c>
      <c r="AK292" s="38" t="str">
        <f t="shared" ca="1" si="576"/>
        <v/>
      </c>
      <c r="AL292" s="38" t="str">
        <f t="shared" ca="1" si="576"/>
        <v/>
      </c>
      <c r="AM292" s="38" t="str">
        <f t="shared" ca="1" si="576"/>
        <v/>
      </c>
      <c r="AN292" s="38" t="str">
        <f t="shared" ca="1" si="576"/>
        <v/>
      </c>
      <c r="AO292" s="38" t="str">
        <f t="shared" ref="AN292:AO292" ca="1" si="577">IFERROR(AO86/AO$4,"")</f>
        <v/>
      </c>
      <c r="AP292" s="30"/>
      <c r="AQ292" s="35" t="s">
        <v>94</v>
      </c>
      <c r="AR292" s="39" t="str">
        <f>IFERROR(IF(#REF!=TRUE,'DATA - økonomi'!AM86,IF(#REF!=TRUE,'DATA - økonomi'!AM188,IF(#REF!=TRUE,'DATA - økonomi'!AM290,IF(#REF!=TRUE,'DATA - økonomi'!AM392,IF(#REF!=TRUE,'DATA - økonomi'!AM392+'DATA - økonomi'!AM290+'DATA - økonomi'!AM188,"")))))/AR189*1000,"")</f>
        <v/>
      </c>
      <c r="AS292" s="39" t="str">
        <f>IFERROR(IF(#REF!=TRUE,'DATA - økonomi'!AN86,IF(#REF!=TRUE,'DATA - økonomi'!AN188,IF(#REF!=TRUE,'DATA - økonomi'!AN290,IF(#REF!=TRUE,'DATA - økonomi'!AN392,IF(#REF!=TRUE,'DATA - økonomi'!AN392+'DATA - økonomi'!AN290+'DATA - økonomi'!AN188,"")))))/AS189*1000,"")</f>
        <v/>
      </c>
      <c r="AT292" s="39" t="str">
        <f>IFERROR(IF(#REF!=TRUE,'DATA - økonomi'!AO86,IF(#REF!=TRUE,'DATA - økonomi'!AO188,IF(#REF!=TRUE,'DATA - økonomi'!AO290,IF(#REF!=TRUE,'DATA - økonomi'!AO392,IF(#REF!=TRUE,'DATA - økonomi'!AO392+'DATA - økonomi'!AO290+'DATA - økonomi'!AO188,"")))))/AT189*1000,"")</f>
        <v/>
      </c>
      <c r="AU292" s="39" t="str">
        <f>IFERROR(IF(#REF!=TRUE,'DATA - økonomi'!AP86,IF(#REF!=TRUE,'DATA - økonomi'!AP188,IF(#REF!=TRUE,'DATA - økonomi'!AP290,IF(#REF!=TRUE,'DATA - økonomi'!AP392,IF(#REF!=TRUE,'DATA - økonomi'!AP392+'DATA - økonomi'!AP290+'DATA - økonomi'!AP188,"")))))/AU189*1000,"")</f>
        <v/>
      </c>
      <c r="AV292" s="39" t="str">
        <f>IFERROR(IF(#REF!=TRUE,'DATA - økonomi'!AQ86,IF(#REF!=TRUE,'DATA - økonomi'!AQ188,IF(#REF!=TRUE,'DATA - økonomi'!AQ290,IF(#REF!=TRUE,'DATA - økonomi'!AQ392,IF(#REF!=TRUE,'DATA - økonomi'!AQ392+'DATA - økonomi'!AQ290+'DATA - økonomi'!AQ188,"")))))/AV189*1000,"")</f>
        <v/>
      </c>
      <c r="AW292" s="39" t="str">
        <f>IFERROR(IF(#REF!=TRUE,'DATA - økonomi'!AR86,IF(#REF!=TRUE,'DATA - økonomi'!AR188,IF(#REF!=TRUE,'DATA - økonomi'!AR290,IF(#REF!=TRUE,'DATA - økonomi'!AR392,IF(#REF!=TRUE,'DATA - økonomi'!AR392+'DATA - økonomi'!AR290+'DATA - økonomi'!AR188,"")))))/AW189*1000,"")</f>
        <v/>
      </c>
      <c r="AX292" s="39" t="str">
        <f>IFERROR(IF(#REF!=TRUE,'DATA - økonomi'!AS86,IF(#REF!=TRUE,'DATA - økonomi'!AS188,IF(#REF!=TRUE,'DATA - økonomi'!AS290,IF(#REF!=TRUE,'DATA - økonomi'!AS392,IF(#REF!=TRUE,'DATA - økonomi'!AS392+'DATA - økonomi'!AS290+'DATA - økonomi'!AS188,"")))))/AX189*1000,"")</f>
        <v/>
      </c>
      <c r="AY292" s="39" t="str">
        <f>IFERROR(IF(#REF!=TRUE,'DATA - økonomi'!AT86,IF(#REF!=TRUE,'DATA - økonomi'!AT188,IF(#REF!=TRUE,'DATA - økonomi'!AT290,IF(#REF!=TRUE,'DATA - økonomi'!AT392,IF(#REF!=TRUE,'DATA - økonomi'!AT392+'DATA - økonomi'!AT290+'DATA - økonomi'!AT188,"")))))/AY189*1000,"")</f>
        <v/>
      </c>
      <c r="AZ292" s="39" t="str">
        <f>IFERROR(IF(#REF!=TRUE,'DATA - økonomi'!AU86,IF(#REF!=TRUE,'DATA - økonomi'!AU188,IF(#REF!=TRUE,'DATA - økonomi'!AU290,IF(#REF!=TRUE,'DATA - økonomi'!AU392,IF(#REF!=TRUE,'DATA - økonomi'!AU392+'DATA - økonomi'!AU290+'DATA - økonomi'!AU188,"")))))/AZ189*1000,"")</f>
        <v/>
      </c>
      <c r="BA292" s="39" t="str">
        <f>IFERROR(IF(#REF!=TRUE,'DATA - økonomi'!AV86,IF(#REF!=TRUE,'DATA - økonomi'!AV188,IF(#REF!=TRUE,'DATA - økonomi'!AV290,IF(#REF!=TRUE,'DATA - økonomi'!AV392,IF(#REF!=TRUE,'DATA - økonomi'!AV392+'DATA - økonomi'!AV290+'DATA - økonomi'!AV188,"")))))/BA189*1000,"")</f>
        <v/>
      </c>
      <c r="BB292" s="39" t="str">
        <f>IFERROR(IF(#REF!=TRUE,'DATA - økonomi'!AW86,IF(#REF!=TRUE,'DATA - økonomi'!AW188,IF(#REF!=TRUE,'DATA - økonomi'!AW290,IF(#REF!=TRUE,'DATA - økonomi'!AW392,IF(#REF!=TRUE,'DATA - økonomi'!AW392+'DATA - økonomi'!AW290+'DATA - økonomi'!AW188,"")))))/BB189*1000,"")</f>
        <v/>
      </c>
      <c r="BC292" s="30"/>
    </row>
    <row r="293" spans="1:55" x14ac:dyDescent="0.25">
      <c r="A293" s="32">
        <v>83</v>
      </c>
      <c r="B293" s="35" t="s">
        <v>95</v>
      </c>
      <c r="C293" s="38" t="str">
        <f t="shared" ref="C293:L293" ca="1" si="578">IFERROR(C87/C$4,"")</f>
        <v/>
      </c>
      <c r="D293" s="38" t="str">
        <f t="shared" ca="1" si="578"/>
        <v/>
      </c>
      <c r="E293" s="38" t="str">
        <f t="shared" ca="1" si="578"/>
        <v/>
      </c>
      <c r="F293" s="38" t="str">
        <f t="shared" ca="1" si="578"/>
        <v/>
      </c>
      <c r="G293" s="38" t="str">
        <f t="shared" ca="1" si="578"/>
        <v/>
      </c>
      <c r="H293" s="38" t="str">
        <f t="shared" ca="1" si="578"/>
        <v/>
      </c>
      <c r="I293" s="38" t="str">
        <f t="shared" ca="1" si="578"/>
        <v/>
      </c>
      <c r="J293" s="38" t="str">
        <f t="shared" ca="1" si="578"/>
        <v/>
      </c>
      <c r="K293" s="38" t="str">
        <f t="shared" ca="1" si="578"/>
        <v/>
      </c>
      <c r="L293" s="38" t="str">
        <f t="shared" ca="1" si="578"/>
        <v/>
      </c>
      <c r="M293" s="38" t="str">
        <f t="shared" ref="M293:N293" ca="1" si="579">IFERROR(M87/M$4,"")</f>
        <v/>
      </c>
      <c r="N293" s="38" t="str">
        <f t="shared" ca="1" si="579"/>
        <v/>
      </c>
      <c r="O293" s="32">
        <v>83</v>
      </c>
      <c r="P293" s="35" t="s">
        <v>95</v>
      </c>
      <c r="Q293" s="38" t="str">
        <f t="shared" ref="Q293:AA293" ca="1" si="580">IFERROR(Q87/Q$4,"")</f>
        <v/>
      </c>
      <c r="R293" s="38" t="str">
        <f t="shared" ca="1" si="580"/>
        <v/>
      </c>
      <c r="S293" s="38" t="str">
        <f t="shared" ca="1" si="580"/>
        <v/>
      </c>
      <c r="T293" s="38" t="str">
        <f t="shared" ca="1" si="580"/>
        <v/>
      </c>
      <c r="U293" s="38" t="str">
        <f t="shared" ca="1" si="580"/>
        <v/>
      </c>
      <c r="V293" s="38" t="str">
        <f t="shared" ca="1" si="580"/>
        <v/>
      </c>
      <c r="W293" s="38" t="str">
        <f t="shared" ca="1" si="580"/>
        <v/>
      </c>
      <c r="X293" s="38" t="str">
        <f t="shared" ca="1" si="580"/>
        <v/>
      </c>
      <c r="Y293" s="38" t="str">
        <f t="shared" ca="1" si="580"/>
        <v/>
      </c>
      <c r="Z293" s="38" t="str">
        <f t="shared" ca="1" si="580"/>
        <v/>
      </c>
      <c r="AA293" s="38" t="str">
        <f t="shared" ca="1" si="580"/>
        <v/>
      </c>
      <c r="AB293" s="38" t="str">
        <f t="shared" ref="AA293:AB293" ca="1" si="581">IFERROR(AB87/AB$4,"")</f>
        <v/>
      </c>
      <c r="AC293" s="32">
        <v>83</v>
      </c>
      <c r="AD293" s="35" t="s">
        <v>95</v>
      </c>
      <c r="AE293" s="38" t="str">
        <f t="shared" ref="AE293:AN293" ca="1" si="582">IFERROR(AE87/AE$4,"")</f>
        <v/>
      </c>
      <c r="AF293" s="38" t="str">
        <f t="shared" ca="1" si="582"/>
        <v/>
      </c>
      <c r="AG293" s="38" t="str">
        <f t="shared" ca="1" si="582"/>
        <v/>
      </c>
      <c r="AH293" s="38" t="str">
        <f t="shared" ca="1" si="582"/>
        <v/>
      </c>
      <c r="AI293" s="38" t="str">
        <f t="shared" ca="1" si="582"/>
        <v/>
      </c>
      <c r="AJ293" s="38" t="str">
        <f t="shared" ca="1" si="582"/>
        <v/>
      </c>
      <c r="AK293" s="38" t="str">
        <f t="shared" ca="1" si="582"/>
        <v/>
      </c>
      <c r="AL293" s="38" t="str">
        <f t="shared" ca="1" si="582"/>
        <v/>
      </c>
      <c r="AM293" s="38" t="str">
        <f t="shared" ca="1" si="582"/>
        <v/>
      </c>
      <c r="AN293" s="38" t="str">
        <f t="shared" ca="1" si="582"/>
        <v/>
      </c>
      <c r="AO293" s="38" t="str">
        <f t="shared" ref="AN293:AO293" ca="1" si="583">IFERROR(AO87/AO$4,"")</f>
        <v/>
      </c>
      <c r="AP293" s="30"/>
      <c r="AQ293" s="35" t="s">
        <v>95</v>
      </c>
      <c r="AR293" s="39" t="str">
        <f>IFERROR(IF(#REF!=TRUE,'DATA - økonomi'!AM87,IF(#REF!=TRUE,'DATA - økonomi'!AM189,IF(#REF!=TRUE,'DATA - økonomi'!AM291,IF(#REF!=TRUE,'DATA - økonomi'!AM393,IF(#REF!=TRUE,'DATA - økonomi'!AM393+'DATA - økonomi'!AM291+'DATA - økonomi'!AM189,"")))))/AR190*1000,"")</f>
        <v/>
      </c>
      <c r="AS293" s="39" t="str">
        <f>IFERROR(IF(#REF!=TRUE,'DATA - økonomi'!AN87,IF(#REF!=TRUE,'DATA - økonomi'!AN189,IF(#REF!=TRUE,'DATA - økonomi'!AN291,IF(#REF!=TRUE,'DATA - økonomi'!AN393,IF(#REF!=TRUE,'DATA - økonomi'!AN393+'DATA - økonomi'!AN291+'DATA - økonomi'!AN189,"")))))/AS190*1000,"")</f>
        <v/>
      </c>
      <c r="AT293" s="39" t="str">
        <f>IFERROR(IF(#REF!=TRUE,'DATA - økonomi'!AO87,IF(#REF!=TRUE,'DATA - økonomi'!AO189,IF(#REF!=TRUE,'DATA - økonomi'!AO291,IF(#REF!=TRUE,'DATA - økonomi'!AO393,IF(#REF!=TRUE,'DATA - økonomi'!AO393+'DATA - økonomi'!AO291+'DATA - økonomi'!AO189,"")))))/AT190*1000,"")</f>
        <v/>
      </c>
      <c r="AU293" s="39" t="str">
        <f>IFERROR(IF(#REF!=TRUE,'DATA - økonomi'!AP87,IF(#REF!=TRUE,'DATA - økonomi'!AP189,IF(#REF!=TRUE,'DATA - økonomi'!AP291,IF(#REF!=TRUE,'DATA - økonomi'!AP393,IF(#REF!=TRUE,'DATA - økonomi'!AP393+'DATA - økonomi'!AP291+'DATA - økonomi'!AP189,"")))))/AU190*1000,"")</f>
        <v/>
      </c>
      <c r="AV293" s="39" t="str">
        <f>IFERROR(IF(#REF!=TRUE,'DATA - økonomi'!AQ87,IF(#REF!=TRUE,'DATA - økonomi'!AQ189,IF(#REF!=TRUE,'DATA - økonomi'!AQ291,IF(#REF!=TRUE,'DATA - økonomi'!AQ393,IF(#REF!=TRUE,'DATA - økonomi'!AQ393+'DATA - økonomi'!AQ291+'DATA - økonomi'!AQ189,"")))))/AV190*1000,"")</f>
        <v/>
      </c>
      <c r="AW293" s="39" t="str">
        <f>IFERROR(IF(#REF!=TRUE,'DATA - økonomi'!AR87,IF(#REF!=TRUE,'DATA - økonomi'!AR189,IF(#REF!=TRUE,'DATA - økonomi'!AR291,IF(#REF!=TRUE,'DATA - økonomi'!AR393,IF(#REF!=TRUE,'DATA - økonomi'!AR393+'DATA - økonomi'!AR291+'DATA - økonomi'!AR189,"")))))/AW190*1000,"")</f>
        <v/>
      </c>
      <c r="AX293" s="39" t="str">
        <f>IFERROR(IF(#REF!=TRUE,'DATA - økonomi'!AS87,IF(#REF!=TRUE,'DATA - økonomi'!AS189,IF(#REF!=TRUE,'DATA - økonomi'!AS291,IF(#REF!=TRUE,'DATA - økonomi'!AS393,IF(#REF!=TRUE,'DATA - økonomi'!AS393+'DATA - økonomi'!AS291+'DATA - økonomi'!AS189,"")))))/AX190*1000,"")</f>
        <v/>
      </c>
      <c r="AY293" s="39" t="str">
        <f>IFERROR(IF(#REF!=TRUE,'DATA - økonomi'!AT87,IF(#REF!=TRUE,'DATA - økonomi'!AT189,IF(#REF!=TRUE,'DATA - økonomi'!AT291,IF(#REF!=TRUE,'DATA - økonomi'!AT393,IF(#REF!=TRUE,'DATA - økonomi'!AT393+'DATA - økonomi'!AT291+'DATA - økonomi'!AT189,"")))))/AY190*1000,"")</f>
        <v/>
      </c>
      <c r="AZ293" s="39" t="str">
        <f>IFERROR(IF(#REF!=TRUE,'DATA - økonomi'!AU87,IF(#REF!=TRUE,'DATA - økonomi'!AU189,IF(#REF!=TRUE,'DATA - økonomi'!AU291,IF(#REF!=TRUE,'DATA - økonomi'!AU393,IF(#REF!=TRUE,'DATA - økonomi'!AU393+'DATA - økonomi'!AU291+'DATA - økonomi'!AU189,"")))))/AZ190*1000,"")</f>
        <v/>
      </c>
      <c r="BA293" s="39" t="str">
        <f>IFERROR(IF(#REF!=TRUE,'DATA - økonomi'!AV87,IF(#REF!=TRUE,'DATA - økonomi'!AV189,IF(#REF!=TRUE,'DATA - økonomi'!AV291,IF(#REF!=TRUE,'DATA - økonomi'!AV393,IF(#REF!=TRUE,'DATA - økonomi'!AV393+'DATA - økonomi'!AV291+'DATA - økonomi'!AV189,"")))))/BA190*1000,"")</f>
        <v/>
      </c>
      <c r="BB293" s="39" t="str">
        <f>IFERROR(IF(#REF!=TRUE,'DATA - økonomi'!AW87,IF(#REF!=TRUE,'DATA - økonomi'!AW189,IF(#REF!=TRUE,'DATA - økonomi'!AW291,IF(#REF!=TRUE,'DATA - økonomi'!AW393,IF(#REF!=TRUE,'DATA - økonomi'!AW393+'DATA - økonomi'!AW291+'DATA - økonomi'!AW189,"")))))/BB190*1000,"")</f>
        <v/>
      </c>
      <c r="BC293" s="30"/>
    </row>
    <row r="294" spans="1:55" x14ac:dyDescent="0.25">
      <c r="A294" s="32">
        <v>84</v>
      </c>
      <c r="B294" s="35" t="s">
        <v>96</v>
      </c>
      <c r="C294" s="38" t="str">
        <f t="shared" ref="C294:L294" ca="1" si="584">IFERROR(C88/C$4,"")</f>
        <v/>
      </c>
      <c r="D294" s="38" t="str">
        <f t="shared" ca="1" si="584"/>
        <v/>
      </c>
      <c r="E294" s="38" t="str">
        <f t="shared" ca="1" si="584"/>
        <v/>
      </c>
      <c r="F294" s="38" t="str">
        <f t="shared" ca="1" si="584"/>
        <v/>
      </c>
      <c r="G294" s="38" t="str">
        <f t="shared" ca="1" si="584"/>
        <v/>
      </c>
      <c r="H294" s="38" t="str">
        <f t="shared" ca="1" si="584"/>
        <v/>
      </c>
      <c r="I294" s="38" t="str">
        <f t="shared" ca="1" si="584"/>
        <v/>
      </c>
      <c r="J294" s="38" t="str">
        <f t="shared" ca="1" si="584"/>
        <v/>
      </c>
      <c r="K294" s="38" t="str">
        <f t="shared" ca="1" si="584"/>
        <v/>
      </c>
      <c r="L294" s="38" t="str">
        <f t="shared" ca="1" si="584"/>
        <v/>
      </c>
      <c r="M294" s="38" t="str">
        <f t="shared" ref="M294:N294" ca="1" si="585">IFERROR(M88/M$4,"")</f>
        <v/>
      </c>
      <c r="N294" s="38" t="str">
        <f t="shared" ca="1" si="585"/>
        <v/>
      </c>
      <c r="O294" s="32">
        <v>84</v>
      </c>
      <c r="P294" s="35" t="s">
        <v>96</v>
      </c>
      <c r="Q294" s="38" t="str">
        <f t="shared" ref="Q294:AA294" ca="1" si="586">IFERROR(Q88/Q$4,"")</f>
        <v/>
      </c>
      <c r="R294" s="38" t="str">
        <f t="shared" ca="1" si="586"/>
        <v/>
      </c>
      <c r="S294" s="38" t="str">
        <f t="shared" ca="1" si="586"/>
        <v/>
      </c>
      <c r="T294" s="38" t="str">
        <f t="shared" ca="1" si="586"/>
        <v/>
      </c>
      <c r="U294" s="38" t="str">
        <f t="shared" ca="1" si="586"/>
        <v/>
      </c>
      <c r="V294" s="38" t="str">
        <f t="shared" ca="1" si="586"/>
        <v/>
      </c>
      <c r="W294" s="38" t="str">
        <f t="shared" ca="1" si="586"/>
        <v/>
      </c>
      <c r="X294" s="38" t="str">
        <f t="shared" ca="1" si="586"/>
        <v/>
      </c>
      <c r="Y294" s="38" t="str">
        <f t="shared" ca="1" si="586"/>
        <v/>
      </c>
      <c r="Z294" s="38" t="str">
        <f t="shared" ca="1" si="586"/>
        <v/>
      </c>
      <c r="AA294" s="38" t="str">
        <f t="shared" ca="1" si="586"/>
        <v/>
      </c>
      <c r="AB294" s="38" t="str">
        <f t="shared" ref="AA294:AB294" ca="1" si="587">IFERROR(AB88/AB$4,"")</f>
        <v/>
      </c>
      <c r="AC294" s="32">
        <v>84</v>
      </c>
      <c r="AD294" s="35" t="s">
        <v>96</v>
      </c>
      <c r="AE294" s="38" t="str">
        <f t="shared" ref="AE294:AN294" ca="1" si="588">IFERROR(AE88/AE$4,"")</f>
        <v/>
      </c>
      <c r="AF294" s="38" t="str">
        <f t="shared" ca="1" si="588"/>
        <v/>
      </c>
      <c r="AG294" s="38" t="str">
        <f t="shared" ca="1" si="588"/>
        <v/>
      </c>
      <c r="AH294" s="38" t="str">
        <f t="shared" ca="1" si="588"/>
        <v/>
      </c>
      <c r="AI294" s="38" t="str">
        <f t="shared" ca="1" si="588"/>
        <v/>
      </c>
      <c r="AJ294" s="38" t="str">
        <f t="shared" ca="1" si="588"/>
        <v/>
      </c>
      <c r="AK294" s="38" t="str">
        <f t="shared" ca="1" si="588"/>
        <v/>
      </c>
      <c r="AL294" s="38" t="str">
        <f t="shared" ca="1" si="588"/>
        <v/>
      </c>
      <c r="AM294" s="38" t="str">
        <f t="shared" ca="1" si="588"/>
        <v/>
      </c>
      <c r="AN294" s="38" t="str">
        <f t="shared" ca="1" si="588"/>
        <v/>
      </c>
      <c r="AO294" s="38" t="str">
        <f t="shared" ref="AN294:AO294" ca="1" si="589">IFERROR(AO88/AO$4,"")</f>
        <v/>
      </c>
      <c r="AP294" s="30"/>
      <c r="AQ294" s="35" t="s">
        <v>96</v>
      </c>
      <c r="AR294" s="39" t="str">
        <f>IFERROR(IF(#REF!=TRUE,'DATA - økonomi'!AM88,IF(#REF!=TRUE,'DATA - økonomi'!AM190,IF(#REF!=TRUE,'DATA - økonomi'!AM292,IF(#REF!=TRUE,'DATA - økonomi'!AM394,IF(#REF!=TRUE,'DATA - økonomi'!AM394+'DATA - økonomi'!AM292+'DATA - økonomi'!AM190,"")))))/AR191*1000,"")</f>
        <v/>
      </c>
      <c r="AS294" s="39" t="str">
        <f>IFERROR(IF(#REF!=TRUE,'DATA - økonomi'!AN88,IF(#REF!=TRUE,'DATA - økonomi'!AN190,IF(#REF!=TRUE,'DATA - økonomi'!AN292,IF(#REF!=TRUE,'DATA - økonomi'!AN394,IF(#REF!=TRUE,'DATA - økonomi'!AN394+'DATA - økonomi'!AN292+'DATA - økonomi'!AN190,"")))))/AS191*1000,"")</f>
        <v/>
      </c>
      <c r="AT294" s="39" t="str">
        <f>IFERROR(IF(#REF!=TRUE,'DATA - økonomi'!AO88,IF(#REF!=TRUE,'DATA - økonomi'!AO190,IF(#REF!=TRUE,'DATA - økonomi'!AO292,IF(#REF!=TRUE,'DATA - økonomi'!AO394,IF(#REF!=TRUE,'DATA - økonomi'!AO394+'DATA - økonomi'!AO292+'DATA - økonomi'!AO190,"")))))/AT191*1000,"")</f>
        <v/>
      </c>
      <c r="AU294" s="39" t="str">
        <f>IFERROR(IF(#REF!=TRUE,'DATA - økonomi'!AP88,IF(#REF!=TRUE,'DATA - økonomi'!AP190,IF(#REF!=TRUE,'DATA - økonomi'!AP292,IF(#REF!=TRUE,'DATA - økonomi'!AP394,IF(#REF!=TRUE,'DATA - økonomi'!AP394+'DATA - økonomi'!AP292+'DATA - økonomi'!AP190,"")))))/AU191*1000,"")</f>
        <v/>
      </c>
      <c r="AV294" s="39" t="str">
        <f>IFERROR(IF(#REF!=TRUE,'DATA - økonomi'!AQ88,IF(#REF!=TRUE,'DATA - økonomi'!AQ190,IF(#REF!=TRUE,'DATA - økonomi'!AQ292,IF(#REF!=TRUE,'DATA - økonomi'!AQ394,IF(#REF!=TRUE,'DATA - økonomi'!AQ394+'DATA - økonomi'!AQ292+'DATA - økonomi'!AQ190,"")))))/AV191*1000,"")</f>
        <v/>
      </c>
      <c r="AW294" s="39" t="str">
        <f>IFERROR(IF(#REF!=TRUE,'DATA - økonomi'!AR88,IF(#REF!=TRUE,'DATA - økonomi'!AR190,IF(#REF!=TRUE,'DATA - økonomi'!AR292,IF(#REF!=TRUE,'DATA - økonomi'!AR394,IF(#REF!=TRUE,'DATA - økonomi'!AR394+'DATA - økonomi'!AR292+'DATA - økonomi'!AR190,"")))))/AW191*1000,"")</f>
        <v/>
      </c>
      <c r="AX294" s="39" t="str">
        <f>IFERROR(IF(#REF!=TRUE,'DATA - økonomi'!AS88,IF(#REF!=TRUE,'DATA - økonomi'!AS190,IF(#REF!=TRUE,'DATA - økonomi'!AS292,IF(#REF!=TRUE,'DATA - økonomi'!AS394,IF(#REF!=TRUE,'DATA - økonomi'!AS394+'DATA - økonomi'!AS292+'DATA - økonomi'!AS190,"")))))/AX191*1000,"")</f>
        <v/>
      </c>
      <c r="AY294" s="39" t="str">
        <f>IFERROR(IF(#REF!=TRUE,'DATA - økonomi'!AT88,IF(#REF!=TRUE,'DATA - økonomi'!AT190,IF(#REF!=TRUE,'DATA - økonomi'!AT292,IF(#REF!=TRUE,'DATA - økonomi'!AT394,IF(#REF!=TRUE,'DATA - økonomi'!AT394+'DATA - økonomi'!AT292+'DATA - økonomi'!AT190,"")))))/AY191*1000,"")</f>
        <v/>
      </c>
      <c r="AZ294" s="39" t="str">
        <f>IFERROR(IF(#REF!=TRUE,'DATA - økonomi'!AU88,IF(#REF!=TRUE,'DATA - økonomi'!AU190,IF(#REF!=TRUE,'DATA - økonomi'!AU292,IF(#REF!=TRUE,'DATA - økonomi'!AU394,IF(#REF!=TRUE,'DATA - økonomi'!AU394+'DATA - økonomi'!AU292+'DATA - økonomi'!AU190,"")))))/AZ191*1000,"")</f>
        <v/>
      </c>
      <c r="BA294" s="39" t="str">
        <f>IFERROR(IF(#REF!=TRUE,'DATA - økonomi'!AV88,IF(#REF!=TRUE,'DATA - økonomi'!AV190,IF(#REF!=TRUE,'DATA - økonomi'!AV292,IF(#REF!=TRUE,'DATA - økonomi'!AV394,IF(#REF!=TRUE,'DATA - økonomi'!AV394+'DATA - økonomi'!AV292+'DATA - økonomi'!AV190,"")))))/BA191*1000,"")</f>
        <v/>
      </c>
      <c r="BB294" s="39" t="str">
        <f>IFERROR(IF(#REF!=TRUE,'DATA - økonomi'!AW88,IF(#REF!=TRUE,'DATA - økonomi'!AW190,IF(#REF!=TRUE,'DATA - økonomi'!AW292,IF(#REF!=TRUE,'DATA - økonomi'!AW394,IF(#REF!=TRUE,'DATA - økonomi'!AW394+'DATA - økonomi'!AW292+'DATA - økonomi'!AW190,"")))))/BB191*1000,"")</f>
        <v/>
      </c>
      <c r="BC294" s="30"/>
    </row>
    <row r="295" spans="1:55" x14ac:dyDescent="0.25">
      <c r="A295" s="32">
        <v>85</v>
      </c>
      <c r="B295" s="35" t="s">
        <v>97</v>
      </c>
      <c r="C295" s="38" t="str">
        <f t="shared" ref="C295:L295" ca="1" si="590">IFERROR(C89/C$4,"")</f>
        <v/>
      </c>
      <c r="D295" s="38" t="str">
        <f t="shared" ca="1" si="590"/>
        <v/>
      </c>
      <c r="E295" s="38" t="str">
        <f t="shared" ca="1" si="590"/>
        <v/>
      </c>
      <c r="F295" s="38" t="str">
        <f t="shared" ca="1" si="590"/>
        <v/>
      </c>
      <c r="G295" s="38" t="str">
        <f t="shared" ca="1" si="590"/>
        <v/>
      </c>
      <c r="H295" s="38" t="str">
        <f t="shared" ca="1" si="590"/>
        <v/>
      </c>
      <c r="I295" s="38" t="str">
        <f t="shared" ca="1" si="590"/>
        <v/>
      </c>
      <c r="J295" s="38" t="str">
        <f t="shared" ca="1" si="590"/>
        <v/>
      </c>
      <c r="K295" s="38" t="str">
        <f t="shared" ca="1" si="590"/>
        <v/>
      </c>
      <c r="L295" s="38" t="str">
        <f t="shared" ca="1" si="590"/>
        <v/>
      </c>
      <c r="M295" s="38" t="str">
        <f t="shared" ref="M295:N295" ca="1" si="591">IFERROR(M89/M$4,"")</f>
        <v/>
      </c>
      <c r="N295" s="38" t="str">
        <f t="shared" ca="1" si="591"/>
        <v/>
      </c>
      <c r="O295" s="32">
        <v>85</v>
      </c>
      <c r="P295" s="35" t="s">
        <v>97</v>
      </c>
      <c r="Q295" s="38" t="str">
        <f t="shared" ref="Q295:AA295" ca="1" si="592">IFERROR(Q89/Q$4,"")</f>
        <v/>
      </c>
      <c r="R295" s="38" t="str">
        <f t="shared" ca="1" si="592"/>
        <v/>
      </c>
      <c r="S295" s="38" t="str">
        <f t="shared" ca="1" si="592"/>
        <v/>
      </c>
      <c r="T295" s="38" t="str">
        <f t="shared" ca="1" si="592"/>
        <v/>
      </c>
      <c r="U295" s="38" t="str">
        <f t="shared" ca="1" si="592"/>
        <v/>
      </c>
      <c r="V295" s="38" t="str">
        <f t="shared" ca="1" si="592"/>
        <v/>
      </c>
      <c r="W295" s="38" t="str">
        <f t="shared" ca="1" si="592"/>
        <v/>
      </c>
      <c r="X295" s="38" t="str">
        <f t="shared" ca="1" si="592"/>
        <v/>
      </c>
      <c r="Y295" s="38" t="str">
        <f t="shared" ca="1" si="592"/>
        <v/>
      </c>
      <c r="Z295" s="38" t="str">
        <f t="shared" ca="1" si="592"/>
        <v/>
      </c>
      <c r="AA295" s="38" t="str">
        <f t="shared" ca="1" si="592"/>
        <v/>
      </c>
      <c r="AB295" s="38" t="str">
        <f t="shared" ref="AA295:AB295" ca="1" si="593">IFERROR(AB89/AB$4,"")</f>
        <v/>
      </c>
      <c r="AC295" s="32">
        <v>85</v>
      </c>
      <c r="AD295" s="35" t="s">
        <v>97</v>
      </c>
      <c r="AE295" s="38" t="str">
        <f t="shared" ref="AE295:AN295" ca="1" si="594">IFERROR(AE89/AE$4,"")</f>
        <v/>
      </c>
      <c r="AF295" s="38" t="str">
        <f t="shared" ca="1" si="594"/>
        <v/>
      </c>
      <c r="AG295" s="38" t="str">
        <f t="shared" ca="1" si="594"/>
        <v/>
      </c>
      <c r="AH295" s="38" t="str">
        <f t="shared" ca="1" si="594"/>
        <v/>
      </c>
      <c r="AI295" s="38" t="str">
        <f t="shared" ca="1" si="594"/>
        <v/>
      </c>
      <c r="AJ295" s="38" t="str">
        <f t="shared" ca="1" si="594"/>
        <v/>
      </c>
      <c r="AK295" s="38" t="str">
        <f t="shared" ca="1" si="594"/>
        <v/>
      </c>
      <c r="AL295" s="38" t="str">
        <f t="shared" ca="1" si="594"/>
        <v/>
      </c>
      <c r="AM295" s="38" t="str">
        <f t="shared" ca="1" si="594"/>
        <v/>
      </c>
      <c r="AN295" s="38" t="str">
        <f t="shared" ca="1" si="594"/>
        <v/>
      </c>
      <c r="AO295" s="38" t="str">
        <f t="shared" ref="AN295:AO295" ca="1" si="595">IFERROR(AO89/AO$4,"")</f>
        <v/>
      </c>
      <c r="AP295" s="30"/>
      <c r="AQ295" s="35" t="s">
        <v>97</v>
      </c>
      <c r="AR295" s="39" t="str">
        <f>IFERROR(IF(#REF!=TRUE,'DATA - økonomi'!AM89,IF(#REF!=TRUE,'DATA - økonomi'!AM191,IF(#REF!=TRUE,'DATA - økonomi'!AM293,IF(#REF!=TRUE,'DATA - økonomi'!AM395,IF(#REF!=TRUE,'DATA - økonomi'!AM395+'DATA - økonomi'!AM293+'DATA - økonomi'!AM191,"")))))/AR192*1000,"")</f>
        <v/>
      </c>
      <c r="AS295" s="39" t="str">
        <f>IFERROR(IF(#REF!=TRUE,'DATA - økonomi'!AN89,IF(#REF!=TRUE,'DATA - økonomi'!AN191,IF(#REF!=TRUE,'DATA - økonomi'!AN293,IF(#REF!=TRUE,'DATA - økonomi'!AN395,IF(#REF!=TRUE,'DATA - økonomi'!AN395+'DATA - økonomi'!AN293+'DATA - økonomi'!AN191,"")))))/AS192*1000,"")</f>
        <v/>
      </c>
      <c r="AT295" s="39" t="str">
        <f>IFERROR(IF(#REF!=TRUE,'DATA - økonomi'!AO89,IF(#REF!=TRUE,'DATA - økonomi'!AO191,IF(#REF!=TRUE,'DATA - økonomi'!AO293,IF(#REF!=TRUE,'DATA - økonomi'!AO395,IF(#REF!=TRUE,'DATA - økonomi'!AO395+'DATA - økonomi'!AO293+'DATA - økonomi'!AO191,"")))))/AT192*1000,"")</f>
        <v/>
      </c>
      <c r="AU295" s="39" t="str">
        <f>IFERROR(IF(#REF!=TRUE,'DATA - økonomi'!AP89,IF(#REF!=TRUE,'DATA - økonomi'!AP191,IF(#REF!=TRUE,'DATA - økonomi'!AP293,IF(#REF!=TRUE,'DATA - økonomi'!AP395,IF(#REF!=TRUE,'DATA - økonomi'!AP395+'DATA - økonomi'!AP293+'DATA - økonomi'!AP191,"")))))/AU192*1000,"")</f>
        <v/>
      </c>
      <c r="AV295" s="39" t="str">
        <f>IFERROR(IF(#REF!=TRUE,'DATA - økonomi'!AQ89,IF(#REF!=TRUE,'DATA - økonomi'!AQ191,IF(#REF!=TRUE,'DATA - økonomi'!AQ293,IF(#REF!=TRUE,'DATA - økonomi'!AQ395,IF(#REF!=TRUE,'DATA - økonomi'!AQ395+'DATA - økonomi'!AQ293+'DATA - økonomi'!AQ191,"")))))/AV192*1000,"")</f>
        <v/>
      </c>
      <c r="AW295" s="39" t="str">
        <f>IFERROR(IF(#REF!=TRUE,'DATA - økonomi'!AR89,IF(#REF!=TRUE,'DATA - økonomi'!AR191,IF(#REF!=TRUE,'DATA - økonomi'!AR293,IF(#REF!=TRUE,'DATA - økonomi'!AR395,IF(#REF!=TRUE,'DATA - økonomi'!AR395+'DATA - økonomi'!AR293+'DATA - økonomi'!AR191,"")))))/AW192*1000,"")</f>
        <v/>
      </c>
      <c r="AX295" s="39" t="str">
        <f>IFERROR(IF(#REF!=TRUE,'DATA - økonomi'!AS89,IF(#REF!=TRUE,'DATA - økonomi'!AS191,IF(#REF!=TRUE,'DATA - økonomi'!AS293,IF(#REF!=TRUE,'DATA - økonomi'!AS395,IF(#REF!=TRUE,'DATA - økonomi'!AS395+'DATA - økonomi'!AS293+'DATA - økonomi'!AS191,"")))))/AX192*1000,"")</f>
        <v/>
      </c>
      <c r="AY295" s="39" t="str">
        <f>IFERROR(IF(#REF!=TRUE,'DATA - økonomi'!AT89,IF(#REF!=TRUE,'DATA - økonomi'!AT191,IF(#REF!=TRUE,'DATA - økonomi'!AT293,IF(#REF!=TRUE,'DATA - økonomi'!AT395,IF(#REF!=TRUE,'DATA - økonomi'!AT395+'DATA - økonomi'!AT293+'DATA - økonomi'!AT191,"")))))/AY192*1000,"")</f>
        <v/>
      </c>
      <c r="AZ295" s="39" t="str">
        <f>IFERROR(IF(#REF!=TRUE,'DATA - økonomi'!AU89,IF(#REF!=TRUE,'DATA - økonomi'!AU191,IF(#REF!=TRUE,'DATA - økonomi'!AU293,IF(#REF!=TRUE,'DATA - økonomi'!AU395,IF(#REF!=TRUE,'DATA - økonomi'!AU395+'DATA - økonomi'!AU293+'DATA - økonomi'!AU191,"")))))/AZ192*1000,"")</f>
        <v/>
      </c>
      <c r="BA295" s="39" t="str">
        <f>IFERROR(IF(#REF!=TRUE,'DATA - økonomi'!AV89,IF(#REF!=TRUE,'DATA - økonomi'!AV191,IF(#REF!=TRUE,'DATA - økonomi'!AV293,IF(#REF!=TRUE,'DATA - økonomi'!AV395,IF(#REF!=TRUE,'DATA - økonomi'!AV395+'DATA - økonomi'!AV293+'DATA - økonomi'!AV191,"")))))/BA192*1000,"")</f>
        <v/>
      </c>
      <c r="BB295" s="39" t="str">
        <f>IFERROR(IF(#REF!=TRUE,'DATA - økonomi'!AW89,IF(#REF!=TRUE,'DATA - økonomi'!AW191,IF(#REF!=TRUE,'DATA - økonomi'!AW293,IF(#REF!=TRUE,'DATA - økonomi'!AW395,IF(#REF!=TRUE,'DATA - økonomi'!AW395+'DATA - økonomi'!AW293+'DATA - økonomi'!AW191,"")))))/BB192*1000,"")</f>
        <v/>
      </c>
      <c r="BC295" s="30"/>
    </row>
    <row r="296" spans="1:55" x14ac:dyDescent="0.25">
      <c r="A296" s="32">
        <v>86</v>
      </c>
      <c r="B296" s="35" t="s">
        <v>98</v>
      </c>
      <c r="C296" s="38" t="str">
        <f t="shared" ref="C296:L296" ca="1" si="596">IFERROR(C90/C$4,"")</f>
        <v/>
      </c>
      <c r="D296" s="38" t="str">
        <f t="shared" ca="1" si="596"/>
        <v/>
      </c>
      <c r="E296" s="38" t="str">
        <f t="shared" ca="1" si="596"/>
        <v/>
      </c>
      <c r="F296" s="38" t="str">
        <f t="shared" ca="1" si="596"/>
        <v/>
      </c>
      <c r="G296" s="38" t="str">
        <f t="shared" ca="1" si="596"/>
        <v/>
      </c>
      <c r="H296" s="38" t="str">
        <f t="shared" ca="1" si="596"/>
        <v/>
      </c>
      <c r="I296" s="38" t="str">
        <f t="shared" ca="1" si="596"/>
        <v/>
      </c>
      <c r="J296" s="38" t="str">
        <f t="shared" ca="1" si="596"/>
        <v/>
      </c>
      <c r="K296" s="38" t="str">
        <f t="shared" ca="1" si="596"/>
        <v/>
      </c>
      <c r="L296" s="38" t="str">
        <f t="shared" ca="1" si="596"/>
        <v/>
      </c>
      <c r="M296" s="38" t="str">
        <f t="shared" ref="M296:N296" ca="1" si="597">IFERROR(M90/M$4,"")</f>
        <v/>
      </c>
      <c r="N296" s="38" t="str">
        <f t="shared" ca="1" si="597"/>
        <v/>
      </c>
      <c r="O296" s="32">
        <v>86</v>
      </c>
      <c r="P296" s="35" t="s">
        <v>98</v>
      </c>
      <c r="Q296" s="38" t="str">
        <f t="shared" ref="Q296:AA296" ca="1" si="598">IFERROR(Q90/Q$4,"")</f>
        <v/>
      </c>
      <c r="R296" s="38" t="str">
        <f t="shared" ca="1" si="598"/>
        <v/>
      </c>
      <c r="S296" s="38" t="str">
        <f t="shared" ca="1" si="598"/>
        <v/>
      </c>
      <c r="T296" s="38" t="str">
        <f t="shared" ca="1" si="598"/>
        <v/>
      </c>
      <c r="U296" s="38" t="str">
        <f t="shared" ca="1" si="598"/>
        <v/>
      </c>
      <c r="V296" s="38" t="str">
        <f t="shared" ca="1" si="598"/>
        <v/>
      </c>
      <c r="W296" s="38" t="str">
        <f t="shared" ca="1" si="598"/>
        <v/>
      </c>
      <c r="X296" s="38" t="str">
        <f t="shared" ca="1" si="598"/>
        <v/>
      </c>
      <c r="Y296" s="38" t="str">
        <f t="shared" ca="1" si="598"/>
        <v/>
      </c>
      <c r="Z296" s="38" t="str">
        <f t="shared" ca="1" si="598"/>
        <v/>
      </c>
      <c r="AA296" s="38" t="str">
        <f t="shared" ca="1" si="598"/>
        <v/>
      </c>
      <c r="AB296" s="38" t="str">
        <f t="shared" ref="AA296:AB296" ca="1" si="599">IFERROR(AB90/AB$4,"")</f>
        <v/>
      </c>
      <c r="AC296" s="32">
        <v>86</v>
      </c>
      <c r="AD296" s="35" t="s">
        <v>98</v>
      </c>
      <c r="AE296" s="38" t="str">
        <f t="shared" ref="AE296:AN296" ca="1" si="600">IFERROR(AE90/AE$4,"")</f>
        <v/>
      </c>
      <c r="AF296" s="38" t="str">
        <f t="shared" ca="1" si="600"/>
        <v/>
      </c>
      <c r="AG296" s="38" t="str">
        <f t="shared" ca="1" si="600"/>
        <v/>
      </c>
      <c r="AH296" s="38" t="str">
        <f t="shared" ca="1" si="600"/>
        <v/>
      </c>
      <c r="AI296" s="38" t="str">
        <f t="shared" ca="1" si="600"/>
        <v/>
      </c>
      <c r="AJ296" s="38" t="str">
        <f t="shared" ca="1" si="600"/>
        <v/>
      </c>
      <c r="AK296" s="38" t="str">
        <f t="shared" ca="1" si="600"/>
        <v/>
      </c>
      <c r="AL296" s="38" t="str">
        <f t="shared" ca="1" si="600"/>
        <v/>
      </c>
      <c r="AM296" s="38" t="str">
        <f t="shared" ca="1" si="600"/>
        <v/>
      </c>
      <c r="AN296" s="38" t="str">
        <f t="shared" ca="1" si="600"/>
        <v/>
      </c>
      <c r="AO296" s="38" t="str">
        <f t="shared" ref="AN296:AO296" ca="1" si="601">IFERROR(AO90/AO$4,"")</f>
        <v/>
      </c>
      <c r="AP296" s="30"/>
      <c r="AQ296" s="35" t="s">
        <v>98</v>
      </c>
      <c r="AR296" s="39" t="str">
        <f>IFERROR(IF(#REF!=TRUE,'DATA - økonomi'!AM90,IF(#REF!=TRUE,'DATA - økonomi'!AM192,IF(#REF!=TRUE,'DATA - økonomi'!AM294,IF(#REF!=TRUE,'DATA - økonomi'!AM396,IF(#REF!=TRUE,'DATA - økonomi'!AM396+'DATA - økonomi'!AM294+'DATA - økonomi'!AM192,"")))))/AR193*1000,"")</f>
        <v/>
      </c>
      <c r="AS296" s="39" t="str">
        <f>IFERROR(IF(#REF!=TRUE,'DATA - økonomi'!AN90,IF(#REF!=TRUE,'DATA - økonomi'!AN192,IF(#REF!=TRUE,'DATA - økonomi'!AN294,IF(#REF!=TRUE,'DATA - økonomi'!AN396,IF(#REF!=TRUE,'DATA - økonomi'!AN396+'DATA - økonomi'!AN294+'DATA - økonomi'!AN192,"")))))/AS193*1000,"")</f>
        <v/>
      </c>
      <c r="AT296" s="39" t="str">
        <f>IFERROR(IF(#REF!=TRUE,'DATA - økonomi'!AO90,IF(#REF!=TRUE,'DATA - økonomi'!AO192,IF(#REF!=TRUE,'DATA - økonomi'!AO294,IF(#REF!=TRUE,'DATA - økonomi'!AO396,IF(#REF!=TRUE,'DATA - økonomi'!AO396+'DATA - økonomi'!AO294+'DATA - økonomi'!AO192,"")))))/AT193*1000,"")</f>
        <v/>
      </c>
      <c r="AU296" s="39" t="str">
        <f>IFERROR(IF(#REF!=TRUE,'DATA - økonomi'!AP90,IF(#REF!=TRUE,'DATA - økonomi'!AP192,IF(#REF!=TRUE,'DATA - økonomi'!AP294,IF(#REF!=TRUE,'DATA - økonomi'!AP396,IF(#REF!=TRUE,'DATA - økonomi'!AP396+'DATA - økonomi'!AP294+'DATA - økonomi'!AP192,"")))))/AU193*1000,"")</f>
        <v/>
      </c>
      <c r="AV296" s="39" t="str">
        <f>IFERROR(IF(#REF!=TRUE,'DATA - økonomi'!AQ90,IF(#REF!=TRUE,'DATA - økonomi'!AQ192,IF(#REF!=TRUE,'DATA - økonomi'!AQ294,IF(#REF!=TRUE,'DATA - økonomi'!AQ396,IF(#REF!=TRUE,'DATA - økonomi'!AQ396+'DATA - økonomi'!AQ294+'DATA - økonomi'!AQ192,"")))))/AV193*1000,"")</f>
        <v/>
      </c>
      <c r="AW296" s="39" t="str">
        <f>IFERROR(IF(#REF!=TRUE,'DATA - økonomi'!AR90,IF(#REF!=TRUE,'DATA - økonomi'!AR192,IF(#REF!=TRUE,'DATA - økonomi'!AR294,IF(#REF!=TRUE,'DATA - økonomi'!AR396,IF(#REF!=TRUE,'DATA - økonomi'!AR396+'DATA - økonomi'!AR294+'DATA - økonomi'!AR192,"")))))/AW193*1000,"")</f>
        <v/>
      </c>
      <c r="AX296" s="39" t="str">
        <f>IFERROR(IF(#REF!=TRUE,'DATA - økonomi'!AS90,IF(#REF!=TRUE,'DATA - økonomi'!AS192,IF(#REF!=TRUE,'DATA - økonomi'!AS294,IF(#REF!=TRUE,'DATA - økonomi'!AS396,IF(#REF!=TRUE,'DATA - økonomi'!AS396+'DATA - økonomi'!AS294+'DATA - økonomi'!AS192,"")))))/AX193*1000,"")</f>
        <v/>
      </c>
      <c r="AY296" s="39" t="str">
        <f>IFERROR(IF(#REF!=TRUE,'DATA - økonomi'!AT90,IF(#REF!=TRUE,'DATA - økonomi'!AT192,IF(#REF!=TRUE,'DATA - økonomi'!AT294,IF(#REF!=TRUE,'DATA - økonomi'!AT396,IF(#REF!=TRUE,'DATA - økonomi'!AT396+'DATA - økonomi'!AT294+'DATA - økonomi'!AT192,"")))))/AY193*1000,"")</f>
        <v/>
      </c>
      <c r="AZ296" s="39" t="str">
        <f>IFERROR(IF(#REF!=TRUE,'DATA - økonomi'!AU90,IF(#REF!=TRUE,'DATA - økonomi'!AU192,IF(#REF!=TRUE,'DATA - økonomi'!AU294,IF(#REF!=TRUE,'DATA - økonomi'!AU396,IF(#REF!=TRUE,'DATA - økonomi'!AU396+'DATA - økonomi'!AU294+'DATA - økonomi'!AU192,"")))))/AZ193*1000,"")</f>
        <v/>
      </c>
      <c r="BA296" s="39" t="str">
        <f>IFERROR(IF(#REF!=TRUE,'DATA - økonomi'!AV90,IF(#REF!=TRUE,'DATA - økonomi'!AV192,IF(#REF!=TRUE,'DATA - økonomi'!AV294,IF(#REF!=TRUE,'DATA - økonomi'!AV396,IF(#REF!=TRUE,'DATA - økonomi'!AV396+'DATA - økonomi'!AV294+'DATA - økonomi'!AV192,"")))))/BA193*1000,"")</f>
        <v/>
      </c>
      <c r="BB296" s="39" t="str">
        <f>IFERROR(IF(#REF!=TRUE,'DATA - økonomi'!AW90,IF(#REF!=TRUE,'DATA - økonomi'!AW192,IF(#REF!=TRUE,'DATA - økonomi'!AW294,IF(#REF!=TRUE,'DATA - økonomi'!AW396,IF(#REF!=TRUE,'DATA - økonomi'!AW396+'DATA - økonomi'!AW294+'DATA - økonomi'!AW192,"")))))/BB193*1000,"")</f>
        <v/>
      </c>
      <c r="BC296" s="30"/>
    </row>
    <row r="297" spans="1:55" x14ac:dyDescent="0.25">
      <c r="A297" s="32">
        <v>87</v>
      </c>
      <c r="B297" s="35" t="s">
        <v>99</v>
      </c>
      <c r="C297" s="38" t="str">
        <f t="shared" ref="C297:L297" ca="1" si="602">IFERROR(C91/C$4,"")</f>
        <v/>
      </c>
      <c r="D297" s="38" t="str">
        <f t="shared" ca="1" si="602"/>
        <v/>
      </c>
      <c r="E297" s="38" t="str">
        <f t="shared" ca="1" si="602"/>
        <v/>
      </c>
      <c r="F297" s="38" t="str">
        <f t="shared" ca="1" si="602"/>
        <v/>
      </c>
      <c r="G297" s="38" t="str">
        <f t="shared" ca="1" si="602"/>
        <v/>
      </c>
      <c r="H297" s="38" t="str">
        <f t="shared" ca="1" si="602"/>
        <v/>
      </c>
      <c r="I297" s="38" t="str">
        <f t="shared" ca="1" si="602"/>
        <v/>
      </c>
      <c r="J297" s="38" t="str">
        <f t="shared" ca="1" si="602"/>
        <v/>
      </c>
      <c r="K297" s="38" t="str">
        <f t="shared" ca="1" si="602"/>
        <v/>
      </c>
      <c r="L297" s="38" t="str">
        <f t="shared" ca="1" si="602"/>
        <v/>
      </c>
      <c r="M297" s="38" t="str">
        <f t="shared" ref="M297:N297" ca="1" si="603">IFERROR(M91/M$4,"")</f>
        <v/>
      </c>
      <c r="N297" s="38" t="str">
        <f t="shared" ca="1" si="603"/>
        <v/>
      </c>
      <c r="O297" s="32">
        <v>87</v>
      </c>
      <c r="P297" s="35" t="s">
        <v>99</v>
      </c>
      <c r="Q297" s="38" t="str">
        <f t="shared" ref="Q297:AA297" ca="1" si="604">IFERROR(Q91/Q$4,"")</f>
        <v/>
      </c>
      <c r="R297" s="38" t="str">
        <f t="shared" ca="1" si="604"/>
        <v/>
      </c>
      <c r="S297" s="38" t="str">
        <f t="shared" ca="1" si="604"/>
        <v/>
      </c>
      <c r="T297" s="38" t="str">
        <f t="shared" ca="1" si="604"/>
        <v/>
      </c>
      <c r="U297" s="38" t="str">
        <f t="shared" ca="1" si="604"/>
        <v/>
      </c>
      <c r="V297" s="38" t="str">
        <f t="shared" ca="1" si="604"/>
        <v/>
      </c>
      <c r="W297" s="38" t="str">
        <f t="shared" ca="1" si="604"/>
        <v/>
      </c>
      <c r="X297" s="38" t="str">
        <f t="shared" ca="1" si="604"/>
        <v/>
      </c>
      <c r="Y297" s="38" t="str">
        <f t="shared" ca="1" si="604"/>
        <v/>
      </c>
      <c r="Z297" s="38" t="str">
        <f t="shared" ca="1" si="604"/>
        <v/>
      </c>
      <c r="AA297" s="38" t="str">
        <f t="shared" ca="1" si="604"/>
        <v/>
      </c>
      <c r="AB297" s="38" t="str">
        <f t="shared" ref="AA297:AB297" ca="1" si="605">IFERROR(AB91/AB$4,"")</f>
        <v/>
      </c>
      <c r="AC297" s="32">
        <v>87</v>
      </c>
      <c r="AD297" s="35" t="s">
        <v>99</v>
      </c>
      <c r="AE297" s="38" t="str">
        <f t="shared" ref="AE297:AN297" ca="1" si="606">IFERROR(AE91/AE$4,"")</f>
        <v/>
      </c>
      <c r="AF297" s="38" t="str">
        <f t="shared" ca="1" si="606"/>
        <v/>
      </c>
      <c r="AG297" s="38" t="str">
        <f t="shared" ca="1" si="606"/>
        <v/>
      </c>
      <c r="AH297" s="38" t="str">
        <f t="shared" ca="1" si="606"/>
        <v/>
      </c>
      <c r="AI297" s="38" t="str">
        <f t="shared" ca="1" si="606"/>
        <v/>
      </c>
      <c r="AJ297" s="38" t="str">
        <f t="shared" ca="1" si="606"/>
        <v/>
      </c>
      <c r="AK297" s="38" t="str">
        <f t="shared" ca="1" si="606"/>
        <v/>
      </c>
      <c r="AL297" s="38" t="str">
        <f t="shared" ca="1" si="606"/>
        <v/>
      </c>
      <c r="AM297" s="38" t="str">
        <f t="shared" ca="1" si="606"/>
        <v/>
      </c>
      <c r="AN297" s="38" t="str">
        <f t="shared" ca="1" si="606"/>
        <v/>
      </c>
      <c r="AO297" s="38" t="str">
        <f t="shared" ref="AN297:AO297" ca="1" si="607">IFERROR(AO91/AO$4,"")</f>
        <v/>
      </c>
      <c r="AP297" s="30"/>
      <c r="AQ297" s="35" t="s">
        <v>99</v>
      </c>
      <c r="AR297" s="39" t="str">
        <f>IFERROR(IF(#REF!=TRUE,'DATA - økonomi'!AM91,IF(#REF!=TRUE,'DATA - økonomi'!AM193,IF(#REF!=TRUE,'DATA - økonomi'!AM295,IF(#REF!=TRUE,'DATA - økonomi'!AM397,IF(#REF!=TRUE,'DATA - økonomi'!AM397+'DATA - økonomi'!AM295+'DATA - økonomi'!AM193,"")))))/AR194*1000,"")</f>
        <v/>
      </c>
      <c r="AS297" s="39" t="str">
        <f>IFERROR(IF(#REF!=TRUE,'DATA - økonomi'!AN91,IF(#REF!=TRUE,'DATA - økonomi'!AN193,IF(#REF!=TRUE,'DATA - økonomi'!AN295,IF(#REF!=TRUE,'DATA - økonomi'!AN397,IF(#REF!=TRUE,'DATA - økonomi'!AN397+'DATA - økonomi'!AN295+'DATA - økonomi'!AN193,"")))))/AS194*1000,"")</f>
        <v/>
      </c>
      <c r="AT297" s="39" t="str">
        <f>IFERROR(IF(#REF!=TRUE,'DATA - økonomi'!AO91,IF(#REF!=TRUE,'DATA - økonomi'!AO193,IF(#REF!=TRUE,'DATA - økonomi'!AO295,IF(#REF!=TRUE,'DATA - økonomi'!AO397,IF(#REF!=TRUE,'DATA - økonomi'!AO397+'DATA - økonomi'!AO295+'DATA - økonomi'!AO193,"")))))/AT194*1000,"")</f>
        <v/>
      </c>
      <c r="AU297" s="39" t="str">
        <f>IFERROR(IF(#REF!=TRUE,'DATA - økonomi'!AP91,IF(#REF!=TRUE,'DATA - økonomi'!AP193,IF(#REF!=TRUE,'DATA - økonomi'!AP295,IF(#REF!=TRUE,'DATA - økonomi'!AP397,IF(#REF!=TRUE,'DATA - økonomi'!AP397+'DATA - økonomi'!AP295+'DATA - økonomi'!AP193,"")))))/AU194*1000,"")</f>
        <v/>
      </c>
      <c r="AV297" s="39" t="str">
        <f>IFERROR(IF(#REF!=TRUE,'DATA - økonomi'!AQ91,IF(#REF!=TRUE,'DATA - økonomi'!AQ193,IF(#REF!=TRUE,'DATA - økonomi'!AQ295,IF(#REF!=TRUE,'DATA - økonomi'!AQ397,IF(#REF!=TRUE,'DATA - økonomi'!AQ397+'DATA - økonomi'!AQ295+'DATA - økonomi'!AQ193,"")))))/AV194*1000,"")</f>
        <v/>
      </c>
      <c r="AW297" s="39" t="str">
        <f>IFERROR(IF(#REF!=TRUE,'DATA - økonomi'!AR91,IF(#REF!=TRUE,'DATA - økonomi'!AR193,IF(#REF!=TRUE,'DATA - økonomi'!AR295,IF(#REF!=TRUE,'DATA - økonomi'!AR397,IF(#REF!=TRUE,'DATA - økonomi'!AR397+'DATA - økonomi'!AR295+'DATA - økonomi'!AR193,"")))))/AW194*1000,"")</f>
        <v/>
      </c>
      <c r="AX297" s="39" t="str">
        <f>IFERROR(IF(#REF!=TRUE,'DATA - økonomi'!AS91,IF(#REF!=TRUE,'DATA - økonomi'!AS193,IF(#REF!=TRUE,'DATA - økonomi'!AS295,IF(#REF!=TRUE,'DATA - økonomi'!AS397,IF(#REF!=TRUE,'DATA - økonomi'!AS397+'DATA - økonomi'!AS295+'DATA - økonomi'!AS193,"")))))/AX194*1000,"")</f>
        <v/>
      </c>
      <c r="AY297" s="39" t="str">
        <f>IFERROR(IF(#REF!=TRUE,'DATA - økonomi'!AT91,IF(#REF!=TRUE,'DATA - økonomi'!AT193,IF(#REF!=TRUE,'DATA - økonomi'!AT295,IF(#REF!=TRUE,'DATA - økonomi'!AT397,IF(#REF!=TRUE,'DATA - økonomi'!AT397+'DATA - økonomi'!AT295+'DATA - økonomi'!AT193,"")))))/AY194*1000,"")</f>
        <v/>
      </c>
      <c r="AZ297" s="39" t="str">
        <f>IFERROR(IF(#REF!=TRUE,'DATA - økonomi'!AU91,IF(#REF!=TRUE,'DATA - økonomi'!AU193,IF(#REF!=TRUE,'DATA - økonomi'!AU295,IF(#REF!=TRUE,'DATA - økonomi'!AU397,IF(#REF!=TRUE,'DATA - økonomi'!AU397+'DATA - økonomi'!AU295+'DATA - økonomi'!AU193,"")))))/AZ194*1000,"")</f>
        <v/>
      </c>
      <c r="BA297" s="39" t="str">
        <f>IFERROR(IF(#REF!=TRUE,'DATA - økonomi'!AV91,IF(#REF!=TRUE,'DATA - økonomi'!AV193,IF(#REF!=TRUE,'DATA - økonomi'!AV295,IF(#REF!=TRUE,'DATA - økonomi'!AV397,IF(#REF!=TRUE,'DATA - økonomi'!AV397+'DATA - økonomi'!AV295+'DATA - økonomi'!AV193,"")))))/BA194*1000,"")</f>
        <v/>
      </c>
      <c r="BB297" s="39" t="str">
        <f>IFERROR(IF(#REF!=TRUE,'DATA - økonomi'!AW91,IF(#REF!=TRUE,'DATA - økonomi'!AW193,IF(#REF!=TRUE,'DATA - økonomi'!AW295,IF(#REF!=TRUE,'DATA - økonomi'!AW397,IF(#REF!=TRUE,'DATA - økonomi'!AW397+'DATA - økonomi'!AW295+'DATA - økonomi'!AW193,"")))))/BB194*1000,"")</f>
        <v/>
      </c>
      <c r="BC297" s="30"/>
    </row>
    <row r="298" spans="1:55" x14ac:dyDescent="0.25">
      <c r="A298" s="32">
        <v>88</v>
      </c>
      <c r="B298" s="35" t="s">
        <v>100</v>
      </c>
      <c r="C298" s="38" t="str">
        <f t="shared" ref="C298:L298" ca="1" si="608">IFERROR(C92/C$4,"")</f>
        <v/>
      </c>
      <c r="D298" s="38" t="str">
        <f t="shared" ca="1" si="608"/>
        <v/>
      </c>
      <c r="E298" s="38" t="str">
        <f t="shared" ca="1" si="608"/>
        <v/>
      </c>
      <c r="F298" s="38" t="str">
        <f t="shared" ca="1" si="608"/>
        <v/>
      </c>
      <c r="G298" s="38" t="str">
        <f t="shared" ca="1" si="608"/>
        <v/>
      </c>
      <c r="H298" s="38" t="str">
        <f t="shared" ca="1" si="608"/>
        <v/>
      </c>
      <c r="I298" s="38" t="str">
        <f t="shared" ca="1" si="608"/>
        <v/>
      </c>
      <c r="J298" s="38" t="str">
        <f t="shared" ca="1" si="608"/>
        <v/>
      </c>
      <c r="K298" s="38" t="str">
        <f t="shared" ca="1" si="608"/>
        <v/>
      </c>
      <c r="L298" s="38" t="str">
        <f t="shared" ca="1" si="608"/>
        <v/>
      </c>
      <c r="M298" s="38" t="str">
        <f t="shared" ref="M298:N298" ca="1" si="609">IFERROR(M92/M$4,"")</f>
        <v/>
      </c>
      <c r="N298" s="38" t="str">
        <f t="shared" ca="1" si="609"/>
        <v/>
      </c>
      <c r="O298" s="32">
        <v>88</v>
      </c>
      <c r="P298" s="35" t="s">
        <v>100</v>
      </c>
      <c r="Q298" s="38" t="str">
        <f t="shared" ref="Q298:AA298" ca="1" si="610">IFERROR(Q92/Q$4,"")</f>
        <v/>
      </c>
      <c r="R298" s="38" t="str">
        <f t="shared" ca="1" si="610"/>
        <v/>
      </c>
      <c r="S298" s="38" t="str">
        <f t="shared" ca="1" si="610"/>
        <v/>
      </c>
      <c r="T298" s="38" t="str">
        <f t="shared" ca="1" si="610"/>
        <v/>
      </c>
      <c r="U298" s="38" t="str">
        <f t="shared" ca="1" si="610"/>
        <v/>
      </c>
      <c r="V298" s="38" t="str">
        <f t="shared" ca="1" si="610"/>
        <v/>
      </c>
      <c r="W298" s="38" t="str">
        <f t="shared" ca="1" si="610"/>
        <v/>
      </c>
      <c r="X298" s="38" t="str">
        <f t="shared" ca="1" si="610"/>
        <v/>
      </c>
      <c r="Y298" s="38" t="str">
        <f t="shared" ca="1" si="610"/>
        <v/>
      </c>
      <c r="Z298" s="38" t="str">
        <f t="shared" ca="1" si="610"/>
        <v/>
      </c>
      <c r="AA298" s="38" t="str">
        <f t="shared" ca="1" si="610"/>
        <v/>
      </c>
      <c r="AB298" s="38" t="str">
        <f t="shared" ref="AA298:AB298" ca="1" si="611">IFERROR(AB92/AB$4,"")</f>
        <v/>
      </c>
      <c r="AC298" s="32">
        <v>88</v>
      </c>
      <c r="AD298" s="35" t="s">
        <v>100</v>
      </c>
      <c r="AE298" s="38" t="str">
        <f t="shared" ref="AE298:AN298" ca="1" si="612">IFERROR(AE92/AE$4,"")</f>
        <v/>
      </c>
      <c r="AF298" s="38" t="str">
        <f t="shared" ca="1" si="612"/>
        <v/>
      </c>
      <c r="AG298" s="38" t="str">
        <f t="shared" ca="1" si="612"/>
        <v/>
      </c>
      <c r="AH298" s="38" t="str">
        <f t="shared" ca="1" si="612"/>
        <v/>
      </c>
      <c r="AI298" s="38" t="str">
        <f t="shared" ca="1" si="612"/>
        <v/>
      </c>
      <c r="AJ298" s="38" t="str">
        <f t="shared" ca="1" si="612"/>
        <v/>
      </c>
      <c r="AK298" s="38" t="str">
        <f t="shared" ca="1" si="612"/>
        <v/>
      </c>
      <c r="AL298" s="38" t="str">
        <f t="shared" ca="1" si="612"/>
        <v/>
      </c>
      <c r="AM298" s="38" t="str">
        <f t="shared" ca="1" si="612"/>
        <v/>
      </c>
      <c r="AN298" s="38" t="str">
        <f t="shared" ca="1" si="612"/>
        <v/>
      </c>
      <c r="AO298" s="38" t="str">
        <f t="shared" ref="AN298:AO298" ca="1" si="613">IFERROR(AO92/AO$4,"")</f>
        <v/>
      </c>
      <c r="AP298" s="30"/>
      <c r="AQ298" s="35" t="s">
        <v>100</v>
      </c>
      <c r="AR298" s="39" t="str">
        <f>IFERROR(IF(#REF!=TRUE,'DATA - økonomi'!AM92,IF(#REF!=TRUE,'DATA - økonomi'!AM194,IF(#REF!=TRUE,'DATA - økonomi'!AM296,IF(#REF!=TRUE,'DATA - økonomi'!AM398,IF(#REF!=TRUE,'DATA - økonomi'!AM398+'DATA - økonomi'!AM296+'DATA - økonomi'!AM194,"")))))/AR195*1000,"")</f>
        <v/>
      </c>
      <c r="AS298" s="39" t="str">
        <f>IFERROR(IF(#REF!=TRUE,'DATA - økonomi'!AN92,IF(#REF!=TRUE,'DATA - økonomi'!AN194,IF(#REF!=TRUE,'DATA - økonomi'!AN296,IF(#REF!=TRUE,'DATA - økonomi'!AN398,IF(#REF!=TRUE,'DATA - økonomi'!AN398+'DATA - økonomi'!AN296+'DATA - økonomi'!AN194,"")))))/AS195*1000,"")</f>
        <v/>
      </c>
      <c r="AT298" s="39" t="str">
        <f>IFERROR(IF(#REF!=TRUE,'DATA - økonomi'!AO92,IF(#REF!=TRUE,'DATA - økonomi'!AO194,IF(#REF!=TRUE,'DATA - økonomi'!AO296,IF(#REF!=TRUE,'DATA - økonomi'!AO398,IF(#REF!=TRUE,'DATA - økonomi'!AO398+'DATA - økonomi'!AO296+'DATA - økonomi'!AO194,"")))))/AT195*1000,"")</f>
        <v/>
      </c>
      <c r="AU298" s="39" t="str">
        <f>IFERROR(IF(#REF!=TRUE,'DATA - økonomi'!AP92,IF(#REF!=TRUE,'DATA - økonomi'!AP194,IF(#REF!=TRUE,'DATA - økonomi'!AP296,IF(#REF!=TRUE,'DATA - økonomi'!AP398,IF(#REF!=TRUE,'DATA - økonomi'!AP398+'DATA - økonomi'!AP296+'DATA - økonomi'!AP194,"")))))/AU195*1000,"")</f>
        <v/>
      </c>
      <c r="AV298" s="39" t="str">
        <f>IFERROR(IF(#REF!=TRUE,'DATA - økonomi'!AQ92,IF(#REF!=TRUE,'DATA - økonomi'!AQ194,IF(#REF!=TRUE,'DATA - økonomi'!AQ296,IF(#REF!=TRUE,'DATA - økonomi'!AQ398,IF(#REF!=TRUE,'DATA - økonomi'!AQ398+'DATA - økonomi'!AQ296+'DATA - økonomi'!AQ194,"")))))/AV195*1000,"")</f>
        <v/>
      </c>
      <c r="AW298" s="39" t="str">
        <f>IFERROR(IF(#REF!=TRUE,'DATA - økonomi'!AR92,IF(#REF!=TRUE,'DATA - økonomi'!AR194,IF(#REF!=TRUE,'DATA - økonomi'!AR296,IF(#REF!=TRUE,'DATA - økonomi'!AR398,IF(#REF!=TRUE,'DATA - økonomi'!AR398+'DATA - økonomi'!AR296+'DATA - økonomi'!AR194,"")))))/AW195*1000,"")</f>
        <v/>
      </c>
      <c r="AX298" s="39" t="str">
        <f>IFERROR(IF(#REF!=TRUE,'DATA - økonomi'!AS92,IF(#REF!=TRUE,'DATA - økonomi'!AS194,IF(#REF!=TRUE,'DATA - økonomi'!AS296,IF(#REF!=TRUE,'DATA - økonomi'!AS398,IF(#REF!=TRUE,'DATA - økonomi'!AS398+'DATA - økonomi'!AS296+'DATA - økonomi'!AS194,"")))))/AX195*1000,"")</f>
        <v/>
      </c>
      <c r="AY298" s="39" t="str">
        <f>IFERROR(IF(#REF!=TRUE,'DATA - økonomi'!AT92,IF(#REF!=TRUE,'DATA - økonomi'!AT194,IF(#REF!=TRUE,'DATA - økonomi'!AT296,IF(#REF!=TRUE,'DATA - økonomi'!AT398,IF(#REF!=TRUE,'DATA - økonomi'!AT398+'DATA - økonomi'!AT296+'DATA - økonomi'!AT194,"")))))/AY195*1000,"")</f>
        <v/>
      </c>
      <c r="AZ298" s="39" t="str">
        <f>IFERROR(IF(#REF!=TRUE,'DATA - økonomi'!AU92,IF(#REF!=TRUE,'DATA - økonomi'!AU194,IF(#REF!=TRUE,'DATA - økonomi'!AU296,IF(#REF!=TRUE,'DATA - økonomi'!AU398,IF(#REF!=TRUE,'DATA - økonomi'!AU398+'DATA - økonomi'!AU296+'DATA - økonomi'!AU194,"")))))/AZ195*1000,"")</f>
        <v/>
      </c>
      <c r="BA298" s="39" t="str">
        <f>IFERROR(IF(#REF!=TRUE,'DATA - økonomi'!AV92,IF(#REF!=TRUE,'DATA - økonomi'!AV194,IF(#REF!=TRUE,'DATA - økonomi'!AV296,IF(#REF!=TRUE,'DATA - økonomi'!AV398,IF(#REF!=TRUE,'DATA - økonomi'!AV398+'DATA - økonomi'!AV296+'DATA - økonomi'!AV194,"")))))/BA195*1000,"")</f>
        <v/>
      </c>
      <c r="BB298" s="39" t="str">
        <f>IFERROR(IF(#REF!=TRUE,'DATA - økonomi'!AW92,IF(#REF!=TRUE,'DATA - økonomi'!AW194,IF(#REF!=TRUE,'DATA - økonomi'!AW296,IF(#REF!=TRUE,'DATA - økonomi'!AW398,IF(#REF!=TRUE,'DATA - økonomi'!AW398+'DATA - økonomi'!AW296+'DATA - økonomi'!AW194,"")))))/BB195*1000,"")</f>
        <v/>
      </c>
      <c r="BC298" s="30"/>
    </row>
    <row r="299" spans="1:55" x14ac:dyDescent="0.25">
      <c r="A299" s="32">
        <v>89</v>
      </c>
      <c r="B299" s="35" t="s">
        <v>101</v>
      </c>
      <c r="C299" s="38" t="str">
        <f t="shared" ref="C299:L299" ca="1" si="614">IFERROR(C93/C$4,"")</f>
        <v/>
      </c>
      <c r="D299" s="38" t="str">
        <f t="shared" ca="1" si="614"/>
        <v/>
      </c>
      <c r="E299" s="38" t="str">
        <f t="shared" ca="1" si="614"/>
        <v/>
      </c>
      <c r="F299" s="38" t="str">
        <f t="shared" ca="1" si="614"/>
        <v/>
      </c>
      <c r="G299" s="38" t="str">
        <f t="shared" ca="1" si="614"/>
        <v/>
      </c>
      <c r="H299" s="38" t="str">
        <f t="shared" ca="1" si="614"/>
        <v/>
      </c>
      <c r="I299" s="38" t="str">
        <f t="shared" ca="1" si="614"/>
        <v/>
      </c>
      <c r="J299" s="38" t="str">
        <f t="shared" ca="1" si="614"/>
        <v/>
      </c>
      <c r="K299" s="38" t="str">
        <f t="shared" ca="1" si="614"/>
        <v/>
      </c>
      <c r="L299" s="38" t="str">
        <f t="shared" ca="1" si="614"/>
        <v/>
      </c>
      <c r="M299" s="38" t="str">
        <f t="shared" ref="M299:N299" ca="1" si="615">IFERROR(M93/M$4,"")</f>
        <v/>
      </c>
      <c r="N299" s="38" t="str">
        <f t="shared" ca="1" si="615"/>
        <v/>
      </c>
      <c r="O299" s="32">
        <v>89</v>
      </c>
      <c r="P299" s="35" t="s">
        <v>101</v>
      </c>
      <c r="Q299" s="38" t="str">
        <f t="shared" ref="Q299:AA299" ca="1" si="616">IFERROR(Q93/Q$4,"")</f>
        <v/>
      </c>
      <c r="R299" s="38" t="str">
        <f t="shared" ca="1" si="616"/>
        <v/>
      </c>
      <c r="S299" s="38" t="str">
        <f t="shared" ca="1" si="616"/>
        <v/>
      </c>
      <c r="T299" s="38" t="str">
        <f t="shared" ca="1" si="616"/>
        <v/>
      </c>
      <c r="U299" s="38" t="str">
        <f t="shared" ca="1" si="616"/>
        <v/>
      </c>
      <c r="V299" s="38" t="str">
        <f t="shared" ca="1" si="616"/>
        <v/>
      </c>
      <c r="W299" s="38" t="str">
        <f t="shared" ca="1" si="616"/>
        <v/>
      </c>
      <c r="X299" s="38" t="str">
        <f t="shared" ca="1" si="616"/>
        <v/>
      </c>
      <c r="Y299" s="38" t="str">
        <f t="shared" ca="1" si="616"/>
        <v/>
      </c>
      <c r="Z299" s="38" t="str">
        <f t="shared" ca="1" si="616"/>
        <v/>
      </c>
      <c r="AA299" s="38" t="str">
        <f t="shared" ca="1" si="616"/>
        <v/>
      </c>
      <c r="AB299" s="38" t="str">
        <f t="shared" ref="AA299:AB299" ca="1" si="617">IFERROR(AB93/AB$4,"")</f>
        <v/>
      </c>
      <c r="AC299" s="32">
        <v>89</v>
      </c>
      <c r="AD299" s="35" t="s">
        <v>101</v>
      </c>
      <c r="AE299" s="38" t="str">
        <f t="shared" ref="AE299:AN299" ca="1" si="618">IFERROR(AE93/AE$4,"")</f>
        <v/>
      </c>
      <c r="AF299" s="38" t="str">
        <f t="shared" ca="1" si="618"/>
        <v/>
      </c>
      <c r="AG299" s="38" t="str">
        <f t="shared" ca="1" si="618"/>
        <v/>
      </c>
      <c r="AH299" s="38" t="str">
        <f t="shared" ca="1" si="618"/>
        <v/>
      </c>
      <c r="AI299" s="38" t="str">
        <f t="shared" ca="1" si="618"/>
        <v/>
      </c>
      <c r="AJ299" s="38" t="str">
        <f t="shared" ca="1" si="618"/>
        <v/>
      </c>
      <c r="AK299" s="38" t="str">
        <f t="shared" ca="1" si="618"/>
        <v/>
      </c>
      <c r="AL299" s="38" t="str">
        <f t="shared" ca="1" si="618"/>
        <v/>
      </c>
      <c r="AM299" s="38" t="str">
        <f t="shared" ca="1" si="618"/>
        <v/>
      </c>
      <c r="AN299" s="38" t="str">
        <f t="shared" ca="1" si="618"/>
        <v/>
      </c>
      <c r="AO299" s="38" t="str">
        <f t="shared" ref="AN299:AO299" ca="1" si="619">IFERROR(AO93/AO$4,"")</f>
        <v/>
      </c>
      <c r="AP299" s="30"/>
      <c r="AQ299" s="35" t="s">
        <v>101</v>
      </c>
      <c r="AR299" s="39" t="str">
        <f>IFERROR(IF(#REF!=TRUE,'DATA - økonomi'!AM93,IF(#REF!=TRUE,'DATA - økonomi'!AM195,IF(#REF!=TRUE,'DATA - økonomi'!AM297,IF(#REF!=TRUE,'DATA - økonomi'!AM399,IF(#REF!=TRUE,'DATA - økonomi'!AM399+'DATA - økonomi'!AM297+'DATA - økonomi'!AM195,"")))))/AR196*1000,"")</f>
        <v/>
      </c>
      <c r="AS299" s="39" t="str">
        <f>IFERROR(IF(#REF!=TRUE,'DATA - økonomi'!AN93,IF(#REF!=TRUE,'DATA - økonomi'!AN195,IF(#REF!=TRUE,'DATA - økonomi'!AN297,IF(#REF!=TRUE,'DATA - økonomi'!AN399,IF(#REF!=TRUE,'DATA - økonomi'!AN399+'DATA - økonomi'!AN297+'DATA - økonomi'!AN195,"")))))/AS196*1000,"")</f>
        <v/>
      </c>
      <c r="AT299" s="39" t="str">
        <f>IFERROR(IF(#REF!=TRUE,'DATA - økonomi'!AO93,IF(#REF!=TRUE,'DATA - økonomi'!AO195,IF(#REF!=TRUE,'DATA - økonomi'!AO297,IF(#REF!=TRUE,'DATA - økonomi'!AO399,IF(#REF!=TRUE,'DATA - økonomi'!AO399+'DATA - økonomi'!AO297+'DATA - økonomi'!AO195,"")))))/AT196*1000,"")</f>
        <v/>
      </c>
      <c r="AU299" s="39" t="str">
        <f>IFERROR(IF(#REF!=TRUE,'DATA - økonomi'!AP93,IF(#REF!=TRUE,'DATA - økonomi'!AP195,IF(#REF!=TRUE,'DATA - økonomi'!AP297,IF(#REF!=TRUE,'DATA - økonomi'!AP399,IF(#REF!=TRUE,'DATA - økonomi'!AP399+'DATA - økonomi'!AP297+'DATA - økonomi'!AP195,"")))))/AU196*1000,"")</f>
        <v/>
      </c>
      <c r="AV299" s="39" t="str">
        <f>IFERROR(IF(#REF!=TRUE,'DATA - økonomi'!AQ93,IF(#REF!=TRUE,'DATA - økonomi'!AQ195,IF(#REF!=TRUE,'DATA - økonomi'!AQ297,IF(#REF!=TRUE,'DATA - økonomi'!AQ399,IF(#REF!=TRUE,'DATA - økonomi'!AQ399+'DATA - økonomi'!AQ297+'DATA - økonomi'!AQ195,"")))))/AV196*1000,"")</f>
        <v/>
      </c>
      <c r="AW299" s="39" t="str">
        <f>IFERROR(IF(#REF!=TRUE,'DATA - økonomi'!AR93,IF(#REF!=TRUE,'DATA - økonomi'!AR195,IF(#REF!=TRUE,'DATA - økonomi'!AR297,IF(#REF!=TRUE,'DATA - økonomi'!AR399,IF(#REF!=TRUE,'DATA - økonomi'!AR399+'DATA - økonomi'!AR297+'DATA - økonomi'!AR195,"")))))/AW196*1000,"")</f>
        <v/>
      </c>
      <c r="AX299" s="39" t="str">
        <f>IFERROR(IF(#REF!=TRUE,'DATA - økonomi'!AS93,IF(#REF!=TRUE,'DATA - økonomi'!AS195,IF(#REF!=TRUE,'DATA - økonomi'!AS297,IF(#REF!=TRUE,'DATA - økonomi'!AS399,IF(#REF!=TRUE,'DATA - økonomi'!AS399+'DATA - økonomi'!AS297+'DATA - økonomi'!AS195,"")))))/AX196*1000,"")</f>
        <v/>
      </c>
      <c r="AY299" s="39" t="str">
        <f>IFERROR(IF(#REF!=TRUE,'DATA - økonomi'!AT93,IF(#REF!=TRUE,'DATA - økonomi'!AT195,IF(#REF!=TRUE,'DATA - økonomi'!AT297,IF(#REF!=TRUE,'DATA - økonomi'!AT399,IF(#REF!=TRUE,'DATA - økonomi'!AT399+'DATA - økonomi'!AT297+'DATA - økonomi'!AT195,"")))))/AY196*1000,"")</f>
        <v/>
      </c>
      <c r="AZ299" s="39" t="str">
        <f>IFERROR(IF(#REF!=TRUE,'DATA - økonomi'!AU93,IF(#REF!=TRUE,'DATA - økonomi'!AU195,IF(#REF!=TRUE,'DATA - økonomi'!AU297,IF(#REF!=TRUE,'DATA - økonomi'!AU399,IF(#REF!=TRUE,'DATA - økonomi'!AU399+'DATA - økonomi'!AU297+'DATA - økonomi'!AU195,"")))))/AZ196*1000,"")</f>
        <v/>
      </c>
      <c r="BA299" s="39" t="str">
        <f>IFERROR(IF(#REF!=TRUE,'DATA - økonomi'!AV93,IF(#REF!=TRUE,'DATA - økonomi'!AV195,IF(#REF!=TRUE,'DATA - økonomi'!AV297,IF(#REF!=TRUE,'DATA - økonomi'!AV399,IF(#REF!=TRUE,'DATA - økonomi'!AV399+'DATA - økonomi'!AV297+'DATA - økonomi'!AV195,"")))))/BA196*1000,"")</f>
        <v/>
      </c>
      <c r="BB299" s="39" t="str">
        <f>IFERROR(IF(#REF!=TRUE,'DATA - økonomi'!AW93,IF(#REF!=TRUE,'DATA - økonomi'!AW195,IF(#REF!=TRUE,'DATA - økonomi'!AW297,IF(#REF!=TRUE,'DATA - økonomi'!AW399,IF(#REF!=TRUE,'DATA - økonomi'!AW399+'DATA - økonomi'!AW297+'DATA - økonomi'!AW195,"")))))/BB196*1000,"")</f>
        <v/>
      </c>
      <c r="BC299" s="30"/>
    </row>
    <row r="300" spans="1:55" x14ac:dyDescent="0.25">
      <c r="A300" s="32">
        <v>90</v>
      </c>
      <c r="B300" s="35" t="s">
        <v>102</v>
      </c>
      <c r="C300" s="38" t="str">
        <f t="shared" ref="C300:L300" ca="1" si="620">IFERROR(C94/C$4,"")</f>
        <v/>
      </c>
      <c r="D300" s="38" t="str">
        <f t="shared" ca="1" si="620"/>
        <v/>
      </c>
      <c r="E300" s="38" t="str">
        <f t="shared" ca="1" si="620"/>
        <v/>
      </c>
      <c r="F300" s="38" t="str">
        <f t="shared" ca="1" si="620"/>
        <v/>
      </c>
      <c r="G300" s="38" t="str">
        <f t="shared" ca="1" si="620"/>
        <v/>
      </c>
      <c r="H300" s="38" t="str">
        <f t="shared" ca="1" si="620"/>
        <v/>
      </c>
      <c r="I300" s="38" t="str">
        <f t="shared" ca="1" si="620"/>
        <v/>
      </c>
      <c r="J300" s="38" t="str">
        <f t="shared" ca="1" si="620"/>
        <v/>
      </c>
      <c r="K300" s="38" t="str">
        <f t="shared" ca="1" si="620"/>
        <v/>
      </c>
      <c r="L300" s="38" t="str">
        <f t="shared" ca="1" si="620"/>
        <v/>
      </c>
      <c r="M300" s="38" t="str">
        <f t="shared" ref="M300:N300" ca="1" si="621">IFERROR(M94/M$4,"")</f>
        <v/>
      </c>
      <c r="N300" s="38" t="str">
        <f t="shared" ca="1" si="621"/>
        <v/>
      </c>
      <c r="O300" s="32">
        <v>90</v>
      </c>
      <c r="P300" s="35" t="s">
        <v>102</v>
      </c>
      <c r="Q300" s="38" t="str">
        <f t="shared" ref="Q300:AA300" ca="1" si="622">IFERROR(Q94/Q$4,"")</f>
        <v/>
      </c>
      <c r="R300" s="38" t="str">
        <f t="shared" ca="1" si="622"/>
        <v/>
      </c>
      <c r="S300" s="38" t="str">
        <f t="shared" ca="1" si="622"/>
        <v/>
      </c>
      <c r="T300" s="38" t="str">
        <f t="shared" ca="1" si="622"/>
        <v/>
      </c>
      <c r="U300" s="38" t="str">
        <f t="shared" ca="1" si="622"/>
        <v/>
      </c>
      <c r="V300" s="38" t="str">
        <f t="shared" ca="1" si="622"/>
        <v/>
      </c>
      <c r="W300" s="38" t="str">
        <f t="shared" ca="1" si="622"/>
        <v/>
      </c>
      <c r="X300" s="38" t="str">
        <f t="shared" ca="1" si="622"/>
        <v/>
      </c>
      <c r="Y300" s="38" t="str">
        <f t="shared" ca="1" si="622"/>
        <v/>
      </c>
      <c r="Z300" s="38" t="str">
        <f t="shared" ca="1" si="622"/>
        <v/>
      </c>
      <c r="AA300" s="38" t="str">
        <f t="shared" ca="1" si="622"/>
        <v/>
      </c>
      <c r="AB300" s="38" t="str">
        <f t="shared" ref="AA300:AB300" ca="1" si="623">IFERROR(AB94/AB$4,"")</f>
        <v/>
      </c>
      <c r="AC300" s="32">
        <v>90</v>
      </c>
      <c r="AD300" s="35" t="s">
        <v>102</v>
      </c>
      <c r="AE300" s="38" t="str">
        <f t="shared" ref="AE300:AN300" ca="1" si="624">IFERROR(AE94/AE$4,"")</f>
        <v/>
      </c>
      <c r="AF300" s="38" t="str">
        <f t="shared" ca="1" si="624"/>
        <v/>
      </c>
      <c r="AG300" s="38" t="str">
        <f t="shared" ca="1" si="624"/>
        <v/>
      </c>
      <c r="AH300" s="38" t="str">
        <f t="shared" ca="1" si="624"/>
        <v/>
      </c>
      <c r="AI300" s="38" t="str">
        <f t="shared" ca="1" si="624"/>
        <v/>
      </c>
      <c r="AJ300" s="38" t="str">
        <f t="shared" ca="1" si="624"/>
        <v/>
      </c>
      <c r="AK300" s="38" t="str">
        <f t="shared" ca="1" si="624"/>
        <v/>
      </c>
      <c r="AL300" s="38" t="str">
        <f t="shared" ca="1" si="624"/>
        <v/>
      </c>
      <c r="AM300" s="38" t="str">
        <f t="shared" ca="1" si="624"/>
        <v/>
      </c>
      <c r="AN300" s="38" t="str">
        <f t="shared" ca="1" si="624"/>
        <v/>
      </c>
      <c r="AO300" s="38" t="str">
        <f t="shared" ref="AN300:AO300" ca="1" si="625">IFERROR(AO94/AO$4,"")</f>
        <v/>
      </c>
      <c r="AP300" s="30"/>
      <c r="AQ300" s="35" t="s">
        <v>102</v>
      </c>
      <c r="AR300" s="39" t="str">
        <f>IFERROR(IF(#REF!=TRUE,'DATA - økonomi'!AM94,IF(#REF!=TRUE,'DATA - økonomi'!AM196,IF(#REF!=TRUE,'DATA - økonomi'!AM298,IF(#REF!=TRUE,'DATA - økonomi'!AM400,IF(#REF!=TRUE,'DATA - økonomi'!AM400+'DATA - økonomi'!AM298+'DATA - økonomi'!AM196,"")))))/AR197*1000,"")</f>
        <v/>
      </c>
      <c r="AS300" s="39" t="str">
        <f>IFERROR(IF(#REF!=TRUE,'DATA - økonomi'!AN94,IF(#REF!=TRUE,'DATA - økonomi'!AN196,IF(#REF!=TRUE,'DATA - økonomi'!AN298,IF(#REF!=TRUE,'DATA - økonomi'!AN400,IF(#REF!=TRUE,'DATA - økonomi'!AN400+'DATA - økonomi'!AN298+'DATA - økonomi'!AN196,"")))))/AS197*1000,"")</f>
        <v/>
      </c>
      <c r="AT300" s="39" t="str">
        <f>IFERROR(IF(#REF!=TRUE,'DATA - økonomi'!AO94,IF(#REF!=TRUE,'DATA - økonomi'!AO196,IF(#REF!=TRUE,'DATA - økonomi'!AO298,IF(#REF!=TRUE,'DATA - økonomi'!AO400,IF(#REF!=TRUE,'DATA - økonomi'!AO400+'DATA - økonomi'!AO298+'DATA - økonomi'!AO196,"")))))/AT197*1000,"")</f>
        <v/>
      </c>
      <c r="AU300" s="39" t="str">
        <f>IFERROR(IF(#REF!=TRUE,'DATA - økonomi'!AP94,IF(#REF!=TRUE,'DATA - økonomi'!AP196,IF(#REF!=TRUE,'DATA - økonomi'!AP298,IF(#REF!=TRUE,'DATA - økonomi'!AP400,IF(#REF!=TRUE,'DATA - økonomi'!AP400+'DATA - økonomi'!AP298+'DATA - økonomi'!AP196,"")))))/AU197*1000,"")</f>
        <v/>
      </c>
      <c r="AV300" s="39" t="str">
        <f>IFERROR(IF(#REF!=TRUE,'DATA - økonomi'!AQ94,IF(#REF!=TRUE,'DATA - økonomi'!AQ196,IF(#REF!=TRUE,'DATA - økonomi'!AQ298,IF(#REF!=TRUE,'DATA - økonomi'!AQ400,IF(#REF!=TRUE,'DATA - økonomi'!AQ400+'DATA - økonomi'!AQ298+'DATA - økonomi'!AQ196,"")))))/AV197*1000,"")</f>
        <v/>
      </c>
      <c r="AW300" s="39" t="str">
        <f>IFERROR(IF(#REF!=TRUE,'DATA - økonomi'!AR94,IF(#REF!=TRUE,'DATA - økonomi'!AR196,IF(#REF!=TRUE,'DATA - økonomi'!AR298,IF(#REF!=TRUE,'DATA - økonomi'!AR400,IF(#REF!=TRUE,'DATA - økonomi'!AR400+'DATA - økonomi'!AR298+'DATA - økonomi'!AR196,"")))))/AW197*1000,"")</f>
        <v/>
      </c>
      <c r="AX300" s="39" t="str">
        <f>IFERROR(IF(#REF!=TRUE,'DATA - økonomi'!AS94,IF(#REF!=TRUE,'DATA - økonomi'!AS196,IF(#REF!=TRUE,'DATA - økonomi'!AS298,IF(#REF!=TRUE,'DATA - økonomi'!AS400,IF(#REF!=TRUE,'DATA - økonomi'!AS400+'DATA - økonomi'!AS298+'DATA - økonomi'!AS196,"")))))/AX197*1000,"")</f>
        <v/>
      </c>
      <c r="AY300" s="39" t="str">
        <f>IFERROR(IF(#REF!=TRUE,'DATA - økonomi'!AT94,IF(#REF!=TRUE,'DATA - økonomi'!AT196,IF(#REF!=TRUE,'DATA - økonomi'!AT298,IF(#REF!=TRUE,'DATA - økonomi'!AT400,IF(#REF!=TRUE,'DATA - økonomi'!AT400+'DATA - økonomi'!AT298+'DATA - økonomi'!AT196,"")))))/AY197*1000,"")</f>
        <v/>
      </c>
      <c r="AZ300" s="39" t="str">
        <f>IFERROR(IF(#REF!=TRUE,'DATA - økonomi'!AU94,IF(#REF!=TRUE,'DATA - økonomi'!AU196,IF(#REF!=TRUE,'DATA - økonomi'!AU298,IF(#REF!=TRUE,'DATA - økonomi'!AU400,IF(#REF!=TRUE,'DATA - økonomi'!AU400+'DATA - økonomi'!AU298+'DATA - økonomi'!AU196,"")))))/AZ197*1000,"")</f>
        <v/>
      </c>
      <c r="BA300" s="39" t="str">
        <f>IFERROR(IF(#REF!=TRUE,'DATA - økonomi'!AV94,IF(#REF!=TRUE,'DATA - økonomi'!AV196,IF(#REF!=TRUE,'DATA - økonomi'!AV298,IF(#REF!=TRUE,'DATA - økonomi'!AV400,IF(#REF!=TRUE,'DATA - økonomi'!AV400+'DATA - økonomi'!AV298+'DATA - økonomi'!AV196,"")))))/BA197*1000,"")</f>
        <v/>
      </c>
      <c r="BB300" s="39" t="str">
        <f>IFERROR(IF(#REF!=TRUE,'DATA - økonomi'!AW94,IF(#REF!=TRUE,'DATA - økonomi'!AW196,IF(#REF!=TRUE,'DATA - økonomi'!AW298,IF(#REF!=TRUE,'DATA - økonomi'!AW400,IF(#REF!=TRUE,'DATA - økonomi'!AW400+'DATA - økonomi'!AW298+'DATA - økonomi'!AW196,"")))))/BB197*1000,"")</f>
        <v/>
      </c>
      <c r="BC300" s="30"/>
    </row>
    <row r="301" spans="1:55" x14ac:dyDescent="0.25">
      <c r="A301" s="32">
        <v>91</v>
      </c>
      <c r="B301" s="35" t="s">
        <v>103</v>
      </c>
      <c r="C301" s="38" t="str">
        <f t="shared" ref="C301:L301" ca="1" si="626">IFERROR(C95/C$4,"")</f>
        <v/>
      </c>
      <c r="D301" s="38" t="str">
        <f t="shared" ca="1" si="626"/>
        <v/>
      </c>
      <c r="E301" s="38" t="str">
        <f t="shared" ca="1" si="626"/>
        <v/>
      </c>
      <c r="F301" s="38" t="str">
        <f t="shared" ca="1" si="626"/>
        <v/>
      </c>
      <c r="G301" s="38" t="str">
        <f t="shared" ca="1" si="626"/>
        <v/>
      </c>
      <c r="H301" s="38" t="str">
        <f t="shared" ca="1" si="626"/>
        <v/>
      </c>
      <c r="I301" s="38" t="str">
        <f t="shared" ca="1" si="626"/>
        <v/>
      </c>
      <c r="J301" s="38" t="str">
        <f t="shared" ca="1" si="626"/>
        <v/>
      </c>
      <c r="K301" s="38" t="str">
        <f t="shared" ca="1" si="626"/>
        <v/>
      </c>
      <c r="L301" s="38" t="str">
        <f t="shared" ca="1" si="626"/>
        <v/>
      </c>
      <c r="M301" s="38" t="str">
        <f t="shared" ref="M301:N301" ca="1" si="627">IFERROR(M95/M$4,"")</f>
        <v/>
      </c>
      <c r="N301" s="38" t="str">
        <f t="shared" ca="1" si="627"/>
        <v/>
      </c>
      <c r="O301" s="32">
        <v>91</v>
      </c>
      <c r="P301" s="35" t="s">
        <v>103</v>
      </c>
      <c r="Q301" s="38" t="str">
        <f t="shared" ref="Q301:AA301" ca="1" si="628">IFERROR(Q95/Q$4,"")</f>
        <v/>
      </c>
      <c r="R301" s="38" t="str">
        <f t="shared" ca="1" si="628"/>
        <v/>
      </c>
      <c r="S301" s="38" t="str">
        <f t="shared" ca="1" si="628"/>
        <v/>
      </c>
      <c r="T301" s="38" t="str">
        <f t="shared" ca="1" si="628"/>
        <v/>
      </c>
      <c r="U301" s="38" t="str">
        <f t="shared" ca="1" si="628"/>
        <v/>
      </c>
      <c r="V301" s="38" t="str">
        <f t="shared" ca="1" si="628"/>
        <v/>
      </c>
      <c r="W301" s="38" t="str">
        <f t="shared" ca="1" si="628"/>
        <v/>
      </c>
      <c r="X301" s="38" t="str">
        <f t="shared" ca="1" si="628"/>
        <v/>
      </c>
      <c r="Y301" s="38" t="str">
        <f t="shared" ca="1" si="628"/>
        <v/>
      </c>
      <c r="Z301" s="38" t="str">
        <f t="shared" ca="1" si="628"/>
        <v/>
      </c>
      <c r="AA301" s="38" t="str">
        <f t="shared" ca="1" si="628"/>
        <v/>
      </c>
      <c r="AB301" s="38" t="str">
        <f t="shared" ref="AA301:AB301" ca="1" si="629">IFERROR(AB95/AB$4,"")</f>
        <v/>
      </c>
      <c r="AC301" s="32">
        <v>91</v>
      </c>
      <c r="AD301" s="35" t="s">
        <v>103</v>
      </c>
      <c r="AE301" s="38" t="str">
        <f t="shared" ref="AE301:AN301" ca="1" si="630">IFERROR(AE95/AE$4,"")</f>
        <v/>
      </c>
      <c r="AF301" s="38" t="str">
        <f t="shared" ca="1" si="630"/>
        <v/>
      </c>
      <c r="AG301" s="38" t="str">
        <f t="shared" ca="1" si="630"/>
        <v/>
      </c>
      <c r="AH301" s="38" t="str">
        <f t="shared" ca="1" si="630"/>
        <v/>
      </c>
      <c r="AI301" s="38" t="str">
        <f t="shared" ca="1" si="630"/>
        <v/>
      </c>
      <c r="AJ301" s="38" t="str">
        <f t="shared" ca="1" si="630"/>
        <v/>
      </c>
      <c r="AK301" s="38" t="str">
        <f t="shared" ca="1" si="630"/>
        <v/>
      </c>
      <c r="AL301" s="38" t="str">
        <f t="shared" ca="1" si="630"/>
        <v/>
      </c>
      <c r="AM301" s="38" t="str">
        <f t="shared" ca="1" si="630"/>
        <v/>
      </c>
      <c r="AN301" s="38" t="str">
        <f t="shared" ca="1" si="630"/>
        <v/>
      </c>
      <c r="AO301" s="38" t="str">
        <f t="shared" ref="AN301:AO301" ca="1" si="631">IFERROR(AO95/AO$4,"")</f>
        <v/>
      </c>
      <c r="AP301" s="30"/>
      <c r="AQ301" s="35" t="s">
        <v>103</v>
      </c>
      <c r="AR301" s="39" t="str">
        <f>IFERROR(IF(#REF!=TRUE,'DATA - økonomi'!AM95,IF(#REF!=TRUE,'DATA - økonomi'!AM197,IF(#REF!=TRUE,'DATA - økonomi'!AM299,IF(#REF!=TRUE,'DATA - økonomi'!AM401,IF(#REF!=TRUE,'DATA - økonomi'!AM401+'DATA - økonomi'!AM299+'DATA - økonomi'!AM197,"")))))/AR198*1000,"")</f>
        <v/>
      </c>
      <c r="AS301" s="39" t="str">
        <f>IFERROR(IF(#REF!=TRUE,'DATA - økonomi'!AN95,IF(#REF!=TRUE,'DATA - økonomi'!AN197,IF(#REF!=TRUE,'DATA - økonomi'!AN299,IF(#REF!=TRUE,'DATA - økonomi'!AN401,IF(#REF!=TRUE,'DATA - økonomi'!AN401+'DATA - økonomi'!AN299+'DATA - økonomi'!AN197,"")))))/AS198*1000,"")</f>
        <v/>
      </c>
      <c r="AT301" s="39" t="str">
        <f>IFERROR(IF(#REF!=TRUE,'DATA - økonomi'!AO95,IF(#REF!=TRUE,'DATA - økonomi'!AO197,IF(#REF!=TRUE,'DATA - økonomi'!AO299,IF(#REF!=TRUE,'DATA - økonomi'!AO401,IF(#REF!=TRUE,'DATA - økonomi'!AO401+'DATA - økonomi'!AO299+'DATA - økonomi'!AO197,"")))))/AT198*1000,"")</f>
        <v/>
      </c>
      <c r="AU301" s="39" t="str">
        <f>IFERROR(IF(#REF!=TRUE,'DATA - økonomi'!AP95,IF(#REF!=TRUE,'DATA - økonomi'!AP197,IF(#REF!=TRUE,'DATA - økonomi'!AP299,IF(#REF!=TRUE,'DATA - økonomi'!AP401,IF(#REF!=TRUE,'DATA - økonomi'!AP401+'DATA - økonomi'!AP299+'DATA - økonomi'!AP197,"")))))/AU198*1000,"")</f>
        <v/>
      </c>
      <c r="AV301" s="39" t="str">
        <f>IFERROR(IF(#REF!=TRUE,'DATA - økonomi'!AQ95,IF(#REF!=TRUE,'DATA - økonomi'!AQ197,IF(#REF!=TRUE,'DATA - økonomi'!AQ299,IF(#REF!=TRUE,'DATA - økonomi'!AQ401,IF(#REF!=TRUE,'DATA - økonomi'!AQ401+'DATA - økonomi'!AQ299+'DATA - økonomi'!AQ197,"")))))/AV198*1000,"")</f>
        <v/>
      </c>
      <c r="AW301" s="39" t="str">
        <f>IFERROR(IF(#REF!=TRUE,'DATA - økonomi'!AR95,IF(#REF!=TRUE,'DATA - økonomi'!AR197,IF(#REF!=TRUE,'DATA - økonomi'!AR299,IF(#REF!=TRUE,'DATA - økonomi'!AR401,IF(#REF!=TRUE,'DATA - økonomi'!AR401+'DATA - økonomi'!AR299+'DATA - økonomi'!AR197,"")))))/AW198*1000,"")</f>
        <v/>
      </c>
      <c r="AX301" s="39" t="str">
        <f>IFERROR(IF(#REF!=TRUE,'DATA - økonomi'!AS95,IF(#REF!=TRUE,'DATA - økonomi'!AS197,IF(#REF!=TRUE,'DATA - økonomi'!AS299,IF(#REF!=TRUE,'DATA - økonomi'!AS401,IF(#REF!=TRUE,'DATA - økonomi'!AS401+'DATA - økonomi'!AS299+'DATA - økonomi'!AS197,"")))))/AX198*1000,"")</f>
        <v/>
      </c>
      <c r="AY301" s="39" t="str">
        <f>IFERROR(IF(#REF!=TRUE,'DATA - økonomi'!AT95,IF(#REF!=TRUE,'DATA - økonomi'!AT197,IF(#REF!=TRUE,'DATA - økonomi'!AT299,IF(#REF!=TRUE,'DATA - økonomi'!AT401,IF(#REF!=TRUE,'DATA - økonomi'!AT401+'DATA - økonomi'!AT299+'DATA - økonomi'!AT197,"")))))/AY198*1000,"")</f>
        <v/>
      </c>
      <c r="AZ301" s="39" t="str">
        <f>IFERROR(IF(#REF!=TRUE,'DATA - økonomi'!AU95,IF(#REF!=TRUE,'DATA - økonomi'!AU197,IF(#REF!=TRUE,'DATA - økonomi'!AU299,IF(#REF!=TRUE,'DATA - økonomi'!AU401,IF(#REF!=TRUE,'DATA - økonomi'!AU401+'DATA - økonomi'!AU299+'DATA - økonomi'!AU197,"")))))/AZ198*1000,"")</f>
        <v/>
      </c>
      <c r="BA301" s="39" t="str">
        <f>IFERROR(IF(#REF!=TRUE,'DATA - økonomi'!AV95,IF(#REF!=TRUE,'DATA - økonomi'!AV197,IF(#REF!=TRUE,'DATA - økonomi'!AV299,IF(#REF!=TRUE,'DATA - økonomi'!AV401,IF(#REF!=TRUE,'DATA - økonomi'!AV401+'DATA - økonomi'!AV299+'DATA - økonomi'!AV197,"")))))/BA198*1000,"")</f>
        <v/>
      </c>
      <c r="BB301" s="39" t="str">
        <f>IFERROR(IF(#REF!=TRUE,'DATA - økonomi'!AW95,IF(#REF!=TRUE,'DATA - økonomi'!AW197,IF(#REF!=TRUE,'DATA - økonomi'!AW299,IF(#REF!=TRUE,'DATA - økonomi'!AW401,IF(#REF!=TRUE,'DATA - økonomi'!AW401+'DATA - økonomi'!AW299+'DATA - økonomi'!AW197,"")))))/BB198*1000,"")</f>
        <v/>
      </c>
      <c r="BC301" s="30"/>
    </row>
    <row r="302" spans="1:55" x14ac:dyDescent="0.25">
      <c r="A302" s="32">
        <v>92</v>
      </c>
      <c r="B302" s="35" t="s">
        <v>104</v>
      </c>
      <c r="C302" s="38" t="str">
        <f t="shared" ref="C302:L302" ca="1" si="632">IFERROR(C96/C$4,"")</f>
        <v/>
      </c>
      <c r="D302" s="38" t="str">
        <f t="shared" ca="1" si="632"/>
        <v/>
      </c>
      <c r="E302" s="38" t="str">
        <f t="shared" ca="1" si="632"/>
        <v/>
      </c>
      <c r="F302" s="38" t="str">
        <f t="shared" ca="1" si="632"/>
        <v/>
      </c>
      <c r="G302" s="38" t="str">
        <f t="shared" ca="1" si="632"/>
        <v/>
      </c>
      <c r="H302" s="38" t="str">
        <f t="shared" ca="1" si="632"/>
        <v/>
      </c>
      <c r="I302" s="38" t="str">
        <f t="shared" ca="1" si="632"/>
        <v/>
      </c>
      <c r="J302" s="38" t="str">
        <f t="shared" ca="1" si="632"/>
        <v/>
      </c>
      <c r="K302" s="38" t="str">
        <f t="shared" ca="1" si="632"/>
        <v/>
      </c>
      <c r="L302" s="38" t="str">
        <f t="shared" ca="1" si="632"/>
        <v/>
      </c>
      <c r="M302" s="38" t="str">
        <f t="shared" ref="M302:N302" ca="1" si="633">IFERROR(M96/M$4,"")</f>
        <v/>
      </c>
      <c r="N302" s="38" t="str">
        <f t="shared" ca="1" si="633"/>
        <v/>
      </c>
      <c r="O302" s="32">
        <v>92</v>
      </c>
      <c r="P302" s="35" t="s">
        <v>104</v>
      </c>
      <c r="Q302" s="38" t="str">
        <f t="shared" ref="Q302:AA302" ca="1" si="634">IFERROR(Q96/Q$4,"")</f>
        <v/>
      </c>
      <c r="R302" s="38" t="str">
        <f t="shared" ca="1" si="634"/>
        <v/>
      </c>
      <c r="S302" s="38" t="str">
        <f t="shared" ca="1" si="634"/>
        <v/>
      </c>
      <c r="T302" s="38" t="str">
        <f t="shared" ca="1" si="634"/>
        <v/>
      </c>
      <c r="U302" s="38" t="str">
        <f t="shared" ca="1" si="634"/>
        <v/>
      </c>
      <c r="V302" s="38" t="str">
        <f t="shared" ca="1" si="634"/>
        <v/>
      </c>
      <c r="W302" s="38" t="str">
        <f t="shared" ca="1" si="634"/>
        <v/>
      </c>
      <c r="X302" s="38" t="str">
        <f t="shared" ca="1" si="634"/>
        <v/>
      </c>
      <c r="Y302" s="38" t="str">
        <f t="shared" ca="1" si="634"/>
        <v/>
      </c>
      <c r="Z302" s="38" t="str">
        <f t="shared" ca="1" si="634"/>
        <v/>
      </c>
      <c r="AA302" s="38" t="str">
        <f t="shared" ca="1" si="634"/>
        <v/>
      </c>
      <c r="AB302" s="38" t="str">
        <f t="shared" ref="AA302:AB302" ca="1" si="635">IFERROR(AB96/AB$4,"")</f>
        <v/>
      </c>
      <c r="AC302" s="32">
        <v>92</v>
      </c>
      <c r="AD302" s="35" t="s">
        <v>104</v>
      </c>
      <c r="AE302" s="38" t="str">
        <f t="shared" ref="AE302:AN302" ca="1" si="636">IFERROR(AE96/AE$4,"")</f>
        <v/>
      </c>
      <c r="AF302" s="38" t="str">
        <f t="shared" ca="1" si="636"/>
        <v/>
      </c>
      <c r="AG302" s="38" t="str">
        <f t="shared" ca="1" si="636"/>
        <v/>
      </c>
      <c r="AH302" s="38" t="str">
        <f t="shared" ca="1" si="636"/>
        <v/>
      </c>
      <c r="AI302" s="38" t="str">
        <f t="shared" ca="1" si="636"/>
        <v/>
      </c>
      <c r="AJ302" s="38" t="str">
        <f t="shared" ca="1" si="636"/>
        <v/>
      </c>
      <c r="AK302" s="38" t="str">
        <f t="shared" ca="1" si="636"/>
        <v/>
      </c>
      <c r="AL302" s="38" t="str">
        <f t="shared" ca="1" si="636"/>
        <v/>
      </c>
      <c r="AM302" s="38" t="str">
        <f t="shared" ca="1" si="636"/>
        <v/>
      </c>
      <c r="AN302" s="38" t="str">
        <f t="shared" ca="1" si="636"/>
        <v/>
      </c>
      <c r="AO302" s="38" t="str">
        <f t="shared" ref="AN302:AO302" ca="1" si="637">IFERROR(AO96/AO$4,"")</f>
        <v/>
      </c>
      <c r="AP302" s="30"/>
      <c r="AQ302" s="35" t="s">
        <v>104</v>
      </c>
      <c r="AR302" s="39" t="str">
        <f>IFERROR(IF(#REF!=TRUE,'DATA - økonomi'!AM96,IF(#REF!=TRUE,'DATA - økonomi'!AM198,IF(#REF!=TRUE,'DATA - økonomi'!AM300,IF(#REF!=TRUE,'DATA - økonomi'!AM402,IF(#REF!=TRUE,'DATA - økonomi'!AM402+'DATA - økonomi'!AM300+'DATA - økonomi'!AM198,"")))))/AR199*1000,"")</f>
        <v/>
      </c>
      <c r="AS302" s="39" t="str">
        <f>IFERROR(IF(#REF!=TRUE,'DATA - økonomi'!AN96,IF(#REF!=TRUE,'DATA - økonomi'!AN198,IF(#REF!=TRUE,'DATA - økonomi'!AN300,IF(#REF!=TRUE,'DATA - økonomi'!AN402,IF(#REF!=TRUE,'DATA - økonomi'!AN402+'DATA - økonomi'!AN300+'DATA - økonomi'!AN198,"")))))/AS199*1000,"")</f>
        <v/>
      </c>
      <c r="AT302" s="39" t="str">
        <f>IFERROR(IF(#REF!=TRUE,'DATA - økonomi'!AO96,IF(#REF!=TRUE,'DATA - økonomi'!AO198,IF(#REF!=TRUE,'DATA - økonomi'!AO300,IF(#REF!=TRUE,'DATA - økonomi'!AO402,IF(#REF!=TRUE,'DATA - økonomi'!AO402+'DATA - økonomi'!AO300+'DATA - økonomi'!AO198,"")))))/AT199*1000,"")</f>
        <v/>
      </c>
      <c r="AU302" s="39" t="str">
        <f>IFERROR(IF(#REF!=TRUE,'DATA - økonomi'!AP96,IF(#REF!=TRUE,'DATA - økonomi'!AP198,IF(#REF!=TRUE,'DATA - økonomi'!AP300,IF(#REF!=TRUE,'DATA - økonomi'!AP402,IF(#REF!=TRUE,'DATA - økonomi'!AP402+'DATA - økonomi'!AP300+'DATA - økonomi'!AP198,"")))))/AU199*1000,"")</f>
        <v/>
      </c>
      <c r="AV302" s="39" t="str">
        <f>IFERROR(IF(#REF!=TRUE,'DATA - økonomi'!AQ96,IF(#REF!=TRUE,'DATA - økonomi'!AQ198,IF(#REF!=TRUE,'DATA - økonomi'!AQ300,IF(#REF!=TRUE,'DATA - økonomi'!AQ402,IF(#REF!=TRUE,'DATA - økonomi'!AQ402+'DATA - økonomi'!AQ300+'DATA - økonomi'!AQ198,"")))))/AV199*1000,"")</f>
        <v/>
      </c>
      <c r="AW302" s="39" t="str">
        <f>IFERROR(IF(#REF!=TRUE,'DATA - økonomi'!AR96,IF(#REF!=TRUE,'DATA - økonomi'!AR198,IF(#REF!=TRUE,'DATA - økonomi'!AR300,IF(#REF!=TRUE,'DATA - økonomi'!AR402,IF(#REF!=TRUE,'DATA - økonomi'!AR402+'DATA - økonomi'!AR300+'DATA - økonomi'!AR198,"")))))/AW199*1000,"")</f>
        <v/>
      </c>
      <c r="AX302" s="39" t="str">
        <f>IFERROR(IF(#REF!=TRUE,'DATA - økonomi'!AS96,IF(#REF!=TRUE,'DATA - økonomi'!AS198,IF(#REF!=TRUE,'DATA - økonomi'!AS300,IF(#REF!=TRUE,'DATA - økonomi'!AS402,IF(#REF!=TRUE,'DATA - økonomi'!AS402+'DATA - økonomi'!AS300+'DATA - økonomi'!AS198,"")))))/AX199*1000,"")</f>
        <v/>
      </c>
      <c r="AY302" s="39" t="str">
        <f>IFERROR(IF(#REF!=TRUE,'DATA - økonomi'!AT96,IF(#REF!=TRUE,'DATA - økonomi'!AT198,IF(#REF!=TRUE,'DATA - økonomi'!AT300,IF(#REF!=TRUE,'DATA - økonomi'!AT402,IF(#REF!=TRUE,'DATA - økonomi'!AT402+'DATA - økonomi'!AT300+'DATA - økonomi'!AT198,"")))))/AY199*1000,"")</f>
        <v/>
      </c>
      <c r="AZ302" s="39" t="str">
        <f>IFERROR(IF(#REF!=TRUE,'DATA - økonomi'!AU96,IF(#REF!=TRUE,'DATA - økonomi'!AU198,IF(#REF!=TRUE,'DATA - økonomi'!AU300,IF(#REF!=TRUE,'DATA - økonomi'!AU402,IF(#REF!=TRUE,'DATA - økonomi'!AU402+'DATA - økonomi'!AU300+'DATA - økonomi'!AU198,"")))))/AZ199*1000,"")</f>
        <v/>
      </c>
      <c r="BA302" s="39" t="str">
        <f>IFERROR(IF(#REF!=TRUE,'DATA - økonomi'!AV96,IF(#REF!=TRUE,'DATA - økonomi'!AV198,IF(#REF!=TRUE,'DATA - økonomi'!AV300,IF(#REF!=TRUE,'DATA - økonomi'!AV402,IF(#REF!=TRUE,'DATA - økonomi'!AV402+'DATA - økonomi'!AV300+'DATA - økonomi'!AV198,"")))))/BA199*1000,"")</f>
        <v/>
      </c>
      <c r="BB302" s="39" t="str">
        <f>IFERROR(IF(#REF!=TRUE,'DATA - økonomi'!AW96,IF(#REF!=TRUE,'DATA - økonomi'!AW198,IF(#REF!=TRUE,'DATA - økonomi'!AW300,IF(#REF!=TRUE,'DATA - økonomi'!AW402,IF(#REF!=TRUE,'DATA - økonomi'!AW402+'DATA - økonomi'!AW300+'DATA - økonomi'!AW198,"")))))/BB199*1000,"")</f>
        <v/>
      </c>
      <c r="BC302" s="30"/>
    </row>
    <row r="303" spans="1:55" x14ac:dyDescent="0.25">
      <c r="A303" s="32">
        <v>93</v>
      </c>
      <c r="B303" s="35" t="s">
        <v>105</v>
      </c>
      <c r="C303" s="38" t="str">
        <f t="shared" ref="C303:L303" ca="1" si="638">IFERROR(C97/C$4,"")</f>
        <v/>
      </c>
      <c r="D303" s="38" t="str">
        <f t="shared" ca="1" si="638"/>
        <v/>
      </c>
      <c r="E303" s="38" t="str">
        <f t="shared" ca="1" si="638"/>
        <v/>
      </c>
      <c r="F303" s="38" t="str">
        <f t="shared" ca="1" si="638"/>
        <v/>
      </c>
      <c r="G303" s="38" t="str">
        <f t="shared" ca="1" si="638"/>
        <v/>
      </c>
      <c r="H303" s="38" t="str">
        <f t="shared" ca="1" si="638"/>
        <v/>
      </c>
      <c r="I303" s="38" t="str">
        <f t="shared" ca="1" si="638"/>
        <v/>
      </c>
      <c r="J303" s="38" t="str">
        <f t="shared" ca="1" si="638"/>
        <v/>
      </c>
      <c r="K303" s="38" t="str">
        <f t="shared" ca="1" si="638"/>
        <v/>
      </c>
      <c r="L303" s="38" t="str">
        <f t="shared" ca="1" si="638"/>
        <v/>
      </c>
      <c r="M303" s="38" t="str">
        <f t="shared" ref="M303:N303" ca="1" si="639">IFERROR(M97/M$4,"")</f>
        <v/>
      </c>
      <c r="N303" s="38" t="str">
        <f t="shared" ca="1" si="639"/>
        <v/>
      </c>
      <c r="O303" s="32">
        <v>93</v>
      </c>
      <c r="P303" s="35" t="s">
        <v>105</v>
      </c>
      <c r="Q303" s="38" t="str">
        <f t="shared" ref="Q303:AA303" ca="1" si="640">IFERROR(Q97/Q$4,"")</f>
        <v/>
      </c>
      <c r="R303" s="38" t="str">
        <f t="shared" ca="1" si="640"/>
        <v/>
      </c>
      <c r="S303" s="38" t="str">
        <f t="shared" ca="1" si="640"/>
        <v/>
      </c>
      <c r="T303" s="38" t="str">
        <f t="shared" ca="1" si="640"/>
        <v/>
      </c>
      <c r="U303" s="38" t="str">
        <f t="shared" ca="1" si="640"/>
        <v/>
      </c>
      <c r="V303" s="38" t="str">
        <f t="shared" ca="1" si="640"/>
        <v/>
      </c>
      <c r="W303" s="38" t="str">
        <f t="shared" ca="1" si="640"/>
        <v/>
      </c>
      <c r="X303" s="38" t="str">
        <f t="shared" ca="1" si="640"/>
        <v/>
      </c>
      <c r="Y303" s="38" t="str">
        <f t="shared" ca="1" si="640"/>
        <v/>
      </c>
      <c r="Z303" s="38" t="str">
        <f t="shared" ca="1" si="640"/>
        <v/>
      </c>
      <c r="AA303" s="38" t="str">
        <f t="shared" ca="1" si="640"/>
        <v/>
      </c>
      <c r="AB303" s="38" t="str">
        <f t="shared" ref="AA303:AB303" ca="1" si="641">IFERROR(AB97/AB$4,"")</f>
        <v/>
      </c>
      <c r="AC303" s="32">
        <v>93</v>
      </c>
      <c r="AD303" s="35" t="s">
        <v>105</v>
      </c>
      <c r="AE303" s="38" t="str">
        <f t="shared" ref="AE303:AN303" ca="1" si="642">IFERROR(AE97/AE$4,"")</f>
        <v/>
      </c>
      <c r="AF303" s="38" t="str">
        <f t="shared" ca="1" si="642"/>
        <v/>
      </c>
      <c r="AG303" s="38" t="str">
        <f t="shared" ca="1" si="642"/>
        <v/>
      </c>
      <c r="AH303" s="38" t="str">
        <f t="shared" ca="1" si="642"/>
        <v/>
      </c>
      <c r="AI303" s="38" t="str">
        <f t="shared" ca="1" si="642"/>
        <v/>
      </c>
      <c r="AJ303" s="38" t="str">
        <f t="shared" ca="1" si="642"/>
        <v/>
      </c>
      <c r="AK303" s="38" t="str">
        <f t="shared" ca="1" si="642"/>
        <v/>
      </c>
      <c r="AL303" s="38" t="str">
        <f t="shared" ca="1" si="642"/>
        <v/>
      </c>
      <c r="AM303" s="38" t="str">
        <f t="shared" ca="1" si="642"/>
        <v/>
      </c>
      <c r="AN303" s="38" t="str">
        <f t="shared" ca="1" si="642"/>
        <v/>
      </c>
      <c r="AO303" s="38" t="str">
        <f t="shared" ref="AN303:AO303" ca="1" si="643">IFERROR(AO97/AO$4,"")</f>
        <v/>
      </c>
      <c r="AP303" s="30"/>
      <c r="AQ303" s="35" t="s">
        <v>105</v>
      </c>
      <c r="AR303" s="39" t="str">
        <f>IFERROR(IF(#REF!=TRUE,'DATA - økonomi'!AM97,IF(#REF!=TRUE,'DATA - økonomi'!AM199,IF(#REF!=TRUE,'DATA - økonomi'!AM301,IF(#REF!=TRUE,'DATA - økonomi'!AM403,IF(#REF!=TRUE,'DATA - økonomi'!AM403+'DATA - økonomi'!AM301+'DATA - økonomi'!AM199,"")))))/AR200*1000,"")</f>
        <v/>
      </c>
      <c r="AS303" s="39" t="str">
        <f>IFERROR(IF(#REF!=TRUE,'DATA - økonomi'!AN97,IF(#REF!=TRUE,'DATA - økonomi'!AN199,IF(#REF!=TRUE,'DATA - økonomi'!AN301,IF(#REF!=TRUE,'DATA - økonomi'!AN403,IF(#REF!=TRUE,'DATA - økonomi'!AN403+'DATA - økonomi'!AN301+'DATA - økonomi'!AN199,"")))))/AS200*1000,"")</f>
        <v/>
      </c>
      <c r="AT303" s="39" t="str">
        <f>IFERROR(IF(#REF!=TRUE,'DATA - økonomi'!AO97,IF(#REF!=TRUE,'DATA - økonomi'!AO199,IF(#REF!=TRUE,'DATA - økonomi'!AO301,IF(#REF!=TRUE,'DATA - økonomi'!AO403,IF(#REF!=TRUE,'DATA - økonomi'!AO403+'DATA - økonomi'!AO301+'DATA - økonomi'!AO199,"")))))/AT200*1000,"")</f>
        <v/>
      </c>
      <c r="AU303" s="39" t="str">
        <f>IFERROR(IF(#REF!=TRUE,'DATA - økonomi'!AP97,IF(#REF!=TRUE,'DATA - økonomi'!AP199,IF(#REF!=TRUE,'DATA - økonomi'!AP301,IF(#REF!=TRUE,'DATA - økonomi'!AP403,IF(#REF!=TRUE,'DATA - økonomi'!AP403+'DATA - økonomi'!AP301+'DATA - økonomi'!AP199,"")))))/AU200*1000,"")</f>
        <v/>
      </c>
      <c r="AV303" s="39" t="str">
        <f>IFERROR(IF(#REF!=TRUE,'DATA - økonomi'!AQ97,IF(#REF!=TRUE,'DATA - økonomi'!AQ199,IF(#REF!=TRUE,'DATA - økonomi'!AQ301,IF(#REF!=TRUE,'DATA - økonomi'!AQ403,IF(#REF!=TRUE,'DATA - økonomi'!AQ403+'DATA - økonomi'!AQ301+'DATA - økonomi'!AQ199,"")))))/AV200*1000,"")</f>
        <v/>
      </c>
      <c r="AW303" s="39" t="str">
        <f>IFERROR(IF(#REF!=TRUE,'DATA - økonomi'!AR97,IF(#REF!=TRUE,'DATA - økonomi'!AR199,IF(#REF!=TRUE,'DATA - økonomi'!AR301,IF(#REF!=TRUE,'DATA - økonomi'!AR403,IF(#REF!=TRUE,'DATA - økonomi'!AR403+'DATA - økonomi'!AR301+'DATA - økonomi'!AR199,"")))))/AW200*1000,"")</f>
        <v/>
      </c>
      <c r="AX303" s="39" t="str">
        <f>IFERROR(IF(#REF!=TRUE,'DATA - økonomi'!AS97,IF(#REF!=TRUE,'DATA - økonomi'!AS199,IF(#REF!=TRUE,'DATA - økonomi'!AS301,IF(#REF!=TRUE,'DATA - økonomi'!AS403,IF(#REF!=TRUE,'DATA - økonomi'!AS403+'DATA - økonomi'!AS301+'DATA - økonomi'!AS199,"")))))/AX200*1000,"")</f>
        <v/>
      </c>
      <c r="AY303" s="39" t="str">
        <f>IFERROR(IF(#REF!=TRUE,'DATA - økonomi'!AT97,IF(#REF!=TRUE,'DATA - økonomi'!AT199,IF(#REF!=TRUE,'DATA - økonomi'!AT301,IF(#REF!=TRUE,'DATA - økonomi'!AT403,IF(#REF!=TRUE,'DATA - økonomi'!AT403+'DATA - økonomi'!AT301+'DATA - økonomi'!AT199,"")))))/AY200*1000,"")</f>
        <v/>
      </c>
      <c r="AZ303" s="39" t="str">
        <f>IFERROR(IF(#REF!=TRUE,'DATA - økonomi'!AU97,IF(#REF!=TRUE,'DATA - økonomi'!AU199,IF(#REF!=TRUE,'DATA - økonomi'!AU301,IF(#REF!=TRUE,'DATA - økonomi'!AU403,IF(#REF!=TRUE,'DATA - økonomi'!AU403+'DATA - økonomi'!AU301+'DATA - økonomi'!AU199,"")))))/AZ200*1000,"")</f>
        <v/>
      </c>
      <c r="BA303" s="39" t="str">
        <f>IFERROR(IF(#REF!=TRUE,'DATA - økonomi'!AV97,IF(#REF!=TRUE,'DATA - økonomi'!AV199,IF(#REF!=TRUE,'DATA - økonomi'!AV301,IF(#REF!=TRUE,'DATA - økonomi'!AV403,IF(#REF!=TRUE,'DATA - økonomi'!AV403+'DATA - økonomi'!AV301+'DATA - økonomi'!AV199,"")))))/BA200*1000,"")</f>
        <v/>
      </c>
      <c r="BB303" s="39" t="str">
        <f>IFERROR(IF(#REF!=TRUE,'DATA - økonomi'!AW97,IF(#REF!=TRUE,'DATA - økonomi'!AW199,IF(#REF!=TRUE,'DATA - økonomi'!AW301,IF(#REF!=TRUE,'DATA - økonomi'!AW403,IF(#REF!=TRUE,'DATA - økonomi'!AW403+'DATA - økonomi'!AW301+'DATA - økonomi'!AW199,"")))))/BB200*1000,"")</f>
        <v/>
      </c>
      <c r="BC303" s="30"/>
    </row>
    <row r="304" spans="1:55" x14ac:dyDescent="0.25">
      <c r="A304" s="32">
        <v>94</v>
      </c>
      <c r="B304" s="35" t="s">
        <v>106</v>
      </c>
      <c r="C304" s="38" t="str">
        <f t="shared" ref="C304:L304" ca="1" si="644">IFERROR(C98/C$4,"")</f>
        <v/>
      </c>
      <c r="D304" s="38" t="str">
        <f t="shared" ca="1" si="644"/>
        <v/>
      </c>
      <c r="E304" s="38" t="str">
        <f t="shared" ca="1" si="644"/>
        <v/>
      </c>
      <c r="F304" s="38" t="str">
        <f t="shared" ca="1" si="644"/>
        <v/>
      </c>
      <c r="G304" s="38" t="str">
        <f t="shared" ca="1" si="644"/>
        <v/>
      </c>
      <c r="H304" s="38" t="str">
        <f t="shared" ca="1" si="644"/>
        <v/>
      </c>
      <c r="I304" s="38" t="str">
        <f t="shared" ca="1" si="644"/>
        <v/>
      </c>
      <c r="J304" s="38" t="str">
        <f t="shared" ca="1" si="644"/>
        <v/>
      </c>
      <c r="K304" s="38" t="str">
        <f t="shared" ca="1" si="644"/>
        <v/>
      </c>
      <c r="L304" s="38" t="str">
        <f t="shared" ca="1" si="644"/>
        <v/>
      </c>
      <c r="M304" s="38" t="str">
        <f t="shared" ref="M304:N304" ca="1" si="645">IFERROR(M98/M$4,"")</f>
        <v/>
      </c>
      <c r="N304" s="38" t="str">
        <f t="shared" ca="1" si="645"/>
        <v/>
      </c>
      <c r="O304" s="32">
        <v>94</v>
      </c>
      <c r="P304" s="35" t="s">
        <v>106</v>
      </c>
      <c r="Q304" s="38" t="str">
        <f t="shared" ref="Q304:AA304" ca="1" si="646">IFERROR(Q98/Q$4,"")</f>
        <v/>
      </c>
      <c r="R304" s="38" t="str">
        <f t="shared" ca="1" si="646"/>
        <v/>
      </c>
      <c r="S304" s="38" t="str">
        <f t="shared" ca="1" si="646"/>
        <v/>
      </c>
      <c r="T304" s="38" t="str">
        <f t="shared" ca="1" si="646"/>
        <v/>
      </c>
      <c r="U304" s="38" t="str">
        <f t="shared" ca="1" si="646"/>
        <v/>
      </c>
      <c r="V304" s="38" t="str">
        <f t="shared" ca="1" si="646"/>
        <v/>
      </c>
      <c r="W304" s="38" t="str">
        <f t="shared" ca="1" si="646"/>
        <v/>
      </c>
      <c r="X304" s="38" t="str">
        <f t="shared" ca="1" si="646"/>
        <v/>
      </c>
      <c r="Y304" s="38" t="str">
        <f t="shared" ca="1" si="646"/>
        <v/>
      </c>
      <c r="Z304" s="38" t="str">
        <f t="shared" ca="1" si="646"/>
        <v/>
      </c>
      <c r="AA304" s="38" t="str">
        <f t="shared" ca="1" si="646"/>
        <v/>
      </c>
      <c r="AB304" s="38" t="str">
        <f t="shared" ref="AA304:AB304" ca="1" si="647">IFERROR(AB98/AB$4,"")</f>
        <v/>
      </c>
      <c r="AC304" s="32">
        <v>94</v>
      </c>
      <c r="AD304" s="35" t="s">
        <v>106</v>
      </c>
      <c r="AE304" s="38" t="str">
        <f t="shared" ref="AE304:AN304" ca="1" si="648">IFERROR(AE98/AE$4,"")</f>
        <v/>
      </c>
      <c r="AF304" s="38" t="str">
        <f t="shared" ca="1" si="648"/>
        <v/>
      </c>
      <c r="AG304" s="38" t="str">
        <f t="shared" ca="1" si="648"/>
        <v/>
      </c>
      <c r="AH304" s="38" t="str">
        <f t="shared" ca="1" si="648"/>
        <v/>
      </c>
      <c r="AI304" s="38" t="str">
        <f t="shared" ca="1" si="648"/>
        <v/>
      </c>
      <c r="AJ304" s="38" t="str">
        <f t="shared" ca="1" si="648"/>
        <v/>
      </c>
      <c r="AK304" s="38" t="str">
        <f t="shared" ca="1" si="648"/>
        <v/>
      </c>
      <c r="AL304" s="38" t="str">
        <f t="shared" ca="1" si="648"/>
        <v/>
      </c>
      <c r="AM304" s="38" t="str">
        <f t="shared" ca="1" si="648"/>
        <v/>
      </c>
      <c r="AN304" s="38" t="str">
        <f t="shared" ca="1" si="648"/>
        <v/>
      </c>
      <c r="AO304" s="38" t="str">
        <f t="shared" ref="AN304:AO304" ca="1" si="649">IFERROR(AO98/AO$4,"")</f>
        <v/>
      </c>
      <c r="AP304" s="30"/>
      <c r="AQ304" s="35" t="s">
        <v>106</v>
      </c>
      <c r="AR304" s="39" t="str">
        <f>IFERROR(IF(#REF!=TRUE,'DATA - økonomi'!AM98,IF(#REF!=TRUE,'DATA - økonomi'!AM200,IF(#REF!=TRUE,'DATA - økonomi'!AM302,IF(#REF!=TRUE,'DATA - økonomi'!AM404,IF(#REF!=TRUE,'DATA - økonomi'!AM404+'DATA - økonomi'!AM302+'DATA - økonomi'!AM200,"")))))/AR201*1000,"")</f>
        <v/>
      </c>
      <c r="AS304" s="39" t="str">
        <f>IFERROR(IF(#REF!=TRUE,'DATA - økonomi'!AN98,IF(#REF!=TRUE,'DATA - økonomi'!AN200,IF(#REF!=TRUE,'DATA - økonomi'!AN302,IF(#REF!=TRUE,'DATA - økonomi'!AN404,IF(#REF!=TRUE,'DATA - økonomi'!AN404+'DATA - økonomi'!AN302+'DATA - økonomi'!AN200,"")))))/AS201*1000,"")</f>
        <v/>
      </c>
      <c r="AT304" s="39" t="str">
        <f>IFERROR(IF(#REF!=TRUE,'DATA - økonomi'!AO98,IF(#REF!=TRUE,'DATA - økonomi'!AO200,IF(#REF!=TRUE,'DATA - økonomi'!AO302,IF(#REF!=TRUE,'DATA - økonomi'!AO404,IF(#REF!=TRUE,'DATA - økonomi'!AO404+'DATA - økonomi'!AO302+'DATA - økonomi'!AO200,"")))))/AT201*1000,"")</f>
        <v/>
      </c>
      <c r="AU304" s="39" t="str">
        <f>IFERROR(IF(#REF!=TRUE,'DATA - økonomi'!AP98,IF(#REF!=TRUE,'DATA - økonomi'!AP200,IF(#REF!=TRUE,'DATA - økonomi'!AP302,IF(#REF!=TRUE,'DATA - økonomi'!AP404,IF(#REF!=TRUE,'DATA - økonomi'!AP404+'DATA - økonomi'!AP302+'DATA - økonomi'!AP200,"")))))/AU201*1000,"")</f>
        <v/>
      </c>
      <c r="AV304" s="39" t="str">
        <f>IFERROR(IF(#REF!=TRUE,'DATA - økonomi'!AQ98,IF(#REF!=TRUE,'DATA - økonomi'!AQ200,IF(#REF!=TRUE,'DATA - økonomi'!AQ302,IF(#REF!=TRUE,'DATA - økonomi'!AQ404,IF(#REF!=TRUE,'DATA - økonomi'!AQ404+'DATA - økonomi'!AQ302+'DATA - økonomi'!AQ200,"")))))/AV201*1000,"")</f>
        <v/>
      </c>
      <c r="AW304" s="39" t="str">
        <f>IFERROR(IF(#REF!=TRUE,'DATA - økonomi'!AR98,IF(#REF!=TRUE,'DATA - økonomi'!AR200,IF(#REF!=TRUE,'DATA - økonomi'!AR302,IF(#REF!=TRUE,'DATA - økonomi'!AR404,IF(#REF!=TRUE,'DATA - økonomi'!AR404+'DATA - økonomi'!AR302+'DATA - økonomi'!AR200,"")))))/AW201*1000,"")</f>
        <v/>
      </c>
      <c r="AX304" s="39" t="str">
        <f>IFERROR(IF(#REF!=TRUE,'DATA - økonomi'!AS98,IF(#REF!=TRUE,'DATA - økonomi'!AS200,IF(#REF!=TRUE,'DATA - økonomi'!AS302,IF(#REF!=TRUE,'DATA - økonomi'!AS404,IF(#REF!=TRUE,'DATA - økonomi'!AS404+'DATA - økonomi'!AS302+'DATA - økonomi'!AS200,"")))))/AX201*1000,"")</f>
        <v/>
      </c>
      <c r="AY304" s="39" t="str">
        <f>IFERROR(IF(#REF!=TRUE,'DATA - økonomi'!AT98,IF(#REF!=TRUE,'DATA - økonomi'!AT200,IF(#REF!=TRUE,'DATA - økonomi'!AT302,IF(#REF!=TRUE,'DATA - økonomi'!AT404,IF(#REF!=TRUE,'DATA - økonomi'!AT404+'DATA - økonomi'!AT302+'DATA - økonomi'!AT200,"")))))/AY201*1000,"")</f>
        <v/>
      </c>
      <c r="AZ304" s="39" t="str">
        <f>IFERROR(IF(#REF!=TRUE,'DATA - økonomi'!AU98,IF(#REF!=TRUE,'DATA - økonomi'!AU200,IF(#REF!=TRUE,'DATA - økonomi'!AU302,IF(#REF!=TRUE,'DATA - økonomi'!AU404,IF(#REF!=TRUE,'DATA - økonomi'!AU404+'DATA - økonomi'!AU302+'DATA - økonomi'!AU200,"")))))/AZ201*1000,"")</f>
        <v/>
      </c>
      <c r="BA304" s="39" t="str">
        <f>IFERROR(IF(#REF!=TRUE,'DATA - økonomi'!AV98,IF(#REF!=TRUE,'DATA - økonomi'!AV200,IF(#REF!=TRUE,'DATA - økonomi'!AV302,IF(#REF!=TRUE,'DATA - økonomi'!AV404,IF(#REF!=TRUE,'DATA - økonomi'!AV404+'DATA - økonomi'!AV302+'DATA - økonomi'!AV200,"")))))/BA201*1000,"")</f>
        <v/>
      </c>
      <c r="BB304" s="39" t="str">
        <f>IFERROR(IF(#REF!=TRUE,'DATA - økonomi'!AW98,IF(#REF!=TRUE,'DATA - økonomi'!AW200,IF(#REF!=TRUE,'DATA - økonomi'!AW302,IF(#REF!=TRUE,'DATA - økonomi'!AW404,IF(#REF!=TRUE,'DATA - økonomi'!AW404+'DATA - økonomi'!AW302+'DATA - økonomi'!AW200,"")))))/BB201*1000,"")</f>
        <v/>
      </c>
      <c r="BC304" s="30"/>
    </row>
    <row r="305" spans="1:55" x14ac:dyDescent="0.25">
      <c r="A305" s="32">
        <v>95</v>
      </c>
      <c r="B305" s="35" t="s">
        <v>107</v>
      </c>
      <c r="C305" s="38" t="str">
        <f t="shared" ref="C305:L305" ca="1" si="650">IFERROR(C99/C$4,"")</f>
        <v/>
      </c>
      <c r="D305" s="38" t="str">
        <f t="shared" ca="1" si="650"/>
        <v/>
      </c>
      <c r="E305" s="38" t="str">
        <f t="shared" ca="1" si="650"/>
        <v/>
      </c>
      <c r="F305" s="38" t="str">
        <f t="shared" ca="1" si="650"/>
        <v/>
      </c>
      <c r="G305" s="38" t="str">
        <f t="shared" ca="1" si="650"/>
        <v/>
      </c>
      <c r="H305" s="38" t="str">
        <f t="shared" ca="1" si="650"/>
        <v/>
      </c>
      <c r="I305" s="38" t="str">
        <f t="shared" ca="1" si="650"/>
        <v/>
      </c>
      <c r="J305" s="38" t="str">
        <f t="shared" ca="1" si="650"/>
        <v/>
      </c>
      <c r="K305" s="38" t="str">
        <f t="shared" ca="1" si="650"/>
        <v/>
      </c>
      <c r="L305" s="38" t="str">
        <f t="shared" ca="1" si="650"/>
        <v/>
      </c>
      <c r="M305" s="38" t="str">
        <f t="shared" ref="M305:N305" ca="1" si="651">IFERROR(M99/M$4,"")</f>
        <v/>
      </c>
      <c r="N305" s="38" t="str">
        <f t="shared" ca="1" si="651"/>
        <v/>
      </c>
      <c r="O305" s="32">
        <v>95</v>
      </c>
      <c r="P305" s="35" t="s">
        <v>107</v>
      </c>
      <c r="Q305" s="38" t="str">
        <f t="shared" ref="Q305:AA305" ca="1" si="652">IFERROR(Q99/Q$4,"")</f>
        <v/>
      </c>
      <c r="R305" s="38" t="str">
        <f t="shared" ca="1" si="652"/>
        <v/>
      </c>
      <c r="S305" s="38" t="str">
        <f t="shared" ca="1" si="652"/>
        <v/>
      </c>
      <c r="T305" s="38" t="str">
        <f t="shared" ca="1" si="652"/>
        <v/>
      </c>
      <c r="U305" s="38" t="str">
        <f t="shared" ca="1" si="652"/>
        <v/>
      </c>
      <c r="V305" s="38" t="str">
        <f t="shared" ca="1" si="652"/>
        <v/>
      </c>
      <c r="W305" s="38" t="str">
        <f t="shared" ca="1" si="652"/>
        <v/>
      </c>
      <c r="X305" s="38" t="str">
        <f t="shared" ca="1" si="652"/>
        <v/>
      </c>
      <c r="Y305" s="38" t="str">
        <f t="shared" ca="1" si="652"/>
        <v/>
      </c>
      <c r="Z305" s="38" t="str">
        <f t="shared" ca="1" si="652"/>
        <v/>
      </c>
      <c r="AA305" s="38" t="str">
        <f t="shared" ca="1" si="652"/>
        <v/>
      </c>
      <c r="AB305" s="38" t="str">
        <f t="shared" ref="AA305:AB305" ca="1" si="653">IFERROR(AB99/AB$4,"")</f>
        <v/>
      </c>
      <c r="AC305" s="32">
        <v>95</v>
      </c>
      <c r="AD305" s="35" t="s">
        <v>107</v>
      </c>
      <c r="AE305" s="38" t="str">
        <f t="shared" ref="AE305:AN305" ca="1" si="654">IFERROR(AE99/AE$4,"")</f>
        <v/>
      </c>
      <c r="AF305" s="38" t="str">
        <f t="shared" ca="1" si="654"/>
        <v/>
      </c>
      <c r="AG305" s="38" t="str">
        <f t="shared" ca="1" si="654"/>
        <v/>
      </c>
      <c r="AH305" s="38" t="str">
        <f t="shared" ca="1" si="654"/>
        <v/>
      </c>
      <c r="AI305" s="38" t="str">
        <f t="shared" ca="1" si="654"/>
        <v/>
      </c>
      <c r="AJ305" s="38" t="str">
        <f t="shared" ca="1" si="654"/>
        <v/>
      </c>
      <c r="AK305" s="38" t="str">
        <f t="shared" ca="1" si="654"/>
        <v/>
      </c>
      <c r="AL305" s="38" t="str">
        <f t="shared" ca="1" si="654"/>
        <v/>
      </c>
      <c r="AM305" s="38" t="str">
        <f t="shared" ca="1" si="654"/>
        <v/>
      </c>
      <c r="AN305" s="38" t="str">
        <f t="shared" ca="1" si="654"/>
        <v/>
      </c>
      <c r="AO305" s="38" t="str">
        <f t="shared" ref="AN305:AO305" ca="1" si="655">IFERROR(AO99/AO$4,"")</f>
        <v/>
      </c>
      <c r="AP305" s="30"/>
      <c r="AQ305" s="35" t="s">
        <v>107</v>
      </c>
      <c r="AR305" s="39" t="str">
        <f>IFERROR(IF(#REF!=TRUE,'DATA - økonomi'!AM99,IF(#REF!=TRUE,'DATA - økonomi'!AM201,IF(#REF!=TRUE,'DATA - økonomi'!AM303,IF(#REF!=TRUE,'DATA - økonomi'!AM405,IF(#REF!=TRUE,'DATA - økonomi'!AM405+'DATA - økonomi'!AM303+'DATA - økonomi'!AM201,"")))))/AR202*1000,"")</f>
        <v/>
      </c>
      <c r="AS305" s="39" t="str">
        <f>IFERROR(IF(#REF!=TRUE,'DATA - økonomi'!AN99,IF(#REF!=TRUE,'DATA - økonomi'!AN201,IF(#REF!=TRUE,'DATA - økonomi'!AN303,IF(#REF!=TRUE,'DATA - økonomi'!AN405,IF(#REF!=TRUE,'DATA - økonomi'!AN405+'DATA - økonomi'!AN303+'DATA - økonomi'!AN201,"")))))/AS202*1000,"")</f>
        <v/>
      </c>
      <c r="AT305" s="39" t="str">
        <f>IFERROR(IF(#REF!=TRUE,'DATA - økonomi'!AO99,IF(#REF!=TRUE,'DATA - økonomi'!AO201,IF(#REF!=TRUE,'DATA - økonomi'!AO303,IF(#REF!=TRUE,'DATA - økonomi'!AO405,IF(#REF!=TRUE,'DATA - økonomi'!AO405+'DATA - økonomi'!AO303+'DATA - økonomi'!AO201,"")))))/AT202*1000,"")</f>
        <v/>
      </c>
      <c r="AU305" s="39" t="str">
        <f>IFERROR(IF(#REF!=TRUE,'DATA - økonomi'!AP99,IF(#REF!=TRUE,'DATA - økonomi'!AP201,IF(#REF!=TRUE,'DATA - økonomi'!AP303,IF(#REF!=TRUE,'DATA - økonomi'!AP405,IF(#REF!=TRUE,'DATA - økonomi'!AP405+'DATA - økonomi'!AP303+'DATA - økonomi'!AP201,"")))))/AU202*1000,"")</f>
        <v/>
      </c>
      <c r="AV305" s="39" t="str">
        <f>IFERROR(IF(#REF!=TRUE,'DATA - økonomi'!AQ99,IF(#REF!=TRUE,'DATA - økonomi'!AQ201,IF(#REF!=TRUE,'DATA - økonomi'!AQ303,IF(#REF!=TRUE,'DATA - økonomi'!AQ405,IF(#REF!=TRUE,'DATA - økonomi'!AQ405+'DATA - økonomi'!AQ303+'DATA - økonomi'!AQ201,"")))))/AV202*1000,"")</f>
        <v/>
      </c>
      <c r="AW305" s="39" t="str">
        <f>IFERROR(IF(#REF!=TRUE,'DATA - økonomi'!AR99,IF(#REF!=TRUE,'DATA - økonomi'!AR201,IF(#REF!=TRUE,'DATA - økonomi'!AR303,IF(#REF!=TRUE,'DATA - økonomi'!AR405,IF(#REF!=TRUE,'DATA - økonomi'!AR405+'DATA - økonomi'!AR303+'DATA - økonomi'!AR201,"")))))/AW202*1000,"")</f>
        <v/>
      </c>
      <c r="AX305" s="39" t="str">
        <f>IFERROR(IF(#REF!=TRUE,'DATA - økonomi'!AS99,IF(#REF!=TRUE,'DATA - økonomi'!AS201,IF(#REF!=TRUE,'DATA - økonomi'!AS303,IF(#REF!=TRUE,'DATA - økonomi'!AS405,IF(#REF!=TRUE,'DATA - økonomi'!AS405+'DATA - økonomi'!AS303+'DATA - økonomi'!AS201,"")))))/AX202*1000,"")</f>
        <v/>
      </c>
      <c r="AY305" s="39" t="str">
        <f>IFERROR(IF(#REF!=TRUE,'DATA - økonomi'!AT99,IF(#REF!=TRUE,'DATA - økonomi'!AT201,IF(#REF!=TRUE,'DATA - økonomi'!AT303,IF(#REF!=TRUE,'DATA - økonomi'!AT405,IF(#REF!=TRUE,'DATA - økonomi'!AT405+'DATA - økonomi'!AT303+'DATA - økonomi'!AT201,"")))))/AY202*1000,"")</f>
        <v/>
      </c>
      <c r="AZ305" s="39" t="str">
        <f>IFERROR(IF(#REF!=TRUE,'DATA - økonomi'!AU99,IF(#REF!=TRUE,'DATA - økonomi'!AU201,IF(#REF!=TRUE,'DATA - økonomi'!AU303,IF(#REF!=TRUE,'DATA - økonomi'!AU405,IF(#REF!=TRUE,'DATA - økonomi'!AU405+'DATA - økonomi'!AU303+'DATA - økonomi'!AU201,"")))))/AZ202*1000,"")</f>
        <v/>
      </c>
      <c r="BA305" s="39" t="str">
        <f>IFERROR(IF(#REF!=TRUE,'DATA - økonomi'!AV99,IF(#REF!=TRUE,'DATA - økonomi'!AV201,IF(#REF!=TRUE,'DATA - økonomi'!AV303,IF(#REF!=TRUE,'DATA - økonomi'!AV405,IF(#REF!=TRUE,'DATA - økonomi'!AV405+'DATA - økonomi'!AV303+'DATA - økonomi'!AV201,"")))))/BA202*1000,"")</f>
        <v/>
      </c>
      <c r="BB305" s="39" t="str">
        <f>IFERROR(IF(#REF!=TRUE,'DATA - økonomi'!AW99,IF(#REF!=TRUE,'DATA - økonomi'!AW201,IF(#REF!=TRUE,'DATA - økonomi'!AW303,IF(#REF!=TRUE,'DATA - økonomi'!AW405,IF(#REF!=TRUE,'DATA - økonomi'!AW405+'DATA - økonomi'!AW303+'DATA - økonomi'!AW201,"")))))/BB202*1000,"")</f>
        <v/>
      </c>
      <c r="BC305" s="30"/>
    </row>
    <row r="306" spans="1:55" x14ac:dyDescent="0.25">
      <c r="A306" s="32">
        <v>96</v>
      </c>
      <c r="B306" s="35" t="s">
        <v>108</v>
      </c>
      <c r="C306" s="38" t="str">
        <f t="shared" ref="C306:L306" ca="1" si="656">IFERROR(C100/C$4,"")</f>
        <v/>
      </c>
      <c r="D306" s="38" t="str">
        <f t="shared" ca="1" si="656"/>
        <v/>
      </c>
      <c r="E306" s="38" t="str">
        <f t="shared" ca="1" si="656"/>
        <v/>
      </c>
      <c r="F306" s="38" t="str">
        <f t="shared" ca="1" si="656"/>
        <v/>
      </c>
      <c r="G306" s="38" t="str">
        <f t="shared" ca="1" si="656"/>
        <v/>
      </c>
      <c r="H306" s="38" t="str">
        <f t="shared" ca="1" si="656"/>
        <v/>
      </c>
      <c r="I306" s="38" t="str">
        <f t="shared" ca="1" si="656"/>
        <v/>
      </c>
      <c r="J306" s="38" t="str">
        <f t="shared" ca="1" si="656"/>
        <v/>
      </c>
      <c r="K306" s="38" t="str">
        <f t="shared" ca="1" si="656"/>
        <v/>
      </c>
      <c r="L306" s="38" t="str">
        <f t="shared" ca="1" si="656"/>
        <v/>
      </c>
      <c r="M306" s="38" t="str">
        <f t="shared" ref="M306:N306" ca="1" si="657">IFERROR(M100/M$4,"")</f>
        <v/>
      </c>
      <c r="N306" s="38" t="str">
        <f t="shared" ca="1" si="657"/>
        <v/>
      </c>
      <c r="O306" s="32">
        <v>96</v>
      </c>
      <c r="P306" s="35" t="s">
        <v>108</v>
      </c>
      <c r="Q306" s="38" t="str">
        <f t="shared" ref="Q306:AA306" ca="1" si="658">IFERROR(Q100/Q$4,"")</f>
        <v/>
      </c>
      <c r="R306" s="38" t="str">
        <f t="shared" ca="1" si="658"/>
        <v/>
      </c>
      <c r="S306" s="38" t="str">
        <f t="shared" ca="1" si="658"/>
        <v/>
      </c>
      <c r="T306" s="38" t="str">
        <f t="shared" ca="1" si="658"/>
        <v/>
      </c>
      <c r="U306" s="38" t="str">
        <f t="shared" ca="1" si="658"/>
        <v/>
      </c>
      <c r="V306" s="38" t="str">
        <f t="shared" ca="1" si="658"/>
        <v/>
      </c>
      <c r="W306" s="38" t="str">
        <f t="shared" ca="1" si="658"/>
        <v/>
      </c>
      <c r="X306" s="38" t="str">
        <f t="shared" ca="1" si="658"/>
        <v/>
      </c>
      <c r="Y306" s="38" t="str">
        <f t="shared" ca="1" si="658"/>
        <v/>
      </c>
      <c r="Z306" s="38" t="str">
        <f t="shared" ca="1" si="658"/>
        <v/>
      </c>
      <c r="AA306" s="38" t="str">
        <f t="shared" ca="1" si="658"/>
        <v/>
      </c>
      <c r="AB306" s="38" t="str">
        <f t="shared" ref="AA306:AB306" ca="1" si="659">IFERROR(AB100/AB$4,"")</f>
        <v/>
      </c>
      <c r="AC306" s="32">
        <v>96</v>
      </c>
      <c r="AD306" s="35" t="s">
        <v>108</v>
      </c>
      <c r="AE306" s="38" t="str">
        <f t="shared" ref="AE306:AN306" ca="1" si="660">IFERROR(AE100/AE$4,"")</f>
        <v/>
      </c>
      <c r="AF306" s="38" t="str">
        <f t="shared" ca="1" si="660"/>
        <v/>
      </c>
      <c r="AG306" s="38" t="str">
        <f t="shared" ca="1" si="660"/>
        <v/>
      </c>
      <c r="AH306" s="38" t="str">
        <f t="shared" ca="1" si="660"/>
        <v/>
      </c>
      <c r="AI306" s="38" t="str">
        <f t="shared" ca="1" si="660"/>
        <v/>
      </c>
      <c r="AJ306" s="38" t="str">
        <f t="shared" ca="1" si="660"/>
        <v/>
      </c>
      <c r="AK306" s="38" t="str">
        <f t="shared" ca="1" si="660"/>
        <v/>
      </c>
      <c r="AL306" s="38" t="str">
        <f t="shared" ca="1" si="660"/>
        <v/>
      </c>
      <c r="AM306" s="38" t="str">
        <f t="shared" ca="1" si="660"/>
        <v/>
      </c>
      <c r="AN306" s="38" t="str">
        <f t="shared" ca="1" si="660"/>
        <v/>
      </c>
      <c r="AO306" s="38" t="str">
        <f t="shared" ref="AN306:AO306" ca="1" si="661">IFERROR(AO100/AO$4,"")</f>
        <v/>
      </c>
      <c r="AP306" s="30"/>
      <c r="AQ306" s="35" t="s">
        <v>108</v>
      </c>
      <c r="AR306" s="39" t="str">
        <f>IFERROR(IF(#REF!=TRUE,'DATA - økonomi'!AM100,IF(#REF!=TRUE,'DATA - økonomi'!AM202,IF(#REF!=TRUE,'DATA - økonomi'!AM304,IF(#REF!=TRUE,'DATA - økonomi'!AM406,IF(#REF!=TRUE,'DATA - økonomi'!AM406+'DATA - økonomi'!AM304+'DATA - økonomi'!AM202,"")))))/AR203*1000,"")</f>
        <v/>
      </c>
      <c r="AS306" s="39" t="str">
        <f>IFERROR(IF(#REF!=TRUE,'DATA - økonomi'!AN100,IF(#REF!=TRUE,'DATA - økonomi'!AN202,IF(#REF!=TRUE,'DATA - økonomi'!AN304,IF(#REF!=TRUE,'DATA - økonomi'!AN406,IF(#REF!=TRUE,'DATA - økonomi'!AN406+'DATA - økonomi'!AN304+'DATA - økonomi'!AN202,"")))))/AS203*1000,"")</f>
        <v/>
      </c>
      <c r="AT306" s="39" t="str">
        <f>IFERROR(IF(#REF!=TRUE,'DATA - økonomi'!AO100,IF(#REF!=TRUE,'DATA - økonomi'!AO202,IF(#REF!=TRUE,'DATA - økonomi'!AO304,IF(#REF!=TRUE,'DATA - økonomi'!AO406,IF(#REF!=TRUE,'DATA - økonomi'!AO406+'DATA - økonomi'!AO304+'DATA - økonomi'!AO202,"")))))/AT203*1000,"")</f>
        <v/>
      </c>
      <c r="AU306" s="39" t="str">
        <f>IFERROR(IF(#REF!=TRUE,'DATA - økonomi'!AP100,IF(#REF!=TRUE,'DATA - økonomi'!AP202,IF(#REF!=TRUE,'DATA - økonomi'!AP304,IF(#REF!=TRUE,'DATA - økonomi'!AP406,IF(#REF!=TRUE,'DATA - økonomi'!AP406+'DATA - økonomi'!AP304+'DATA - økonomi'!AP202,"")))))/AU203*1000,"")</f>
        <v/>
      </c>
      <c r="AV306" s="39" t="str">
        <f>IFERROR(IF(#REF!=TRUE,'DATA - økonomi'!AQ100,IF(#REF!=TRUE,'DATA - økonomi'!AQ202,IF(#REF!=TRUE,'DATA - økonomi'!AQ304,IF(#REF!=TRUE,'DATA - økonomi'!AQ406,IF(#REF!=TRUE,'DATA - økonomi'!AQ406+'DATA - økonomi'!AQ304+'DATA - økonomi'!AQ202,"")))))/AV203*1000,"")</f>
        <v/>
      </c>
      <c r="AW306" s="39" t="str">
        <f>IFERROR(IF(#REF!=TRUE,'DATA - økonomi'!AR100,IF(#REF!=TRUE,'DATA - økonomi'!AR202,IF(#REF!=TRUE,'DATA - økonomi'!AR304,IF(#REF!=TRUE,'DATA - økonomi'!AR406,IF(#REF!=TRUE,'DATA - økonomi'!AR406+'DATA - økonomi'!AR304+'DATA - økonomi'!AR202,"")))))/AW203*1000,"")</f>
        <v/>
      </c>
      <c r="AX306" s="39" t="str">
        <f>IFERROR(IF(#REF!=TRUE,'DATA - økonomi'!AS100,IF(#REF!=TRUE,'DATA - økonomi'!AS202,IF(#REF!=TRUE,'DATA - økonomi'!AS304,IF(#REF!=TRUE,'DATA - økonomi'!AS406,IF(#REF!=TRUE,'DATA - økonomi'!AS406+'DATA - økonomi'!AS304+'DATA - økonomi'!AS202,"")))))/AX203*1000,"")</f>
        <v/>
      </c>
      <c r="AY306" s="39" t="str">
        <f>IFERROR(IF(#REF!=TRUE,'DATA - økonomi'!AT100,IF(#REF!=TRUE,'DATA - økonomi'!AT202,IF(#REF!=TRUE,'DATA - økonomi'!AT304,IF(#REF!=TRUE,'DATA - økonomi'!AT406,IF(#REF!=TRUE,'DATA - økonomi'!AT406+'DATA - økonomi'!AT304+'DATA - økonomi'!AT202,"")))))/AY203*1000,"")</f>
        <v/>
      </c>
      <c r="AZ306" s="39" t="str">
        <f>IFERROR(IF(#REF!=TRUE,'DATA - økonomi'!AU100,IF(#REF!=TRUE,'DATA - økonomi'!AU202,IF(#REF!=TRUE,'DATA - økonomi'!AU304,IF(#REF!=TRUE,'DATA - økonomi'!AU406,IF(#REF!=TRUE,'DATA - økonomi'!AU406+'DATA - økonomi'!AU304+'DATA - økonomi'!AU202,"")))))/AZ203*1000,"")</f>
        <v/>
      </c>
      <c r="BA306" s="39" t="str">
        <f>IFERROR(IF(#REF!=TRUE,'DATA - økonomi'!AV100,IF(#REF!=TRUE,'DATA - økonomi'!AV202,IF(#REF!=TRUE,'DATA - økonomi'!AV304,IF(#REF!=TRUE,'DATA - økonomi'!AV406,IF(#REF!=TRUE,'DATA - økonomi'!AV406+'DATA - økonomi'!AV304+'DATA - økonomi'!AV202,"")))))/BA203*1000,"")</f>
        <v/>
      </c>
      <c r="BB306" s="39" t="str">
        <f>IFERROR(IF(#REF!=TRUE,'DATA - økonomi'!AW100,IF(#REF!=TRUE,'DATA - økonomi'!AW202,IF(#REF!=TRUE,'DATA - økonomi'!AW304,IF(#REF!=TRUE,'DATA - økonomi'!AW406,IF(#REF!=TRUE,'DATA - økonomi'!AW406+'DATA - økonomi'!AW304+'DATA - økonomi'!AW202,"")))))/BB203*1000,"")</f>
        <v/>
      </c>
      <c r="BC306" s="30"/>
    </row>
    <row r="307" spans="1:55" x14ac:dyDescent="0.25">
      <c r="A307" s="32">
        <v>97</v>
      </c>
      <c r="B307" s="35" t="s">
        <v>109</v>
      </c>
      <c r="C307" s="38" t="str">
        <f t="shared" ref="C307:L307" ca="1" si="662">IFERROR(C101/C$4,"")</f>
        <v/>
      </c>
      <c r="D307" s="38" t="str">
        <f t="shared" ca="1" si="662"/>
        <v/>
      </c>
      <c r="E307" s="38" t="str">
        <f t="shared" ca="1" si="662"/>
        <v/>
      </c>
      <c r="F307" s="38" t="str">
        <f t="shared" ca="1" si="662"/>
        <v/>
      </c>
      <c r="G307" s="38" t="str">
        <f t="shared" ca="1" si="662"/>
        <v/>
      </c>
      <c r="H307" s="38" t="str">
        <f t="shared" ca="1" si="662"/>
        <v/>
      </c>
      <c r="I307" s="38" t="str">
        <f t="shared" ca="1" si="662"/>
        <v/>
      </c>
      <c r="J307" s="38" t="str">
        <f t="shared" ca="1" si="662"/>
        <v/>
      </c>
      <c r="K307" s="38" t="str">
        <f t="shared" ca="1" si="662"/>
        <v/>
      </c>
      <c r="L307" s="38" t="str">
        <f t="shared" ca="1" si="662"/>
        <v/>
      </c>
      <c r="M307" s="38" t="str">
        <f t="shared" ref="M307:N307" ca="1" si="663">IFERROR(M101/M$4,"")</f>
        <v/>
      </c>
      <c r="N307" s="38" t="str">
        <f t="shared" ca="1" si="663"/>
        <v/>
      </c>
      <c r="O307" s="32">
        <v>97</v>
      </c>
      <c r="P307" s="35" t="s">
        <v>109</v>
      </c>
      <c r="Q307" s="38" t="str">
        <f t="shared" ref="Q307:AA307" ca="1" si="664">IFERROR(Q101/Q$4,"")</f>
        <v/>
      </c>
      <c r="R307" s="38" t="str">
        <f t="shared" ca="1" si="664"/>
        <v/>
      </c>
      <c r="S307" s="38" t="str">
        <f t="shared" ca="1" si="664"/>
        <v/>
      </c>
      <c r="T307" s="38" t="str">
        <f t="shared" ca="1" si="664"/>
        <v/>
      </c>
      <c r="U307" s="38" t="str">
        <f t="shared" ca="1" si="664"/>
        <v/>
      </c>
      <c r="V307" s="38" t="str">
        <f t="shared" ca="1" si="664"/>
        <v/>
      </c>
      <c r="W307" s="38" t="str">
        <f t="shared" ca="1" si="664"/>
        <v/>
      </c>
      <c r="X307" s="38" t="str">
        <f t="shared" ca="1" si="664"/>
        <v/>
      </c>
      <c r="Y307" s="38" t="str">
        <f t="shared" ca="1" si="664"/>
        <v/>
      </c>
      <c r="Z307" s="38" t="str">
        <f t="shared" ca="1" si="664"/>
        <v/>
      </c>
      <c r="AA307" s="38" t="str">
        <f t="shared" ca="1" si="664"/>
        <v/>
      </c>
      <c r="AB307" s="38" t="str">
        <f t="shared" ref="AA307:AB307" ca="1" si="665">IFERROR(AB101/AB$4,"")</f>
        <v/>
      </c>
      <c r="AC307" s="32">
        <v>97</v>
      </c>
      <c r="AD307" s="35" t="s">
        <v>109</v>
      </c>
      <c r="AE307" s="38" t="str">
        <f t="shared" ref="AE307:AN307" ca="1" si="666">IFERROR(AE101/AE$4,"")</f>
        <v/>
      </c>
      <c r="AF307" s="38" t="str">
        <f t="shared" ca="1" si="666"/>
        <v/>
      </c>
      <c r="AG307" s="38" t="str">
        <f t="shared" ca="1" si="666"/>
        <v/>
      </c>
      <c r="AH307" s="38" t="str">
        <f t="shared" ca="1" si="666"/>
        <v/>
      </c>
      <c r="AI307" s="38" t="str">
        <f t="shared" ca="1" si="666"/>
        <v/>
      </c>
      <c r="AJ307" s="38" t="str">
        <f t="shared" ca="1" si="666"/>
        <v/>
      </c>
      <c r="AK307" s="38" t="str">
        <f t="shared" ca="1" si="666"/>
        <v/>
      </c>
      <c r="AL307" s="38" t="str">
        <f t="shared" ca="1" si="666"/>
        <v/>
      </c>
      <c r="AM307" s="38" t="str">
        <f t="shared" ca="1" si="666"/>
        <v/>
      </c>
      <c r="AN307" s="38" t="str">
        <f t="shared" ca="1" si="666"/>
        <v/>
      </c>
      <c r="AO307" s="38" t="str">
        <f t="shared" ref="AN307:AO307" ca="1" si="667">IFERROR(AO101/AO$4,"")</f>
        <v/>
      </c>
      <c r="AP307" s="30"/>
      <c r="AQ307" s="35" t="s">
        <v>109</v>
      </c>
      <c r="AR307" s="39" t="str">
        <f>IFERROR(IF(#REF!=TRUE,'DATA - økonomi'!AM101,IF(#REF!=TRUE,'DATA - økonomi'!AM203,IF(#REF!=TRUE,'DATA - økonomi'!AM305,IF(#REF!=TRUE,'DATA - økonomi'!AM407,IF(#REF!=TRUE,'DATA - økonomi'!AM407+'DATA - økonomi'!AM305+'DATA - økonomi'!AM203,"")))))/AR204*1000,"")</f>
        <v/>
      </c>
      <c r="AS307" s="39" t="str">
        <f>IFERROR(IF(#REF!=TRUE,'DATA - økonomi'!AN101,IF(#REF!=TRUE,'DATA - økonomi'!AN203,IF(#REF!=TRUE,'DATA - økonomi'!AN305,IF(#REF!=TRUE,'DATA - økonomi'!AN407,IF(#REF!=TRUE,'DATA - økonomi'!AN407+'DATA - økonomi'!AN305+'DATA - økonomi'!AN203,"")))))/AS204*1000,"")</f>
        <v/>
      </c>
      <c r="AT307" s="39" t="str">
        <f>IFERROR(IF(#REF!=TRUE,'DATA - økonomi'!AO101,IF(#REF!=TRUE,'DATA - økonomi'!AO203,IF(#REF!=TRUE,'DATA - økonomi'!AO305,IF(#REF!=TRUE,'DATA - økonomi'!AO407,IF(#REF!=TRUE,'DATA - økonomi'!AO407+'DATA - økonomi'!AO305+'DATA - økonomi'!AO203,"")))))/AT204*1000,"")</f>
        <v/>
      </c>
      <c r="AU307" s="39" t="str">
        <f>IFERROR(IF(#REF!=TRUE,'DATA - økonomi'!AP101,IF(#REF!=TRUE,'DATA - økonomi'!AP203,IF(#REF!=TRUE,'DATA - økonomi'!AP305,IF(#REF!=TRUE,'DATA - økonomi'!AP407,IF(#REF!=TRUE,'DATA - økonomi'!AP407+'DATA - økonomi'!AP305+'DATA - økonomi'!AP203,"")))))/AU204*1000,"")</f>
        <v/>
      </c>
      <c r="AV307" s="39" t="str">
        <f>IFERROR(IF(#REF!=TRUE,'DATA - økonomi'!AQ101,IF(#REF!=TRUE,'DATA - økonomi'!AQ203,IF(#REF!=TRUE,'DATA - økonomi'!AQ305,IF(#REF!=TRUE,'DATA - økonomi'!AQ407,IF(#REF!=TRUE,'DATA - økonomi'!AQ407+'DATA - økonomi'!AQ305+'DATA - økonomi'!AQ203,"")))))/AV204*1000,"")</f>
        <v/>
      </c>
      <c r="AW307" s="39" t="str">
        <f>IFERROR(IF(#REF!=TRUE,'DATA - økonomi'!AR101,IF(#REF!=TRUE,'DATA - økonomi'!AR203,IF(#REF!=TRUE,'DATA - økonomi'!AR305,IF(#REF!=TRUE,'DATA - økonomi'!AR407,IF(#REF!=TRUE,'DATA - økonomi'!AR407+'DATA - økonomi'!AR305+'DATA - økonomi'!AR203,"")))))/AW204*1000,"")</f>
        <v/>
      </c>
      <c r="AX307" s="39" t="str">
        <f>IFERROR(IF(#REF!=TRUE,'DATA - økonomi'!AS101,IF(#REF!=TRUE,'DATA - økonomi'!AS203,IF(#REF!=TRUE,'DATA - økonomi'!AS305,IF(#REF!=TRUE,'DATA - økonomi'!AS407,IF(#REF!=TRUE,'DATA - økonomi'!AS407+'DATA - økonomi'!AS305+'DATA - økonomi'!AS203,"")))))/AX204*1000,"")</f>
        <v/>
      </c>
      <c r="AY307" s="39" t="str">
        <f>IFERROR(IF(#REF!=TRUE,'DATA - økonomi'!AT101,IF(#REF!=TRUE,'DATA - økonomi'!AT203,IF(#REF!=TRUE,'DATA - økonomi'!AT305,IF(#REF!=TRUE,'DATA - økonomi'!AT407,IF(#REF!=TRUE,'DATA - økonomi'!AT407+'DATA - økonomi'!AT305+'DATA - økonomi'!AT203,"")))))/AY204*1000,"")</f>
        <v/>
      </c>
      <c r="AZ307" s="39" t="str">
        <f>IFERROR(IF(#REF!=TRUE,'DATA - økonomi'!AU101,IF(#REF!=TRUE,'DATA - økonomi'!AU203,IF(#REF!=TRUE,'DATA - økonomi'!AU305,IF(#REF!=TRUE,'DATA - økonomi'!AU407,IF(#REF!=TRUE,'DATA - økonomi'!AU407+'DATA - økonomi'!AU305+'DATA - økonomi'!AU203,"")))))/AZ204*1000,"")</f>
        <v/>
      </c>
      <c r="BA307" s="39" t="str">
        <f>IFERROR(IF(#REF!=TRUE,'DATA - økonomi'!AV101,IF(#REF!=TRUE,'DATA - økonomi'!AV203,IF(#REF!=TRUE,'DATA - økonomi'!AV305,IF(#REF!=TRUE,'DATA - økonomi'!AV407,IF(#REF!=TRUE,'DATA - økonomi'!AV407+'DATA - økonomi'!AV305+'DATA - økonomi'!AV203,"")))))/BA204*1000,"")</f>
        <v/>
      </c>
      <c r="BB307" s="39" t="str">
        <f>IFERROR(IF(#REF!=TRUE,'DATA - økonomi'!AW101,IF(#REF!=TRUE,'DATA - økonomi'!AW203,IF(#REF!=TRUE,'DATA - økonomi'!AW305,IF(#REF!=TRUE,'DATA - økonomi'!AW407,IF(#REF!=TRUE,'DATA - økonomi'!AW407+'DATA - økonomi'!AW305+'DATA - økonomi'!AW203,"")))))/BB204*1000,"")</f>
        <v/>
      </c>
      <c r="BC307" s="30"/>
    </row>
    <row r="308" spans="1:55" x14ac:dyDescent="0.25">
      <c r="A308" s="32">
        <v>98</v>
      </c>
      <c r="B308" s="35" t="s">
        <v>110</v>
      </c>
      <c r="C308" s="38" t="str">
        <f t="shared" ref="C308:L308" ca="1" si="668">IFERROR(C102/C$4,"")</f>
        <v/>
      </c>
      <c r="D308" s="38" t="str">
        <f t="shared" ca="1" si="668"/>
        <v/>
      </c>
      <c r="E308" s="38" t="str">
        <f t="shared" ca="1" si="668"/>
        <v/>
      </c>
      <c r="F308" s="38" t="str">
        <f t="shared" ca="1" si="668"/>
        <v/>
      </c>
      <c r="G308" s="38" t="str">
        <f t="shared" ca="1" si="668"/>
        <v/>
      </c>
      <c r="H308" s="38" t="str">
        <f t="shared" ca="1" si="668"/>
        <v/>
      </c>
      <c r="I308" s="38" t="str">
        <f t="shared" ca="1" si="668"/>
        <v/>
      </c>
      <c r="J308" s="38" t="str">
        <f t="shared" ca="1" si="668"/>
        <v/>
      </c>
      <c r="K308" s="38" t="str">
        <f t="shared" ca="1" si="668"/>
        <v/>
      </c>
      <c r="L308" s="38" t="str">
        <f t="shared" ca="1" si="668"/>
        <v/>
      </c>
      <c r="M308" s="38" t="str">
        <f t="shared" ref="M308:N308" ca="1" si="669">IFERROR(M102/M$4,"")</f>
        <v/>
      </c>
      <c r="N308" s="38" t="str">
        <f t="shared" ca="1" si="669"/>
        <v/>
      </c>
      <c r="O308" s="32">
        <v>98</v>
      </c>
      <c r="P308" s="35" t="s">
        <v>110</v>
      </c>
      <c r="Q308" s="38" t="str">
        <f t="shared" ref="Q308:AA308" ca="1" si="670">IFERROR(Q102/Q$4,"")</f>
        <v/>
      </c>
      <c r="R308" s="38" t="str">
        <f t="shared" ca="1" si="670"/>
        <v/>
      </c>
      <c r="S308" s="38" t="str">
        <f t="shared" ca="1" si="670"/>
        <v/>
      </c>
      <c r="T308" s="38" t="str">
        <f t="shared" ca="1" si="670"/>
        <v/>
      </c>
      <c r="U308" s="38" t="str">
        <f t="shared" ca="1" si="670"/>
        <v/>
      </c>
      <c r="V308" s="38" t="str">
        <f t="shared" ca="1" si="670"/>
        <v/>
      </c>
      <c r="W308" s="38" t="str">
        <f t="shared" ca="1" si="670"/>
        <v/>
      </c>
      <c r="X308" s="38" t="str">
        <f t="shared" ca="1" si="670"/>
        <v/>
      </c>
      <c r="Y308" s="38" t="str">
        <f t="shared" ca="1" si="670"/>
        <v/>
      </c>
      <c r="Z308" s="38" t="str">
        <f t="shared" ca="1" si="670"/>
        <v/>
      </c>
      <c r="AA308" s="38" t="str">
        <f t="shared" ca="1" si="670"/>
        <v/>
      </c>
      <c r="AB308" s="38" t="str">
        <f t="shared" ref="AA308:AB308" ca="1" si="671">IFERROR(AB102/AB$4,"")</f>
        <v/>
      </c>
      <c r="AC308" s="32">
        <v>98</v>
      </c>
      <c r="AD308" s="35" t="s">
        <v>110</v>
      </c>
      <c r="AE308" s="38" t="str">
        <f t="shared" ref="AE308:AN308" ca="1" si="672">IFERROR(AE102/AE$4,"")</f>
        <v/>
      </c>
      <c r="AF308" s="38" t="str">
        <f t="shared" ca="1" si="672"/>
        <v/>
      </c>
      <c r="AG308" s="38" t="str">
        <f t="shared" ca="1" si="672"/>
        <v/>
      </c>
      <c r="AH308" s="38" t="str">
        <f t="shared" ca="1" si="672"/>
        <v/>
      </c>
      <c r="AI308" s="38" t="str">
        <f t="shared" ca="1" si="672"/>
        <v/>
      </c>
      <c r="AJ308" s="38" t="str">
        <f t="shared" ca="1" si="672"/>
        <v/>
      </c>
      <c r="AK308" s="38" t="str">
        <f t="shared" ca="1" si="672"/>
        <v/>
      </c>
      <c r="AL308" s="38" t="str">
        <f t="shared" ca="1" si="672"/>
        <v/>
      </c>
      <c r="AM308" s="38" t="str">
        <f t="shared" ca="1" si="672"/>
        <v/>
      </c>
      <c r="AN308" s="38" t="str">
        <f t="shared" ca="1" si="672"/>
        <v/>
      </c>
      <c r="AO308" s="38" t="str">
        <f t="shared" ref="AN308:AO308" ca="1" si="673">IFERROR(AO102/AO$4,"")</f>
        <v/>
      </c>
      <c r="AP308" s="30"/>
      <c r="AQ308" s="35" t="s">
        <v>110</v>
      </c>
      <c r="AR308" s="39" t="str">
        <f>IFERROR(IF(#REF!=TRUE,'DATA - økonomi'!AM102,IF(#REF!=TRUE,'DATA - økonomi'!AM204,IF(#REF!=TRUE,'DATA - økonomi'!AM306,IF(#REF!=TRUE,'DATA - økonomi'!AM408,IF(#REF!=TRUE,'DATA - økonomi'!AM408+'DATA - økonomi'!AM306+'DATA - økonomi'!AM204,"")))))/AR205*1000,"")</f>
        <v/>
      </c>
      <c r="AS308" s="39" t="str">
        <f>IFERROR(IF(#REF!=TRUE,'DATA - økonomi'!AN102,IF(#REF!=TRUE,'DATA - økonomi'!AN204,IF(#REF!=TRUE,'DATA - økonomi'!AN306,IF(#REF!=TRUE,'DATA - økonomi'!AN408,IF(#REF!=TRUE,'DATA - økonomi'!AN408+'DATA - økonomi'!AN306+'DATA - økonomi'!AN204,"")))))/AS205*1000,"")</f>
        <v/>
      </c>
      <c r="AT308" s="39" t="str">
        <f>IFERROR(IF(#REF!=TRUE,'DATA - økonomi'!AO102,IF(#REF!=TRUE,'DATA - økonomi'!AO204,IF(#REF!=TRUE,'DATA - økonomi'!AO306,IF(#REF!=TRUE,'DATA - økonomi'!AO408,IF(#REF!=TRUE,'DATA - økonomi'!AO408+'DATA - økonomi'!AO306+'DATA - økonomi'!AO204,"")))))/AT205*1000,"")</f>
        <v/>
      </c>
      <c r="AU308" s="39" t="str">
        <f>IFERROR(IF(#REF!=TRUE,'DATA - økonomi'!AP102,IF(#REF!=TRUE,'DATA - økonomi'!AP204,IF(#REF!=TRUE,'DATA - økonomi'!AP306,IF(#REF!=TRUE,'DATA - økonomi'!AP408,IF(#REF!=TRUE,'DATA - økonomi'!AP408+'DATA - økonomi'!AP306+'DATA - økonomi'!AP204,"")))))/AU205*1000,"")</f>
        <v/>
      </c>
      <c r="AV308" s="39" t="str">
        <f>IFERROR(IF(#REF!=TRUE,'DATA - økonomi'!AQ102,IF(#REF!=TRUE,'DATA - økonomi'!AQ204,IF(#REF!=TRUE,'DATA - økonomi'!AQ306,IF(#REF!=TRUE,'DATA - økonomi'!AQ408,IF(#REF!=TRUE,'DATA - økonomi'!AQ408+'DATA - økonomi'!AQ306+'DATA - økonomi'!AQ204,"")))))/AV205*1000,"")</f>
        <v/>
      </c>
      <c r="AW308" s="39" t="str">
        <f>IFERROR(IF(#REF!=TRUE,'DATA - økonomi'!AR102,IF(#REF!=TRUE,'DATA - økonomi'!AR204,IF(#REF!=TRUE,'DATA - økonomi'!AR306,IF(#REF!=TRUE,'DATA - økonomi'!AR408,IF(#REF!=TRUE,'DATA - økonomi'!AR408+'DATA - økonomi'!AR306+'DATA - økonomi'!AR204,"")))))/AW205*1000,"")</f>
        <v/>
      </c>
      <c r="AX308" s="39" t="str">
        <f>IFERROR(IF(#REF!=TRUE,'DATA - økonomi'!AS102,IF(#REF!=TRUE,'DATA - økonomi'!AS204,IF(#REF!=TRUE,'DATA - økonomi'!AS306,IF(#REF!=TRUE,'DATA - økonomi'!AS408,IF(#REF!=TRUE,'DATA - økonomi'!AS408+'DATA - økonomi'!AS306+'DATA - økonomi'!AS204,"")))))/AX205*1000,"")</f>
        <v/>
      </c>
      <c r="AY308" s="39" t="str">
        <f>IFERROR(IF(#REF!=TRUE,'DATA - økonomi'!AT102,IF(#REF!=TRUE,'DATA - økonomi'!AT204,IF(#REF!=TRUE,'DATA - økonomi'!AT306,IF(#REF!=TRUE,'DATA - økonomi'!AT408,IF(#REF!=TRUE,'DATA - økonomi'!AT408+'DATA - økonomi'!AT306+'DATA - økonomi'!AT204,"")))))/AY205*1000,"")</f>
        <v/>
      </c>
      <c r="AZ308" s="39" t="str">
        <f>IFERROR(IF(#REF!=TRUE,'DATA - økonomi'!AU102,IF(#REF!=TRUE,'DATA - økonomi'!AU204,IF(#REF!=TRUE,'DATA - økonomi'!AU306,IF(#REF!=TRUE,'DATA - økonomi'!AU408,IF(#REF!=TRUE,'DATA - økonomi'!AU408+'DATA - økonomi'!AU306+'DATA - økonomi'!AU204,"")))))/AZ205*1000,"")</f>
        <v/>
      </c>
      <c r="BA308" s="39" t="str">
        <f>IFERROR(IF(#REF!=TRUE,'DATA - økonomi'!AV102,IF(#REF!=TRUE,'DATA - økonomi'!AV204,IF(#REF!=TRUE,'DATA - økonomi'!AV306,IF(#REF!=TRUE,'DATA - økonomi'!AV408,IF(#REF!=TRUE,'DATA - økonomi'!AV408+'DATA - økonomi'!AV306+'DATA - økonomi'!AV204,"")))))/BA205*1000,"")</f>
        <v/>
      </c>
      <c r="BB308" s="39" t="str">
        <f>IFERROR(IF(#REF!=TRUE,'DATA - økonomi'!AW102,IF(#REF!=TRUE,'DATA - økonomi'!AW204,IF(#REF!=TRUE,'DATA - økonomi'!AW306,IF(#REF!=TRUE,'DATA - økonomi'!AW408,IF(#REF!=TRUE,'DATA - økonomi'!AW408+'DATA - økonomi'!AW306+'DATA - økonomi'!AW204,"")))))/BB205*1000,"")</f>
        <v/>
      </c>
      <c r="BC308" s="30"/>
    </row>
    <row r="309" spans="1:55"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row>
    <row r="310" spans="1:55" x14ac:dyDescent="0.25">
      <c r="A310" s="29"/>
      <c r="B310" s="30"/>
      <c r="C310" s="30"/>
      <c r="D310" s="30"/>
      <c r="E310" s="30"/>
      <c r="F310" s="30"/>
      <c r="G310" s="30"/>
      <c r="H310" s="30"/>
      <c r="I310" s="30"/>
      <c r="J310" s="30"/>
      <c r="K310" s="30"/>
      <c r="L310" s="30"/>
      <c r="M310" s="30"/>
      <c r="N310" s="30"/>
      <c r="O310" s="29"/>
      <c r="P310" s="30"/>
      <c r="Q310" s="30"/>
      <c r="R310" s="30"/>
      <c r="S310" s="30"/>
      <c r="T310" s="30"/>
      <c r="U310" s="30"/>
      <c r="V310" s="30"/>
      <c r="W310" s="30"/>
      <c r="X310" s="30"/>
      <c r="Y310" s="30"/>
      <c r="Z310" s="30"/>
      <c r="AA310" s="30"/>
      <c r="AB310" s="30"/>
      <c r="AC310" s="29"/>
      <c r="AD310" s="29"/>
      <c r="AE310" s="29"/>
      <c r="AF310" s="29"/>
      <c r="AG310" s="29"/>
      <c r="AH310" s="29"/>
      <c r="AI310" s="29"/>
      <c r="AJ310" s="29"/>
      <c r="AK310" s="29"/>
      <c r="AL310" s="29"/>
      <c r="AM310" s="29"/>
      <c r="AN310" s="29"/>
      <c r="AO310" s="29"/>
      <c r="AP310" s="29"/>
      <c r="AQ310" s="30"/>
      <c r="AR310" s="30"/>
      <c r="AS310" s="30"/>
      <c r="AT310" s="30"/>
      <c r="AU310" s="30"/>
      <c r="AV310" s="30"/>
      <c r="AW310" s="30"/>
      <c r="AX310" s="30"/>
      <c r="AY310" s="30"/>
      <c r="AZ310" s="30"/>
      <c r="BA310" s="30"/>
      <c r="BB310" s="30"/>
      <c r="BC310" s="30"/>
    </row>
    <row r="311" spans="1:55" x14ac:dyDescent="0.25">
      <c r="A311" s="29"/>
      <c r="B311" s="33" t="s">
        <v>131</v>
      </c>
      <c r="C311" s="33"/>
      <c r="D311" s="33"/>
      <c r="E311" s="33"/>
      <c r="F311" s="33"/>
      <c r="G311" s="33"/>
      <c r="H311" s="33"/>
      <c r="I311" s="33"/>
      <c r="J311" s="33"/>
      <c r="K311" s="33"/>
      <c r="L311" s="33"/>
      <c r="M311" s="33"/>
      <c r="N311" s="33"/>
      <c r="O311" s="29"/>
      <c r="P311" s="33" t="s">
        <v>132</v>
      </c>
      <c r="Q311" s="33"/>
      <c r="R311" s="33"/>
      <c r="S311" s="33"/>
      <c r="T311" s="33"/>
      <c r="U311" s="33"/>
      <c r="V311" s="33"/>
      <c r="W311" s="33"/>
      <c r="X311" s="33"/>
      <c r="Y311" s="33"/>
      <c r="Z311" s="33"/>
      <c r="AA311" s="33"/>
      <c r="AB311" s="33"/>
      <c r="AC311" s="29"/>
      <c r="AD311" s="33" t="str">
        <f>"Sum af "&amp;P311&amp;", fra "&amp;Analyse!$H$117&amp;" til "&amp;Analyse!$H$129</f>
        <v xml:space="preserve">Sum af REGNSKAB, kr. pr. 18-66-årige (udvikling i difference fra hele landet), fra  til </v>
      </c>
      <c r="AE311" s="33"/>
      <c r="AF311" s="29"/>
      <c r="AG311" s="67"/>
      <c r="AH311" s="67"/>
      <c r="AI311" s="67"/>
      <c r="AJ311" s="67"/>
      <c r="AK311" s="67"/>
      <c r="AL311" s="67"/>
      <c r="AM311" s="67"/>
      <c r="AN311" s="67"/>
      <c r="AO311" s="67"/>
      <c r="AP311" s="29"/>
      <c r="AQ311" s="33"/>
      <c r="AR311" s="33"/>
      <c r="AS311" s="33"/>
      <c r="AT311" s="33"/>
      <c r="AU311" s="33"/>
      <c r="AV311" s="33"/>
      <c r="AW311" s="33"/>
      <c r="AX311" s="33"/>
      <c r="AY311" s="33"/>
      <c r="AZ311" s="33"/>
      <c r="BA311" s="33"/>
      <c r="BB311" s="33"/>
      <c r="BC311" s="30"/>
    </row>
    <row r="312" spans="1:55" x14ac:dyDescent="0.25">
      <c r="A312" s="29"/>
      <c r="B312" s="34"/>
      <c r="C312" s="34">
        <v>2013</v>
      </c>
      <c r="D312" s="34">
        <v>2014</v>
      </c>
      <c r="E312" s="34">
        <v>2015</v>
      </c>
      <c r="F312" s="34">
        <v>2016</v>
      </c>
      <c r="G312" s="34">
        <v>2017</v>
      </c>
      <c r="H312" s="34">
        <v>2018</v>
      </c>
      <c r="I312" s="34">
        <v>2019</v>
      </c>
      <c r="J312" s="34">
        <v>2020</v>
      </c>
      <c r="K312" s="34">
        <v>2021</v>
      </c>
      <c r="L312" s="34">
        <v>2022</v>
      </c>
      <c r="M312" s="34">
        <v>2023</v>
      </c>
      <c r="N312" s="34">
        <v>2024</v>
      </c>
      <c r="O312" s="29"/>
      <c r="P312" s="34"/>
      <c r="Q312" s="34" t="s">
        <v>133</v>
      </c>
      <c r="R312" s="34" t="s">
        <v>134</v>
      </c>
      <c r="S312" s="34" t="s">
        <v>135</v>
      </c>
      <c r="T312" s="34" t="s">
        <v>136</v>
      </c>
      <c r="U312" s="34" t="s">
        <v>137</v>
      </c>
      <c r="V312" s="34" t="s">
        <v>138</v>
      </c>
      <c r="W312" s="34" t="s">
        <v>139</v>
      </c>
      <c r="X312" s="34" t="s">
        <v>160</v>
      </c>
      <c r="Y312" s="34" t="s">
        <v>161</v>
      </c>
      <c r="Z312" s="34" t="s">
        <v>173</v>
      </c>
      <c r="AA312" s="34" t="s">
        <v>174</v>
      </c>
      <c r="AB312" s="34" t="s">
        <v>174</v>
      </c>
      <c r="AC312" s="29"/>
      <c r="AD312" s="34"/>
      <c r="AE312" s="34" t="str">
        <f>AD311</f>
        <v xml:space="preserve">Sum af REGNSKAB, kr. pr. 18-66-årige (udvikling i difference fra hele landet), fra  til </v>
      </c>
      <c r="AF312" s="29"/>
      <c r="AG312" s="68" t="s">
        <v>167</v>
      </c>
      <c r="AH312" s="67"/>
      <c r="AI312" s="67"/>
      <c r="AJ312" s="67"/>
      <c r="AK312" s="67"/>
      <c r="AL312" s="67"/>
      <c r="AM312" s="67"/>
      <c r="AN312" s="67"/>
      <c r="AO312" s="67"/>
      <c r="AP312" s="29"/>
      <c r="AQ312" s="34"/>
      <c r="AR312" s="34">
        <v>2013</v>
      </c>
      <c r="AS312" s="34">
        <v>2014</v>
      </c>
      <c r="AT312" s="34">
        <v>2015</v>
      </c>
      <c r="AU312" s="34">
        <v>2016</v>
      </c>
      <c r="AV312" s="34">
        <v>2017</v>
      </c>
      <c r="AW312" s="34">
        <v>2018</v>
      </c>
      <c r="AX312" s="34">
        <v>2019</v>
      </c>
      <c r="AY312" s="34">
        <v>2020</v>
      </c>
      <c r="AZ312" s="34">
        <v>2021</v>
      </c>
      <c r="BA312" s="34">
        <v>2022</v>
      </c>
      <c r="BB312" s="34">
        <v>2023</v>
      </c>
      <c r="BC312" s="30"/>
    </row>
    <row r="313" spans="1:55" x14ac:dyDescent="0.25">
      <c r="A313" s="32"/>
      <c r="B313" s="35" t="s">
        <v>13</v>
      </c>
      <c r="C313" s="36">
        <f ca="1">IFERROR(C108-C$107,"")</f>
        <v>0</v>
      </c>
      <c r="D313" s="36">
        <f t="shared" ref="D313:L313" ca="1" si="674">IFERROR(D108-D$107,"")</f>
        <v>0</v>
      </c>
      <c r="E313" s="36">
        <f t="shared" ca="1" si="674"/>
        <v>0</v>
      </c>
      <c r="F313" s="36">
        <f t="shared" ca="1" si="674"/>
        <v>0</v>
      </c>
      <c r="G313" s="36">
        <f t="shared" ca="1" si="674"/>
        <v>0</v>
      </c>
      <c r="H313" s="36">
        <f t="shared" ca="1" si="674"/>
        <v>0</v>
      </c>
      <c r="I313" s="36">
        <f t="shared" ca="1" si="674"/>
        <v>0</v>
      </c>
      <c r="J313" s="36">
        <f t="shared" ca="1" si="674"/>
        <v>0</v>
      </c>
      <c r="K313" s="36">
        <f t="shared" ca="1" si="674"/>
        <v>0</v>
      </c>
      <c r="L313" s="36">
        <f t="shared" ca="1" si="674"/>
        <v>0</v>
      </c>
      <c r="M313" s="36">
        <f t="shared" ref="M313:N313" ca="1" si="675">IFERROR(M108-M$107,"")</f>
        <v>0</v>
      </c>
      <c r="N313" s="36" t="str">
        <f t="shared" ca="1" si="675"/>
        <v/>
      </c>
      <c r="O313" s="32"/>
      <c r="P313" s="35" t="s">
        <v>13</v>
      </c>
      <c r="Q313" s="36">
        <f ca="1">IFERROR(D313-C313,"")</f>
        <v>0</v>
      </c>
      <c r="R313" s="36">
        <f t="shared" ref="R313:Z328" ca="1" si="676">IFERROR(E313-D313,"")</f>
        <v>0</v>
      </c>
      <c r="S313" s="36">
        <f t="shared" ca="1" si="676"/>
        <v>0</v>
      </c>
      <c r="T313" s="36">
        <f t="shared" ca="1" si="676"/>
        <v>0</v>
      </c>
      <c r="U313" s="36">
        <f t="shared" ca="1" si="676"/>
        <v>0</v>
      </c>
      <c r="V313" s="36">
        <f t="shared" ca="1" si="676"/>
        <v>0</v>
      </c>
      <c r="W313" s="36">
        <f t="shared" ca="1" si="676"/>
        <v>0</v>
      </c>
      <c r="X313" s="36">
        <f t="shared" ca="1" si="676"/>
        <v>0</v>
      </c>
      <c r="Y313" s="36">
        <f t="shared" ca="1" si="676"/>
        <v>0</v>
      </c>
      <c r="Z313" s="36">
        <f ca="1">IFERROR(M313-L313,"")</f>
        <v>0</v>
      </c>
      <c r="AA313" s="39"/>
      <c r="AB313" s="39"/>
      <c r="AC313" s="32">
        <v>1</v>
      </c>
      <c r="AD313" s="35" t="str">
        <f>IF(Analyse!J6="X",Analyse!H6,"")</f>
        <v/>
      </c>
      <c r="AE313" s="36">
        <f>IF(AD313="",0,IF(Analyse!$H$117=$C$312,SUM(BEREGNING!Q313:Z313),IF(Analyse!$H$117=$D$312,SUM(BEREGNING!R313:Z313),IF(Analyse!$H$117=$E$312,SUM(BEREGNING!S313:Z313),IF(Analyse!$H$117=$F$312,SUM(BEREGNING!T313:Z313),IF(Analyse!$H$117=$G$312,SUM(BEREGNING!U313:Z313),IF(Analyse!$H$117=$H$312,SUM(BEREGNING!V313:Z313),IF(Analyse!$H$117=$I$312,SUM(BEREGNING!W313:Z313),IF(Analyse!$H$117=$J$312,SUM(BEREGNING!X313:Z313),IF(Analyse!$H$117=$K$312,SUM(BEREGNING!Y313:Z313),IF(Analyse!$H$117=$L$312,SUM(BEREGNING!Z313:Z313),"")))))))))))</f>
        <v>0</v>
      </c>
      <c r="AF313" s="29"/>
      <c r="AG313" s="67" t="s">
        <v>60</v>
      </c>
      <c r="AH313" s="67" t="s">
        <v>162</v>
      </c>
      <c r="AI313" s="67"/>
      <c r="AJ313" s="69" t="str">
        <f t="shared" ref="AJ313:AJ344" si="677">P313</f>
        <v>Albertslund</v>
      </c>
      <c r="AK313" s="69" t="str">
        <f>VLOOKUP(AJ313,$AG$313:$AH$410,2,FALSE)</f>
        <v>Hovedstadskommuner</v>
      </c>
      <c r="AL313" s="69"/>
      <c r="AM313" s="69" t="s">
        <v>13</v>
      </c>
      <c r="AN313" s="69" t="b">
        <f>AM313=AJ313</f>
        <v>1</v>
      </c>
      <c r="AO313" s="69" t="b">
        <f>AN313=AK313</f>
        <v>0</v>
      </c>
      <c r="AP313" s="29"/>
      <c r="AQ313" s="36">
        <f>AE313</f>
        <v>0</v>
      </c>
      <c r="AR313" s="36">
        <f ca="1">IF($AQ313="","",C108)</f>
        <v>0</v>
      </c>
      <c r="AS313" s="36">
        <f ca="1">IF($AQ313="","",D108)</f>
        <v>0</v>
      </c>
      <c r="AT313" s="36">
        <f ca="1">IF($AQ313="","",E108)</f>
        <v>0</v>
      </c>
      <c r="AU313" s="36">
        <f ca="1">IF($AQ313="","",F108)</f>
        <v>0</v>
      </c>
      <c r="AV313" s="36">
        <f ca="1">IF($AQ313="","",G108)</f>
        <v>0</v>
      </c>
      <c r="AW313" s="36">
        <f ca="1">IF($AQ313="","",H108)</f>
        <v>0</v>
      </c>
      <c r="AX313" s="36">
        <f ca="1">IF($AQ313="","",I108)</f>
        <v>0</v>
      </c>
      <c r="AY313" s="36">
        <f ca="1">IF($AQ313="","",J108)</f>
        <v>0</v>
      </c>
      <c r="AZ313" s="36">
        <f ca="1">IF($AQ313="","",K108)</f>
        <v>0</v>
      </c>
      <c r="BA313" s="36">
        <f ca="1">IF($AQ313="","",L108)</f>
        <v>0</v>
      </c>
      <c r="BB313" s="36">
        <f ca="1">IF($AQ313="","",M108)</f>
        <v>0</v>
      </c>
      <c r="BC313" s="30"/>
    </row>
    <row r="314" spans="1:55" x14ac:dyDescent="0.25">
      <c r="A314" s="32"/>
      <c r="B314" s="35" t="s">
        <v>14</v>
      </c>
      <c r="C314" s="36">
        <f t="shared" ref="C314:L314" ca="1" si="678">IFERROR(C109-C$107,"")</f>
        <v>0</v>
      </c>
      <c r="D314" s="36">
        <f t="shared" ca="1" si="678"/>
        <v>0</v>
      </c>
      <c r="E314" s="36">
        <f t="shared" ca="1" si="678"/>
        <v>0</v>
      </c>
      <c r="F314" s="36">
        <f t="shared" ca="1" si="678"/>
        <v>0</v>
      </c>
      <c r="G314" s="36">
        <f t="shared" ca="1" si="678"/>
        <v>0</v>
      </c>
      <c r="H314" s="36">
        <f t="shared" ca="1" si="678"/>
        <v>0</v>
      </c>
      <c r="I314" s="36">
        <f t="shared" ca="1" si="678"/>
        <v>0</v>
      </c>
      <c r="J314" s="36">
        <f t="shared" ca="1" si="678"/>
        <v>0</v>
      </c>
      <c r="K314" s="36">
        <f t="shared" ca="1" si="678"/>
        <v>0</v>
      </c>
      <c r="L314" s="36">
        <f t="shared" ca="1" si="678"/>
        <v>0</v>
      </c>
      <c r="M314" s="36">
        <f t="shared" ref="M314:N314" ca="1" si="679">IFERROR(M109-M$107,"")</f>
        <v>0</v>
      </c>
      <c r="N314" s="36" t="str">
        <f t="shared" ca="1" si="679"/>
        <v/>
      </c>
      <c r="O314" s="32"/>
      <c r="P314" s="35" t="s">
        <v>14</v>
      </c>
      <c r="Q314" s="36">
        <f t="shared" ref="Q314:Q377" ca="1" si="680">IFERROR(D314-C314,"")</f>
        <v>0</v>
      </c>
      <c r="R314" s="36">
        <f t="shared" ca="1" si="676"/>
        <v>0</v>
      </c>
      <c r="S314" s="36">
        <f t="shared" ca="1" si="676"/>
        <v>0</v>
      </c>
      <c r="T314" s="36">
        <f t="shared" ca="1" si="676"/>
        <v>0</v>
      </c>
      <c r="U314" s="36">
        <f t="shared" ca="1" si="676"/>
        <v>0</v>
      </c>
      <c r="V314" s="36">
        <f t="shared" ca="1" si="676"/>
        <v>0</v>
      </c>
      <c r="W314" s="36">
        <f t="shared" ca="1" si="676"/>
        <v>0</v>
      </c>
      <c r="X314" s="36">
        <f t="shared" ca="1" si="676"/>
        <v>0</v>
      </c>
      <c r="Y314" s="36">
        <f t="shared" ca="1" si="676"/>
        <v>0</v>
      </c>
      <c r="Z314" s="36">
        <f t="shared" ca="1" si="676"/>
        <v>0</v>
      </c>
      <c r="AA314" s="39"/>
      <c r="AB314" s="39"/>
      <c r="AC314" s="32">
        <v>2</v>
      </c>
      <c r="AD314" s="35" t="str">
        <f>IF(Analyse!J7="X",Analyse!H7,"")</f>
        <v/>
      </c>
      <c r="AE314" s="36">
        <f>IF(AD314="",0,IF(Analyse!$H$117=$C$312,SUM(BEREGNING!Q314:Z314),IF(Analyse!$H$117=$D$312,SUM(BEREGNING!R314:Z314),IF(Analyse!$H$117=$E$312,SUM(BEREGNING!S314:Z314),IF(Analyse!$H$117=$F$312,SUM(BEREGNING!T314:Z314),IF(Analyse!$H$117=$G$312,SUM(BEREGNING!U314:Z314),IF(Analyse!$H$117=$H$312,SUM(BEREGNING!V314:Z314),IF(Analyse!$H$117=$I$312,SUM(BEREGNING!W314:Z314),IF(Analyse!$H$117=$J$312,SUM(BEREGNING!X314:Z314),IF(Analyse!$H$117=$K$312,SUM(BEREGNING!Y314:Z314),IF(Analyse!$H$117=$L$312,SUM(BEREGNING!Z314:Z314),"")))))))))))</f>
        <v>0</v>
      </c>
      <c r="AF314" s="29"/>
      <c r="AG314" s="67" t="s">
        <v>29</v>
      </c>
      <c r="AH314" s="67" t="s">
        <v>162</v>
      </c>
      <c r="AI314" s="67"/>
      <c r="AJ314" s="69" t="str">
        <f t="shared" si="677"/>
        <v>Allerød</v>
      </c>
      <c r="AK314" s="69" t="str">
        <f t="shared" ref="AK314:AK377" si="681">VLOOKUP(AJ314,$AG$313:$AH$410,2,FALSE)</f>
        <v>Hovedstadskommuner</v>
      </c>
      <c r="AL314" s="69"/>
      <c r="AM314" s="69" t="s">
        <v>14</v>
      </c>
      <c r="AN314" s="69" t="b">
        <f t="shared" ref="AN314:AO377" si="682">AM314=AJ314</f>
        <v>1</v>
      </c>
      <c r="AO314" s="69" t="b">
        <f t="shared" si="682"/>
        <v>0</v>
      </c>
      <c r="AP314" s="29"/>
      <c r="AQ314" s="36">
        <f>AE314</f>
        <v>0</v>
      </c>
      <c r="AR314" s="36">
        <f t="shared" ref="AR314:AR345" ca="1" si="683">IF($AQ314="","",C109)</f>
        <v>0</v>
      </c>
      <c r="AS314" s="36">
        <f t="shared" ref="AS314:AS345" ca="1" si="684">IF($AQ314="","",D109)</f>
        <v>0</v>
      </c>
      <c r="AT314" s="36">
        <f t="shared" ref="AT314:AT345" ca="1" si="685">IF($AQ314="","",E109)</f>
        <v>0</v>
      </c>
      <c r="AU314" s="36">
        <f t="shared" ref="AU314:AU345" ca="1" si="686">IF($AQ314="","",F109)</f>
        <v>0</v>
      </c>
      <c r="AV314" s="36">
        <f t="shared" ref="AV314:AV345" ca="1" si="687">IF($AQ314="","",G109)</f>
        <v>0</v>
      </c>
      <c r="AW314" s="36">
        <f t="shared" ref="AW314:AW345" ca="1" si="688">IF($AQ314="","",H109)</f>
        <v>0</v>
      </c>
      <c r="AX314" s="36">
        <f t="shared" ref="AX314:AX345" ca="1" si="689">IF($AQ314="","",I109)</f>
        <v>0</v>
      </c>
      <c r="AY314" s="36">
        <f t="shared" ref="AY314:AY345" ca="1" si="690">IF($AQ314="","",J109)</f>
        <v>0</v>
      </c>
      <c r="AZ314" s="36">
        <f t="shared" ref="AZ314:AZ345" ca="1" si="691">IF($AQ314="","",K109)</f>
        <v>0</v>
      </c>
      <c r="BA314" s="36">
        <f t="shared" ref="BA314:BB377" ca="1" si="692">IF($AQ314="","",L109)</f>
        <v>0</v>
      </c>
      <c r="BB314" s="36">
        <f t="shared" ca="1" si="692"/>
        <v>0</v>
      </c>
      <c r="BC314" s="30"/>
    </row>
    <row r="315" spans="1:55" x14ac:dyDescent="0.25">
      <c r="A315" s="32"/>
      <c r="B315" s="35" t="s">
        <v>15</v>
      </c>
      <c r="C315" s="36">
        <f t="shared" ref="C315:L315" ca="1" si="693">IFERROR(C110-C$107,"")</f>
        <v>0</v>
      </c>
      <c r="D315" s="36">
        <f t="shared" ca="1" si="693"/>
        <v>0</v>
      </c>
      <c r="E315" s="36">
        <f t="shared" ca="1" si="693"/>
        <v>0</v>
      </c>
      <c r="F315" s="36">
        <f t="shared" ca="1" si="693"/>
        <v>0</v>
      </c>
      <c r="G315" s="36">
        <f t="shared" ca="1" si="693"/>
        <v>0</v>
      </c>
      <c r="H315" s="36">
        <f t="shared" ca="1" si="693"/>
        <v>0</v>
      </c>
      <c r="I315" s="36">
        <f t="shared" ca="1" si="693"/>
        <v>0</v>
      </c>
      <c r="J315" s="36">
        <f t="shared" ca="1" si="693"/>
        <v>0</v>
      </c>
      <c r="K315" s="36">
        <f t="shared" ca="1" si="693"/>
        <v>0</v>
      </c>
      <c r="L315" s="36">
        <f t="shared" ca="1" si="693"/>
        <v>0</v>
      </c>
      <c r="M315" s="36">
        <f t="shared" ref="M315:N315" ca="1" si="694">IFERROR(M110-M$107,"")</f>
        <v>0</v>
      </c>
      <c r="N315" s="36" t="str">
        <f t="shared" ca="1" si="694"/>
        <v/>
      </c>
      <c r="O315" s="32"/>
      <c r="P315" s="35" t="s">
        <v>15</v>
      </c>
      <c r="Q315" s="36">
        <f t="shared" ca="1" si="680"/>
        <v>0</v>
      </c>
      <c r="R315" s="36">
        <f t="shared" ca="1" si="676"/>
        <v>0</v>
      </c>
      <c r="S315" s="36">
        <f t="shared" ca="1" si="676"/>
        <v>0</v>
      </c>
      <c r="T315" s="36">
        <f t="shared" ca="1" si="676"/>
        <v>0</v>
      </c>
      <c r="U315" s="36">
        <f t="shared" ca="1" si="676"/>
        <v>0</v>
      </c>
      <c r="V315" s="36">
        <f t="shared" ca="1" si="676"/>
        <v>0</v>
      </c>
      <c r="W315" s="36">
        <f t="shared" ca="1" si="676"/>
        <v>0</v>
      </c>
      <c r="X315" s="36">
        <f t="shared" ca="1" si="676"/>
        <v>0</v>
      </c>
      <c r="Y315" s="36">
        <f t="shared" ca="1" si="676"/>
        <v>0</v>
      </c>
      <c r="Z315" s="36">
        <f t="shared" ca="1" si="676"/>
        <v>0</v>
      </c>
      <c r="AA315" s="39"/>
      <c r="AB315" s="39"/>
      <c r="AC315" s="32">
        <v>3</v>
      </c>
      <c r="AD315" s="35" t="str">
        <f>IF(Analyse!J8="X",Analyse!H8,"")</f>
        <v/>
      </c>
      <c r="AE315" s="36">
        <f>IF(AD315="",0,IF(Analyse!$H$117=$C$312,SUM(BEREGNING!Q315:Z315),IF(Analyse!$H$117=$D$312,SUM(BEREGNING!R315:Z315),IF(Analyse!$H$117=$E$312,SUM(BEREGNING!S315:Z315),IF(Analyse!$H$117=$F$312,SUM(BEREGNING!T315:Z315),IF(Analyse!$H$117=$G$312,SUM(BEREGNING!U315:Z315),IF(Analyse!$H$117=$H$312,SUM(BEREGNING!V315:Z315),IF(Analyse!$H$117=$I$312,SUM(BEREGNING!W315:Z315),IF(Analyse!$H$117=$J$312,SUM(BEREGNING!X315:Z315),IF(Analyse!$H$117=$K$312,SUM(BEREGNING!Y315:Z315),IF(Analyse!$H$117=$L$312,SUM(BEREGNING!Z315:Z315),"")))))))))))</f>
        <v>0</v>
      </c>
      <c r="AF315" s="29"/>
      <c r="AG315" s="67" t="s">
        <v>16</v>
      </c>
      <c r="AH315" s="67" t="s">
        <v>162</v>
      </c>
      <c r="AI315" s="67"/>
      <c r="AJ315" s="69" t="str">
        <f t="shared" si="677"/>
        <v>Assens</v>
      </c>
      <c r="AK315" s="69" t="str">
        <f t="shared" si="681"/>
        <v>Oplandskommuner</v>
      </c>
      <c r="AL315" s="69"/>
      <c r="AM315" s="69" t="s">
        <v>15</v>
      </c>
      <c r="AN315" s="69" t="b">
        <f t="shared" si="682"/>
        <v>1</v>
      </c>
      <c r="AO315" s="69" t="b">
        <f t="shared" si="682"/>
        <v>0</v>
      </c>
      <c r="AP315" s="29"/>
      <c r="AQ315" s="36">
        <f t="shared" ref="AQ315:AQ378" si="695">AE315</f>
        <v>0</v>
      </c>
      <c r="AR315" s="36">
        <f t="shared" ca="1" si="683"/>
        <v>0</v>
      </c>
      <c r="AS315" s="36">
        <f t="shared" ca="1" si="684"/>
        <v>0</v>
      </c>
      <c r="AT315" s="36">
        <f t="shared" ca="1" si="685"/>
        <v>0</v>
      </c>
      <c r="AU315" s="36">
        <f t="shared" ca="1" si="686"/>
        <v>0</v>
      </c>
      <c r="AV315" s="36">
        <f t="shared" ca="1" si="687"/>
        <v>0</v>
      </c>
      <c r="AW315" s="36">
        <f t="shared" ca="1" si="688"/>
        <v>0</v>
      </c>
      <c r="AX315" s="36">
        <f t="shared" ca="1" si="689"/>
        <v>0</v>
      </c>
      <c r="AY315" s="36">
        <f t="shared" ca="1" si="690"/>
        <v>0</v>
      </c>
      <c r="AZ315" s="36">
        <f t="shared" ca="1" si="691"/>
        <v>0</v>
      </c>
      <c r="BA315" s="36">
        <f t="shared" ca="1" si="692"/>
        <v>0</v>
      </c>
      <c r="BB315" s="36">
        <f t="shared" ca="1" si="692"/>
        <v>0</v>
      </c>
      <c r="BC315" s="30"/>
    </row>
    <row r="316" spans="1:55" x14ac:dyDescent="0.25">
      <c r="A316" s="32"/>
      <c r="B316" s="35" t="s">
        <v>16</v>
      </c>
      <c r="C316" s="36">
        <f t="shared" ref="C316:L316" ca="1" si="696">IFERROR(C111-C$107,"")</f>
        <v>0</v>
      </c>
      <c r="D316" s="36">
        <f t="shared" ca="1" si="696"/>
        <v>0</v>
      </c>
      <c r="E316" s="36">
        <f t="shared" ca="1" si="696"/>
        <v>0</v>
      </c>
      <c r="F316" s="36">
        <f t="shared" ca="1" si="696"/>
        <v>0</v>
      </c>
      <c r="G316" s="36">
        <f t="shared" ca="1" si="696"/>
        <v>0</v>
      </c>
      <c r="H316" s="36">
        <f t="shared" ca="1" si="696"/>
        <v>0</v>
      </c>
      <c r="I316" s="36">
        <f t="shared" ca="1" si="696"/>
        <v>0</v>
      </c>
      <c r="J316" s="36">
        <f t="shared" ca="1" si="696"/>
        <v>0</v>
      </c>
      <c r="K316" s="36">
        <f t="shared" ca="1" si="696"/>
        <v>0</v>
      </c>
      <c r="L316" s="36">
        <f t="shared" ca="1" si="696"/>
        <v>0</v>
      </c>
      <c r="M316" s="36">
        <f t="shared" ref="M316:N316" ca="1" si="697">IFERROR(M111-M$107,"")</f>
        <v>0</v>
      </c>
      <c r="N316" s="36" t="str">
        <f t="shared" ca="1" si="697"/>
        <v/>
      </c>
      <c r="O316" s="32"/>
      <c r="P316" s="35" t="s">
        <v>16</v>
      </c>
      <c r="Q316" s="36">
        <f t="shared" ca="1" si="680"/>
        <v>0</v>
      </c>
      <c r="R316" s="36">
        <f t="shared" ca="1" si="676"/>
        <v>0</v>
      </c>
      <c r="S316" s="36">
        <f t="shared" ca="1" si="676"/>
        <v>0</v>
      </c>
      <c r="T316" s="36">
        <f t="shared" ca="1" si="676"/>
        <v>0</v>
      </c>
      <c r="U316" s="36">
        <f t="shared" ca="1" si="676"/>
        <v>0</v>
      </c>
      <c r="V316" s="36">
        <f t="shared" ca="1" si="676"/>
        <v>0</v>
      </c>
      <c r="W316" s="36">
        <f t="shared" ca="1" si="676"/>
        <v>0</v>
      </c>
      <c r="X316" s="36">
        <f t="shared" ca="1" si="676"/>
        <v>0</v>
      </c>
      <c r="Y316" s="36">
        <f t="shared" ca="1" si="676"/>
        <v>0</v>
      </c>
      <c r="Z316" s="36">
        <f t="shared" ca="1" si="676"/>
        <v>0</v>
      </c>
      <c r="AA316" s="39"/>
      <c r="AB316" s="39"/>
      <c r="AC316" s="32">
        <v>4</v>
      </c>
      <c r="AD316" s="35" t="str">
        <f>IF(Analyse!J9="X",Analyse!H9,"")</f>
        <v/>
      </c>
      <c r="AE316" s="36">
        <f>IF(AD316="",0,IF(Analyse!$H$117=$C$312,SUM(BEREGNING!Q316:Z316),IF(Analyse!$H$117=$D$312,SUM(BEREGNING!R316:Z316),IF(Analyse!$H$117=$E$312,SUM(BEREGNING!S316:Z316),IF(Analyse!$H$117=$F$312,SUM(BEREGNING!T316:Z316),IF(Analyse!$H$117=$G$312,SUM(BEREGNING!U316:Z316),IF(Analyse!$H$117=$H$312,SUM(BEREGNING!V316:Z316),IF(Analyse!$H$117=$I$312,SUM(BEREGNING!W316:Z316),IF(Analyse!$H$117=$J$312,SUM(BEREGNING!X316:Z316),IF(Analyse!$H$117=$K$312,SUM(BEREGNING!Y316:Z316),IF(Analyse!$H$117=$L$312,SUM(BEREGNING!Z316:Z316),"")))))))))))</f>
        <v>0</v>
      </c>
      <c r="AF316" s="29"/>
      <c r="AG316" s="67" t="s">
        <v>19</v>
      </c>
      <c r="AH316" s="67" t="s">
        <v>162</v>
      </c>
      <c r="AI316" s="67"/>
      <c r="AJ316" s="69" t="str">
        <f t="shared" si="677"/>
        <v>Ballerup</v>
      </c>
      <c r="AK316" s="69" t="str">
        <f t="shared" si="681"/>
        <v>Hovedstadskommuner</v>
      </c>
      <c r="AL316" s="69"/>
      <c r="AM316" s="69" t="s">
        <v>16</v>
      </c>
      <c r="AN316" s="69" t="b">
        <f t="shared" si="682"/>
        <v>1</v>
      </c>
      <c r="AO316" s="69" t="b">
        <f t="shared" si="682"/>
        <v>0</v>
      </c>
      <c r="AP316" s="29"/>
      <c r="AQ316" s="36">
        <f t="shared" si="695"/>
        <v>0</v>
      </c>
      <c r="AR316" s="36">
        <f t="shared" ca="1" si="683"/>
        <v>0</v>
      </c>
      <c r="AS316" s="36">
        <f t="shared" ca="1" si="684"/>
        <v>0</v>
      </c>
      <c r="AT316" s="36">
        <f t="shared" ca="1" si="685"/>
        <v>0</v>
      </c>
      <c r="AU316" s="36">
        <f t="shared" ca="1" si="686"/>
        <v>0</v>
      </c>
      <c r="AV316" s="36">
        <f t="shared" ca="1" si="687"/>
        <v>0</v>
      </c>
      <c r="AW316" s="36">
        <f t="shared" ca="1" si="688"/>
        <v>0</v>
      </c>
      <c r="AX316" s="36">
        <f t="shared" ca="1" si="689"/>
        <v>0</v>
      </c>
      <c r="AY316" s="36">
        <f t="shared" ca="1" si="690"/>
        <v>0</v>
      </c>
      <c r="AZ316" s="36">
        <f t="shared" ca="1" si="691"/>
        <v>0</v>
      </c>
      <c r="BA316" s="36">
        <f t="shared" ca="1" si="692"/>
        <v>0</v>
      </c>
      <c r="BB316" s="36">
        <f t="shared" ca="1" si="692"/>
        <v>0</v>
      </c>
      <c r="BC316" s="30"/>
    </row>
    <row r="317" spans="1:55" x14ac:dyDescent="0.25">
      <c r="A317" s="32"/>
      <c r="B317" s="35" t="s">
        <v>17</v>
      </c>
      <c r="C317" s="36">
        <f t="shared" ref="C317:L317" ca="1" si="698">IFERROR(C112-C$107,"")</f>
        <v>0</v>
      </c>
      <c r="D317" s="36">
        <f t="shared" ca="1" si="698"/>
        <v>0</v>
      </c>
      <c r="E317" s="36">
        <f t="shared" ca="1" si="698"/>
        <v>0</v>
      </c>
      <c r="F317" s="36">
        <f t="shared" ca="1" si="698"/>
        <v>0</v>
      </c>
      <c r="G317" s="36">
        <f t="shared" ca="1" si="698"/>
        <v>0</v>
      </c>
      <c r="H317" s="36">
        <f t="shared" ca="1" si="698"/>
        <v>0</v>
      </c>
      <c r="I317" s="36">
        <f t="shared" ca="1" si="698"/>
        <v>0</v>
      </c>
      <c r="J317" s="36">
        <f t="shared" ca="1" si="698"/>
        <v>0</v>
      </c>
      <c r="K317" s="36">
        <f t="shared" ca="1" si="698"/>
        <v>0</v>
      </c>
      <c r="L317" s="36">
        <f t="shared" ca="1" si="698"/>
        <v>0</v>
      </c>
      <c r="M317" s="36">
        <f t="shared" ref="M317:N317" ca="1" si="699">IFERROR(M112-M$107,"")</f>
        <v>0</v>
      </c>
      <c r="N317" s="36" t="str">
        <f t="shared" ca="1" si="699"/>
        <v/>
      </c>
      <c r="O317" s="32"/>
      <c r="P317" s="35" t="s">
        <v>17</v>
      </c>
      <c r="Q317" s="36">
        <f t="shared" ca="1" si="680"/>
        <v>0</v>
      </c>
      <c r="R317" s="36">
        <f t="shared" ca="1" si="676"/>
        <v>0</v>
      </c>
      <c r="S317" s="36">
        <f t="shared" ca="1" si="676"/>
        <v>0</v>
      </c>
      <c r="T317" s="36">
        <f t="shared" ca="1" si="676"/>
        <v>0</v>
      </c>
      <c r="U317" s="36">
        <f t="shared" ca="1" si="676"/>
        <v>0</v>
      </c>
      <c r="V317" s="36">
        <f t="shared" ca="1" si="676"/>
        <v>0</v>
      </c>
      <c r="W317" s="36">
        <f t="shared" ca="1" si="676"/>
        <v>0</v>
      </c>
      <c r="X317" s="36">
        <f t="shared" ca="1" si="676"/>
        <v>0</v>
      </c>
      <c r="Y317" s="36">
        <f t="shared" ca="1" si="676"/>
        <v>0</v>
      </c>
      <c r="Z317" s="36">
        <f t="shared" ca="1" si="676"/>
        <v>0</v>
      </c>
      <c r="AA317" s="39"/>
      <c r="AB317" s="39"/>
      <c r="AC317" s="32">
        <v>5</v>
      </c>
      <c r="AD317" s="35" t="str">
        <f>IF(Analyse!J10="X",Analyse!H10,"")</f>
        <v/>
      </c>
      <c r="AE317" s="36">
        <f>IF(AD317="",0,IF(Analyse!$H$117=$C$312,SUM(BEREGNING!Q317:Z317),IF(Analyse!$H$117=$D$312,SUM(BEREGNING!R317:Z317),IF(Analyse!$H$117=$E$312,SUM(BEREGNING!S317:Z317),IF(Analyse!$H$117=$F$312,SUM(BEREGNING!T317:Z317),IF(Analyse!$H$117=$G$312,SUM(BEREGNING!U317:Z317),IF(Analyse!$H$117=$H$312,SUM(BEREGNING!V317:Z317),IF(Analyse!$H$117=$I$312,SUM(BEREGNING!W317:Z317),IF(Analyse!$H$117=$J$312,SUM(BEREGNING!X317:Z317),IF(Analyse!$H$117=$K$312,SUM(BEREGNING!Y317:Z317),IF(Analyse!$H$117=$L$312,SUM(BEREGNING!Z317:Z317),"")))))))))))</f>
        <v>0</v>
      </c>
      <c r="AF317" s="29"/>
      <c r="AG317" s="67" t="s">
        <v>21</v>
      </c>
      <c r="AH317" s="67" t="s">
        <v>162</v>
      </c>
      <c r="AI317" s="67"/>
      <c r="AJ317" s="69" t="str">
        <f t="shared" si="677"/>
        <v>Billund</v>
      </c>
      <c r="AK317" s="69" t="str">
        <f t="shared" si="681"/>
        <v>Landkommuner</v>
      </c>
      <c r="AL317" s="69"/>
      <c r="AM317" s="69" t="s">
        <v>17</v>
      </c>
      <c r="AN317" s="69" t="b">
        <f t="shared" si="682"/>
        <v>1</v>
      </c>
      <c r="AO317" s="69" t="b">
        <f t="shared" si="682"/>
        <v>0</v>
      </c>
      <c r="AP317" s="29"/>
      <c r="AQ317" s="36">
        <f t="shared" si="695"/>
        <v>0</v>
      </c>
      <c r="AR317" s="36">
        <f t="shared" ca="1" si="683"/>
        <v>0</v>
      </c>
      <c r="AS317" s="36">
        <f t="shared" ca="1" si="684"/>
        <v>0</v>
      </c>
      <c r="AT317" s="36">
        <f t="shared" ca="1" si="685"/>
        <v>0</v>
      </c>
      <c r="AU317" s="36">
        <f t="shared" ca="1" si="686"/>
        <v>0</v>
      </c>
      <c r="AV317" s="36">
        <f t="shared" ca="1" si="687"/>
        <v>0</v>
      </c>
      <c r="AW317" s="36">
        <f t="shared" ca="1" si="688"/>
        <v>0</v>
      </c>
      <c r="AX317" s="36">
        <f t="shared" ca="1" si="689"/>
        <v>0</v>
      </c>
      <c r="AY317" s="36">
        <f t="shared" ca="1" si="690"/>
        <v>0</v>
      </c>
      <c r="AZ317" s="36">
        <f t="shared" ca="1" si="691"/>
        <v>0</v>
      </c>
      <c r="BA317" s="36">
        <f t="shared" ca="1" si="692"/>
        <v>0</v>
      </c>
      <c r="BB317" s="36">
        <f t="shared" ca="1" si="692"/>
        <v>0</v>
      </c>
      <c r="BC317" s="30"/>
    </row>
    <row r="318" spans="1:55" x14ac:dyDescent="0.25">
      <c r="A318" s="32"/>
      <c r="B318" s="35" t="s">
        <v>18</v>
      </c>
      <c r="C318" s="36">
        <f t="shared" ref="C318:L318" ca="1" si="700">IFERROR(C113-C$107,"")</f>
        <v>0</v>
      </c>
      <c r="D318" s="36">
        <f t="shared" ca="1" si="700"/>
        <v>0</v>
      </c>
      <c r="E318" s="36">
        <f t="shared" ca="1" si="700"/>
        <v>0</v>
      </c>
      <c r="F318" s="36">
        <f t="shared" ca="1" si="700"/>
        <v>0</v>
      </c>
      <c r="G318" s="36">
        <f t="shared" ca="1" si="700"/>
        <v>0</v>
      </c>
      <c r="H318" s="36">
        <f t="shared" ca="1" si="700"/>
        <v>0</v>
      </c>
      <c r="I318" s="36">
        <f t="shared" ca="1" si="700"/>
        <v>0</v>
      </c>
      <c r="J318" s="36">
        <f t="shared" ca="1" si="700"/>
        <v>0</v>
      </c>
      <c r="K318" s="36">
        <f t="shared" ca="1" si="700"/>
        <v>0</v>
      </c>
      <c r="L318" s="36">
        <f t="shared" ca="1" si="700"/>
        <v>0</v>
      </c>
      <c r="M318" s="36">
        <f t="shared" ref="M318:N318" ca="1" si="701">IFERROR(M113-M$107,"")</f>
        <v>0</v>
      </c>
      <c r="N318" s="36" t="str">
        <f t="shared" ca="1" si="701"/>
        <v/>
      </c>
      <c r="O318" s="32"/>
      <c r="P318" s="35" t="s">
        <v>18</v>
      </c>
      <c r="Q318" s="36">
        <f t="shared" ca="1" si="680"/>
        <v>0</v>
      </c>
      <c r="R318" s="36">
        <f t="shared" ca="1" si="676"/>
        <v>0</v>
      </c>
      <c r="S318" s="36">
        <f t="shared" ca="1" si="676"/>
        <v>0</v>
      </c>
      <c r="T318" s="36">
        <f t="shared" ca="1" si="676"/>
        <v>0</v>
      </c>
      <c r="U318" s="36">
        <f t="shared" ca="1" si="676"/>
        <v>0</v>
      </c>
      <c r="V318" s="36">
        <f t="shared" ca="1" si="676"/>
        <v>0</v>
      </c>
      <c r="W318" s="36">
        <f t="shared" ca="1" si="676"/>
        <v>0</v>
      </c>
      <c r="X318" s="36">
        <f t="shared" ca="1" si="676"/>
        <v>0</v>
      </c>
      <c r="Y318" s="36">
        <f t="shared" ca="1" si="676"/>
        <v>0</v>
      </c>
      <c r="Z318" s="36">
        <f t="shared" ca="1" si="676"/>
        <v>0</v>
      </c>
      <c r="AA318" s="39"/>
      <c r="AB318" s="39"/>
      <c r="AC318" s="32">
        <v>6</v>
      </c>
      <c r="AD318" s="35" t="str">
        <f>IF(Analyse!J11="X",Analyse!H11,"")</f>
        <v/>
      </c>
      <c r="AE318" s="36">
        <f>IF(AD318="",0,IF(Analyse!$H$117=$C$312,SUM(BEREGNING!Q318:Z318),IF(Analyse!$H$117=$D$312,SUM(BEREGNING!R318:Z318),IF(Analyse!$H$117=$E$312,SUM(BEREGNING!S318:Z318),IF(Analyse!$H$117=$F$312,SUM(BEREGNING!T318:Z318),IF(Analyse!$H$117=$G$312,SUM(BEREGNING!U318:Z318),IF(Analyse!$H$117=$H$312,SUM(BEREGNING!V318:Z318),IF(Analyse!$H$117=$I$312,SUM(BEREGNING!W318:Z318),IF(Analyse!$H$117=$J$312,SUM(BEREGNING!X318:Z318),IF(Analyse!$H$117=$K$312,SUM(BEREGNING!Y318:Z318),IF(Analyse!$H$117=$L$312,SUM(BEREGNING!Z318:Z318),"")))))))))))</f>
        <v>0</v>
      </c>
      <c r="AF318" s="29"/>
      <c r="AG318" s="67" t="s">
        <v>34</v>
      </c>
      <c r="AH318" s="67" t="s">
        <v>162</v>
      </c>
      <c r="AI318" s="67"/>
      <c r="AJ318" s="69" t="str">
        <f t="shared" si="677"/>
        <v>Bornholm</v>
      </c>
      <c r="AK318" s="69" t="str">
        <f t="shared" si="681"/>
        <v>Landkommuner</v>
      </c>
      <c r="AL318" s="69"/>
      <c r="AM318" s="69" t="s">
        <v>18</v>
      </c>
      <c r="AN318" s="69" t="b">
        <f t="shared" si="682"/>
        <v>1</v>
      </c>
      <c r="AO318" s="69" t="b">
        <f t="shared" si="682"/>
        <v>0</v>
      </c>
      <c r="AP318" s="29"/>
      <c r="AQ318" s="36">
        <f t="shared" si="695"/>
        <v>0</v>
      </c>
      <c r="AR318" s="36">
        <f t="shared" ca="1" si="683"/>
        <v>0</v>
      </c>
      <c r="AS318" s="36">
        <f t="shared" ca="1" si="684"/>
        <v>0</v>
      </c>
      <c r="AT318" s="36">
        <f t="shared" ca="1" si="685"/>
        <v>0</v>
      </c>
      <c r="AU318" s="36">
        <f t="shared" ca="1" si="686"/>
        <v>0</v>
      </c>
      <c r="AV318" s="36">
        <f t="shared" ca="1" si="687"/>
        <v>0</v>
      </c>
      <c r="AW318" s="36">
        <f t="shared" ca="1" si="688"/>
        <v>0</v>
      </c>
      <c r="AX318" s="36">
        <f t="shared" ca="1" si="689"/>
        <v>0</v>
      </c>
      <c r="AY318" s="36">
        <f t="shared" ca="1" si="690"/>
        <v>0</v>
      </c>
      <c r="AZ318" s="36">
        <f t="shared" ca="1" si="691"/>
        <v>0</v>
      </c>
      <c r="BA318" s="36">
        <f t="shared" ca="1" si="692"/>
        <v>0</v>
      </c>
      <c r="BB318" s="36">
        <f t="shared" ca="1" si="692"/>
        <v>0</v>
      </c>
      <c r="BC318" s="30"/>
    </row>
    <row r="319" spans="1:55" x14ac:dyDescent="0.25">
      <c r="A319" s="32"/>
      <c r="B319" s="35" t="s">
        <v>19</v>
      </c>
      <c r="C319" s="36">
        <f t="shared" ref="C319:L319" ca="1" si="702">IFERROR(C114-C$107,"")</f>
        <v>0</v>
      </c>
      <c r="D319" s="36">
        <f t="shared" ca="1" si="702"/>
        <v>0</v>
      </c>
      <c r="E319" s="36">
        <f t="shared" ca="1" si="702"/>
        <v>0</v>
      </c>
      <c r="F319" s="36">
        <f t="shared" ca="1" si="702"/>
        <v>0</v>
      </c>
      <c r="G319" s="36">
        <f t="shared" ca="1" si="702"/>
        <v>0</v>
      </c>
      <c r="H319" s="36">
        <f t="shared" ca="1" si="702"/>
        <v>0</v>
      </c>
      <c r="I319" s="36">
        <f t="shared" ca="1" si="702"/>
        <v>0</v>
      </c>
      <c r="J319" s="36">
        <f t="shared" ca="1" si="702"/>
        <v>0</v>
      </c>
      <c r="K319" s="36">
        <f t="shared" ca="1" si="702"/>
        <v>0</v>
      </c>
      <c r="L319" s="36">
        <f t="shared" ca="1" si="702"/>
        <v>0</v>
      </c>
      <c r="M319" s="36">
        <f t="shared" ref="M319:N319" ca="1" si="703">IFERROR(M114-M$107,"")</f>
        <v>0</v>
      </c>
      <c r="N319" s="36" t="str">
        <f t="shared" ca="1" si="703"/>
        <v/>
      </c>
      <c r="O319" s="32"/>
      <c r="P319" s="35" t="s">
        <v>19</v>
      </c>
      <c r="Q319" s="36">
        <f t="shared" ca="1" si="680"/>
        <v>0</v>
      </c>
      <c r="R319" s="36">
        <f t="shared" ca="1" si="676"/>
        <v>0</v>
      </c>
      <c r="S319" s="36">
        <f t="shared" ca="1" si="676"/>
        <v>0</v>
      </c>
      <c r="T319" s="36">
        <f t="shared" ca="1" si="676"/>
        <v>0</v>
      </c>
      <c r="U319" s="36">
        <f t="shared" ca="1" si="676"/>
        <v>0</v>
      </c>
      <c r="V319" s="36">
        <f t="shared" ca="1" si="676"/>
        <v>0</v>
      </c>
      <c r="W319" s="36">
        <f t="shared" ca="1" si="676"/>
        <v>0</v>
      </c>
      <c r="X319" s="36">
        <f t="shared" ca="1" si="676"/>
        <v>0</v>
      </c>
      <c r="Y319" s="36">
        <f t="shared" ca="1" si="676"/>
        <v>0</v>
      </c>
      <c r="Z319" s="36">
        <f t="shared" ca="1" si="676"/>
        <v>0</v>
      </c>
      <c r="AA319" s="39"/>
      <c r="AB319" s="39"/>
      <c r="AC319" s="32">
        <v>7</v>
      </c>
      <c r="AD319" s="35" t="str">
        <f>IF(Analyse!J12="X",Analyse!H12,"")</f>
        <v/>
      </c>
      <c r="AE319" s="36">
        <f>IF(AD319="",0,IF(Analyse!$H$117=$C$312,SUM(BEREGNING!Q319:Z319),IF(Analyse!$H$117=$D$312,SUM(BEREGNING!R319:Z319),IF(Analyse!$H$117=$E$312,SUM(BEREGNING!S319:Z319),IF(Analyse!$H$117=$F$312,SUM(BEREGNING!T319:Z319),IF(Analyse!$H$117=$G$312,SUM(BEREGNING!U319:Z319),IF(Analyse!$H$117=$H$312,SUM(BEREGNING!V319:Z319),IF(Analyse!$H$117=$I$312,SUM(BEREGNING!W319:Z319),IF(Analyse!$H$117=$J$312,SUM(BEREGNING!X319:Z319),IF(Analyse!$H$117=$K$312,SUM(BEREGNING!Y319:Z319),IF(Analyse!$H$117=$L$312,SUM(BEREGNING!Z319:Z319),"")))))))))))</f>
        <v>0</v>
      </c>
      <c r="AF319" s="29"/>
      <c r="AG319" s="67" t="s">
        <v>35</v>
      </c>
      <c r="AH319" s="67" t="s">
        <v>162</v>
      </c>
      <c r="AI319" s="67"/>
      <c r="AJ319" s="69" t="str">
        <f t="shared" si="677"/>
        <v>Brøndby</v>
      </c>
      <c r="AK319" s="69" t="str">
        <f t="shared" si="681"/>
        <v>Hovedstadskommuner</v>
      </c>
      <c r="AL319" s="69"/>
      <c r="AM319" s="69" t="s">
        <v>19</v>
      </c>
      <c r="AN319" s="69" t="b">
        <f t="shared" si="682"/>
        <v>1</v>
      </c>
      <c r="AO319" s="69" t="b">
        <f t="shared" si="682"/>
        <v>0</v>
      </c>
      <c r="AP319" s="29"/>
      <c r="AQ319" s="36">
        <f t="shared" si="695"/>
        <v>0</v>
      </c>
      <c r="AR319" s="36">
        <f t="shared" ca="1" si="683"/>
        <v>0</v>
      </c>
      <c r="AS319" s="36">
        <f t="shared" ca="1" si="684"/>
        <v>0</v>
      </c>
      <c r="AT319" s="36">
        <f t="shared" ca="1" si="685"/>
        <v>0</v>
      </c>
      <c r="AU319" s="36">
        <f t="shared" ca="1" si="686"/>
        <v>0</v>
      </c>
      <c r="AV319" s="36">
        <f t="shared" ca="1" si="687"/>
        <v>0</v>
      </c>
      <c r="AW319" s="36">
        <f t="shared" ca="1" si="688"/>
        <v>0</v>
      </c>
      <c r="AX319" s="36">
        <f t="shared" ca="1" si="689"/>
        <v>0</v>
      </c>
      <c r="AY319" s="36">
        <f t="shared" ca="1" si="690"/>
        <v>0</v>
      </c>
      <c r="AZ319" s="36">
        <f t="shared" ca="1" si="691"/>
        <v>0</v>
      </c>
      <c r="BA319" s="36">
        <f t="shared" ca="1" si="692"/>
        <v>0</v>
      </c>
      <c r="BB319" s="36">
        <f t="shared" ca="1" si="692"/>
        <v>0</v>
      </c>
      <c r="BC319" s="30"/>
    </row>
    <row r="320" spans="1:55" x14ac:dyDescent="0.25">
      <c r="A320" s="32"/>
      <c r="B320" s="35" t="s">
        <v>20</v>
      </c>
      <c r="C320" s="36">
        <f t="shared" ref="C320:L320" ca="1" si="704">IFERROR(C115-C$107,"")</f>
        <v>0</v>
      </c>
      <c r="D320" s="36">
        <f t="shared" ca="1" si="704"/>
        <v>0</v>
      </c>
      <c r="E320" s="36">
        <f t="shared" ca="1" si="704"/>
        <v>0</v>
      </c>
      <c r="F320" s="36">
        <f t="shared" ca="1" si="704"/>
        <v>0</v>
      </c>
      <c r="G320" s="36">
        <f t="shared" ca="1" si="704"/>
        <v>0</v>
      </c>
      <c r="H320" s="36">
        <f t="shared" ca="1" si="704"/>
        <v>0</v>
      </c>
      <c r="I320" s="36">
        <f t="shared" ca="1" si="704"/>
        <v>0</v>
      </c>
      <c r="J320" s="36">
        <f t="shared" ca="1" si="704"/>
        <v>0</v>
      </c>
      <c r="K320" s="36">
        <f t="shared" ca="1" si="704"/>
        <v>0</v>
      </c>
      <c r="L320" s="36">
        <f t="shared" ca="1" si="704"/>
        <v>0</v>
      </c>
      <c r="M320" s="36">
        <f t="shared" ref="M320:N320" ca="1" si="705">IFERROR(M115-M$107,"")</f>
        <v>0</v>
      </c>
      <c r="N320" s="36" t="str">
        <f t="shared" ca="1" si="705"/>
        <v/>
      </c>
      <c r="O320" s="32"/>
      <c r="P320" s="35" t="s">
        <v>20</v>
      </c>
      <c r="Q320" s="36">
        <f t="shared" ca="1" si="680"/>
        <v>0</v>
      </c>
      <c r="R320" s="36">
        <f t="shared" ca="1" si="676"/>
        <v>0</v>
      </c>
      <c r="S320" s="36">
        <f t="shared" ca="1" si="676"/>
        <v>0</v>
      </c>
      <c r="T320" s="36">
        <f t="shared" ca="1" si="676"/>
        <v>0</v>
      </c>
      <c r="U320" s="36">
        <f t="shared" ca="1" si="676"/>
        <v>0</v>
      </c>
      <c r="V320" s="36">
        <f t="shared" ca="1" si="676"/>
        <v>0</v>
      </c>
      <c r="W320" s="36">
        <f t="shared" ca="1" si="676"/>
        <v>0</v>
      </c>
      <c r="X320" s="36">
        <f t="shared" ca="1" si="676"/>
        <v>0</v>
      </c>
      <c r="Y320" s="36">
        <f t="shared" ca="1" si="676"/>
        <v>0</v>
      </c>
      <c r="Z320" s="36">
        <f t="shared" ca="1" si="676"/>
        <v>0</v>
      </c>
      <c r="AA320" s="39"/>
      <c r="AB320" s="39"/>
      <c r="AC320" s="32">
        <v>8</v>
      </c>
      <c r="AD320" s="35" t="str">
        <f>IF(Analyse!J13="X",Analyse!H13,"")</f>
        <v/>
      </c>
      <c r="AE320" s="36">
        <f>IF(AD320="",0,IF(Analyse!$H$117=$C$312,SUM(BEREGNING!Q320:Z320),IF(Analyse!$H$117=$D$312,SUM(BEREGNING!R320:Z320),IF(Analyse!$H$117=$E$312,SUM(BEREGNING!S320:Z320),IF(Analyse!$H$117=$F$312,SUM(BEREGNING!T320:Z320),IF(Analyse!$H$117=$G$312,SUM(BEREGNING!U320:Z320),IF(Analyse!$H$117=$H$312,SUM(BEREGNING!V320:Z320),IF(Analyse!$H$117=$I$312,SUM(BEREGNING!W320:Z320),IF(Analyse!$H$117=$J$312,SUM(BEREGNING!X320:Z320),IF(Analyse!$H$117=$K$312,SUM(BEREGNING!Y320:Z320),IF(Analyse!$H$117=$L$312,SUM(BEREGNING!Z320:Z320),"")))))))))))</f>
        <v>0</v>
      </c>
      <c r="AF320" s="29"/>
      <c r="AG320" s="67" t="s">
        <v>36</v>
      </c>
      <c r="AH320" s="67" t="s">
        <v>162</v>
      </c>
      <c r="AI320" s="67"/>
      <c r="AJ320" s="69" t="str">
        <f t="shared" si="677"/>
        <v>Brønderslev</v>
      </c>
      <c r="AK320" s="69" t="str">
        <f t="shared" si="681"/>
        <v>Landkommuner</v>
      </c>
      <c r="AL320" s="69"/>
      <c r="AM320" s="69" t="s">
        <v>20</v>
      </c>
      <c r="AN320" s="69" t="b">
        <f t="shared" si="682"/>
        <v>1</v>
      </c>
      <c r="AO320" s="69" t="b">
        <f t="shared" si="682"/>
        <v>0</v>
      </c>
      <c r="AP320" s="29"/>
      <c r="AQ320" s="36">
        <f t="shared" si="695"/>
        <v>0</v>
      </c>
      <c r="AR320" s="36">
        <f t="shared" ca="1" si="683"/>
        <v>0</v>
      </c>
      <c r="AS320" s="36">
        <f t="shared" ca="1" si="684"/>
        <v>0</v>
      </c>
      <c r="AT320" s="36">
        <f t="shared" ca="1" si="685"/>
        <v>0</v>
      </c>
      <c r="AU320" s="36">
        <f t="shared" ca="1" si="686"/>
        <v>0</v>
      </c>
      <c r="AV320" s="36">
        <f t="shared" ca="1" si="687"/>
        <v>0</v>
      </c>
      <c r="AW320" s="36">
        <f t="shared" ca="1" si="688"/>
        <v>0</v>
      </c>
      <c r="AX320" s="36">
        <f t="shared" ca="1" si="689"/>
        <v>0</v>
      </c>
      <c r="AY320" s="36">
        <f t="shared" ca="1" si="690"/>
        <v>0</v>
      </c>
      <c r="AZ320" s="36">
        <f t="shared" ca="1" si="691"/>
        <v>0</v>
      </c>
      <c r="BA320" s="36">
        <f t="shared" ca="1" si="692"/>
        <v>0</v>
      </c>
      <c r="BB320" s="36">
        <f t="shared" ca="1" si="692"/>
        <v>0</v>
      </c>
      <c r="BC320" s="30"/>
    </row>
    <row r="321" spans="1:55" x14ac:dyDescent="0.25">
      <c r="A321" s="32"/>
      <c r="B321" s="35" t="s">
        <v>21</v>
      </c>
      <c r="C321" s="36">
        <f t="shared" ref="C321:L321" ca="1" si="706">IFERROR(C116-C$107,"")</f>
        <v>0</v>
      </c>
      <c r="D321" s="36">
        <f t="shared" ca="1" si="706"/>
        <v>0</v>
      </c>
      <c r="E321" s="36">
        <f t="shared" ca="1" si="706"/>
        <v>0</v>
      </c>
      <c r="F321" s="36">
        <f t="shared" ca="1" si="706"/>
        <v>0</v>
      </c>
      <c r="G321" s="36">
        <f t="shared" ca="1" si="706"/>
        <v>0</v>
      </c>
      <c r="H321" s="36">
        <f t="shared" ca="1" si="706"/>
        <v>0</v>
      </c>
      <c r="I321" s="36">
        <f t="shared" ca="1" si="706"/>
        <v>0</v>
      </c>
      <c r="J321" s="36">
        <f t="shared" ca="1" si="706"/>
        <v>0</v>
      </c>
      <c r="K321" s="36">
        <f t="shared" ca="1" si="706"/>
        <v>0</v>
      </c>
      <c r="L321" s="36">
        <f t="shared" ca="1" si="706"/>
        <v>0</v>
      </c>
      <c r="M321" s="36">
        <f t="shared" ref="M321:N321" ca="1" si="707">IFERROR(M116-M$107,"")</f>
        <v>0</v>
      </c>
      <c r="N321" s="36" t="str">
        <f t="shared" ca="1" si="707"/>
        <v/>
      </c>
      <c r="O321" s="32"/>
      <c r="P321" s="35" t="s">
        <v>21</v>
      </c>
      <c r="Q321" s="36">
        <f t="shared" ca="1" si="680"/>
        <v>0</v>
      </c>
      <c r="R321" s="36">
        <f t="shared" ca="1" si="676"/>
        <v>0</v>
      </c>
      <c r="S321" s="36">
        <f t="shared" ca="1" si="676"/>
        <v>0</v>
      </c>
      <c r="T321" s="36">
        <f t="shared" ca="1" si="676"/>
        <v>0</v>
      </c>
      <c r="U321" s="36">
        <f t="shared" ca="1" si="676"/>
        <v>0</v>
      </c>
      <c r="V321" s="36">
        <f t="shared" ca="1" si="676"/>
        <v>0</v>
      </c>
      <c r="W321" s="36">
        <f t="shared" ca="1" si="676"/>
        <v>0</v>
      </c>
      <c r="X321" s="36">
        <f t="shared" ca="1" si="676"/>
        <v>0</v>
      </c>
      <c r="Y321" s="36">
        <f t="shared" ca="1" si="676"/>
        <v>0</v>
      </c>
      <c r="Z321" s="36">
        <f t="shared" ca="1" si="676"/>
        <v>0</v>
      </c>
      <c r="AA321" s="39"/>
      <c r="AB321" s="39"/>
      <c r="AC321" s="32">
        <v>9</v>
      </c>
      <c r="AD321" s="35" t="str">
        <f>IF(Analyse!J14="X",Analyse!H14,"")</f>
        <v/>
      </c>
      <c r="AE321" s="36">
        <f>IF(AD321="",0,IF(Analyse!$H$117=$C$312,SUM(BEREGNING!Q321:Z321),IF(Analyse!$H$117=$D$312,SUM(BEREGNING!R321:Z321),IF(Analyse!$H$117=$E$312,SUM(BEREGNING!S321:Z321),IF(Analyse!$H$117=$F$312,SUM(BEREGNING!T321:Z321),IF(Analyse!$H$117=$G$312,SUM(BEREGNING!U321:Z321),IF(Analyse!$H$117=$H$312,SUM(BEREGNING!V321:Z321),IF(Analyse!$H$117=$I$312,SUM(BEREGNING!W321:Z321),IF(Analyse!$H$117=$J$312,SUM(BEREGNING!X321:Z321),IF(Analyse!$H$117=$K$312,SUM(BEREGNING!Y321:Z321),IF(Analyse!$H$117=$L$312,SUM(BEREGNING!Z321:Z321),"")))))))))))</f>
        <v>0</v>
      </c>
      <c r="AF321" s="29"/>
      <c r="AG321" s="67" t="s">
        <v>44</v>
      </c>
      <c r="AH321" s="67" t="s">
        <v>162</v>
      </c>
      <c r="AI321" s="67"/>
      <c r="AJ321" s="69" t="str">
        <f t="shared" si="677"/>
        <v>Dragør</v>
      </c>
      <c r="AK321" s="69" t="str">
        <f t="shared" si="681"/>
        <v>Hovedstadskommuner</v>
      </c>
      <c r="AL321" s="69"/>
      <c r="AM321" s="69" t="s">
        <v>21</v>
      </c>
      <c r="AN321" s="69" t="b">
        <f t="shared" si="682"/>
        <v>1</v>
      </c>
      <c r="AO321" s="69" t="b">
        <f t="shared" si="682"/>
        <v>0</v>
      </c>
      <c r="AP321" s="29"/>
      <c r="AQ321" s="36">
        <f t="shared" si="695"/>
        <v>0</v>
      </c>
      <c r="AR321" s="36">
        <f t="shared" ca="1" si="683"/>
        <v>0</v>
      </c>
      <c r="AS321" s="36">
        <f t="shared" ca="1" si="684"/>
        <v>0</v>
      </c>
      <c r="AT321" s="36">
        <f t="shared" ca="1" si="685"/>
        <v>0</v>
      </c>
      <c r="AU321" s="36">
        <f t="shared" ca="1" si="686"/>
        <v>0</v>
      </c>
      <c r="AV321" s="36">
        <f t="shared" ca="1" si="687"/>
        <v>0</v>
      </c>
      <c r="AW321" s="36">
        <f t="shared" ca="1" si="688"/>
        <v>0</v>
      </c>
      <c r="AX321" s="36">
        <f t="shared" ca="1" si="689"/>
        <v>0</v>
      </c>
      <c r="AY321" s="36">
        <f t="shared" ca="1" si="690"/>
        <v>0</v>
      </c>
      <c r="AZ321" s="36">
        <f t="shared" ca="1" si="691"/>
        <v>0</v>
      </c>
      <c r="BA321" s="36">
        <f t="shared" ca="1" si="692"/>
        <v>0</v>
      </c>
      <c r="BB321" s="36">
        <f t="shared" ca="1" si="692"/>
        <v>0</v>
      </c>
      <c r="BC321" s="30"/>
    </row>
    <row r="322" spans="1:55" x14ac:dyDescent="0.25">
      <c r="A322" s="32"/>
      <c r="B322" s="35" t="s">
        <v>22</v>
      </c>
      <c r="C322" s="36">
        <f t="shared" ref="C322:L322" ca="1" si="708">IFERROR(C117-C$107,"")</f>
        <v>0</v>
      </c>
      <c r="D322" s="36">
        <f t="shared" ca="1" si="708"/>
        <v>0</v>
      </c>
      <c r="E322" s="36">
        <f t="shared" ca="1" si="708"/>
        <v>0</v>
      </c>
      <c r="F322" s="36">
        <f t="shared" ca="1" si="708"/>
        <v>0</v>
      </c>
      <c r="G322" s="36">
        <f t="shared" ca="1" si="708"/>
        <v>0</v>
      </c>
      <c r="H322" s="36">
        <f t="shared" ca="1" si="708"/>
        <v>0</v>
      </c>
      <c r="I322" s="36">
        <f t="shared" ca="1" si="708"/>
        <v>0</v>
      </c>
      <c r="J322" s="36">
        <f t="shared" ca="1" si="708"/>
        <v>0</v>
      </c>
      <c r="K322" s="36">
        <f t="shared" ca="1" si="708"/>
        <v>0</v>
      </c>
      <c r="L322" s="36">
        <f t="shared" ca="1" si="708"/>
        <v>0</v>
      </c>
      <c r="M322" s="36">
        <f t="shared" ref="M322:N322" ca="1" si="709">IFERROR(M117-M$107,"")</f>
        <v>0</v>
      </c>
      <c r="N322" s="36" t="str">
        <f t="shared" ca="1" si="709"/>
        <v/>
      </c>
      <c r="O322" s="32"/>
      <c r="P322" s="35" t="s">
        <v>22</v>
      </c>
      <c r="Q322" s="36">
        <f t="shared" ca="1" si="680"/>
        <v>0</v>
      </c>
      <c r="R322" s="36">
        <f t="shared" ca="1" si="676"/>
        <v>0</v>
      </c>
      <c r="S322" s="36">
        <f t="shared" ca="1" si="676"/>
        <v>0</v>
      </c>
      <c r="T322" s="36">
        <f t="shared" ca="1" si="676"/>
        <v>0</v>
      </c>
      <c r="U322" s="36">
        <f t="shared" ca="1" si="676"/>
        <v>0</v>
      </c>
      <c r="V322" s="36">
        <f t="shared" ca="1" si="676"/>
        <v>0</v>
      </c>
      <c r="W322" s="36">
        <f t="shared" ca="1" si="676"/>
        <v>0</v>
      </c>
      <c r="X322" s="36">
        <f t="shared" ca="1" si="676"/>
        <v>0</v>
      </c>
      <c r="Y322" s="36">
        <f t="shared" ca="1" si="676"/>
        <v>0</v>
      </c>
      <c r="Z322" s="36">
        <f t="shared" ca="1" si="676"/>
        <v>0</v>
      </c>
      <c r="AA322" s="39"/>
      <c r="AB322" s="39"/>
      <c r="AC322" s="32">
        <v>10</v>
      </c>
      <c r="AD322" s="35" t="str">
        <f>IF(Analyse!J15="X",Analyse!H15,"")</f>
        <v/>
      </c>
      <c r="AE322" s="36">
        <f>IF(AD322="",0,IF(Analyse!$H$117=$C$312,SUM(BEREGNING!Q322:Z322),IF(Analyse!$H$117=$D$312,SUM(BEREGNING!R322:Z322),IF(Analyse!$H$117=$E$312,SUM(BEREGNING!S322:Z322),IF(Analyse!$H$117=$F$312,SUM(BEREGNING!T322:Z322),IF(Analyse!$H$117=$G$312,SUM(BEREGNING!U322:Z322),IF(Analyse!$H$117=$H$312,SUM(BEREGNING!V322:Z322),IF(Analyse!$H$117=$I$312,SUM(BEREGNING!W322:Z322),IF(Analyse!$H$117=$J$312,SUM(BEREGNING!X322:Z322),IF(Analyse!$H$117=$K$312,SUM(BEREGNING!Y322:Z322),IF(Analyse!$H$117=$L$312,SUM(BEREGNING!Z322:Z322),"")))))))))))</f>
        <v>0</v>
      </c>
      <c r="AF322" s="29"/>
      <c r="AG322" s="67" t="s">
        <v>13</v>
      </c>
      <c r="AH322" s="67" t="s">
        <v>162</v>
      </c>
      <c r="AI322" s="67"/>
      <c r="AJ322" s="69" t="str">
        <f t="shared" si="677"/>
        <v>Egedal</v>
      </c>
      <c r="AK322" s="69" t="str">
        <f t="shared" si="681"/>
        <v>Hovedstadskommuner</v>
      </c>
      <c r="AL322" s="69"/>
      <c r="AM322" s="69" t="s">
        <v>22</v>
      </c>
      <c r="AN322" s="69" t="b">
        <f t="shared" si="682"/>
        <v>1</v>
      </c>
      <c r="AO322" s="69" t="b">
        <f t="shared" si="682"/>
        <v>0</v>
      </c>
      <c r="AP322" s="29"/>
      <c r="AQ322" s="36">
        <f t="shared" si="695"/>
        <v>0</v>
      </c>
      <c r="AR322" s="36">
        <f t="shared" ca="1" si="683"/>
        <v>0</v>
      </c>
      <c r="AS322" s="36">
        <f t="shared" ca="1" si="684"/>
        <v>0</v>
      </c>
      <c r="AT322" s="36">
        <f t="shared" ca="1" si="685"/>
        <v>0</v>
      </c>
      <c r="AU322" s="36">
        <f t="shared" ca="1" si="686"/>
        <v>0</v>
      </c>
      <c r="AV322" s="36">
        <f t="shared" ca="1" si="687"/>
        <v>0</v>
      </c>
      <c r="AW322" s="36">
        <f t="shared" ca="1" si="688"/>
        <v>0</v>
      </c>
      <c r="AX322" s="36">
        <f t="shared" ca="1" si="689"/>
        <v>0</v>
      </c>
      <c r="AY322" s="36">
        <f t="shared" ca="1" si="690"/>
        <v>0</v>
      </c>
      <c r="AZ322" s="36">
        <f t="shared" ca="1" si="691"/>
        <v>0</v>
      </c>
      <c r="BA322" s="36">
        <f t="shared" ca="1" si="692"/>
        <v>0</v>
      </c>
      <c r="BB322" s="36">
        <f t="shared" ca="1" si="692"/>
        <v>0</v>
      </c>
      <c r="BC322" s="30"/>
    </row>
    <row r="323" spans="1:55" x14ac:dyDescent="0.25">
      <c r="A323" s="32"/>
      <c r="B323" s="35" t="s">
        <v>23</v>
      </c>
      <c r="C323" s="36">
        <f t="shared" ref="C323:L323" ca="1" si="710">IFERROR(C118-C$107,"")</f>
        <v>0</v>
      </c>
      <c r="D323" s="36">
        <f t="shared" ca="1" si="710"/>
        <v>0</v>
      </c>
      <c r="E323" s="36">
        <f t="shared" ca="1" si="710"/>
        <v>0</v>
      </c>
      <c r="F323" s="36">
        <f t="shared" ca="1" si="710"/>
        <v>0</v>
      </c>
      <c r="G323" s="36">
        <f t="shared" ca="1" si="710"/>
        <v>0</v>
      </c>
      <c r="H323" s="36">
        <f t="shared" ca="1" si="710"/>
        <v>0</v>
      </c>
      <c r="I323" s="36">
        <f t="shared" ca="1" si="710"/>
        <v>0</v>
      </c>
      <c r="J323" s="36">
        <f t="shared" ca="1" si="710"/>
        <v>0</v>
      </c>
      <c r="K323" s="36">
        <f t="shared" ca="1" si="710"/>
        <v>0</v>
      </c>
      <c r="L323" s="36">
        <f t="shared" ca="1" si="710"/>
        <v>0</v>
      </c>
      <c r="M323" s="36">
        <f t="shared" ref="M323:N323" ca="1" si="711">IFERROR(M118-M$107,"")</f>
        <v>0</v>
      </c>
      <c r="N323" s="36" t="str">
        <f t="shared" ca="1" si="711"/>
        <v/>
      </c>
      <c r="O323" s="32"/>
      <c r="P323" s="35" t="s">
        <v>23</v>
      </c>
      <c r="Q323" s="36">
        <f t="shared" ca="1" si="680"/>
        <v>0</v>
      </c>
      <c r="R323" s="36">
        <f t="shared" ca="1" si="676"/>
        <v>0</v>
      </c>
      <c r="S323" s="36">
        <f t="shared" ca="1" si="676"/>
        <v>0</v>
      </c>
      <c r="T323" s="36">
        <f t="shared" ca="1" si="676"/>
        <v>0</v>
      </c>
      <c r="U323" s="36">
        <f t="shared" ca="1" si="676"/>
        <v>0</v>
      </c>
      <c r="V323" s="36">
        <f t="shared" ca="1" si="676"/>
        <v>0</v>
      </c>
      <c r="W323" s="36">
        <f t="shared" ca="1" si="676"/>
        <v>0</v>
      </c>
      <c r="X323" s="36">
        <f t="shared" ca="1" si="676"/>
        <v>0</v>
      </c>
      <c r="Y323" s="36">
        <f t="shared" ca="1" si="676"/>
        <v>0</v>
      </c>
      <c r="Z323" s="36">
        <f t="shared" ca="1" si="676"/>
        <v>0</v>
      </c>
      <c r="AA323" s="39"/>
      <c r="AB323" s="39"/>
      <c r="AC323" s="32">
        <v>11</v>
      </c>
      <c r="AD323" s="35" t="str">
        <f>IF(Analyse!J16="X",Analyse!H16,"")</f>
        <v/>
      </c>
      <c r="AE323" s="36">
        <f>IF(AD323="",0,IF(Analyse!$H$117=$C$312,SUM(BEREGNING!Q323:Z323),IF(Analyse!$H$117=$D$312,SUM(BEREGNING!R323:Z323),IF(Analyse!$H$117=$E$312,SUM(BEREGNING!S323:Z323),IF(Analyse!$H$117=$F$312,SUM(BEREGNING!T323:Z323),IF(Analyse!$H$117=$G$312,SUM(BEREGNING!U323:Z323),IF(Analyse!$H$117=$H$312,SUM(BEREGNING!V323:Z323),IF(Analyse!$H$117=$I$312,SUM(BEREGNING!W323:Z323),IF(Analyse!$H$117=$J$312,SUM(BEREGNING!X323:Z323),IF(Analyse!$H$117=$K$312,SUM(BEREGNING!Y323:Z323),IF(Analyse!$H$117=$L$312,SUM(BEREGNING!Z323:Z323),"")))))))))))</f>
        <v>0</v>
      </c>
      <c r="AF323" s="29"/>
      <c r="AG323" s="67" t="s">
        <v>51</v>
      </c>
      <c r="AH323" s="67" t="s">
        <v>162</v>
      </c>
      <c r="AI323" s="67"/>
      <c r="AJ323" s="69" t="str">
        <f t="shared" si="677"/>
        <v>Esbjerg</v>
      </c>
      <c r="AK323" s="69" t="str">
        <f t="shared" si="681"/>
        <v>Provinsbykommuner</v>
      </c>
      <c r="AL323" s="69"/>
      <c r="AM323" s="69" t="s">
        <v>23</v>
      </c>
      <c r="AN323" s="69" t="b">
        <f t="shared" si="682"/>
        <v>1</v>
      </c>
      <c r="AO323" s="69" t="b">
        <f t="shared" si="682"/>
        <v>0</v>
      </c>
      <c r="AP323" s="29"/>
      <c r="AQ323" s="36">
        <f t="shared" si="695"/>
        <v>0</v>
      </c>
      <c r="AR323" s="36">
        <f t="shared" ca="1" si="683"/>
        <v>0</v>
      </c>
      <c r="AS323" s="36">
        <f t="shared" ca="1" si="684"/>
        <v>0</v>
      </c>
      <c r="AT323" s="36">
        <f t="shared" ca="1" si="685"/>
        <v>0</v>
      </c>
      <c r="AU323" s="36">
        <f t="shared" ca="1" si="686"/>
        <v>0</v>
      </c>
      <c r="AV323" s="36">
        <f t="shared" ca="1" si="687"/>
        <v>0</v>
      </c>
      <c r="AW323" s="36">
        <f t="shared" ca="1" si="688"/>
        <v>0</v>
      </c>
      <c r="AX323" s="36">
        <f t="shared" ca="1" si="689"/>
        <v>0</v>
      </c>
      <c r="AY323" s="36">
        <f t="shared" ca="1" si="690"/>
        <v>0</v>
      </c>
      <c r="AZ323" s="36">
        <f t="shared" ca="1" si="691"/>
        <v>0</v>
      </c>
      <c r="BA323" s="36">
        <f t="shared" ca="1" si="692"/>
        <v>0</v>
      </c>
      <c r="BB323" s="36">
        <f t="shared" ca="1" si="692"/>
        <v>0</v>
      </c>
      <c r="BC323" s="30"/>
    </row>
    <row r="324" spans="1:55" x14ac:dyDescent="0.25">
      <c r="A324" s="32"/>
      <c r="B324" s="35" t="s">
        <v>24</v>
      </c>
      <c r="C324" s="36">
        <f t="shared" ref="C324:L324" ca="1" si="712">IFERROR(C119-C$107,"")</f>
        <v>0</v>
      </c>
      <c r="D324" s="36">
        <f t="shared" ca="1" si="712"/>
        <v>0</v>
      </c>
      <c r="E324" s="36">
        <f t="shared" ca="1" si="712"/>
        <v>0</v>
      </c>
      <c r="F324" s="36">
        <f t="shared" ca="1" si="712"/>
        <v>0</v>
      </c>
      <c r="G324" s="36">
        <f t="shared" ca="1" si="712"/>
        <v>0</v>
      </c>
      <c r="H324" s="36">
        <f t="shared" ca="1" si="712"/>
        <v>0</v>
      </c>
      <c r="I324" s="36">
        <f t="shared" ca="1" si="712"/>
        <v>0</v>
      </c>
      <c r="J324" s="36">
        <f t="shared" ca="1" si="712"/>
        <v>0</v>
      </c>
      <c r="K324" s="36">
        <f t="shared" ca="1" si="712"/>
        <v>0</v>
      </c>
      <c r="L324" s="36">
        <f t="shared" ca="1" si="712"/>
        <v>0</v>
      </c>
      <c r="M324" s="36">
        <f t="shared" ref="M324:N324" ca="1" si="713">IFERROR(M119-M$107,"")</f>
        <v>0</v>
      </c>
      <c r="N324" s="36" t="str">
        <f t="shared" ca="1" si="713"/>
        <v/>
      </c>
      <c r="O324" s="32"/>
      <c r="P324" s="35" t="s">
        <v>24</v>
      </c>
      <c r="Q324" s="36">
        <f t="shared" ca="1" si="680"/>
        <v>0</v>
      </c>
      <c r="R324" s="36">
        <f t="shared" ca="1" si="676"/>
        <v>0</v>
      </c>
      <c r="S324" s="36">
        <f t="shared" ca="1" si="676"/>
        <v>0</v>
      </c>
      <c r="T324" s="36">
        <f t="shared" ca="1" si="676"/>
        <v>0</v>
      </c>
      <c r="U324" s="36">
        <f t="shared" ca="1" si="676"/>
        <v>0</v>
      </c>
      <c r="V324" s="36">
        <f t="shared" ca="1" si="676"/>
        <v>0</v>
      </c>
      <c r="W324" s="36">
        <f t="shared" ca="1" si="676"/>
        <v>0</v>
      </c>
      <c r="X324" s="36">
        <f t="shared" ca="1" si="676"/>
        <v>0</v>
      </c>
      <c r="Y324" s="36">
        <f t="shared" ca="1" si="676"/>
        <v>0</v>
      </c>
      <c r="Z324" s="36">
        <f t="shared" ca="1" si="676"/>
        <v>0</v>
      </c>
      <c r="AA324" s="39"/>
      <c r="AB324" s="39"/>
      <c r="AC324" s="32">
        <v>12</v>
      </c>
      <c r="AD324" s="35" t="str">
        <f>IF(Analyse!J17="X",Analyse!H17,"")</f>
        <v/>
      </c>
      <c r="AE324" s="36">
        <f>IF(AD324="",0,IF(Analyse!$H$117=$C$312,SUM(BEREGNING!Q324:Z324),IF(Analyse!$H$117=$D$312,SUM(BEREGNING!R324:Z324),IF(Analyse!$H$117=$E$312,SUM(BEREGNING!S324:Z324),IF(Analyse!$H$117=$F$312,SUM(BEREGNING!T324:Z324),IF(Analyse!$H$117=$G$312,SUM(BEREGNING!U324:Z324),IF(Analyse!$H$117=$H$312,SUM(BEREGNING!V324:Z324),IF(Analyse!$H$117=$I$312,SUM(BEREGNING!W324:Z324),IF(Analyse!$H$117=$J$312,SUM(BEREGNING!X324:Z324),IF(Analyse!$H$117=$K$312,SUM(BEREGNING!Y324:Z324),IF(Analyse!$H$117=$L$312,SUM(BEREGNING!Z324:Z324),"")))))))))))</f>
        <v>0</v>
      </c>
      <c r="AF324" s="29"/>
      <c r="AG324" s="67" t="s">
        <v>52</v>
      </c>
      <c r="AH324" s="67" t="s">
        <v>162</v>
      </c>
      <c r="AI324" s="67"/>
      <c r="AJ324" s="69" t="str">
        <f t="shared" si="677"/>
        <v>Fanø</v>
      </c>
      <c r="AK324" s="69" t="str">
        <f t="shared" si="681"/>
        <v>Landkommuner</v>
      </c>
      <c r="AL324" s="69"/>
      <c r="AM324" s="69" t="s">
        <v>24</v>
      </c>
      <c r="AN324" s="69" t="b">
        <f t="shared" si="682"/>
        <v>1</v>
      </c>
      <c r="AO324" s="69" t="b">
        <f t="shared" si="682"/>
        <v>0</v>
      </c>
      <c r="AP324" s="29"/>
      <c r="AQ324" s="36">
        <f t="shared" si="695"/>
        <v>0</v>
      </c>
      <c r="AR324" s="36">
        <f t="shared" ca="1" si="683"/>
        <v>0</v>
      </c>
      <c r="AS324" s="36">
        <f t="shared" ca="1" si="684"/>
        <v>0</v>
      </c>
      <c r="AT324" s="36">
        <f t="shared" ca="1" si="685"/>
        <v>0</v>
      </c>
      <c r="AU324" s="36">
        <f t="shared" ca="1" si="686"/>
        <v>0</v>
      </c>
      <c r="AV324" s="36">
        <f t="shared" ca="1" si="687"/>
        <v>0</v>
      </c>
      <c r="AW324" s="36">
        <f t="shared" ca="1" si="688"/>
        <v>0</v>
      </c>
      <c r="AX324" s="36">
        <f t="shared" ca="1" si="689"/>
        <v>0</v>
      </c>
      <c r="AY324" s="36">
        <f t="shared" ca="1" si="690"/>
        <v>0</v>
      </c>
      <c r="AZ324" s="36">
        <f t="shared" ca="1" si="691"/>
        <v>0</v>
      </c>
      <c r="BA324" s="36">
        <f t="shared" ca="1" si="692"/>
        <v>0</v>
      </c>
      <c r="BB324" s="36">
        <f t="shared" ca="1" si="692"/>
        <v>0</v>
      </c>
      <c r="BC324" s="30"/>
    </row>
    <row r="325" spans="1:55" x14ac:dyDescent="0.25">
      <c r="A325" s="32"/>
      <c r="B325" s="35" t="s">
        <v>25</v>
      </c>
      <c r="C325" s="36">
        <f t="shared" ref="C325:L325" ca="1" si="714">IFERROR(C120-C$107,"")</f>
        <v>0</v>
      </c>
      <c r="D325" s="36">
        <f t="shared" ca="1" si="714"/>
        <v>0</v>
      </c>
      <c r="E325" s="36">
        <f t="shared" ca="1" si="714"/>
        <v>0</v>
      </c>
      <c r="F325" s="36">
        <f t="shared" ca="1" si="714"/>
        <v>0</v>
      </c>
      <c r="G325" s="36">
        <f t="shared" ca="1" si="714"/>
        <v>0</v>
      </c>
      <c r="H325" s="36">
        <f t="shared" ca="1" si="714"/>
        <v>0</v>
      </c>
      <c r="I325" s="36">
        <f t="shared" ca="1" si="714"/>
        <v>0</v>
      </c>
      <c r="J325" s="36">
        <f t="shared" ca="1" si="714"/>
        <v>0</v>
      </c>
      <c r="K325" s="36">
        <f t="shared" ca="1" si="714"/>
        <v>0</v>
      </c>
      <c r="L325" s="36">
        <f t="shared" ca="1" si="714"/>
        <v>0</v>
      </c>
      <c r="M325" s="36">
        <f t="shared" ref="M325:N325" ca="1" si="715">IFERROR(M120-M$107,"")</f>
        <v>0</v>
      </c>
      <c r="N325" s="36" t="str">
        <f t="shared" ca="1" si="715"/>
        <v/>
      </c>
      <c r="O325" s="32"/>
      <c r="P325" s="35" t="s">
        <v>25</v>
      </c>
      <c r="Q325" s="36">
        <f t="shared" ca="1" si="680"/>
        <v>0</v>
      </c>
      <c r="R325" s="36">
        <f t="shared" ca="1" si="676"/>
        <v>0</v>
      </c>
      <c r="S325" s="36">
        <f t="shared" ca="1" si="676"/>
        <v>0</v>
      </c>
      <c r="T325" s="36">
        <f t="shared" ca="1" si="676"/>
        <v>0</v>
      </c>
      <c r="U325" s="36">
        <f t="shared" ca="1" si="676"/>
        <v>0</v>
      </c>
      <c r="V325" s="36">
        <f t="shared" ca="1" si="676"/>
        <v>0</v>
      </c>
      <c r="W325" s="36">
        <f t="shared" ca="1" si="676"/>
        <v>0</v>
      </c>
      <c r="X325" s="36">
        <f t="shared" ca="1" si="676"/>
        <v>0</v>
      </c>
      <c r="Y325" s="36">
        <f t="shared" ca="1" si="676"/>
        <v>0</v>
      </c>
      <c r="Z325" s="36">
        <f t="shared" ca="1" si="676"/>
        <v>0</v>
      </c>
      <c r="AA325" s="39"/>
      <c r="AB325" s="39"/>
      <c r="AC325" s="32">
        <v>13</v>
      </c>
      <c r="AD325" s="35" t="str">
        <f>IF(Analyse!J18="X",Analyse!H18,"")</f>
        <v/>
      </c>
      <c r="AE325" s="36">
        <f>IF(AD325="",0,IF(Analyse!$H$117=$C$312,SUM(BEREGNING!Q325:Z325),IF(Analyse!$H$117=$D$312,SUM(BEREGNING!R325:Z325),IF(Analyse!$H$117=$E$312,SUM(BEREGNING!S325:Z325),IF(Analyse!$H$117=$F$312,SUM(BEREGNING!T325:Z325),IF(Analyse!$H$117=$G$312,SUM(BEREGNING!U325:Z325),IF(Analyse!$H$117=$H$312,SUM(BEREGNING!V325:Z325),IF(Analyse!$H$117=$I$312,SUM(BEREGNING!W325:Z325),IF(Analyse!$H$117=$J$312,SUM(BEREGNING!X325:Z325),IF(Analyse!$H$117=$K$312,SUM(BEREGNING!Y325:Z325),IF(Analyse!$H$117=$L$312,SUM(BEREGNING!Z325:Z325),"")))))))))))</f>
        <v>0</v>
      </c>
      <c r="AF325" s="29"/>
      <c r="AG325" s="67" t="s">
        <v>66</v>
      </c>
      <c r="AH325" s="67" t="s">
        <v>162</v>
      </c>
      <c r="AI325" s="67"/>
      <c r="AJ325" s="69" t="str">
        <f t="shared" si="677"/>
        <v>Favrskov</v>
      </c>
      <c r="AK325" s="69" t="str">
        <f t="shared" si="681"/>
        <v>Oplandskommuner</v>
      </c>
      <c r="AL325" s="69"/>
      <c r="AM325" s="69" t="s">
        <v>25</v>
      </c>
      <c r="AN325" s="69" t="b">
        <f t="shared" si="682"/>
        <v>1</v>
      </c>
      <c r="AO325" s="69" t="b">
        <f t="shared" si="682"/>
        <v>0</v>
      </c>
      <c r="AP325" s="29"/>
      <c r="AQ325" s="36">
        <f t="shared" si="695"/>
        <v>0</v>
      </c>
      <c r="AR325" s="36">
        <f t="shared" ca="1" si="683"/>
        <v>0</v>
      </c>
      <c r="AS325" s="36">
        <f t="shared" ca="1" si="684"/>
        <v>0</v>
      </c>
      <c r="AT325" s="36">
        <f t="shared" ca="1" si="685"/>
        <v>0</v>
      </c>
      <c r="AU325" s="36">
        <f t="shared" ca="1" si="686"/>
        <v>0</v>
      </c>
      <c r="AV325" s="36">
        <f t="shared" ca="1" si="687"/>
        <v>0</v>
      </c>
      <c r="AW325" s="36">
        <f t="shared" ca="1" si="688"/>
        <v>0</v>
      </c>
      <c r="AX325" s="36">
        <f t="shared" ca="1" si="689"/>
        <v>0</v>
      </c>
      <c r="AY325" s="36">
        <f t="shared" ca="1" si="690"/>
        <v>0</v>
      </c>
      <c r="AZ325" s="36">
        <f t="shared" ca="1" si="691"/>
        <v>0</v>
      </c>
      <c r="BA325" s="36">
        <f t="shared" ca="1" si="692"/>
        <v>0</v>
      </c>
      <c r="BB325" s="36">
        <f t="shared" ca="1" si="692"/>
        <v>0</v>
      </c>
      <c r="BC325" s="30"/>
    </row>
    <row r="326" spans="1:55" x14ac:dyDescent="0.25">
      <c r="A326" s="32"/>
      <c r="B326" s="35" t="s">
        <v>26</v>
      </c>
      <c r="C326" s="36">
        <f t="shared" ref="C326:L326" ca="1" si="716">IFERROR(C121-C$107,"")</f>
        <v>0</v>
      </c>
      <c r="D326" s="36">
        <f t="shared" ca="1" si="716"/>
        <v>0</v>
      </c>
      <c r="E326" s="36">
        <f t="shared" ca="1" si="716"/>
        <v>0</v>
      </c>
      <c r="F326" s="36">
        <f t="shared" ca="1" si="716"/>
        <v>0</v>
      </c>
      <c r="G326" s="36">
        <f t="shared" ca="1" si="716"/>
        <v>0</v>
      </c>
      <c r="H326" s="36">
        <f t="shared" ca="1" si="716"/>
        <v>0</v>
      </c>
      <c r="I326" s="36">
        <f t="shared" ca="1" si="716"/>
        <v>0</v>
      </c>
      <c r="J326" s="36">
        <f t="shared" ca="1" si="716"/>
        <v>0</v>
      </c>
      <c r="K326" s="36">
        <f t="shared" ca="1" si="716"/>
        <v>0</v>
      </c>
      <c r="L326" s="36">
        <f t="shared" ca="1" si="716"/>
        <v>0</v>
      </c>
      <c r="M326" s="36">
        <f t="shared" ref="M326:N326" ca="1" si="717">IFERROR(M121-M$107,"")</f>
        <v>0</v>
      </c>
      <c r="N326" s="36" t="str">
        <f t="shared" ca="1" si="717"/>
        <v/>
      </c>
      <c r="O326" s="32"/>
      <c r="P326" s="35" t="s">
        <v>26</v>
      </c>
      <c r="Q326" s="36">
        <f t="shared" ca="1" si="680"/>
        <v>0</v>
      </c>
      <c r="R326" s="36">
        <f t="shared" ca="1" si="676"/>
        <v>0</v>
      </c>
      <c r="S326" s="36">
        <f t="shared" ca="1" si="676"/>
        <v>0</v>
      </c>
      <c r="T326" s="36">
        <f t="shared" ca="1" si="676"/>
        <v>0</v>
      </c>
      <c r="U326" s="36">
        <f t="shared" ca="1" si="676"/>
        <v>0</v>
      </c>
      <c r="V326" s="36">
        <f t="shared" ca="1" si="676"/>
        <v>0</v>
      </c>
      <c r="W326" s="36">
        <f t="shared" ca="1" si="676"/>
        <v>0</v>
      </c>
      <c r="X326" s="36">
        <f t="shared" ca="1" si="676"/>
        <v>0</v>
      </c>
      <c r="Y326" s="36">
        <f t="shared" ca="1" si="676"/>
        <v>0</v>
      </c>
      <c r="Z326" s="36">
        <f t="shared" ca="1" si="676"/>
        <v>0</v>
      </c>
      <c r="AA326" s="39"/>
      <c r="AB326" s="39"/>
      <c r="AC326" s="32">
        <v>14</v>
      </c>
      <c r="AD326" s="35" t="str">
        <f>IF(Analyse!J19="X",Analyse!H19,"")</f>
        <v/>
      </c>
      <c r="AE326" s="36">
        <f>IF(AD326="",0,IF(Analyse!$H$117=$C$312,SUM(BEREGNING!Q326:Z326),IF(Analyse!$H$117=$D$312,SUM(BEREGNING!R326:Z326),IF(Analyse!$H$117=$E$312,SUM(BEREGNING!S326:Z326),IF(Analyse!$H$117=$F$312,SUM(BEREGNING!T326:Z326),IF(Analyse!$H$117=$G$312,SUM(BEREGNING!U326:Z326),IF(Analyse!$H$117=$H$312,SUM(BEREGNING!V326:Z326),IF(Analyse!$H$117=$I$312,SUM(BEREGNING!W326:Z326),IF(Analyse!$H$117=$J$312,SUM(BEREGNING!X326:Z326),IF(Analyse!$H$117=$K$312,SUM(BEREGNING!Y326:Z326),IF(Analyse!$H$117=$L$312,SUM(BEREGNING!Z326:Z326),"")))))))))))</f>
        <v>0</v>
      </c>
      <c r="AF326" s="29"/>
      <c r="AG326" s="67" t="s">
        <v>84</v>
      </c>
      <c r="AH326" s="67" t="s">
        <v>162</v>
      </c>
      <c r="AI326" s="67"/>
      <c r="AJ326" s="69" t="str">
        <f t="shared" si="677"/>
        <v>Faxe</v>
      </c>
      <c r="AK326" s="69" t="str">
        <f t="shared" si="681"/>
        <v>Oplandskommuner</v>
      </c>
      <c r="AL326" s="69"/>
      <c r="AM326" s="69" t="s">
        <v>26</v>
      </c>
      <c r="AN326" s="69" t="b">
        <f t="shared" si="682"/>
        <v>1</v>
      </c>
      <c r="AO326" s="69" t="b">
        <f t="shared" si="682"/>
        <v>0</v>
      </c>
      <c r="AP326" s="29"/>
      <c r="AQ326" s="36">
        <f t="shared" si="695"/>
        <v>0</v>
      </c>
      <c r="AR326" s="36">
        <f t="shared" ca="1" si="683"/>
        <v>0</v>
      </c>
      <c r="AS326" s="36">
        <f t="shared" ca="1" si="684"/>
        <v>0</v>
      </c>
      <c r="AT326" s="36">
        <f t="shared" ca="1" si="685"/>
        <v>0</v>
      </c>
      <c r="AU326" s="36">
        <f t="shared" ca="1" si="686"/>
        <v>0</v>
      </c>
      <c r="AV326" s="36">
        <f t="shared" ca="1" si="687"/>
        <v>0</v>
      </c>
      <c r="AW326" s="36">
        <f t="shared" ca="1" si="688"/>
        <v>0</v>
      </c>
      <c r="AX326" s="36">
        <f t="shared" ca="1" si="689"/>
        <v>0</v>
      </c>
      <c r="AY326" s="36">
        <f t="shared" ca="1" si="690"/>
        <v>0</v>
      </c>
      <c r="AZ326" s="36">
        <f t="shared" ca="1" si="691"/>
        <v>0</v>
      </c>
      <c r="BA326" s="36">
        <f t="shared" ca="1" si="692"/>
        <v>0</v>
      </c>
      <c r="BB326" s="36">
        <f t="shared" ca="1" si="692"/>
        <v>0</v>
      </c>
      <c r="BC326" s="30"/>
    </row>
    <row r="327" spans="1:55" x14ac:dyDescent="0.25">
      <c r="A327" s="32"/>
      <c r="B327" s="35" t="s">
        <v>27</v>
      </c>
      <c r="C327" s="36">
        <f t="shared" ref="C327:L327" ca="1" si="718">IFERROR(C122-C$107,"")</f>
        <v>0</v>
      </c>
      <c r="D327" s="36">
        <f t="shared" ca="1" si="718"/>
        <v>0</v>
      </c>
      <c r="E327" s="36">
        <f t="shared" ca="1" si="718"/>
        <v>0</v>
      </c>
      <c r="F327" s="36">
        <f t="shared" ca="1" si="718"/>
        <v>0</v>
      </c>
      <c r="G327" s="36">
        <f t="shared" ca="1" si="718"/>
        <v>0</v>
      </c>
      <c r="H327" s="36">
        <f t="shared" ca="1" si="718"/>
        <v>0</v>
      </c>
      <c r="I327" s="36">
        <f t="shared" ca="1" si="718"/>
        <v>0</v>
      </c>
      <c r="J327" s="36">
        <f t="shared" ca="1" si="718"/>
        <v>0</v>
      </c>
      <c r="K327" s="36">
        <f t="shared" ca="1" si="718"/>
        <v>0</v>
      </c>
      <c r="L327" s="36">
        <f t="shared" ca="1" si="718"/>
        <v>0</v>
      </c>
      <c r="M327" s="36">
        <f t="shared" ref="M327:N327" ca="1" si="719">IFERROR(M122-M$107,"")</f>
        <v>0</v>
      </c>
      <c r="N327" s="36" t="str">
        <f t="shared" ca="1" si="719"/>
        <v/>
      </c>
      <c r="O327" s="32"/>
      <c r="P327" s="35" t="s">
        <v>27</v>
      </c>
      <c r="Q327" s="36">
        <f t="shared" ca="1" si="680"/>
        <v>0</v>
      </c>
      <c r="R327" s="36">
        <f t="shared" ca="1" si="676"/>
        <v>0</v>
      </c>
      <c r="S327" s="36">
        <f t="shared" ca="1" si="676"/>
        <v>0</v>
      </c>
      <c r="T327" s="36">
        <f t="shared" ca="1" si="676"/>
        <v>0</v>
      </c>
      <c r="U327" s="36">
        <f t="shared" ca="1" si="676"/>
        <v>0</v>
      </c>
      <c r="V327" s="36">
        <f t="shared" ca="1" si="676"/>
        <v>0</v>
      </c>
      <c r="W327" s="36">
        <f t="shared" ca="1" si="676"/>
        <v>0</v>
      </c>
      <c r="X327" s="36">
        <f t="shared" ca="1" si="676"/>
        <v>0</v>
      </c>
      <c r="Y327" s="36">
        <f t="shared" ca="1" si="676"/>
        <v>0</v>
      </c>
      <c r="Z327" s="36">
        <f t="shared" ca="1" si="676"/>
        <v>0</v>
      </c>
      <c r="AA327" s="39"/>
      <c r="AB327" s="39"/>
      <c r="AC327" s="32">
        <v>15</v>
      </c>
      <c r="AD327" s="35" t="str">
        <f>IF(Analyse!J20="X",Analyse!H20,"")</f>
        <v/>
      </c>
      <c r="AE327" s="36">
        <f>IF(AD327="",0,IF(Analyse!$H$117=$C$312,SUM(BEREGNING!Q327:Z327),IF(Analyse!$H$117=$D$312,SUM(BEREGNING!R327:Z327),IF(Analyse!$H$117=$E$312,SUM(BEREGNING!S327:Z327),IF(Analyse!$H$117=$F$312,SUM(BEREGNING!T327:Z327),IF(Analyse!$H$117=$G$312,SUM(BEREGNING!U327:Z327),IF(Analyse!$H$117=$H$312,SUM(BEREGNING!V327:Z327),IF(Analyse!$H$117=$I$312,SUM(BEREGNING!W327:Z327),IF(Analyse!$H$117=$J$312,SUM(BEREGNING!X327:Z327),IF(Analyse!$H$117=$K$312,SUM(BEREGNING!Y327:Z327),IF(Analyse!$H$117=$L$312,SUM(BEREGNING!Z327:Z327),"")))))))))))</f>
        <v>0</v>
      </c>
      <c r="AF327" s="29"/>
      <c r="AG327" s="67" t="s">
        <v>55</v>
      </c>
      <c r="AH327" s="67" t="s">
        <v>162</v>
      </c>
      <c r="AI327" s="67"/>
      <c r="AJ327" s="69" t="str">
        <f t="shared" si="677"/>
        <v>Fredensborg</v>
      </c>
      <c r="AK327" s="69" t="str">
        <f t="shared" si="681"/>
        <v>Oplandskommuner</v>
      </c>
      <c r="AL327" s="69"/>
      <c r="AM327" s="69" t="s">
        <v>27</v>
      </c>
      <c r="AN327" s="69" t="b">
        <f t="shared" si="682"/>
        <v>1</v>
      </c>
      <c r="AO327" s="69" t="b">
        <f t="shared" si="682"/>
        <v>0</v>
      </c>
      <c r="AP327" s="29"/>
      <c r="AQ327" s="36">
        <f t="shared" si="695"/>
        <v>0</v>
      </c>
      <c r="AR327" s="36">
        <f t="shared" ca="1" si="683"/>
        <v>0</v>
      </c>
      <c r="AS327" s="36">
        <f t="shared" ca="1" si="684"/>
        <v>0</v>
      </c>
      <c r="AT327" s="36">
        <f t="shared" ca="1" si="685"/>
        <v>0</v>
      </c>
      <c r="AU327" s="36">
        <f t="shared" ca="1" si="686"/>
        <v>0</v>
      </c>
      <c r="AV327" s="36">
        <f t="shared" ca="1" si="687"/>
        <v>0</v>
      </c>
      <c r="AW327" s="36">
        <f t="shared" ca="1" si="688"/>
        <v>0</v>
      </c>
      <c r="AX327" s="36">
        <f t="shared" ca="1" si="689"/>
        <v>0</v>
      </c>
      <c r="AY327" s="36">
        <f t="shared" ca="1" si="690"/>
        <v>0</v>
      </c>
      <c r="AZ327" s="36">
        <f t="shared" ca="1" si="691"/>
        <v>0</v>
      </c>
      <c r="BA327" s="36">
        <f t="shared" ca="1" si="692"/>
        <v>0</v>
      </c>
      <c r="BB327" s="36">
        <f t="shared" ca="1" si="692"/>
        <v>0</v>
      </c>
      <c r="BC327" s="30"/>
    </row>
    <row r="328" spans="1:55" x14ac:dyDescent="0.25">
      <c r="A328" s="32"/>
      <c r="B328" s="35" t="s">
        <v>28</v>
      </c>
      <c r="C328" s="36">
        <f t="shared" ref="C328:L328" ca="1" si="720">IFERROR(C123-C$107,"")</f>
        <v>0</v>
      </c>
      <c r="D328" s="36">
        <f t="shared" ca="1" si="720"/>
        <v>0</v>
      </c>
      <c r="E328" s="36">
        <f t="shared" ca="1" si="720"/>
        <v>0</v>
      </c>
      <c r="F328" s="36">
        <f t="shared" ca="1" si="720"/>
        <v>0</v>
      </c>
      <c r="G328" s="36">
        <f t="shared" ca="1" si="720"/>
        <v>0</v>
      </c>
      <c r="H328" s="36">
        <f t="shared" ca="1" si="720"/>
        <v>0</v>
      </c>
      <c r="I328" s="36">
        <f t="shared" ca="1" si="720"/>
        <v>0</v>
      </c>
      <c r="J328" s="36">
        <f t="shared" ca="1" si="720"/>
        <v>0</v>
      </c>
      <c r="K328" s="36">
        <f t="shared" ca="1" si="720"/>
        <v>0</v>
      </c>
      <c r="L328" s="36">
        <f t="shared" ca="1" si="720"/>
        <v>0</v>
      </c>
      <c r="M328" s="36">
        <f t="shared" ref="M328:N328" ca="1" si="721">IFERROR(M123-M$107,"")</f>
        <v>0</v>
      </c>
      <c r="N328" s="36" t="str">
        <f t="shared" ca="1" si="721"/>
        <v/>
      </c>
      <c r="O328" s="32"/>
      <c r="P328" s="35" t="s">
        <v>28</v>
      </c>
      <c r="Q328" s="36">
        <f t="shared" ca="1" si="680"/>
        <v>0</v>
      </c>
      <c r="R328" s="36">
        <f t="shared" ca="1" si="676"/>
        <v>0</v>
      </c>
      <c r="S328" s="36">
        <f t="shared" ca="1" si="676"/>
        <v>0</v>
      </c>
      <c r="T328" s="36">
        <f t="shared" ca="1" si="676"/>
        <v>0</v>
      </c>
      <c r="U328" s="36">
        <f t="shared" ca="1" si="676"/>
        <v>0</v>
      </c>
      <c r="V328" s="36">
        <f t="shared" ca="1" si="676"/>
        <v>0</v>
      </c>
      <c r="W328" s="36">
        <f t="shared" ca="1" si="676"/>
        <v>0</v>
      </c>
      <c r="X328" s="36">
        <f t="shared" ca="1" si="676"/>
        <v>0</v>
      </c>
      <c r="Y328" s="36">
        <f t="shared" ca="1" si="676"/>
        <v>0</v>
      </c>
      <c r="Z328" s="36">
        <f t="shared" ca="1" si="676"/>
        <v>0</v>
      </c>
      <c r="AA328" s="39"/>
      <c r="AB328" s="39"/>
      <c r="AC328" s="32">
        <v>16</v>
      </c>
      <c r="AD328" s="35" t="str">
        <f>IF(Analyse!J21="X",Analyse!H21,"")</f>
        <v/>
      </c>
      <c r="AE328" s="36">
        <f>IF(AD328="",0,IF(Analyse!$H$117=$C$312,SUM(BEREGNING!Q328:Z328),IF(Analyse!$H$117=$D$312,SUM(BEREGNING!R328:Z328),IF(Analyse!$H$117=$E$312,SUM(BEREGNING!S328:Z328),IF(Analyse!$H$117=$F$312,SUM(BEREGNING!T328:Z328),IF(Analyse!$H$117=$G$312,SUM(BEREGNING!U328:Z328),IF(Analyse!$H$117=$H$312,SUM(BEREGNING!V328:Z328),IF(Analyse!$H$117=$I$312,SUM(BEREGNING!W328:Z328),IF(Analyse!$H$117=$J$312,SUM(BEREGNING!X328:Z328),IF(Analyse!$H$117=$K$312,SUM(BEREGNING!Y328:Z328),IF(Analyse!$H$117=$L$312,SUM(BEREGNING!Z328:Z328),"")))))))))))</f>
        <v>0</v>
      </c>
      <c r="AF328" s="29"/>
      <c r="AG328" s="67" t="s">
        <v>99</v>
      </c>
      <c r="AH328" s="67" t="s">
        <v>162</v>
      </c>
      <c r="AI328" s="67"/>
      <c r="AJ328" s="69" t="str">
        <f t="shared" si="677"/>
        <v>Fredericia</v>
      </c>
      <c r="AK328" s="69" t="str">
        <f t="shared" si="681"/>
        <v>Provinsbykommuner</v>
      </c>
      <c r="AL328" s="69"/>
      <c r="AM328" s="69" t="s">
        <v>28</v>
      </c>
      <c r="AN328" s="69" t="b">
        <f t="shared" si="682"/>
        <v>1</v>
      </c>
      <c r="AO328" s="69" t="b">
        <f t="shared" si="682"/>
        <v>0</v>
      </c>
      <c r="AP328" s="29"/>
      <c r="AQ328" s="36">
        <f t="shared" si="695"/>
        <v>0</v>
      </c>
      <c r="AR328" s="36">
        <f t="shared" ca="1" si="683"/>
        <v>0</v>
      </c>
      <c r="AS328" s="36">
        <f t="shared" ca="1" si="684"/>
        <v>0</v>
      </c>
      <c r="AT328" s="36">
        <f t="shared" ca="1" si="685"/>
        <v>0</v>
      </c>
      <c r="AU328" s="36">
        <f t="shared" ca="1" si="686"/>
        <v>0</v>
      </c>
      <c r="AV328" s="36">
        <f t="shared" ca="1" si="687"/>
        <v>0</v>
      </c>
      <c r="AW328" s="36">
        <f t="shared" ca="1" si="688"/>
        <v>0</v>
      </c>
      <c r="AX328" s="36">
        <f t="shared" ca="1" si="689"/>
        <v>0</v>
      </c>
      <c r="AY328" s="36">
        <f t="shared" ca="1" si="690"/>
        <v>0</v>
      </c>
      <c r="AZ328" s="36">
        <f t="shared" ca="1" si="691"/>
        <v>0</v>
      </c>
      <c r="BA328" s="36">
        <f t="shared" ca="1" si="692"/>
        <v>0</v>
      </c>
      <c r="BB328" s="36">
        <f t="shared" ca="1" si="692"/>
        <v>0</v>
      </c>
      <c r="BC328" s="30"/>
    </row>
    <row r="329" spans="1:55" x14ac:dyDescent="0.25">
      <c r="A329" s="32"/>
      <c r="B329" s="35" t="s">
        <v>29</v>
      </c>
      <c r="C329" s="36">
        <f t="shared" ref="C329:L329" ca="1" si="722">IFERROR(C124-C$107,"")</f>
        <v>0</v>
      </c>
      <c r="D329" s="36">
        <f t="shared" ca="1" si="722"/>
        <v>0</v>
      </c>
      <c r="E329" s="36">
        <f t="shared" ca="1" si="722"/>
        <v>0</v>
      </c>
      <c r="F329" s="36">
        <f t="shared" ca="1" si="722"/>
        <v>0</v>
      </c>
      <c r="G329" s="36">
        <f t="shared" ca="1" si="722"/>
        <v>0</v>
      </c>
      <c r="H329" s="36">
        <f t="shared" ca="1" si="722"/>
        <v>0</v>
      </c>
      <c r="I329" s="36">
        <f t="shared" ca="1" si="722"/>
        <v>0</v>
      </c>
      <c r="J329" s="36">
        <f t="shared" ca="1" si="722"/>
        <v>0</v>
      </c>
      <c r="K329" s="36">
        <f t="shared" ca="1" si="722"/>
        <v>0</v>
      </c>
      <c r="L329" s="36">
        <f t="shared" ca="1" si="722"/>
        <v>0</v>
      </c>
      <c r="M329" s="36">
        <f t="shared" ref="M329:N329" ca="1" si="723">IFERROR(M124-M$107,"")</f>
        <v>0</v>
      </c>
      <c r="N329" s="36" t="str">
        <f t="shared" ca="1" si="723"/>
        <v/>
      </c>
      <c r="O329" s="32"/>
      <c r="P329" s="35" t="s">
        <v>29</v>
      </c>
      <c r="Q329" s="36">
        <f t="shared" ca="1" si="680"/>
        <v>0</v>
      </c>
      <c r="R329" s="36">
        <f t="shared" ref="R329:R392" ca="1" si="724">IFERROR(E329-D329,"")</f>
        <v>0</v>
      </c>
      <c r="S329" s="36">
        <f t="shared" ref="S329:S392" ca="1" si="725">IFERROR(F329-E329,"")</f>
        <v>0</v>
      </c>
      <c r="T329" s="36">
        <f t="shared" ref="T329:T392" ca="1" si="726">IFERROR(G329-F329,"")</f>
        <v>0</v>
      </c>
      <c r="U329" s="36">
        <f t="shared" ref="U329:U392" ca="1" si="727">IFERROR(H329-G329,"")</f>
        <v>0</v>
      </c>
      <c r="V329" s="36">
        <f t="shared" ref="V329:V392" ca="1" si="728">IFERROR(I329-H329,"")</f>
        <v>0</v>
      </c>
      <c r="W329" s="36">
        <f t="shared" ref="W329:W392" ca="1" si="729">IFERROR(J329-I329,"")</f>
        <v>0</v>
      </c>
      <c r="X329" s="36">
        <f t="shared" ref="X329:X392" ca="1" si="730">IFERROR(K329-J329,"")</f>
        <v>0</v>
      </c>
      <c r="Y329" s="36">
        <f t="shared" ref="Y329:Z392" ca="1" si="731">IFERROR(L329-K329,"")</f>
        <v>0</v>
      </c>
      <c r="Z329" s="36">
        <f t="shared" ca="1" si="731"/>
        <v>0</v>
      </c>
      <c r="AA329" s="39"/>
      <c r="AB329" s="39"/>
      <c r="AC329" s="32">
        <v>17</v>
      </c>
      <c r="AD329" s="35" t="str">
        <f>IF(Analyse!J22="X",Analyse!H22,"")</f>
        <v/>
      </c>
      <c r="AE329" s="36">
        <f>IF(AD329="",0,IF(Analyse!$H$117=$C$312,SUM(BEREGNING!Q329:Z329),IF(Analyse!$H$117=$D$312,SUM(BEREGNING!R329:Z329),IF(Analyse!$H$117=$E$312,SUM(BEREGNING!S329:Z329),IF(Analyse!$H$117=$F$312,SUM(BEREGNING!T329:Z329),IF(Analyse!$H$117=$G$312,SUM(BEREGNING!U329:Z329),IF(Analyse!$H$117=$H$312,SUM(BEREGNING!V329:Z329),IF(Analyse!$H$117=$I$312,SUM(BEREGNING!W329:Z329),IF(Analyse!$H$117=$J$312,SUM(BEREGNING!X329:Z329),IF(Analyse!$H$117=$K$312,SUM(BEREGNING!Y329:Z329),IF(Analyse!$H$117=$L$312,SUM(BEREGNING!Z329:Z329),"")))))))))))</f>
        <v>0</v>
      </c>
      <c r="AF329" s="29"/>
      <c r="AG329" s="67" t="s">
        <v>100</v>
      </c>
      <c r="AH329" s="67" t="s">
        <v>162</v>
      </c>
      <c r="AI329" s="67"/>
      <c r="AJ329" s="69" t="str">
        <f t="shared" si="677"/>
        <v>Frederiksberg</v>
      </c>
      <c r="AK329" s="69" t="str">
        <f t="shared" si="681"/>
        <v>Hovedstadskommuner</v>
      </c>
      <c r="AL329" s="69"/>
      <c r="AM329" s="69" t="s">
        <v>29</v>
      </c>
      <c r="AN329" s="69" t="b">
        <f t="shared" si="682"/>
        <v>1</v>
      </c>
      <c r="AO329" s="69" t="b">
        <f t="shared" si="682"/>
        <v>0</v>
      </c>
      <c r="AP329" s="29"/>
      <c r="AQ329" s="36">
        <f t="shared" si="695"/>
        <v>0</v>
      </c>
      <c r="AR329" s="36">
        <f t="shared" ca="1" si="683"/>
        <v>0</v>
      </c>
      <c r="AS329" s="36">
        <f t="shared" ca="1" si="684"/>
        <v>0</v>
      </c>
      <c r="AT329" s="36">
        <f t="shared" ca="1" si="685"/>
        <v>0</v>
      </c>
      <c r="AU329" s="36">
        <f t="shared" ca="1" si="686"/>
        <v>0</v>
      </c>
      <c r="AV329" s="36">
        <f t="shared" ca="1" si="687"/>
        <v>0</v>
      </c>
      <c r="AW329" s="36">
        <f t="shared" ca="1" si="688"/>
        <v>0</v>
      </c>
      <c r="AX329" s="36">
        <f t="shared" ca="1" si="689"/>
        <v>0</v>
      </c>
      <c r="AY329" s="36">
        <f t="shared" ca="1" si="690"/>
        <v>0</v>
      </c>
      <c r="AZ329" s="36">
        <f t="shared" ca="1" si="691"/>
        <v>0</v>
      </c>
      <c r="BA329" s="36">
        <f t="shared" ca="1" si="692"/>
        <v>0</v>
      </c>
      <c r="BB329" s="36">
        <f t="shared" ca="1" si="692"/>
        <v>0</v>
      </c>
      <c r="BC329" s="30"/>
    </row>
    <row r="330" spans="1:55" x14ac:dyDescent="0.25">
      <c r="A330" s="32"/>
      <c r="B330" s="35" t="s">
        <v>30</v>
      </c>
      <c r="C330" s="36">
        <f t="shared" ref="C330:L330" ca="1" si="732">IFERROR(C125-C$107,"")</f>
        <v>0</v>
      </c>
      <c r="D330" s="36">
        <f t="shared" ca="1" si="732"/>
        <v>0</v>
      </c>
      <c r="E330" s="36">
        <f t="shared" ca="1" si="732"/>
        <v>0</v>
      </c>
      <c r="F330" s="36">
        <f t="shared" ca="1" si="732"/>
        <v>0</v>
      </c>
      <c r="G330" s="36">
        <f t="shared" ca="1" si="732"/>
        <v>0</v>
      </c>
      <c r="H330" s="36">
        <f t="shared" ca="1" si="732"/>
        <v>0</v>
      </c>
      <c r="I330" s="36">
        <f t="shared" ca="1" si="732"/>
        <v>0</v>
      </c>
      <c r="J330" s="36">
        <f t="shared" ca="1" si="732"/>
        <v>0</v>
      </c>
      <c r="K330" s="36">
        <f t="shared" ca="1" si="732"/>
        <v>0</v>
      </c>
      <c r="L330" s="36">
        <f t="shared" ca="1" si="732"/>
        <v>0</v>
      </c>
      <c r="M330" s="36">
        <f t="shared" ref="M330:N330" ca="1" si="733">IFERROR(M125-M$107,"")</f>
        <v>0</v>
      </c>
      <c r="N330" s="36" t="str">
        <f t="shared" ca="1" si="733"/>
        <v/>
      </c>
      <c r="O330" s="32"/>
      <c r="P330" s="35" t="s">
        <v>30</v>
      </c>
      <c r="Q330" s="36">
        <f t="shared" ca="1" si="680"/>
        <v>0</v>
      </c>
      <c r="R330" s="36">
        <f t="shared" ca="1" si="724"/>
        <v>0</v>
      </c>
      <c r="S330" s="36">
        <f t="shared" ca="1" si="725"/>
        <v>0</v>
      </c>
      <c r="T330" s="36">
        <f t="shared" ca="1" si="726"/>
        <v>0</v>
      </c>
      <c r="U330" s="36">
        <f t="shared" ca="1" si="727"/>
        <v>0</v>
      </c>
      <c r="V330" s="36">
        <f t="shared" ca="1" si="728"/>
        <v>0</v>
      </c>
      <c r="W330" s="36">
        <f t="shared" ca="1" si="729"/>
        <v>0</v>
      </c>
      <c r="X330" s="36">
        <f t="shared" ca="1" si="730"/>
        <v>0</v>
      </c>
      <c r="Y330" s="36">
        <f t="shared" ca="1" si="731"/>
        <v>0</v>
      </c>
      <c r="Z330" s="36">
        <f t="shared" ca="1" si="731"/>
        <v>0</v>
      </c>
      <c r="AA330" s="39"/>
      <c r="AB330" s="39"/>
      <c r="AC330" s="32">
        <v>18</v>
      </c>
      <c r="AD330" s="35" t="str">
        <f>IF(Analyse!J23="X",Analyse!H23,"")</f>
        <v/>
      </c>
      <c r="AE330" s="36">
        <f>IF(AD330="",0,IF(Analyse!$H$117=$C$312,SUM(BEREGNING!Q330:Z330),IF(Analyse!$H$117=$D$312,SUM(BEREGNING!R330:Z330),IF(Analyse!$H$117=$E$312,SUM(BEREGNING!S330:Z330),IF(Analyse!$H$117=$F$312,SUM(BEREGNING!T330:Z330),IF(Analyse!$H$117=$G$312,SUM(BEREGNING!U330:Z330),IF(Analyse!$H$117=$H$312,SUM(BEREGNING!V330:Z330),IF(Analyse!$H$117=$I$312,SUM(BEREGNING!W330:Z330),IF(Analyse!$H$117=$J$312,SUM(BEREGNING!X330:Z330),IF(Analyse!$H$117=$K$312,SUM(BEREGNING!Y330:Z330),IF(Analyse!$H$117=$L$312,SUM(BEREGNING!Z330:Z330),"")))))))))))</f>
        <v>0</v>
      </c>
      <c r="AF330" s="29"/>
      <c r="AG330" s="67" t="s">
        <v>32</v>
      </c>
      <c r="AH330" s="67" t="s">
        <v>162</v>
      </c>
      <c r="AI330" s="67"/>
      <c r="AJ330" s="69" t="str">
        <f t="shared" si="677"/>
        <v>Frederikshavn</v>
      </c>
      <c r="AK330" s="69" t="str">
        <f t="shared" si="681"/>
        <v>Landkommuner</v>
      </c>
      <c r="AL330" s="69"/>
      <c r="AM330" s="69" t="s">
        <v>30</v>
      </c>
      <c r="AN330" s="69" t="b">
        <f t="shared" si="682"/>
        <v>1</v>
      </c>
      <c r="AO330" s="69" t="b">
        <f t="shared" si="682"/>
        <v>0</v>
      </c>
      <c r="AP330" s="29"/>
      <c r="AQ330" s="36">
        <f t="shared" si="695"/>
        <v>0</v>
      </c>
      <c r="AR330" s="36">
        <f t="shared" ca="1" si="683"/>
        <v>0</v>
      </c>
      <c r="AS330" s="36">
        <f t="shared" ca="1" si="684"/>
        <v>0</v>
      </c>
      <c r="AT330" s="36">
        <f t="shared" ca="1" si="685"/>
        <v>0</v>
      </c>
      <c r="AU330" s="36">
        <f t="shared" ca="1" si="686"/>
        <v>0</v>
      </c>
      <c r="AV330" s="36">
        <f t="shared" ca="1" si="687"/>
        <v>0</v>
      </c>
      <c r="AW330" s="36">
        <f t="shared" ca="1" si="688"/>
        <v>0</v>
      </c>
      <c r="AX330" s="36">
        <f t="shared" ca="1" si="689"/>
        <v>0</v>
      </c>
      <c r="AY330" s="36">
        <f t="shared" ca="1" si="690"/>
        <v>0</v>
      </c>
      <c r="AZ330" s="36">
        <f t="shared" ca="1" si="691"/>
        <v>0</v>
      </c>
      <c r="BA330" s="36">
        <f t="shared" ca="1" si="692"/>
        <v>0</v>
      </c>
      <c r="BB330" s="36">
        <f t="shared" ca="1" si="692"/>
        <v>0</v>
      </c>
      <c r="BC330" s="30"/>
    </row>
    <row r="331" spans="1:55" x14ac:dyDescent="0.25">
      <c r="A331" s="32"/>
      <c r="B331" s="35" t="s">
        <v>31</v>
      </c>
      <c r="C331" s="36">
        <f t="shared" ref="C331:L331" ca="1" si="734">IFERROR(C126-C$107,"")</f>
        <v>0</v>
      </c>
      <c r="D331" s="36">
        <f t="shared" ca="1" si="734"/>
        <v>0</v>
      </c>
      <c r="E331" s="36">
        <f t="shared" ca="1" si="734"/>
        <v>0</v>
      </c>
      <c r="F331" s="36">
        <f t="shared" ca="1" si="734"/>
        <v>0</v>
      </c>
      <c r="G331" s="36">
        <f t="shared" ca="1" si="734"/>
        <v>0</v>
      </c>
      <c r="H331" s="36">
        <f t="shared" ca="1" si="734"/>
        <v>0</v>
      </c>
      <c r="I331" s="36">
        <f t="shared" ca="1" si="734"/>
        <v>0</v>
      </c>
      <c r="J331" s="36">
        <f t="shared" ca="1" si="734"/>
        <v>0</v>
      </c>
      <c r="K331" s="36">
        <f t="shared" ca="1" si="734"/>
        <v>0</v>
      </c>
      <c r="L331" s="36">
        <f t="shared" ca="1" si="734"/>
        <v>0</v>
      </c>
      <c r="M331" s="36">
        <f t="shared" ref="M331:N331" ca="1" si="735">IFERROR(M126-M$107,"")</f>
        <v>0</v>
      </c>
      <c r="N331" s="36" t="str">
        <f t="shared" ca="1" si="735"/>
        <v/>
      </c>
      <c r="O331" s="32"/>
      <c r="P331" s="35" t="s">
        <v>31</v>
      </c>
      <c r="Q331" s="36">
        <f t="shared" ca="1" si="680"/>
        <v>0</v>
      </c>
      <c r="R331" s="36">
        <f t="shared" ca="1" si="724"/>
        <v>0</v>
      </c>
      <c r="S331" s="36">
        <f t="shared" ca="1" si="725"/>
        <v>0</v>
      </c>
      <c r="T331" s="36">
        <f t="shared" ca="1" si="726"/>
        <v>0</v>
      </c>
      <c r="U331" s="36">
        <f t="shared" ca="1" si="727"/>
        <v>0</v>
      </c>
      <c r="V331" s="36">
        <f t="shared" ca="1" si="728"/>
        <v>0</v>
      </c>
      <c r="W331" s="36">
        <f t="shared" ca="1" si="729"/>
        <v>0</v>
      </c>
      <c r="X331" s="36">
        <f t="shared" ca="1" si="730"/>
        <v>0</v>
      </c>
      <c r="Y331" s="36">
        <f t="shared" ca="1" si="731"/>
        <v>0</v>
      </c>
      <c r="Z331" s="36">
        <f t="shared" ca="1" si="731"/>
        <v>0</v>
      </c>
      <c r="AA331" s="39"/>
      <c r="AB331" s="39"/>
      <c r="AC331" s="32">
        <v>19</v>
      </c>
      <c r="AD331" s="35" t="str">
        <f>IF(Analyse!J24="X",Analyse!H24,"")</f>
        <v/>
      </c>
      <c r="AE331" s="36">
        <f>IF(AD331="",0,IF(Analyse!$H$117=$C$312,SUM(BEREGNING!Q331:Z331),IF(Analyse!$H$117=$D$312,SUM(BEREGNING!R331:Z331),IF(Analyse!$H$117=$E$312,SUM(BEREGNING!S331:Z331),IF(Analyse!$H$117=$F$312,SUM(BEREGNING!T331:Z331),IF(Analyse!$H$117=$G$312,SUM(BEREGNING!U331:Z331),IF(Analyse!$H$117=$H$312,SUM(BEREGNING!V331:Z331),IF(Analyse!$H$117=$I$312,SUM(BEREGNING!W331:Z331),IF(Analyse!$H$117=$J$312,SUM(BEREGNING!X331:Z331),IF(Analyse!$H$117=$K$312,SUM(BEREGNING!Y331:Z331),IF(Analyse!$H$117=$L$312,SUM(BEREGNING!Z331:Z331),"")))))))))))</f>
        <v>0</v>
      </c>
      <c r="AF331" s="29"/>
      <c r="AG331" s="67" t="s">
        <v>14</v>
      </c>
      <c r="AH331" s="67" t="s">
        <v>162</v>
      </c>
      <c r="AI331" s="67"/>
      <c r="AJ331" s="69" t="str">
        <f t="shared" si="677"/>
        <v>Frederikssund</v>
      </c>
      <c r="AK331" s="69" t="str">
        <f t="shared" si="681"/>
        <v>Oplandskommuner</v>
      </c>
      <c r="AL331" s="69"/>
      <c r="AM331" s="69" t="s">
        <v>31</v>
      </c>
      <c r="AN331" s="69" t="b">
        <f t="shared" si="682"/>
        <v>1</v>
      </c>
      <c r="AO331" s="69" t="b">
        <f t="shared" si="682"/>
        <v>0</v>
      </c>
      <c r="AP331" s="29"/>
      <c r="AQ331" s="36">
        <f t="shared" si="695"/>
        <v>0</v>
      </c>
      <c r="AR331" s="36">
        <f t="shared" ca="1" si="683"/>
        <v>0</v>
      </c>
      <c r="AS331" s="36">
        <f t="shared" ca="1" si="684"/>
        <v>0</v>
      </c>
      <c r="AT331" s="36">
        <f t="shared" ca="1" si="685"/>
        <v>0</v>
      </c>
      <c r="AU331" s="36">
        <f t="shared" ca="1" si="686"/>
        <v>0</v>
      </c>
      <c r="AV331" s="36">
        <f t="shared" ca="1" si="687"/>
        <v>0</v>
      </c>
      <c r="AW331" s="36">
        <f t="shared" ca="1" si="688"/>
        <v>0</v>
      </c>
      <c r="AX331" s="36">
        <f t="shared" ca="1" si="689"/>
        <v>0</v>
      </c>
      <c r="AY331" s="36">
        <f t="shared" ca="1" si="690"/>
        <v>0</v>
      </c>
      <c r="AZ331" s="36">
        <f t="shared" ca="1" si="691"/>
        <v>0</v>
      </c>
      <c r="BA331" s="36">
        <f t="shared" ca="1" si="692"/>
        <v>0</v>
      </c>
      <c r="BB331" s="36">
        <f t="shared" ca="1" si="692"/>
        <v>0</v>
      </c>
      <c r="BC331" s="30"/>
    </row>
    <row r="332" spans="1:55" x14ac:dyDescent="0.25">
      <c r="A332" s="32"/>
      <c r="B332" s="35" t="s">
        <v>32</v>
      </c>
      <c r="C332" s="36">
        <f t="shared" ref="C332:L332" ca="1" si="736">IFERROR(C127-C$107,"")</f>
        <v>0</v>
      </c>
      <c r="D332" s="36">
        <f t="shared" ca="1" si="736"/>
        <v>0</v>
      </c>
      <c r="E332" s="36">
        <f t="shared" ca="1" si="736"/>
        <v>0</v>
      </c>
      <c r="F332" s="36">
        <f t="shared" ca="1" si="736"/>
        <v>0</v>
      </c>
      <c r="G332" s="36">
        <f t="shared" ca="1" si="736"/>
        <v>0</v>
      </c>
      <c r="H332" s="36">
        <f t="shared" ca="1" si="736"/>
        <v>0</v>
      </c>
      <c r="I332" s="36">
        <f t="shared" ca="1" si="736"/>
        <v>0</v>
      </c>
      <c r="J332" s="36">
        <f t="shared" ca="1" si="736"/>
        <v>0</v>
      </c>
      <c r="K332" s="36">
        <f t="shared" ca="1" si="736"/>
        <v>0</v>
      </c>
      <c r="L332" s="36">
        <f t="shared" ca="1" si="736"/>
        <v>0</v>
      </c>
      <c r="M332" s="36">
        <f t="shared" ref="M332:N332" ca="1" si="737">IFERROR(M127-M$107,"")</f>
        <v>0</v>
      </c>
      <c r="N332" s="36" t="str">
        <f t="shared" ca="1" si="737"/>
        <v/>
      </c>
      <c r="O332" s="32"/>
      <c r="P332" s="35" t="s">
        <v>32</v>
      </c>
      <c r="Q332" s="36">
        <f t="shared" ca="1" si="680"/>
        <v>0</v>
      </c>
      <c r="R332" s="36">
        <f t="shared" ca="1" si="724"/>
        <v>0</v>
      </c>
      <c r="S332" s="36">
        <f t="shared" ca="1" si="725"/>
        <v>0</v>
      </c>
      <c r="T332" s="36">
        <f t="shared" ca="1" si="726"/>
        <v>0</v>
      </c>
      <c r="U332" s="36">
        <f t="shared" ca="1" si="727"/>
        <v>0</v>
      </c>
      <c r="V332" s="36">
        <f t="shared" ca="1" si="728"/>
        <v>0</v>
      </c>
      <c r="W332" s="36">
        <f t="shared" ca="1" si="729"/>
        <v>0</v>
      </c>
      <c r="X332" s="36">
        <f t="shared" ca="1" si="730"/>
        <v>0</v>
      </c>
      <c r="Y332" s="36">
        <f t="shared" ca="1" si="731"/>
        <v>0</v>
      </c>
      <c r="Z332" s="36">
        <f t="shared" ca="1" si="731"/>
        <v>0</v>
      </c>
      <c r="AA332" s="39"/>
      <c r="AB332" s="39"/>
      <c r="AC332" s="32">
        <v>20</v>
      </c>
      <c r="AD332" s="35" t="str">
        <f>IF(Analyse!J25="X",Analyse!H25,"")</f>
        <v/>
      </c>
      <c r="AE332" s="36">
        <f>IF(AD332="",0,IF(Analyse!$H$117=$C$312,SUM(BEREGNING!Q332:Z332),IF(Analyse!$H$117=$D$312,SUM(BEREGNING!R332:Z332),IF(Analyse!$H$117=$E$312,SUM(BEREGNING!S332:Z332),IF(Analyse!$H$117=$F$312,SUM(BEREGNING!T332:Z332),IF(Analyse!$H$117=$G$312,SUM(BEREGNING!U332:Z332),IF(Analyse!$H$117=$H$312,SUM(BEREGNING!V332:Z332),IF(Analyse!$H$117=$I$312,SUM(BEREGNING!W332:Z332),IF(Analyse!$H$117=$J$312,SUM(BEREGNING!X332:Z332),IF(Analyse!$H$117=$K$312,SUM(BEREGNING!Y332:Z332),IF(Analyse!$H$117=$L$312,SUM(BEREGNING!Z332:Z332),"")))))))))))</f>
        <v>0</v>
      </c>
      <c r="AF332" s="29"/>
      <c r="AG332" s="67" t="s">
        <v>53</v>
      </c>
      <c r="AH332" s="67" t="s">
        <v>162</v>
      </c>
      <c r="AI332" s="67"/>
      <c r="AJ332" s="69" t="str">
        <f t="shared" si="677"/>
        <v>Furesø</v>
      </c>
      <c r="AK332" s="69" t="str">
        <f t="shared" si="681"/>
        <v>Hovedstadskommuner</v>
      </c>
      <c r="AL332" s="69"/>
      <c r="AM332" s="69" t="s">
        <v>32</v>
      </c>
      <c r="AN332" s="69" t="b">
        <f t="shared" si="682"/>
        <v>1</v>
      </c>
      <c r="AO332" s="69" t="b">
        <f t="shared" si="682"/>
        <v>0</v>
      </c>
      <c r="AP332" s="29"/>
      <c r="AQ332" s="36">
        <f t="shared" si="695"/>
        <v>0</v>
      </c>
      <c r="AR332" s="36">
        <f t="shared" ca="1" si="683"/>
        <v>0</v>
      </c>
      <c r="AS332" s="36">
        <f t="shared" ca="1" si="684"/>
        <v>0</v>
      </c>
      <c r="AT332" s="36">
        <f t="shared" ca="1" si="685"/>
        <v>0</v>
      </c>
      <c r="AU332" s="36">
        <f t="shared" ca="1" si="686"/>
        <v>0</v>
      </c>
      <c r="AV332" s="36">
        <f t="shared" ca="1" si="687"/>
        <v>0</v>
      </c>
      <c r="AW332" s="36">
        <f t="shared" ca="1" si="688"/>
        <v>0</v>
      </c>
      <c r="AX332" s="36">
        <f t="shared" ca="1" si="689"/>
        <v>0</v>
      </c>
      <c r="AY332" s="36">
        <f t="shared" ca="1" si="690"/>
        <v>0</v>
      </c>
      <c r="AZ332" s="36">
        <f t="shared" ca="1" si="691"/>
        <v>0</v>
      </c>
      <c r="BA332" s="36">
        <f t="shared" ca="1" si="692"/>
        <v>0</v>
      </c>
      <c r="BB332" s="36">
        <f t="shared" ca="1" si="692"/>
        <v>0</v>
      </c>
      <c r="BC332" s="30"/>
    </row>
    <row r="333" spans="1:55" x14ac:dyDescent="0.25">
      <c r="A333" s="32"/>
      <c r="B333" s="35" t="s">
        <v>33</v>
      </c>
      <c r="C333" s="36">
        <f t="shared" ref="C333:L333" ca="1" si="738">IFERROR(C128-C$107,"")</f>
        <v>0</v>
      </c>
      <c r="D333" s="36">
        <f t="shared" ca="1" si="738"/>
        <v>0</v>
      </c>
      <c r="E333" s="36">
        <f t="shared" ca="1" si="738"/>
        <v>0</v>
      </c>
      <c r="F333" s="36">
        <f t="shared" ca="1" si="738"/>
        <v>0</v>
      </c>
      <c r="G333" s="36">
        <f t="shared" ca="1" si="738"/>
        <v>0</v>
      </c>
      <c r="H333" s="36">
        <f t="shared" ca="1" si="738"/>
        <v>0</v>
      </c>
      <c r="I333" s="36">
        <f t="shared" ca="1" si="738"/>
        <v>0</v>
      </c>
      <c r="J333" s="36">
        <f t="shared" ca="1" si="738"/>
        <v>0</v>
      </c>
      <c r="K333" s="36">
        <f t="shared" ca="1" si="738"/>
        <v>0</v>
      </c>
      <c r="L333" s="36">
        <f t="shared" ca="1" si="738"/>
        <v>0</v>
      </c>
      <c r="M333" s="36">
        <f t="shared" ref="M333:N333" ca="1" si="739">IFERROR(M128-M$107,"")</f>
        <v>0</v>
      </c>
      <c r="N333" s="36" t="str">
        <f t="shared" ca="1" si="739"/>
        <v/>
      </c>
      <c r="O333" s="32"/>
      <c r="P333" s="35" t="s">
        <v>33</v>
      </c>
      <c r="Q333" s="36">
        <f t="shared" ca="1" si="680"/>
        <v>0</v>
      </c>
      <c r="R333" s="36">
        <f t="shared" ca="1" si="724"/>
        <v>0</v>
      </c>
      <c r="S333" s="36">
        <f t="shared" ca="1" si="725"/>
        <v>0</v>
      </c>
      <c r="T333" s="36">
        <f t="shared" ca="1" si="726"/>
        <v>0</v>
      </c>
      <c r="U333" s="36">
        <f t="shared" ca="1" si="727"/>
        <v>0</v>
      </c>
      <c r="V333" s="36">
        <f t="shared" ca="1" si="728"/>
        <v>0</v>
      </c>
      <c r="W333" s="36">
        <f t="shared" ca="1" si="729"/>
        <v>0</v>
      </c>
      <c r="X333" s="36">
        <f t="shared" ca="1" si="730"/>
        <v>0</v>
      </c>
      <c r="Y333" s="36">
        <f t="shared" ca="1" si="731"/>
        <v>0</v>
      </c>
      <c r="Z333" s="36">
        <f t="shared" ca="1" si="731"/>
        <v>0</v>
      </c>
      <c r="AA333" s="39"/>
      <c r="AB333" s="39"/>
      <c r="AC333" s="32">
        <v>21</v>
      </c>
      <c r="AD333" s="35" t="str">
        <f>IF(Analyse!J26="X",Analyse!H26,"")</f>
        <v/>
      </c>
      <c r="AE333" s="36">
        <f>IF(AD333="",0,IF(Analyse!$H$117=$C$312,SUM(BEREGNING!Q333:Z333),IF(Analyse!$H$117=$D$312,SUM(BEREGNING!R333:Z333),IF(Analyse!$H$117=$E$312,SUM(BEREGNING!S333:Z333),IF(Analyse!$H$117=$F$312,SUM(BEREGNING!T333:Z333),IF(Analyse!$H$117=$G$312,SUM(BEREGNING!U333:Z333),IF(Analyse!$H$117=$H$312,SUM(BEREGNING!V333:Z333),IF(Analyse!$H$117=$I$312,SUM(BEREGNING!W333:Z333),IF(Analyse!$H$117=$J$312,SUM(BEREGNING!X333:Z333),IF(Analyse!$H$117=$K$312,SUM(BEREGNING!Y333:Z333),IF(Analyse!$H$117=$L$312,SUM(BEREGNING!Z333:Z333),"")))))))))))</f>
        <v>0</v>
      </c>
      <c r="AF333" s="29"/>
      <c r="AG333" s="67" t="s">
        <v>83</v>
      </c>
      <c r="AH333" s="67" t="s">
        <v>162</v>
      </c>
      <c r="AI333" s="67"/>
      <c r="AJ333" s="69" t="str">
        <f t="shared" si="677"/>
        <v>Faaborg-Midtfyn</v>
      </c>
      <c r="AK333" s="69" t="str">
        <f t="shared" si="681"/>
        <v>Oplandskommuner</v>
      </c>
      <c r="AL333" s="69"/>
      <c r="AM333" s="69" t="s">
        <v>33</v>
      </c>
      <c r="AN333" s="69" t="b">
        <f t="shared" si="682"/>
        <v>1</v>
      </c>
      <c r="AO333" s="69" t="b">
        <f t="shared" si="682"/>
        <v>0</v>
      </c>
      <c r="AP333" s="29"/>
      <c r="AQ333" s="36">
        <f t="shared" si="695"/>
        <v>0</v>
      </c>
      <c r="AR333" s="36">
        <f t="shared" ca="1" si="683"/>
        <v>0</v>
      </c>
      <c r="AS333" s="36">
        <f t="shared" ca="1" si="684"/>
        <v>0</v>
      </c>
      <c r="AT333" s="36">
        <f t="shared" ca="1" si="685"/>
        <v>0</v>
      </c>
      <c r="AU333" s="36">
        <f t="shared" ca="1" si="686"/>
        <v>0</v>
      </c>
      <c r="AV333" s="36">
        <f t="shared" ca="1" si="687"/>
        <v>0</v>
      </c>
      <c r="AW333" s="36">
        <f t="shared" ca="1" si="688"/>
        <v>0</v>
      </c>
      <c r="AX333" s="36">
        <f t="shared" ca="1" si="689"/>
        <v>0</v>
      </c>
      <c r="AY333" s="36">
        <f t="shared" ca="1" si="690"/>
        <v>0</v>
      </c>
      <c r="AZ333" s="36">
        <f t="shared" ca="1" si="691"/>
        <v>0</v>
      </c>
      <c r="BA333" s="36">
        <f t="shared" ca="1" si="692"/>
        <v>0</v>
      </c>
      <c r="BB333" s="36">
        <f t="shared" ca="1" si="692"/>
        <v>0</v>
      </c>
      <c r="BC333" s="30"/>
    </row>
    <row r="334" spans="1:55" x14ac:dyDescent="0.25">
      <c r="A334" s="32"/>
      <c r="B334" s="35" t="s">
        <v>34</v>
      </c>
      <c r="C334" s="36">
        <f t="shared" ref="C334:L334" ca="1" si="740">IFERROR(C129-C$107,"")</f>
        <v>0</v>
      </c>
      <c r="D334" s="36">
        <f t="shared" ca="1" si="740"/>
        <v>0</v>
      </c>
      <c r="E334" s="36">
        <f t="shared" ca="1" si="740"/>
        <v>0</v>
      </c>
      <c r="F334" s="36">
        <f t="shared" ca="1" si="740"/>
        <v>0</v>
      </c>
      <c r="G334" s="36">
        <f t="shared" ca="1" si="740"/>
        <v>0</v>
      </c>
      <c r="H334" s="36">
        <f t="shared" ca="1" si="740"/>
        <v>0</v>
      </c>
      <c r="I334" s="36">
        <f t="shared" ca="1" si="740"/>
        <v>0</v>
      </c>
      <c r="J334" s="36">
        <f t="shared" ca="1" si="740"/>
        <v>0</v>
      </c>
      <c r="K334" s="36">
        <f t="shared" ca="1" si="740"/>
        <v>0</v>
      </c>
      <c r="L334" s="36">
        <f t="shared" ca="1" si="740"/>
        <v>0</v>
      </c>
      <c r="M334" s="36">
        <f t="shared" ref="M334:N334" ca="1" si="741">IFERROR(M129-M$107,"")</f>
        <v>0</v>
      </c>
      <c r="N334" s="36" t="str">
        <f t="shared" ca="1" si="741"/>
        <v/>
      </c>
      <c r="O334" s="32"/>
      <c r="P334" s="35" t="s">
        <v>34</v>
      </c>
      <c r="Q334" s="36">
        <f t="shared" ca="1" si="680"/>
        <v>0</v>
      </c>
      <c r="R334" s="36">
        <f t="shared" ca="1" si="724"/>
        <v>0</v>
      </c>
      <c r="S334" s="36">
        <f t="shared" ca="1" si="725"/>
        <v>0</v>
      </c>
      <c r="T334" s="36">
        <f t="shared" ca="1" si="726"/>
        <v>0</v>
      </c>
      <c r="U334" s="36">
        <f t="shared" ca="1" si="727"/>
        <v>0</v>
      </c>
      <c r="V334" s="36">
        <f t="shared" ca="1" si="728"/>
        <v>0</v>
      </c>
      <c r="W334" s="36">
        <f t="shared" ca="1" si="729"/>
        <v>0</v>
      </c>
      <c r="X334" s="36">
        <f t="shared" ca="1" si="730"/>
        <v>0</v>
      </c>
      <c r="Y334" s="36">
        <f t="shared" ca="1" si="731"/>
        <v>0</v>
      </c>
      <c r="Z334" s="36">
        <f t="shared" ca="1" si="731"/>
        <v>0</v>
      </c>
      <c r="AA334" s="39"/>
      <c r="AB334" s="39"/>
      <c r="AC334" s="32">
        <v>22</v>
      </c>
      <c r="AD334" s="35" t="str">
        <f>IF(Analyse!J27="X",Analyse!H27,"")</f>
        <v/>
      </c>
      <c r="AE334" s="36">
        <f>IF(AD334="",0,IF(Analyse!$H$117=$C$312,SUM(BEREGNING!Q334:Z334),IF(Analyse!$H$117=$D$312,SUM(BEREGNING!R334:Z334),IF(Analyse!$H$117=$E$312,SUM(BEREGNING!S334:Z334),IF(Analyse!$H$117=$F$312,SUM(BEREGNING!T334:Z334),IF(Analyse!$H$117=$G$312,SUM(BEREGNING!U334:Z334),IF(Analyse!$H$117=$H$312,SUM(BEREGNING!V334:Z334),IF(Analyse!$H$117=$I$312,SUM(BEREGNING!W334:Z334),IF(Analyse!$H$117=$J$312,SUM(BEREGNING!X334:Z334),IF(Analyse!$H$117=$K$312,SUM(BEREGNING!Y334:Z334),IF(Analyse!$H$117=$L$312,SUM(BEREGNING!Z334:Z334),"")))))))))))</f>
        <v>0</v>
      </c>
      <c r="AF334" s="29"/>
      <c r="AG334" s="67" t="s">
        <v>22</v>
      </c>
      <c r="AH334" s="67" t="s">
        <v>162</v>
      </c>
      <c r="AI334" s="67"/>
      <c r="AJ334" s="69" t="str">
        <f t="shared" si="677"/>
        <v>Gentofte</v>
      </c>
      <c r="AK334" s="69" t="str">
        <f t="shared" si="681"/>
        <v>Hovedstadskommuner</v>
      </c>
      <c r="AL334" s="69"/>
      <c r="AM334" s="69" t="s">
        <v>34</v>
      </c>
      <c r="AN334" s="69" t="b">
        <f t="shared" si="682"/>
        <v>1</v>
      </c>
      <c r="AO334" s="69" t="b">
        <f t="shared" si="682"/>
        <v>0</v>
      </c>
      <c r="AP334" s="29"/>
      <c r="AQ334" s="36">
        <f t="shared" si="695"/>
        <v>0</v>
      </c>
      <c r="AR334" s="36">
        <f t="shared" ca="1" si="683"/>
        <v>0</v>
      </c>
      <c r="AS334" s="36">
        <f t="shared" ca="1" si="684"/>
        <v>0</v>
      </c>
      <c r="AT334" s="36">
        <f t="shared" ca="1" si="685"/>
        <v>0</v>
      </c>
      <c r="AU334" s="36">
        <f t="shared" ca="1" si="686"/>
        <v>0</v>
      </c>
      <c r="AV334" s="36">
        <f t="shared" ca="1" si="687"/>
        <v>0</v>
      </c>
      <c r="AW334" s="36">
        <f t="shared" ca="1" si="688"/>
        <v>0</v>
      </c>
      <c r="AX334" s="36">
        <f t="shared" ca="1" si="689"/>
        <v>0</v>
      </c>
      <c r="AY334" s="36">
        <f t="shared" ca="1" si="690"/>
        <v>0</v>
      </c>
      <c r="AZ334" s="36">
        <f t="shared" ca="1" si="691"/>
        <v>0</v>
      </c>
      <c r="BA334" s="36">
        <f t="shared" ca="1" si="692"/>
        <v>0</v>
      </c>
      <c r="BB334" s="36">
        <f t="shared" ca="1" si="692"/>
        <v>0</v>
      </c>
      <c r="BC334" s="30"/>
    </row>
    <row r="335" spans="1:55" x14ac:dyDescent="0.25">
      <c r="A335" s="32"/>
      <c r="B335" s="35" t="s">
        <v>35</v>
      </c>
      <c r="C335" s="36">
        <f t="shared" ref="C335:L335" ca="1" si="742">IFERROR(C130-C$107,"")</f>
        <v>0</v>
      </c>
      <c r="D335" s="36">
        <f t="shared" ca="1" si="742"/>
        <v>0</v>
      </c>
      <c r="E335" s="36">
        <f t="shared" ca="1" si="742"/>
        <v>0</v>
      </c>
      <c r="F335" s="36">
        <f t="shared" ca="1" si="742"/>
        <v>0</v>
      </c>
      <c r="G335" s="36">
        <f t="shared" ca="1" si="742"/>
        <v>0</v>
      </c>
      <c r="H335" s="36">
        <f t="shared" ca="1" si="742"/>
        <v>0</v>
      </c>
      <c r="I335" s="36">
        <f t="shared" ca="1" si="742"/>
        <v>0</v>
      </c>
      <c r="J335" s="36">
        <f t="shared" ca="1" si="742"/>
        <v>0</v>
      </c>
      <c r="K335" s="36">
        <f t="shared" ca="1" si="742"/>
        <v>0</v>
      </c>
      <c r="L335" s="36">
        <f t="shared" ca="1" si="742"/>
        <v>0</v>
      </c>
      <c r="M335" s="36">
        <f t="shared" ref="M335:N335" ca="1" si="743">IFERROR(M130-M$107,"")</f>
        <v>0</v>
      </c>
      <c r="N335" s="36" t="str">
        <f t="shared" ca="1" si="743"/>
        <v/>
      </c>
      <c r="O335" s="32"/>
      <c r="P335" s="35" t="s">
        <v>35</v>
      </c>
      <c r="Q335" s="36">
        <f t="shared" ca="1" si="680"/>
        <v>0</v>
      </c>
      <c r="R335" s="36">
        <f t="shared" ca="1" si="724"/>
        <v>0</v>
      </c>
      <c r="S335" s="36">
        <f t="shared" ca="1" si="725"/>
        <v>0</v>
      </c>
      <c r="T335" s="36">
        <f t="shared" ca="1" si="726"/>
        <v>0</v>
      </c>
      <c r="U335" s="36">
        <f t="shared" ca="1" si="727"/>
        <v>0</v>
      </c>
      <c r="V335" s="36">
        <f t="shared" ca="1" si="728"/>
        <v>0</v>
      </c>
      <c r="W335" s="36">
        <f t="shared" ca="1" si="729"/>
        <v>0</v>
      </c>
      <c r="X335" s="36">
        <f t="shared" ca="1" si="730"/>
        <v>0</v>
      </c>
      <c r="Y335" s="36">
        <f t="shared" ca="1" si="731"/>
        <v>0</v>
      </c>
      <c r="Z335" s="36">
        <f t="shared" ca="1" si="731"/>
        <v>0</v>
      </c>
      <c r="AA335" s="39"/>
      <c r="AB335" s="39"/>
      <c r="AC335" s="32">
        <v>23</v>
      </c>
      <c r="AD335" s="35" t="str">
        <f>IF(Analyse!J28="X",Analyse!H28,"")</f>
        <v/>
      </c>
      <c r="AE335" s="36">
        <f>IF(AD335="",0,IF(Analyse!$H$117=$C$312,SUM(BEREGNING!Q335:Z335),IF(Analyse!$H$117=$D$312,SUM(BEREGNING!R335:Z335),IF(Analyse!$H$117=$E$312,SUM(BEREGNING!S335:Z335),IF(Analyse!$H$117=$F$312,SUM(BEREGNING!T335:Z335),IF(Analyse!$H$117=$G$312,SUM(BEREGNING!U335:Z335),IF(Analyse!$H$117=$H$312,SUM(BEREGNING!V335:Z335),IF(Analyse!$H$117=$I$312,SUM(BEREGNING!W335:Z335),IF(Analyse!$H$117=$J$312,SUM(BEREGNING!X335:Z335),IF(Analyse!$H$117=$K$312,SUM(BEREGNING!Y335:Z335),IF(Analyse!$H$117=$L$312,SUM(BEREGNING!Z335:Z335),"")))))))))))</f>
        <v>0</v>
      </c>
      <c r="AF335" s="29"/>
      <c r="AG335" s="67" t="s">
        <v>37</v>
      </c>
      <c r="AH335" s="67" t="s">
        <v>162</v>
      </c>
      <c r="AI335" s="67"/>
      <c r="AJ335" s="69" t="str">
        <f t="shared" si="677"/>
        <v>Gladsaxe</v>
      </c>
      <c r="AK335" s="69" t="str">
        <f t="shared" si="681"/>
        <v>Hovedstadskommuner</v>
      </c>
      <c r="AL335" s="69"/>
      <c r="AM335" s="69" t="s">
        <v>35</v>
      </c>
      <c r="AN335" s="69" t="b">
        <f t="shared" si="682"/>
        <v>1</v>
      </c>
      <c r="AO335" s="69" t="b">
        <f t="shared" si="682"/>
        <v>0</v>
      </c>
      <c r="AP335" s="29"/>
      <c r="AQ335" s="36">
        <f t="shared" si="695"/>
        <v>0</v>
      </c>
      <c r="AR335" s="36">
        <f t="shared" ca="1" si="683"/>
        <v>0</v>
      </c>
      <c r="AS335" s="36">
        <f t="shared" ca="1" si="684"/>
        <v>0</v>
      </c>
      <c r="AT335" s="36">
        <f t="shared" ca="1" si="685"/>
        <v>0</v>
      </c>
      <c r="AU335" s="36">
        <f t="shared" ca="1" si="686"/>
        <v>0</v>
      </c>
      <c r="AV335" s="36">
        <f t="shared" ca="1" si="687"/>
        <v>0</v>
      </c>
      <c r="AW335" s="36">
        <f t="shared" ca="1" si="688"/>
        <v>0</v>
      </c>
      <c r="AX335" s="36">
        <f t="shared" ca="1" si="689"/>
        <v>0</v>
      </c>
      <c r="AY335" s="36">
        <f t="shared" ca="1" si="690"/>
        <v>0</v>
      </c>
      <c r="AZ335" s="36">
        <f t="shared" ca="1" si="691"/>
        <v>0</v>
      </c>
      <c r="BA335" s="36">
        <f t="shared" ca="1" si="692"/>
        <v>0</v>
      </c>
      <c r="BB335" s="36">
        <f t="shared" ca="1" si="692"/>
        <v>0</v>
      </c>
      <c r="BC335" s="30"/>
    </row>
    <row r="336" spans="1:55" x14ac:dyDescent="0.25">
      <c r="A336" s="32"/>
      <c r="B336" s="35" t="s">
        <v>36</v>
      </c>
      <c r="C336" s="36">
        <f t="shared" ref="C336:L336" ca="1" si="744">IFERROR(C131-C$107,"")</f>
        <v>0</v>
      </c>
      <c r="D336" s="36">
        <f t="shared" ca="1" si="744"/>
        <v>0</v>
      </c>
      <c r="E336" s="36">
        <f t="shared" ca="1" si="744"/>
        <v>0</v>
      </c>
      <c r="F336" s="36">
        <f t="shared" ca="1" si="744"/>
        <v>0</v>
      </c>
      <c r="G336" s="36">
        <f t="shared" ca="1" si="744"/>
        <v>0</v>
      </c>
      <c r="H336" s="36">
        <f t="shared" ca="1" si="744"/>
        <v>0</v>
      </c>
      <c r="I336" s="36">
        <f t="shared" ca="1" si="744"/>
        <v>0</v>
      </c>
      <c r="J336" s="36">
        <f t="shared" ca="1" si="744"/>
        <v>0</v>
      </c>
      <c r="K336" s="36">
        <f t="shared" ca="1" si="744"/>
        <v>0</v>
      </c>
      <c r="L336" s="36">
        <f t="shared" ca="1" si="744"/>
        <v>0</v>
      </c>
      <c r="M336" s="36">
        <f t="shared" ref="M336:N336" ca="1" si="745">IFERROR(M131-M$107,"")</f>
        <v>0</v>
      </c>
      <c r="N336" s="36" t="str">
        <f t="shared" ca="1" si="745"/>
        <v/>
      </c>
      <c r="O336" s="32"/>
      <c r="P336" s="35" t="s">
        <v>36</v>
      </c>
      <c r="Q336" s="36">
        <f t="shared" ca="1" si="680"/>
        <v>0</v>
      </c>
      <c r="R336" s="36">
        <f t="shared" ca="1" si="724"/>
        <v>0</v>
      </c>
      <c r="S336" s="36">
        <f t="shared" ca="1" si="725"/>
        <v>0</v>
      </c>
      <c r="T336" s="36">
        <f t="shared" ca="1" si="726"/>
        <v>0</v>
      </c>
      <c r="U336" s="36">
        <f t="shared" ca="1" si="727"/>
        <v>0</v>
      </c>
      <c r="V336" s="36">
        <f t="shared" ca="1" si="728"/>
        <v>0</v>
      </c>
      <c r="W336" s="36">
        <f t="shared" ca="1" si="729"/>
        <v>0</v>
      </c>
      <c r="X336" s="36">
        <f t="shared" ca="1" si="730"/>
        <v>0</v>
      </c>
      <c r="Y336" s="36">
        <f t="shared" ca="1" si="731"/>
        <v>0</v>
      </c>
      <c r="Z336" s="36">
        <f t="shared" ca="1" si="731"/>
        <v>0</v>
      </c>
      <c r="AA336" s="39"/>
      <c r="AB336" s="39"/>
      <c r="AC336" s="32">
        <v>24</v>
      </c>
      <c r="AD336" s="35" t="str">
        <f>IF(Analyse!J29="X",Analyse!H29,"")</f>
        <v/>
      </c>
      <c r="AE336" s="36">
        <f>IF(AD336="",0,IF(Analyse!$H$117=$C$312,SUM(BEREGNING!Q336:Z336),IF(Analyse!$H$117=$D$312,SUM(BEREGNING!R336:Z336),IF(Analyse!$H$117=$E$312,SUM(BEREGNING!S336:Z336),IF(Analyse!$H$117=$F$312,SUM(BEREGNING!T336:Z336),IF(Analyse!$H$117=$G$312,SUM(BEREGNING!U336:Z336),IF(Analyse!$H$117=$H$312,SUM(BEREGNING!V336:Z336),IF(Analyse!$H$117=$I$312,SUM(BEREGNING!W336:Z336),IF(Analyse!$H$117=$J$312,SUM(BEREGNING!X336:Z336),IF(Analyse!$H$117=$K$312,SUM(BEREGNING!Y336:Z336),IF(Analyse!$H$117=$L$312,SUM(BEREGNING!Z336:Z336),"")))))))))))</f>
        <v>0</v>
      </c>
      <c r="AF336" s="29"/>
      <c r="AG336" s="67" t="s">
        <v>90</v>
      </c>
      <c r="AH336" s="67" t="s">
        <v>162</v>
      </c>
      <c r="AI336" s="67"/>
      <c r="AJ336" s="69" t="str">
        <f t="shared" si="677"/>
        <v>Glostrup</v>
      </c>
      <c r="AK336" s="69" t="str">
        <f t="shared" si="681"/>
        <v>Hovedstadskommuner</v>
      </c>
      <c r="AL336" s="69"/>
      <c r="AM336" s="69" t="s">
        <v>36</v>
      </c>
      <c r="AN336" s="69" t="b">
        <f t="shared" si="682"/>
        <v>1</v>
      </c>
      <c r="AO336" s="69" t="b">
        <f t="shared" si="682"/>
        <v>0</v>
      </c>
      <c r="AP336" s="29"/>
      <c r="AQ336" s="36">
        <f t="shared" si="695"/>
        <v>0</v>
      </c>
      <c r="AR336" s="36">
        <f t="shared" ca="1" si="683"/>
        <v>0</v>
      </c>
      <c r="AS336" s="36">
        <f t="shared" ca="1" si="684"/>
        <v>0</v>
      </c>
      <c r="AT336" s="36">
        <f t="shared" ca="1" si="685"/>
        <v>0</v>
      </c>
      <c r="AU336" s="36">
        <f t="shared" ca="1" si="686"/>
        <v>0</v>
      </c>
      <c r="AV336" s="36">
        <f t="shared" ca="1" si="687"/>
        <v>0</v>
      </c>
      <c r="AW336" s="36">
        <f t="shared" ca="1" si="688"/>
        <v>0</v>
      </c>
      <c r="AX336" s="36">
        <f t="shared" ca="1" si="689"/>
        <v>0</v>
      </c>
      <c r="AY336" s="36">
        <f t="shared" ca="1" si="690"/>
        <v>0</v>
      </c>
      <c r="AZ336" s="36">
        <f t="shared" ca="1" si="691"/>
        <v>0</v>
      </c>
      <c r="BA336" s="36">
        <f t="shared" ca="1" si="692"/>
        <v>0</v>
      </c>
      <c r="BB336" s="36">
        <f t="shared" ca="1" si="692"/>
        <v>0</v>
      </c>
      <c r="BC336" s="30"/>
    </row>
    <row r="337" spans="1:55" x14ac:dyDescent="0.25">
      <c r="A337" s="32"/>
      <c r="B337" s="35" t="s">
        <v>37</v>
      </c>
      <c r="C337" s="36">
        <f t="shared" ref="C337:L337" ca="1" si="746">IFERROR(C132-C$107,"")</f>
        <v>0</v>
      </c>
      <c r="D337" s="36">
        <f t="shared" ca="1" si="746"/>
        <v>0</v>
      </c>
      <c r="E337" s="36">
        <f t="shared" ca="1" si="746"/>
        <v>0</v>
      </c>
      <c r="F337" s="36">
        <f t="shared" ca="1" si="746"/>
        <v>0</v>
      </c>
      <c r="G337" s="36">
        <f t="shared" ca="1" si="746"/>
        <v>0</v>
      </c>
      <c r="H337" s="36">
        <f t="shared" ca="1" si="746"/>
        <v>0</v>
      </c>
      <c r="I337" s="36">
        <f t="shared" ca="1" si="746"/>
        <v>0</v>
      </c>
      <c r="J337" s="36">
        <f t="shared" ca="1" si="746"/>
        <v>0</v>
      </c>
      <c r="K337" s="36">
        <f t="shared" ca="1" si="746"/>
        <v>0</v>
      </c>
      <c r="L337" s="36">
        <f t="shared" ca="1" si="746"/>
        <v>0</v>
      </c>
      <c r="M337" s="36">
        <f t="shared" ref="M337:N337" ca="1" si="747">IFERROR(M132-M$107,"")</f>
        <v>0</v>
      </c>
      <c r="N337" s="36" t="str">
        <f t="shared" ca="1" si="747"/>
        <v/>
      </c>
      <c r="O337" s="32"/>
      <c r="P337" s="35" t="s">
        <v>37</v>
      </c>
      <c r="Q337" s="36">
        <f t="shared" ca="1" si="680"/>
        <v>0</v>
      </c>
      <c r="R337" s="36">
        <f t="shared" ca="1" si="724"/>
        <v>0</v>
      </c>
      <c r="S337" s="36">
        <f t="shared" ca="1" si="725"/>
        <v>0</v>
      </c>
      <c r="T337" s="36">
        <f t="shared" ca="1" si="726"/>
        <v>0</v>
      </c>
      <c r="U337" s="36">
        <f t="shared" ca="1" si="727"/>
        <v>0</v>
      </c>
      <c r="V337" s="36">
        <f t="shared" ca="1" si="728"/>
        <v>0</v>
      </c>
      <c r="W337" s="36">
        <f t="shared" ca="1" si="729"/>
        <v>0</v>
      </c>
      <c r="X337" s="36">
        <f t="shared" ca="1" si="730"/>
        <v>0</v>
      </c>
      <c r="Y337" s="36">
        <f t="shared" ca="1" si="731"/>
        <v>0</v>
      </c>
      <c r="Z337" s="36">
        <f t="shared" ca="1" si="731"/>
        <v>0</v>
      </c>
      <c r="AA337" s="39"/>
      <c r="AB337" s="39"/>
      <c r="AC337" s="32">
        <v>25</v>
      </c>
      <c r="AD337" s="35" t="str">
        <f>IF(Analyse!J30="X",Analyse!H30,"")</f>
        <v/>
      </c>
      <c r="AE337" s="36">
        <f>IF(AD337="",0,IF(Analyse!$H$117=$C$312,SUM(BEREGNING!Q337:Z337),IF(Analyse!$H$117=$D$312,SUM(BEREGNING!R337:Z337),IF(Analyse!$H$117=$E$312,SUM(BEREGNING!S337:Z337),IF(Analyse!$H$117=$F$312,SUM(BEREGNING!T337:Z337),IF(Analyse!$H$117=$G$312,SUM(BEREGNING!U337:Z337),IF(Analyse!$H$117=$H$312,SUM(BEREGNING!V337:Z337),IF(Analyse!$H$117=$I$312,SUM(BEREGNING!W337:Z337),IF(Analyse!$H$117=$J$312,SUM(BEREGNING!X337:Z337),IF(Analyse!$H$117=$K$312,SUM(BEREGNING!Y337:Z337),IF(Analyse!$H$117=$L$312,SUM(BEREGNING!Z337:Z337),"")))))))))))</f>
        <v>0</v>
      </c>
      <c r="AF337" s="29"/>
      <c r="AG337" s="67" t="s">
        <v>76</v>
      </c>
      <c r="AH337" s="67" t="s">
        <v>163</v>
      </c>
      <c r="AI337" s="67"/>
      <c r="AJ337" s="69" t="str">
        <f t="shared" si="677"/>
        <v>Greve</v>
      </c>
      <c r="AK337" s="69" t="str">
        <f t="shared" si="681"/>
        <v>Hovedstadskommuner</v>
      </c>
      <c r="AL337" s="69"/>
      <c r="AM337" s="69" t="s">
        <v>37</v>
      </c>
      <c r="AN337" s="69" t="b">
        <f t="shared" si="682"/>
        <v>1</v>
      </c>
      <c r="AO337" s="69" t="b">
        <f t="shared" si="682"/>
        <v>0</v>
      </c>
      <c r="AP337" s="29"/>
      <c r="AQ337" s="36">
        <f t="shared" si="695"/>
        <v>0</v>
      </c>
      <c r="AR337" s="36">
        <f t="shared" ca="1" si="683"/>
        <v>0</v>
      </c>
      <c r="AS337" s="36">
        <f t="shared" ca="1" si="684"/>
        <v>0</v>
      </c>
      <c r="AT337" s="36">
        <f t="shared" ca="1" si="685"/>
        <v>0</v>
      </c>
      <c r="AU337" s="36">
        <f t="shared" ca="1" si="686"/>
        <v>0</v>
      </c>
      <c r="AV337" s="36">
        <f t="shared" ca="1" si="687"/>
        <v>0</v>
      </c>
      <c r="AW337" s="36">
        <f t="shared" ca="1" si="688"/>
        <v>0</v>
      </c>
      <c r="AX337" s="36">
        <f t="shared" ca="1" si="689"/>
        <v>0</v>
      </c>
      <c r="AY337" s="36">
        <f t="shared" ca="1" si="690"/>
        <v>0</v>
      </c>
      <c r="AZ337" s="36">
        <f t="shared" ca="1" si="691"/>
        <v>0</v>
      </c>
      <c r="BA337" s="36">
        <f t="shared" ca="1" si="692"/>
        <v>0</v>
      </c>
      <c r="BB337" s="36">
        <f t="shared" ca="1" si="692"/>
        <v>0</v>
      </c>
      <c r="BC337" s="30"/>
    </row>
    <row r="338" spans="1:55" x14ac:dyDescent="0.25">
      <c r="A338" s="32"/>
      <c r="B338" s="35" t="s">
        <v>38</v>
      </c>
      <c r="C338" s="36">
        <f t="shared" ref="C338:L338" ca="1" si="748">IFERROR(C133-C$107,"")</f>
        <v>0</v>
      </c>
      <c r="D338" s="36">
        <f t="shared" ca="1" si="748"/>
        <v>0</v>
      </c>
      <c r="E338" s="36">
        <f t="shared" ca="1" si="748"/>
        <v>0</v>
      </c>
      <c r="F338" s="36">
        <f t="shared" ca="1" si="748"/>
        <v>0</v>
      </c>
      <c r="G338" s="36">
        <f t="shared" ca="1" si="748"/>
        <v>0</v>
      </c>
      <c r="H338" s="36">
        <f t="shared" ca="1" si="748"/>
        <v>0</v>
      </c>
      <c r="I338" s="36">
        <f t="shared" ca="1" si="748"/>
        <v>0</v>
      </c>
      <c r="J338" s="36">
        <f t="shared" ca="1" si="748"/>
        <v>0</v>
      </c>
      <c r="K338" s="36">
        <f t="shared" ca="1" si="748"/>
        <v>0</v>
      </c>
      <c r="L338" s="36">
        <f t="shared" ca="1" si="748"/>
        <v>0</v>
      </c>
      <c r="M338" s="36">
        <f t="shared" ref="M338:N338" ca="1" si="749">IFERROR(M133-M$107,"")</f>
        <v>0</v>
      </c>
      <c r="N338" s="36" t="str">
        <f t="shared" ca="1" si="749"/>
        <v/>
      </c>
      <c r="O338" s="32"/>
      <c r="P338" s="35" t="s">
        <v>38</v>
      </c>
      <c r="Q338" s="36">
        <f t="shared" ca="1" si="680"/>
        <v>0</v>
      </c>
      <c r="R338" s="36">
        <f t="shared" ca="1" si="724"/>
        <v>0</v>
      </c>
      <c r="S338" s="36">
        <f t="shared" ca="1" si="725"/>
        <v>0</v>
      </c>
      <c r="T338" s="36">
        <f t="shared" ca="1" si="726"/>
        <v>0</v>
      </c>
      <c r="U338" s="36">
        <f t="shared" ca="1" si="727"/>
        <v>0</v>
      </c>
      <c r="V338" s="36">
        <f t="shared" ca="1" si="728"/>
        <v>0</v>
      </c>
      <c r="W338" s="36">
        <f t="shared" ca="1" si="729"/>
        <v>0</v>
      </c>
      <c r="X338" s="36">
        <f t="shared" ca="1" si="730"/>
        <v>0</v>
      </c>
      <c r="Y338" s="36">
        <f t="shared" ca="1" si="731"/>
        <v>0</v>
      </c>
      <c r="Z338" s="36">
        <f t="shared" ca="1" si="731"/>
        <v>0</v>
      </c>
      <c r="AA338" s="39"/>
      <c r="AB338" s="39"/>
      <c r="AC338" s="32">
        <v>26</v>
      </c>
      <c r="AD338" s="35" t="str">
        <f>IF(Analyse!J31="X",Analyse!H31,"")</f>
        <v/>
      </c>
      <c r="AE338" s="36">
        <f>IF(AD338="",0,IF(Analyse!$H$117=$C$312,SUM(BEREGNING!Q338:Z338),IF(Analyse!$H$117=$D$312,SUM(BEREGNING!R338:Z338),IF(Analyse!$H$117=$E$312,SUM(BEREGNING!S338:Z338),IF(Analyse!$H$117=$F$312,SUM(BEREGNING!T338:Z338),IF(Analyse!$H$117=$G$312,SUM(BEREGNING!U338:Z338),IF(Analyse!$H$117=$H$312,SUM(BEREGNING!V338:Z338),IF(Analyse!$H$117=$I$312,SUM(BEREGNING!W338:Z338),IF(Analyse!$H$117=$J$312,SUM(BEREGNING!X338:Z338),IF(Analyse!$H$117=$K$312,SUM(BEREGNING!Y338:Z338),IF(Analyse!$H$117=$L$312,SUM(BEREGNING!Z338:Z338),"")))))))))))</f>
        <v>0</v>
      </c>
      <c r="AF338" s="29"/>
      <c r="AG338" s="67" t="s">
        <v>110</v>
      </c>
      <c r="AH338" s="67" t="s">
        <v>163</v>
      </c>
      <c r="AI338" s="67"/>
      <c r="AJ338" s="69" t="str">
        <f t="shared" si="677"/>
        <v>Gribskov</v>
      </c>
      <c r="AK338" s="69" t="str">
        <f t="shared" si="681"/>
        <v>Oplandskommuner</v>
      </c>
      <c r="AL338" s="69"/>
      <c r="AM338" s="69" t="s">
        <v>38</v>
      </c>
      <c r="AN338" s="69" t="b">
        <f t="shared" si="682"/>
        <v>1</v>
      </c>
      <c r="AO338" s="69" t="b">
        <f t="shared" si="682"/>
        <v>0</v>
      </c>
      <c r="AP338" s="29"/>
      <c r="AQ338" s="36">
        <f t="shared" si="695"/>
        <v>0</v>
      </c>
      <c r="AR338" s="36">
        <f t="shared" ca="1" si="683"/>
        <v>0</v>
      </c>
      <c r="AS338" s="36">
        <f t="shared" ca="1" si="684"/>
        <v>0</v>
      </c>
      <c r="AT338" s="36">
        <f t="shared" ca="1" si="685"/>
        <v>0</v>
      </c>
      <c r="AU338" s="36">
        <f t="shared" ca="1" si="686"/>
        <v>0</v>
      </c>
      <c r="AV338" s="36">
        <f t="shared" ca="1" si="687"/>
        <v>0</v>
      </c>
      <c r="AW338" s="36">
        <f t="shared" ca="1" si="688"/>
        <v>0</v>
      </c>
      <c r="AX338" s="36">
        <f t="shared" ca="1" si="689"/>
        <v>0</v>
      </c>
      <c r="AY338" s="36">
        <f t="shared" ca="1" si="690"/>
        <v>0</v>
      </c>
      <c r="AZ338" s="36">
        <f t="shared" ca="1" si="691"/>
        <v>0</v>
      </c>
      <c r="BA338" s="36">
        <f t="shared" ca="1" si="692"/>
        <v>0</v>
      </c>
      <c r="BB338" s="36">
        <f t="shared" ca="1" si="692"/>
        <v>0</v>
      </c>
      <c r="BC338" s="30"/>
    </row>
    <row r="339" spans="1:55" x14ac:dyDescent="0.25">
      <c r="A339" s="32"/>
      <c r="B339" s="35" t="s">
        <v>39</v>
      </c>
      <c r="C339" s="36">
        <f t="shared" ref="C339:L339" ca="1" si="750">IFERROR(C134-C$107,"")</f>
        <v>0</v>
      </c>
      <c r="D339" s="36">
        <f t="shared" ca="1" si="750"/>
        <v>0</v>
      </c>
      <c r="E339" s="36">
        <f t="shared" ca="1" si="750"/>
        <v>0</v>
      </c>
      <c r="F339" s="36">
        <f t="shared" ca="1" si="750"/>
        <v>0</v>
      </c>
      <c r="G339" s="36">
        <f t="shared" ca="1" si="750"/>
        <v>0</v>
      </c>
      <c r="H339" s="36">
        <f t="shared" ca="1" si="750"/>
        <v>0</v>
      </c>
      <c r="I339" s="36">
        <f t="shared" ca="1" si="750"/>
        <v>0</v>
      </c>
      <c r="J339" s="36">
        <f t="shared" ca="1" si="750"/>
        <v>0</v>
      </c>
      <c r="K339" s="36">
        <f t="shared" ca="1" si="750"/>
        <v>0</v>
      </c>
      <c r="L339" s="36">
        <f t="shared" ca="1" si="750"/>
        <v>0</v>
      </c>
      <c r="M339" s="36">
        <f t="shared" ref="M339:N339" ca="1" si="751">IFERROR(M134-M$107,"")</f>
        <v>0</v>
      </c>
      <c r="N339" s="36" t="str">
        <f t="shared" ca="1" si="751"/>
        <v/>
      </c>
      <c r="O339" s="32"/>
      <c r="P339" s="35" t="s">
        <v>39</v>
      </c>
      <c r="Q339" s="36">
        <f t="shared" ca="1" si="680"/>
        <v>0</v>
      </c>
      <c r="R339" s="36">
        <f t="shared" ca="1" si="724"/>
        <v>0</v>
      </c>
      <c r="S339" s="36">
        <f t="shared" ca="1" si="725"/>
        <v>0</v>
      </c>
      <c r="T339" s="36">
        <f t="shared" ca="1" si="726"/>
        <v>0</v>
      </c>
      <c r="U339" s="36">
        <f t="shared" ca="1" si="727"/>
        <v>0</v>
      </c>
      <c r="V339" s="36">
        <f t="shared" ca="1" si="728"/>
        <v>0</v>
      </c>
      <c r="W339" s="36">
        <f t="shared" ca="1" si="729"/>
        <v>0</v>
      </c>
      <c r="X339" s="36">
        <f t="shared" ca="1" si="730"/>
        <v>0</v>
      </c>
      <c r="Y339" s="36">
        <f t="shared" ca="1" si="731"/>
        <v>0</v>
      </c>
      <c r="Z339" s="36">
        <f t="shared" ca="1" si="731"/>
        <v>0</v>
      </c>
      <c r="AA339" s="39"/>
      <c r="AB339" s="39"/>
      <c r="AC339" s="32">
        <v>27</v>
      </c>
      <c r="AD339" s="35" t="str">
        <f>IF(Analyse!J32="X",Analyse!H32,"")</f>
        <v/>
      </c>
      <c r="AE339" s="36">
        <f>IF(AD339="",0,IF(Analyse!$H$117=$C$312,SUM(BEREGNING!Q339:Z339),IF(Analyse!$H$117=$D$312,SUM(BEREGNING!R339:Z339),IF(Analyse!$H$117=$E$312,SUM(BEREGNING!S339:Z339),IF(Analyse!$H$117=$F$312,SUM(BEREGNING!T339:Z339),IF(Analyse!$H$117=$G$312,SUM(BEREGNING!U339:Z339),IF(Analyse!$H$117=$H$312,SUM(BEREGNING!V339:Z339),IF(Analyse!$H$117=$I$312,SUM(BEREGNING!W339:Z339),IF(Analyse!$H$117=$J$312,SUM(BEREGNING!X339:Z339),IF(Analyse!$H$117=$K$312,SUM(BEREGNING!Y339:Z339),IF(Analyse!$H$117=$L$312,SUM(BEREGNING!Z339:Z339),"")))))))))))</f>
        <v>0</v>
      </c>
      <c r="AF339" s="29"/>
      <c r="AG339" s="67" t="s">
        <v>109</v>
      </c>
      <c r="AH339" s="67" t="s">
        <v>163</v>
      </c>
      <c r="AI339" s="67"/>
      <c r="AJ339" s="69" t="str">
        <f t="shared" si="677"/>
        <v>Guldborgsund</v>
      </c>
      <c r="AK339" s="69" t="str">
        <f t="shared" si="681"/>
        <v>Landkommuner</v>
      </c>
      <c r="AL339" s="69"/>
      <c r="AM339" s="69" t="s">
        <v>39</v>
      </c>
      <c r="AN339" s="69" t="b">
        <f t="shared" si="682"/>
        <v>1</v>
      </c>
      <c r="AO339" s="69" t="b">
        <f t="shared" si="682"/>
        <v>0</v>
      </c>
      <c r="AP339" s="29"/>
      <c r="AQ339" s="36">
        <f t="shared" si="695"/>
        <v>0</v>
      </c>
      <c r="AR339" s="36">
        <f t="shared" ca="1" si="683"/>
        <v>0</v>
      </c>
      <c r="AS339" s="36">
        <f t="shared" ca="1" si="684"/>
        <v>0</v>
      </c>
      <c r="AT339" s="36">
        <f t="shared" ca="1" si="685"/>
        <v>0</v>
      </c>
      <c r="AU339" s="36">
        <f t="shared" ca="1" si="686"/>
        <v>0</v>
      </c>
      <c r="AV339" s="36">
        <f t="shared" ca="1" si="687"/>
        <v>0</v>
      </c>
      <c r="AW339" s="36">
        <f t="shared" ca="1" si="688"/>
        <v>0</v>
      </c>
      <c r="AX339" s="36">
        <f t="shared" ca="1" si="689"/>
        <v>0</v>
      </c>
      <c r="AY339" s="36">
        <f t="shared" ca="1" si="690"/>
        <v>0</v>
      </c>
      <c r="AZ339" s="36">
        <f t="shared" ca="1" si="691"/>
        <v>0</v>
      </c>
      <c r="BA339" s="36">
        <f t="shared" ca="1" si="692"/>
        <v>0</v>
      </c>
      <c r="BB339" s="36">
        <f t="shared" ca="1" si="692"/>
        <v>0</v>
      </c>
      <c r="BC339" s="30"/>
    </row>
    <row r="340" spans="1:55" x14ac:dyDescent="0.25">
      <c r="A340" s="32"/>
      <c r="B340" s="35" t="s">
        <v>40</v>
      </c>
      <c r="C340" s="36">
        <f t="shared" ref="C340:L340" ca="1" si="752">IFERROR(C135-C$107,"")</f>
        <v>0</v>
      </c>
      <c r="D340" s="36">
        <f t="shared" ca="1" si="752"/>
        <v>0</v>
      </c>
      <c r="E340" s="36">
        <f t="shared" ca="1" si="752"/>
        <v>0</v>
      </c>
      <c r="F340" s="36">
        <f t="shared" ca="1" si="752"/>
        <v>0</v>
      </c>
      <c r="G340" s="36">
        <f t="shared" ca="1" si="752"/>
        <v>0</v>
      </c>
      <c r="H340" s="36">
        <f t="shared" ca="1" si="752"/>
        <v>0</v>
      </c>
      <c r="I340" s="36">
        <f t="shared" ca="1" si="752"/>
        <v>0</v>
      </c>
      <c r="J340" s="36">
        <f t="shared" ca="1" si="752"/>
        <v>0</v>
      </c>
      <c r="K340" s="36">
        <f t="shared" ca="1" si="752"/>
        <v>0</v>
      </c>
      <c r="L340" s="36">
        <f t="shared" ca="1" si="752"/>
        <v>0</v>
      </c>
      <c r="M340" s="36">
        <f t="shared" ref="M340:N340" ca="1" si="753">IFERROR(M135-M$107,"")</f>
        <v>0</v>
      </c>
      <c r="N340" s="36" t="str">
        <f t="shared" ca="1" si="753"/>
        <v/>
      </c>
      <c r="O340" s="32"/>
      <c r="P340" s="35" t="s">
        <v>40</v>
      </c>
      <c r="Q340" s="36">
        <f t="shared" ca="1" si="680"/>
        <v>0</v>
      </c>
      <c r="R340" s="36">
        <f t="shared" ca="1" si="724"/>
        <v>0</v>
      </c>
      <c r="S340" s="36">
        <f t="shared" ca="1" si="725"/>
        <v>0</v>
      </c>
      <c r="T340" s="36">
        <f t="shared" ca="1" si="726"/>
        <v>0</v>
      </c>
      <c r="U340" s="36">
        <f t="shared" ca="1" si="727"/>
        <v>0</v>
      </c>
      <c r="V340" s="36">
        <f t="shared" ca="1" si="728"/>
        <v>0</v>
      </c>
      <c r="W340" s="36">
        <f t="shared" ca="1" si="729"/>
        <v>0</v>
      </c>
      <c r="X340" s="36">
        <f t="shared" ca="1" si="730"/>
        <v>0</v>
      </c>
      <c r="Y340" s="36">
        <f t="shared" ca="1" si="731"/>
        <v>0</v>
      </c>
      <c r="Z340" s="36">
        <f t="shared" ca="1" si="731"/>
        <v>0</v>
      </c>
      <c r="AA340" s="39"/>
      <c r="AB340" s="39"/>
      <c r="AC340" s="32">
        <v>28</v>
      </c>
      <c r="AD340" s="35" t="str">
        <f>IF(Analyse!J33="X",Analyse!H33,"")</f>
        <v/>
      </c>
      <c r="AE340" s="36">
        <f>IF(AD340="",0,IF(Analyse!$H$117=$C$312,SUM(BEREGNING!Q340:Z340),IF(Analyse!$H$117=$D$312,SUM(BEREGNING!R340:Z340),IF(Analyse!$H$117=$E$312,SUM(BEREGNING!S340:Z340),IF(Analyse!$H$117=$F$312,SUM(BEREGNING!T340:Z340),IF(Analyse!$H$117=$G$312,SUM(BEREGNING!U340:Z340),IF(Analyse!$H$117=$H$312,SUM(BEREGNING!V340:Z340),IF(Analyse!$H$117=$I$312,SUM(BEREGNING!W340:Z340),IF(Analyse!$H$117=$J$312,SUM(BEREGNING!X340:Z340),IF(Analyse!$H$117=$K$312,SUM(BEREGNING!Y340:Z340),IF(Analyse!$H$117=$L$312,SUM(BEREGNING!Z340:Z340),"")))))))))))</f>
        <v>0</v>
      </c>
      <c r="AF340" s="29"/>
      <c r="AG340" s="67" t="s">
        <v>43</v>
      </c>
      <c r="AH340" s="67" t="s">
        <v>164</v>
      </c>
      <c r="AI340" s="67"/>
      <c r="AJ340" s="69" t="str">
        <f t="shared" si="677"/>
        <v>Haderslev</v>
      </c>
      <c r="AK340" s="69" t="str">
        <f t="shared" si="681"/>
        <v>Landkommuner</v>
      </c>
      <c r="AL340" s="69"/>
      <c r="AM340" s="69" t="s">
        <v>40</v>
      </c>
      <c r="AN340" s="69" t="b">
        <f t="shared" si="682"/>
        <v>1</v>
      </c>
      <c r="AO340" s="69" t="b">
        <f t="shared" si="682"/>
        <v>0</v>
      </c>
      <c r="AP340" s="29"/>
      <c r="AQ340" s="36">
        <f t="shared" si="695"/>
        <v>0</v>
      </c>
      <c r="AR340" s="36">
        <f t="shared" ca="1" si="683"/>
        <v>0</v>
      </c>
      <c r="AS340" s="36">
        <f t="shared" ca="1" si="684"/>
        <v>0</v>
      </c>
      <c r="AT340" s="36">
        <f t="shared" ca="1" si="685"/>
        <v>0</v>
      </c>
      <c r="AU340" s="36">
        <f t="shared" ca="1" si="686"/>
        <v>0</v>
      </c>
      <c r="AV340" s="36">
        <f t="shared" ca="1" si="687"/>
        <v>0</v>
      </c>
      <c r="AW340" s="36">
        <f t="shared" ca="1" si="688"/>
        <v>0</v>
      </c>
      <c r="AX340" s="36">
        <f t="shared" ca="1" si="689"/>
        <v>0</v>
      </c>
      <c r="AY340" s="36">
        <f t="shared" ca="1" si="690"/>
        <v>0</v>
      </c>
      <c r="AZ340" s="36">
        <f t="shared" ca="1" si="691"/>
        <v>0</v>
      </c>
      <c r="BA340" s="36">
        <f t="shared" ca="1" si="692"/>
        <v>0</v>
      </c>
      <c r="BB340" s="36">
        <f t="shared" ca="1" si="692"/>
        <v>0</v>
      </c>
      <c r="BC340" s="30"/>
    </row>
    <row r="341" spans="1:55" x14ac:dyDescent="0.25">
      <c r="A341" s="32"/>
      <c r="B341" s="35" t="s">
        <v>41</v>
      </c>
      <c r="C341" s="36">
        <f t="shared" ref="C341:L341" ca="1" si="754">IFERROR(C136-C$107,"")</f>
        <v>0</v>
      </c>
      <c r="D341" s="36">
        <f t="shared" ca="1" si="754"/>
        <v>0</v>
      </c>
      <c r="E341" s="36">
        <f t="shared" ca="1" si="754"/>
        <v>0</v>
      </c>
      <c r="F341" s="36">
        <f t="shared" ca="1" si="754"/>
        <v>0</v>
      </c>
      <c r="G341" s="36">
        <f t="shared" ca="1" si="754"/>
        <v>0</v>
      </c>
      <c r="H341" s="36">
        <f t="shared" ca="1" si="754"/>
        <v>0</v>
      </c>
      <c r="I341" s="36">
        <f t="shared" ca="1" si="754"/>
        <v>0</v>
      </c>
      <c r="J341" s="36">
        <f t="shared" ca="1" si="754"/>
        <v>0</v>
      </c>
      <c r="K341" s="36">
        <f t="shared" ca="1" si="754"/>
        <v>0</v>
      </c>
      <c r="L341" s="36">
        <f t="shared" ca="1" si="754"/>
        <v>0</v>
      </c>
      <c r="M341" s="36">
        <f t="shared" ref="M341:N341" ca="1" si="755">IFERROR(M136-M$107,"")</f>
        <v>0</v>
      </c>
      <c r="N341" s="36" t="str">
        <f t="shared" ca="1" si="755"/>
        <v/>
      </c>
      <c r="O341" s="32"/>
      <c r="P341" s="35" t="s">
        <v>41</v>
      </c>
      <c r="Q341" s="36">
        <f t="shared" ca="1" si="680"/>
        <v>0</v>
      </c>
      <c r="R341" s="36">
        <f t="shared" ca="1" si="724"/>
        <v>0</v>
      </c>
      <c r="S341" s="36">
        <f t="shared" ca="1" si="725"/>
        <v>0</v>
      </c>
      <c r="T341" s="36">
        <f t="shared" ca="1" si="726"/>
        <v>0</v>
      </c>
      <c r="U341" s="36">
        <f t="shared" ca="1" si="727"/>
        <v>0</v>
      </c>
      <c r="V341" s="36">
        <f t="shared" ca="1" si="728"/>
        <v>0</v>
      </c>
      <c r="W341" s="36">
        <f t="shared" ca="1" si="729"/>
        <v>0</v>
      </c>
      <c r="X341" s="36">
        <f t="shared" ca="1" si="730"/>
        <v>0</v>
      </c>
      <c r="Y341" s="36">
        <f t="shared" ca="1" si="731"/>
        <v>0</v>
      </c>
      <c r="Z341" s="36">
        <f t="shared" ca="1" si="731"/>
        <v>0</v>
      </c>
      <c r="AA341" s="39"/>
      <c r="AB341" s="39"/>
      <c r="AC341" s="32">
        <v>29</v>
      </c>
      <c r="AD341" s="35" t="str">
        <f>IF(Analyse!J34="X",Analyse!H34,"")</f>
        <v/>
      </c>
      <c r="AE341" s="36">
        <f>IF(AD341="",0,IF(Analyse!$H$117=$C$312,SUM(BEREGNING!Q341:Z341),IF(Analyse!$H$117=$D$312,SUM(BEREGNING!R341:Z341),IF(Analyse!$H$117=$E$312,SUM(BEREGNING!S341:Z341),IF(Analyse!$H$117=$F$312,SUM(BEREGNING!T341:Z341),IF(Analyse!$H$117=$G$312,SUM(BEREGNING!U341:Z341),IF(Analyse!$H$117=$H$312,SUM(BEREGNING!V341:Z341),IF(Analyse!$H$117=$I$312,SUM(BEREGNING!W341:Z341),IF(Analyse!$H$117=$J$312,SUM(BEREGNING!X341:Z341),IF(Analyse!$H$117=$K$312,SUM(BEREGNING!Y341:Z341),IF(Analyse!$H$117=$L$312,SUM(BEREGNING!Z341:Z341),"")))))))))))</f>
        <v>0</v>
      </c>
      <c r="AF341" s="29"/>
      <c r="AG341" s="67" t="s">
        <v>46</v>
      </c>
      <c r="AH341" s="67" t="s">
        <v>164</v>
      </c>
      <c r="AI341" s="67"/>
      <c r="AJ341" s="69" t="str">
        <f t="shared" si="677"/>
        <v>Halsnæs</v>
      </c>
      <c r="AK341" s="69" t="str">
        <f t="shared" si="681"/>
        <v>Oplandskommuner</v>
      </c>
      <c r="AL341" s="69"/>
      <c r="AM341" s="69" t="s">
        <v>41</v>
      </c>
      <c r="AN341" s="69" t="b">
        <f t="shared" si="682"/>
        <v>1</v>
      </c>
      <c r="AO341" s="69" t="b">
        <f t="shared" si="682"/>
        <v>0</v>
      </c>
      <c r="AP341" s="29"/>
      <c r="AQ341" s="36">
        <f t="shared" si="695"/>
        <v>0</v>
      </c>
      <c r="AR341" s="36">
        <f t="shared" ca="1" si="683"/>
        <v>0</v>
      </c>
      <c r="AS341" s="36">
        <f t="shared" ca="1" si="684"/>
        <v>0</v>
      </c>
      <c r="AT341" s="36">
        <f t="shared" ca="1" si="685"/>
        <v>0</v>
      </c>
      <c r="AU341" s="36">
        <f t="shared" ca="1" si="686"/>
        <v>0</v>
      </c>
      <c r="AV341" s="36">
        <f t="shared" ca="1" si="687"/>
        <v>0</v>
      </c>
      <c r="AW341" s="36">
        <f t="shared" ca="1" si="688"/>
        <v>0</v>
      </c>
      <c r="AX341" s="36">
        <f t="shared" ca="1" si="689"/>
        <v>0</v>
      </c>
      <c r="AY341" s="36">
        <f t="shared" ca="1" si="690"/>
        <v>0</v>
      </c>
      <c r="AZ341" s="36">
        <f t="shared" ca="1" si="691"/>
        <v>0</v>
      </c>
      <c r="BA341" s="36">
        <f t="shared" ca="1" si="692"/>
        <v>0</v>
      </c>
      <c r="BB341" s="36">
        <f t="shared" ca="1" si="692"/>
        <v>0</v>
      </c>
      <c r="BC341" s="30"/>
    </row>
    <row r="342" spans="1:55" x14ac:dyDescent="0.25">
      <c r="A342" s="32"/>
      <c r="B342" s="35" t="s">
        <v>42</v>
      </c>
      <c r="C342" s="36">
        <f t="shared" ref="C342:L342" ca="1" si="756">IFERROR(C137-C$107,"")</f>
        <v>0</v>
      </c>
      <c r="D342" s="36">
        <f t="shared" ca="1" si="756"/>
        <v>0</v>
      </c>
      <c r="E342" s="36">
        <f t="shared" ca="1" si="756"/>
        <v>0</v>
      </c>
      <c r="F342" s="36">
        <f t="shared" ca="1" si="756"/>
        <v>0</v>
      </c>
      <c r="G342" s="36">
        <f t="shared" ca="1" si="756"/>
        <v>0</v>
      </c>
      <c r="H342" s="36">
        <f t="shared" ca="1" si="756"/>
        <v>0</v>
      </c>
      <c r="I342" s="36">
        <f t="shared" ca="1" si="756"/>
        <v>0</v>
      </c>
      <c r="J342" s="36">
        <f t="shared" ca="1" si="756"/>
        <v>0</v>
      </c>
      <c r="K342" s="36">
        <f t="shared" ca="1" si="756"/>
        <v>0</v>
      </c>
      <c r="L342" s="36">
        <f t="shared" ca="1" si="756"/>
        <v>0</v>
      </c>
      <c r="M342" s="36">
        <f t="shared" ref="M342:N342" ca="1" si="757">IFERROR(M137-M$107,"")</f>
        <v>0</v>
      </c>
      <c r="N342" s="36" t="str">
        <f t="shared" ca="1" si="757"/>
        <v/>
      </c>
      <c r="O342" s="32"/>
      <c r="P342" s="35" t="s">
        <v>42</v>
      </c>
      <c r="Q342" s="36">
        <f t="shared" ca="1" si="680"/>
        <v>0</v>
      </c>
      <c r="R342" s="36">
        <f t="shared" ca="1" si="724"/>
        <v>0</v>
      </c>
      <c r="S342" s="36">
        <f t="shared" ca="1" si="725"/>
        <v>0</v>
      </c>
      <c r="T342" s="36">
        <f t="shared" ca="1" si="726"/>
        <v>0</v>
      </c>
      <c r="U342" s="36">
        <f t="shared" ca="1" si="727"/>
        <v>0</v>
      </c>
      <c r="V342" s="36">
        <f t="shared" ca="1" si="728"/>
        <v>0</v>
      </c>
      <c r="W342" s="36">
        <f t="shared" ca="1" si="729"/>
        <v>0</v>
      </c>
      <c r="X342" s="36">
        <f t="shared" ca="1" si="730"/>
        <v>0</v>
      </c>
      <c r="Y342" s="36">
        <f t="shared" ca="1" si="731"/>
        <v>0</v>
      </c>
      <c r="Z342" s="36">
        <f t="shared" ca="1" si="731"/>
        <v>0</v>
      </c>
      <c r="AA342" s="39"/>
      <c r="AB342" s="39"/>
      <c r="AC342" s="32">
        <v>30</v>
      </c>
      <c r="AD342" s="35" t="str">
        <f>IF(Analyse!J35="X",Analyse!H35,"")</f>
        <v/>
      </c>
      <c r="AE342" s="36">
        <f>IF(AD342="",0,IF(Analyse!$H$117=$C$312,SUM(BEREGNING!Q342:Z342),IF(Analyse!$H$117=$D$312,SUM(BEREGNING!R342:Z342),IF(Analyse!$H$117=$E$312,SUM(BEREGNING!S342:Z342),IF(Analyse!$H$117=$F$312,SUM(BEREGNING!T342:Z342),IF(Analyse!$H$117=$G$312,SUM(BEREGNING!U342:Z342),IF(Analyse!$H$117=$H$312,SUM(BEREGNING!V342:Z342),IF(Analyse!$H$117=$I$312,SUM(BEREGNING!W342:Z342),IF(Analyse!$H$117=$J$312,SUM(BEREGNING!X342:Z342),IF(Analyse!$H$117=$K$312,SUM(BEREGNING!Y342:Z342),IF(Analyse!$H$117=$L$312,SUM(BEREGNING!Z342:Z342),"")))))))))))</f>
        <v>0</v>
      </c>
      <c r="AF342" s="29"/>
      <c r="AG342" s="67" t="s">
        <v>61</v>
      </c>
      <c r="AH342" s="67" t="s">
        <v>164</v>
      </c>
      <c r="AI342" s="67"/>
      <c r="AJ342" s="69" t="str">
        <f t="shared" si="677"/>
        <v>Hedensted</v>
      </c>
      <c r="AK342" s="69" t="str">
        <f t="shared" si="681"/>
        <v>Oplandskommuner</v>
      </c>
      <c r="AL342" s="69"/>
      <c r="AM342" s="69" t="s">
        <v>42</v>
      </c>
      <c r="AN342" s="69" t="b">
        <f t="shared" si="682"/>
        <v>1</v>
      </c>
      <c r="AO342" s="69" t="b">
        <f t="shared" si="682"/>
        <v>0</v>
      </c>
      <c r="AP342" s="29"/>
      <c r="AQ342" s="36">
        <f t="shared" si="695"/>
        <v>0</v>
      </c>
      <c r="AR342" s="36">
        <f t="shared" ca="1" si="683"/>
        <v>0</v>
      </c>
      <c r="AS342" s="36">
        <f t="shared" ca="1" si="684"/>
        <v>0</v>
      </c>
      <c r="AT342" s="36">
        <f t="shared" ca="1" si="685"/>
        <v>0</v>
      </c>
      <c r="AU342" s="36">
        <f t="shared" ca="1" si="686"/>
        <v>0</v>
      </c>
      <c r="AV342" s="36">
        <f t="shared" ca="1" si="687"/>
        <v>0</v>
      </c>
      <c r="AW342" s="36">
        <f t="shared" ca="1" si="688"/>
        <v>0</v>
      </c>
      <c r="AX342" s="36">
        <f t="shared" ca="1" si="689"/>
        <v>0</v>
      </c>
      <c r="AY342" s="36">
        <f t="shared" ca="1" si="690"/>
        <v>0</v>
      </c>
      <c r="AZ342" s="36">
        <f t="shared" ca="1" si="691"/>
        <v>0</v>
      </c>
      <c r="BA342" s="36">
        <f t="shared" ca="1" si="692"/>
        <v>0</v>
      </c>
      <c r="BB342" s="36">
        <f t="shared" ca="1" si="692"/>
        <v>0</v>
      </c>
      <c r="BC342" s="30"/>
    </row>
    <row r="343" spans="1:55" x14ac:dyDescent="0.25">
      <c r="A343" s="32"/>
      <c r="B343" s="35" t="s">
        <v>43</v>
      </c>
      <c r="C343" s="36">
        <f t="shared" ref="C343:L343" ca="1" si="758">IFERROR(C138-C$107,"")</f>
        <v>0</v>
      </c>
      <c r="D343" s="36">
        <f t="shared" ca="1" si="758"/>
        <v>0</v>
      </c>
      <c r="E343" s="36">
        <f t="shared" ca="1" si="758"/>
        <v>0</v>
      </c>
      <c r="F343" s="36">
        <f t="shared" ca="1" si="758"/>
        <v>0</v>
      </c>
      <c r="G343" s="36">
        <f t="shared" ca="1" si="758"/>
        <v>0</v>
      </c>
      <c r="H343" s="36">
        <f t="shared" ca="1" si="758"/>
        <v>0</v>
      </c>
      <c r="I343" s="36">
        <f t="shared" ca="1" si="758"/>
        <v>0</v>
      </c>
      <c r="J343" s="36">
        <f t="shared" ca="1" si="758"/>
        <v>0</v>
      </c>
      <c r="K343" s="36">
        <f t="shared" ca="1" si="758"/>
        <v>0</v>
      </c>
      <c r="L343" s="36">
        <f t="shared" ca="1" si="758"/>
        <v>0</v>
      </c>
      <c r="M343" s="36">
        <f t="shared" ref="M343:N343" ca="1" si="759">IFERROR(M138-M$107,"")</f>
        <v>0</v>
      </c>
      <c r="N343" s="36" t="str">
        <f t="shared" ca="1" si="759"/>
        <v/>
      </c>
      <c r="O343" s="32"/>
      <c r="P343" s="35" t="s">
        <v>43</v>
      </c>
      <c r="Q343" s="36">
        <f t="shared" ca="1" si="680"/>
        <v>0</v>
      </c>
      <c r="R343" s="36">
        <f t="shared" ca="1" si="724"/>
        <v>0</v>
      </c>
      <c r="S343" s="36">
        <f t="shared" ca="1" si="725"/>
        <v>0</v>
      </c>
      <c r="T343" s="36">
        <f t="shared" ca="1" si="726"/>
        <v>0</v>
      </c>
      <c r="U343" s="36">
        <f t="shared" ca="1" si="727"/>
        <v>0</v>
      </c>
      <c r="V343" s="36">
        <f t="shared" ca="1" si="728"/>
        <v>0</v>
      </c>
      <c r="W343" s="36">
        <f t="shared" ca="1" si="729"/>
        <v>0</v>
      </c>
      <c r="X343" s="36">
        <f t="shared" ca="1" si="730"/>
        <v>0</v>
      </c>
      <c r="Y343" s="36">
        <f t="shared" ca="1" si="731"/>
        <v>0</v>
      </c>
      <c r="Z343" s="36">
        <f t="shared" ca="1" si="731"/>
        <v>0</v>
      </c>
      <c r="AA343" s="39"/>
      <c r="AB343" s="39"/>
      <c r="AC343" s="32">
        <v>31</v>
      </c>
      <c r="AD343" s="35" t="str">
        <f>IF(Analyse!J36="X",Analyse!H36,"")</f>
        <v/>
      </c>
      <c r="AE343" s="36">
        <f>IF(AD343="",0,IF(Analyse!$H$117=$C$312,SUM(BEREGNING!Q343:Z343),IF(Analyse!$H$117=$D$312,SUM(BEREGNING!R343:Z343),IF(Analyse!$H$117=$E$312,SUM(BEREGNING!S343:Z343),IF(Analyse!$H$117=$F$312,SUM(BEREGNING!T343:Z343),IF(Analyse!$H$117=$G$312,SUM(BEREGNING!U343:Z343),IF(Analyse!$H$117=$H$312,SUM(BEREGNING!V343:Z343),IF(Analyse!$H$117=$I$312,SUM(BEREGNING!W343:Z343),IF(Analyse!$H$117=$J$312,SUM(BEREGNING!X343:Z343),IF(Analyse!$H$117=$K$312,SUM(BEREGNING!Y343:Z343),IF(Analyse!$H$117=$L$312,SUM(BEREGNING!Z343:Z343),"")))))))))))</f>
        <v>0</v>
      </c>
      <c r="AF343" s="29"/>
      <c r="AG343" s="67" t="s">
        <v>82</v>
      </c>
      <c r="AH343" s="67" t="s">
        <v>164</v>
      </c>
      <c r="AI343" s="67"/>
      <c r="AJ343" s="69" t="str">
        <f t="shared" si="677"/>
        <v>Helsingør</v>
      </c>
      <c r="AK343" s="69" t="str">
        <f t="shared" si="681"/>
        <v>Provinsbykommuner</v>
      </c>
      <c r="AL343" s="69"/>
      <c r="AM343" s="69" t="s">
        <v>43</v>
      </c>
      <c r="AN343" s="69" t="b">
        <f t="shared" si="682"/>
        <v>1</v>
      </c>
      <c r="AO343" s="69" t="b">
        <f t="shared" si="682"/>
        <v>0</v>
      </c>
      <c r="AP343" s="29"/>
      <c r="AQ343" s="36">
        <f t="shared" si="695"/>
        <v>0</v>
      </c>
      <c r="AR343" s="36">
        <f t="shared" ca="1" si="683"/>
        <v>0</v>
      </c>
      <c r="AS343" s="36">
        <f t="shared" ca="1" si="684"/>
        <v>0</v>
      </c>
      <c r="AT343" s="36">
        <f t="shared" ca="1" si="685"/>
        <v>0</v>
      </c>
      <c r="AU343" s="36">
        <f t="shared" ca="1" si="686"/>
        <v>0</v>
      </c>
      <c r="AV343" s="36">
        <f t="shared" ca="1" si="687"/>
        <v>0</v>
      </c>
      <c r="AW343" s="36">
        <f t="shared" ca="1" si="688"/>
        <v>0</v>
      </c>
      <c r="AX343" s="36">
        <f t="shared" ca="1" si="689"/>
        <v>0</v>
      </c>
      <c r="AY343" s="36">
        <f t="shared" ca="1" si="690"/>
        <v>0</v>
      </c>
      <c r="AZ343" s="36">
        <f t="shared" ca="1" si="691"/>
        <v>0</v>
      </c>
      <c r="BA343" s="36">
        <f t="shared" ca="1" si="692"/>
        <v>0</v>
      </c>
      <c r="BB343" s="36">
        <f t="shared" ca="1" si="692"/>
        <v>0</v>
      </c>
      <c r="BC343" s="30"/>
    </row>
    <row r="344" spans="1:55" x14ac:dyDescent="0.25">
      <c r="A344" s="32"/>
      <c r="B344" s="35" t="s">
        <v>44</v>
      </c>
      <c r="C344" s="36">
        <f t="shared" ref="C344:L344" ca="1" si="760">IFERROR(C139-C$107,"")</f>
        <v>0</v>
      </c>
      <c r="D344" s="36">
        <f t="shared" ca="1" si="760"/>
        <v>0</v>
      </c>
      <c r="E344" s="36">
        <f t="shared" ca="1" si="760"/>
        <v>0</v>
      </c>
      <c r="F344" s="36">
        <f t="shared" ca="1" si="760"/>
        <v>0</v>
      </c>
      <c r="G344" s="36">
        <f t="shared" ca="1" si="760"/>
        <v>0</v>
      </c>
      <c r="H344" s="36">
        <f t="shared" ca="1" si="760"/>
        <v>0</v>
      </c>
      <c r="I344" s="36">
        <f t="shared" ca="1" si="760"/>
        <v>0</v>
      </c>
      <c r="J344" s="36">
        <f t="shared" ca="1" si="760"/>
        <v>0</v>
      </c>
      <c r="K344" s="36">
        <f t="shared" ca="1" si="760"/>
        <v>0</v>
      </c>
      <c r="L344" s="36">
        <f t="shared" ca="1" si="760"/>
        <v>0</v>
      </c>
      <c r="M344" s="36">
        <f t="shared" ref="M344:N344" ca="1" si="761">IFERROR(M139-M$107,"")</f>
        <v>0</v>
      </c>
      <c r="N344" s="36" t="str">
        <f t="shared" ca="1" si="761"/>
        <v/>
      </c>
      <c r="O344" s="32"/>
      <c r="P344" s="35" t="s">
        <v>44</v>
      </c>
      <c r="Q344" s="36">
        <f t="shared" ca="1" si="680"/>
        <v>0</v>
      </c>
      <c r="R344" s="36">
        <f t="shared" ca="1" si="724"/>
        <v>0</v>
      </c>
      <c r="S344" s="36">
        <f t="shared" ca="1" si="725"/>
        <v>0</v>
      </c>
      <c r="T344" s="36">
        <f t="shared" ca="1" si="726"/>
        <v>0</v>
      </c>
      <c r="U344" s="36">
        <f t="shared" ca="1" si="727"/>
        <v>0</v>
      </c>
      <c r="V344" s="36">
        <f t="shared" ca="1" si="728"/>
        <v>0</v>
      </c>
      <c r="W344" s="36">
        <f t="shared" ca="1" si="729"/>
        <v>0</v>
      </c>
      <c r="X344" s="36">
        <f t="shared" ca="1" si="730"/>
        <v>0</v>
      </c>
      <c r="Y344" s="36">
        <f t="shared" ca="1" si="731"/>
        <v>0</v>
      </c>
      <c r="Z344" s="36">
        <f t="shared" ca="1" si="731"/>
        <v>0</v>
      </c>
      <c r="AA344" s="39"/>
      <c r="AB344" s="39"/>
      <c r="AC344" s="32">
        <v>32</v>
      </c>
      <c r="AD344" s="35" t="str">
        <f>IF(Analyse!J37="X",Analyse!H37,"")</f>
        <v/>
      </c>
      <c r="AE344" s="36">
        <f>IF(AD344="",0,IF(Analyse!$H$117=$C$312,SUM(BEREGNING!Q344:Z344),IF(Analyse!$H$117=$D$312,SUM(BEREGNING!R344:Z344),IF(Analyse!$H$117=$E$312,SUM(BEREGNING!S344:Z344),IF(Analyse!$H$117=$F$312,SUM(BEREGNING!T344:Z344),IF(Analyse!$H$117=$G$312,SUM(BEREGNING!U344:Z344),IF(Analyse!$H$117=$H$312,SUM(BEREGNING!V344:Z344),IF(Analyse!$H$117=$I$312,SUM(BEREGNING!W344:Z344),IF(Analyse!$H$117=$J$312,SUM(BEREGNING!X344:Z344),IF(Analyse!$H$117=$K$312,SUM(BEREGNING!Y344:Z344),IF(Analyse!$H$117=$L$312,SUM(BEREGNING!Z344:Z344),"")))))))))))</f>
        <v>0</v>
      </c>
      <c r="AF344" s="29"/>
      <c r="AG344" s="67" t="s">
        <v>89</v>
      </c>
      <c r="AH344" s="67" t="s">
        <v>164</v>
      </c>
      <c r="AI344" s="67"/>
      <c r="AJ344" s="69" t="str">
        <f t="shared" si="677"/>
        <v>Herlev</v>
      </c>
      <c r="AK344" s="69" t="str">
        <f t="shared" si="681"/>
        <v>Hovedstadskommuner</v>
      </c>
      <c r="AL344" s="69"/>
      <c r="AM344" s="69" t="s">
        <v>44</v>
      </c>
      <c r="AN344" s="69" t="b">
        <f t="shared" si="682"/>
        <v>1</v>
      </c>
      <c r="AO344" s="69" t="b">
        <f t="shared" si="682"/>
        <v>0</v>
      </c>
      <c r="AP344" s="29"/>
      <c r="AQ344" s="36">
        <f t="shared" si="695"/>
        <v>0</v>
      </c>
      <c r="AR344" s="36">
        <f t="shared" ca="1" si="683"/>
        <v>0</v>
      </c>
      <c r="AS344" s="36">
        <f t="shared" ca="1" si="684"/>
        <v>0</v>
      </c>
      <c r="AT344" s="36">
        <f t="shared" ca="1" si="685"/>
        <v>0</v>
      </c>
      <c r="AU344" s="36">
        <f t="shared" ca="1" si="686"/>
        <v>0</v>
      </c>
      <c r="AV344" s="36">
        <f t="shared" ca="1" si="687"/>
        <v>0</v>
      </c>
      <c r="AW344" s="36">
        <f t="shared" ca="1" si="688"/>
        <v>0</v>
      </c>
      <c r="AX344" s="36">
        <f t="shared" ca="1" si="689"/>
        <v>0</v>
      </c>
      <c r="AY344" s="36">
        <f t="shared" ca="1" si="690"/>
        <v>0</v>
      </c>
      <c r="AZ344" s="36">
        <f t="shared" ca="1" si="691"/>
        <v>0</v>
      </c>
      <c r="BA344" s="36">
        <f t="shared" ca="1" si="692"/>
        <v>0</v>
      </c>
      <c r="BB344" s="36">
        <f t="shared" ca="1" si="692"/>
        <v>0</v>
      </c>
      <c r="BC344" s="30"/>
    </row>
    <row r="345" spans="1:55" x14ac:dyDescent="0.25">
      <c r="A345" s="32"/>
      <c r="B345" s="35" t="s">
        <v>45</v>
      </c>
      <c r="C345" s="36">
        <f t="shared" ref="C345:L345" ca="1" si="762">IFERROR(C140-C$107,"")</f>
        <v>0</v>
      </c>
      <c r="D345" s="36">
        <f t="shared" ca="1" si="762"/>
        <v>0</v>
      </c>
      <c r="E345" s="36">
        <f t="shared" ca="1" si="762"/>
        <v>0</v>
      </c>
      <c r="F345" s="36">
        <f t="shared" ca="1" si="762"/>
        <v>0</v>
      </c>
      <c r="G345" s="36">
        <f t="shared" ca="1" si="762"/>
        <v>0</v>
      </c>
      <c r="H345" s="36">
        <f t="shared" ca="1" si="762"/>
        <v>0</v>
      </c>
      <c r="I345" s="36">
        <f t="shared" ca="1" si="762"/>
        <v>0</v>
      </c>
      <c r="J345" s="36">
        <f t="shared" ca="1" si="762"/>
        <v>0</v>
      </c>
      <c r="K345" s="36">
        <f t="shared" ca="1" si="762"/>
        <v>0</v>
      </c>
      <c r="L345" s="36">
        <f t="shared" ca="1" si="762"/>
        <v>0</v>
      </c>
      <c r="M345" s="36">
        <f t="shared" ref="M345:N345" ca="1" si="763">IFERROR(M140-M$107,"")</f>
        <v>0</v>
      </c>
      <c r="N345" s="36" t="str">
        <f t="shared" ca="1" si="763"/>
        <v/>
      </c>
      <c r="O345" s="32"/>
      <c r="P345" s="35" t="s">
        <v>45</v>
      </c>
      <c r="Q345" s="36">
        <f t="shared" ca="1" si="680"/>
        <v>0</v>
      </c>
      <c r="R345" s="36">
        <f t="shared" ca="1" si="724"/>
        <v>0</v>
      </c>
      <c r="S345" s="36">
        <f t="shared" ca="1" si="725"/>
        <v>0</v>
      </c>
      <c r="T345" s="36">
        <f t="shared" ca="1" si="726"/>
        <v>0</v>
      </c>
      <c r="U345" s="36">
        <f t="shared" ca="1" si="727"/>
        <v>0</v>
      </c>
      <c r="V345" s="36">
        <f t="shared" ca="1" si="728"/>
        <v>0</v>
      </c>
      <c r="W345" s="36">
        <f t="shared" ca="1" si="729"/>
        <v>0</v>
      </c>
      <c r="X345" s="36">
        <f t="shared" ca="1" si="730"/>
        <v>0</v>
      </c>
      <c r="Y345" s="36">
        <f t="shared" ca="1" si="731"/>
        <v>0</v>
      </c>
      <c r="Z345" s="36">
        <f t="shared" ca="1" si="731"/>
        <v>0</v>
      </c>
      <c r="AA345" s="39"/>
      <c r="AB345" s="39"/>
      <c r="AC345" s="32">
        <v>33</v>
      </c>
      <c r="AD345" s="35" t="str">
        <f>IF(Analyse!J38="X",Analyse!H38,"")</f>
        <v/>
      </c>
      <c r="AE345" s="36">
        <f>IF(AD345="",0,IF(Analyse!$H$117=$C$312,SUM(BEREGNING!Q345:Z345),IF(Analyse!$H$117=$D$312,SUM(BEREGNING!R345:Z345),IF(Analyse!$H$117=$E$312,SUM(BEREGNING!S345:Z345),IF(Analyse!$H$117=$F$312,SUM(BEREGNING!T345:Z345),IF(Analyse!$H$117=$G$312,SUM(BEREGNING!U345:Z345),IF(Analyse!$H$117=$H$312,SUM(BEREGNING!V345:Z345),IF(Analyse!$H$117=$I$312,SUM(BEREGNING!W345:Z345),IF(Analyse!$H$117=$J$312,SUM(BEREGNING!X345:Z345),IF(Analyse!$H$117=$K$312,SUM(BEREGNING!Y345:Z345),IF(Analyse!$H$117=$L$312,SUM(BEREGNING!Z345:Z345),"")))))))))))</f>
        <v>0</v>
      </c>
      <c r="AF345" s="29"/>
      <c r="AG345" s="67" t="s">
        <v>74</v>
      </c>
      <c r="AH345" s="67" t="s">
        <v>164</v>
      </c>
      <c r="AI345" s="67"/>
      <c r="AJ345" s="69" t="str">
        <f t="shared" ref="AJ345:AJ376" si="764">P345</f>
        <v>Herning</v>
      </c>
      <c r="AK345" s="69" t="str">
        <f t="shared" si="681"/>
        <v>Provinsbykommuner</v>
      </c>
      <c r="AL345" s="69"/>
      <c r="AM345" s="69" t="s">
        <v>45</v>
      </c>
      <c r="AN345" s="69" t="b">
        <f t="shared" si="682"/>
        <v>1</v>
      </c>
      <c r="AO345" s="69" t="b">
        <f t="shared" si="682"/>
        <v>0</v>
      </c>
      <c r="AP345" s="29"/>
      <c r="AQ345" s="36">
        <f t="shared" si="695"/>
        <v>0</v>
      </c>
      <c r="AR345" s="36">
        <f t="shared" ca="1" si="683"/>
        <v>0</v>
      </c>
      <c r="AS345" s="36">
        <f t="shared" ca="1" si="684"/>
        <v>0</v>
      </c>
      <c r="AT345" s="36">
        <f t="shared" ca="1" si="685"/>
        <v>0</v>
      </c>
      <c r="AU345" s="36">
        <f t="shared" ca="1" si="686"/>
        <v>0</v>
      </c>
      <c r="AV345" s="36">
        <f t="shared" ca="1" si="687"/>
        <v>0</v>
      </c>
      <c r="AW345" s="36">
        <f t="shared" ca="1" si="688"/>
        <v>0</v>
      </c>
      <c r="AX345" s="36">
        <f t="shared" ca="1" si="689"/>
        <v>0</v>
      </c>
      <c r="AY345" s="36">
        <f t="shared" ca="1" si="690"/>
        <v>0</v>
      </c>
      <c r="AZ345" s="36">
        <f t="shared" ca="1" si="691"/>
        <v>0</v>
      </c>
      <c r="BA345" s="36">
        <f t="shared" ca="1" si="692"/>
        <v>0</v>
      </c>
      <c r="BB345" s="36">
        <f t="shared" ca="1" si="692"/>
        <v>0</v>
      </c>
      <c r="BC345" s="30"/>
    </row>
    <row r="346" spans="1:55" x14ac:dyDescent="0.25">
      <c r="A346" s="32"/>
      <c r="B346" s="35" t="s">
        <v>46</v>
      </c>
      <c r="C346" s="36">
        <f t="shared" ref="C346:L346" ca="1" si="765">IFERROR(C141-C$107,"")</f>
        <v>0</v>
      </c>
      <c r="D346" s="36">
        <f t="shared" ca="1" si="765"/>
        <v>0</v>
      </c>
      <c r="E346" s="36">
        <f t="shared" ca="1" si="765"/>
        <v>0</v>
      </c>
      <c r="F346" s="36">
        <f t="shared" ca="1" si="765"/>
        <v>0</v>
      </c>
      <c r="G346" s="36">
        <f t="shared" ca="1" si="765"/>
        <v>0</v>
      </c>
      <c r="H346" s="36">
        <f t="shared" ca="1" si="765"/>
        <v>0</v>
      </c>
      <c r="I346" s="36">
        <f t="shared" ca="1" si="765"/>
        <v>0</v>
      </c>
      <c r="J346" s="36">
        <f t="shared" ca="1" si="765"/>
        <v>0</v>
      </c>
      <c r="K346" s="36">
        <f t="shared" ca="1" si="765"/>
        <v>0</v>
      </c>
      <c r="L346" s="36">
        <f t="shared" ca="1" si="765"/>
        <v>0</v>
      </c>
      <c r="M346" s="36">
        <f t="shared" ref="M346:N346" ca="1" si="766">IFERROR(M141-M$107,"")</f>
        <v>0</v>
      </c>
      <c r="N346" s="36" t="str">
        <f t="shared" ca="1" si="766"/>
        <v/>
      </c>
      <c r="O346" s="32"/>
      <c r="P346" s="35" t="s">
        <v>46</v>
      </c>
      <c r="Q346" s="36">
        <f t="shared" ca="1" si="680"/>
        <v>0</v>
      </c>
      <c r="R346" s="36">
        <f t="shared" ca="1" si="724"/>
        <v>0</v>
      </c>
      <c r="S346" s="36">
        <f t="shared" ca="1" si="725"/>
        <v>0</v>
      </c>
      <c r="T346" s="36">
        <f t="shared" ca="1" si="726"/>
        <v>0</v>
      </c>
      <c r="U346" s="36">
        <f t="shared" ca="1" si="727"/>
        <v>0</v>
      </c>
      <c r="V346" s="36">
        <f t="shared" ca="1" si="728"/>
        <v>0</v>
      </c>
      <c r="W346" s="36">
        <f t="shared" ca="1" si="729"/>
        <v>0</v>
      </c>
      <c r="X346" s="36">
        <f t="shared" ca="1" si="730"/>
        <v>0</v>
      </c>
      <c r="Y346" s="36">
        <f t="shared" ca="1" si="731"/>
        <v>0</v>
      </c>
      <c r="Z346" s="36">
        <f t="shared" ca="1" si="731"/>
        <v>0</v>
      </c>
      <c r="AA346" s="39"/>
      <c r="AB346" s="39"/>
      <c r="AC346" s="32">
        <v>34</v>
      </c>
      <c r="AD346" s="35" t="str">
        <f>IF(Analyse!J39="X",Analyse!H39,"")</f>
        <v/>
      </c>
      <c r="AE346" s="36">
        <f>IF(AD346="",0,IF(Analyse!$H$117=$C$312,SUM(BEREGNING!Q346:Z346),IF(Analyse!$H$117=$D$312,SUM(BEREGNING!R346:Z346),IF(Analyse!$H$117=$E$312,SUM(BEREGNING!S346:Z346),IF(Analyse!$H$117=$F$312,SUM(BEREGNING!T346:Z346),IF(Analyse!$H$117=$G$312,SUM(BEREGNING!U346:Z346),IF(Analyse!$H$117=$H$312,SUM(BEREGNING!V346:Z346),IF(Analyse!$H$117=$I$312,SUM(BEREGNING!W346:Z346),IF(Analyse!$H$117=$J$312,SUM(BEREGNING!X346:Z346),IF(Analyse!$H$117=$K$312,SUM(BEREGNING!Y346:Z346),IF(Analyse!$H$117=$L$312,SUM(BEREGNING!Z346:Z346),"")))))))))))</f>
        <v>0</v>
      </c>
      <c r="AF346" s="29"/>
      <c r="AG346" s="67" t="s">
        <v>23</v>
      </c>
      <c r="AH346" s="67" t="s">
        <v>164</v>
      </c>
      <c r="AI346" s="67"/>
      <c r="AJ346" s="69" t="str">
        <f t="shared" si="764"/>
        <v>Hillerød</v>
      </c>
      <c r="AK346" s="69" t="str">
        <f t="shared" si="681"/>
        <v>Provinsbykommuner</v>
      </c>
      <c r="AL346" s="69"/>
      <c r="AM346" s="69" t="s">
        <v>46</v>
      </c>
      <c r="AN346" s="69" t="b">
        <f t="shared" si="682"/>
        <v>1</v>
      </c>
      <c r="AO346" s="69" t="b">
        <f t="shared" si="682"/>
        <v>0</v>
      </c>
      <c r="AP346" s="29"/>
      <c r="AQ346" s="36">
        <f t="shared" si="695"/>
        <v>0</v>
      </c>
      <c r="AR346" s="36">
        <f t="shared" ref="AR346:AR377" ca="1" si="767">IF($AQ346="","",C141)</f>
        <v>0</v>
      </c>
      <c r="AS346" s="36">
        <f t="shared" ref="AS346:AS377" ca="1" si="768">IF($AQ346="","",D141)</f>
        <v>0</v>
      </c>
      <c r="AT346" s="36">
        <f t="shared" ref="AT346:AT377" ca="1" si="769">IF($AQ346="","",E141)</f>
        <v>0</v>
      </c>
      <c r="AU346" s="36">
        <f t="shared" ref="AU346:AU377" ca="1" si="770">IF($AQ346="","",F141)</f>
        <v>0</v>
      </c>
      <c r="AV346" s="36">
        <f t="shared" ref="AV346:AV377" ca="1" si="771">IF($AQ346="","",G141)</f>
        <v>0</v>
      </c>
      <c r="AW346" s="36">
        <f t="shared" ref="AW346:AW377" ca="1" si="772">IF($AQ346="","",H141)</f>
        <v>0</v>
      </c>
      <c r="AX346" s="36">
        <f t="shared" ref="AX346:AX377" ca="1" si="773">IF($AQ346="","",I141)</f>
        <v>0</v>
      </c>
      <c r="AY346" s="36">
        <f t="shared" ref="AY346:AY377" ca="1" si="774">IF($AQ346="","",J141)</f>
        <v>0</v>
      </c>
      <c r="AZ346" s="36">
        <f t="shared" ref="AZ346:AZ377" ca="1" si="775">IF($AQ346="","",K141)</f>
        <v>0</v>
      </c>
      <c r="BA346" s="36">
        <f t="shared" ca="1" si="692"/>
        <v>0</v>
      </c>
      <c r="BB346" s="36">
        <f t="shared" ca="1" si="692"/>
        <v>0</v>
      </c>
      <c r="BC346" s="30"/>
    </row>
    <row r="347" spans="1:55" x14ac:dyDescent="0.25">
      <c r="A347" s="32"/>
      <c r="B347" s="35" t="s">
        <v>47</v>
      </c>
      <c r="C347" s="36">
        <f t="shared" ref="C347:L347" ca="1" si="776">IFERROR(C142-C$107,"")</f>
        <v>0</v>
      </c>
      <c r="D347" s="36">
        <f t="shared" ca="1" si="776"/>
        <v>0</v>
      </c>
      <c r="E347" s="36">
        <f t="shared" ca="1" si="776"/>
        <v>0</v>
      </c>
      <c r="F347" s="36">
        <f t="shared" ca="1" si="776"/>
        <v>0</v>
      </c>
      <c r="G347" s="36">
        <f t="shared" ca="1" si="776"/>
        <v>0</v>
      </c>
      <c r="H347" s="36">
        <f t="shared" ca="1" si="776"/>
        <v>0</v>
      </c>
      <c r="I347" s="36">
        <f t="shared" ca="1" si="776"/>
        <v>0</v>
      </c>
      <c r="J347" s="36">
        <f t="shared" ca="1" si="776"/>
        <v>0</v>
      </c>
      <c r="K347" s="36">
        <f t="shared" ca="1" si="776"/>
        <v>0</v>
      </c>
      <c r="L347" s="36">
        <f t="shared" ca="1" si="776"/>
        <v>0</v>
      </c>
      <c r="M347" s="36">
        <f t="shared" ref="M347:N347" ca="1" si="777">IFERROR(M142-M$107,"")</f>
        <v>0</v>
      </c>
      <c r="N347" s="36" t="str">
        <f t="shared" ca="1" si="777"/>
        <v/>
      </c>
      <c r="O347" s="32"/>
      <c r="P347" s="35" t="s">
        <v>47</v>
      </c>
      <c r="Q347" s="36">
        <f t="shared" ca="1" si="680"/>
        <v>0</v>
      </c>
      <c r="R347" s="36">
        <f t="shared" ca="1" si="724"/>
        <v>0</v>
      </c>
      <c r="S347" s="36">
        <f t="shared" ca="1" si="725"/>
        <v>0</v>
      </c>
      <c r="T347" s="36">
        <f t="shared" ca="1" si="726"/>
        <v>0</v>
      </c>
      <c r="U347" s="36">
        <f t="shared" ca="1" si="727"/>
        <v>0</v>
      </c>
      <c r="V347" s="36">
        <f t="shared" ca="1" si="728"/>
        <v>0</v>
      </c>
      <c r="W347" s="36">
        <f t="shared" ca="1" si="729"/>
        <v>0</v>
      </c>
      <c r="X347" s="36">
        <f t="shared" ca="1" si="730"/>
        <v>0</v>
      </c>
      <c r="Y347" s="36">
        <f t="shared" ca="1" si="731"/>
        <v>0</v>
      </c>
      <c r="Z347" s="36">
        <f t="shared" ca="1" si="731"/>
        <v>0</v>
      </c>
      <c r="AA347" s="39"/>
      <c r="AB347" s="39"/>
      <c r="AC347" s="32">
        <v>35</v>
      </c>
      <c r="AD347" s="35" t="str">
        <f>IF(Analyse!J40="X",Analyse!H40,"")</f>
        <v/>
      </c>
      <c r="AE347" s="36">
        <f>IF(AD347="",0,IF(Analyse!$H$117=$C$312,SUM(BEREGNING!Q347:Z347),IF(Analyse!$H$117=$D$312,SUM(BEREGNING!R347:Z347),IF(Analyse!$H$117=$E$312,SUM(BEREGNING!S347:Z347),IF(Analyse!$H$117=$F$312,SUM(BEREGNING!T347:Z347),IF(Analyse!$H$117=$G$312,SUM(BEREGNING!U347:Z347),IF(Analyse!$H$117=$H$312,SUM(BEREGNING!V347:Z347),IF(Analyse!$H$117=$I$312,SUM(BEREGNING!W347:Z347),IF(Analyse!$H$117=$J$312,SUM(BEREGNING!X347:Z347),IF(Analyse!$H$117=$K$312,SUM(BEREGNING!Y347:Z347),IF(Analyse!$H$117=$L$312,SUM(BEREGNING!Z347:Z347),"")))))))))))</f>
        <v>0</v>
      </c>
      <c r="AF347" s="29"/>
      <c r="AG347" s="67" t="s">
        <v>28</v>
      </c>
      <c r="AH347" s="67" t="s">
        <v>164</v>
      </c>
      <c r="AI347" s="67"/>
      <c r="AJ347" s="69" t="str">
        <f t="shared" si="764"/>
        <v>Hjørring</v>
      </c>
      <c r="AK347" s="69" t="str">
        <f t="shared" si="681"/>
        <v>Landkommuner</v>
      </c>
      <c r="AL347" s="69"/>
      <c r="AM347" s="69" t="s">
        <v>47</v>
      </c>
      <c r="AN347" s="69" t="b">
        <f t="shared" si="682"/>
        <v>1</v>
      </c>
      <c r="AO347" s="69" t="b">
        <f t="shared" si="682"/>
        <v>0</v>
      </c>
      <c r="AP347" s="29"/>
      <c r="AQ347" s="36">
        <f t="shared" si="695"/>
        <v>0</v>
      </c>
      <c r="AR347" s="36">
        <f t="shared" ca="1" si="767"/>
        <v>0</v>
      </c>
      <c r="AS347" s="36">
        <f t="shared" ca="1" si="768"/>
        <v>0</v>
      </c>
      <c r="AT347" s="36">
        <f t="shared" ca="1" si="769"/>
        <v>0</v>
      </c>
      <c r="AU347" s="36">
        <f t="shared" ca="1" si="770"/>
        <v>0</v>
      </c>
      <c r="AV347" s="36">
        <f t="shared" ca="1" si="771"/>
        <v>0</v>
      </c>
      <c r="AW347" s="36">
        <f t="shared" ca="1" si="772"/>
        <v>0</v>
      </c>
      <c r="AX347" s="36">
        <f t="shared" ca="1" si="773"/>
        <v>0</v>
      </c>
      <c r="AY347" s="36">
        <f t="shared" ca="1" si="774"/>
        <v>0</v>
      </c>
      <c r="AZ347" s="36">
        <f t="shared" ca="1" si="775"/>
        <v>0</v>
      </c>
      <c r="BA347" s="36">
        <f t="shared" ca="1" si="692"/>
        <v>0</v>
      </c>
      <c r="BB347" s="36">
        <f t="shared" ca="1" si="692"/>
        <v>0</v>
      </c>
      <c r="BC347" s="30"/>
    </row>
    <row r="348" spans="1:55" x14ac:dyDescent="0.25">
      <c r="A348" s="32"/>
      <c r="B348" s="35" t="s">
        <v>48</v>
      </c>
      <c r="C348" s="36">
        <f t="shared" ref="C348:L348" ca="1" si="778">IFERROR(C143-C$107,"")</f>
        <v>0</v>
      </c>
      <c r="D348" s="36">
        <f t="shared" ca="1" si="778"/>
        <v>0</v>
      </c>
      <c r="E348" s="36">
        <f t="shared" ca="1" si="778"/>
        <v>0</v>
      </c>
      <c r="F348" s="36">
        <f t="shared" ca="1" si="778"/>
        <v>0</v>
      </c>
      <c r="G348" s="36">
        <f t="shared" ca="1" si="778"/>
        <v>0</v>
      </c>
      <c r="H348" s="36">
        <f t="shared" ca="1" si="778"/>
        <v>0</v>
      </c>
      <c r="I348" s="36">
        <f t="shared" ca="1" si="778"/>
        <v>0</v>
      </c>
      <c r="J348" s="36">
        <f t="shared" ca="1" si="778"/>
        <v>0</v>
      </c>
      <c r="K348" s="36">
        <f t="shared" ca="1" si="778"/>
        <v>0</v>
      </c>
      <c r="L348" s="36">
        <f t="shared" ca="1" si="778"/>
        <v>0</v>
      </c>
      <c r="M348" s="36">
        <f t="shared" ref="M348:N348" ca="1" si="779">IFERROR(M143-M$107,"")</f>
        <v>0</v>
      </c>
      <c r="N348" s="36" t="str">
        <f t="shared" ca="1" si="779"/>
        <v/>
      </c>
      <c r="O348" s="32"/>
      <c r="P348" s="35" t="s">
        <v>48</v>
      </c>
      <c r="Q348" s="36">
        <f t="shared" ca="1" si="680"/>
        <v>0</v>
      </c>
      <c r="R348" s="36">
        <f t="shared" ca="1" si="724"/>
        <v>0</v>
      </c>
      <c r="S348" s="36">
        <f t="shared" ca="1" si="725"/>
        <v>0</v>
      </c>
      <c r="T348" s="36">
        <f t="shared" ca="1" si="726"/>
        <v>0</v>
      </c>
      <c r="U348" s="36">
        <f t="shared" ca="1" si="727"/>
        <v>0</v>
      </c>
      <c r="V348" s="36">
        <f t="shared" ca="1" si="728"/>
        <v>0</v>
      </c>
      <c r="W348" s="36">
        <f t="shared" ca="1" si="729"/>
        <v>0</v>
      </c>
      <c r="X348" s="36">
        <f t="shared" ca="1" si="730"/>
        <v>0</v>
      </c>
      <c r="Y348" s="36">
        <f t="shared" ca="1" si="731"/>
        <v>0</v>
      </c>
      <c r="Z348" s="36">
        <f t="shared" ca="1" si="731"/>
        <v>0</v>
      </c>
      <c r="AA348" s="39"/>
      <c r="AB348" s="39"/>
      <c r="AC348" s="32">
        <v>36</v>
      </c>
      <c r="AD348" s="35" t="str">
        <f>IF(Analyse!J41="X",Analyse!H41,"")</f>
        <v/>
      </c>
      <c r="AE348" s="36">
        <f>IF(AD348="",0,IF(Analyse!$H$117=$C$312,SUM(BEREGNING!Q348:Z348),IF(Analyse!$H$117=$D$312,SUM(BEREGNING!R348:Z348),IF(Analyse!$H$117=$E$312,SUM(BEREGNING!S348:Z348),IF(Analyse!$H$117=$F$312,SUM(BEREGNING!T348:Z348),IF(Analyse!$H$117=$G$312,SUM(BEREGNING!U348:Z348),IF(Analyse!$H$117=$H$312,SUM(BEREGNING!V348:Z348),IF(Analyse!$H$117=$I$312,SUM(BEREGNING!W348:Z348),IF(Analyse!$H$117=$J$312,SUM(BEREGNING!X348:Z348),IF(Analyse!$H$117=$K$312,SUM(BEREGNING!Y348:Z348),IF(Analyse!$H$117=$L$312,SUM(BEREGNING!Z348:Z348),"")))))))))))</f>
        <v>0</v>
      </c>
      <c r="AF348" s="29"/>
      <c r="AG348" s="67" t="s">
        <v>50</v>
      </c>
      <c r="AH348" s="67" t="s">
        <v>164</v>
      </c>
      <c r="AI348" s="67"/>
      <c r="AJ348" s="69" t="str">
        <f t="shared" si="764"/>
        <v>Holbæk</v>
      </c>
      <c r="AK348" s="69" t="str">
        <f t="shared" si="681"/>
        <v>Oplandskommuner</v>
      </c>
      <c r="AL348" s="69"/>
      <c r="AM348" s="69" t="s">
        <v>48</v>
      </c>
      <c r="AN348" s="69" t="b">
        <f t="shared" si="682"/>
        <v>1</v>
      </c>
      <c r="AO348" s="69" t="b">
        <f t="shared" si="682"/>
        <v>0</v>
      </c>
      <c r="AP348" s="29"/>
      <c r="AQ348" s="36">
        <f t="shared" si="695"/>
        <v>0</v>
      </c>
      <c r="AR348" s="36">
        <f t="shared" ca="1" si="767"/>
        <v>0</v>
      </c>
      <c r="AS348" s="36">
        <f t="shared" ca="1" si="768"/>
        <v>0</v>
      </c>
      <c r="AT348" s="36">
        <f t="shared" ca="1" si="769"/>
        <v>0</v>
      </c>
      <c r="AU348" s="36">
        <f t="shared" ca="1" si="770"/>
        <v>0</v>
      </c>
      <c r="AV348" s="36">
        <f t="shared" ca="1" si="771"/>
        <v>0</v>
      </c>
      <c r="AW348" s="36">
        <f t="shared" ca="1" si="772"/>
        <v>0</v>
      </c>
      <c r="AX348" s="36">
        <f t="shared" ca="1" si="773"/>
        <v>0</v>
      </c>
      <c r="AY348" s="36">
        <f t="shared" ca="1" si="774"/>
        <v>0</v>
      </c>
      <c r="AZ348" s="36">
        <f t="shared" ca="1" si="775"/>
        <v>0</v>
      </c>
      <c r="BA348" s="36">
        <f t="shared" ca="1" si="692"/>
        <v>0</v>
      </c>
      <c r="BB348" s="36">
        <f t="shared" ca="1" si="692"/>
        <v>0</v>
      </c>
      <c r="BC348" s="30"/>
    </row>
    <row r="349" spans="1:55" x14ac:dyDescent="0.25">
      <c r="A349" s="32"/>
      <c r="B349" s="35" t="s">
        <v>49</v>
      </c>
      <c r="C349" s="36">
        <f t="shared" ref="C349:L349" ca="1" si="780">IFERROR(C144-C$107,"")</f>
        <v>0</v>
      </c>
      <c r="D349" s="36">
        <f t="shared" ca="1" si="780"/>
        <v>0</v>
      </c>
      <c r="E349" s="36">
        <f t="shared" ca="1" si="780"/>
        <v>0</v>
      </c>
      <c r="F349" s="36">
        <f t="shared" ca="1" si="780"/>
        <v>0</v>
      </c>
      <c r="G349" s="36">
        <f t="shared" ca="1" si="780"/>
        <v>0</v>
      </c>
      <c r="H349" s="36">
        <f t="shared" ca="1" si="780"/>
        <v>0</v>
      </c>
      <c r="I349" s="36">
        <f t="shared" ca="1" si="780"/>
        <v>0</v>
      </c>
      <c r="J349" s="36">
        <f t="shared" ca="1" si="780"/>
        <v>0</v>
      </c>
      <c r="K349" s="36">
        <f t="shared" ca="1" si="780"/>
        <v>0</v>
      </c>
      <c r="L349" s="36">
        <f t="shared" ca="1" si="780"/>
        <v>0</v>
      </c>
      <c r="M349" s="36">
        <f t="shared" ref="M349:N349" ca="1" si="781">IFERROR(M144-M$107,"")</f>
        <v>0</v>
      </c>
      <c r="N349" s="36" t="str">
        <f t="shared" ca="1" si="781"/>
        <v/>
      </c>
      <c r="O349" s="32"/>
      <c r="P349" s="35" t="s">
        <v>49</v>
      </c>
      <c r="Q349" s="36">
        <f t="shared" ca="1" si="680"/>
        <v>0</v>
      </c>
      <c r="R349" s="36">
        <f t="shared" ca="1" si="724"/>
        <v>0</v>
      </c>
      <c r="S349" s="36">
        <f t="shared" ca="1" si="725"/>
        <v>0</v>
      </c>
      <c r="T349" s="36">
        <f t="shared" ca="1" si="726"/>
        <v>0</v>
      </c>
      <c r="U349" s="36">
        <f t="shared" ca="1" si="727"/>
        <v>0</v>
      </c>
      <c r="V349" s="36">
        <f t="shared" ca="1" si="728"/>
        <v>0</v>
      </c>
      <c r="W349" s="36">
        <f t="shared" ca="1" si="729"/>
        <v>0</v>
      </c>
      <c r="X349" s="36">
        <f t="shared" ca="1" si="730"/>
        <v>0</v>
      </c>
      <c r="Y349" s="36">
        <f t="shared" ca="1" si="731"/>
        <v>0</v>
      </c>
      <c r="Z349" s="36">
        <f t="shared" ca="1" si="731"/>
        <v>0</v>
      </c>
      <c r="AA349" s="39"/>
      <c r="AB349" s="39"/>
      <c r="AC349" s="32">
        <v>37</v>
      </c>
      <c r="AD349" s="35" t="str">
        <f>IF(Analyse!J42="X",Analyse!H42,"")</f>
        <v/>
      </c>
      <c r="AE349" s="36">
        <f>IF(AD349="",0,IF(Analyse!$H$117=$C$312,SUM(BEREGNING!Q349:Z349),IF(Analyse!$H$117=$D$312,SUM(BEREGNING!R349:Z349),IF(Analyse!$H$117=$E$312,SUM(BEREGNING!S349:Z349),IF(Analyse!$H$117=$F$312,SUM(BEREGNING!T349:Z349),IF(Analyse!$H$117=$G$312,SUM(BEREGNING!U349:Z349),IF(Analyse!$H$117=$H$312,SUM(BEREGNING!V349:Z349),IF(Analyse!$H$117=$I$312,SUM(BEREGNING!W349:Z349),IF(Analyse!$H$117=$J$312,SUM(BEREGNING!X349:Z349),IF(Analyse!$H$117=$K$312,SUM(BEREGNING!Y349:Z349),IF(Analyse!$H$117=$L$312,SUM(BEREGNING!Z349:Z349),"")))))))))))</f>
        <v>0</v>
      </c>
      <c r="AF349" s="29"/>
      <c r="AG349" s="67" t="s">
        <v>59</v>
      </c>
      <c r="AH349" s="67" t="s">
        <v>164</v>
      </c>
      <c r="AI349" s="67"/>
      <c r="AJ349" s="69" t="str">
        <f t="shared" si="764"/>
        <v>Holstebro</v>
      </c>
      <c r="AK349" s="69" t="str">
        <f t="shared" si="681"/>
        <v>Provinsbykommuner</v>
      </c>
      <c r="AL349" s="69"/>
      <c r="AM349" s="69" t="s">
        <v>49</v>
      </c>
      <c r="AN349" s="69" t="b">
        <f t="shared" si="682"/>
        <v>1</v>
      </c>
      <c r="AO349" s="69" t="b">
        <f t="shared" si="682"/>
        <v>0</v>
      </c>
      <c r="AP349" s="29"/>
      <c r="AQ349" s="36">
        <f t="shared" si="695"/>
        <v>0</v>
      </c>
      <c r="AR349" s="36">
        <f t="shared" ca="1" si="767"/>
        <v>0</v>
      </c>
      <c r="AS349" s="36">
        <f t="shared" ca="1" si="768"/>
        <v>0</v>
      </c>
      <c r="AT349" s="36">
        <f t="shared" ca="1" si="769"/>
        <v>0</v>
      </c>
      <c r="AU349" s="36">
        <f t="shared" ca="1" si="770"/>
        <v>0</v>
      </c>
      <c r="AV349" s="36">
        <f t="shared" ca="1" si="771"/>
        <v>0</v>
      </c>
      <c r="AW349" s="36">
        <f t="shared" ca="1" si="772"/>
        <v>0</v>
      </c>
      <c r="AX349" s="36">
        <f t="shared" ca="1" si="773"/>
        <v>0</v>
      </c>
      <c r="AY349" s="36">
        <f t="shared" ca="1" si="774"/>
        <v>0</v>
      </c>
      <c r="AZ349" s="36">
        <f t="shared" ca="1" si="775"/>
        <v>0</v>
      </c>
      <c r="BA349" s="36">
        <f t="shared" ca="1" si="692"/>
        <v>0</v>
      </c>
      <c r="BB349" s="36">
        <f t="shared" ca="1" si="692"/>
        <v>0</v>
      </c>
      <c r="BC349" s="30"/>
    </row>
    <row r="350" spans="1:55" x14ac:dyDescent="0.25">
      <c r="A350" s="32"/>
      <c r="B350" s="35" t="s">
        <v>50</v>
      </c>
      <c r="C350" s="36">
        <f t="shared" ref="C350:L350" ca="1" si="782">IFERROR(C145-C$107,"")</f>
        <v>0</v>
      </c>
      <c r="D350" s="36">
        <f t="shared" ca="1" si="782"/>
        <v>0</v>
      </c>
      <c r="E350" s="36">
        <f t="shared" ca="1" si="782"/>
        <v>0</v>
      </c>
      <c r="F350" s="36">
        <f t="shared" ca="1" si="782"/>
        <v>0</v>
      </c>
      <c r="G350" s="36">
        <f t="shared" ca="1" si="782"/>
        <v>0</v>
      </c>
      <c r="H350" s="36">
        <f t="shared" ca="1" si="782"/>
        <v>0</v>
      </c>
      <c r="I350" s="36">
        <f t="shared" ca="1" si="782"/>
        <v>0</v>
      </c>
      <c r="J350" s="36">
        <f t="shared" ca="1" si="782"/>
        <v>0</v>
      </c>
      <c r="K350" s="36">
        <f t="shared" ca="1" si="782"/>
        <v>0</v>
      </c>
      <c r="L350" s="36">
        <f t="shared" ca="1" si="782"/>
        <v>0</v>
      </c>
      <c r="M350" s="36">
        <f t="shared" ref="M350:N350" ca="1" si="783">IFERROR(M145-M$107,"")</f>
        <v>0</v>
      </c>
      <c r="N350" s="36" t="str">
        <f t="shared" ca="1" si="783"/>
        <v/>
      </c>
      <c r="O350" s="32"/>
      <c r="P350" s="35" t="s">
        <v>50</v>
      </c>
      <c r="Q350" s="36">
        <f t="shared" ca="1" si="680"/>
        <v>0</v>
      </c>
      <c r="R350" s="36">
        <f t="shared" ca="1" si="724"/>
        <v>0</v>
      </c>
      <c r="S350" s="36">
        <f t="shared" ca="1" si="725"/>
        <v>0</v>
      </c>
      <c r="T350" s="36">
        <f t="shared" ca="1" si="726"/>
        <v>0</v>
      </c>
      <c r="U350" s="36">
        <f t="shared" ca="1" si="727"/>
        <v>0</v>
      </c>
      <c r="V350" s="36">
        <f t="shared" ca="1" si="728"/>
        <v>0</v>
      </c>
      <c r="W350" s="36">
        <f t="shared" ca="1" si="729"/>
        <v>0</v>
      </c>
      <c r="X350" s="36">
        <f t="shared" ca="1" si="730"/>
        <v>0</v>
      </c>
      <c r="Y350" s="36">
        <f t="shared" ca="1" si="731"/>
        <v>0</v>
      </c>
      <c r="Z350" s="36">
        <f t="shared" ca="1" si="731"/>
        <v>0</v>
      </c>
      <c r="AA350" s="39"/>
      <c r="AB350" s="39"/>
      <c r="AC350" s="32">
        <v>38</v>
      </c>
      <c r="AD350" s="35" t="str">
        <f>IF(Analyse!J43="X",Analyse!H43,"")</f>
        <v/>
      </c>
      <c r="AE350" s="36">
        <f>IF(AD350="",0,IF(Analyse!$H$117=$C$312,SUM(BEREGNING!Q350:Z350),IF(Analyse!$H$117=$D$312,SUM(BEREGNING!R350:Z350),IF(Analyse!$H$117=$E$312,SUM(BEREGNING!S350:Z350),IF(Analyse!$H$117=$F$312,SUM(BEREGNING!T350:Z350),IF(Analyse!$H$117=$G$312,SUM(BEREGNING!U350:Z350),IF(Analyse!$H$117=$H$312,SUM(BEREGNING!V350:Z350),IF(Analyse!$H$117=$I$312,SUM(BEREGNING!W350:Z350),IF(Analyse!$H$117=$J$312,SUM(BEREGNING!X350:Z350),IF(Analyse!$H$117=$K$312,SUM(BEREGNING!Y350:Z350),IF(Analyse!$H$117=$L$312,SUM(BEREGNING!Z350:Z350),"")))))))))))</f>
        <v>0</v>
      </c>
      <c r="AF350" s="29"/>
      <c r="AG350" s="67" t="s">
        <v>103</v>
      </c>
      <c r="AH350" s="67" t="s">
        <v>164</v>
      </c>
      <c r="AI350" s="67"/>
      <c r="AJ350" s="69" t="str">
        <f t="shared" si="764"/>
        <v>Horsens</v>
      </c>
      <c r="AK350" s="69" t="str">
        <f t="shared" si="681"/>
        <v>Provinsbykommuner</v>
      </c>
      <c r="AL350" s="69"/>
      <c r="AM350" s="69" t="s">
        <v>50</v>
      </c>
      <c r="AN350" s="69" t="b">
        <f t="shared" si="682"/>
        <v>1</v>
      </c>
      <c r="AO350" s="69" t="b">
        <f t="shared" si="682"/>
        <v>0</v>
      </c>
      <c r="AP350" s="29"/>
      <c r="AQ350" s="36">
        <f t="shared" si="695"/>
        <v>0</v>
      </c>
      <c r="AR350" s="36">
        <f t="shared" ca="1" si="767"/>
        <v>0</v>
      </c>
      <c r="AS350" s="36">
        <f t="shared" ca="1" si="768"/>
        <v>0</v>
      </c>
      <c r="AT350" s="36">
        <f t="shared" ca="1" si="769"/>
        <v>0</v>
      </c>
      <c r="AU350" s="36">
        <f t="shared" ca="1" si="770"/>
        <v>0</v>
      </c>
      <c r="AV350" s="36">
        <f t="shared" ca="1" si="771"/>
        <v>0</v>
      </c>
      <c r="AW350" s="36">
        <f t="shared" ca="1" si="772"/>
        <v>0</v>
      </c>
      <c r="AX350" s="36">
        <f t="shared" ca="1" si="773"/>
        <v>0</v>
      </c>
      <c r="AY350" s="36">
        <f t="shared" ca="1" si="774"/>
        <v>0</v>
      </c>
      <c r="AZ350" s="36">
        <f t="shared" ca="1" si="775"/>
        <v>0</v>
      </c>
      <c r="BA350" s="36">
        <f t="shared" ca="1" si="692"/>
        <v>0</v>
      </c>
      <c r="BB350" s="36">
        <f t="shared" ca="1" si="692"/>
        <v>0</v>
      </c>
      <c r="BC350" s="30"/>
    </row>
    <row r="351" spans="1:55" x14ac:dyDescent="0.25">
      <c r="A351" s="32"/>
      <c r="B351" s="35" t="s">
        <v>51</v>
      </c>
      <c r="C351" s="36">
        <f t="shared" ref="C351:L351" ca="1" si="784">IFERROR(C146-C$107,"")</f>
        <v>0</v>
      </c>
      <c r="D351" s="36">
        <f t="shared" ca="1" si="784"/>
        <v>0</v>
      </c>
      <c r="E351" s="36">
        <f t="shared" ca="1" si="784"/>
        <v>0</v>
      </c>
      <c r="F351" s="36">
        <f t="shared" ca="1" si="784"/>
        <v>0</v>
      </c>
      <c r="G351" s="36">
        <f t="shared" ca="1" si="784"/>
        <v>0</v>
      </c>
      <c r="H351" s="36">
        <f t="shared" ca="1" si="784"/>
        <v>0</v>
      </c>
      <c r="I351" s="36">
        <f t="shared" ca="1" si="784"/>
        <v>0</v>
      </c>
      <c r="J351" s="36">
        <f t="shared" ca="1" si="784"/>
        <v>0</v>
      </c>
      <c r="K351" s="36">
        <f t="shared" ca="1" si="784"/>
        <v>0</v>
      </c>
      <c r="L351" s="36">
        <f t="shared" ca="1" si="784"/>
        <v>0</v>
      </c>
      <c r="M351" s="36">
        <f t="shared" ref="M351:N351" ca="1" si="785">IFERROR(M146-M$107,"")</f>
        <v>0</v>
      </c>
      <c r="N351" s="36" t="str">
        <f t="shared" ca="1" si="785"/>
        <v/>
      </c>
      <c r="O351" s="32"/>
      <c r="P351" s="35" t="s">
        <v>51</v>
      </c>
      <c r="Q351" s="36">
        <f t="shared" ca="1" si="680"/>
        <v>0</v>
      </c>
      <c r="R351" s="36">
        <f t="shared" ca="1" si="724"/>
        <v>0</v>
      </c>
      <c r="S351" s="36">
        <f t="shared" ca="1" si="725"/>
        <v>0</v>
      </c>
      <c r="T351" s="36">
        <f t="shared" ca="1" si="726"/>
        <v>0</v>
      </c>
      <c r="U351" s="36">
        <f t="shared" ca="1" si="727"/>
        <v>0</v>
      </c>
      <c r="V351" s="36">
        <f t="shared" ca="1" si="728"/>
        <v>0</v>
      </c>
      <c r="W351" s="36">
        <f t="shared" ca="1" si="729"/>
        <v>0</v>
      </c>
      <c r="X351" s="36">
        <f t="shared" ca="1" si="730"/>
        <v>0</v>
      </c>
      <c r="Y351" s="36">
        <f t="shared" ca="1" si="731"/>
        <v>0</v>
      </c>
      <c r="Z351" s="36">
        <f t="shared" ca="1" si="731"/>
        <v>0</v>
      </c>
      <c r="AA351" s="39"/>
      <c r="AB351" s="39"/>
      <c r="AC351" s="32">
        <v>39</v>
      </c>
      <c r="AD351" s="35" t="str">
        <f>IF(Analyse!J44="X",Analyse!H44,"")</f>
        <v/>
      </c>
      <c r="AE351" s="36">
        <f>IF(AD351="",0,IF(Analyse!$H$117=$C$312,SUM(BEREGNING!Q351:Z351),IF(Analyse!$H$117=$D$312,SUM(BEREGNING!R351:Z351),IF(Analyse!$H$117=$E$312,SUM(BEREGNING!S351:Z351),IF(Analyse!$H$117=$F$312,SUM(BEREGNING!T351:Z351),IF(Analyse!$H$117=$G$312,SUM(BEREGNING!U351:Z351),IF(Analyse!$H$117=$H$312,SUM(BEREGNING!V351:Z351),IF(Analyse!$H$117=$I$312,SUM(BEREGNING!W351:Z351),IF(Analyse!$H$117=$J$312,SUM(BEREGNING!X351:Z351),IF(Analyse!$H$117=$K$312,SUM(BEREGNING!Y351:Z351),IF(Analyse!$H$117=$L$312,SUM(BEREGNING!Z351:Z351),"")))))))))))</f>
        <v>0</v>
      </c>
      <c r="AF351" s="29"/>
      <c r="AG351" s="67" t="s">
        <v>45</v>
      </c>
      <c r="AH351" s="67" t="s">
        <v>164</v>
      </c>
      <c r="AI351" s="67"/>
      <c r="AJ351" s="69" t="str">
        <f t="shared" si="764"/>
        <v>Hvidovre</v>
      </c>
      <c r="AK351" s="69" t="str">
        <f t="shared" si="681"/>
        <v>Hovedstadskommuner</v>
      </c>
      <c r="AL351" s="69"/>
      <c r="AM351" s="69" t="s">
        <v>51</v>
      </c>
      <c r="AN351" s="69" t="b">
        <f t="shared" si="682"/>
        <v>1</v>
      </c>
      <c r="AO351" s="69" t="b">
        <f t="shared" si="682"/>
        <v>0</v>
      </c>
      <c r="AP351" s="29"/>
      <c r="AQ351" s="36">
        <f t="shared" si="695"/>
        <v>0</v>
      </c>
      <c r="AR351" s="36">
        <f t="shared" ca="1" si="767"/>
        <v>0</v>
      </c>
      <c r="AS351" s="36">
        <f t="shared" ca="1" si="768"/>
        <v>0</v>
      </c>
      <c r="AT351" s="36">
        <f t="shared" ca="1" si="769"/>
        <v>0</v>
      </c>
      <c r="AU351" s="36">
        <f t="shared" ca="1" si="770"/>
        <v>0</v>
      </c>
      <c r="AV351" s="36">
        <f t="shared" ca="1" si="771"/>
        <v>0</v>
      </c>
      <c r="AW351" s="36">
        <f t="shared" ca="1" si="772"/>
        <v>0</v>
      </c>
      <c r="AX351" s="36">
        <f t="shared" ca="1" si="773"/>
        <v>0</v>
      </c>
      <c r="AY351" s="36">
        <f t="shared" ca="1" si="774"/>
        <v>0</v>
      </c>
      <c r="AZ351" s="36">
        <f t="shared" ca="1" si="775"/>
        <v>0</v>
      </c>
      <c r="BA351" s="36">
        <f t="shared" ca="1" si="692"/>
        <v>0</v>
      </c>
      <c r="BB351" s="36">
        <f t="shared" ca="1" si="692"/>
        <v>0</v>
      </c>
      <c r="BC351" s="30"/>
    </row>
    <row r="352" spans="1:55" x14ac:dyDescent="0.25">
      <c r="A352" s="32"/>
      <c r="B352" s="35" t="s">
        <v>52</v>
      </c>
      <c r="C352" s="36">
        <f t="shared" ref="C352:L352" ca="1" si="786">IFERROR(C147-C$107,"")</f>
        <v>0</v>
      </c>
      <c r="D352" s="36">
        <f t="shared" ca="1" si="786"/>
        <v>0</v>
      </c>
      <c r="E352" s="36">
        <f t="shared" ca="1" si="786"/>
        <v>0</v>
      </c>
      <c r="F352" s="36">
        <f t="shared" ca="1" si="786"/>
        <v>0</v>
      </c>
      <c r="G352" s="36">
        <f t="shared" ca="1" si="786"/>
        <v>0</v>
      </c>
      <c r="H352" s="36">
        <f t="shared" ca="1" si="786"/>
        <v>0</v>
      </c>
      <c r="I352" s="36">
        <f t="shared" ca="1" si="786"/>
        <v>0</v>
      </c>
      <c r="J352" s="36">
        <f t="shared" ca="1" si="786"/>
        <v>0</v>
      </c>
      <c r="K352" s="36">
        <f t="shared" ca="1" si="786"/>
        <v>0</v>
      </c>
      <c r="L352" s="36">
        <f t="shared" ca="1" si="786"/>
        <v>0</v>
      </c>
      <c r="M352" s="36">
        <f t="shared" ref="M352:N352" ca="1" si="787">IFERROR(M147-M$107,"")</f>
        <v>0</v>
      </c>
      <c r="N352" s="36" t="str">
        <f t="shared" ca="1" si="787"/>
        <v/>
      </c>
      <c r="O352" s="32"/>
      <c r="P352" s="35" t="s">
        <v>52</v>
      </c>
      <c r="Q352" s="36">
        <f t="shared" ca="1" si="680"/>
        <v>0</v>
      </c>
      <c r="R352" s="36">
        <f t="shared" ca="1" si="724"/>
        <v>0</v>
      </c>
      <c r="S352" s="36">
        <f t="shared" ca="1" si="725"/>
        <v>0</v>
      </c>
      <c r="T352" s="36">
        <f t="shared" ca="1" si="726"/>
        <v>0</v>
      </c>
      <c r="U352" s="36">
        <f t="shared" ca="1" si="727"/>
        <v>0</v>
      </c>
      <c r="V352" s="36">
        <f t="shared" ca="1" si="728"/>
        <v>0</v>
      </c>
      <c r="W352" s="36">
        <f t="shared" ca="1" si="729"/>
        <v>0</v>
      </c>
      <c r="X352" s="36">
        <f t="shared" ca="1" si="730"/>
        <v>0</v>
      </c>
      <c r="Y352" s="36">
        <f t="shared" ca="1" si="731"/>
        <v>0</v>
      </c>
      <c r="Z352" s="36">
        <f t="shared" ca="1" si="731"/>
        <v>0</v>
      </c>
      <c r="AA352" s="39"/>
      <c r="AB352" s="39"/>
      <c r="AC352" s="32">
        <v>40</v>
      </c>
      <c r="AD352" s="35" t="str">
        <f>IF(Analyse!J45="X",Analyse!H45,"")</f>
        <v/>
      </c>
      <c r="AE352" s="36">
        <f>IF(AD352="",0,IF(Analyse!$H$117=$C$312,SUM(BEREGNING!Q352:Z352),IF(Analyse!$H$117=$D$312,SUM(BEREGNING!R352:Z352),IF(Analyse!$H$117=$E$312,SUM(BEREGNING!S352:Z352),IF(Analyse!$H$117=$F$312,SUM(BEREGNING!T352:Z352),IF(Analyse!$H$117=$G$312,SUM(BEREGNING!U352:Z352),IF(Analyse!$H$117=$H$312,SUM(BEREGNING!V352:Z352),IF(Analyse!$H$117=$I$312,SUM(BEREGNING!W352:Z352),IF(Analyse!$H$117=$J$312,SUM(BEREGNING!X352:Z352),IF(Analyse!$H$117=$K$312,SUM(BEREGNING!Y352:Z352),IF(Analyse!$H$117=$L$312,SUM(BEREGNING!Z352:Z352),"")))))))))))</f>
        <v>0</v>
      </c>
      <c r="AF352" s="29"/>
      <c r="AG352" s="67" t="s">
        <v>49</v>
      </c>
      <c r="AH352" s="67" t="s">
        <v>164</v>
      </c>
      <c r="AI352" s="67"/>
      <c r="AJ352" s="69" t="str">
        <f t="shared" si="764"/>
        <v>Høje-Taastrup</v>
      </c>
      <c r="AK352" s="69" t="str">
        <f t="shared" si="681"/>
        <v>Hovedstadskommuner</v>
      </c>
      <c r="AL352" s="69"/>
      <c r="AM352" s="69" t="s">
        <v>52</v>
      </c>
      <c r="AN352" s="69" t="b">
        <f t="shared" si="682"/>
        <v>1</v>
      </c>
      <c r="AO352" s="69" t="b">
        <f t="shared" si="682"/>
        <v>0</v>
      </c>
      <c r="AP352" s="29"/>
      <c r="AQ352" s="36">
        <f t="shared" si="695"/>
        <v>0</v>
      </c>
      <c r="AR352" s="36">
        <f t="shared" ca="1" si="767"/>
        <v>0</v>
      </c>
      <c r="AS352" s="36">
        <f t="shared" ca="1" si="768"/>
        <v>0</v>
      </c>
      <c r="AT352" s="36">
        <f t="shared" ca="1" si="769"/>
        <v>0</v>
      </c>
      <c r="AU352" s="36">
        <f t="shared" ca="1" si="770"/>
        <v>0</v>
      </c>
      <c r="AV352" s="36">
        <f t="shared" ca="1" si="771"/>
        <v>0</v>
      </c>
      <c r="AW352" s="36">
        <f t="shared" ca="1" si="772"/>
        <v>0</v>
      </c>
      <c r="AX352" s="36">
        <f t="shared" ca="1" si="773"/>
        <v>0</v>
      </c>
      <c r="AY352" s="36">
        <f t="shared" ca="1" si="774"/>
        <v>0</v>
      </c>
      <c r="AZ352" s="36">
        <f t="shared" ca="1" si="775"/>
        <v>0</v>
      </c>
      <c r="BA352" s="36">
        <f t="shared" ca="1" si="692"/>
        <v>0</v>
      </c>
      <c r="BB352" s="36">
        <f t="shared" ca="1" si="692"/>
        <v>0</v>
      </c>
      <c r="BC352" s="30"/>
    </row>
    <row r="353" spans="1:55" x14ac:dyDescent="0.25">
      <c r="A353" s="32"/>
      <c r="B353" s="35" t="s">
        <v>53</v>
      </c>
      <c r="C353" s="36">
        <f t="shared" ref="C353:L353" ca="1" si="788">IFERROR(C148-C$107,"")</f>
        <v>0</v>
      </c>
      <c r="D353" s="36">
        <f t="shared" ca="1" si="788"/>
        <v>0</v>
      </c>
      <c r="E353" s="36">
        <f t="shared" ca="1" si="788"/>
        <v>0</v>
      </c>
      <c r="F353" s="36">
        <f t="shared" ca="1" si="788"/>
        <v>0</v>
      </c>
      <c r="G353" s="36">
        <f t="shared" ca="1" si="788"/>
        <v>0</v>
      </c>
      <c r="H353" s="36">
        <f t="shared" ca="1" si="788"/>
        <v>0</v>
      </c>
      <c r="I353" s="36">
        <f t="shared" ca="1" si="788"/>
        <v>0</v>
      </c>
      <c r="J353" s="36">
        <f t="shared" ca="1" si="788"/>
        <v>0</v>
      </c>
      <c r="K353" s="36">
        <f t="shared" ca="1" si="788"/>
        <v>0</v>
      </c>
      <c r="L353" s="36">
        <f t="shared" ca="1" si="788"/>
        <v>0</v>
      </c>
      <c r="M353" s="36">
        <f t="shared" ref="M353:N353" ca="1" si="789">IFERROR(M148-M$107,"")</f>
        <v>0</v>
      </c>
      <c r="N353" s="36" t="str">
        <f t="shared" ca="1" si="789"/>
        <v/>
      </c>
      <c r="O353" s="32"/>
      <c r="P353" s="35" t="s">
        <v>53</v>
      </c>
      <c r="Q353" s="36">
        <f t="shared" ca="1" si="680"/>
        <v>0</v>
      </c>
      <c r="R353" s="36">
        <f t="shared" ca="1" si="724"/>
        <v>0</v>
      </c>
      <c r="S353" s="36">
        <f t="shared" ca="1" si="725"/>
        <v>0</v>
      </c>
      <c r="T353" s="36">
        <f t="shared" ca="1" si="726"/>
        <v>0</v>
      </c>
      <c r="U353" s="36">
        <f t="shared" ca="1" si="727"/>
        <v>0</v>
      </c>
      <c r="V353" s="36">
        <f t="shared" ca="1" si="728"/>
        <v>0</v>
      </c>
      <c r="W353" s="36">
        <f t="shared" ca="1" si="729"/>
        <v>0</v>
      </c>
      <c r="X353" s="36">
        <f t="shared" ca="1" si="730"/>
        <v>0</v>
      </c>
      <c r="Y353" s="36">
        <f t="shared" ca="1" si="731"/>
        <v>0</v>
      </c>
      <c r="Z353" s="36">
        <f t="shared" ca="1" si="731"/>
        <v>0</v>
      </c>
      <c r="AA353" s="39"/>
      <c r="AB353" s="39"/>
      <c r="AC353" s="32">
        <v>41</v>
      </c>
      <c r="AD353" s="35" t="str">
        <f>IF(Analyse!J46="X",Analyse!H46,"")</f>
        <v/>
      </c>
      <c r="AE353" s="36">
        <f>IF(AD353="",0,IF(Analyse!$H$117=$C$312,SUM(BEREGNING!Q353:Z353),IF(Analyse!$H$117=$D$312,SUM(BEREGNING!R353:Z353),IF(Analyse!$H$117=$E$312,SUM(BEREGNING!S353:Z353),IF(Analyse!$H$117=$F$312,SUM(BEREGNING!T353:Z353),IF(Analyse!$H$117=$G$312,SUM(BEREGNING!U353:Z353),IF(Analyse!$H$117=$H$312,SUM(BEREGNING!V353:Z353),IF(Analyse!$H$117=$I$312,SUM(BEREGNING!W353:Z353),IF(Analyse!$H$117=$J$312,SUM(BEREGNING!X353:Z353),IF(Analyse!$H$117=$K$312,SUM(BEREGNING!Y353:Z353),IF(Analyse!$H$117=$L$312,SUM(BEREGNING!Z353:Z353),"")))))))))))</f>
        <v>0</v>
      </c>
      <c r="AF353" s="29"/>
      <c r="AG353" s="67" t="s">
        <v>78</v>
      </c>
      <c r="AH353" s="67" t="s">
        <v>164</v>
      </c>
      <c r="AI353" s="67"/>
      <c r="AJ353" s="69" t="str">
        <f t="shared" si="764"/>
        <v>Hørsholm</v>
      </c>
      <c r="AK353" s="69" t="str">
        <f t="shared" si="681"/>
        <v>Hovedstadskommuner</v>
      </c>
      <c r="AL353" s="69"/>
      <c r="AM353" s="69" t="s">
        <v>53</v>
      </c>
      <c r="AN353" s="69" t="b">
        <f t="shared" si="682"/>
        <v>1</v>
      </c>
      <c r="AO353" s="69" t="b">
        <f t="shared" si="682"/>
        <v>0</v>
      </c>
      <c r="AP353" s="29"/>
      <c r="AQ353" s="36">
        <f t="shared" si="695"/>
        <v>0</v>
      </c>
      <c r="AR353" s="36">
        <f t="shared" ca="1" si="767"/>
        <v>0</v>
      </c>
      <c r="AS353" s="36">
        <f t="shared" ca="1" si="768"/>
        <v>0</v>
      </c>
      <c r="AT353" s="36">
        <f t="shared" ca="1" si="769"/>
        <v>0</v>
      </c>
      <c r="AU353" s="36">
        <f t="shared" ca="1" si="770"/>
        <v>0</v>
      </c>
      <c r="AV353" s="36">
        <f t="shared" ca="1" si="771"/>
        <v>0</v>
      </c>
      <c r="AW353" s="36">
        <f t="shared" ca="1" si="772"/>
        <v>0</v>
      </c>
      <c r="AX353" s="36">
        <f t="shared" ca="1" si="773"/>
        <v>0</v>
      </c>
      <c r="AY353" s="36">
        <f t="shared" ca="1" si="774"/>
        <v>0</v>
      </c>
      <c r="AZ353" s="36">
        <f t="shared" ca="1" si="775"/>
        <v>0</v>
      </c>
      <c r="BA353" s="36">
        <f t="shared" ca="1" si="692"/>
        <v>0</v>
      </c>
      <c r="BB353" s="36">
        <f t="shared" ca="1" si="692"/>
        <v>0</v>
      </c>
      <c r="BC353" s="30"/>
    </row>
    <row r="354" spans="1:55" x14ac:dyDescent="0.25">
      <c r="A354" s="32"/>
      <c r="B354" s="35" t="s">
        <v>54</v>
      </c>
      <c r="C354" s="36">
        <f t="shared" ref="C354:L354" ca="1" si="790">IFERROR(C149-C$107,"")</f>
        <v>0</v>
      </c>
      <c r="D354" s="36">
        <f t="shared" ca="1" si="790"/>
        <v>0</v>
      </c>
      <c r="E354" s="36">
        <f t="shared" ca="1" si="790"/>
        <v>0</v>
      </c>
      <c r="F354" s="36">
        <f t="shared" ca="1" si="790"/>
        <v>0</v>
      </c>
      <c r="G354" s="36">
        <f t="shared" ca="1" si="790"/>
        <v>0</v>
      </c>
      <c r="H354" s="36">
        <f t="shared" ca="1" si="790"/>
        <v>0</v>
      </c>
      <c r="I354" s="36">
        <f t="shared" ca="1" si="790"/>
        <v>0</v>
      </c>
      <c r="J354" s="36">
        <f t="shared" ca="1" si="790"/>
        <v>0</v>
      </c>
      <c r="K354" s="36">
        <f t="shared" ca="1" si="790"/>
        <v>0</v>
      </c>
      <c r="L354" s="36">
        <f t="shared" ca="1" si="790"/>
        <v>0</v>
      </c>
      <c r="M354" s="36">
        <f t="shared" ref="M354:N354" ca="1" si="791">IFERROR(M149-M$107,"")</f>
        <v>0</v>
      </c>
      <c r="N354" s="36" t="str">
        <f t="shared" ca="1" si="791"/>
        <v/>
      </c>
      <c r="O354" s="32"/>
      <c r="P354" s="35" t="s">
        <v>54</v>
      </c>
      <c r="Q354" s="36">
        <f t="shared" ca="1" si="680"/>
        <v>0</v>
      </c>
      <c r="R354" s="36">
        <f t="shared" ca="1" si="724"/>
        <v>0</v>
      </c>
      <c r="S354" s="36">
        <f t="shared" ca="1" si="725"/>
        <v>0</v>
      </c>
      <c r="T354" s="36">
        <f t="shared" ca="1" si="726"/>
        <v>0</v>
      </c>
      <c r="U354" s="36">
        <f t="shared" ca="1" si="727"/>
        <v>0</v>
      </c>
      <c r="V354" s="36">
        <f t="shared" ca="1" si="728"/>
        <v>0</v>
      </c>
      <c r="W354" s="36">
        <f t="shared" ca="1" si="729"/>
        <v>0</v>
      </c>
      <c r="X354" s="36">
        <f t="shared" ca="1" si="730"/>
        <v>0</v>
      </c>
      <c r="Y354" s="36">
        <f t="shared" ca="1" si="731"/>
        <v>0</v>
      </c>
      <c r="Z354" s="36">
        <f t="shared" ca="1" si="731"/>
        <v>0</v>
      </c>
      <c r="AA354" s="39"/>
      <c r="AB354" s="39"/>
      <c r="AC354" s="32">
        <v>42</v>
      </c>
      <c r="AD354" s="35" t="str">
        <f>IF(Analyse!J47="X",Analyse!H47,"")</f>
        <v/>
      </c>
      <c r="AE354" s="36">
        <f>IF(AD354="",0,IF(Analyse!$H$117=$C$312,SUM(BEREGNING!Q354:Z354),IF(Analyse!$H$117=$D$312,SUM(BEREGNING!R354:Z354),IF(Analyse!$H$117=$E$312,SUM(BEREGNING!S354:Z354),IF(Analyse!$H$117=$F$312,SUM(BEREGNING!T354:Z354),IF(Analyse!$H$117=$G$312,SUM(BEREGNING!U354:Z354),IF(Analyse!$H$117=$H$312,SUM(BEREGNING!V354:Z354),IF(Analyse!$H$117=$I$312,SUM(BEREGNING!W354:Z354),IF(Analyse!$H$117=$J$312,SUM(BEREGNING!X354:Z354),IF(Analyse!$H$117=$K$312,SUM(BEREGNING!Y354:Z354),IF(Analyse!$H$117=$L$312,SUM(BEREGNING!Z354:Z354),"")))))))))))</f>
        <v>0</v>
      </c>
      <c r="AF354" s="29"/>
      <c r="AG354" s="67" t="s">
        <v>86</v>
      </c>
      <c r="AH354" s="67" t="s">
        <v>164</v>
      </c>
      <c r="AI354" s="67"/>
      <c r="AJ354" s="69" t="str">
        <f t="shared" si="764"/>
        <v>Ikast-Brande</v>
      </c>
      <c r="AK354" s="69" t="str">
        <f t="shared" si="681"/>
        <v>Oplandskommuner</v>
      </c>
      <c r="AL354" s="69"/>
      <c r="AM354" s="69" t="s">
        <v>54</v>
      </c>
      <c r="AN354" s="69" t="b">
        <f t="shared" si="682"/>
        <v>1</v>
      </c>
      <c r="AO354" s="69" t="b">
        <f t="shared" si="682"/>
        <v>0</v>
      </c>
      <c r="AP354" s="29"/>
      <c r="AQ354" s="36">
        <f t="shared" si="695"/>
        <v>0</v>
      </c>
      <c r="AR354" s="36">
        <f t="shared" ca="1" si="767"/>
        <v>0</v>
      </c>
      <c r="AS354" s="36">
        <f t="shared" ca="1" si="768"/>
        <v>0</v>
      </c>
      <c r="AT354" s="36">
        <f t="shared" ca="1" si="769"/>
        <v>0</v>
      </c>
      <c r="AU354" s="36">
        <f t="shared" ca="1" si="770"/>
        <v>0</v>
      </c>
      <c r="AV354" s="36">
        <f t="shared" ca="1" si="771"/>
        <v>0</v>
      </c>
      <c r="AW354" s="36">
        <f t="shared" ca="1" si="772"/>
        <v>0</v>
      </c>
      <c r="AX354" s="36">
        <f t="shared" ca="1" si="773"/>
        <v>0</v>
      </c>
      <c r="AY354" s="36">
        <f t="shared" ca="1" si="774"/>
        <v>0</v>
      </c>
      <c r="AZ354" s="36">
        <f t="shared" ca="1" si="775"/>
        <v>0</v>
      </c>
      <c r="BA354" s="36">
        <f t="shared" ca="1" si="692"/>
        <v>0</v>
      </c>
      <c r="BB354" s="36">
        <f t="shared" ca="1" si="692"/>
        <v>0</v>
      </c>
      <c r="BC354" s="30"/>
    </row>
    <row r="355" spans="1:55" x14ac:dyDescent="0.25">
      <c r="A355" s="32"/>
      <c r="B355" s="35" t="s">
        <v>55</v>
      </c>
      <c r="C355" s="36">
        <f t="shared" ref="C355:L355" ca="1" si="792">IFERROR(C150-C$107,"")</f>
        <v>0</v>
      </c>
      <c r="D355" s="36">
        <f t="shared" ca="1" si="792"/>
        <v>0</v>
      </c>
      <c r="E355" s="36">
        <f t="shared" ca="1" si="792"/>
        <v>0</v>
      </c>
      <c r="F355" s="36">
        <f t="shared" ca="1" si="792"/>
        <v>0</v>
      </c>
      <c r="G355" s="36">
        <f t="shared" ca="1" si="792"/>
        <v>0</v>
      </c>
      <c r="H355" s="36">
        <f t="shared" ca="1" si="792"/>
        <v>0</v>
      </c>
      <c r="I355" s="36">
        <f t="shared" ca="1" si="792"/>
        <v>0</v>
      </c>
      <c r="J355" s="36">
        <f t="shared" ca="1" si="792"/>
        <v>0</v>
      </c>
      <c r="K355" s="36">
        <f t="shared" ca="1" si="792"/>
        <v>0</v>
      </c>
      <c r="L355" s="36">
        <f t="shared" ca="1" si="792"/>
        <v>0</v>
      </c>
      <c r="M355" s="36">
        <f t="shared" ref="M355:N355" ca="1" si="793">IFERROR(M150-M$107,"")</f>
        <v>0</v>
      </c>
      <c r="N355" s="36" t="str">
        <f t="shared" ca="1" si="793"/>
        <v/>
      </c>
      <c r="O355" s="32"/>
      <c r="P355" s="35" t="s">
        <v>55</v>
      </c>
      <c r="Q355" s="36">
        <f t="shared" ca="1" si="680"/>
        <v>0</v>
      </c>
      <c r="R355" s="36">
        <f t="shared" ca="1" si="724"/>
        <v>0</v>
      </c>
      <c r="S355" s="36">
        <f t="shared" ca="1" si="725"/>
        <v>0</v>
      </c>
      <c r="T355" s="36">
        <f t="shared" ca="1" si="726"/>
        <v>0</v>
      </c>
      <c r="U355" s="36">
        <f t="shared" ca="1" si="727"/>
        <v>0</v>
      </c>
      <c r="V355" s="36">
        <f t="shared" ca="1" si="728"/>
        <v>0</v>
      </c>
      <c r="W355" s="36">
        <f t="shared" ca="1" si="729"/>
        <v>0</v>
      </c>
      <c r="X355" s="36">
        <f t="shared" ca="1" si="730"/>
        <v>0</v>
      </c>
      <c r="Y355" s="36">
        <f t="shared" ca="1" si="731"/>
        <v>0</v>
      </c>
      <c r="Z355" s="36">
        <f t="shared" ca="1" si="731"/>
        <v>0</v>
      </c>
      <c r="AA355" s="39"/>
      <c r="AB355" s="39"/>
      <c r="AC355" s="32">
        <v>43</v>
      </c>
      <c r="AD355" s="35" t="str">
        <f>IF(Analyse!J48="X",Analyse!H48,"")</f>
        <v/>
      </c>
      <c r="AE355" s="36">
        <f>IF(AD355="",0,IF(Analyse!$H$117=$C$312,SUM(BEREGNING!Q355:Z355),IF(Analyse!$H$117=$D$312,SUM(BEREGNING!R355:Z355),IF(Analyse!$H$117=$E$312,SUM(BEREGNING!S355:Z355),IF(Analyse!$H$117=$F$312,SUM(BEREGNING!T355:Z355),IF(Analyse!$H$117=$G$312,SUM(BEREGNING!U355:Z355),IF(Analyse!$H$117=$H$312,SUM(BEREGNING!V355:Z355),IF(Analyse!$H$117=$I$312,SUM(BEREGNING!W355:Z355),IF(Analyse!$H$117=$J$312,SUM(BEREGNING!X355:Z355),IF(Analyse!$H$117=$K$312,SUM(BEREGNING!Y355:Z355),IF(Analyse!$H$117=$L$312,SUM(BEREGNING!Z355:Z355),"")))))))))))</f>
        <v>0</v>
      </c>
      <c r="AF355" s="29"/>
      <c r="AG355" s="67" t="s">
        <v>105</v>
      </c>
      <c r="AH355" s="67" t="s">
        <v>164</v>
      </c>
      <c r="AI355" s="67"/>
      <c r="AJ355" s="69" t="str">
        <f t="shared" si="764"/>
        <v>Ishøj</v>
      </c>
      <c r="AK355" s="69" t="str">
        <f t="shared" si="681"/>
        <v>Hovedstadskommuner</v>
      </c>
      <c r="AL355" s="69"/>
      <c r="AM355" s="69" t="s">
        <v>55</v>
      </c>
      <c r="AN355" s="69" t="b">
        <f t="shared" si="682"/>
        <v>1</v>
      </c>
      <c r="AO355" s="69" t="b">
        <f t="shared" si="682"/>
        <v>0</v>
      </c>
      <c r="AP355" s="29"/>
      <c r="AQ355" s="36">
        <f t="shared" si="695"/>
        <v>0</v>
      </c>
      <c r="AR355" s="36">
        <f t="shared" ca="1" si="767"/>
        <v>0</v>
      </c>
      <c r="AS355" s="36">
        <f t="shared" ca="1" si="768"/>
        <v>0</v>
      </c>
      <c r="AT355" s="36">
        <f t="shared" ca="1" si="769"/>
        <v>0</v>
      </c>
      <c r="AU355" s="36">
        <f t="shared" ca="1" si="770"/>
        <v>0</v>
      </c>
      <c r="AV355" s="36">
        <f t="shared" ca="1" si="771"/>
        <v>0</v>
      </c>
      <c r="AW355" s="36">
        <f t="shared" ca="1" si="772"/>
        <v>0</v>
      </c>
      <c r="AX355" s="36">
        <f t="shared" ca="1" si="773"/>
        <v>0</v>
      </c>
      <c r="AY355" s="36">
        <f t="shared" ca="1" si="774"/>
        <v>0</v>
      </c>
      <c r="AZ355" s="36">
        <f t="shared" ca="1" si="775"/>
        <v>0</v>
      </c>
      <c r="BA355" s="36">
        <f t="shared" ca="1" si="692"/>
        <v>0</v>
      </c>
      <c r="BB355" s="36">
        <f t="shared" ca="1" si="692"/>
        <v>0</v>
      </c>
      <c r="BC355" s="30"/>
    </row>
    <row r="356" spans="1:55" x14ac:dyDescent="0.25">
      <c r="A356" s="32"/>
      <c r="B356" s="35" t="s">
        <v>56</v>
      </c>
      <c r="C356" s="36">
        <f t="shared" ref="C356:L356" ca="1" si="794">IFERROR(C151-C$107,"")</f>
        <v>0</v>
      </c>
      <c r="D356" s="36">
        <f t="shared" ca="1" si="794"/>
        <v>0</v>
      </c>
      <c r="E356" s="36">
        <f t="shared" ca="1" si="794"/>
        <v>0</v>
      </c>
      <c r="F356" s="36">
        <f t="shared" ca="1" si="794"/>
        <v>0</v>
      </c>
      <c r="G356" s="36">
        <f t="shared" ca="1" si="794"/>
        <v>0</v>
      </c>
      <c r="H356" s="36">
        <f t="shared" ca="1" si="794"/>
        <v>0</v>
      </c>
      <c r="I356" s="36">
        <f t="shared" ca="1" si="794"/>
        <v>0</v>
      </c>
      <c r="J356" s="36">
        <f t="shared" ca="1" si="794"/>
        <v>0</v>
      </c>
      <c r="K356" s="36">
        <f t="shared" ca="1" si="794"/>
        <v>0</v>
      </c>
      <c r="L356" s="36">
        <f t="shared" ca="1" si="794"/>
        <v>0</v>
      </c>
      <c r="M356" s="36">
        <f t="shared" ref="M356:N356" ca="1" si="795">IFERROR(M151-M$107,"")</f>
        <v>0</v>
      </c>
      <c r="N356" s="36" t="str">
        <f t="shared" ca="1" si="795"/>
        <v/>
      </c>
      <c r="O356" s="32"/>
      <c r="P356" s="35" t="s">
        <v>56</v>
      </c>
      <c r="Q356" s="36">
        <f t="shared" ca="1" si="680"/>
        <v>0</v>
      </c>
      <c r="R356" s="36">
        <f t="shared" ca="1" si="724"/>
        <v>0</v>
      </c>
      <c r="S356" s="36">
        <f t="shared" ca="1" si="725"/>
        <v>0</v>
      </c>
      <c r="T356" s="36">
        <f t="shared" ca="1" si="726"/>
        <v>0</v>
      </c>
      <c r="U356" s="36">
        <f t="shared" ca="1" si="727"/>
        <v>0</v>
      </c>
      <c r="V356" s="36">
        <f t="shared" ca="1" si="728"/>
        <v>0</v>
      </c>
      <c r="W356" s="36">
        <f t="shared" ca="1" si="729"/>
        <v>0</v>
      </c>
      <c r="X356" s="36">
        <f t="shared" ca="1" si="730"/>
        <v>0</v>
      </c>
      <c r="Y356" s="36">
        <f t="shared" ca="1" si="731"/>
        <v>0</v>
      </c>
      <c r="Z356" s="36">
        <f t="shared" ca="1" si="731"/>
        <v>0</v>
      </c>
      <c r="AA356" s="39"/>
      <c r="AB356" s="39"/>
      <c r="AC356" s="32">
        <v>44</v>
      </c>
      <c r="AD356" s="35" t="str">
        <f>IF(Analyse!J49="X",Analyse!H49,"")</f>
        <v/>
      </c>
      <c r="AE356" s="36">
        <f>IF(AD356="",0,IF(Analyse!$H$117=$C$312,SUM(BEREGNING!Q356:Z356),IF(Analyse!$H$117=$D$312,SUM(BEREGNING!R356:Z356),IF(Analyse!$H$117=$E$312,SUM(BEREGNING!S356:Z356),IF(Analyse!$H$117=$F$312,SUM(BEREGNING!T356:Z356),IF(Analyse!$H$117=$G$312,SUM(BEREGNING!U356:Z356),IF(Analyse!$H$117=$H$312,SUM(BEREGNING!V356:Z356),IF(Analyse!$H$117=$I$312,SUM(BEREGNING!W356:Z356),IF(Analyse!$H$117=$J$312,SUM(BEREGNING!X356:Z356),IF(Analyse!$H$117=$K$312,SUM(BEREGNING!Y356:Z356),IF(Analyse!$H$117=$L$312,SUM(BEREGNING!Z356:Z356),"")))))))))))</f>
        <v>0</v>
      </c>
      <c r="AF356" s="29"/>
      <c r="AG356" s="67" t="s">
        <v>27</v>
      </c>
      <c r="AH356" s="67" t="s">
        <v>165</v>
      </c>
      <c r="AI356" s="67"/>
      <c r="AJ356" s="69" t="str">
        <f t="shared" si="764"/>
        <v>Jammerbugt</v>
      </c>
      <c r="AK356" s="69" t="str">
        <f t="shared" si="681"/>
        <v>Landkommuner</v>
      </c>
      <c r="AL356" s="69"/>
      <c r="AM356" s="69" t="s">
        <v>56</v>
      </c>
      <c r="AN356" s="69" t="b">
        <f t="shared" si="682"/>
        <v>1</v>
      </c>
      <c r="AO356" s="69" t="b">
        <f t="shared" si="682"/>
        <v>0</v>
      </c>
      <c r="AP356" s="29"/>
      <c r="AQ356" s="36">
        <f t="shared" si="695"/>
        <v>0</v>
      </c>
      <c r="AR356" s="36">
        <f t="shared" ca="1" si="767"/>
        <v>0</v>
      </c>
      <c r="AS356" s="36">
        <f t="shared" ca="1" si="768"/>
        <v>0</v>
      </c>
      <c r="AT356" s="36">
        <f t="shared" ca="1" si="769"/>
        <v>0</v>
      </c>
      <c r="AU356" s="36">
        <f t="shared" ca="1" si="770"/>
        <v>0</v>
      </c>
      <c r="AV356" s="36">
        <f t="shared" ca="1" si="771"/>
        <v>0</v>
      </c>
      <c r="AW356" s="36">
        <f t="shared" ca="1" si="772"/>
        <v>0</v>
      </c>
      <c r="AX356" s="36">
        <f t="shared" ca="1" si="773"/>
        <v>0</v>
      </c>
      <c r="AY356" s="36">
        <f t="shared" ca="1" si="774"/>
        <v>0</v>
      </c>
      <c r="AZ356" s="36">
        <f t="shared" ca="1" si="775"/>
        <v>0</v>
      </c>
      <c r="BA356" s="36">
        <f t="shared" ca="1" si="692"/>
        <v>0</v>
      </c>
      <c r="BB356" s="36">
        <f t="shared" ca="1" si="692"/>
        <v>0</v>
      </c>
      <c r="BC356" s="30"/>
    </row>
    <row r="357" spans="1:55" x14ac:dyDescent="0.25">
      <c r="A357" s="32"/>
      <c r="B357" s="35" t="s">
        <v>57</v>
      </c>
      <c r="C357" s="36">
        <f t="shared" ref="C357:L357" ca="1" si="796">IFERROR(C152-C$107,"")</f>
        <v>0</v>
      </c>
      <c r="D357" s="36">
        <f t="shared" ca="1" si="796"/>
        <v>0</v>
      </c>
      <c r="E357" s="36">
        <f t="shared" ca="1" si="796"/>
        <v>0</v>
      </c>
      <c r="F357" s="36">
        <f t="shared" ca="1" si="796"/>
        <v>0</v>
      </c>
      <c r="G357" s="36">
        <f t="shared" ca="1" si="796"/>
        <v>0</v>
      </c>
      <c r="H357" s="36">
        <f t="shared" ca="1" si="796"/>
        <v>0</v>
      </c>
      <c r="I357" s="36">
        <f t="shared" ca="1" si="796"/>
        <v>0</v>
      </c>
      <c r="J357" s="36">
        <f t="shared" ca="1" si="796"/>
        <v>0</v>
      </c>
      <c r="K357" s="36">
        <f t="shared" ca="1" si="796"/>
        <v>0</v>
      </c>
      <c r="L357" s="36">
        <f t="shared" ca="1" si="796"/>
        <v>0</v>
      </c>
      <c r="M357" s="36">
        <f t="shared" ref="M357:N357" ca="1" si="797">IFERROR(M152-M$107,"")</f>
        <v>0</v>
      </c>
      <c r="N357" s="36" t="str">
        <f t="shared" ca="1" si="797"/>
        <v/>
      </c>
      <c r="O357" s="32"/>
      <c r="P357" s="35" t="s">
        <v>57</v>
      </c>
      <c r="Q357" s="36">
        <f t="shared" ca="1" si="680"/>
        <v>0</v>
      </c>
      <c r="R357" s="36">
        <f t="shared" ca="1" si="724"/>
        <v>0</v>
      </c>
      <c r="S357" s="36">
        <f t="shared" ca="1" si="725"/>
        <v>0</v>
      </c>
      <c r="T357" s="36">
        <f t="shared" ca="1" si="726"/>
        <v>0</v>
      </c>
      <c r="U357" s="36">
        <f t="shared" ca="1" si="727"/>
        <v>0</v>
      </c>
      <c r="V357" s="36">
        <f t="shared" ca="1" si="728"/>
        <v>0</v>
      </c>
      <c r="W357" s="36">
        <f t="shared" ca="1" si="729"/>
        <v>0</v>
      </c>
      <c r="X357" s="36">
        <f t="shared" ca="1" si="730"/>
        <v>0</v>
      </c>
      <c r="Y357" s="36">
        <f t="shared" ca="1" si="731"/>
        <v>0</v>
      </c>
      <c r="Z357" s="36">
        <f t="shared" ca="1" si="731"/>
        <v>0</v>
      </c>
      <c r="AA357" s="39"/>
      <c r="AB357" s="39"/>
      <c r="AC357" s="32">
        <v>45</v>
      </c>
      <c r="AD357" s="35" t="str">
        <f>IF(Analyse!J50="X",Analyse!H50,"")</f>
        <v/>
      </c>
      <c r="AE357" s="36">
        <f>IF(AD357="",0,IF(Analyse!$H$117=$C$312,SUM(BEREGNING!Q357:Z357),IF(Analyse!$H$117=$D$312,SUM(BEREGNING!R357:Z357),IF(Analyse!$H$117=$E$312,SUM(BEREGNING!S357:Z357),IF(Analyse!$H$117=$F$312,SUM(BEREGNING!T357:Z357),IF(Analyse!$H$117=$G$312,SUM(BEREGNING!U357:Z357),IF(Analyse!$H$117=$H$312,SUM(BEREGNING!V357:Z357),IF(Analyse!$H$117=$I$312,SUM(BEREGNING!W357:Z357),IF(Analyse!$H$117=$J$312,SUM(BEREGNING!X357:Z357),IF(Analyse!$H$117=$K$312,SUM(BEREGNING!Y357:Z357),IF(Analyse!$H$117=$L$312,SUM(BEREGNING!Z357:Z357),"")))))))))))</f>
        <v>0</v>
      </c>
      <c r="AF357" s="29"/>
      <c r="AG357" s="67" t="s">
        <v>31</v>
      </c>
      <c r="AH357" s="67" t="s">
        <v>165</v>
      </c>
      <c r="AI357" s="67"/>
      <c r="AJ357" s="69" t="str">
        <f t="shared" si="764"/>
        <v>Kalundborg</v>
      </c>
      <c r="AK357" s="69" t="str">
        <f t="shared" si="681"/>
        <v>Landkommuner</v>
      </c>
      <c r="AL357" s="69"/>
      <c r="AM357" s="69" t="s">
        <v>57</v>
      </c>
      <c r="AN357" s="69" t="b">
        <f t="shared" si="682"/>
        <v>1</v>
      </c>
      <c r="AO357" s="69" t="b">
        <f t="shared" si="682"/>
        <v>0</v>
      </c>
      <c r="AP357" s="29"/>
      <c r="AQ357" s="36">
        <f t="shared" si="695"/>
        <v>0</v>
      </c>
      <c r="AR357" s="36">
        <f t="shared" ca="1" si="767"/>
        <v>0</v>
      </c>
      <c r="AS357" s="36">
        <f t="shared" ca="1" si="768"/>
        <v>0</v>
      </c>
      <c r="AT357" s="36">
        <f t="shared" ca="1" si="769"/>
        <v>0</v>
      </c>
      <c r="AU357" s="36">
        <f t="shared" ca="1" si="770"/>
        <v>0</v>
      </c>
      <c r="AV357" s="36">
        <f t="shared" ca="1" si="771"/>
        <v>0</v>
      </c>
      <c r="AW357" s="36">
        <f t="shared" ca="1" si="772"/>
        <v>0</v>
      </c>
      <c r="AX357" s="36">
        <f t="shared" ca="1" si="773"/>
        <v>0</v>
      </c>
      <c r="AY357" s="36">
        <f t="shared" ca="1" si="774"/>
        <v>0</v>
      </c>
      <c r="AZ357" s="36">
        <f t="shared" ca="1" si="775"/>
        <v>0</v>
      </c>
      <c r="BA357" s="36">
        <f t="shared" ca="1" si="692"/>
        <v>0</v>
      </c>
      <c r="BB357" s="36">
        <f t="shared" ca="1" si="692"/>
        <v>0</v>
      </c>
      <c r="BC357" s="30"/>
    </row>
    <row r="358" spans="1:55" x14ac:dyDescent="0.25">
      <c r="A358" s="32"/>
      <c r="B358" s="35" t="s">
        <v>58</v>
      </c>
      <c r="C358" s="36">
        <f t="shared" ref="C358:L358" ca="1" si="798">IFERROR(C153-C$107,"")</f>
        <v>0</v>
      </c>
      <c r="D358" s="36">
        <f t="shared" ca="1" si="798"/>
        <v>0</v>
      </c>
      <c r="E358" s="36">
        <f t="shared" ca="1" si="798"/>
        <v>0</v>
      </c>
      <c r="F358" s="36">
        <f t="shared" ca="1" si="798"/>
        <v>0</v>
      </c>
      <c r="G358" s="36">
        <f t="shared" ca="1" si="798"/>
        <v>0</v>
      </c>
      <c r="H358" s="36">
        <f t="shared" ca="1" si="798"/>
        <v>0</v>
      </c>
      <c r="I358" s="36">
        <f t="shared" ca="1" si="798"/>
        <v>0</v>
      </c>
      <c r="J358" s="36">
        <f t="shared" ca="1" si="798"/>
        <v>0</v>
      </c>
      <c r="K358" s="36">
        <f t="shared" ca="1" si="798"/>
        <v>0</v>
      </c>
      <c r="L358" s="36">
        <f t="shared" ca="1" si="798"/>
        <v>0</v>
      </c>
      <c r="M358" s="36">
        <f t="shared" ref="M358:N358" ca="1" si="799">IFERROR(M153-M$107,"")</f>
        <v>0</v>
      </c>
      <c r="N358" s="36" t="str">
        <f t="shared" ca="1" si="799"/>
        <v/>
      </c>
      <c r="O358" s="32"/>
      <c r="P358" s="35" t="s">
        <v>58</v>
      </c>
      <c r="Q358" s="36">
        <f t="shared" ca="1" si="680"/>
        <v>0</v>
      </c>
      <c r="R358" s="36">
        <f t="shared" ca="1" si="724"/>
        <v>0</v>
      </c>
      <c r="S358" s="36">
        <f t="shared" ca="1" si="725"/>
        <v>0</v>
      </c>
      <c r="T358" s="36">
        <f t="shared" ca="1" si="726"/>
        <v>0</v>
      </c>
      <c r="U358" s="36">
        <f t="shared" ca="1" si="727"/>
        <v>0</v>
      </c>
      <c r="V358" s="36">
        <f t="shared" ca="1" si="728"/>
        <v>0</v>
      </c>
      <c r="W358" s="36">
        <f t="shared" ca="1" si="729"/>
        <v>0</v>
      </c>
      <c r="X358" s="36">
        <f t="shared" ca="1" si="730"/>
        <v>0</v>
      </c>
      <c r="Y358" s="36">
        <f t="shared" ca="1" si="731"/>
        <v>0</v>
      </c>
      <c r="Z358" s="36">
        <f t="shared" ca="1" si="731"/>
        <v>0</v>
      </c>
      <c r="AA358" s="39"/>
      <c r="AB358" s="39"/>
      <c r="AC358" s="32">
        <v>46</v>
      </c>
      <c r="AD358" s="35" t="str">
        <f>IF(Analyse!J51="X",Analyse!H51,"")</f>
        <v/>
      </c>
      <c r="AE358" s="36">
        <f>IF(AD358="",0,IF(Analyse!$H$117=$C$312,SUM(BEREGNING!Q358:Z358),IF(Analyse!$H$117=$D$312,SUM(BEREGNING!R358:Z358),IF(Analyse!$H$117=$E$312,SUM(BEREGNING!S358:Z358),IF(Analyse!$H$117=$F$312,SUM(BEREGNING!T358:Z358),IF(Analyse!$H$117=$G$312,SUM(BEREGNING!U358:Z358),IF(Analyse!$H$117=$H$312,SUM(BEREGNING!V358:Z358),IF(Analyse!$H$117=$I$312,SUM(BEREGNING!W358:Z358),IF(Analyse!$H$117=$J$312,SUM(BEREGNING!X358:Z358),IF(Analyse!$H$117=$K$312,SUM(BEREGNING!Y358:Z358),IF(Analyse!$H$117=$L$312,SUM(BEREGNING!Z358:Z358),"")))))))))))</f>
        <v>0</v>
      </c>
      <c r="AF358" s="29"/>
      <c r="AG358" s="67" t="s">
        <v>41</v>
      </c>
      <c r="AH358" s="67" t="s">
        <v>165</v>
      </c>
      <c r="AI358" s="67"/>
      <c r="AJ358" s="69" t="str">
        <f t="shared" si="764"/>
        <v>Kerteminde</v>
      </c>
      <c r="AK358" s="69" t="str">
        <f t="shared" si="681"/>
        <v>Oplandskommuner</v>
      </c>
      <c r="AL358" s="69"/>
      <c r="AM358" s="69" t="s">
        <v>58</v>
      </c>
      <c r="AN358" s="69" t="b">
        <f t="shared" si="682"/>
        <v>1</v>
      </c>
      <c r="AO358" s="69" t="b">
        <f t="shared" si="682"/>
        <v>0</v>
      </c>
      <c r="AP358" s="29"/>
      <c r="AQ358" s="36">
        <f t="shared" si="695"/>
        <v>0</v>
      </c>
      <c r="AR358" s="36">
        <f t="shared" ca="1" si="767"/>
        <v>0</v>
      </c>
      <c r="AS358" s="36">
        <f t="shared" ca="1" si="768"/>
        <v>0</v>
      </c>
      <c r="AT358" s="36">
        <f t="shared" ca="1" si="769"/>
        <v>0</v>
      </c>
      <c r="AU358" s="36">
        <f t="shared" ca="1" si="770"/>
        <v>0</v>
      </c>
      <c r="AV358" s="36">
        <f t="shared" ca="1" si="771"/>
        <v>0</v>
      </c>
      <c r="AW358" s="36">
        <f t="shared" ca="1" si="772"/>
        <v>0</v>
      </c>
      <c r="AX358" s="36">
        <f t="shared" ca="1" si="773"/>
        <v>0</v>
      </c>
      <c r="AY358" s="36">
        <f t="shared" ca="1" si="774"/>
        <v>0</v>
      </c>
      <c r="AZ358" s="36">
        <f t="shared" ca="1" si="775"/>
        <v>0</v>
      </c>
      <c r="BA358" s="36">
        <f t="shared" ca="1" si="692"/>
        <v>0</v>
      </c>
      <c r="BB358" s="36">
        <f t="shared" ca="1" si="692"/>
        <v>0</v>
      </c>
      <c r="BC358" s="30"/>
    </row>
    <row r="359" spans="1:55" x14ac:dyDescent="0.25">
      <c r="A359" s="32"/>
      <c r="B359" s="35" t="s">
        <v>59</v>
      </c>
      <c r="C359" s="36">
        <f t="shared" ref="C359:L359" ca="1" si="800">IFERROR(C154-C$107,"")</f>
        <v>0</v>
      </c>
      <c r="D359" s="36">
        <f t="shared" ca="1" si="800"/>
        <v>0</v>
      </c>
      <c r="E359" s="36">
        <f t="shared" ca="1" si="800"/>
        <v>0</v>
      </c>
      <c r="F359" s="36">
        <f t="shared" ca="1" si="800"/>
        <v>0</v>
      </c>
      <c r="G359" s="36">
        <f t="shared" ca="1" si="800"/>
        <v>0</v>
      </c>
      <c r="H359" s="36">
        <f t="shared" ca="1" si="800"/>
        <v>0</v>
      </c>
      <c r="I359" s="36">
        <f t="shared" ca="1" si="800"/>
        <v>0</v>
      </c>
      <c r="J359" s="36">
        <f t="shared" ca="1" si="800"/>
        <v>0</v>
      </c>
      <c r="K359" s="36">
        <f t="shared" ca="1" si="800"/>
        <v>0</v>
      </c>
      <c r="L359" s="36">
        <f t="shared" ca="1" si="800"/>
        <v>0</v>
      </c>
      <c r="M359" s="36">
        <f t="shared" ref="M359:N359" ca="1" si="801">IFERROR(M154-M$107,"")</f>
        <v>0</v>
      </c>
      <c r="N359" s="36" t="str">
        <f t="shared" ca="1" si="801"/>
        <v/>
      </c>
      <c r="O359" s="32"/>
      <c r="P359" s="35" t="s">
        <v>59</v>
      </c>
      <c r="Q359" s="36">
        <f t="shared" ca="1" si="680"/>
        <v>0</v>
      </c>
      <c r="R359" s="36">
        <f t="shared" ca="1" si="724"/>
        <v>0</v>
      </c>
      <c r="S359" s="36">
        <f t="shared" ca="1" si="725"/>
        <v>0</v>
      </c>
      <c r="T359" s="36">
        <f t="shared" ca="1" si="726"/>
        <v>0</v>
      </c>
      <c r="U359" s="36">
        <f t="shared" ca="1" si="727"/>
        <v>0</v>
      </c>
      <c r="V359" s="36">
        <f t="shared" ca="1" si="728"/>
        <v>0</v>
      </c>
      <c r="W359" s="36">
        <f t="shared" ca="1" si="729"/>
        <v>0</v>
      </c>
      <c r="X359" s="36">
        <f t="shared" ca="1" si="730"/>
        <v>0</v>
      </c>
      <c r="Y359" s="36">
        <f t="shared" ca="1" si="731"/>
        <v>0</v>
      </c>
      <c r="Z359" s="36">
        <f t="shared" ca="1" si="731"/>
        <v>0</v>
      </c>
      <c r="AA359" s="39"/>
      <c r="AB359" s="39"/>
      <c r="AC359" s="32">
        <v>47</v>
      </c>
      <c r="AD359" s="35" t="str">
        <f>IF(Analyse!J52="X",Analyse!H52,"")</f>
        <v/>
      </c>
      <c r="AE359" s="36">
        <f>IF(AD359="",0,IF(Analyse!$H$117=$C$312,SUM(BEREGNING!Q359:Z359),IF(Analyse!$H$117=$D$312,SUM(BEREGNING!R359:Z359),IF(Analyse!$H$117=$E$312,SUM(BEREGNING!S359:Z359),IF(Analyse!$H$117=$F$312,SUM(BEREGNING!T359:Z359),IF(Analyse!$H$117=$G$312,SUM(BEREGNING!U359:Z359),IF(Analyse!$H$117=$H$312,SUM(BEREGNING!V359:Z359),IF(Analyse!$H$117=$I$312,SUM(BEREGNING!W359:Z359),IF(Analyse!$H$117=$J$312,SUM(BEREGNING!X359:Z359),IF(Analyse!$H$117=$K$312,SUM(BEREGNING!Y359:Z359),IF(Analyse!$H$117=$L$312,SUM(BEREGNING!Z359:Z359),"")))))))))))</f>
        <v>0</v>
      </c>
      <c r="AF359" s="29"/>
      <c r="AG359" s="67" t="s">
        <v>38</v>
      </c>
      <c r="AH359" s="67" t="s">
        <v>165</v>
      </c>
      <c r="AI359" s="67"/>
      <c r="AJ359" s="69" t="str">
        <f t="shared" si="764"/>
        <v>Kolding</v>
      </c>
      <c r="AK359" s="69" t="str">
        <f t="shared" si="681"/>
        <v>Provinsbykommuner</v>
      </c>
      <c r="AL359" s="69"/>
      <c r="AM359" s="69" t="s">
        <v>59</v>
      </c>
      <c r="AN359" s="69" t="b">
        <f t="shared" si="682"/>
        <v>1</v>
      </c>
      <c r="AO359" s="69" t="b">
        <f t="shared" si="682"/>
        <v>0</v>
      </c>
      <c r="AP359" s="29"/>
      <c r="AQ359" s="36">
        <f t="shared" si="695"/>
        <v>0</v>
      </c>
      <c r="AR359" s="36">
        <f t="shared" ca="1" si="767"/>
        <v>0</v>
      </c>
      <c r="AS359" s="36">
        <f t="shared" ca="1" si="768"/>
        <v>0</v>
      </c>
      <c r="AT359" s="36">
        <f t="shared" ca="1" si="769"/>
        <v>0</v>
      </c>
      <c r="AU359" s="36">
        <f t="shared" ca="1" si="770"/>
        <v>0</v>
      </c>
      <c r="AV359" s="36">
        <f t="shared" ca="1" si="771"/>
        <v>0</v>
      </c>
      <c r="AW359" s="36">
        <f t="shared" ca="1" si="772"/>
        <v>0</v>
      </c>
      <c r="AX359" s="36">
        <f t="shared" ca="1" si="773"/>
        <v>0</v>
      </c>
      <c r="AY359" s="36">
        <f t="shared" ca="1" si="774"/>
        <v>0</v>
      </c>
      <c r="AZ359" s="36">
        <f t="shared" ca="1" si="775"/>
        <v>0</v>
      </c>
      <c r="BA359" s="36">
        <f t="shared" ca="1" si="692"/>
        <v>0</v>
      </c>
      <c r="BB359" s="36">
        <f t="shared" ca="1" si="692"/>
        <v>0</v>
      </c>
      <c r="BC359" s="30"/>
    </row>
    <row r="360" spans="1:55" x14ac:dyDescent="0.25">
      <c r="A360" s="32"/>
      <c r="B360" s="35" t="s">
        <v>60</v>
      </c>
      <c r="C360" s="36">
        <f t="shared" ref="C360:L360" ca="1" si="802">IFERROR(C155-C$107,"")</f>
        <v>0</v>
      </c>
      <c r="D360" s="36">
        <f t="shared" ca="1" si="802"/>
        <v>0</v>
      </c>
      <c r="E360" s="36">
        <f t="shared" ca="1" si="802"/>
        <v>0</v>
      </c>
      <c r="F360" s="36">
        <f t="shared" ca="1" si="802"/>
        <v>0</v>
      </c>
      <c r="G360" s="36">
        <f t="shared" ca="1" si="802"/>
        <v>0</v>
      </c>
      <c r="H360" s="36">
        <f t="shared" ca="1" si="802"/>
        <v>0</v>
      </c>
      <c r="I360" s="36">
        <f t="shared" ca="1" si="802"/>
        <v>0</v>
      </c>
      <c r="J360" s="36">
        <f t="shared" ca="1" si="802"/>
        <v>0</v>
      </c>
      <c r="K360" s="36">
        <f t="shared" ca="1" si="802"/>
        <v>0</v>
      </c>
      <c r="L360" s="36">
        <f t="shared" ca="1" si="802"/>
        <v>0</v>
      </c>
      <c r="M360" s="36">
        <f t="shared" ref="M360:N360" ca="1" si="803">IFERROR(M155-M$107,"")</f>
        <v>0</v>
      </c>
      <c r="N360" s="36" t="str">
        <f t="shared" ca="1" si="803"/>
        <v/>
      </c>
      <c r="O360" s="32"/>
      <c r="P360" s="35" t="s">
        <v>60</v>
      </c>
      <c r="Q360" s="36">
        <f t="shared" ca="1" si="680"/>
        <v>0</v>
      </c>
      <c r="R360" s="36">
        <f t="shared" ca="1" si="724"/>
        <v>0</v>
      </c>
      <c r="S360" s="36">
        <f t="shared" ca="1" si="725"/>
        <v>0</v>
      </c>
      <c r="T360" s="36">
        <f t="shared" ca="1" si="726"/>
        <v>0</v>
      </c>
      <c r="U360" s="36">
        <f t="shared" ca="1" si="727"/>
        <v>0</v>
      </c>
      <c r="V360" s="36">
        <f t="shared" ca="1" si="728"/>
        <v>0</v>
      </c>
      <c r="W360" s="36">
        <f t="shared" ca="1" si="729"/>
        <v>0</v>
      </c>
      <c r="X360" s="36">
        <f t="shared" ca="1" si="730"/>
        <v>0</v>
      </c>
      <c r="Y360" s="36">
        <f t="shared" ca="1" si="731"/>
        <v>0</v>
      </c>
      <c r="Z360" s="36">
        <f t="shared" ca="1" si="731"/>
        <v>0</v>
      </c>
      <c r="AA360" s="39"/>
      <c r="AB360" s="39"/>
      <c r="AC360" s="32">
        <v>48</v>
      </c>
      <c r="AD360" s="35" t="str">
        <f>IF(Analyse!J53="X",Analyse!H53,"")</f>
        <v/>
      </c>
      <c r="AE360" s="36">
        <f>IF(AD360="",0,IF(Analyse!$H$117=$C$312,SUM(BEREGNING!Q360:Z360),IF(Analyse!$H$117=$D$312,SUM(BEREGNING!R360:Z360),IF(Analyse!$H$117=$E$312,SUM(BEREGNING!S360:Z360),IF(Analyse!$H$117=$F$312,SUM(BEREGNING!T360:Z360),IF(Analyse!$H$117=$G$312,SUM(BEREGNING!U360:Z360),IF(Analyse!$H$117=$H$312,SUM(BEREGNING!V360:Z360),IF(Analyse!$H$117=$I$312,SUM(BEREGNING!W360:Z360),IF(Analyse!$H$117=$J$312,SUM(BEREGNING!X360:Z360),IF(Analyse!$H$117=$K$312,SUM(BEREGNING!Y360:Z360),IF(Analyse!$H$117=$L$312,SUM(BEREGNING!Z360:Z360),"")))))))))))</f>
        <v>0</v>
      </c>
      <c r="AF360" s="29"/>
      <c r="AG360" s="67" t="s">
        <v>48</v>
      </c>
      <c r="AH360" s="67" t="s">
        <v>165</v>
      </c>
      <c r="AI360" s="67"/>
      <c r="AJ360" s="69" t="str">
        <f t="shared" si="764"/>
        <v>København</v>
      </c>
      <c r="AK360" s="69" t="str">
        <f t="shared" si="681"/>
        <v>Hovedstadskommuner</v>
      </c>
      <c r="AL360" s="69"/>
      <c r="AM360" s="69" t="s">
        <v>60</v>
      </c>
      <c r="AN360" s="69" t="b">
        <f t="shared" si="682"/>
        <v>1</v>
      </c>
      <c r="AO360" s="69" t="b">
        <f t="shared" si="682"/>
        <v>0</v>
      </c>
      <c r="AP360" s="29"/>
      <c r="AQ360" s="36">
        <f t="shared" si="695"/>
        <v>0</v>
      </c>
      <c r="AR360" s="36">
        <f t="shared" ca="1" si="767"/>
        <v>0</v>
      </c>
      <c r="AS360" s="36">
        <f t="shared" ca="1" si="768"/>
        <v>0</v>
      </c>
      <c r="AT360" s="36">
        <f t="shared" ca="1" si="769"/>
        <v>0</v>
      </c>
      <c r="AU360" s="36">
        <f t="shared" ca="1" si="770"/>
        <v>0</v>
      </c>
      <c r="AV360" s="36">
        <f t="shared" ca="1" si="771"/>
        <v>0</v>
      </c>
      <c r="AW360" s="36">
        <f t="shared" ca="1" si="772"/>
        <v>0</v>
      </c>
      <c r="AX360" s="36">
        <f t="shared" ca="1" si="773"/>
        <v>0</v>
      </c>
      <c r="AY360" s="36">
        <f t="shared" ca="1" si="774"/>
        <v>0</v>
      </c>
      <c r="AZ360" s="36">
        <f t="shared" ca="1" si="775"/>
        <v>0</v>
      </c>
      <c r="BA360" s="36">
        <f t="shared" ca="1" si="692"/>
        <v>0</v>
      </c>
      <c r="BB360" s="36">
        <f t="shared" ca="1" si="692"/>
        <v>0</v>
      </c>
      <c r="BC360" s="30"/>
    </row>
    <row r="361" spans="1:55" x14ac:dyDescent="0.25">
      <c r="A361" s="32"/>
      <c r="B361" s="35" t="s">
        <v>61</v>
      </c>
      <c r="C361" s="36">
        <f t="shared" ref="C361:L361" ca="1" si="804">IFERROR(C156-C$107,"")</f>
        <v>0</v>
      </c>
      <c r="D361" s="36">
        <f t="shared" ca="1" si="804"/>
        <v>0</v>
      </c>
      <c r="E361" s="36">
        <f t="shared" ca="1" si="804"/>
        <v>0</v>
      </c>
      <c r="F361" s="36">
        <f t="shared" ca="1" si="804"/>
        <v>0</v>
      </c>
      <c r="G361" s="36">
        <f t="shared" ca="1" si="804"/>
        <v>0</v>
      </c>
      <c r="H361" s="36">
        <f t="shared" ca="1" si="804"/>
        <v>0</v>
      </c>
      <c r="I361" s="36">
        <f t="shared" ca="1" si="804"/>
        <v>0</v>
      </c>
      <c r="J361" s="36">
        <f t="shared" ca="1" si="804"/>
        <v>0</v>
      </c>
      <c r="K361" s="36">
        <f t="shared" ca="1" si="804"/>
        <v>0</v>
      </c>
      <c r="L361" s="36">
        <f t="shared" ca="1" si="804"/>
        <v>0</v>
      </c>
      <c r="M361" s="36">
        <f t="shared" ref="M361:N361" ca="1" si="805">IFERROR(M156-M$107,"")</f>
        <v>0</v>
      </c>
      <c r="N361" s="36" t="str">
        <f t="shared" ca="1" si="805"/>
        <v/>
      </c>
      <c r="O361" s="32"/>
      <c r="P361" s="35" t="s">
        <v>61</v>
      </c>
      <c r="Q361" s="36">
        <f t="shared" ca="1" si="680"/>
        <v>0</v>
      </c>
      <c r="R361" s="36">
        <f t="shared" ca="1" si="724"/>
        <v>0</v>
      </c>
      <c r="S361" s="36">
        <f t="shared" ca="1" si="725"/>
        <v>0</v>
      </c>
      <c r="T361" s="36">
        <f t="shared" ca="1" si="726"/>
        <v>0</v>
      </c>
      <c r="U361" s="36">
        <f t="shared" ca="1" si="727"/>
        <v>0</v>
      </c>
      <c r="V361" s="36">
        <f t="shared" ca="1" si="728"/>
        <v>0</v>
      </c>
      <c r="W361" s="36">
        <f t="shared" ca="1" si="729"/>
        <v>0</v>
      </c>
      <c r="X361" s="36">
        <f t="shared" ca="1" si="730"/>
        <v>0</v>
      </c>
      <c r="Y361" s="36">
        <f t="shared" ca="1" si="731"/>
        <v>0</v>
      </c>
      <c r="Z361" s="36">
        <f t="shared" ca="1" si="731"/>
        <v>0</v>
      </c>
      <c r="AA361" s="39"/>
      <c r="AB361" s="39"/>
      <c r="AC361" s="32">
        <v>49</v>
      </c>
      <c r="AD361" s="35" t="str">
        <f>IF(Analyse!J54="X",Analyse!H54,"")</f>
        <v/>
      </c>
      <c r="AE361" s="36">
        <f>IF(AD361="",0,IF(Analyse!$H$117=$C$312,SUM(BEREGNING!Q361:Z361),IF(Analyse!$H$117=$D$312,SUM(BEREGNING!R361:Z361),IF(Analyse!$H$117=$E$312,SUM(BEREGNING!S361:Z361),IF(Analyse!$H$117=$F$312,SUM(BEREGNING!T361:Z361),IF(Analyse!$H$117=$G$312,SUM(BEREGNING!U361:Z361),IF(Analyse!$H$117=$H$312,SUM(BEREGNING!V361:Z361),IF(Analyse!$H$117=$I$312,SUM(BEREGNING!W361:Z361),IF(Analyse!$H$117=$J$312,SUM(BEREGNING!X361:Z361),IF(Analyse!$H$117=$K$312,SUM(BEREGNING!Y361:Z361),IF(Analyse!$H$117=$L$312,SUM(BEREGNING!Z361:Z361),"")))))))))))</f>
        <v>0</v>
      </c>
      <c r="AF361" s="29"/>
      <c r="AG361" s="67" t="s">
        <v>26</v>
      </c>
      <c r="AH361" s="67" t="s">
        <v>165</v>
      </c>
      <c r="AI361" s="67"/>
      <c r="AJ361" s="69" t="str">
        <f t="shared" si="764"/>
        <v>Køge</v>
      </c>
      <c r="AK361" s="69" t="str">
        <f t="shared" si="681"/>
        <v>Provinsbykommuner</v>
      </c>
      <c r="AL361" s="69"/>
      <c r="AM361" s="69" t="s">
        <v>61</v>
      </c>
      <c r="AN361" s="69" t="b">
        <f t="shared" si="682"/>
        <v>1</v>
      </c>
      <c r="AO361" s="69" t="b">
        <f t="shared" si="682"/>
        <v>0</v>
      </c>
      <c r="AP361" s="29"/>
      <c r="AQ361" s="36">
        <f t="shared" si="695"/>
        <v>0</v>
      </c>
      <c r="AR361" s="36">
        <f t="shared" ca="1" si="767"/>
        <v>0</v>
      </c>
      <c r="AS361" s="36">
        <f t="shared" ca="1" si="768"/>
        <v>0</v>
      </c>
      <c r="AT361" s="36">
        <f t="shared" ca="1" si="769"/>
        <v>0</v>
      </c>
      <c r="AU361" s="36">
        <f t="shared" ca="1" si="770"/>
        <v>0</v>
      </c>
      <c r="AV361" s="36">
        <f t="shared" ca="1" si="771"/>
        <v>0</v>
      </c>
      <c r="AW361" s="36">
        <f t="shared" ca="1" si="772"/>
        <v>0</v>
      </c>
      <c r="AX361" s="36">
        <f t="shared" ca="1" si="773"/>
        <v>0</v>
      </c>
      <c r="AY361" s="36">
        <f t="shared" ca="1" si="774"/>
        <v>0</v>
      </c>
      <c r="AZ361" s="36">
        <f t="shared" ca="1" si="775"/>
        <v>0</v>
      </c>
      <c r="BA361" s="36">
        <f t="shared" ca="1" si="692"/>
        <v>0</v>
      </c>
      <c r="BB361" s="36">
        <f t="shared" ca="1" si="692"/>
        <v>0</v>
      </c>
      <c r="BC361" s="30"/>
    </row>
    <row r="362" spans="1:55" x14ac:dyDescent="0.25">
      <c r="A362" s="32"/>
      <c r="B362" s="35" t="s">
        <v>62</v>
      </c>
      <c r="C362" s="36">
        <f t="shared" ref="C362:L362" ca="1" si="806">IFERROR(C157-C$107,"")</f>
        <v>0</v>
      </c>
      <c r="D362" s="36">
        <f t="shared" ca="1" si="806"/>
        <v>0</v>
      </c>
      <c r="E362" s="36">
        <f t="shared" ca="1" si="806"/>
        <v>0</v>
      </c>
      <c r="F362" s="36">
        <f t="shared" ca="1" si="806"/>
        <v>0</v>
      </c>
      <c r="G362" s="36">
        <f t="shared" ca="1" si="806"/>
        <v>0</v>
      </c>
      <c r="H362" s="36">
        <f t="shared" ca="1" si="806"/>
        <v>0</v>
      </c>
      <c r="I362" s="36">
        <f t="shared" ca="1" si="806"/>
        <v>0</v>
      </c>
      <c r="J362" s="36">
        <f t="shared" ca="1" si="806"/>
        <v>0</v>
      </c>
      <c r="K362" s="36">
        <f t="shared" ca="1" si="806"/>
        <v>0</v>
      </c>
      <c r="L362" s="36">
        <f t="shared" ca="1" si="806"/>
        <v>0</v>
      </c>
      <c r="M362" s="36">
        <f t="shared" ref="M362:N362" ca="1" si="807">IFERROR(M157-M$107,"")</f>
        <v>0</v>
      </c>
      <c r="N362" s="36" t="str">
        <f t="shared" ca="1" si="807"/>
        <v/>
      </c>
      <c r="O362" s="32"/>
      <c r="P362" s="35" t="s">
        <v>62</v>
      </c>
      <c r="Q362" s="36">
        <f t="shared" ca="1" si="680"/>
        <v>0</v>
      </c>
      <c r="R362" s="36">
        <f t="shared" ca="1" si="724"/>
        <v>0</v>
      </c>
      <c r="S362" s="36">
        <f t="shared" ca="1" si="725"/>
        <v>0</v>
      </c>
      <c r="T362" s="36">
        <f t="shared" ca="1" si="726"/>
        <v>0</v>
      </c>
      <c r="U362" s="36">
        <f t="shared" ca="1" si="727"/>
        <v>0</v>
      </c>
      <c r="V362" s="36">
        <f t="shared" ca="1" si="728"/>
        <v>0</v>
      </c>
      <c r="W362" s="36">
        <f t="shared" ca="1" si="729"/>
        <v>0</v>
      </c>
      <c r="X362" s="36">
        <f t="shared" ca="1" si="730"/>
        <v>0</v>
      </c>
      <c r="Y362" s="36">
        <f t="shared" ca="1" si="731"/>
        <v>0</v>
      </c>
      <c r="Z362" s="36">
        <f t="shared" ca="1" si="731"/>
        <v>0</v>
      </c>
      <c r="AA362" s="39"/>
      <c r="AB362" s="39"/>
      <c r="AC362" s="32">
        <v>50</v>
      </c>
      <c r="AD362" s="35" t="str">
        <f>IF(Analyse!J55="X",Analyse!H55,"")</f>
        <v/>
      </c>
      <c r="AE362" s="36">
        <f>IF(AD362="",0,IF(Analyse!$H$117=$C$312,SUM(BEREGNING!Q362:Z362),IF(Analyse!$H$117=$D$312,SUM(BEREGNING!R362:Z362),IF(Analyse!$H$117=$E$312,SUM(BEREGNING!S362:Z362),IF(Analyse!$H$117=$F$312,SUM(BEREGNING!T362:Z362),IF(Analyse!$H$117=$G$312,SUM(BEREGNING!U362:Z362),IF(Analyse!$H$117=$H$312,SUM(BEREGNING!V362:Z362),IF(Analyse!$H$117=$I$312,SUM(BEREGNING!W362:Z362),IF(Analyse!$H$117=$J$312,SUM(BEREGNING!X362:Z362),IF(Analyse!$H$117=$K$312,SUM(BEREGNING!Y362:Z362),IF(Analyse!$H$117=$L$312,SUM(BEREGNING!Z362:Z362),"")))))))))))</f>
        <v>0</v>
      </c>
      <c r="AF362" s="29"/>
      <c r="AG362" s="67" t="s">
        <v>81</v>
      </c>
      <c r="AH362" s="67" t="s">
        <v>165</v>
      </c>
      <c r="AI362" s="67"/>
      <c r="AJ362" s="69" t="str">
        <f t="shared" si="764"/>
        <v>Langeland</v>
      </c>
      <c r="AK362" s="69" t="str">
        <f t="shared" si="681"/>
        <v>Landkommuner</v>
      </c>
      <c r="AL362" s="69"/>
      <c r="AM362" s="69" t="s">
        <v>62</v>
      </c>
      <c r="AN362" s="69" t="b">
        <f t="shared" si="682"/>
        <v>1</v>
      </c>
      <c r="AO362" s="69" t="b">
        <f t="shared" si="682"/>
        <v>0</v>
      </c>
      <c r="AP362" s="29"/>
      <c r="AQ362" s="36">
        <f t="shared" si="695"/>
        <v>0</v>
      </c>
      <c r="AR362" s="36">
        <f t="shared" ca="1" si="767"/>
        <v>0</v>
      </c>
      <c r="AS362" s="36">
        <f t="shared" ca="1" si="768"/>
        <v>0</v>
      </c>
      <c r="AT362" s="36">
        <f t="shared" ca="1" si="769"/>
        <v>0</v>
      </c>
      <c r="AU362" s="36">
        <f t="shared" ca="1" si="770"/>
        <v>0</v>
      </c>
      <c r="AV362" s="36">
        <f t="shared" ca="1" si="771"/>
        <v>0</v>
      </c>
      <c r="AW362" s="36">
        <f t="shared" ca="1" si="772"/>
        <v>0</v>
      </c>
      <c r="AX362" s="36">
        <f t="shared" ca="1" si="773"/>
        <v>0</v>
      </c>
      <c r="AY362" s="36">
        <f t="shared" ca="1" si="774"/>
        <v>0</v>
      </c>
      <c r="AZ362" s="36">
        <f t="shared" ca="1" si="775"/>
        <v>0</v>
      </c>
      <c r="BA362" s="36">
        <f t="shared" ca="1" si="692"/>
        <v>0</v>
      </c>
      <c r="BB362" s="36">
        <f t="shared" ca="1" si="692"/>
        <v>0</v>
      </c>
      <c r="BC362" s="30"/>
    </row>
    <row r="363" spans="1:55" x14ac:dyDescent="0.25">
      <c r="A363" s="32"/>
      <c r="B363" s="35" t="s">
        <v>63</v>
      </c>
      <c r="C363" s="36">
        <f t="shared" ref="C363:L363" ca="1" si="808">IFERROR(C158-C$107,"")</f>
        <v>0</v>
      </c>
      <c r="D363" s="36">
        <f t="shared" ca="1" si="808"/>
        <v>0</v>
      </c>
      <c r="E363" s="36">
        <f t="shared" ca="1" si="808"/>
        <v>0</v>
      </c>
      <c r="F363" s="36">
        <f t="shared" ca="1" si="808"/>
        <v>0</v>
      </c>
      <c r="G363" s="36">
        <f t="shared" ca="1" si="808"/>
        <v>0</v>
      </c>
      <c r="H363" s="36">
        <f t="shared" ca="1" si="808"/>
        <v>0</v>
      </c>
      <c r="I363" s="36">
        <f t="shared" ca="1" si="808"/>
        <v>0</v>
      </c>
      <c r="J363" s="36">
        <f t="shared" ca="1" si="808"/>
        <v>0</v>
      </c>
      <c r="K363" s="36">
        <f t="shared" ca="1" si="808"/>
        <v>0</v>
      </c>
      <c r="L363" s="36">
        <f t="shared" ca="1" si="808"/>
        <v>0</v>
      </c>
      <c r="M363" s="36">
        <f t="shared" ref="M363:N363" ca="1" si="809">IFERROR(M158-M$107,"")</f>
        <v>0</v>
      </c>
      <c r="N363" s="36" t="str">
        <f t="shared" ca="1" si="809"/>
        <v/>
      </c>
      <c r="O363" s="32"/>
      <c r="P363" s="35" t="s">
        <v>63</v>
      </c>
      <c r="Q363" s="36">
        <f t="shared" ca="1" si="680"/>
        <v>0</v>
      </c>
      <c r="R363" s="36">
        <f t="shared" ca="1" si="724"/>
        <v>0</v>
      </c>
      <c r="S363" s="36">
        <f t="shared" ca="1" si="725"/>
        <v>0</v>
      </c>
      <c r="T363" s="36">
        <f t="shared" ca="1" si="726"/>
        <v>0</v>
      </c>
      <c r="U363" s="36">
        <f t="shared" ca="1" si="727"/>
        <v>0</v>
      </c>
      <c r="V363" s="36">
        <f t="shared" ca="1" si="728"/>
        <v>0</v>
      </c>
      <c r="W363" s="36">
        <f t="shared" ca="1" si="729"/>
        <v>0</v>
      </c>
      <c r="X363" s="36">
        <f t="shared" ca="1" si="730"/>
        <v>0</v>
      </c>
      <c r="Y363" s="36">
        <f t="shared" ca="1" si="731"/>
        <v>0</v>
      </c>
      <c r="Z363" s="36">
        <f t="shared" ca="1" si="731"/>
        <v>0</v>
      </c>
      <c r="AA363" s="39"/>
      <c r="AB363" s="39"/>
      <c r="AC363" s="32">
        <v>51</v>
      </c>
      <c r="AD363" s="35" t="str">
        <f>IF(Analyse!J56="X",Analyse!H56,"")</f>
        <v/>
      </c>
      <c r="AE363" s="36">
        <f>IF(AD363="",0,IF(Analyse!$H$117=$C$312,SUM(BEREGNING!Q363:Z363),IF(Analyse!$H$117=$D$312,SUM(BEREGNING!R363:Z363),IF(Analyse!$H$117=$E$312,SUM(BEREGNING!S363:Z363),IF(Analyse!$H$117=$F$312,SUM(BEREGNING!T363:Z363),IF(Analyse!$H$117=$G$312,SUM(BEREGNING!U363:Z363),IF(Analyse!$H$117=$H$312,SUM(BEREGNING!V363:Z363),IF(Analyse!$H$117=$I$312,SUM(BEREGNING!W363:Z363),IF(Analyse!$H$117=$J$312,SUM(BEREGNING!X363:Z363),IF(Analyse!$H$117=$K$312,SUM(BEREGNING!Y363:Z363),IF(Analyse!$H$117=$L$312,SUM(BEREGNING!Z363:Z363),"")))))))))))</f>
        <v>0</v>
      </c>
      <c r="AF363" s="29"/>
      <c r="AG363" s="67" t="s">
        <v>92</v>
      </c>
      <c r="AH363" s="67" t="s">
        <v>165</v>
      </c>
      <c r="AI363" s="67"/>
      <c r="AJ363" s="69" t="str">
        <f t="shared" si="764"/>
        <v>Lejre</v>
      </c>
      <c r="AK363" s="69" t="str">
        <f t="shared" si="681"/>
        <v>Oplandskommuner</v>
      </c>
      <c r="AL363" s="69"/>
      <c r="AM363" s="69" t="s">
        <v>63</v>
      </c>
      <c r="AN363" s="69" t="b">
        <f t="shared" si="682"/>
        <v>1</v>
      </c>
      <c r="AO363" s="69" t="b">
        <f t="shared" si="682"/>
        <v>0</v>
      </c>
      <c r="AP363" s="29"/>
      <c r="AQ363" s="36">
        <f t="shared" si="695"/>
        <v>0</v>
      </c>
      <c r="AR363" s="36">
        <f t="shared" ca="1" si="767"/>
        <v>0</v>
      </c>
      <c r="AS363" s="36">
        <f t="shared" ca="1" si="768"/>
        <v>0</v>
      </c>
      <c r="AT363" s="36">
        <f t="shared" ca="1" si="769"/>
        <v>0</v>
      </c>
      <c r="AU363" s="36">
        <f t="shared" ca="1" si="770"/>
        <v>0</v>
      </c>
      <c r="AV363" s="36">
        <f t="shared" ca="1" si="771"/>
        <v>0</v>
      </c>
      <c r="AW363" s="36">
        <f t="shared" ca="1" si="772"/>
        <v>0</v>
      </c>
      <c r="AX363" s="36">
        <f t="shared" ca="1" si="773"/>
        <v>0</v>
      </c>
      <c r="AY363" s="36">
        <f t="shared" ca="1" si="774"/>
        <v>0</v>
      </c>
      <c r="AZ363" s="36">
        <f t="shared" ca="1" si="775"/>
        <v>0</v>
      </c>
      <c r="BA363" s="36">
        <f t="shared" ca="1" si="692"/>
        <v>0</v>
      </c>
      <c r="BB363" s="36">
        <f t="shared" ca="1" si="692"/>
        <v>0</v>
      </c>
      <c r="BC363" s="30"/>
    </row>
    <row r="364" spans="1:55" x14ac:dyDescent="0.25">
      <c r="A364" s="32"/>
      <c r="B364" s="35" t="s">
        <v>64</v>
      </c>
      <c r="C364" s="36">
        <f t="shared" ref="C364:L364" ca="1" si="810">IFERROR(C159-C$107,"")</f>
        <v>0</v>
      </c>
      <c r="D364" s="36">
        <f t="shared" ca="1" si="810"/>
        <v>0</v>
      </c>
      <c r="E364" s="36">
        <f t="shared" ca="1" si="810"/>
        <v>0</v>
      </c>
      <c r="F364" s="36">
        <f t="shared" ca="1" si="810"/>
        <v>0</v>
      </c>
      <c r="G364" s="36">
        <f t="shared" ca="1" si="810"/>
        <v>0</v>
      </c>
      <c r="H364" s="36">
        <f t="shared" ca="1" si="810"/>
        <v>0</v>
      </c>
      <c r="I364" s="36">
        <f t="shared" ca="1" si="810"/>
        <v>0</v>
      </c>
      <c r="J364" s="36">
        <f t="shared" ca="1" si="810"/>
        <v>0</v>
      </c>
      <c r="K364" s="36">
        <f t="shared" ca="1" si="810"/>
        <v>0</v>
      </c>
      <c r="L364" s="36">
        <f t="shared" ca="1" si="810"/>
        <v>0</v>
      </c>
      <c r="M364" s="36">
        <f t="shared" ref="M364:N364" ca="1" si="811">IFERROR(M159-M$107,"")</f>
        <v>0</v>
      </c>
      <c r="N364" s="36" t="str">
        <f t="shared" ca="1" si="811"/>
        <v/>
      </c>
      <c r="O364" s="32"/>
      <c r="P364" s="35" t="s">
        <v>64</v>
      </c>
      <c r="Q364" s="36">
        <f t="shared" ca="1" si="680"/>
        <v>0</v>
      </c>
      <c r="R364" s="36">
        <f t="shared" ca="1" si="724"/>
        <v>0</v>
      </c>
      <c r="S364" s="36">
        <f t="shared" ca="1" si="725"/>
        <v>0</v>
      </c>
      <c r="T364" s="36">
        <f t="shared" ca="1" si="726"/>
        <v>0</v>
      </c>
      <c r="U364" s="36">
        <f t="shared" ca="1" si="727"/>
        <v>0</v>
      </c>
      <c r="V364" s="36">
        <f t="shared" ca="1" si="728"/>
        <v>0</v>
      </c>
      <c r="W364" s="36">
        <f t="shared" ca="1" si="729"/>
        <v>0</v>
      </c>
      <c r="X364" s="36">
        <f t="shared" ca="1" si="730"/>
        <v>0</v>
      </c>
      <c r="Y364" s="36">
        <f t="shared" ca="1" si="731"/>
        <v>0</v>
      </c>
      <c r="Z364" s="36">
        <f t="shared" ca="1" si="731"/>
        <v>0</v>
      </c>
      <c r="AA364" s="39"/>
      <c r="AB364" s="39"/>
      <c r="AC364" s="32">
        <v>52</v>
      </c>
      <c r="AD364" s="35" t="str">
        <f>IF(Analyse!J57="X",Analyse!H57,"")</f>
        <v/>
      </c>
      <c r="AE364" s="36">
        <f>IF(AD364="",0,IF(Analyse!$H$117=$C$312,SUM(BEREGNING!Q364:Z364),IF(Analyse!$H$117=$D$312,SUM(BEREGNING!R364:Z364),IF(Analyse!$H$117=$E$312,SUM(BEREGNING!S364:Z364),IF(Analyse!$H$117=$F$312,SUM(BEREGNING!T364:Z364),IF(Analyse!$H$117=$G$312,SUM(BEREGNING!U364:Z364),IF(Analyse!$H$117=$H$312,SUM(BEREGNING!V364:Z364),IF(Analyse!$H$117=$I$312,SUM(BEREGNING!W364:Z364),IF(Analyse!$H$117=$J$312,SUM(BEREGNING!X364:Z364),IF(Analyse!$H$117=$K$312,SUM(BEREGNING!Y364:Z364),IF(Analyse!$H$117=$L$312,SUM(BEREGNING!Z364:Z364),"")))))))))))</f>
        <v>0</v>
      </c>
      <c r="AF364" s="29"/>
      <c r="AG364" s="67" t="s">
        <v>91</v>
      </c>
      <c r="AH364" s="67" t="s">
        <v>165</v>
      </c>
      <c r="AI364" s="67"/>
      <c r="AJ364" s="69" t="str">
        <f t="shared" si="764"/>
        <v>Lemvig</v>
      </c>
      <c r="AK364" s="69" t="str">
        <f t="shared" si="681"/>
        <v>Landkommuner</v>
      </c>
      <c r="AL364" s="69"/>
      <c r="AM364" s="69" t="s">
        <v>64</v>
      </c>
      <c r="AN364" s="69" t="b">
        <f t="shared" si="682"/>
        <v>1</v>
      </c>
      <c r="AO364" s="69" t="b">
        <f t="shared" si="682"/>
        <v>0</v>
      </c>
      <c r="AP364" s="29"/>
      <c r="AQ364" s="36">
        <f t="shared" si="695"/>
        <v>0</v>
      </c>
      <c r="AR364" s="36">
        <f t="shared" ca="1" si="767"/>
        <v>0</v>
      </c>
      <c r="AS364" s="36">
        <f t="shared" ca="1" si="768"/>
        <v>0</v>
      </c>
      <c r="AT364" s="36">
        <f t="shared" ca="1" si="769"/>
        <v>0</v>
      </c>
      <c r="AU364" s="36">
        <f t="shared" ca="1" si="770"/>
        <v>0</v>
      </c>
      <c r="AV364" s="36">
        <f t="shared" ca="1" si="771"/>
        <v>0</v>
      </c>
      <c r="AW364" s="36">
        <f t="shared" ca="1" si="772"/>
        <v>0</v>
      </c>
      <c r="AX364" s="36">
        <f t="shared" ca="1" si="773"/>
        <v>0</v>
      </c>
      <c r="AY364" s="36">
        <f t="shared" ca="1" si="774"/>
        <v>0</v>
      </c>
      <c r="AZ364" s="36">
        <f t="shared" ca="1" si="775"/>
        <v>0</v>
      </c>
      <c r="BA364" s="36">
        <f t="shared" ca="1" si="692"/>
        <v>0</v>
      </c>
      <c r="BB364" s="36">
        <f t="shared" ca="1" si="692"/>
        <v>0</v>
      </c>
      <c r="BC364" s="30"/>
    </row>
    <row r="365" spans="1:55" x14ac:dyDescent="0.25">
      <c r="A365" s="32"/>
      <c r="B365" s="35" t="s">
        <v>65</v>
      </c>
      <c r="C365" s="36">
        <f t="shared" ref="C365:L365" ca="1" si="812">IFERROR(C160-C$107,"")</f>
        <v>0</v>
      </c>
      <c r="D365" s="36">
        <f t="shared" ca="1" si="812"/>
        <v>0</v>
      </c>
      <c r="E365" s="36">
        <f t="shared" ca="1" si="812"/>
        <v>0</v>
      </c>
      <c r="F365" s="36">
        <f t="shared" ca="1" si="812"/>
        <v>0</v>
      </c>
      <c r="G365" s="36">
        <f t="shared" ca="1" si="812"/>
        <v>0</v>
      </c>
      <c r="H365" s="36">
        <f t="shared" ca="1" si="812"/>
        <v>0</v>
      </c>
      <c r="I365" s="36">
        <f t="shared" ca="1" si="812"/>
        <v>0</v>
      </c>
      <c r="J365" s="36">
        <f t="shared" ca="1" si="812"/>
        <v>0</v>
      </c>
      <c r="K365" s="36">
        <f t="shared" ca="1" si="812"/>
        <v>0</v>
      </c>
      <c r="L365" s="36">
        <f t="shared" ca="1" si="812"/>
        <v>0</v>
      </c>
      <c r="M365" s="36">
        <f t="shared" ref="M365:N365" ca="1" si="813">IFERROR(M160-M$107,"")</f>
        <v>0</v>
      </c>
      <c r="N365" s="36" t="str">
        <f t="shared" ca="1" si="813"/>
        <v/>
      </c>
      <c r="O365" s="32"/>
      <c r="P365" s="35" t="s">
        <v>65</v>
      </c>
      <c r="Q365" s="36">
        <f t="shared" ca="1" si="680"/>
        <v>0</v>
      </c>
      <c r="R365" s="36">
        <f t="shared" ca="1" si="724"/>
        <v>0</v>
      </c>
      <c r="S365" s="36">
        <f t="shared" ca="1" si="725"/>
        <v>0</v>
      </c>
      <c r="T365" s="36">
        <f t="shared" ca="1" si="726"/>
        <v>0</v>
      </c>
      <c r="U365" s="36">
        <f t="shared" ca="1" si="727"/>
        <v>0</v>
      </c>
      <c r="V365" s="36">
        <f t="shared" ca="1" si="728"/>
        <v>0</v>
      </c>
      <c r="W365" s="36">
        <f t="shared" ca="1" si="729"/>
        <v>0</v>
      </c>
      <c r="X365" s="36">
        <f t="shared" ca="1" si="730"/>
        <v>0</v>
      </c>
      <c r="Y365" s="36">
        <f t="shared" ca="1" si="731"/>
        <v>0</v>
      </c>
      <c r="Z365" s="36">
        <f t="shared" ca="1" si="731"/>
        <v>0</v>
      </c>
      <c r="AA365" s="39"/>
      <c r="AB365" s="39"/>
      <c r="AC365" s="32">
        <v>53</v>
      </c>
      <c r="AD365" s="35" t="str">
        <f>IF(Analyse!J58="X",Analyse!H58,"")</f>
        <v/>
      </c>
      <c r="AE365" s="36">
        <f>IF(AD365="",0,IF(Analyse!$H$117=$C$312,SUM(BEREGNING!Q365:Z365),IF(Analyse!$H$117=$D$312,SUM(BEREGNING!R365:Z365),IF(Analyse!$H$117=$E$312,SUM(BEREGNING!S365:Z365),IF(Analyse!$H$117=$F$312,SUM(BEREGNING!T365:Z365),IF(Analyse!$H$117=$G$312,SUM(BEREGNING!U365:Z365),IF(Analyse!$H$117=$H$312,SUM(BEREGNING!V365:Z365),IF(Analyse!$H$117=$I$312,SUM(BEREGNING!W365:Z365),IF(Analyse!$H$117=$J$312,SUM(BEREGNING!X365:Z365),IF(Analyse!$H$117=$K$312,SUM(BEREGNING!Y365:Z365),IF(Analyse!$H$117=$L$312,SUM(BEREGNING!Z365:Z365),"")))))))))))</f>
        <v>0</v>
      </c>
      <c r="AF365" s="29"/>
      <c r="AG365" s="67" t="s">
        <v>63</v>
      </c>
      <c r="AH365" s="67" t="s">
        <v>165</v>
      </c>
      <c r="AI365" s="67"/>
      <c r="AJ365" s="69" t="str">
        <f t="shared" si="764"/>
        <v>Lolland</v>
      </c>
      <c r="AK365" s="69" t="str">
        <f t="shared" si="681"/>
        <v>Landkommuner</v>
      </c>
      <c r="AL365" s="69"/>
      <c r="AM365" s="69" t="s">
        <v>65</v>
      </c>
      <c r="AN365" s="69" t="b">
        <f t="shared" si="682"/>
        <v>1</v>
      </c>
      <c r="AO365" s="69" t="b">
        <f t="shared" si="682"/>
        <v>0</v>
      </c>
      <c r="AP365" s="29"/>
      <c r="AQ365" s="36">
        <f t="shared" si="695"/>
        <v>0</v>
      </c>
      <c r="AR365" s="36">
        <f t="shared" ca="1" si="767"/>
        <v>0</v>
      </c>
      <c r="AS365" s="36">
        <f t="shared" ca="1" si="768"/>
        <v>0</v>
      </c>
      <c r="AT365" s="36">
        <f t="shared" ca="1" si="769"/>
        <v>0</v>
      </c>
      <c r="AU365" s="36">
        <f t="shared" ca="1" si="770"/>
        <v>0</v>
      </c>
      <c r="AV365" s="36">
        <f t="shared" ca="1" si="771"/>
        <v>0</v>
      </c>
      <c r="AW365" s="36">
        <f t="shared" ca="1" si="772"/>
        <v>0</v>
      </c>
      <c r="AX365" s="36">
        <f t="shared" ca="1" si="773"/>
        <v>0</v>
      </c>
      <c r="AY365" s="36">
        <f t="shared" ca="1" si="774"/>
        <v>0</v>
      </c>
      <c r="AZ365" s="36">
        <f t="shared" ca="1" si="775"/>
        <v>0</v>
      </c>
      <c r="BA365" s="36">
        <f t="shared" ca="1" si="692"/>
        <v>0</v>
      </c>
      <c r="BB365" s="36">
        <f t="shared" ca="1" si="692"/>
        <v>0</v>
      </c>
      <c r="BC365" s="30"/>
    </row>
    <row r="366" spans="1:55" x14ac:dyDescent="0.25">
      <c r="A366" s="32"/>
      <c r="B366" s="35" t="s">
        <v>66</v>
      </c>
      <c r="C366" s="36">
        <f t="shared" ref="C366:L366" ca="1" si="814">IFERROR(C161-C$107,"")</f>
        <v>0</v>
      </c>
      <c r="D366" s="36">
        <f t="shared" ca="1" si="814"/>
        <v>0</v>
      </c>
      <c r="E366" s="36">
        <f t="shared" ca="1" si="814"/>
        <v>0</v>
      </c>
      <c r="F366" s="36">
        <f t="shared" ca="1" si="814"/>
        <v>0</v>
      </c>
      <c r="G366" s="36">
        <f t="shared" ca="1" si="814"/>
        <v>0</v>
      </c>
      <c r="H366" s="36">
        <f t="shared" ca="1" si="814"/>
        <v>0</v>
      </c>
      <c r="I366" s="36">
        <f t="shared" ca="1" si="814"/>
        <v>0</v>
      </c>
      <c r="J366" s="36">
        <f t="shared" ca="1" si="814"/>
        <v>0</v>
      </c>
      <c r="K366" s="36">
        <f t="shared" ca="1" si="814"/>
        <v>0</v>
      </c>
      <c r="L366" s="36">
        <f t="shared" ca="1" si="814"/>
        <v>0</v>
      </c>
      <c r="M366" s="36">
        <f t="shared" ref="M366:N366" ca="1" si="815">IFERROR(M161-M$107,"")</f>
        <v>0</v>
      </c>
      <c r="N366" s="36" t="str">
        <f t="shared" ca="1" si="815"/>
        <v/>
      </c>
      <c r="O366" s="32"/>
      <c r="P366" s="35" t="s">
        <v>66</v>
      </c>
      <c r="Q366" s="36">
        <f t="shared" ca="1" si="680"/>
        <v>0</v>
      </c>
      <c r="R366" s="36">
        <f t="shared" ca="1" si="724"/>
        <v>0</v>
      </c>
      <c r="S366" s="36">
        <f t="shared" ca="1" si="725"/>
        <v>0</v>
      </c>
      <c r="T366" s="36">
        <f t="shared" ca="1" si="726"/>
        <v>0</v>
      </c>
      <c r="U366" s="36">
        <f t="shared" ca="1" si="727"/>
        <v>0</v>
      </c>
      <c r="V366" s="36">
        <f t="shared" ca="1" si="728"/>
        <v>0</v>
      </c>
      <c r="W366" s="36">
        <f t="shared" ca="1" si="729"/>
        <v>0</v>
      </c>
      <c r="X366" s="36">
        <f t="shared" ca="1" si="730"/>
        <v>0</v>
      </c>
      <c r="Y366" s="36">
        <f t="shared" ca="1" si="731"/>
        <v>0</v>
      </c>
      <c r="Z366" s="36">
        <f t="shared" ca="1" si="731"/>
        <v>0</v>
      </c>
      <c r="AA366" s="39"/>
      <c r="AB366" s="39"/>
      <c r="AC366" s="32">
        <v>54</v>
      </c>
      <c r="AD366" s="35" t="str">
        <f>IF(Analyse!J59="X",Analyse!H59,"")</f>
        <v/>
      </c>
      <c r="AE366" s="36">
        <f>IF(AD366="",0,IF(Analyse!$H$117=$C$312,SUM(BEREGNING!Q366:Z366),IF(Analyse!$H$117=$D$312,SUM(BEREGNING!R366:Z366),IF(Analyse!$H$117=$E$312,SUM(BEREGNING!S366:Z366),IF(Analyse!$H$117=$F$312,SUM(BEREGNING!T366:Z366),IF(Analyse!$H$117=$G$312,SUM(BEREGNING!U366:Z366),IF(Analyse!$H$117=$H$312,SUM(BEREGNING!V366:Z366),IF(Analyse!$H$117=$I$312,SUM(BEREGNING!W366:Z366),IF(Analyse!$H$117=$J$312,SUM(BEREGNING!X366:Z366),IF(Analyse!$H$117=$K$312,SUM(BEREGNING!Y366:Z366),IF(Analyse!$H$117=$L$312,SUM(BEREGNING!Z366:Z366),"")))))))))))</f>
        <v>0</v>
      </c>
      <c r="AF366" s="29"/>
      <c r="AG366" s="67" t="s">
        <v>69</v>
      </c>
      <c r="AH366" s="67" t="s">
        <v>165</v>
      </c>
      <c r="AI366" s="67"/>
      <c r="AJ366" s="69" t="str">
        <f t="shared" si="764"/>
        <v>Lyngby-Taarbæk</v>
      </c>
      <c r="AK366" s="69" t="str">
        <f t="shared" si="681"/>
        <v>Hovedstadskommuner</v>
      </c>
      <c r="AL366" s="69"/>
      <c r="AM366" s="69" t="s">
        <v>66</v>
      </c>
      <c r="AN366" s="69" t="b">
        <f t="shared" si="682"/>
        <v>1</v>
      </c>
      <c r="AO366" s="69" t="b">
        <f t="shared" si="682"/>
        <v>0</v>
      </c>
      <c r="AP366" s="29"/>
      <c r="AQ366" s="36">
        <f t="shared" si="695"/>
        <v>0</v>
      </c>
      <c r="AR366" s="36">
        <f t="shared" ca="1" si="767"/>
        <v>0</v>
      </c>
      <c r="AS366" s="36">
        <f t="shared" ca="1" si="768"/>
        <v>0</v>
      </c>
      <c r="AT366" s="36">
        <f t="shared" ca="1" si="769"/>
        <v>0</v>
      </c>
      <c r="AU366" s="36">
        <f t="shared" ca="1" si="770"/>
        <v>0</v>
      </c>
      <c r="AV366" s="36">
        <f t="shared" ca="1" si="771"/>
        <v>0</v>
      </c>
      <c r="AW366" s="36">
        <f t="shared" ca="1" si="772"/>
        <v>0</v>
      </c>
      <c r="AX366" s="36">
        <f t="shared" ca="1" si="773"/>
        <v>0</v>
      </c>
      <c r="AY366" s="36">
        <f t="shared" ca="1" si="774"/>
        <v>0</v>
      </c>
      <c r="AZ366" s="36">
        <f t="shared" ca="1" si="775"/>
        <v>0</v>
      </c>
      <c r="BA366" s="36">
        <f t="shared" ca="1" si="692"/>
        <v>0</v>
      </c>
      <c r="BB366" s="36">
        <f t="shared" ca="1" si="692"/>
        <v>0</v>
      </c>
      <c r="BC366" s="30"/>
    </row>
    <row r="367" spans="1:55" x14ac:dyDescent="0.25">
      <c r="A367" s="32"/>
      <c r="B367" s="35" t="s">
        <v>67</v>
      </c>
      <c r="C367" s="36">
        <f t="shared" ref="C367:L367" ca="1" si="816">IFERROR(C162-C$107,"")</f>
        <v>0</v>
      </c>
      <c r="D367" s="36">
        <f t="shared" ca="1" si="816"/>
        <v>0</v>
      </c>
      <c r="E367" s="36">
        <f t="shared" ca="1" si="816"/>
        <v>0</v>
      </c>
      <c r="F367" s="36">
        <f t="shared" ca="1" si="816"/>
        <v>0</v>
      </c>
      <c r="G367" s="36">
        <f t="shared" ca="1" si="816"/>
        <v>0</v>
      </c>
      <c r="H367" s="36">
        <f t="shared" ca="1" si="816"/>
        <v>0</v>
      </c>
      <c r="I367" s="36">
        <f t="shared" ca="1" si="816"/>
        <v>0</v>
      </c>
      <c r="J367" s="36">
        <f t="shared" ca="1" si="816"/>
        <v>0</v>
      </c>
      <c r="K367" s="36">
        <f t="shared" ca="1" si="816"/>
        <v>0</v>
      </c>
      <c r="L367" s="36">
        <f t="shared" ca="1" si="816"/>
        <v>0</v>
      </c>
      <c r="M367" s="36">
        <f t="shared" ref="M367:N367" ca="1" si="817">IFERROR(M162-M$107,"")</f>
        <v>0</v>
      </c>
      <c r="N367" s="36" t="str">
        <f t="shared" ca="1" si="817"/>
        <v/>
      </c>
      <c r="O367" s="32"/>
      <c r="P367" s="35" t="s">
        <v>67</v>
      </c>
      <c r="Q367" s="36">
        <f t="shared" ca="1" si="680"/>
        <v>0</v>
      </c>
      <c r="R367" s="36">
        <f t="shared" ca="1" si="724"/>
        <v>0</v>
      </c>
      <c r="S367" s="36">
        <f t="shared" ca="1" si="725"/>
        <v>0</v>
      </c>
      <c r="T367" s="36">
        <f t="shared" ca="1" si="726"/>
        <v>0</v>
      </c>
      <c r="U367" s="36">
        <f t="shared" ca="1" si="727"/>
        <v>0</v>
      </c>
      <c r="V367" s="36">
        <f t="shared" ca="1" si="728"/>
        <v>0</v>
      </c>
      <c r="W367" s="36">
        <f t="shared" ca="1" si="729"/>
        <v>0</v>
      </c>
      <c r="X367" s="36">
        <f t="shared" ca="1" si="730"/>
        <v>0</v>
      </c>
      <c r="Y367" s="36">
        <f t="shared" ca="1" si="731"/>
        <v>0</v>
      </c>
      <c r="Z367" s="36">
        <f t="shared" ca="1" si="731"/>
        <v>0</v>
      </c>
      <c r="AA367" s="39"/>
      <c r="AB367" s="39"/>
      <c r="AC367" s="32">
        <v>55</v>
      </c>
      <c r="AD367" s="35" t="str">
        <f>IF(Analyse!J60="X",Analyse!H60,"")</f>
        <v/>
      </c>
      <c r="AE367" s="36">
        <f>IF(AD367="",0,IF(Analyse!$H$117=$C$312,SUM(BEREGNING!Q367:Z367),IF(Analyse!$H$117=$D$312,SUM(BEREGNING!R367:Z367),IF(Analyse!$H$117=$E$312,SUM(BEREGNING!S367:Z367),IF(Analyse!$H$117=$F$312,SUM(BEREGNING!T367:Z367),IF(Analyse!$H$117=$G$312,SUM(BEREGNING!U367:Z367),IF(Analyse!$H$117=$H$312,SUM(BEREGNING!V367:Z367),IF(Analyse!$H$117=$I$312,SUM(BEREGNING!W367:Z367),IF(Analyse!$H$117=$J$312,SUM(BEREGNING!X367:Z367),IF(Analyse!$H$117=$K$312,SUM(BEREGNING!Y367:Z367),IF(Analyse!$H$117=$L$312,SUM(BEREGNING!Z367:Z367),"")))))))))))</f>
        <v>0</v>
      </c>
      <c r="AF367" s="29"/>
      <c r="AG367" s="67" t="s">
        <v>15</v>
      </c>
      <c r="AH367" s="67" t="s">
        <v>165</v>
      </c>
      <c r="AI367" s="67"/>
      <c r="AJ367" s="69" t="str">
        <f t="shared" si="764"/>
        <v>Læsø</v>
      </c>
      <c r="AK367" s="69" t="str">
        <f t="shared" si="681"/>
        <v>Landkommuner</v>
      </c>
      <c r="AL367" s="69"/>
      <c r="AM367" s="69" t="s">
        <v>67</v>
      </c>
      <c r="AN367" s="69" t="b">
        <f t="shared" si="682"/>
        <v>1</v>
      </c>
      <c r="AO367" s="69" t="b">
        <f t="shared" si="682"/>
        <v>0</v>
      </c>
      <c r="AP367" s="29"/>
      <c r="AQ367" s="36">
        <f t="shared" si="695"/>
        <v>0</v>
      </c>
      <c r="AR367" s="36">
        <f t="shared" ca="1" si="767"/>
        <v>0</v>
      </c>
      <c r="AS367" s="36">
        <f t="shared" ca="1" si="768"/>
        <v>0</v>
      </c>
      <c r="AT367" s="36">
        <f t="shared" ca="1" si="769"/>
        <v>0</v>
      </c>
      <c r="AU367" s="36">
        <f t="shared" ca="1" si="770"/>
        <v>0</v>
      </c>
      <c r="AV367" s="36">
        <f t="shared" ca="1" si="771"/>
        <v>0</v>
      </c>
      <c r="AW367" s="36">
        <f t="shared" ca="1" si="772"/>
        <v>0</v>
      </c>
      <c r="AX367" s="36">
        <f t="shared" ca="1" si="773"/>
        <v>0</v>
      </c>
      <c r="AY367" s="36">
        <f t="shared" ca="1" si="774"/>
        <v>0</v>
      </c>
      <c r="AZ367" s="36">
        <f t="shared" ca="1" si="775"/>
        <v>0</v>
      </c>
      <c r="BA367" s="36">
        <f t="shared" ca="1" si="692"/>
        <v>0</v>
      </c>
      <c r="BB367" s="36">
        <f t="shared" ca="1" si="692"/>
        <v>0</v>
      </c>
      <c r="BC367" s="30"/>
    </row>
    <row r="368" spans="1:55" x14ac:dyDescent="0.25">
      <c r="A368" s="32"/>
      <c r="B368" s="35" t="s">
        <v>68</v>
      </c>
      <c r="C368" s="36">
        <f t="shared" ref="C368:L368" ca="1" si="818">IFERROR(C163-C$107,"")</f>
        <v>0</v>
      </c>
      <c r="D368" s="36">
        <f t="shared" ca="1" si="818"/>
        <v>0</v>
      </c>
      <c r="E368" s="36">
        <f t="shared" ca="1" si="818"/>
        <v>0</v>
      </c>
      <c r="F368" s="36">
        <f t="shared" ca="1" si="818"/>
        <v>0</v>
      </c>
      <c r="G368" s="36">
        <f t="shared" ca="1" si="818"/>
        <v>0</v>
      </c>
      <c r="H368" s="36">
        <f t="shared" ca="1" si="818"/>
        <v>0</v>
      </c>
      <c r="I368" s="36">
        <f t="shared" ca="1" si="818"/>
        <v>0</v>
      </c>
      <c r="J368" s="36">
        <f t="shared" ca="1" si="818"/>
        <v>0</v>
      </c>
      <c r="K368" s="36">
        <f t="shared" ca="1" si="818"/>
        <v>0</v>
      </c>
      <c r="L368" s="36">
        <f t="shared" ca="1" si="818"/>
        <v>0</v>
      </c>
      <c r="M368" s="36">
        <f t="shared" ref="M368:N368" ca="1" si="819">IFERROR(M163-M$107,"")</f>
        <v>0</v>
      </c>
      <c r="N368" s="36" t="str">
        <f t="shared" ca="1" si="819"/>
        <v/>
      </c>
      <c r="O368" s="32"/>
      <c r="P368" s="35" t="s">
        <v>68</v>
      </c>
      <c r="Q368" s="36">
        <f t="shared" ca="1" si="680"/>
        <v>0</v>
      </c>
      <c r="R368" s="36">
        <f t="shared" ca="1" si="724"/>
        <v>0</v>
      </c>
      <c r="S368" s="36">
        <f t="shared" ca="1" si="725"/>
        <v>0</v>
      </c>
      <c r="T368" s="36">
        <f t="shared" ca="1" si="726"/>
        <v>0</v>
      </c>
      <c r="U368" s="36">
        <f t="shared" ca="1" si="727"/>
        <v>0</v>
      </c>
      <c r="V368" s="36">
        <f t="shared" ca="1" si="728"/>
        <v>0</v>
      </c>
      <c r="W368" s="36">
        <f t="shared" ca="1" si="729"/>
        <v>0</v>
      </c>
      <c r="X368" s="36">
        <f t="shared" ca="1" si="730"/>
        <v>0</v>
      </c>
      <c r="Y368" s="36">
        <f t="shared" ca="1" si="731"/>
        <v>0</v>
      </c>
      <c r="Z368" s="36">
        <f t="shared" ca="1" si="731"/>
        <v>0</v>
      </c>
      <c r="AA368" s="39"/>
      <c r="AB368" s="39"/>
      <c r="AC368" s="32">
        <v>56</v>
      </c>
      <c r="AD368" s="35" t="str">
        <f>IF(Analyse!J61="X",Analyse!H61,"")</f>
        <v/>
      </c>
      <c r="AE368" s="36">
        <f>IF(AD368="",0,IF(Analyse!$H$117=$C$312,SUM(BEREGNING!Q368:Z368),IF(Analyse!$H$117=$D$312,SUM(BEREGNING!R368:Z368),IF(Analyse!$H$117=$E$312,SUM(BEREGNING!S368:Z368),IF(Analyse!$H$117=$F$312,SUM(BEREGNING!T368:Z368),IF(Analyse!$H$117=$G$312,SUM(BEREGNING!U368:Z368),IF(Analyse!$H$117=$H$312,SUM(BEREGNING!V368:Z368),IF(Analyse!$H$117=$I$312,SUM(BEREGNING!W368:Z368),IF(Analyse!$H$117=$J$312,SUM(BEREGNING!X368:Z368),IF(Analyse!$H$117=$K$312,SUM(BEREGNING!Y368:Z368),IF(Analyse!$H$117=$L$312,SUM(BEREGNING!Z368:Z368),"")))))))))))</f>
        <v>0</v>
      </c>
      <c r="AF368" s="29"/>
      <c r="AG368" s="67" t="s">
        <v>33</v>
      </c>
      <c r="AH368" s="67" t="s">
        <v>165</v>
      </c>
      <c r="AI368" s="67"/>
      <c r="AJ368" s="69" t="str">
        <f t="shared" si="764"/>
        <v>Mariagerfjord</v>
      </c>
      <c r="AK368" s="69" t="str">
        <f t="shared" si="681"/>
        <v>Landkommuner</v>
      </c>
      <c r="AL368" s="69"/>
      <c r="AM368" s="69" t="s">
        <v>68</v>
      </c>
      <c r="AN368" s="69" t="b">
        <f t="shared" si="682"/>
        <v>1</v>
      </c>
      <c r="AO368" s="69" t="b">
        <f t="shared" si="682"/>
        <v>0</v>
      </c>
      <c r="AP368" s="29"/>
      <c r="AQ368" s="36">
        <f t="shared" si="695"/>
        <v>0</v>
      </c>
      <c r="AR368" s="36">
        <f t="shared" ca="1" si="767"/>
        <v>0</v>
      </c>
      <c r="AS368" s="36">
        <f t="shared" ca="1" si="768"/>
        <v>0</v>
      </c>
      <c r="AT368" s="36">
        <f t="shared" ca="1" si="769"/>
        <v>0</v>
      </c>
      <c r="AU368" s="36">
        <f t="shared" ca="1" si="770"/>
        <v>0</v>
      </c>
      <c r="AV368" s="36">
        <f t="shared" ca="1" si="771"/>
        <v>0</v>
      </c>
      <c r="AW368" s="36">
        <f t="shared" ca="1" si="772"/>
        <v>0</v>
      </c>
      <c r="AX368" s="36">
        <f t="shared" ca="1" si="773"/>
        <v>0</v>
      </c>
      <c r="AY368" s="36">
        <f t="shared" ca="1" si="774"/>
        <v>0</v>
      </c>
      <c r="AZ368" s="36">
        <f t="shared" ca="1" si="775"/>
        <v>0</v>
      </c>
      <c r="BA368" s="36">
        <f t="shared" ca="1" si="692"/>
        <v>0</v>
      </c>
      <c r="BB368" s="36">
        <f t="shared" ca="1" si="692"/>
        <v>0</v>
      </c>
      <c r="BC368" s="30"/>
    </row>
    <row r="369" spans="1:55" x14ac:dyDescent="0.25">
      <c r="A369" s="32"/>
      <c r="B369" s="35" t="s">
        <v>69</v>
      </c>
      <c r="C369" s="36">
        <f t="shared" ref="C369:L369" ca="1" si="820">IFERROR(C164-C$107,"")</f>
        <v>0</v>
      </c>
      <c r="D369" s="36">
        <f t="shared" ca="1" si="820"/>
        <v>0</v>
      </c>
      <c r="E369" s="36">
        <f t="shared" ca="1" si="820"/>
        <v>0</v>
      </c>
      <c r="F369" s="36">
        <f t="shared" ca="1" si="820"/>
        <v>0</v>
      </c>
      <c r="G369" s="36">
        <f t="shared" ca="1" si="820"/>
        <v>0</v>
      </c>
      <c r="H369" s="36">
        <f t="shared" ca="1" si="820"/>
        <v>0</v>
      </c>
      <c r="I369" s="36">
        <f t="shared" ca="1" si="820"/>
        <v>0</v>
      </c>
      <c r="J369" s="36">
        <f t="shared" ca="1" si="820"/>
        <v>0</v>
      </c>
      <c r="K369" s="36">
        <f t="shared" ca="1" si="820"/>
        <v>0</v>
      </c>
      <c r="L369" s="36">
        <f t="shared" ca="1" si="820"/>
        <v>0</v>
      </c>
      <c r="M369" s="36">
        <f t="shared" ref="M369:N369" ca="1" si="821">IFERROR(M164-M$107,"")</f>
        <v>0</v>
      </c>
      <c r="N369" s="36" t="str">
        <f t="shared" ca="1" si="821"/>
        <v/>
      </c>
      <c r="O369" s="32"/>
      <c r="P369" s="35" t="s">
        <v>69</v>
      </c>
      <c r="Q369" s="36">
        <f t="shared" ca="1" si="680"/>
        <v>0</v>
      </c>
      <c r="R369" s="36">
        <f t="shared" ca="1" si="724"/>
        <v>0</v>
      </c>
      <c r="S369" s="36">
        <f t="shared" ca="1" si="725"/>
        <v>0</v>
      </c>
      <c r="T369" s="36">
        <f t="shared" ca="1" si="726"/>
        <v>0</v>
      </c>
      <c r="U369" s="36">
        <f t="shared" ca="1" si="727"/>
        <v>0</v>
      </c>
      <c r="V369" s="36">
        <f t="shared" ca="1" si="728"/>
        <v>0</v>
      </c>
      <c r="W369" s="36">
        <f t="shared" ca="1" si="729"/>
        <v>0</v>
      </c>
      <c r="X369" s="36">
        <f t="shared" ca="1" si="730"/>
        <v>0</v>
      </c>
      <c r="Y369" s="36">
        <f t="shared" ca="1" si="731"/>
        <v>0</v>
      </c>
      <c r="Z369" s="36">
        <f t="shared" ca="1" si="731"/>
        <v>0</v>
      </c>
      <c r="AA369" s="39"/>
      <c r="AB369" s="39"/>
      <c r="AC369" s="32">
        <v>57</v>
      </c>
      <c r="AD369" s="35" t="str">
        <f>IF(Analyse!J62="X",Analyse!H62,"")</f>
        <v/>
      </c>
      <c r="AE369" s="36">
        <f>IF(AD369="",0,IF(Analyse!$H$117=$C$312,SUM(BEREGNING!Q369:Z369),IF(Analyse!$H$117=$D$312,SUM(BEREGNING!R369:Z369),IF(Analyse!$H$117=$E$312,SUM(BEREGNING!S369:Z369),IF(Analyse!$H$117=$F$312,SUM(BEREGNING!T369:Z369),IF(Analyse!$H$117=$G$312,SUM(BEREGNING!U369:Z369),IF(Analyse!$H$117=$H$312,SUM(BEREGNING!V369:Z369),IF(Analyse!$H$117=$I$312,SUM(BEREGNING!W369:Z369),IF(Analyse!$H$117=$J$312,SUM(BEREGNING!X369:Z369),IF(Analyse!$H$117=$K$312,SUM(BEREGNING!Y369:Z369),IF(Analyse!$H$117=$L$312,SUM(BEREGNING!Z369:Z369),"")))))))))))</f>
        <v>0</v>
      </c>
      <c r="AF369" s="29"/>
      <c r="AG369" s="67" t="s">
        <v>58</v>
      </c>
      <c r="AH369" s="67" t="s">
        <v>165</v>
      </c>
      <c r="AI369" s="67"/>
      <c r="AJ369" s="69" t="str">
        <f t="shared" si="764"/>
        <v>Middelfart</v>
      </c>
      <c r="AK369" s="69" t="str">
        <f t="shared" si="681"/>
        <v>Oplandskommuner</v>
      </c>
      <c r="AL369" s="69"/>
      <c r="AM369" s="69" t="s">
        <v>69</v>
      </c>
      <c r="AN369" s="69" t="b">
        <f t="shared" si="682"/>
        <v>1</v>
      </c>
      <c r="AO369" s="69" t="b">
        <f t="shared" si="682"/>
        <v>0</v>
      </c>
      <c r="AP369" s="29"/>
      <c r="AQ369" s="36">
        <f t="shared" si="695"/>
        <v>0</v>
      </c>
      <c r="AR369" s="36">
        <f t="shared" ca="1" si="767"/>
        <v>0</v>
      </c>
      <c r="AS369" s="36">
        <f t="shared" ca="1" si="768"/>
        <v>0</v>
      </c>
      <c r="AT369" s="36">
        <f t="shared" ca="1" si="769"/>
        <v>0</v>
      </c>
      <c r="AU369" s="36">
        <f t="shared" ca="1" si="770"/>
        <v>0</v>
      </c>
      <c r="AV369" s="36">
        <f t="shared" ca="1" si="771"/>
        <v>0</v>
      </c>
      <c r="AW369" s="36">
        <f t="shared" ca="1" si="772"/>
        <v>0</v>
      </c>
      <c r="AX369" s="36">
        <f t="shared" ca="1" si="773"/>
        <v>0</v>
      </c>
      <c r="AY369" s="36">
        <f t="shared" ca="1" si="774"/>
        <v>0</v>
      </c>
      <c r="AZ369" s="36">
        <f t="shared" ca="1" si="775"/>
        <v>0</v>
      </c>
      <c r="BA369" s="36">
        <f t="shared" ca="1" si="692"/>
        <v>0</v>
      </c>
      <c r="BB369" s="36">
        <f t="shared" ca="1" si="692"/>
        <v>0</v>
      </c>
      <c r="BC369" s="30"/>
    </row>
    <row r="370" spans="1:55" x14ac:dyDescent="0.25">
      <c r="A370" s="32"/>
      <c r="B370" s="35" t="s">
        <v>70</v>
      </c>
      <c r="C370" s="36">
        <f t="shared" ref="C370:L370" ca="1" si="822">IFERROR(C165-C$107,"")</f>
        <v>0</v>
      </c>
      <c r="D370" s="36">
        <f t="shared" ca="1" si="822"/>
        <v>0</v>
      </c>
      <c r="E370" s="36">
        <f t="shared" ca="1" si="822"/>
        <v>0</v>
      </c>
      <c r="F370" s="36">
        <f t="shared" ca="1" si="822"/>
        <v>0</v>
      </c>
      <c r="G370" s="36">
        <f t="shared" ca="1" si="822"/>
        <v>0</v>
      </c>
      <c r="H370" s="36">
        <f t="shared" ca="1" si="822"/>
        <v>0</v>
      </c>
      <c r="I370" s="36">
        <f t="shared" ca="1" si="822"/>
        <v>0</v>
      </c>
      <c r="J370" s="36">
        <f t="shared" ca="1" si="822"/>
        <v>0</v>
      </c>
      <c r="K370" s="36">
        <f t="shared" ca="1" si="822"/>
        <v>0</v>
      </c>
      <c r="L370" s="36">
        <f t="shared" ca="1" si="822"/>
        <v>0</v>
      </c>
      <c r="M370" s="36">
        <f t="shared" ref="M370:N370" ca="1" si="823">IFERROR(M165-M$107,"")</f>
        <v>0</v>
      </c>
      <c r="N370" s="36" t="str">
        <f t="shared" ca="1" si="823"/>
        <v/>
      </c>
      <c r="O370" s="32"/>
      <c r="P370" s="35" t="s">
        <v>70</v>
      </c>
      <c r="Q370" s="36">
        <f t="shared" ca="1" si="680"/>
        <v>0</v>
      </c>
      <c r="R370" s="36">
        <f t="shared" ca="1" si="724"/>
        <v>0</v>
      </c>
      <c r="S370" s="36">
        <f t="shared" ca="1" si="725"/>
        <v>0</v>
      </c>
      <c r="T370" s="36">
        <f t="shared" ca="1" si="726"/>
        <v>0</v>
      </c>
      <c r="U370" s="36">
        <f t="shared" ca="1" si="727"/>
        <v>0</v>
      </c>
      <c r="V370" s="36">
        <f t="shared" ca="1" si="728"/>
        <v>0</v>
      </c>
      <c r="W370" s="36">
        <f t="shared" ca="1" si="729"/>
        <v>0</v>
      </c>
      <c r="X370" s="36">
        <f t="shared" ca="1" si="730"/>
        <v>0</v>
      </c>
      <c r="Y370" s="36">
        <f t="shared" ca="1" si="731"/>
        <v>0</v>
      </c>
      <c r="Z370" s="36">
        <f t="shared" ca="1" si="731"/>
        <v>0</v>
      </c>
      <c r="AA370" s="39"/>
      <c r="AB370" s="39"/>
      <c r="AC370" s="32">
        <v>58</v>
      </c>
      <c r="AD370" s="35" t="str">
        <f>IF(Analyse!J63="X",Analyse!H63,"")</f>
        <v/>
      </c>
      <c r="AE370" s="36">
        <f>IF(AD370="",0,IF(Analyse!$H$117=$C$312,SUM(BEREGNING!Q370:Z370),IF(Analyse!$H$117=$D$312,SUM(BEREGNING!R370:Z370),IF(Analyse!$H$117=$E$312,SUM(BEREGNING!S370:Z370),IF(Analyse!$H$117=$F$312,SUM(BEREGNING!T370:Z370),IF(Analyse!$H$117=$G$312,SUM(BEREGNING!U370:Z370),IF(Analyse!$H$117=$H$312,SUM(BEREGNING!V370:Z370),IF(Analyse!$H$117=$I$312,SUM(BEREGNING!W370:Z370),IF(Analyse!$H$117=$J$312,SUM(BEREGNING!X370:Z370),IF(Analyse!$H$117=$K$312,SUM(BEREGNING!Y370:Z370),IF(Analyse!$H$117=$L$312,SUM(BEREGNING!Z370:Z370),"")))))))))))</f>
        <v>0</v>
      </c>
      <c r="AF370" s="29"/>
      <c r="AG370" s="67" t="s">
        <v>73</v>
      </c>
      <c r="AH370" s="67" t="s">
        <v>165</v>
      </c>
      <c r="AI370" s="67"/>
      <c r="AJ370" s="69" t="str">
        <f t="shared" si="764"/>
        <v>Morsø</v>
      </c>
      <c r="AK370" s="69" t="str">
        <f t="shared" si="681"/>
        <v>Landkommuner</v>
      </c>
      <c r="AL370" s="69"/>
      <c r="AM370" s="69" t="s">
        <v>70</v>
      </c>
      <c r="AN370" s="69" t="b">
        <f t="shared" si="682"/>
        <v>1</v>
      </c>
      <c r="AO370" s="69" t="b">
        <f t="shared" si="682"/>
        <v>0</v>
      </c>
      <c r="AP370" s="29"/>
      <c r="AQ370" s="36">
        <f t="shared" si="695"/>
        <v>0</v>
      </c>
      <c r="AR370" s="36">
        <f t="shared" ca="1" si="767"/>
        <v>0</v>
      </c>
      <c r="AS370" s="36">
        <f t="shared" ca="1" si="768"/>
        <v>0</v>
      </c>
      <c r="AT370" s="36">
        <f t="shared" ca="1" si="769"/>
        <v>0</v>
      </c>
      <c r="AU370" s="36">
        <f t="shared" ca="1" si="770"/>
        <v>0</v>
      </c>
      <c r="AV370" s="36">
        <f t="shared" ca="1" si="771"/>
        <v>0</v>
      </c>
      <c r="AW370" s="36">
        <f t="shared" ca="1" si="772"/>
        <v>0</v>
      </c>
      <c r="AX370" s="36">
        <f t="shared" ca="1" si="773"/>
        <v>0</v>
      </c>
      <c r="AY370" s="36">
        <f t="shared" ca="1" si="774"/>
        <v>0</v>
      </c>
      <c r="AZ370" s="36">
        <f t="shared" ca="1" si="775"/>
        <v>0</v>
      </c>
      <c r="BA370" s="36">
        <f t="shared" ca="1" si="692"/>
        <v>0</v>
      </c>
      <c r="BB370" s="36">
        <f t="shared" ca="1" si="692"/>
        <v>0</v>
      </c>
      <c r="BC370" s="30"/>
    </row>
    <row r="371" spans="1:55" x14ac:dyDescent="0.25">
      <c r="A371" s="32"/>
      <c r="B371" s="35" t="s">
        <v>71</v>
      </c>
      <c r="C371" s="36">
        <f t="shared" ref="C371:L371" ca="1" si="824">IFERROR(C166-C$107,"")</f>
        <v>0</v>
      </c>
      <c r="D371" s="36">
        <f t="shared" ca="1" si="824"/>
        <v>0</v>
      </c>
      <c r="E371" s="36">
        <f t="shared" ca="1" si="824"/>
        <v>0</v>
      </c>
      <c r="F371" s="36">
        <f t="shared" ca="1" si="824"/>
        <v>0</v>
      </c>
      <c r="G371" s="36">
        <f t="shared" ca="1" si="824"/>
        <v>0</v>
      </c>
      <c r="H371" s="36">
        <f t="shared" ca="1" si="824"/>
        <v>0</v>
      </c>
      <c r="I371" s="36">
        <f t="shared" ca="1" si="824"/>
        <v>0</v>
      </c>
      <c r="J371" s="36">
        <f t="shared" ca="1" si="824"/>
        <v>0</v>
      </c>
      <c r="K371" s="36">
        <f t="shared" ca="1" si="824"/>
        <v>0</v>
      </c>
      <c r="L371" s="36">
        <f t="shared" ca="1" si="824"/>
        <v>0</v>
      </c>
      <c r="M371" s="36">
        <f t="shared" ref="M371:N371" ca="1" si="825">IFERROR(M166-M$107,"")</f>
        <v>0</v>
      </c>
      <c r="N371" s="36" t="str">
        <f t="shared" ca="1" si="825"/>
        <v/>
      </c>
      <c r="O371" s="32"/>
      <c r="P371" s="35" t="s">
        <v>71</v>
      </c>
      <c r="Q371" s="36">
        <f t="shared" ca="1" si="680"/>
        <v>0</v>
      </c>
      <c r="R371" s="36">
        <f t="shared" ca="1" si="724"/>
        <v>0</v>
      </c>
      <c r="S371" s="36">
        <f t="shared" ca="1" si="725"/>
        <v>0</v>
      </c>
      <c r="T371" s="36">
        <f t="shared" ca="1" si="726"/>
        <v>0</v>
      </c>
      <c r="U371" s="36">
        <f t="shared" ca="1" si="727"/>
        <v>0</v>
      </c>
      <c r="V371" s="36">
        <f t="shared" ca="1" si="728"/>
        <v>0</v>
      </c>
      <c r="W371" s="36">
        <f t="shared" ca="1" si="729"/>
        <v>0</v>
      </c>
      <c r="X371" s="36">
        <f t="shared" ca="1" si="730"/>
        <v>0</v>
      </c>
      <c r="Y371" s="36">
        <f t="shared" ca="1" si="731"/>
        <v>0</v>
      </c>
      <c r="Z371" s="36">
        <f t="shared" ca="1" si="731"/>
        <v>0</v>
      </c>
      <c r="AA371" s="39"/>
      <c r="AB371" s="39"/>
      <c r="AC371" s="32">
        <v>59</v>
      </c>
      <c r="AD371" s="35" t="str">
        <f>IF(Analyse!J64="X",Analyse!H64,"")</f>
        <v/>
      </c>
      <c r="AE371" s="36">
        <f>IF(AD371="",0,IF(Analyse!$H$117=$C$312,SUM(BEREGNING!Q371:Z371),IF(Analyse!$H$117=$D$312,SUM(BEREGNING!R371:Z371),IF(Analyse!$H$117=$E$312,SUM(BEREGNING!S371:Z371),IF(Analyse!$H$117=$F$312,SUM(BEREGNING!T371:Z371),IF(Analyse!$H$117=$G$312,SUM(BEREGNING!U371:Z371),IF(Analyse!$H$117=$H$312,SUM(BEREGNING!V371:Z371),IF(Analyse!$H$117=$I$312,SUM(BEREGNING!W371:Z371),IF(Analyse!$H$117=$J$312,SUM(BEREGNING!X371:Z371),IF(Analyse!$H$117=$K$312,SUM(BEREGNING!Y371:Z371),IF(Analyse!$H$117=$L$312,SUM(BEREGNING!Z371:Z371),"")))))))))))</f>
        <v>0</v>
      </c>
      <c r="AF371" s="29"/>
      <c r="AG371" s="67" t="s">
        <v>72</v>
      </c>
      <c r="AH371" s="67" t="s">
        <v>165</v>
      </c>
      <c r="AI371" s="67"/>
      <c r="AJ371" s="69" t="str">
        <f t="shared" si="764"/>
        <v>Norddjurs</v>
      </c>
      <c r="AK371" s="69" t="str">
        <f t="shared" si="681"/>
        <v>Landkommuner</v>
      </c>
      <c r="AL371" s="69"/>
      <c r="AM371" s="69" t="s">
        <v>71</v>
      </c>
      <c r="AN371" s="69" t="b">
        <f t="shared" si="682"/>
        <v>1</v>
      </c>
      <c r="AO371" s="69" t="b">
        <f t="shared" si="682"/>
        <v>0</v>
      </c>
      <c r="AP371" s="29"/>
      <c r="AQ371" s="36">
        <f t="shared" si="695"/>
        <v>0</v>
      </c>
      <c r="AR371" s="36">
        <f t="shared" ca="1" si="767"/>
        <v>0</v>
      </c>
      <c r="AS371" s="36">
        <f t="shared" ca="1" si="768"/>
        <v>0</v>
      </c>
      <c r="AT371" s="36">
        <f t="shared" ca="1" si="769"/>
        <v>0</v>
      </c>
      <c r="AU371" s="36">
        <f t="shared" ca="1" si="770"/>
        <v>0</v>
      </c>
      <c r="AV371" s="36">
        <f t="shared" ca="1" si="771"/>
        <v>0</v>
      </c>
      <c r="AW371" s="36">
        <f t="shared" ca="1" si="772"/>
        <v>0</v>
      </c>
      <c r="AX371" s="36">
        <f t="shared" ca="1" si="773"/>
        <v>0</v>
      </c>
      <c r="AY371" s="36">
        <f t="shared" ca="1" si="774"/>
        <v>0</v>
      </c>
      <c r="AZ371" s="36">
        <f t="shared" ca="1" si="775"/>
        <v>0</v>
      </c>
      <c r="BA371" s="36">
        <f t="shared" ca="1" si="692"/>
        <v>0</v>
      </c>
      <c r="BB371" s="36">
        <f t="shared" ca="1" si="692"/>
        <v>0</v>
      </c>
      <c r="BC371" s="30"/>
    </row>
    <row r="372" spans="1:55" x14ac:dyDescent="0.25">
      <c r="A372" s="32"/>
      <c r="B372" s="35" t="s">
        <v>72</v>
      </c>
      <c r="C372" s="36">
        <f t="shared" ref="C372:L372" ca="1" si="826">IFERROR(C167-C$107,"")</f>
        <v>0</v>
      </c>
      <c r="D372" s="36">
        <f t="shared" ca="1" si="826"/>
        <v>0</v>
      </c>
      <c r="E372" s="36">
        <f t="shared" ca="1" si="826"/>
        <v>0</v>
      </c>
      <c r="F372" s="36">
        <f t="shared" ca="1" si="826"/>
        <v>0</v>
      </c>
      <c r="G372" s="36">
        <f t="shared" ca="1" si="826"/>
        <v>0</v>
      </c>
      <c r="H372" s="36">
        <f t="shared" ca="1" si="826"/>
        <v>0</v>
      </c>
      <c r="I372" s="36">
        <f t="shared" ca="1" si="826"/>
        <v>0</v>
      </c>
      <c r="J372" s="36">
        <f t="shared" ca="1" si="826"/>
        <v>0</v>
      </c>
      <c r="K372" s="36">
        <f t="shared" ca="1" si="826"/>
        <v>0</v>
      </c>
      <c r="L372" s="36">
        <f t="shared" ca="1" si="826"/>
        <v>0</v>
      </c>
      <c r="M372" s="36">
        <f t="shared" ref="M372:N372" ca="1" si="827">IFERROR(M167-M$107,"")</f>
        <v>0</v>
      </c>
      <c r="N372" s="36" t="str">
        <f t="shared" ca="1" si="827"/>
        <v/>
      </c>
      <c r="O372" s="32"/>
      <c r="P372" s="35" t="s">
        <v>72</v>
      </c>
      <c r="Q372" s="36">
        <f t="shared" ca="1" si="680"/>
        <v>0</v>
      </c>
      <c r="R372" s="36">
        <f t="shared" ca="1" si="724"/>
        <v>0</v>
      </c>
      <c r="S372" s="36">
        <f t="shared" ca="1" si="725"/>
        <v>0</v>
      </c>
      <c r="T372" s="36">
        <f t="shared" ca="1" si="726"/>
        <v>0</v>
      </c>
      <c r="U372" s="36">
        <f t="shared" ca="1" si="727"/>
        <v>0</v>
      </c>
      <c r="V372" s="36">
        <f t="shared" ca="1" si="728"/>
        <v>0</v>
      </c>
      <c r="W372" s="36">
        <f t="shared" ca="1" si="729"/>
        <v>0</v>
      </c>
      <c r="X372" s="36">
        <f t="shared" ca="1" si="730"/>
        <v>0</v>
      </c>
      <c r="Y372" s="36">
        <f t="shared" ca="1" si="731"/>
        <v>0</v>
      </c>
      <c r="Z372" s="36">
        <f t="shared" ca="1" si="731"/>
        <v>0</v>
      </c>
      <c r="AA372" s="39"/>
      <c r="AB372" s="39"/>
      <c r="AC372" s="32">
        <v>60</v>
      </c>
      <c r="AD372" s="35" t="str">
        <f>IF(Analyse!J65="X",Analyse!H65,"")</f>
        <v/>
      </c>
      <c r="AE372" s="36">
        <f>IF(AD372="",0,IF(Analyse!$H$117=$C$312,SUM(BEREGNING!Q372:Z372),IF(Analyse!$H$117=$D$312,SUM(BEREGNING!R372:Z372),IF(Analyse!$H$117=$E$312,SUM(BEREGNING!S372:Z372),IF(Analyse!$H$117=$F$312,SUM(BEREGNING!T372:Z372),IF(Analyse!$H$117=$G$312,SUM(BEREGNING!U372:Z372),IF(Analyse!$H$117=$H$312,SUM(BEREGNING!V372:Z372),IF(Analyse!$H$117=$I$312,SUM(BEREGNING!W372:Z372),IF(Analyse!$H$117=$J$312,SUM(BEREGNING!X372:Z372),IF(Analyse!$H$117=$K$312,SUM(BEREGNING!Y372:Z372),IF(Analyse!$H$117=$L$312,SUM(BEREGNING!Z372:Z372),"")))))))))))</f>
        <v>0</v>
      </c>
      <c r="AF372" s="29"/>
      <c r="AG372" s="67" t="s">
        <v>102</v>
      </c>
      <c r="AH372" s="67" t="s">
        <v>165</v>
      </c>
      <c r="AI372" s="67"/>
      <c r="AJ372" s="69" t="str">
        <f t="shared" si="764"/>
        <v>Nordfyns</v>
      </c>
      <c r="AK372" s="69" t="str">
        <f t="shared" si="681"/>
        <v>Oplandskommuner</v>
      </c>
      <c r="AL372" s="69"/>
      <c r="AM372" s="69" t="s">
        <v>72</v>
      </c>
      <c r="AN372" s="69" t="b">
        <f t="shared" si="682"/>
        <v>1</v>
      </c>
      <c r="AO372" s="69" t="b">
        <f t="shared" si="682"/>
        <v>0</v>
      </c>
      <c r="AP372" s="29"/>
      <c r="AQ372" s="36">
        <f t="shared" si="695"/>
        <v>0</v>
      </c>
      <c r="AR372" s="36">
        <f t="shared" ca="1" si="767"/>
        <v>0</v>
      </c>
      <c r="AS372" s="36">
        <f t="shared" ca="1" si="768"/>
        <v>0</v>
      </c>
      <c r="AT372" s="36">
        <f t="shared" ca="1" si="769"/>
        <v>0</v>
      </c>
      <c r="AU372" s="36">
        <f t="shared" ca="1" si="770"/>
        <v>0</v>
      </c>
      <c r="AV372" s="36">
        <f t="shared" ca="1" si="771"/>
        <v>0</v>
      </c>
      <c r="AW372" s="36">
        <f t="shared" ca="1" si="772"/>
        <v>0</v>
      </c>
      <c r="AX372" s="36">
        <f t="shared" ca="1" si="773"/>
        <v>0</v>
      </c>
      <c r="AY372" s="36">
        <f t="shared" ca="1" si="774"/>
        <v>0</v>
      </c>
      <c r="AZ372" s="36">
        <f t="shared" ca="1" si="775"/>
        <v>0</v>
      </c>
      <c r="BA372" s="36">
        <f t="shared" ca="1" si="692"/>
        <v>0</v>
      </c>
      <c r="BB372" s="36">
        <f t="shared" ca="1" si="692"/>
        <v>0</v>
      </c>
      <c r="BC372" s="30"/>
    </row>
    <row r="373" spans="1:55" x14ac:dyDescent="0.25">
      <c r="A373" s="32"/>
      <c r="B373" s="35" t="s">
        <v>73</v>
      </c>
      <c r="C373" s="36">
        <f t="shared" ref="C373:L373" ca="1" si="828">IFERROR(C168-C$107,"")</f>
        <v>0</v>
      </c>
      <c r="D373" s="36">
        <f t="shared" ca="1" si="828"/>
        <v>0</v>
      </c>
      <c r="E373" s="36">
        <f t="shared" ca="1" si="828"/>
        <v>0</v>
      </c>
      <c r="F373" s="36">
        <f t="shared" ca="1" si="828"/>
        <v>0</v>
      </c>
      <c r="G373" s="36">
        <f t="shared" ca="1" si="828"/>
        <v>0</v>
      </c>
      <c r="H373" s="36">
        <f t="shared" ca="1" si="828"/>
        <v>0</v>
      </c>
      <c r="I373" s="36">
        <f t="shared" ca="1" si="828"/>
        <v>0</v>
      </c>
      <c r="J373" s="36">
        <f t="shared" ca="1" si="828"/>
        <v>0</v>
      </c>
      <c r="K373" s="36">
        <f t="shared" ca="1" si="828"/>
        <v>0</v>
      </c>
      <c r="L373" s="36">
        <f t="shared" ca="1" si="828"/>
        <v>0</v>
      </c>
      <c r="M373" s="36">
        <f t="shared" ref="M373:N373" ca="1" si="829">IFERROR(M168-M$107,"")</f>
        <v>0</v>
      </c>
      <c r="N373" s="36" t="str">
        <f t="shared" ca="1" si="829"/>
        <v/>
      </c>
      <c r="O373" s="32"/>
      <c r="P373" s="35" t="s">
        <v>73</v>
      </c>
      <c r="Q373" s="36">
        <f t="shared" ca="1" si="680"/>
        <v>0</v>
      </c>
      <c r="R373" s="36">
        <f t="shared" ca="1" si="724"/>
        <v>0</v>
      </c>
      <c r="S373" s="36">
        <f t="shared" ca="1" si="725"/>
        <v>0</v>
      </c>
      <c r="T373" s="36">
        <f t="shared" ca="1" si="726"/>
        <v>0</v>
      </c>
      <c r="U373" s="36">
        <f t="shared" ca="1" si="727"/>
        <v>0</v>
      </c>
      <c r="V373" s="36">
        <f t="shared" ca="1" si="728"/>
        <v>0</v>
      </c>
      <c r="W373" s="36">
        <f t="shared" ca="1" si="729"/>
        <v>0</v>
      </c>
      <c r="X373" s="36">
        <f t="shared" ca="1" si="730"/>
        <v>0</v>
      </c>
      <c r="Y373" s="36">
        <f t="shared" ca="1" si="731"/>
        <v>0</v>
      </c>
      <c r="Z373" s="36">
        <f t="shared" ca="1" si="731"/>
        <v>0</v>
      </c>
      <c r="AA373" s="39"/>
      <c r="AB373" s="39"/>
      <c r="AC373" s="32">
        <v>61</v>
      </c>
      <c r="AD373" s="35" t="str">
        <f>IF(Analyse!J66="X",Analyse!H66,"")</f>
        <v/>
      </c>
      <c r="AE373" s="36">
        <f>IF(AD373="",0,IF(Analyse!$H$117=$C$312,SUM(BEREGNING!Q373:Z373),IF(Analyse!$H$117=$D$312,SUM(BEREGNING!R373:Z373),IF(Analyse!$H$117=$E$312,SUM(BEREGNING!S373:Z373),IF(Analyse!$H$117=$F$312,SUM(BEREGNING!T373:Z373),IF(Analyse!$H$117=$G$312,SUM(BEREGNING!U373:Z373),IF(Analyse!$H$117=$H$312,SUM(BEREGNING!V373:Z373),IF(Analyse!$H$117=$I$312,SUM(BEREGNING!W373:Z373),IF(Analyse!$H$117=$J$312,SUM(BEREGNING!X373:Z373),IF(Analyse!$H$117=$K$312,SUM(BEREGNING!Y373:Z373),IF(Analyse!$H$117=$L$312,SUM(BEREGNING!Z373:Z373),"")))))))))))</f>
        <v>0</v>
      </c>
      <c r="AF373" s="29"/>
      <c r="AG373" s="67" t="s">
        <v>95</v>
      </c>
      <c r="AH373" s="67" t="s">
        <v>165</v>
      </c>
      <c r="AI373" s="67"/>
      <c r="AJ373" s="69" t="str">
        <f t="shared" si="764"/>
        <v>Nyborg</v>
      </c>
      <c r="AK373" s="69" t="str">
        <f t="shared" si="681"/>
        <v>Oplandskommuner</v>
      </c>
      <c r="AL373" s="69"/>
      <c r="AM373" s="69" t="s">
        <v>73</v>
      </c>
      <c r="AN373" s="69" t="b">
        <f t="shared" si="682"/>
        <v>1</v>
      </c>
      <c r="AO373" s="69" t="b">
        <f t="shared" si="682"/>
        <v>0</v>
      </c>
      <c r="AP373" s="29"/>
      <c r="AQ373" s="36">
        <f t="shared" si="695"/>
        <v>0</v>
      </c>
      <c r="AR373" s="36">
        <f t="shared" ca="1" si="767"/>
        <v>0</v>
      </c>
      <c r="AS373" s="36">
        <f t="shared" ca="1" si="768"/>
        <v>0</v>
      </c>
      <c r="AT373" s="36">
        <f t="shared" ca="1" si="769"/>
        <v>0</v>
      </c>
      <c r="AU373" s="36">
        <f t="shared" ca="1" si="770"/>
        <v>0</v>
      </c>
      <c r="AV373" s="36">
        <f t="shared" ca="1" si="771"/>
        <v>0</v>
      </c>
      <c r="AW373" s="36">
        <f t="shared" ca="1" si="772"/>
        <v>0</v>
      </c>
      <c r="AX373" s="36">
        <f t="shared" ca="1" si="773"/>
        <v>0</v>
      </c>
      <c r="AY373" s="36">
        <f t="shared" ca="1" si="774"/>
        <v>0</v>
      </c>
      <c r="AZ373" s="36">
        <f t="shared" ca="1" si="775"/>
        <v>0</v>
      </c>
      <c r="BA373" s="36">
        <f t="shared" ca="1" si="692"/>
        <v>0</v>
      </c>
      <c r="BB373" s="36">
        <f t="shared" ca="1" si="692"/>
        <v>0</v>
      </c>
      <c r="BC373" s="30"/>
    </row>
    <row r="374" spans="1:55" x14ac:dyDescent="0.25">
      <c r="A374" s="32"/>
      <c r="B374" s="35" t="s">
        <v>74</v>
      </c>
      <c r="C374" s="36">
        <f t="shared" ref="C374:L374" ca="1" si="830">IFERROR(C169-C$107,"")</f>
        <v>0</v>
      </c>
      <c r="D374" s="36">
        <f t="shared" ca="1" si="830"/>
        <v>0</v>
      </c>
      <c r="E374" s="36">
        <f t="shared" ca="1" si="830"/>
        <v>0</v>
      </c>
      <c r="F374" s="36">
        <f t="shared" ca="1" si="830"/>
        <v>0</v>
      </c>
      <c r="G374" s="36">
        <f t="shared" ca="1" si="830"/>
        <v>0</v>
      </c>
      <c r="H374" s="36">
        <f t="shared" ca="1" si="830"/>
        <v>0</v>
      </c>
      <c r="I374" s="36">
        <f t="shared" ca="1" si="830"/>
        <v>0</v>
      </c>
      <c r="J374" s="36">
        <f t="shared" ca="1" si="830"/>
        <v>0</v>
      </c>
      <c r="K374" s="36">
        <f t="shared" ca="1" si="830"/>
        <v>0</v>
      </c>
      <c r="L374" s="36">
        <f t="shared" ca="1" si="830"/>
        <v>0</v>
      </c>
      <c r="M374" s="36">
        <f t="shared" ref="M374:N374" ca="1" si="831">IFERROR(M169-M$107,"")</f>
        <v>0</v>
      </c>
      <c r="N374" s="36" t="str">
        <f t="shared" ca="1" si="831"/>
        <v/>
      </c>
      <c r="O374" s="32"/>
      <c r="P374" s="35" t="s">
        <v>74</v>
      </c>
      <c r="Q374" s="36">
        <f t="shared" ca="1" si="680"/>
        <v>0</v>
      </c>
      <c r="R374" s="36">
        <f t="shared" ca="1" si="724"/>
        <v>0</v>
      </c>
      <c r="S374" s="36">
        <f t="shared" ca="1" si="725"/>
        <v>0</v>
      </c>
      <c r="T374" s="36">
        <f t="shared" ca="1" si="726"/>
        <v>0</v>
      </c>
      <c r="U374" s="36">
        <f t="shared" ca="1" si="727"/>
        <v>0</v>
      </c>
      <c r="V374" s="36">
        <f t="shared" ca="1" si="728"/>
        <v>0</v>
      </c>
      <c r="W374" s="36">
        <f t="shared" ca="1" si="729"/>
        <v>0</v>
      </c>
      <c r="X374" s="36">
        <f t="shared" ca="1" si="730"/>
        <v>0</v>
      </c>
      <c r="Y374" s="36">
        <f t="shared" ca="1" si="731"/>
        <v>0</v>
      </c>
      <c r="Z374" s="36">
        <f t="shared" ca="1" si="731"/>
        <v>0</v>
      </c>
      <c r="AA374" s="39"/>
      <c r="AB374" s="39"/>
      <c r="AC374" s="32">
        <v>62</v>
      </c>
      <c r="AD374" s="35" t="str">
        <f>IF(Analyse!J67="X",Analyse!H67,"")</f>
        <v/>
      </c>
      <c r="AE374" s="36">
        <f>IF(AD374="",0,IF(Analyse!$H$117=$C$312,SUM(BEREGNING!Q374:Z374),IF(Analyse!$H$117=$D$312,SUM(BEREGNING!R374:Z374),IF(Analyse!$H$117=$E$312,SUM(BEREGNING!S374:Z374),IF(Analyse!$H$117=$F$312,SUM(BEREGNING!T374:Z374),IF(Analyse!$H$117=$G$312,SUM(BEREGNING!U374:Z374),IF(Analyse!$H$117=$H$312,SUM(BEREGNING!V374:Z374),IF(Analyse!$H$117=$I$312,SUM(BEREGNING!W374:Z374),IF(Analyse!$H$117=$J$312,SUM(BEREGNING!X374:Z374),IF(Analyse!$H$117=$K$312,SUM(BEREGNING!Y374:Z374),IF(Analyse!$H$117=$L$312,SUM(BEREGNING!Z374:Z374),"")))))))))))</f>
        <v>0</v>
      </c>
      <c r="AF374" s="29"/>
      <c r="AG374" s="67" t="s">
        <v>25</v>
      </c>
      <c r="AH374" s="67" t="s">
        <v>165</v>
      </c>
      <c r="AI374" s="67"/>
      <c r="AJ374" s="69" t="str">
        <f t="shared" si="764"/>
        <v>Næstved</v>
      </c>
      <c r="AK374" s="69" t="str">
        <f t="shared" si="681"/>
        <v>Provinsbykommuner</v>
      </c>
      <c r="AL374" s="69"/>
      <c r="AM374" s="69" t="s">
        <v>74</v>
      </c>
      <c r="AN374" s="69" t="b">
        <f t="shared" si="682"/>
        <v>1</v>
      </c>
      <c r="AO374" s="69" t="b">
        <f t="shared" si="682"/>
        <v>0</v>
      </c>
      <c r="AP374" s="29"/>
      <c r="AQ374" s="36">
        <f t="shared" si="695"/>
        <v>0</v>
      </c>
      <c r="AR374" s="36">
        <f t="shared" ca="1" si="767"/>
        <v>0</v>
      </c>
      <c r="AS374" s="36">
        <f t="shared" ca="1" si="768"/>
        <v>0</v>
      </c>
      <c r="AT374" s="36">
        <f t="shared" ca="1" si="769"/>
        <v>0</v>
      </c>
      <c r="AU374" s="36">
        <f t="shared" ca="1" si="770"/>
        <v>0</v>
      </c>
      <c r="AV374" s="36">
        <f t="shared" ca="1" si="771"/>
        <v>0</v>
      </c>
      <c r="AW374" s="36">
        <f t="shared" ca="1" si="772"/>
        <v>0</v>
      </c>
      <c r="AX374" s="36">
        <f t="shared" ca="1" si="773"/>
        <v>0</v>
      </c>
      <c r="AY374" s="36">
        <f t="shared" ca="1" si="774"/>
        <v>0</v>
      </c>
      <c r="AZ374" s="36">
        <f t="shared" ca="1" si="775"/>
        <v>0</v>
      </c>
      <c r="BA374" s="36">
        <f t="shared" ca="1" si="692"/>
        <v>0</v>
      </c>
      <c r="BB374" s="36">
        <f t="shared" ca="1" si="692"/>
        <v>0</v>
      </c>
      <c r="BC374" s="30"/>
    </row>
    <row r="375" spans="1:55" x14ac:dyDescent="0.25">
      <c r="A375" s="32"/>
      <c r="B375" s="35" t="s">
        <v>75</v>
      </c>
      <c r="C375" s="36">
        <f t="shared" ref="C375:L375" ca="1" si="832">IFERROR(C170-C$107,"")</f>
        <v>0</v>
      </c>
      <c r="D375" s="36">
        <f t="shared" ca="1" si="832"/>
        <v>0</v>
      </c>
      <c r="E375" s="36">
        <f t="shared" ca="1" si="832"/>
        <v>0</v>
      </c>
      <c r="F375" s="36">
        <f t="shared" ca="1" si="832"/>
        <v>0</v>
      </c>
      <c r="G375" s="36">
        <f t="shared" ca="1" si="832"/>
        <v>0</v>
      </c>
      <c r="H375" s="36">
        <f t="shared" ca="1" si="832"/>
        <v>0</v>
      </c>
      <c r="I375" s="36">
        <f t="shared" ca="1" si="832"/>
        <v>0</v>
      </c>
      <c r="J375" s="36">
        <f t="shared" ca="1" si="832"/>
        <v>0</v>
      </c>
      <c r="K375" s="36">
        <f t="shared" ca="1" si="832"/>
        <v>0</v>
      </c>
      <c r="L375" s="36">
        <f t="shared" ca="1" si="832"/>
        <v>0</v>
      </c>
      <c r="M375" s="36">
        <f t="shared" ref="M375:N375" ca="1" si="833">IFERROR(M170-M$107,"")</f>
        <v>0</v>
      </c>
      <c r="N375" s="36" t="str">
        <f t="shared" ca="1" si="833"/>
        <v/>
      </c>
      <c r="O375" s="32"/>
      <c r="P375" s="35" t="s">
        <v>75</v>
      </c>
      <c r="Q375" s="36">
        <f t="shared" ca="1" si="680"/>
        <v>0</v>
      </c>
      <c r="R375" s="36">
        <f t="shared" ca="1" si="724"/>
        <v>0</v>
      </c>
      <c r="S375" s="36">
        <f t="shared" ca="1" si="725"/>
        <v>0</v>
      </c>
      <c r="T375" s="36">
        <f t="shared" ca="1" si="726"/>
        <v>0</v>
      </c>
      <c r="U375" s="36">
        <f t="shared" ca="1" si="727"/>
        <v>0</v>
      </c>
      <c r="V375" s="36">
        <f t="shared" ca="1" si="728"/>
        <v>0</v>
      </c>
      <c r="W375" s="36">
        <f t="shared" ca="1" si="729"/>
        <v>0</v>
      </c>
      <c r="X375" s="36">
        <f t="shared" ca="1" si="730"/>
        <v>0</v>
      </c>
      <c r="Y375" s="36">
        <f t="shared" ca="1" si="731"/>
        <v>0</v>
      </c>
      <c r="Z375" s="36">
        <f t="shared" ca="1" si="731"/>
        <v>0</v>
      </c>
      <c r="AA375" s="39"/>
      <c r="AB375" s="39"/>
      <c r="AC375" s="32">
        <v>63</v>
      </c>
      <c r="AD375" s="35" t="str">
        <f>IF(Analyse!J68="X",Analyse!H68,"")</f>
        <v/>
      </c>
      <c r="AE375" s="36">
        <f>IF(AD375="",0,IF(Analyse!$H$117=$C$312,SUM(BEREGNING!Q375:Z375),IF(Analyse!$H$117=$D$312,SUM(BEREGNING!R375:Z375),IF(Analyse!$H$117=$E$312,SUM(BEREGNING!S375:Z375),IF(Analyse!$H$117=$F$312,SUM(BEREGNING!T375:Z375),IF(Analyse!$H$117=$G$312,SUM(BEREGNING!U375:Z375),IF(Analyse!$H$117=$H$312,SUM(BEREGNING!V375:Z375),IF(Analyse!$H$117=$I$312,SUM(BEREGNING!W375:Z375),IF(Analyse!$H$117=$J$312,SUM(BEREGNING!X375:Z375),IF(Analyse!$H$117=$K$312,SUM(BEREGNING!Y375:Z375),IF(Analyse!$H$117=$L$312,SUM(BEREGNING!Z375:Z375),"")))))))))))</f>
        <v>0</v>
      </c>
      <c r="AF375" s="29"/>
      <c r="AG375" s="67" t="s">
        <v>75</v>
      </c>
      <c r="AH375" s="67" t="s">
        <v>165</v>
      </c>
      <c r="AI375" s="67"/>
      <c r="AJ375" s="69" t="str">
        <f t="shared" si="764"/>
        <v>Odder</v>
      </c>
      <c r="AK375" s="69" t="str">
        <f t="shared" si="681"/>
        <v>Oplandskommuner</v>
      </c>
      <c r="AL375" s="69"/>
      <c r="AM375" s="69" t="s">
        <v>75</v>
      </c>
      <c r="AN375" s="69" t="b">
        <f t="shared" si="682"/>
        <v>1</v>
      </c>
      <c r="AO375" s="69" t="b">
        <f t="shared" si="682"/>
        <v>0</v>
      </c>
      <c r="AP375" s="29"/>
      <c r="AQ375" s="36">
        <f t="shared" si="695"/>
        <v>0</v>
      </c>
      <c r="AR375" s="36">
        <f t="shared" ca="1" si="767"/>
        <v>0</v>
      </c>
      <c r="AS375" s="36">
        <f t="shared" ca="1" si="768"/>
        <v>0</v>
      </c>
      <c r="AT375" s="36">
        <f t="shared" ca="1" si="769"/>
        <v>0</v>
      </c>
      <c r="AU375" s="36">
        <f t="shared" ca="1" si="770"/>
        <v>0</v>
      </c>
      <c r="AV375" s="36">
        <f t="shared" ca="1" si="771"/>
        <v>0</v>
      </c>
      <c r="AW375" s="36">
        <f t="shared" ca="1" si="772"/>
        <v>0</v>
      </c>
      <c r="AX375" s="36">
        <f t="shared" ca="1" si="773"/>
        <v>0</v>
      </c>
      <c r="AY375" s="36">
        <f t="shared" ca="1" si="774"/>
        <v>0</v>
      </c>
      <c r="AZ375" s="36">
        <f t="shared" ca="1" si="775"/>
        <v>0</v>
      </c>
      <c r="BA375" s="36">
        <f t="shared" ca="1" si="692"/>
        <v>0</v>
      </c>
      <c r="BB375" s="36">
        <f t="shared" ca="1" si="692"/>
        <v>0</v>
      </c>
      <c r="BC375" s="30"/>
    </row>
    <row r="376" spans="1:55" x14ac:dyDescent="0.25">
      <c r="A376" s="32"/>
      <c r="B376" s="35" t="s">
        <v>76</v>
      </c>
      <c r="C376" s="36">
        <f t="shared" ref="C376:L376" ca="1" si="834">IFERROR(C171-C$107,"")</f>
        <v>0</v>
      </c>
      <c r="D376" s="36">
        <f t="shared" ca="1" si="834"/>
        <v>0</v>
      </c>
      <c r="E376" s="36">
        <f t="shared" ca="1" si="834"/>
        <v>0</v>
      </c>
      <c r="F376" s="36">
        <f t="shared" ca="1" si="834"/>
        <v>0</v>
      </c>
      <c r="G376" s="36">
        <f t="shared" ca="1" si="834"/>
        <v>0</v>
      </c>
      <c r="H376" s="36">
        <f t="shared" ca="1" si="834"/>
        <v>0</v>
      </c>
      <c r="I376" s="36">
        <f t="shared" ca="1" si="834"/>
        <v>0</v>
      </c>
      <c r="J376" s="36">
        <f t="shared" ca="1" si="834"/>
        <v>0</v>
      </c>
      <c r="K376" s="36">
        <f t="shared" ca="1" si="834"/>
        <v>0</v>
      </c>
      <c r="L376" s="36">
        <f t="shared" ca="1" si="834"/>
        <v>0</v>
      </c>
      <c r="M376" s="36">
        <f t="shared" ref="M376:N376" ca="1" si="835">IFERROR(M171-M$107,"")</f>
        <v>0</v>
      </c>
      <c r="N376" s="36" t="str">
        <f t="shared" ca="1" si="835"/>
        <v/>
      </c>
      <c r="O376" s="32"/>
      <c r="P376" s="35" t="s">
        <v>76</v>
      </c>
      <c r="Q376" s="36">
        <f t="shared" ca="1" si="680"/>
        <v>0</v>
      </c>
      <c r="R376" s="36">
        <f t="shared" ca="1" si="724"/>
        <v>0</v>
      </c>
      <c r="S376" s="36">
        <f t="shared" ca="1" si="725"/>
        <v>0</v>
      </c>
      <c r="T376" s="36">
        <f t="shared" ca="1" si="726"/>
        <v>0</v>
      </c>
      <c r="U376" s="36">
        <f t="shared" ca="1" si="727"/>
        <v>0</v>
      </c>
      <c r="V376" s="36">
        <f t="shared" ca="1" si="728"/>
        <v>0</v>
      </c>
      <c r="W376" s="36">
        <f t="shared" ca="1" si="729"/>
        <v>0</v>
      </c>
      <c r="X376" s="36">
        <f t="shared" ca="1" si="730"/>
        <v>0</v>
      </c>
      <c r="Y376" s="36">
        <f t="shared" ca="1" si="731"/>
        <v>0</v>
      </c>
      <c r="Z376" s="36">
        <f t="shared" ca="1" si="731"/>
        <v>0</v>
      </c>
      <c r="AA376" s="39"/>
      <c r="AB376" s="39"/>
      <c r="AC376" s="32">
        <v>64</v>
      </c>
      <c r="AD376" s="35" t="str">
        <f>IF(Analyse!J69="X",Analyse!H69,"")</f>
        <v/>
      </c>
      <c r="AE376" s="36">
        <f>IF(AD376="",0,IF(Analyse!$H$117=$C$312,SUM(BEREGNING!Q376:Z376),IF(Analyse!$H$117=$D$312,SUM(BEREGNING!R376:Z376),IF(Analyse!$H$117=$E$312,SUM(BEREGNING!S376:Z376),IF(Analyse!$H$117=$F$312,SUM(BEREGNING!T376:Z376),IF(Analyse!$H$117=$G$312,SUM(BEREGNING!U376:Z376),IF(Analyse!$H$117=$H$312,SUM(BEREGNING!V376:Z376),IF(Analyse!$H$117=$I$312,SUM(BEREGNING!W376:Z376),IF(Analyse!$H$117=$J$312,SUM(BEREGNING!X376:Z376),IF(Analyse!$H$117=$K$312,SUM(BEREGNING!Y376:Z376),IF(Analyse!$H$117=$L$312,SUM(BEREGNING!Z376:Z376),"")))))))))))</f>
        <v>0</v>
      </c>
      <c r="AF376" s="29"/>
      <c r="AG376" s="67" t="s">
        <v>87</v>
      </c>
      <c r="AH376" s="67" t="s">
        <v>165</v>
      </c>
      <c r="AI376" s="67"/>
      <c r="AJ376" s="69" t="str">
        <f t="shared" si="764"/>
        <v>Odense</v>
      </c>
      <c r="AK376" s="69" t="str">
        <f t="shared" si="681"/>
        <v>Storbykommuner</v>
      </c>
      <c r="AL376" s="69"/>
      <c r="AM376" s="69" t="s">
        <v>76</v>
      </c>
      <c r="AN376" s="69" t="b">
        <f t="shared" si="682"/>
        <v>1</v>
      </c>
      <c r="AO376" s="69" t="b">
        <f t="shared" si="682"/>
        <v>0</v>
      </c>
      <c r="AP376" s="29"/>
      <c r="AQ376" s="36">
        <f t="shared" si="695"/>
        <v>0</v>
      </c>
      <c r="AR376" s="36">
        <f t="shared" ca="1" si="767"/>
        <v>0</v>
      </c>
      <c r="AS376" s="36">
        <f t="shared" ca="1" si="768"/>
        <v>0</v>
      </c>
      <c r="AT376" s="36">
        <f t="shared" ca="1" si="769"/>
        <v>0</v>
      </c>
      <c r="AU376" s="36">
        <f t="shared" ca="1" si="770"/>
        <v>0</v>
      </c>
      <c r="AV376" s="36">
        <f t="shared" ca="1" si="771"/>
        <v>0</v>
      </c>
      <c r="AW376" s="36">
        <f t="shared" ca="1" si="772"/>
        <v>0</v>
      </c>
      <c r="AX376" s="36">
        <f t="shared" ca="1" si="773"/>
        <v>0</v>
      </c>
      <c r="AY376" s="36">
        <f t="shared" ca="1" si="774"/>
        <v>0</v>
      </c>
      <c r="AZ376" s="36">
        <f t="shared" ca="1" si="775"/>
        <v>0</v>
      </c>
      <c r="BA376" s="36">
        <f t="shared" ca="1" si="692"/>
        <v>0</v>
      </c>
      <c r="BB376" s="36">
        <f t="shared" ca="1" si="692"/>
        <v>0</v>
      </c>
      <c r="BC376" s="30"/>
    </row>
    <row r="377" spans="1:55" x14ac:dyDescent="0.25">
      <c r="A377" s="32"/>
      <c r="B377" s="35" t="s">
        <v>77</v>
      </c>
      <c r="C377" s="36">
        <f t="shared" ref="C377:L377" ca="1" si="836">IFERROR(C172-C$107,"")</f>
        <v>0</v>
      </c>
      <c r="D377" s="36">
        <f t="shared" ca="1" si="836"/>
        <v>0</v>
      </c>
      <c r="E377" s="36">
        <f t="shared" ca="1" si="836"/>
        <v>0</v>
      </c>
      <c r="F377" s="36">
        <f t="shared" ca="1" si="836"/>
        <v>0</v>
      </c>
      <c r="G377" s="36">
        <f t="shared" ca="1" si="836"/>
        <v>0</v>
      </c>
      <c r="H377" s="36">
        <f t="shared" ca="1" si="836"/>
        <v>0</v>
      </c>
      <c r="I377" s="36">
        <f t="shared" ca="1" si="836"/>
        <v>0</v>
      </c>
      <c r="J377" s="36">
        <f t="shared" ca="1" si="836"/>
        <v>0</v>
      </c>
      <c r="K377" s="36">
        <f t="shared" ca="1" si="836"/>
        <v>0</v>
      </c>
      <c r="L377" s="36">
        <f t="shared" ca="1" si="836"/>
        <v>0</v>
      </c>
      <c r="M377" s="36">
        <f t="shared" ref="M377:N377" ca="1" si="837">IFERROR(M172-M$107,"")</f>
        <v>0</v>
      </c>
      <c r="N377" s="36" t="str">
        <f t="shared" ca="1" si="837"/>
        <v/>
      </c>
      <c r="O377" s="32"/>
      <c r="P377" s="35" t="s">
        <v>77</v>
      </c>
      <c r="Q377" s="36">
        <f t="shared" ca="1" si="680"/>
        <v>0</v>
      </c>
      <c r="R377" s="36">
        <f t="shared" ca="1" si="724"/>
        <v>0</v>
      </c>
      <c r="S377" s="36">
        <f t="shared" ca="1" si="725"/>
        <v>0</v>
      </c>
      <c r="T377" s="36">
        <f t="shared" ca="1" si="726"/>
        <v>0</v>
      </c>
      <c r="U377" s="36">
        <f t="shared" ca="1" si="727"/>
        <v>0</v>
      </c>
      <c r="V377" s="36">
        <f t="shared" ca="1" si="728"/>
        <v>0</v>
      </c>
      <c r="W377" s="36">
        <f t="shared" ca="1" si="729"/>
        <v>0</v>
      </c>
      <c r="X377" s="36">
        <f t="shared" ca="1" si="730"/>
        <v>0</v>
      </c>
      <c r="Y377" s="36">
        <f t="shared" ca="1" si="731"/>
        <v>0</v>
      </c>
      <c r="Z377" s="36">
        <f t="shared" ca="1" si="731"/>
        <v>0</v>
      </c>
      <c r="AA377" s="39"/>
      <c r="AB377" s="39"/>
      <c r="AC377" s="32">
        <v>65</v>
      </c>
      <c r="AD377" s="35" t="str">
        <f>IF(Analyse!J70="X",Analyse!H70,"")</f>
        <v/>
      </c>
      <c r="AE377" s="36">
        <f>IF(AD377="",0,IF(Analyse!$H$117=$C$312,SUM(BEREGNING!Q377:Z377),IF(Analyse!$H$117=$D$312,SUM(BEREGNING!R377:Z377),IF(Analyse!$H$117=$E$312,SUM(BEREGNING!S377:Z377),IF(Analyse!$H$117=$F$312,SUM(BEREGNING!T377:Z377),IF(Analyse!$H$117=$G$312,SUM(BEREGNING!U377:Z377),IF(Analyse!$H$117=$H$312,SUM(BEREGNING!V377:Z377),IF(Analyse!$H$117=$I$312,SUM(BEREGNING!W377:Z377),IF(Analyse!$H$117=$J$312,SUM(BEREGNING!X377:Z377),IF(Analyse!$H$117=$K$312,SUM(BEREGNING!Y377:Z377),IF(Analyse!$H$117=$L$312,SUM(BEREGNING!Z377:Z377),"")))))))))))</f>
        <v>0</v>
      </c>
      <c r="AF377" s="29"/>
      <c r="AG377" s="67" t="s">
        <v>54</v>
      </c>
      <c r="AH377" s="67" t="s">
        <v>165</v>
      </c>
      <c r="AI377" s="67"/>
      <c r="AJ377" s="69" t="str">
        <f t="shared" ref="AJ377:AJ410" si="838">P377</f>
        <v>Odsherred</v>
      </c>
      <c r="AK377" s="69" t="str">
        <f t="shared" si="681"/>
        <v>Landkommuner</v>
      </c>
      <c r="AL377" s="69"/>
      <c r="AM377" s="69" t="s">
        <v>77</v>
      </c>
      <c r="AN377" s="69" t="b">
        <f t="shared" si="682"/>
        <v>1</v>
      </c>
      <c r="AO377" s="69" t="b">
        <f t="shared" si="682"/>
        <v>0</v>
      </c>
      <c r="AP377" s="29"/>
      <c r="AQ377" s="36">
        <f t="shared" si="695"/>
        <v>0</v>
      </c>
      <c r="AR377" s="36">
        <f t="shared" ca="1" si="767"/>
        <v>0</v>
      </c>
      <c r="AS377" s="36">
        <f t="shared" ca="1" si="768"/>
        <v>0</v>
      </c>
      <c r="AT377" s="36">
        <f t="shared" ca="1" si="769"/>
        <v>0</v>
      </c>
      <c r="AU377" s="36">
        <f t="shared" ca="1" si="770"/>
        <v>0</v>
      </c>
      <c r="AV377" s="36">
        <f t="shared" ca="1" si="771"/>
        <v>0</v>
      </c>
      <c r="AW377" s="36">
        <f t="shared" ca="1" si="772"/>
        <v>0</v>
      </c>
      <c r="AX377" s="36">
        <f t="shared" ca="1" si="773"/>
        <v>0</v>
      </c>
      <c r="AY377" s="36">
        <f t="shared" ca="1" si="774"/>
        <v>0</v>
      </c>
      <c r="AZ377" s="36">
        <f t="shared" ca="1" si="775"/>
        <v>0</v>
      </c>
      <c r="BA377" s="36">
        <f t="shared" ca="1" si="692"/>
        <v>0</v>
      </c>
      <c r="BB377" s="36">
        <f t="shared" ca="1" si="692"/>
        <v>0</v>
      </c>
      <c r="BC377" s="30"/>
    </row>
    <row r="378" spans="1:55" x14ac:dyDescent="0.25">
      <c r="A378" s="32"/>
      <c r="B378" s="35" t="s">
        <v>78</v>
      </c>
      <c r="C378" s="36">
        <f t="shared" ref="C378:L378" ca="1" si="839">IFERROR(C173-C$107,"")</f>
        <v>0</v>
      </c>
      <c r="D378" s="36">
        <f t="shared" ca="1" si="839"/>
        <v>0</v>
      </c>
      <c r="E378" s="36">
        <f t="shared" ca="1" si="839"/>
        <v>0</v>
      </c>
      <c r="F378" s="36">
        <f t="shared" ca="1" si="839"/>
        <v>0</v>
      </c>
      <c r="G378" s="36">
        <f t="shared" ca="1" si="839"/>
        <v>0</v>
      </c>
      <c r="H378" s="36">
        <f t="shared" ca="1" si="839"/>
        <v>0</v>
      </c>
      <c r="I378" s="36">
        <f t="shared" ca="1" si="839"/>
        <v>0</v>
      </c>
      <c r="J378" s="36">
        <f t="shared" ca="1" si="839"/>
        <v>0</v>
      </c>
      <c r="K378" s="36">
        <f t="shared" ca="1" si="839"/>
        <v>0</v>
      </c>
      <c r="L378" s="36">
        <f t="shared" ca="1" si="839"/>
        <v>0</v>
      </c>
      <c r="M378" s="36">
        <f t="shared" ref="M378:N378" ca="1" si="840">IFERROR(M173-M$107,"")</f>
        <v>0</v>
      </c>
      <c r="N378" s="36" t="str">
        <f t="shared" ca="1" si="840"/>
        <v/>
      </c>
      <c r="O378" s="32"/>
      <c r="P378" s="35" t="s">
        <v>78</v>
      </c>
      <c r="Q378" s="36">
        <f t="shared" ref="Q378:Q410" ca="1" si="841">IFERROR(D378-C378,"")</f>
        <v>0</v>
      </c>
      <c r="R378" s="36">
        <f t="shared" ca="1" si="724"/>
        <v>0</v>
      </c>
      <c r="S378" s="36">
        <f t="shared" ca="1" si="725"/>
        <v>0</v>
      </c>
      <c r="T378" s="36">
        <f t="shared" ca="1" si="726"/>
        <v>0</v>
      </c>
      <c r="U378" s="36">
        <f t="shared" ca="1" si="727"/>
        <v>0</v>
      </c>
      <c r="V378" s="36">
        <f t="shared" ca="1" si="728"/>
        <v>0</v>
      </c>
      <c r="W378" s="36">
        <f t="shared" ca="1" si="729"/>
        <v>0</v>
      </c>
      <c r="X378" s="36">
        <f t="shared" ca="1" si="730"/>
        <v>0</v>
      </c>
      <c r="Y378" s="36">
        <f t="shared" ca="1" si="731"/>
        <v>0</v>
      </c>
      <c r="Z378" s="36">
        <f t="shared" ca="1" si="731"/>
        <v>0</v>
      </c>
      <c r="AA378" s="39"/>
      <c r="AB378" s="39"/>
      <c r="AC378" s="32">
        <v>66</v>
      </c>
      <c r="AD378" s="35" t="str">
        <f>IF(Analyse!J71="X",Analyse!H71,"")</f>
        <v/>
      </c>
      <c r="AE378" s="36">
        <f>IF(AD378="",0,IF(Analyse!$H$117=$C$312,SUM(BEREGNING!Q378:Z378),IF(Analyse!$H$117=$D$312,SUM(BEREGNING!R378:Z378),IF(Analyse!$H$117=$E$312,SUM(BEREGNING!S378:Z378),IF(Analyse!$H$117=$F$312,SUM(BEREGNING!T378:Z378),IF(Analyse!$H$117=$G$312,SUM(BEREGNING!U378:Z378),IF(Analyse!$H$117=$H$312,SUM(BEREGNING!V378:Z378),IF(Analyse!$H$117=$I$312,SUM(BEREGNING!W378:Z378),IF(Analyse!$H$117=$J$312,SUM(BEREGNING!X378:Z378),IF(Analyse!$H$117=$K$312,SUM(BEREGNING!Y378:Z378),IF(Analyse!$H$117=$L$312,SUM(BEREGNING!Z378:Z378),"")))))))))))</f>
        <v>0</v>
      </c>
      <c r="AF378" s="29"/>
      <c r="AG378" s="67" t="s">
        <v>42</v>
      </c>
      <c r="AH378" s="67" t="s">
        <v>165</v>
      </c>
      <c r="AI378" s="67"/>
      <c r="AJ378" s="69" t="str">
        <f t="shared" si="838"/>
        <v>Randers</v>
      </c>
      <c r="AK378" s="69" t="str">
        <f t="shared" ref="AK378:AK410" si="842">VLOOKUP(AJ378,$AG$313:$AH$410,2,FALSE)</f>
        <v>Provinsbykommuner</v>
      </c>
      <c r="AL378" s="69"/>
      <c r="AM378" s="69" t="s">
        <v>78</v>
      </c>
      <c r="AN378" s="69" t="b">
        <f t="shared" ref="AN378:AO410" si="843">AM378=AJ378</f>
        <v>1</v>
      </c>
      <c r="AO378" s="69" t="b">
        <f t="shared" si="843"/>
        <v>0</v>
      </c>
      <c r="AP378" s="29"/>
      <c r="AQ378" s="36">
        <f t="shared" si="695"/>
        <v>0</v>
      </c>
      <c r="AR378" s="36">
        <f t="shared" ref="AR378:AR409" ca="1" si="844">IF($AQ378="","",C173)</f>
        <v>0</v>
      </c>
      <c r="AS378" s="36">
        <f t="shared" ref="AS378:AS409" ca="1" si="845">IF($AQ378="","",D173)</f>
        <v>0</v>
      </c>
      <c r="AT378" s="36">
        <f t="shared" ref="AT378:AT409" ca="1" si="846">IF($AQ378="","",E173)</f>
        <v>0</v>
      </c>
      <c r="AU378" s="36">
        <f t="shared" ref="AU378:AU409" ca="1" si="847">IF($AQ378="","",F173)</f>
        <v>0</v>
      </c>
      <c r="AV378" s="36">
        <f t="shared" ref="AV378:AV409" ca="1" si="848">IF($AQ378="","",G173)</f>
        <v>0</v>
      </c>
      <c r="AW378" s="36">
        <f t="shared" ref="AW378:AW409" ca="1" si="849">IF($AQ378="","",H173)</f>
        <v>0</v>
      </c>
      <c r="AX378" s="36">
        <f t="shared" ref="AX378:AX409" ca="1" si="850">IF($AQ378="","",I173)</f>
        <v>0</v>
      </c>
      <c r="AY378" s="36">
        <f t="shared" ref="AY378:AY409" ca="1" si="851">IF($AQ378="","",J173)</f>
        <v>0</v>
      </c>
      <c r="AZ378" s="36">
        <f t="shared" ref="AZ378:AZ409" ca="1" si="852">IF($AQ378="","",K173)</f>
        <v>0</v>
      </c>
      <c r="BA378" s="36">
        <f t="shared" ref="BA378:BB410" ca="1" si="853">IF($AQ378="","",L173)</f>
        <v>0</v>
      </c>
      <c r="BB378" s="36">
        <f t="shared" ca="1" si="853"/>
        <v>0</v>
      </c>
      <c r="BC378" s="30"/>
    </row>
    <row r="379" spans="1:55" x14ac:dyDescent="0.25">
      <c r="A379" s="32"/>
      <c r="B379" s="35" t="s">
        <v>79</v>
      </c>
      <c r="C379" s="36">
        <f t="shared" ref="C379:L379" ca="1" si="854">IFERROR(C174-C$107,"")</f>
        <v>0</v>
      </c>
      <c r="D379" s="36">
        <f t="shared" ca="1" si="854"/>
        <v>0</v>
      </c>
      <c r="E379" s="36">
        <f t="shared" ca="1" si="854"/>
        <v>0</v>
      </c>
      <c r="F379" s="36">
        <f t="shared" ca="1" si="854"/>
        <v>0</v>
      </c>
      <c r="G379" s="36">
        <f t="shared" ca="1" si="854"/>
        <v>0</v>
      </c>
      <c r="H379" s="36">
        <f t="shared" ca="1" si="854"/>
        <v>0</v>
      </c>
      <c r="I379" s="36">
        <f t="shared" ca="1" si="854"/>
        <v>0</v>
      </c>
      <c r="J379" s="36">
        <f t="shared" ca="1" si="854"/>
        <v>0</v>
      </c>
      <c r="K379" s="36">
        <f t="shared" ca="1" si="854"/>
        <v>0</v>
      </c>
      <c r="L379" s="36">
        <f t="shared" ca="1" si="854"/>
        <v>0</v>
      </c>
      <c r="M379" s="36">
        <f t="shared" ref="M379:N379" ca="1" si="855">IFERROR(M174-M$107,"")</f>
        <v>0</v>
      </c>
      <c r="N379" s="36" t="str">
        <f t="shared" ca="1" si="855"/>
        <v/>
      </c>
      <c r="O379" s="32"/>
      <c r="P379" s="35" t="s">
        <v>79</v>
      </c>
      <c r="Q379" s="36">
        <f t="shared" ca="1" si="841"/>
        <v>0</v>
      </c>
      <c r="R379" s="36">
        <f t="shared" ca="1" si="724"/>
        <v>0</v>
      </c>
      <c r="S379" s="36">
        <f t="shared" ca="1" si="725"/>
        <v>0</v>
      </c>
      <c r="T379" s="36">
        <f t="shared" ca="1" si="726"/>
        <v>0</v>
      </c>
      <c r="U379" s="36">
        <f t="shared" ca="1" si="727"/>
        <v>0</v>
      </c>
      <c r="V379" s="36">
        <f t="shared" ca="1" si="728"/>
        <v>0</v>
      </c>
      <c r="W379" s="36">
        <f t="shared" ca="1" si="729"/>
        <v>0</v>
      </c>
      <c r="X379" s="36">
        <f t="shared" ca="1" si="730"/>
        <v>0</v>
      </c>
      <c r="Y379" s="36">
        <f t="shared" ca="1" si="731"/>
        <v>0</v>
      </c>
      <c r="Z379" s="36">
        <f t="shared" ca="1" si="731"/>
        <v>0</v>
      </c>
      <c r="AA379" s="39"/>
      <c r="AB379" s="39"/>
      <c r="AC379" s="32">
        <v>67</v>
      </c>
      <c r="AD379" s="35" t="str">
        <f>IF(Analyse!J72="X",Analyse!H72,"")</f>
        <v/>
      </c>
      <c r="AE379" s="36">
        <f>IF(AD379="",0,IF(Analyse!$H$117=$C$312,SUM(BEREGNING!Q379:Z379),IF(Analyse!$H$117=$D$312,SUM(BEREGNING!R379:Z379),IF(Analyse!$H$117=$E$312,SUM(BEREGNING!S379:Z379),IF(Analyse!$H$117=$F$312,SUM(BEREGNING!T379:Z379),IF(Analyse!$H$117=$G$312,SUM(BEREGNING!U379:Z379),IF(Analyse!$H$117=$H$312,SUM(BEREGNING!V379:Z379),IF(Analyse!$H$117=$I$312,SUM(BEREGNING!W379:Z379),IF(Analyse!$H$117=$J$312,SUM(BEREGNING!X379:Z379),IF(Analyse!$H$117=$K$312,SUM(BEREGNING!Y379:Z379),IF(Analyse!$H$117=$L$312,SUM(BEREGNING!Z379:Z379),"")))))))))))</f>
        <v>0</v>
      </c>
      <c r="AF379" s="29"/>
      <c r="AG379" s="67" t="s">
        <v>79</v>
      </c>
      <c r="AH379" s="67" t="s">
        <v>165</v>
      </c>
      <c r="AI379" s="67"/>
      <c r="AJ379" s="69" t="str">
        <f t="shared" si="838"/>
        <v>Rebild</v>
      </c>
      <c r="AK379" s="69" t="str">
        <f t="shared" si="842"/>
        <v>Oplandskommuner</v>
      </c>
      <c r="AL379" s="69"/>
      <c r="AM379" s="69" t="s">
        <v>79</v>
      </c>
      <c r="AN379" s="69" t="b">
        <f t="shared" si="843"/>
        <v>1</v>
      </c>
      <c r="AO379" s="69" t="b">
        <f t="shared" si="843"/>
        <v>0</v>
      </c>
      <c r="AP379" s="29"/>
      <c r="AQ379" s="36">
        <f t="shared" ref="AQ379:AQ410" si="856">AE379</f>
        <v>0</v>
      </c>
      <c r="AR379" s="36">
        <f t="shared" ca="1" si="844"/>
        <v>0</v>
      </c>
      <c r="AS379" s="36">
        <f t="shared" ca="1" si="845"/>
        <v>0</v>
      </c>
      <c r="AT379" s="36">
        <f t="shared" ca="1" si="846"/>
        <v>0</v>
      </c>
      <c r="AU379" s="36">
        <f t="shared" ca="1" si="847"/>
        <v>0</v>
      </c>
      <c r="AV379" s="36">
        <f t="shared" ca="1" si="848"/>
        <v>0</v>
      </c>
      <c r="AW379" s="36">
        <f t="shared" ca="1" si="849"/>
        <v>0</v>
      </c>
      <c r="AX379" s="36">
        <f t="shared" ca="1" si="850"/>
        <v>0</v>
      </c>
      <c r="AY379" s="36">
        <f t="shared" ca="1" si="851"/>
        <v>0</v>
      </c>
      <c r="AZ379" s="36">
        <f t="shared" ca="1" si="852"/>
        <v>0</v>
      </c>
      <c r="BA379" s="36">
        <f t="shared" ca="1" si="853"/>
        <v>0</v>
      </c>
      <c r="BB379" s="36">
        <f t="shared" ca="1" si="853"/>
        <v>0</v>
      </c>
      <c r="BC379" s="30"/>
    </row>
    <row r="380" spans="1:55" x14ac:dyDescent="0.25">
      <c r="A380" s="32"/>
      <c r="B380" s="35" t="s">
        <v>80</v>
      </c>
      <c r="C380" s="36">
        <f t="shared" ref="C380:L380" ca="1" si="857">IFERROR(C175-C$107,"")</f>
        <v>0</v>
      </c>
      <c r="D380" s="36">
        <f t="shared" ca="1" si="857"/>
        <v>0</v>
      </c>
      <c r="E380" s="36">
        <f t="shared" ca="1" si="857"/>
        <v>0</v>
      </c>
      <c r="F380" s="36">
        <f t="shared" ca="1" si="857"/>
        <v>0</v>
      </c>
      <c r="G380" s="36">
        <f t="shared" ca="1" si="857"/>
        <v>0</v>
      </c>
      <c r="H380" s="36">
        <f t="shared" ca="1" si="857"/>
        <v>0</v>
      </c>
      <c r="I380" s="36">
        <f t="shared" ca="1" si="857"/>
        <v>0</v>
      </c>
      <c r="J380" s="36">
        <f t="shared" ca="1" si="857"/>
        <v>0</v>
      </c>
      <c r="K380" s="36">
        <f t="shared" ca="1" si="857"/>
        <v>0</v>
      </c>
      <c r="L380" s="36">
        <f t="shared" ca="1" si="857"/>
        <v>0</v>
      </c>
      <c r="M380" s="36">
        <f t="shared" ref="M380:N380" ca="1" si="858">IFERROR(M175-M$107,"")</f>
        <v>0</v>
      </c>
      <c r="N380" s="36" t="str">
        <f t="shared" ca="1" si="858"/>
        <v/>
      </c>
      <c r="O380" s="32"/>
      <c r="P380" s="35" t="s">
        <v>80</v>
      </c>
      <c r="Q380" s="36">
        <f t="shared" ca="1" si="841"/>
        <v>0</v>
      </c>
      <c r="R380" s="36">
        <f t="shared" ca="1" si="724"/>
        <v>0</v>
      </c>
      <c r="S380" s="36">
        <f t="shared" ca="1" si="725"/>
        <v>0</v>
      </c>
      <c r="T380" s="36">
        <f t="shared" ca="1" si="726"/>
        <v>0</v>
      </c>
      <c r="U380" s="36">
        <f t="shared" ca="1" si="727"/>
        <v>0</v>
      </c>
      <c r="V380" s="36">
        <f t="shared" ca="1" si="728"/>
        <v>0</v>
      </c>
      <c r="W380" s="36">
        <f t="shared" ca="1" si="729"/>
        <v>0</v>
      </c>
      <c r="X380" s="36">
        <f t="shared" ca="1" si="730"/>
        <v>0</v>
      </c>
      <c r="Y380" s="36">
        <f t="shared" ca="1" si="731"/>
        <v>0</v>
      </c>
      <c r="Z380" s="36">
        <f t="shared" ca="1" si="731"/>
        <v>0</v>
      </c>
      <c r="AA380" s="39"/>
      <c r="AB380" s="39"/>
      <c r="AC380" s="32">
        <v>68</v>
      </c>
      <c r="AD380" s="35" t="str">
        <f>IF(Analyse!J73="X",Analyse!H73,"")</f>
        <v/>
      </c>
      <c r="AE380" s="36">
        <f>IF(AD380="",0,IF(Analyse!$H$117=$C$312,SUM(BEREGNING!Q380:Z380),IF(Analyse!$H$117=$D$312,SUM(BEREGNING!R380:Z380),IF(Analyse!$H$117=$E$312,SUM(BEREGNING!S380:Z380),IF(Analyse!$H$117=$F$312,SUM(BEREGNING!T380:Z380),IF(Analyse!$H$117=$G$312,SUM(BEREGNING!U380:Z380),IF(Analyse!$H$117=$H$312,SUM(BEREGNING!V380:Z380),IF(Analyse!$H$117=$I$312,SUM(BEREGNING!W380:Z380),IF(Analyse!$H$117=$J$312,SUM(BEREGNING!X380:Z380),IF(Analyse!$H$117=$K$312,SUM(BEREGNING!Y380:Z380),IF(Analyse!$H$117=$L$312,SUM(BEREGNING!Z380:Z380),"")))))))))))</f>
        <v>0</v>
      </c>
      <c r="AF380" s="29"/>
      <c r="AG380" s="67" t="s">
        <v>77</v>
      </c>
      <c r="AH380" s="67" t="s">
        <v>166</v>
      </c>
      <c r="AI380" s="67"/>
      <c r="AJ380" s="69" t="str">
        <f t="shared" si="838"/>
        <v>Ringkøbing-Skjern</v>
      </c>
      <c r="AK380" s="69" t="str">
        <f t="shared" si="842"/>
        <v>Landkommuner</v>
      </c>
      <c r="AL380" s="69"/>
      <c r="AM380" s="69" t="s">
        <v>80</v>
      </c>
      <c r="AN380" s="69" t="b">
        <f t="shared" si="843"/>
        <v>1</v>
      </c>
      <c r="AO380" s="69" t="b">
        <f t="shared" si="843"/>
        <v>0</v>
      </c>
      <c r="AP380" s="29"/>
      <c r="AQ380" s="36">
        <f t="shared" si="856"/>
        <v>0</v>
      </c>
      <c r="AR380" s="36">
        <f t="shared" ca="1" si="844"/>
        <v>0</v>
      </c>
      <c r="AS380" s="36">
        <f t="shared" ca="1" si="845"/>
        <v>0</v>
      </c>
      <c r="AT380" s="36">
        <f t="shared" ca="1" si="846"/>
        <v>0</v>
      </c>
      <c r="AU380" s="36">
        <f t="shared" ca="1" si="847"/>
        <v>0</v>
      </c>
      <c r="AV380" s="36">
        <f t="shared" ca="1" si="848"/>
        <v>0</v>
      </c>
      <c r="AW380" s="36">
        <f t="shared" ca="1" si="849"/>
        <v>0</v>
      </c>
      <c r="AX380" s="36">
        <f t="shared" ca="1" si="850"/>
        <v>0</v>
      </c>
      <c r="AY380" s="36">
        <f t="shared" ca="1" si="851"/>
        <v>0</v>
      </c>
      <c r="AZ380" s="36">
        <f t="shared" ca="1" si="852"/>
        <v>0</v>
      </c>
      <c r="BA380" s="36">
        <f t="shared" ca="1" si="853"/>
        <v>0</v>
      </c>
      <c r="BB380" s="36">
        <f t="shared" ca="1" si="853"/>
        <v>0</v>
      </c>
      <c r="BC380" s="30"/>
    </row>
    <row r="381" spans="1:55" x14ac:dyDescent="0.25">
      <c r="A381" s="32"/>
      <c r="B381" s="35" t="s">
        <v>81</v>
      </c>
      <c r="C381" s="36">
        <f t="shared" ref="C381:L381" ca="1" si="859">IFERROR(C176-C$107,"")</f>
        <v>0</v>
      </c>
      <c r="D381" s="36">
        <f t="shared" ca="1" si="859"/>
        <v>0</v>
      </c>
      <c r="E381" s="36">
        <f t="shared" ca="1" si="859"/>
        <v>0</v>
      </c>
      <c r="F381" s="36">
        <f t="shared" ca="1" si="859"/>
        <v>0</v>
      </c>
      <c r="G381" s="36">
        <f t="shared" ca="1" si="859"/>
        <v>0</v>
      </c>
      <c r="H381" s="36">
        <f t="shared" ca="1" si="859"/>
        <v>0</v>
      </c>
      <c r="I381" s="36">
        <f t="shared" ca="1" si="859"/>
        <v>0</v>
      </c>
      <c r="J381" s="36">
        <f t="shared" ca="1" si="859"/>
        <v>0</v>
      </c>
      <c r="K381" s="36">
        <f t="shared" ca="1" si="859"/>
        <v>0</v>
      </c>
      <c r="L381" s="36">
        <f t="shared" ca="1" si="859"/>
        <v>0</v>
      </c>
      <c r="M381" s="36">
        <f t="shared" ref="M381:N381" ca="1" si="860">IFERROR(M176-M$107,"")</f>
        <v>0</v>
      </c>
      <c r="N381" s="36" t="str">
        <f t="shared" ca="1" si="860"/>
        <v/>
      </c>
      <c r="O381" s="32"/>
      <c r="P381" s="35" t="s">
        <v>81</v>
      </c>
      <c r="Q381" s="36">
        <f t="shared" ca="1" si="841"/>
        <v>0</v>
      </c>
      <c r="R381" s="36">
        <f t="shared" ca="1" si="724"/>
        <v>0</v>
      </c>
      <c r="S381" s="36">
        <f t="shared" ca="1" si="725"/>
        <v>0</v>
      </c>
      <c r="T381" s="36">
        <f t="shared" ca="1" si="726"/>
        <v>0</v>
      </c>
      <c r="U381" s="36">
        <f t="shared" ca="1" si="727"/>
        <v>0</v>
      </c>
      <c r="V381" s="36">
        <f t="shared" ca="1" si="728"/>
        <v>0</v>
      </c>
      <c r="W381" s="36">
        <f t="shared" ca="1" si="729"/>
        <v>0</v>
      </c>
      <c r="X381" s="36">
        <f t="shared" ca="1" si="730"/>
        <v>0</v>
      </c>
      <c r="Y381" s="36">
        <f t="shared" ca="1" si="731"/>
        <v>0</v>
      </c>
      <c r="Z381" s="36">
        <f t="shared" ca="1" si="731"/>
        <v>0</v>
      </c>
      <c r="AA381" s="39"/>
      <c r="AB381" s="39"/>
      <c r="AC381" s="32">
        <v>69</v>
      </c>
      <c r="AD381" s="35" t="str">
        <f>IF(Analyse!J74="X",Analyse!H74,"")</f>
        <v/>
      </c>
      <c r="AE381" s="36">
        <f>IF(AD381="",0,IF(Analyse!$H$117=$C$312,SUM(BEREGNING!Q381:Z381),IF(Analyse!$H$117=$D$312,SUM(BEREGNING!R381:Z381),IF(Analyse!$H$117=$E$312,SUM(BEREGNING!S381:Z381),IF(Analyse!$H$117=$F$312,SUM(BEREGNING!T381:Z381),IF(Analyse!$H$117=$G$312,SUM(BEREGNING!U381:Z381),IF(Analyse!$H$117=$H$312,SUM(BEREGNING!V381:Z381),IF(Analyse!$H$117=$I$312,SUM(BEREGNING!W381:Z381),IF(Analyse!$H$117=$J$312,SUM(BEREGNING!X381:Z381),IF(Analyse!$H$117=$K$312,SUM(BEREGNING!Y381:Z381),IF(Analyse!$H$117=$L$312,SUM(BEREGNING!Z381:Z381),"")))))))))))</f>
        <v>0</v>
      </c>
      <c r="AF381" s="29"/>
      <c r="AG381" s="67" t="s">
        <v>57</v>
      </c>
      <c r="AH381" s="67" t="s">
        <v>166</v>
      </c>
      <c r="AI381" s="67"/>
      <c r="AJ381" s="69" t="str">
        <f t="shared" si="838"/>
        <v>Ringsted</v>
      </c>
      <c r="AK381" s="69" t="str">
        <f t="shared" si="842"/>
        <v>Oplandskommuner</v>
      </c>
      <c r="AL381" s="69"/>
      <c r="AM381" s="69" t="s">
        <v>81</v>
      </c>
      <c r="AN381" s="69" t="b">
        <f t="shared" si="843"/>
        <v>1</v>
      </c>
      <c r="AO381" s="69" t="b">
        <f t="shared" si="843"/>
        <v>0</v>
      </c>
      <c r="AP381" s="29"/>
      <c r="AQ381" s="36">
        <f t="shared" si="856"/>
        <v>0</v>
      </c>
      <c r="AR381" s="36">
        <f t="shared" ca="1" si="844"/>
        <v>0</v>
      </c>
      <c r="AS381" s="36">
        <f t="shared" ca="1" si="845"/>
        <v>0</v>
      </c>
      <c r="AT381" s="36">
        <f t="shared" ca="1" si="846"/>
        <v>0</v>
      </c>
      <c r="AU381" s="36">
        <f t="shared" ca="1" si="847"/>
        <v>0</v>
      </c>
      <c r="AV381" s="36">
        <f t="shared" ca="1" si="848"/>
        <v>0</v>
      </c>
      <c r="AW381" s="36">
        <f t="shared" ca="1" si="849"/>
        <v>0</v>
      </c>
      <c r="AX381" s="36">
        <f t="shared" ca="1" si="850"/>
        <v>0</v>
      </c>
      <c r="AY381" s="36">
        <f t="shared" ca="1" si="851"/>
        <v>0</v>
      </c>
      <c r="AZ381" s="36">
        <f t="shared" ca="1" si="852"/>
        <v>0</v>
      </c>
      <c r="BA381" s="36">
        <f t="shared" ca="1" si="853"/>
        <v>0</v>
      </c>
      <c r="BB381" s="36">
        <f t="shared" ca="1" si="853"/>
        <v>0</v>
      </c>
      <c r="BC381" s="30"/>
    </row>
    <row r="382" spans="1:55" x14ac:dyDescent="0.25">
      <c r="A382" s="32"/>
      <c r="B382" s="35" t="s">
        <v>82</v>
      </c>
      <c r="C382" s="36">
        <f t="shared" ref="C382:L382" ca="1" si="861">IFERROR(C177-C$107,"")</f>
        <v>0</v>
      </c>
      <c r="D382" s="36">
        <f t="shared" ca="1" si="861"/>
        <v>0</v>
      </c>
      <c r="E382" s="36">
        <f t="shared" ca="1" si="861"/>
        <v>0</v>
      </c>
      <c r="F382" s="36">
        <f t="shared" ca="1" si="861"/>
        <v>0</v>
      </c>
      <c r="G382" s="36">
        <f t="shared" ca="1" si="861"/>
        <v>0</v>
      </c>
      <c r="H382" s="36">
        <f t="shared" ca="1" si="861"/>
        <v>0</v>
      </c>
      <c r="I382" s="36">
        <f t="shared" ca="1" si="861"/>
        <v>0</v>
      </c>
      <c r="J382" s="36">
        <f t="shared" ca="1" si="861"/>
        <v>0</v>
      </c>
      <c r="K382" s="36">
        <f t="shared" ca="1" si="861"/>
        <v>0</v>
      </c>
      <c r="L382" s="36">
        <f t="shared" ca="1" si="861"/>
        <v>0</v>
      </c>
      <c r="M382" s="36">
        <f t="shared" ref="M382:N382" ca="1" si="862">IFERROR(M177-M$107,"")</f>
        <v>0</v>
      </c>
      <c r="N382" s="36" t="str">
        <f t="shared" ca="1" si="862"/>
        <v/>
      </c>
      <c r="O382" s="32"/>
      <c r="P382" s="35" t="s">
        <v>82</v>
      </c>
      <c r="Q382" s="36">
        <f t="shared" ca="1" si="841"/>
        <v>0</v>
      </c>
      <c r="R382" s="36">
        <f t="shared" ca="1" si="724"/>
        <v>0</v>
      </c>
      <c r="S382" s="36">
        <f t="shared" ca="1" si="725"/>
        <v>0</v>
      </c>
      <c r="T382" s="36">
        <f t="shared" ca="1" si="726"/>
        <v>0</v>
      </c>
      <c r="U382" s="36">
        <f t="shared" ca="1" si="727"/>
        <v>0</v>
      </c>
      <c r="V382" s="36">
        <f t="shared" ca="1" si="728"/>
        <v>0</v>
      </c>
      <c r="W382" s="36">
        <f t="shared" ca="1" si="729"/>
        <v>0</v>
      </c>
      <c r="X382" s="36">
        <f t="shared" ca="1" si="730"/>
        <v>0</v>
      </c>
      <c r="Y382" s="36">
        <f t="shared" ca="1" si="731"/>
        <v>0</v>
      </c>
      <c r="Z382" s="36">
        <f t="shared" ca="1" si="731"/>
        <v>0</v>
      </c>
      <c r="AA382" s="39"/>
      <c r="AB382" s="39"/>
      <c r="AC382" s="32">
        <v>70</v>
      </c>
      <c r="AD382" s="35" t="str">
        <f>IF(Analyse!J75="X",Analyse!H75,"")</f>
        <v/>
      </c>
      <c r="AE382" s="36">
        <f>IF(AD382="",0,IF(Analyse!$H$117=$C$312,SUM(BEREGNING!Q382:Z382),IF(Analyse!$H$117=$D$312,SUM(BEREGNING!R382:Z382),IF(Analyse!$H$117=$E$312,SUM(BEREGNING!S382:Z382),IF(Analyse!$H$117=$F$312,SUM(BEREGNING!T382:Z382),IF(Analyse!$H$117=$G$312,SUM(BEREGNING!U382:Z382),IF(Analyse!$H$117=$H$312,SUM(BEREGNING!V382:Z382),IF(Analyse!$H$117=$I$312,SUM(BEREGNING!W382:Z382),IF(Analyse!$H$117=$J$312,SUM(BEREGNING!X382:Z382),IF(Analyse!$H$117=$K$312,SUM(BEREGNING!Y382:Z382),IF(Analyse!$H$117=$L$312,SUM(BEREGNING!Z382:Z382),"")))))))))))</f>
        <v>0</v>
      </c>
      <c r="AF382" s="29"/>
      <c r="AG382" s="67" t="s">
        <v>65</v>
      </c>
      <c r="AH382" s="67" t="s">
        <v>166</v>
      </c>
      <c r="AI382" s="67"/>
      <c r="AJ382" s="69" t="str">
        <f t="shared" si="838"/>
        <v>Roskilde</v>
      </c>
      <c r="AK382" s="69" t="str">
        <f t="shared" si="842"/>
        <v>Provinsbykommuner</v>
      </c>
      <c r="AL382" s="69"/>
      <c r="AM382" s="69" t="s">
        <v>82</v>
      </c>
      <c r="AN382" s="69" t="b">
        <f t="shared" si="843"/>
        <v>1</v>
      </c>
      <c r="AO382" s="69" t="b">
        <f t="shared" si="843"/>
        <v>0</v>
      </c>
      <c r="AP382" s="29"/>
      <c r="AQ382" s="36">
        <f t="shared" si="856"/>
        <v>0</v>
      </c>
      <c r="AR382" s="36">
        <f t="shared" ca="1" si="844"/>
        <v>0</v>
      </c>
      <c r="AS382" s="36">
        <f t="shared" ca="1" si="845"/>
        <v>0</v>
      </c>
      <c r="AT382" s="36">
        <f t="shared" ca="1" si="846"/>
        <v>0</v>
      </c>
      <c r="AU382" s="36">
        <f t="shared" ca="1" si="847"/>
        <v>0</v>
      </c>
      <c r="AV382" s="36">
        <f t="shared" ca="1" si="848"/>
        <v>0</v>
      </c>
      <c r="AW382" s="36">
        <f t="shared" ca="1" si="849"/>
        <v>0</v>
      </c>
      <c r="AX382" s="36">
        <f t="shared" ca="1" si="850"/>
        <v>0</v>
      </c>
      <c r="AY382" s="36">
        <f t="shared" ca="1" si="851"/>
        <v>0</v>
      </c>
      <c r="AZ382" s="36">
        <f t="shared" ca="1" si="852"/>
        <v>0</v>
      </c>
      <c r="BA382" s="36">
        <f t="shared" ca="1" si="853"/>
        <v>0</v>
      </c>
      <c r="BB382" s="36">
        <f t="shared" ca="1" si="853"/>
        <v>0</v>
      </c>
      <c r="BC382" s="30"/>
    </row>
    <row r="383" spans="1:55" x14ac:dyDescent="0.25">
      <c r="A383" s="32"/>
      <c r="B383" s="35" t="s">
        <v>83</v>
      </c>
      <c r="C383" s="36">
        <f t="shared" ref="C383:L383" ca="1" si="863">IFERROR(C178-C$107,"")</f>
        <v>0</v>
      </c>
      <c r="D383" s="36">
        <f t="shared" ca="1" si="863"/>
        <v>0</v>
      </c>
      <c r="E383" s="36">
        <f t="shared" ca="1" si="863"/>
        <v>0</v>
      </c>
      <c r="F383" s="36">
        <f t="shared" ca="1" si="863"/>
        <v>0</v>
      </c>
      <c r="G383" s="36">
        <f t="shared" ca="1" si="863"/>
        <v>0</v>
      </c>
      <c r="H383" s="36">
        <f t="shared" ca="1" si="863"/>
        <v>0</v>
      </c>
      <c r="I383" s="36">
        <f t="shared" ca="1" si="863"/>
        <v>0</v>
      </c>
      <c r="J383" s="36">
        <f t="shared" ca="1" si="863"/>
        <v>0</v>
      </c>
      <c r="K383" s="36">
        <f t="shared" ca="1" si="863"/>
        <v>0</v>
      </c>
      <c r="L383" s="36">
        <f t="shared" ca="1" si="863"/>
        <v>0</v>
      </c>
      <c r="M383" s="36">
        <f t="shared" ref="M383:N383" ca="1" si="864">IFERROR(M178-M$107,"")</f>
        <v>0</v>
      </c>
      <c r="N383" s="36" t="str">
        <f t="shared" ca="1" si="864"/>
        <v/>
      </c>
      <c r="O383" s="32"/>
      <c r="P383" s="35" t="s">
        <v>83</v>
      </c>
      <c r="Q383" s="36">
        <f t="shared" ca="1" si="841"/>
        <v>0</v>
      </c>
      <c r="R383" s="36">
        <f t="shared" ca="1" si="724"/>
        <v>0</v>
      </c>
      <c r="S383" s="36">
        <f t="shared" ca="1" si="725"/>
        <v>0</v>
      </c>
      <c r="T383" s="36">
        <f t="shared" ca="1" si="726"/>
        <v>0</v>
      </c>
      <c r="U383" s="36">
        <f t="shared" ca="1" si="727"/>
        <v>0</v>
      </c>
      <c r="V383" s="36">
        <f t="shared" ca="1" si="728"/>
        <v>0</v>
      </c>
      <c r="W383" s="36">
        <f t="shared" ca="1" si="729"/>
        <v>0</v>
      </c>
      <c r="X383" s="36">
        <f t="shared" ca="1" si="730"/>
        <v>0</v>
      </c>
      <c r="Y383" s="36">
        <f t="shared" ca="1" si="731"/>
        <v>0</v>
      </c>
      <c r="Z383" s="36">
        <f t="shared" ca="1" si="731"/>
        <v>0</v>
      </c>
      <c r="AA383" s="39"/>
      <c r="AB383" s="39"/>
      <c r="AC383" s="32">
        <v>71</v>
      </c>
      <c r="AD383" s="35" t="str">
        <f>IF(Analyse!J76="X",Analyse!H76,"")</f>
        <v/>
      </c>
      <c r="AE383" s="36">
        <f>IF(AD383="",0,IF(Analyse!$H$117=$C$312,SUM(BEREGNING!Q383:Z383),IF(Analyse!$H$117=$D$312,SUM(BEREGNING!R383:Z383),IF(Analyse!$H$117=$E$312,SUM(BEREGNING!S383:Z383),IF(Analyse!$H$117=$F$312,SUM(BEREGNING!T383:Z383),IF(Analyse!$H$117=$G$312,SUM(BEREGNING!U383:Z383),IF(Analyse!$H$117=$H$312,SUM(BEREGNING!V383:Z383),IF(Analyse!$H$117=$I$312,SUM(BEREGNING!W383:Z383),IF(Analyse!$H$117=$J$312,SUM(BEREGNING!X383:Z383),IF(Analyse!$H$117=$K$312,SUM(BEREGNING!Y383:Z383),IF(Analyse!$H$117=$L$312,SUM(BEREGNING!Z383:Z383),"")))))))))))</f>
        <v>0</v>
      </c>
      <c r="AF383" s="29"/>
      <c r="AG383" s="67" t="s">
        <v>39</v>
      </c>
      <c r="AH383" s="67" t="s">
        <v>166</v>
      </c>
      <c r="AI383" s="67"/>
      <c r="AJ383" s="69" t="str">
        <f t="shared" si="838"/>
        <v>Rudersdal</v>
      </c>
      <c r="AK383" s="69" t="str">
        <f t="shared" si="842"/>
        <v>Hovedstadskommuner</v>
      </c>
      <c r="AL383" s="69"/>
      <c r="AM383" s="69" t="s">
        <v>83</v>
      </c>
      <c r="AN383" s="69" t="b">
        <f t="shared" si="843"/>
        <v>1</v>
      </c>
      <c r="AO383" s="69" t="b">
        <f t="shared" si="843"/>
        <v>0</v>
      </c>
      <c r="AP383" s="29"/>
      <c r="AQ383" s="36">
        <f t="shared" si="856"/>
        <v>0</v>
      </c>
      <c r="AR383" s="36">
        <f t="shared" ca="1" si="844"/>
        <v>0</v>
      </c>
      <c r="AS383" s="36">
        <f t="shared" ca="1" si="845"/>
        <v>0</v>
      </c>
      <c r="AT383" s="36">
        <f t="shared" ca="1" si="846"/>
        <v>0</v>
      </c>
      <c r="AU383" s="36">
        <f t="shared" ca="1" si="847"/>
        <v>0</v>
      </c>
      <c r="AV383" s="36">
        <f t="shared" ca="1" si="848"/>
        <v>0</v>
      </c>
      <c r="AW383" s="36">
        <f t="shared" ca="1" si="849"/>
        <v>0</v>
      </c>
      <c r="AX383" s="36">
        <f t="shared" ca="1" si="850"/>
        <v>0</v>
      </c>
      <c r="AY383" s="36">
        <f t="shared" ca="1" si="851"/>
        <v>0</v>
      </c>
      <c r="AZ383" s="36">
        <f t="shared" ca="1" si="852"/>
        <v>0</v>
      </c>
      <c r="BA383" s="36">
        <f t="shared" ca="1" si="853"/>
        <v>0</v>
      </c>
      <c r="BB383" s="36">
        <f t="shared" ca="1" si="853"/>
        <v>0</v>
      </c>
      <c r="BC383" s="30"/>
    </row>
    <row r="384" spans="1:55" x14ac:dyDescent="0.25">
      <c r="A384" s="32"/>
      <c r="B384" s="35" t="s">
        <v>84</v>
      </c>
      <c r="C384" s="36">
        <f t="shared" ref="C384:L384" ca="1" si="865">IFERROR(C179-C$107,"")</f>
        <v>0</v>
      </c>
      <c r="D384" s="36">
        <f t="shared" ca="1" si="865"/>
        <v>0</v>
      </c>
      <c r="E384" s="36">
        <f t="shared" ca="1" si="865"/>
        <v>0</v>
      </c>
      <c r="F384" s="36">
        <f t="shared" ca="1" si="865"/>
        <v>0</v>
      </c>
      <c r="G384" s="36">
        <f t="shared" ca="1" si="865"/>
        <v>0</v>
      </c>
      <c r="H384" s="36">
        <f t="shared" ca="1" si="865"/>
        <v>0</v>
      </c>
      <c r="I384" s="36">
        <f t="shared" ca="1" si="865"/>
        <v>0</v>
      </c>
      <c r="J384" s="36">
        <f t="shared" ca="1" si="865"/>
        <v>0</v>
      </c>
      <c r="K384" s="36">
        <f t="shared" ca="1" si="865"/>
        <v>0</v>
      </c>
      <c r="L384" s="36">
        <f t="shared" ca="1" si="865"/>
        <v>0</v>
      </c>
      <c r="M384" s="36">
        <f t="shared" ref="M384:N384" ca="1" si="866">IFERROR(M179-M$107,"")</f>
        <v>0</v>
      </c>
      <c r="N384" s="36" t="str">
        <f t="shared" ca="1" si="866"/>
        <v/>
      </c>
      <c r="O384" s="32"/>
      <c r="P384" s="35" t="s">
        <v>84</v>
      </c>
      <c r="Q384" s="36">
        <f t="shared" ca="1" si="841"/>
        <v>0</v>
      </c>
      <c r="R384" s="36">
        <f t="shared" ca="1" si="724"/>
        <v>0</v>
      </c>
      <c r="S384" s="36">
        <f t="shared" ca="1" si="725"/>
        <v>0</v>
      </c>
      <c r="T384" s="36">
        <f t="shared" ca="1" si="726"/>
        <v>0</v>
      </c>
      <c r="U384" s="36">
        <f t="shared" ca="1" si="727"/>
        <v>0</v>
      </c>
      <c r="V384" s="36">
        <f t="shared" ca="1" si="728"/>
        <v>0</v>
      </c>
      <c r="W384" s="36">
        <f t="shared" ca="1" si="729"/>
        <v>0</v>
      </c>
      <c r="X384" s="36">
        <f t="shared" ca="1" si="730"/>
        <v>0</v>
      </c>
      <c r="Y384" s="36">
        <f t="shared" ca="1" si="731"/>
        <v>0</v>
      </c>
      <c r="Z384" s="36">
        <f t="shared" ca="1" si="731"/>
        <v>0</v>
      </c>
      <c r="AA384" s="39"/>
      <c r="AB384" s="39"/>
      <c r="AC384" s="32">
        <v>72</v>
      </c>
      <c r="AD384" s="35" t="str">
        <f>IF(Analyse!J77="X",Analyse!H77,"")</f>
        <v/>
      </c>
      <c r="AE384" s="36">
        <f>IF(AD384="",0,IF(Analyse!$H$117=$C$312,SUM(BEREGNING!Q384:Z384),IF(Analyse!$H$117=$D$312,SUM(BEREGNING!R384:Z384),IF(Analyse!$H$117=$E$312,SUM(BEREGNING!S384:Z384),IF(Analyse!$H$117=$F$312,SUM(BEREGNING!T384:Z384),IF(Analyse!$H$117=$G$312,SUM(BEREGNING!U384:Z384),IF(Analyse!$H$117=$H$312,SUM(BEREGNING!V384:Z384),IF(Analyse!$H$117=$I$312,SUM(BEREGNING!W384:Z384),IF(Analyse!$H$117=$J$312,SUM(BEREGNING!X384:Z384),IF(Analyse!$H$117=$K$312,SUM(BEREGNING!Y384:Z384),IF(Analyse!$H$117=$L$312,SUM(BEREGNING!Z384:Z384),"")))))))))))</f>
        <v>0</v>
      </c>
      <c r="AF384" s="29"/>
      <c r="AG384" s="67" t="s">
        <v>106</v>
      </c>
      <c r="AH384" s="67" t="s">
        <v>166</v>
      </c>
      <c r="AI384" s="67"/>
      <c r="AJ384" s="69" t="str">
        <f t="shared" si="838"/>
        <v>Rødovre</v>
      </c>
      <c r="AK384" s="69" t="str">
        <f t="shared" si="842"/>
        <v>Hovedstadskommuner</v>
      </c>
      <c r="AL384" s="69"/>
      <c r="AM384" s="69" t="s">
        <v>84</v>
      </c>
      <c r="AN384" s="69" t="b">
        <f t="shared" si="843"/>
        <v>1</v>
      </c>
      <c r="AO384" s="69" t="b">
        <f t="shared" si="843"/>
        <v>0</v>
      </c>
      <c r="AP384" s="29"/>
      <c r="AQ384" s="36">
        <f t="shared" si="856"/>
        <v>0</v>
      </c>
      <c r="AR384" s="36">
        <f t="shared" ca="1" si="844"/>
        <v>0</v>
      </c>
      <c r="AS384" s="36">
        <f t="shared" ca="1" si="845"/>
        <v>0</v>
      </c>
      <c r="AT384" s="36">
        <f t="shared" ca="1" si="846"/>
        <v>0</v>
      </c>
      <c r="AU384" s="36">
        <f t="shared" ca="1" si="847"/>
        <v>0</v>
      </c>
      <c r="AV384" s="36">
        <f t="shared" ca="1" si="848"/>
        <v>0</v>
      </c>
      <c r="AW384" s="36">
        <f t="shared" ca="1" si="849"/>
        <v>0</v>
      </c>
      <c r="AX384" s="36">
        <f t="shared" ca="1" si="850"/>
        <v>0</v>
      </c>
      <c r="AY384" s="36">
        <f t="shared" ca="1" si="851"/>
        <v>0</v>
      </c>
      <c r="AZ384" s="36">
        <f t="shared" ca="1" si="852"/>
        <v>0</v>
      </c>
      <c r="BA384" s="36">
        <f t="shared" ca="1" si="853"/>
        <v>0</v>
      </c>
      <c r="BB384" s="36">
        <f t="shared" ca="1" si="853"/>
        <v>0</v>
      </c>
      <c r="BC384" s="30"/>
    </row>
    <row r="385" spans="1:55" x14ac:dyDescent="0.25">
      <c r="A385" s="32"/>
      <c r="B385" s="35" t="s">
        <v>85</v>
      </c>
      <c r="C385" s="36">
        <f t="shared" ref="C385:L385" ca="1" si="867">IFERROR(C180-C$107,"")</f>
        <v>0</v>
      </c>
      <c r="D385" s="36">
        <f t="shared" ca="1" si="867"/>
        <v>0</v>
      </c>
      <c r="E385" s="36">
        <f t="shared" ca="1" si="867"/>
        <v>0</v>
      </c>
      <c r="F385" s="36">
        <f t="shared" ca="1" si="867"/>
        <v>0</v>
      </c>
      <c r="G385" s="36">
        <f t="shared" ca="1" si="867"/>
        <v>0</v>
      </c>
      <c r="H385" s="36">
        <f t="shared" ca="1" si="867"/>
        <v>0</v>
      </c>
      <c r="I385" s="36">
        <f t="shared" ca="1" si="867"/>
        <v>0</v>
      </c>
      <c r="J385" s="36">
        <f t="shared" ca="1" si="867"/>
        <v>0</v>
      </c>
      <c r="K385" s="36">
        <f t="shared" ca="1" si="867"/>
        <v>0</v>
      </c>
      <c r="L385" s="36">
        <f t="shared" ca="1" si="867"/>
        <v>0</v>
      </c>
      <c r="M385" s="36">
        <f t="shared" ref="M385:N385" ca="1" si="868">IFERROR(M180-M$107,"")</f>
        <v>0</v>
      </c>
      <c r="N385" s="36" t="str">
        <f t="shared" ca="1" si="868"/>
        <v/>
      </c>
      <c r="O385" s="32"/>
      <c r="P385" s="35" t="s">
        <v>85</v>
      </c>
      <c r="Q385" s="36">
        <f t="shared" ca="1" si="841"/>
        <v>0</v>
      </c>
      <c r="R385" s="36">
        <f t="shared" ca="1" si="724"/>
        <v>0</v>
      </c>
      <c r="S385" s="36">
        <f t="shared" ca="1" si="725"/>
        <v>0</v>
      </c>
      <c r="T385" s="36">
        <f t="shared" ca="1" si="726"/>
        <v>0</v>
      </c>
      <c r="U385" s="36">
        <f t="shared" ca="1" si="727"/>
        <v>0</v>
      </c>
      <c r="V385" s="36">
        <f t="shared" ca="1" si="728"/>
        <v>0</v>
      </c>
      <c r="W385" s="36">
        <f t="shared" ca="1" si="729"/>
        <v>0</v>
      </c>
      <c r="X385" s="36">
        <f t="shared" ca="1" si="730"/>
        <v>0</v>
      </c>
      <c r="Y385" s="36">
        <f t="shared" ca="1" si="731"/>
        <v>0</v>
      </c>
      <c r="Z385" s="36">
        <f t="shared" ca="1" si="731"/>
        <v>0</v>
      </c>
      <c r="AA385" s="39"/>
      <c r="AB385" s="39"/>
      <c r="AC385" s="32">
        <v>73</v>
      </c>
      <c r="AD385" s="35" t="str">
        <f>IF(Analyse!J78="X",Analyse!H78,"")</f>
        <v/>
      </c>
      <c r="AE385" s="36">
        <f>IF(AD385="",0,IF(Analyse!$H$117=$C$312,SUM(BEREGNING!Q385:Z385),IF(Analyse!$H$117=$D$312,SUM(BEREGNING!R385:Z385),IF(Analyse!$H$117=$E$312,SUM(BEREGNING!S385:Z385),IF(Analyse!$H$117=$F$312,SUM(BEREGNING!T385:Z385),IF(Analyse!$H$117=$G$312,SUM(BEREGNING!U385:Z385),IF(Analyse!$H$117=$H$312,SUM(BEREGNING!V385:Z385),IF(Analyse!$H$117=$I$312,SUM(BEREGNING!W385:Z385),IF(Analyse!$H$117=$J$312,SUM(BEREGNING!X385:Z385),IF(Analyse!$H$117=$K$312,SUM(BEREGNING!Y385:Z385),IF(Analyse!$H$117=$L$312,SUM(BEREGNING!Z385:Z385),"")))))))))))</f>
        <v>0</v>
      </c>
      <c r="AF385" s="29"/>
      <c r="AG385" s="67" t="s">
        <v>18</v>
      </c>
      <c r="AH385" s="67" t="s">
        <v>166</v>
      </c>
      <c r="AI385" s="67"/>
      <c r="AJ385" s="69" t="str">
        <f t="shared" si="838"/>
        <v>Samsø</v>
      </c>
      <c r="AK385" s="69" t="str">
        <f t="shared" si="842"/>
        <v>Landkommuner</v>
      </c>
      <c r="AL385" s="69"/>
      <c r="AM385" s="69" t="s">
        <v>85</v>
      </c>
      <c r="AN385" s="69" t="b">
        <f t="shared" si="843"/>
        <v>1</v>
      </c>
      <c r="AO385" s="69" t="b">
        <f t="shared" si="843"/>
        <v>0</v>
      </c>
      <c r="AP385" s="29"/>
      <c r="AQ385" s="36">
        <f t="shared" si="856"/>
        <v>0</v>
      </c>
      <c r="AR385" s="36">
        <f t="shared" ca="1" si="844"/>
        <v>0</v>
      </c>
      <c r="AS385" s="36">
        <f t="shared" ca="1" si="845"/>
        <v>0</v>
      </c>
      <c r="AT385" s="36">
        <f t="shared" ca="1" si="846"/>
        <v>0</v>
      </c>
      <c r="AU385" s="36">
        <f t="shared" ca="1" si="847"/>
        <v>0</v>
      </c>
      <c r="AV385" s="36">
        <f t="shared" ca="1" si="848"/>
        <v>0</v>
      </c>
      <c r="AW385" s="36">
        <f t="shared" ca="1" si="849"/>
        <v>0</v>
      </c>
      <c r="AX385" s="36">
        <f t="shared" ca="1" si="850"/>
        <v>0</v>
      </c>
      <c r="AY385" s="36">
        <f t="shared" ca="1" si="851"/>
        <v>0</v>
      </c>
      <c r="AZ385" s="36">
        <f t="shared" ca="1" si="852"/>
        <v>0</v>
      </c>
      <c r="BA385" s="36">
        <f t="shared" ca="1" si="853"/>
        <v>0</v>
      </c>
      <c r="BB385" s="36">
        <f t="shared" ca="1" si="853"/>
        <v>0</v>
      </c>
      <c r="BC385" s="30"/>
    </row>
    <row r="386" spans="1:55" x14ac:dyDescent="0.25">
      <c r="A386" s="32"/>
      <c r="B386" s="35" t="s">
        <v>86</v>
      </c>
      <c r="C386" s="36">
        <f t="shared" ref="C386:L386" ca="1" si="869">IFERROR(C181-C$107,"")</f>
        <v>0</v>
      </c>
      <c r="D386" s="36">
        <f t="shared" ca="1" si="869"/>
        <v>0</v>
      </c>
      <c r="E386" s="36">
        <f t="shared" ca="1" si="869"/>
        <v>0</v>
      </c>
      <c r="F386" s="36">
        <f t="shared" ca="1" si="869"/>
        <v>0</v>
      </c>
      <c r="G386" s="36">
        <f t="shared" ca="1" si="869"/>
        <v>0</v>
      </c>
      <c r="H386" s="36">
        <f t="shared" ca="1" si="869"/>
        <v>0</v>
      </c>
      <c r="I386" s="36">
        <f t="shared" ca="1" si="869"/>
        <v>0</v>
      </c>
      <c r="J386" s="36">
        <f t="shared" ca="1" si="869"/>
        <v>0</v>
      </c>
      <c r="K386" s="36">
        <f t="shared" ca="1" si="869"/>
        <v>0</v>
      </c>
      <c r="L386" s="36">
        <f t="shared" ca="1" si="869"/>
        <v>0</v>
      </c>
      <c r="M386" s="36">
        <f t="shared" ref="M386:N386" ca="1" si="870">IFERROR(M181-M$107,"")</f>
        <v>0</v>
      </c>
      <c r="N386" s="36" t="str">
        <f t="shared" ca="1" si="870"/>
        <v/>
      </c>
      <c r="O386" s="32"/>
      <c r="P386" s="35" t="s">
        <v>86</v>
      </c>
      <c r="Q386" s="36">
        <f t="shared" ca="1" si="841"/>
        <v>0</v>
      </c>
      <c r="R386" s="36">
        <f t="shared" ca="1" si="724"/>
        <v>0</v>
      </c>
      <c r="S386" s="36">
        <f t="shared" ca="1" si="725"/>
        <v>0</v>
      </c>
      <c r="T386" s="36">
        <f t="shared" ca="1" si="726"/>
        <v>0</v>
      </c>
      <c r="U386" s="36">
        <f t="shared" ca="1" si="727"/>
        <v>0</v>
      </c>
      <c r="V386" s="36">
        <f t="shared" ca="1" si="728"/>
        <v>0</v>
      </c>
      <c r="W386" s="36">
        <f t="shared" ca="1" si="729"/>
        <v>0</v>
      </c>
      <c r="X386" s="36">
        <f t="shared" ca="1" si="730"/>
        <v>0</v>
      </c>
      <c r="Y386" s="36">
        <f t="shared" ca="1" si="731"/>
        <v>0</v>
      </c>
      <c r="Z386" s="36">
        <f t="shared" ca="1" si="731"/>
        <v>0</v>
      </c>
      <c r="AA386" s="39"/>
      <c r="AB386" s="39"/>
      <c r="AC386" s="32">
        <v>74</v>
      </c>
      <c r="AD386" s="35" t="str">
        <f>IF(Analyse!J79="X",Analyse!H79,"")</f>
        <v/>
      </c>
      <c r="AE386" s="36">
        <f>IF(AD386="",0,IF(Analyse!$H$117=$C$312,SUM(BEREGNING!Q386:Z386),IF(Analyse!$H$117=$D$312,SUM(BEREGNING!R386:Z386),IF(Analyse!$H$117=$E$312,SUM(BEREGNING!S386:Z386),IF(Analyse!$H$117=$F$312,SUM(BEREGNING!T386:Z386),IF(Analyse!$H$117=$G$312,SUM(BEREGNING!U386:Z386),IF(Analyse!$H$117=$H$312,SUM(BEREGNING!V386:Z386),IF(Analyse!$H$117=$I$312,SUM(BEREGNING!W386:Z386),IF(Analyse!$H$117=$J$312,SUM(BEREGNING!X386:Z386),IF(Analyse!$H$117=$K$312,SUM(BEREGNING!Y386:Z386),IF(Analyse!$H$117=$L$312,SUM(BEREGNING!Z386:Z386),"")))))))))))</f>
        <v>0</v>
      </c>
      <c r="AF386" s="29"/>
      <c r="AG386" s="67" t="s">
        <v>94</v>
      </c>
      <c r="AH386" s="67" t="s">
        <v>166</v>
      </c>
      <c r="AI386" s="67"/>
      <c r="AJ386" s="69" t="str">
        <f t="shared" si="838"/>
        <v>Silkeborg</v>
      </c>
      <c r="AK386" s="69" t="str">
        <f t="shared" si="842"/>
        <v>Provinsbykommuner</v>
      </c>
      <c r="AL386" s="69"/>
      <c r="AM386" s="69" t="s">
        <v>86</v>
      </c>
      <c r="AN386" s="69" t="b">
        <f t="shared" si="843"/>
        <v>1</v>
      </c>
      <c r="AO386" s="69" t="b">
        <f t="shared" si="843"/>
        <v>0</v>
      </c>
      <c r="AP386" s="29"/>
      <c r="AQ386" s="36">
        <f t="shared" si="856"/>
        <v>0</v>
      </c>
      <c r="AR386" s="36">
        <f t="shared" ca="1" si="844"/>
        <v>0</v>
      </c>
      <c r="AS386" s="36">
        <f t="shared" ca="1" si="845"/>
        <v>0</v>
      </c>
      <c r="AT386" s="36">
        <f t="shared" ca="1" si="846"/>
        <v>0</v>
      </c>
      <c r="AU386" s="36">
        <f t="shared" ca="1" si="847"/>
        <v>0</v>
      </c>
      <c r="AV386" s="36">
        <f t="shared" ca="1" si="848"/>
        <v>0</v>
      </c>
      <c r="AW386" s="36">
        <f t="shared" ca="1" si="849"/>
        <v>0</v>
      </c>
      <c r="AX386" s="36">
        <f t="shared" ca="1" si="850"/>
        <v>0</v>
      </c>
      <c r="AY386" s="36">
        <f t="shared" ca="1" si="851"/>
        <v>0</v>
      </c>
      <c r="AZ386" s="36">
        <f t="shared" ca="1" si="852"/>
        <v>0</v>
      </c>
      <c r="BA386" s="36">
        <f t="shared" ca="1" si="853"/>
        <v>0</v>
      </c>
      <c r="BB386" s="36">
        <f t="shared" ca="1" si="853"/>
        <v>0</v>
      </c>
      <c r="BC386" s="30"/>
    </row>
    <row r="387" spans="1:55" x14ac:dyDescent="0.25">
      <c r="A387" s="32"/>
      <c r="B387" s="35" t="s">
        <v>87</v>
      </c>
      <c r="C387" s="36">
        <f t="shared" ref="C387:L387" ca="1" si="871">IFERROR(C182-C$107,"")</f>
        <v>0</v>
      </c>
      <c r="D387" s="36">
        <f t="shared" ca="1" si="871"/>
        <v>0</v>
      </c>
      <c r="E387" s="36">
        <f t="shared" ca="1" si="871"/>
        <v>0</v>
      </c>
      <c r="F387" s="36">
        <f t="shared" ca="1" si="871"/>
        <v>0</v>
      </c>
      <c r="G387" s="36">
        <f t="shared" ca="1" si="871"/>
        <v>0</v>
      </c>
      <c r="H387" s="36">
        <f t="shared" ca="1" si="871"/>
        <v>0</v>
      </c>
      <c r="I387" s="36">
        <f t="shared" ca="1" si="871"/>
        <v>0</v>
      </c>
      <c r="J387" s="36">
        <f t="shared" ca="1" si="871"/>
        <v>0</v>
      </c>
      <c r="K387" s="36">
        <f t="shared" ca="1" si="871"/>
        <v>0</v>
      </c>
      <c r="L387" s="36">
        <f t="shared" ca="1" si="871"/>
        <v>0</v>
      </c>
      <c r="M387" s="36">
        <f t="shared" ref="M387:N387" ca="1" si="872">IFERROR(M182-M$107,"")</f>
        <v>0</v>
      </c>
      <c r="N387" s="36" t="str">
        <f t="shared" ca="1" si="872"/>
        <v/>
      </c>
      <c r="O387" s="32"/>
      <c r="P387" s="35" t="s">
        <v>87</v>
      </c>
      <c r="Q387" s="36">
        <f t="shared" ca="1" si="841"/>
        <v>0</v>
      </c>
      <c r="R387" s="36">
        <f t="shared" ca="1" si="724"/>
        <v>0</v>
      </c>
      <c r="S387" s="36">
        <f t="shared" ca="1" si="725"/>
        <v>0</v>
      </c>
      <c r="T387" s="36">
        <f t="shared" ca="1" si="726"/>
        <v>0</v>
      </c>
      <c r="U387" s="36">
        <f t="shared" ca="1" si="727"/>
        <v>0</v>
      </c>
      <c r="V387" s="36">
        <f t="shared" ca="1" si="728"/>
        <v>0</v>
      </c>
      <c r="W387" s="36">
        <f t="shared" ca="1" si="729"/>
        <v>0</v>
      </c>
      <c r="X387" s="36">
        <f t="shared" ca="1" si="730"/>
        <v>0</v>
      </c>
      <c r="Y387" s="36">
        <f t="shared" ca="1" si="731"/>
        <v>0</v>
      </c>
      <c r="Z387" s="36">
        <f t="shared" ca="1" si="731"/>
        <v>0</v>
      </c>
      <c r="AA387" s="39"/>
      <c r="AB387" s="39"/>
      <c r="AC387" s="32">
        <v>75</v>
      </c>
      <c r="AD387" s="35" t="str">
        <f>IF(Analyse!J80="X",Analyse!H80,"")</f>
        <v/>
      </c>
      <c r="AE387" s="36">
        <f>IF(AD387="",0,IF(Analyse!$H$117=$C$312,SUM(BEREGNING!Q387:Z387),IF(Analyse!$H$117=$D$312,SUM(BEREGNING!R387:Z387),IF(Analyse!$H$117=$E$312,SUM(BEREGNING!S387:Z387),IF(Analyse!$H$117=$F$312,SUM(BEREGNING!T387:Z387),IF(Analyse!$H$117=$G$312,SUM(BEREGNING!U387:Z387),IF(Analyse!$H$117=$H$312,SUM(BEREGNING!V387:Z387),IF(Analyse!$H$117=$I$312,SUM(BEREGNING!W387:Z387),IF(Analyse!$H$117=$J$312,SUM(BEREGNING!X387:Z387),IF(Analyse!$H$117=$K$312,SUM(BEREGNING!Y387:Z387),IF(Analyse!$H$117=$L$312,SUM(BEREGNING!Z387:Z387),"")))))))))))</f>
        <v>0</v>
      </c>
      <c r="AF387" s="29"/>
      <c r="AG387" s="67" t="s">
        <v>62</v>
      </c>
      <c r="AH387" s="67" t="s">
        <v>166</v>
      </c>
      <c r="AI387" s="67"/>
      <c r="AJ387" s="69" t="str">
        <f t="shared" si="838"/>
        <v>Skanderborg</v>
      </c>
      <c r="AK387" s="69" t="str">
        <f t="shared" si="842"/>
        <v>Oplandskommuner</v>
      </c>
      <c r="AL387" s="69"/>
      <c r="AM387" s="69" t="s">
        <v>87</v>
      </c>
      <c r="AN387" s="69" t="b">
        <f t="shared" si="843"/>
        <v>1</v>
      </c>
      <c r="AO387" s="69" t="b">
        <f t="shared" si="843"/>
        <v>0</v>
      </c>
      <c r="AP387" s="29"/>
      <c r="AQ387" s="36">
        <f t="shared" si="856"/>
        <v>0</v>
      </c>
      <c r="AR387" s="36">
        <f t="shared" ca="1" si="844"/>
        <v>0</v>
      </c>
      <c r="AS387" s="36">
        <f t="shared" ca="1" si="845"/>
        <v>0</v>
      </c>
      <c r="AT387" s="36">
        <f t="shared" ca="1" si="846"/>
        <v>0</v>
      </c>
      <c r="AU387" s="36">
        <f t="shared" ca="1" si="847"/>
        <v>0</v>
      </c>
      <c r="AV387" s="36">
        <f t="shared" ca="1" si="848"/>
        <v>0</v>
      </c>
      <c r="AW387" s="36">
        <f t="shared" ca="1" si="849"/>
        <v>0</v>
      </c>
      <c r="AX387" s="36">
        <f t="shared" ca="1" si="850"/>
        <v>0</v>
      </c>
      <c r="AY387" s="36">
        <f t="shared" ca="1" si="851"/>
        <v>0</v>
      </c>
      <c r="AZ387" s="36">
        <f t="shared" ca="1" si="852"/>
        <v>0</v>
      </c>
      <c r="BA387" s="36">
        <f t="shared" ca="1" si="853"/>
        <v>0</v>
      </c>
      <c r="BB387" s="36">
        <f t="shared" ca="1" si="853"/>
        <v>0</v>
      </c>
      <c r="BC387" s="30"/>
    </row>
    <row r="388" spans="1:55" x14ac:dyDescent="0.25">
      <c r="A388" s="32"/>
      <c r="B388" s="35" t="s">
        <v>88</v>
      </c>
      <c r="C388" s="36">
        <f t="shared" ref="C388:L388" ca="1" si="873">IFERROR(C183-C$107,"")</f>
        <v>0</v>
      </c>
      <c r="D388" s="36">
        <f t="shared" ca="1" si="873"/>
        <v>0</v>
      </c>
      <c r="E388" s="36">
        <f t="shared" ca="1" si="873"/>
        <v>0</v>
      </c>
      <c r="F388" s="36">
        <f t="shared" ca="1" si="873"/>
        <v>0</v>
      </c>
      <c r="G388" s="36">
        <f t="shared" ca="1" si="873"/>
        <v>0</v>
      </c>
      <c r="H388" s="36">
        <f t="shared" ca="1" si="873"/>
        <v>0</v>
      </c>
      <c r="I388" s="36">
        <f t="shared" ca="1" si="873"/>
        <v>0</v>
      </c>
      <c r="J388" s="36">
        <f t="shared" ca="1" si="873"/>
        <v>0</v>
      </c>
      <c r="K388" s="36">
        <f t="shared" ca="1" si="873"/>
        <v>0</v>
      </c>
      <c r="L388" s="36">
        <f t="shared" ca="1" si="873"/>
        <v>0</v>
      </c>
      <c r="M388" s="36">
        <f t="shared" ref="M388:N388" ca="1" si="874">IFERROR(M183-M$107,"")</f>
        <v>0</v>
      </c>
      <c r="N388" s="36" t="str">
        <f t="shared" ca="1" si="874"/>
        <v/>
      </c>
      <c r="O388" s="32"/>
      <c r="P388" s="35" t="s">
        <v>88</v>
      </c>
      <c r="Q388" s="36">
        <f t="shared" ca="1" si="841"/>
        <v>0</v>
      </c>
      <c r="R388" s="36">
        <f t="shared" ca="1" si="724"/>
        <v>0</v>
      </c>
      <c r="S388" s="36">
        <f t="shared" ca="1" si="725"/>
        <v>0</v>
      </c>
      <c r="T388" s="36">
        <f t="shared" ca="1" si="726"/>
        <v>0</v>
      </c>
      <c r="U388" s="36">
        <f t="shared" ca="1" si="727"/>
        <v>0</v>
      </c>
      <c r="V388" s="36">
        <f t="shared" ca="1" si="728"/>
        <v>0</v>
      </c>
      <c r="W388" s="36">
        <f t="shared" ca="1" si="729"/>
        <v>0</v>
      </c>
      <c r="X388" s="36">
        <f t="shared" ca="1" si="730"/>
        <v>0</v>
      </c>
      <c r="Y388" s="36">
        <f t="shared" ca="1" si="731"/>
        <v>0</v>
      </c>
      <c r="Z388" s="36">
        <f t="shared" ca="1" si="731"/>
        <v>0</v>
      </c>
      <c r="AA388" s="39"/>
      <c r="AB388" s="39"/>
      <c r="AC388" s="32">
        <v>76</v>
      </c>
      <c r="AD388" s="35" t="str">
        <f>IF(Analyse!J81="X",Analyse!H81,"")</f>
        <v/>
      </c>
      <c r="AE388" s="36">
        <f>IF(AD388="",0,IF(Analyse!$H$117=$C$312,SUM(BEREGNING!Q388:Z388),IF(Analyse!$H$117=$D$312,SUM(BEREGNING!R388:Z388),IF(Analyse!$H$117=$E$312,SUM(BEREGNING!S388:Z388),IF(Analyse!$H$117=$F$312,SUM(BEREGNING!T388:Z388),IF(Analyse!$H$117=$G$312,SUM(BEREGNING!U388:Z388),IF(Analyse!$H$117=$H$312,SUM(BEREGNING!V388:Z388),IF(Analyse!$H$117=$I$312,SUM(BEREGNING!W388:Z388),IF(Analyse!$H$117=$J$312,SUM(BEREGNING!X388:Z388),IF(Analyse!$H$117=$K$312,SUM(BEREGNING!Y388:Z388),IF(Analyse!$H$117=$L$312,SUM(BEREGNING!Z388:Z388),"")))))))))))</f>
        <v>0</v>
      </c>
      <c r="AF388" s="29"/>
      <c r="AG388" s="67" t="s">
        <v>107</v>
      </c>
      <c r="AH388" s="67" t="s">
        <v>166</v>
      </c>
      <c r="AI388" s="67"/>
      <c r="AJ388" s="69" t="str">
        <f t="shared" si="838"/>
        <v>Skive</v>
      </c>
      <c r="AK388" s="69" t="str">
        <f t="shared" si="842"/>
        <v>Landkommuner</v>
      </c>
      <c r="AL388" s="69"/>
      <c r="AM388" s="69" t="s">
        <v>88</v>
      </c>
      <c r="AN388" s="69" t="b">
        <f t="shared" si="843"/>
        <v>1</v>
      </c>
      <c r="AO388" s="69" t="b">
        <f t="shared" si="843"/>
        <v>0</v>
      </c>
      <c r="AP388" s="29"/>
      <c r="AQ388" s="36">
        <f t="shared" si="856"/>
        <v>0</v>
      </c>
      <c r="AR388" s="36">
        <f t="shared" ca="1" si="844"/>
        <v>0</v>
      </c>
      <c r="AS388" s="36">
        <f t="shared" ca="1" si="845"/>
        <v>0</v>
      </c>
      <c r="AT388" s="36">
        <f t="shared" ca="1" si="846"/>
        <v>0</v>
      </c>
      <c r="AU388" s="36">
        <f t="shared" ca="1" si="847"/>
        <v>0</v>
      </c>
      <c r="AV388" s="36">
        <f t="shared" ca="1" si="848"/>
        <v>0</v>
      </c>
      <c r="AW388" s="36">
        <f t="shared" ca="1" si="849"/>
        <v>0</v>
      </c>
      <c r="AX388" s="36">
        <f t="shared" ca="1" si="850"/>
        <v>0</v>
      </c>
      <c r="AY388" s="36">
        <f t="shared" ca="1" si="851"/>
        <v>0</v>
      </c>
      <c r="AZ388" s="36">
        <f t="shared" ca="1" si="852"/>
        <v>0</v>
      </c>
      <c r="BA388" s="36">
        <f t="shared" ca="1" si="853"/>
        <v>0</v>
      </c>
      <c r="BB388" s="36">
        <f t="shared" ca="1" si="853"/>
        <v>0</v>
      </c>
      <c r="BC388" s="30"/>
    </row>
    <row r="389" spans="1:55" x14ac:dyDescent="0.25">
      <c r="A389" s="32"/>
      <c r="B389" s="35" t="s">
        <v>89</v>
      </c>
      <c r="C389" s="36">
        <f t="shared" ref="C389:L389" ca="1" si="875">IFERROR(C184-C$107,"")</f>
        <v>0</v>
      </c>
      <c r="D389" s="36">
        <f t="shared" ca="1" si="875"/>
        <v>0</v>
      </c>
      <c r="E389" s="36">
        <f t="shared" ca="1" si="875"/>
        <v>0</v>
      </c>
      <c r="F389" s="36">
        <f t="shared" ca="1" si="875"/>
        <v>0</v>
      </c>
      <c r="G389" s="36">
        <f t="shared" ca="1" si="875"/>
        <v>0</v>
      </c>
      <c r="H389" s="36">
        <f t="shared" ca="1" si="875"/>
        <v>0</v>
      </c>
      <c r="I389" s="36">
        <f t="shared" ca="1" si="875"/>
        <v>0</v>
      </c>
      <c r="J389" s="36">
        <f t="shared" ca="1" si="875"/>
        <v>0</v>
      </c>
      <c r="K389" s="36">
        <f t="shared" ca="1" si="875"/>
        <v>0</v>
      </c>
      <c r="L389" s="36">
        <f t="shared" ca="1" si="875"/>
        <v>0</v>
      </c>
      <c r="M389" s="36">
        <f t="shared" ref="M389:N389" ca="1" si="876">IFERROR(M184-M$107,"")</f>
        <v>0</v>
      </c>
      <c r="N389" s="36" t="str">
        <f t="shared" ca="1" si="876"/>
        <v/>
      </c>
      <c r="O389" s="32"/>
      <c r="P389" s="35" t="s">
        <v>89</v>
      </c>
      <c r="Q389" s="36">
        <f t="shared" ca="1" si="841"/>
        <v>0</v>
      </c>
      <c r="R389" s="36">
        <f t="shared" ca="1" si="724"/>
        <v>0</v>
      </c>
      <c r="S389" s="36">
        <f t="shared" ca="1" si="725"/>
        <v>0</v>
      </c>
      <c r="T389" s="36">
        <f t="shared" ca="1" si="726"/>
        <v>0</v>
      </c>
      <c r="U389" s="36">
        <f t="shared" ca="1" si="727"/>
        <v>0</v>
      </c>
      <c r="V389" s="36">
        <f t="shared" ca="1" si="728"/>
        <v>0</v>
      </c>
      <c r="W389" s="36">
        <f t="shared" ca="1" si="729"/>
        <v>0</v>
      </c>
      <c r="X389" s="36">
        <f t="shared" ca="1" si="730"/>
        <v>0</v>
      </c>
      <c r="Y389" s="36">
        <f t="shared" ca="1" si="731"/>
        <v>0</v>
      </c>
      <c r="Z389" s="36">
        <f t="shared" ca="1" si="731"/>
        <v>0</v>
      </c>
      <c r="AA389" s="39"/>
      <c r="AB389" s="39"/>
      <c r="AC389" s="32">
        <v>77</v>
      </c>
      <c r="AD389" s="35" t="str">
        <f>IF(Analyse!J82="X",Analyse!H82,"")</f>
        <v/>
      </c>
      <c r="AE389" s="36">
        <f>IF(AD389="",0,IF(Analyse!$H$117=$C$312,SUM(BEREGNING!Q389:Z389),IF(Analyse!$H$117=$D$312,SUM(BEREGNING!R389:Z389),IF(Analyse!$H$117=$E$312,SUM(BEREGNING!S389:Z389),IF(Analyse!$H$117=$F$312,SUM(BEREGNING!T389:Z389),IF(Analyse!$H$117=$G$312,SUM(BEREGNING!U389:Z389),IF(Analyse!$H$117=$H$312,SUM(BEREGNING!V389:Z389),IF(Analyse!$H$117=$I$312,SUM(BEREGNING!W389:Z389),IF(Analyse!$H$117=$J$312,SUM(BEREGNING!X389:Z389),IF(Analyse!$H$117=$K$312,SUM(BEREGNING!Y389:Z389),IF(Analyse!$H$117=$L$312,SUM(BEREGNING!Z389:Z389),"")))))))))))</f>
        <v>0</v>
      </c>
      <c r="AF389" s="29"/>
      <c r="AG389" s="67" t="s">
        <v>40</v>
      </c>
      <c r="AH389" s="67" t="s">
        <v>166</v>
      </c>
      <c r="AI389" s="67"/>
      <c r="AJ389" s="69" t="str">
        <f t="shared" si="838"/>
        <v>Slagelse</v>
      </c>
      <c r="AK389" s="69" t="str">
        <f t="shared" si="842"/>
        <v>Provinsbykommuner</v>
      </c>
      <c r="AL389" s="69"/>
      <c r="AM389" s="69" t="s">
        <v>89</v>
      </c>
      <c r="AN389" s="69" t="b">
        <f t="shared" si="843"/>
        <v>1</v>
      </c>
      <c r="AO389" s="69" t="b">
        <f t="shared" si="843"/>
        <v>0</v>
      </c>
      <c r="AP389" s="29"/>
      <c r="AQ389" s="36">
        <f t="shared" si="856"/>
        <v>0</v>
      </c>
      <c r="AR389" s="36">
        <f t="shared" ca="1" si="844"/>
        <v>0</v>
      </c>
      <c r="AS389" s="36">
        <f t="shared" ca="1" si="845"/>
        <v>0</v>
      </c>
      <c r="AT389" s="36">
        <f t="shared" ca="1" si="846"/>
        <v>0</v>
      </c>
      <c r="AU389" s="36">
        <f t="shared" ca="1" si="847"/>
        <v>0</v>
      </c>
      <c r="AV389" s="36">
        <f t="shared" ca="1" si="848"/>
        <v>0</v>
      </c>
      <c r="AW389" s="36">
        <f t="shared" ca="1" si="849"/>
        <v>0</v>
      </c>
      <c r="AX389" s="36">
        <f t="shared" ca="1" si="850"/>
        <v>0</v>
      </c>
      <c r="AY389" s="36">
        <f t="shared" ca="1" si="851"/>
        <v>0</v>
      </c>
      <c r="AZ389" s="36">
        <f t="shared" ca="1" si="852"/>
        <v>0</v>
      </c>
      <c r="BA389" s="36">
        <f t="shared" ca="1" si="853"/>
        <v>0</v>
      </c>
      <c r="BB389" s="36">
        <f t="shared" ca="1" si="853"/>
        <v>0</v>
      </c>
      <c r="BC389" s="30"/>
    </row>
    <row r="390" spans="1:55" x14ac:dyDescent="0.25">
      <c r="A390" s="32"/>
      <c r="B390" s="35" t="s">
        <v>90</v>
      </c>
      <c r="C390" s="36">
        <f t="shared" ref="C390:L390" ca="1" si="877">IFERROR(C185-C$107,"")</f>
        <v>0</v>
      </c>
      <c r="D390" s="36">
        <f t="shared" ca="1" si="877"/>
        <v>0</v>
      </c>
      <c r="E390" s="36">
        <f t="shared" ca="1" si="877"/>
        <v>0</v>
      </c>
      <c r="F390" s="36">
        <f t="shared" ca="1" si="877"/>
        <v>0</v>
      </c>
      <c r="G390" s="36">
        <f t="shared" ca="1" si="877"/>
        <v>0</v>
      </c>
      <c r="H390" s="36">
        <f t="shared" ca="1" si="877"/>
        <v>0</v>
      </c>
      <c r="I390" s="36">
        <f t="shared" ca="1" si="877"/>
        <v>0</v>
      </c>
      <c r="J390" s="36">
        <f t="shared" ca="1" si="877"/>
        <v>0</v>
      </c>
      <c r="K390" s="36">
        <f t="shared" ca="1" si="877"/>
        <v>0</v>
      </c>
      <c r="L390" s="36">
        <f t="shared" ca="1" si="877"/>
        <v>0</v>
      </c>
      <c r="M390" s="36">
        <f t="shared" ref="M390:N390" ca="1" si="878">IFERROR(M185-M$107,"")</f>
        <v>0</v>
      </c>
      <c r="N390" s="36" t="str">
        <f t="shared" ca="1" si="878"/>
        <v/>
      </c>
      <c r="O390" s="32"/>
      <c r="P390" s="35" t="s">
        <v>90</v>
      </c>
      <c r="Q390" s="36">
        <f t="shared" ca="1" si="841"/>
        <v>0</v>
      </c>
      <c r="R390" s="36">
        <f t="shared" ca="1" si="724"/>
        <v>0</v>
      </c>
      <c r="S390" s="36">
        <f t="shared" ca="1" si="725"/>
        <v>0</v>
      </c>
      <c r="T390" s="36">
        <f t="shared" ca="1" si="726"/>
        <v>0</v>
      </c>
      <c r="U390" s="36">
        <f t="shared" ca="1" si="727"/>
        <v>0</v>
      </c>
      <c r="V390" s="36">
        <f t="shared" ca="1" si="728"/>
        <v>0</v>
      </c>
      <c r="W390" s="36">
        <f t="shared" ca="1" si="729"/>
        <v>0</v>
      </c>
      <c r="X390" s="36">
        <f t="shared" ca="1" si="730"/>
        <v>0</v>
      </c>
      <c r="Y390" s="36">
        <f t="shared" ca="1" si="731"/>
        <v>0</v>
      </c>
      <c r="Z390" s="36">
        <f t="shared" ca="1" si="731"/>
        <v>0</v>
      </c>
      <c r="AA390" s="39"/>
      <c r="AB390" s="39"/>
      <c r="AC390" s="32">
        <v>78</v>
      </c>
      <c r="AD390" s="35" t="str">
        <f>IF(Analyse!J83="X",Analyse!H83,"")</f>
        <v/>
      </c>
      <c r="AE390" s="36">
        <f>IF(AD390="",0,IF(Analyse!$H$117=$C$312,SUM(BEREGNING!Q390:Z390),IF(Analyse!$H$117=$D$312,SUM(BEREGNING!R390:Z390),IF(Analyse!$H$117=$E$312,SUM(BEREGNING!S390:Z390),IF(Analyse!$H$117=$F$312,SUM(BEREGNING!T390:Z390),IF(Analyse!$H$117=$G$312,SUM(BEREGNING!U390:Z390),IF(Analyse!$H$117=$H$312,SUM(BEREGNING!V390:Z390),IF(Analyse!$H$117=$I$312,SUM(BEREGNING!W390:Z390),IF(Analyse!$H$117=$J$312,SUM(BEREGNING!X390:Z390),IF(Analyse!$H$117=$K$312,SUM(BEREGNING!Y390:Z390),IF(Analyse!$H$117=$L$312,SUM(BEREGNING!Z390:Z390),"")))))))))))</f>
        <v>0</v>
      </c>
      <c r="AF390" s="29"/>
      <c r="AG390" s="67" t="s">
        <v>17</v>
      </c>
      <c r="AH390" s="67" t="s">
        <v>166</v>
      </c>
      <c r="AI390" s="67"/>
      <c r="AJ390" s="69" t="str">
        <f t="shared" si="838"/>
        <v>Solrød</v>
      </c>
      <c r="AK390" s="69" t="str">
        <f t="shared" si="842"/>
        <v>Hovedstadskommuner</v>
      </c>
      <c r="AL390" s="69"/>
      <c r="AM390" s="69" t="s">
        <v>90</v>
      </c>
      <c r="AN390" s="69" t="b">
        <f t="shared" si="843"/>
        <v>1</v>
      </c>
      <c r="AO390" s="69" t="b">
        <f t="shared" si="843"/>
        <v>0</v>
      </c>
      <c r="AP390" s="29"/>
      <c r="AQ390" s="36">
        <f t="shared" si="856"/>
        <v>0</v>
      </c>
      <c r="AR390" s="36">
        <f t="shared" ca="1" si="844"/>
        <v>0</v>
      </c>
      <c r="AS390" s="36">
        <f t="shared" ca="1" si="845"/>
        <v>0</v>
      </c>
      <c r="AT390" s="36">
        <f t="shared" ca="1" si="846"/>
        <v>0</v>
      </c>
      <c r="AU390" s="36">
        <f t="shared" ca="1" si="847"/>
        <v>0</v>
      </c>
      <c r="AV390" s="36">
        <f t="shared" ca="1" si="848"/>
        <v>0</v>
      </c>
      <c r="AW390" s="36">
        <f t="shared" ca="1" si="849"/>
        <v>0</v>
      </c>
      <c r="AX390" s="36">
        <f t="shared" ca="1" si="850"/>
        <v>0</v>
      </c>
      <c r="AY390" s="36">
        <f t="shared" ca="1" si="851"/>
        <v>0</v>
      </c>
      <c r="AZ390" s="36">
        <f t="shared" ca="1" si="852"/>
        <v>0</v>
      </c>
      <c r="BA390" s="36">
        <f t="shared" ca="1" si="853"/>
        <v>0</v>
      </c>
      <c r="BB390" s="36">
        <f t="shared" ca="1" si="853"/>
        <v>0</v>
      </c>
      <c r="BC390" s="30"/>
    </row>
    <row r="391" spans="1:55" x14ac:dyDescent="0.25">
      <c r="A391" s="32"/>
      <c r="B391" s="35" t="s">
        <v>91</v>
      </c>
      <c r="C391" s="36">
        <f t="shared" ref="C391:L391" ca="1" si="879">IFERROR(C186-C$107,"")</f>
        <v>0</v>
      </c>
      <c r="D391" s="36">
        <f t="shared" ca="1" si="879"/>
        <v>0</v>
      </c>
      <c r="E391" s="36">
        <f t="shared" ca="1" si="879"/>
        <v>0</v>
      </c>
      <c r="F391" s="36">
        <f t="shared" ca="1" si="879"/>
        <v>0</v>
      </c>
      <c r="G391" s="36">
        <f t="shared" ca="1" si="879"/>
        <v>0</v>
      </c>
      <c r="H391" s="36">
        <f t="shared" ca="1" si="879"/>
        <v>0</v>
      </c>
      <c r="I391" s="36">
        <f t="shared" ca="1" si="879"/>
        <v>0</v>
      </c>
      <c r="J391" s="36">
        <f t="shared" ca="1" si="879"/>
        <v>0</v>
      </c>
      <c r="K391" s="36">
        <f t="shared" ca="1" si="879"/>
        <v>0</v>
      </c>
      <c r="L391" s="36">
        <f t="shared" ca="1" si="879"/>
        <v>0</v>
      </c>
      <c r="M391" s="36">
        <f t="shared" ref="M391:N391" ca="1" si="880">IFERROR(M186-M$107,"")</f>
        <v>0</v>
      </c>
      <c r="N391" s="36" t="str">
        <f t="shared" ca="1" si="880"/>
        <v/>
      </c>
      <c r="O391" s="32"/>
      <c r="P391" s="35" t="s">
        <v>91</v>
      </c>
      <c r="Q391" s="36">
        <f t="shared" ca="1" si="841"/>
        <v>0</v>
      </c>
      <c r="R391" s="36">
        <f t="shared" ca="1" si="724"/>
        <v>0</v>
      </c>
      <c r="S391" s="36">
        <f t="shared" ca="1" si="725"/>
        <v>0</v>
      </c>
      <c r="T391" s="36">
        <f t="shared" ca="1" si="726"/>
        <v>0</v>
      </c>
      <c r="U391" s="36">
        <f t="shared" ca="1" si="727"/>
        <v>0</v>
      </c>
      <c r="V391" s="36">
        <f t="shared" ca="1" si="728"/>
        <v>0</v>
      </c>
      <c r="W391" s="36">
        <f t="shared" ca="1" si="729"/>
        <v>0</v>
      </c>
      <c r="X391" s="36">
        <f t="shared" ca="1" si="730"/>
        <v>0</v>
      </c>
      <c r="Y391" s="36">
        <f t="shared" ca="1" si="731"/>
        <v>0</v>
      </c>
      <c r="Z391" s="36">
        <f t="shared" ca="1" si="731"/>
        <v>0</v>
      </c>
      <c r="AA391" s="39"/>
      <c r="AB391" s="39"/>
      <c r="AC391" s="32">
        <v>79</v>
      </c>
      <c r="AD391" s="35" t="str">
        <f>IF(Analyse!J84="X",Analyse!H84,"")</f>
        <v/>
      </c>
      <c r="AE391" s="36">
        <f>IF(AD391="",0,IF(Analyse!$H$117=$C$312,SUM(BEREGNING!Q391:Z391),IF(Analyse!$H$117=$D$312,SUM(BEREGNING!R391:Z391),IF(Analyse!$H$117=$E$312,SUM(BEREGNING!S391:Z391),IF(Analyse!$H$117=$F$312,SUM(BEREGNING!T391:Z391),IF(Analyse!$H$117=$G$312,SUM(BEREGNING!U391:Z391),IF(Analyse!$H$117=$H$312,SUM(BEREGNING!V391:Z391),IF(Analyse!$H$117=$I$312,SUM(BEREGNING!W391:Z391),IF(Analyse!$H$117=$J$312,SUM(BEREGNING!X391:Z391),IF(Analyse!$H$117=$K$312,SUM(BEREGNING!Y391:Z391),IF(Analyse!$H$117=$L$312,SUM(BEREGNING!Z391:Z391),"")))))))))))</f>
        <v>0</v>
      </c>
      <c r="AF391" s="29"/>
      <c r="AG391" s="67" t="s">
        <v>96</v>
      </c>
      <c r="AH391" s="67" t="s">
        <v>166</v>
      </c>
      <c r="AI391" s="67"/>
      <c r="AJ391" s="69" t="str">
        <f t="shared" si="838"/>
        <v>Sorø</v>
      </c>
      <c r="AK391" s="69" t="str">
        <f t="shared" si="842"/>
        <v>Oplandskommuner</v>
      </c>
      <c r="AL391" s="69"/>
      <c r="AM391" s="69" t="s">
        <v>91</v>
      </c>
      <c r="AN391" s="69" t="b">
        <f t="shared" si="843"/>
        <v>1</v>
      </c>
      <c r="AO391" s="69" t="b">
        <f t="shared" si="843"/>
        <v>0</v>
      </c>
      <c r="AP391" s="29"/>
      <c r="AQ391" s="36">
        <f t="shared" si="856"/>
        <v>0</v>
      </c>
      <c r="AR391" s="36">
        <f t="shared" ca="1" si="844"/>
        <v>0</v>
      </c>
      <c r="AS391" s="36">
        <f t="shared" ca="1" si="845"/>
        <v>0</v>
      </c>
      <c r="AT391" s="36">
        <f t="shared" ca="1" si="846"/>
        <v>0</v>
      </c>
      <c r="AU391" s="36">
        <f t="shared" ca="1" si="847"/>
        <v>0</v>
      </c>
      <c r="AV391" s="36">
        <f t="shared" ca="1" si="848"/>
        <v>0</v>
      </c>
      <c r="AW391" s="36">
        <f t="shared" ca="1" si="849"/>
        <v>0</v>
      </c>
      <c r="AX391" s="36">
        <f t="shared" ca="1" si="850"/>
        <v>0</v>
      </c>
      <c r="AY391" s="36">
        <f t="shared" ca="1" si="851"/>
        <v>0</v>
      </c>
      <c r="AZ391" s="36">
        <f t="shared" ca="1" si="852"/>
        <v>0</v>
      </c>
      <c r="BA391" s="36">
        <f t="shared" ca="1" si="853"/>
        <v>0</v>
      </c>
      <c r="BB391" s="36">
        <f t="shared" ca="1" si="853"/>
        <v>0</v>
      </c>
      <c r="BC391" s="30"/>
    </row>
    <row r="392" spans="1:55" x14ac:dyDescent="0.25">
      <c r="A392" s="32"/>
      <c r="B392" s="35" t="s">
        <v>92</v>
      </c>
      <c r="C392" s="36">
        <f t="shared" ref="C392:L392" ca="1" si="881">IFERROR(C187-C$107,"")</f>
        <v>0</v>
      </c>
      <c r="D392" s="36">
        <f t="shared" ca="1" si="881"/>
        <v>0</v>
      </c>
      <c r="E392" s="36">
        <f t="shared" ca="1" si="881"/>
        <v>0</v>
      </c>
      <c r="F392" s="36">
        <f t="shared" ca="1" si="881"/>
        <v>0</v>
      </c>
      <c r="G392" s="36">
        <f t="shared" ca="1" si="881"/>
        <v>0</v>
      </c>
      <c r="H392" s="36">
        <f t="shared" ca="1" si="881"/>
        <v>0</v>
      </c>
      <c r="I392" s="36">
        <f t="shared" ca="1" si="881"/>
        <v>0</v>
      </c>
      <c r="J392" s="36">
        <f t="shared" ca="1" si="881"/>
        <v>0</v>
      </c>
      <c r="K392" s="36">
        <f t="shared" ca="1" si="881"/>
        <v>0</v>
      </c>
      <c r="L392" s="36">
        <f t="shared" ca="1" si="881"/>
        <v>0</v>
      </c>
      <c r="M392" s="36">
        <f t="shared" ref="M392:N392" ca="1" si="882">IFERROR(M187-M$107,"")</f>
        <v>0</v>
      </c>
      <c r="N392" s="36" t="str">
        <f t="shared" ca="1" si="882"/>
        <v/>
      </c>
      <c r="O392" s="32"/>
      <c r="P392" s="35" t="s">
        <v>92</v>
      </c>
      <c r="Q392" s="36">
        <f t="shared" ca="1" si="841"/>
        <v>0</v>
      </c>
      <c r="R392" s="36">
        <f t="shared" ca="1" si="724"/>
        <v>0</v>
      </c>
      <c r="S392" s="36">
        <f t="shared" ca="1" si="725"/>
        <v>0</v>
      </c>
      <c r="T392" s="36">
        <f t="shared" ca="1" si="726"/>
        <v>0</v>
      </c>
      <c r="U392" s="36">
        <f t="shared" ca="1" si="727"/>
        <v>0</v>
      </c>
      <c r="V392" s="36">
        <f t="shared" ca="1" si="728"/>
        <v>0</v>
      </c>
      <c r="W392" s="36">
        <f t="shared" ca="1" si="729"/>
        <v>0</v>
      </c>
      <c r="X392" s="36">
        <f t="shared" ca="1" si="730"/>
        <v>0</v>
      </c>
      <c r="Y392" s="36">
        <f t="shared" ca="1" si="731"/>
        <v>0</v>
      </c>
      <c r="Z392" s="36">
        <f t="shared" ca="1" si="731"/>
        <v>0</v>
      </c>
      <c r="AA392" s="39"/>
      <c r="AB392" s="39"/>
      <c r="AC392" s="32">
        <v>80</v>
      </c>
      <c r="AD392" s="35" t="str">
        <f>IF(Analyse!J85="X",Analyse!H85,"")</f>
        <v/>
      </c>
      <c r="AE392" s="36">
        <f>IF(AD392="",0,IF(Analyse!$H$117=$C$312,SUM(BEREGNING!Q392:Z392),IF(Analyse!$H$117=$D$312,SUM(BEREGNING!R392:Z392),IF(Analyse!$H$117=$E$312,SUM(BEREGNING!S392:Z392),IF(Analyse!$H$117=$F$312,SUM(BEREGNING!T392:Z392),IF(Analyse!$H$117=$G$312,SUM(BEREGNING!U392:Z392),IF(Analyse!$H$117=$H$312,SUM(BEREGNING!V392:Z392),IF(Analyse!$H$117=$I$312,SUM(BEREGNING!W392:Z392),IF(Analyse!$H$117=$J$312,SUM(BEREGNING!X392:Z392),IF(Analyse!$H$117=$K$312,SUM(BEREGNING!Y392:Z392),IF(Analyse!$H$117=$L$312,SUM(BEREGNING!Z392:Z392),"")))))))))))</f>
        <v>0</v>
      </c>
      <c r="AF392" s="29"/>
      <c r="AG392" s="67" t="s">
        <v>98</v>
      </c>
      <c r="AH392" s="67" t="s">
        <v>166</v>
      </c>
      <c r="AI392" s="67"/>
      <c r="AJ392" s="69" t="str">
        <f t="shared" si="838"/>
        <v>Stevns</v>
      </c>
      <c r="AK392" s="69" t="str">
        <f t="shared" si="842"/>
        <v>Oplandskommuner</v>
      </c>
      <c r="AL392" s="69"/>
      <c r="AM392" s="69" t="s">
        <v>92</v>
      </c>
      <c r="AN392" s="69" t="b">
        <f t="shared" si="843"/>
        <v>1</v>
      </c>
      <c r="AO392" s="69" t="b">
        <f t="shared" si="843"/>
        <v>0</v>
      </c>
      <c r="AP392" s="29"/>
      <c r="AQ392" s="36">
        <f t="shared" si="856"/>
        <v>0</v>
      </c>
      <c r="AR392" s="36">
        <f t="shared" ca="1" si="844"/>
        <v>0</v>
      </c>
      <c r="AS392" s="36">
        <f t="shared" ca="1" si="845"/>
        <v>0</v>
      </c>
      <c r="AT392" s="36">
        <f t="shared" ca="1" si="846"/>
        <v>0</v>
      </c>
      <c r="AU392" s="36">
        <f t="shared" ca="1" si="847"/>
        <v>0</v>
      </c>
      <c r="AV392" s="36">
        <f t="shared" ca="1" si="848"/>
        <v>0</v>
      </c>
      <c r="AW392" s="36">
        <f t="shared" ca="1" si="849"/>
        <v>0</v>
      </c>
      <c r="AX392" s="36">
        <f t="shared" ca="1" si="850"/>
        <v>0</v>
      </c>
      <c r="AY392" s="36">
        <f t="shared" ca="1" si="851"/>
        <v>0</v>
      </c>
      <c r="AZ392" s="36">
        <f t="shared" ca="1" si="852"/>
        <v>0</v>
      </c>
      <c r="BA392" s="36">
        <f t="shared" ca="1" si="853"/>
        <v>0</v>
      </c>
      <c r="BB392" s="36">
        <f t="shared" ca="1" si="853"/>
        <v>0</v>
      </c>
      <c r="BC392" s="30"/>
    </row>
    <row r="393" spans="1:55" x14ac:dyDescent="0.25">
      <c r="A393" s="32"/>
      <c r="B393" s="35" t="s">
        <v>93</v>
      </c>
      <c r="C393" s="36">
        <f t="shared" ref="C393:L393" ca="1" si="883">IFERROR(C188-C$107,"")</f>
        <v>0</v>
      </c>
      <c r="D393" s="36">
        <f t="shared" ca="1" si="883"/>
        <v>0</v>
      </c>
      <c r="E393" s="36">
        <f t="shared" ca="1" si="883"/>
        <v>0</v>
      </c>
      <c r="F393" s="36">
        <f t="shared" ca="1" si="883"/>
        <v>0</v>
      </c>
      <c r="G393" s="36">
        <f t="shared" ca="1" si="883"/>
        <v>0</v>
      </c>
      <c r="H393" s="36">
        <f t="shared" ca="1" si="883"/>
        <v>0</v>
      </c>
      <c r="I393" s="36">
        <f t="shared" ca="1" si="883"/>
        <v>0</v>
      </c>
      <c r="J393" s="36">
        <f t="shared" ca="1" si="883"/>
        <v>0</v>
      </c>
      <c r="K393" s="36">
        <f t="shared" ca="1" si="883"/>
        <v>0</v>
      </c>
      <c r="L393" s="36">
        <f t="shared" ca="1" si="883"/>
        <v>0</v>
      </c>
      <c r="M393" s="36">
        <f t="shared" ref="M393:N393" ca="1" si="884">IFERROR(M188-M$107,"")</f>
        <v>0</v>
      </c>
      <c r="N393" s="36" t="str">
        <f t="shared" ca="1" si="884"/>
        <v/>
      </c>
      <c r="O393" s="32"/>
      <c r="P393" s="35" t="s">
        <v>93</v>
      </c>
      <c r="Q393" s="36">
        <f t="shared" ca="1" si="841"/>
        <v>0</v>
      </c>
      <c r="R393" s="36">
        <f t="shared" ref="R393:R410" ca="1" si="885">IFERROR(E393-D393,"")</f>
        <v>0</v>
      </c>
      <c r="S393" s="36">
        <f t="shared" ref="S393:S410" ca="1" si="886">IFERROR(F393-E393,"")</f>
        <v>0</v>
      </c>
      <c r="T393" s="36">
        <f t="shared" ref="T393:T410" ca="1" si="887">IFERROR(G393-F393,"")</f>
        <v>0</v>
      </c>
      <c r="U393" s="36">
        <f t="shared" ref="U393:U410" ca="1" si="888">IFERROR(H393-G393,"")</f>
        <v>0</v>
      </c>
      <c r="V393" s="36">
        <f t="shared" ref="V393:V410" ca="1" si="889">IFERROR(I393-H393,"")</f>
        <v>0</v>
      </c>
      <c r="W393" s="36">
        <f t="shared" ref="W393:W410" ca="1" si="890">IFERROR(J393-I393,"")</f>
        <v>0</v>
      </c>
      <c r="X393" s="36">
        <f t="shared" ref="X393:X410" ca="1" si="891">IFERROR(K393-J393,"")</f>
        <v>0</v>
      </c>
      <c r="Y393" s="36">
        <f t="shared" ref="Y393:Z410" ca="1" si="892">IFERROR(L393-K393,"")</f>
        <v>0</v>
      </c>
      <c r="Z393" s="36">
        <f t="shared" ca="1" si="892"/>
        <v>0</v>
      </c>
      <c r="AA393" s="39"/>
      <c r="AB393" s="39"/>
      <c r="AC393" s="32">
        <v>81</v>
      </c>
      <c r="AD393" s="35" t="str">
        <f>IF(Analyse!J86="X",Analyse!H86,"")</f>
        <v/>
      </c>
      <c r="AE393" s="36">
        <f>IF(AD393="",0,IF(Analyse!$H$117=$C$312,SUM(BEREGNING!Q393:Z393),IF(Analyse!$H$117=$D$312,SUM(BEREGNING!R393:Z393),IF(Analyse!$H$117=$E$312,SUM(BEREGNING!S393:Z393),IF(Analyse!$H$117=$F$312,SUM(BEREGNING!T393:Z393),IF(Analyse!$H$117=$G$312,SUM(BEREGNING!U393:Z393),IF(Analyse!$H$117=$H$312,SUM(BEREGNING!V393:Z393),IF(Analyse!$H$117=$I$312,SUM(BEREGNING!W393:Z393),IF(Analyse!$H$117=$J$312,SUM(BEREGNING!X393:Z393),IF(Analyse!$H$117=$K$312,SUM(BEREGNING!Y393:Z393),IF(Analyse!$H$117=$L$312,SUM(BEREGNING!Z393:Z393),"")))))))))))</f>
        <v>0</v>
      </c>
      <c r="AF393" s="29"/>
      <c r="AG393" s="67" t="s">
        <v>24</v>
      </c>
      <c r="AH393" s="67" t="s">
        <v>166</v>
      </c>
      <c r="AI393" s="67"/>
      <c r="AJ393" s="69" t="str">
        <f t="shared" si="838"/>
        <v>Struer</v>
      </c>
      <c r="AK393" s="69" t="str">
        <f t="shared" si="842"/>
        <v>Landkommuner</v>
      </c>
      <c r="AL393" s="69"/>
      <c r="AM393" s="69" t="s">
        <v>93</v>
      </c>
      <c r="AN393" s="69" t="b">
        <f t="shared" si="843"/>
        <v>1</v>
      </c>
      <c r="AO393" s="69" t="b">
        <f t="shared" si="843"/>
        <v>0</v>
      </c>
      <c r="AP393" s="29"/>
      <c r="AQ393" s="36">
        <f t="shared" si="856"/>
        <v>0</v>
      </c>
      <c r="AR393" s="36">
        <f t="shared" ca="1" si="844"/>
        <v>0</v>
      </c>
      <c r="AS393" s="36">
        <f t="shared" ca="1" si="845"/>
        <v>0</v>
      </c>
      <c r="AT393" s="36">
        <f t="shared" ca="1" si="846"/>
        <v>0</v>
      </c>
      <c r="AU393" s="36">
        <f t="shared" ca="1" si="847"/>
        <v>0</v>
      </c>
      <c r="AV393" s="36">
        <f t="shared" ca="1" si="848"/>
        <v>0</v>
      </c>
      <c r="AW393" s="36">
        <f t="shared" ca="1" si="849"/>
        <v>0</v>
      </c>
      <c r="AX393" s="36">
        <f t="shared" ca="1" si="850"/>
        <v>0</v>
      </c>
      <c r="AY393" s="36">
        <f t="shared" ca="1" si="851"/>
        <v>0</v>
      </c>
      <c r="AZ393" s="36">
        <f t="shared" ca="1" si="852"/>
        <v>0</v>
      </c>
      <c r="BA393" s="36">
        <f t="shared" ca="1" si="853"/>
        <v>0</v>
      </c>
      <c r="BB393" s="36">
        <f t="shared" ca="1" si="853"/>
        <v>0</v>
      </c>
      <c r="BC393" s="30"/>
    </row>
    <row r="394" spans="1:55" x14ac:dyDescent="0.25">
      <c r="A394" s="32"/>
      <c r="B394" s="35" t="s">
        <v>94</v>
      </c>
      <c r="C394" s="36">
        <f t="shared" ref="C394:L394" ca="1" si="893">IFERROR(C189-C$107,"")</f>
        <v>0</v>
      </c>
      <c r="D394" s="36">
        <f t="shared" ca="1" si="893"/>
        <v>0</v>
      </c>
      <c r="E394" s="36">
        <f t="shared" ca="1" si="893"/>
        <v>0</v>
      </c>
      <c r="F394" s="36">
        <f t="shared" ca="1" si="893"/>
        <v>0</v>
      </c>
      <c r="G394" s="36">
        <f t="shared" ca="1" si="893"/>
        <v>0</v>
      </c>
      <c r="H394" s="36">
        <f t="shared" ca="1" si="893"/>
        <v>0</v>
      </c>
      <c r="I394" s="36">
        <f t="shared" ca="1" si="893"/>
        <v>0</v>
      </c>
      <c r="J394" s="36">
        <f t="shared" ca="1" si="893"/>
        <v>0</v>
      </c>
      <c r="K394" s="36">
        <f t="shared" ca="1" si="893"/>
        <v>0</v>
      </c>
      <c r="L394" s="36">
        <f t="shared" ca="1" si="893"/>
        <v>0</v>
      </c>
      <c r="M394" s="36">
        <f t="shared" ref="M394:N394" ca="1" si="894">IFERROR(M189-M$107,"")</f>
        <v>0</v>
      </c>
      <c r="N394" s="36" t="str">
        <f t="shared" ca="1" si="894"/>
        <v/>
      </c>
      <c r="O394" s="32"/>
      <c r="P394" s="35" t="s">
        <v>94</v>
      </c>
      <c r="Q394" s="36">
        <f t="shared" ca="1" si="841"/>
        <v>0</v>
      </c>
      <c r="R394" s="36">
        <f t="shared" ca="1" si="885"/>
        <v>0</v>
      </c>
      <c r="S394" s="36">
        <f t="shared" ca="1" si="886"/>
        <v>0</v>
      </c>
      <c r="T394" s="36">
        <f t="shared" ca="1" si="887"/>
        <v>0</v>
      </c>
      <c r="U394" s="36">
        <f t="shared" ca="1" si="888"/>
        <v>0</v>
      </c>
      <c r="V394" s="36">
        <f t="shared" ca="1" si="889"/>
        <v>0</v>
      </c>
      <c r="W394" s="36">
        <f t="shared" ca="1" si="890"/>
        <v>0</v>
      </c>
      <c r="X394" s="36">
        <f t="shared" ca="1" si="891"/>
        <v>0</v>
      </c>
      <c r="Y394" s="36">
        <f t="shared" ca="1" si="892"/>
        <v>0</v>
      </c>
      <c r="Z394" s="36">
        <f t="shared" ca="1" si="892"/>
        <v>0</v>
      </c>
      <c r="AA394" s="39"/>
      <c r="AB394" s="39"/>
      <c r="AC394" s="32">
        <v>82</v>
      </c>
      <c r="AD394" s="35" t="str">
        <f>IF(Analyse!J87="X",Analyse!H87,"")</f>
        <v/>
      </c>
      <c r="AE394" s="36">
        <f>IF(AD394="",0,IF(Analyse!$H$117=$C$312,SUM(BEREGNING!Q394:Z394),IF(Analyse!$H$117=$D$312,SUM(BEREGNING!R394:Z394),IF(Analyse!$H$117=$E$312,SUM(BEREGNING!S394:Z394),IF(Analyse!$H$117=$F$312,SUM(BEREGNING!T394:Z394),IF(Analyse!$H$117=$G$312,SUM(BEREGNING!U394:Z394),IF(Analyse!$H$117=$H$312,SUM(BEREGNING!V394:Z394),IF(Analyse!$H$117=$I$312,SUM(BEREGNING!W394:Z394),IF(Analyse!$H$117=$J$312,SUM(BEREGNING!X394:Z394),IF(Analyse!$H$117=$K$312,SUM(BEREGNING!Y394:Z394),IF(Analyse!$H$117=$L$312,SUM(BEREGNING!Z394:Z394),"")))))))))))</f>
        <v>0</v>
      </c>
      <c r="AF394" s="29"/>
      <c r="AG394" s="67" t="s">
        <v>101</v>
      </c>
      <c r="AH394" s="67" t="s">
        <v>166</v>
      </c>
      <c r="AI394" s="67"/>
      <c r="AJ394" s="69" t="str">
        <f t="shared" si="838"/>
        <v>Svendborg</v>
      </c>
      <c r="AK394" s="69" t="str">
        <f t="shared" si="842"/>
        <v>Landkommuner</v>
      </c>
      <c r="AL394" s="69"/>
      <c r="AM394" s="69" t="s">
        <v>94</v>
      </c>
      <c r="AN394" s="69" t="b">
        <f t="shared" si="843"/>
        <v>1</v>
      </c>
      <c r="AO394" s="69" t="b">
        <f t="shared" si="843"/>
        <v>0</v>
      </c>
      <c r="AP394" s="29"/>
      <c r="AQ394" s="36">
        <f t="shared" si="856"/>
        <v>0</v>
      </c>
      <c r="AR394" s="36">
        <f t="shared" ca="1" si="844"/>
        <v>0</v>
      </c>
      <c r="AS394" s="36">
        <f t="shared" ca="1" si="845"/>
        <v>0</v>
      </c>
      <c r="AT394" s="36">
        <f t="shared" ca="1" si="846"/>
        <v>0</v>
      </c>
      <c r="AU394" s="36">
        <f t="shared" ca="1" si="847"/>
        <v>0</v>
      </c>
      <c r="AV394" s="36">
        <f t="shared" ca="1" si="848"/>
        <v>0</v>
      </c>
      <c r="AW394" s="36">
        <f t="shared" ca="1" si="849"/>
        <v>0</v>
      </c>
      <c r="AX394" s="36">
        <f t="shared" ca="1" si="850"/>
        <v>0</v>
      </c>
      <c r="AY394" s="36">
        <f t="shared" ca="1" si="851"/>
        <v>0</v>
      </c>
      <c r="AZ394" s="36">
        <f t="shared" ca="1" si="852"/>
        <v>0</v>
      </c>
      <c r="BA394" s="36">
        <f t="shared" ca="1" si="853"/>
        <v>0</v>
      </c>
      <c r="BB394" s="36">
        <f t="shared" ca="1" si="853"/>
        <v>0</v>
      </c>
      <c r="BC394" s="30"/>
    </row>
    <row r="395" spans="1:55" x14ac:dyDescent="0.25">
      <c r="A395" s="32"/>
      <c r="B395" s="35" t="s">
        <v>95</v>
      </c>
      <c r="C395" s="36">
        <f t="shared" ref="C395:L395" ca="1" si="895">IFERROR(C190-C$107,"")</f>
        <v>0</v>
      </c>
      <c r="D395" s="36">
        <f t="shared" ca="1" si="895"/>
        <v>0</v>
      </c>
      <c r="E395" s="36">
        <f t="shared" ca="1" si="895"/>
        <v>0</v>
      </c>
      <c r="F395" s="36">
        <f t="shared" ca="1" si="895"/>
        <v>0</v>
      </c>
      <c r="G395" s="36">
        <f t="shared" ca="1" si="895"/>
        <v>0</v>
      </c>
      <c r="H395" s="36">
        <f t="shared" ca="1" si="895"/>
        <v>0</v>
      </c>
      <c r="I395" s="36">
        <f t="shared" ca="1" si="895"/>
        <v>0</v>
      </c>
      <c r="J395" s="36">
        <f t="shared" ca="1" si="895"/>
        <v>0</v>
      </c>
      <c r="K395" s="36">
        <f t="shared" ca="1" si="895"/>
        <v>0</v>
      </c>
      <c r="L395" s="36">
        <f t="shared" ca="1" si="895"/>
        <v>0</v>
      </c>
      <c r="M395" s="36">
        <f t="shared" ref="M395:N395" ca="1" si="896">IFERROR(M190-M$107,"")</f>
        <v>0</v>
      </c>
      <c r="N395" s="36" t="str">
        <f t="shared" ca="1" si="896"/>
        <v/>
      </c>
      <c r="O395" s="32"/>
      <c r="P395" s="35" t="s">
        <v>95</v>
      </c>
      <c r="Q395" s="36">
        <f t="shared" ca="1" si="841"/>
        <v>0</v>
      </c>
      <c r="R395" s="36">
        <f t="shared" ca="1" si="885"/>
        <v>0</v>
      </c>
      <c r="S395" s="36">
        <f t="shared" ca="1" si="886"/>
        <v>0</v>
      </c>
      <c r="T395" s="36">
        <f t="shared" ca="1" si="887"/>
        <v>0</v>
      </c>
      <c r="U395" s="36">
        <f t="shared" ca="1" si="888"/>
        <v>0</v>
      </c>
      <c r="V395" s="36">
        <f t="shared" ca="1" si="889"/>
        <v>0</v>
      </c>
      <c r="W395" s="36">
        <f t="shared" ca="1" si="890"/>
        <v>0</v>
      </c>
      <c r="X395" s="36">
        <f t="shared" ca="1" si="891"/>
        <v>0</v>
      </c>
      <c r="Y395" s="36">
        <f t="shared" ca="1" si="892"/>
        <v>0</v>
      </c>
      <c r="Z395" s="36">
        <f t="shared" ca="1" si="892"/>
        <v>0</v>
      </c>
      <c r="AA395" s="39"/>
      <c r="AB395" s="39"/>
      <c r="AC395" s="32">
        <v>83</v>
      </c>
      <c r="AD395" s="35" t="str">
        <f>IF(Analyse!J88="X",Analyse!H88,"")</f>
        <v/>
      </c>
      <c r="AE395" s="36">
        <f>IF(AD395="",0,IF(Analyse!$H$117=$C$312,SUM(BEREGNING!Q395:Z395),IF(Analyse!$H$117=$D$312,SUM(BEREGNING!R395:Z395),IF(Analyse!$H$117=$E$312,SUM(BEREGNING!S395:Z395),IF(Analyse!$H$117=$F$312,SUM(BEREGNING!T395:Z395),IF(Analyse!$H$117=$G$312,SUM(BEREGNING!U395:Z395),IF(Analyse!$H$117=$H$312,SUM(BEREGNING!V395:Z395),IF(Analyse!$H$117=$I$312,SUM(BEREGNING!W395:Z395),IF(Analyse!$H$117=$J$312,SUM(BEREGNING!X395:Z395),IF(Analyse!$H$117=$K$312,SUM(BEREGNING!Y395:Z395),IF(Analyse!$H$117=$L$312,SUM(BEREGNING!Z395:Z395),"")))))))))))</f>
        <v>0</v>
      </c>
      <c r="AF395" s="29"/>
      <c r="AG395" s="67" t="s">
        <v>108</v>
      </c>
      <c r="AH395" s="67" t="s">
        <v>166</v>
      </c>
      <c r="AI395" s="67"/>
      <c r="AJ395" s="69" t="str">
        <f t="shared" si="838"/>
        <v>Syddjurs</v>
      </c>
      <c r="AK395" s="69" t="str">
        <f t="shared" si="842"/>
        <v>Oplandskommuner</v>
      </c>
      <c r="AL395" s="69"/>
      <c r="AM395" s="69" t="s">
        <v>95</v>
      </c>
      <c r="AN395" s="69" t="b">
        <f t="shared" si="843"/>
        <v>1</v>
      </c>
      <c r="AO395" s="69" t="b">
        <f t="shared" si="843"/>
        <v>0</v>
      </c>
      <c r="AP395" s="29"/>
      <c r="AQ395" s="36">
        <f t="shared" si="856"/>
        <v>0</v>
      </c>
      <c r="AR395" s="36">
        <f t="shared" ca="1" si="844"/>
        <v>0</v>
      </c>
      <c r="AS395" s="36">
        <f t="shared" ca="1" si="845"/>
        <v>0</v>
      </c>
      <c r="AT395" s="36">
        <f t="shared" ca="1" si="846"/>
        <v>0</v>
      </c>
      <c r="AU395" s="36">
        <f t="shared" ca="1" si="847"/>
        <v>0</v>
      </c>
      <c r="AV395" s="36">
        <f t="shared" ca="1" si="848"/>
        <v>0</v>
      </c>
      <c r="AW395" s="36">
        <f t="shared" ca="1" si="849"/>
        <v>0</v>
      </c>
      <c r="AX395" s="36">
        <f t="shared" ca="1" si="850"/>
        <v>0</v>
      </c>
      <c r="AY395" s="36">
        <f t="shared" ca="1" si="851"/>
        <v>0</v>
      </c>
      <c r="AZ395" s="36">
        <f t="shared" ca="1" si="852"/>
        <v>0</v>
      </c>
      <c r="BA395" s="36">
        <f t="shared" ca="1" si="853"/>
        <v>0</v>
      </c>
      <c r="BB395" s="36">
        <f t="shared" ca="1" si="853"/>
        <v>0</v>
      </c>
      <c r="BC395" s="30"/>
    </row>
    <row r="396" spans="1:55" x14ac:dyDescent="0.25">
      <c r="A396" s="32"/>
      <c r="B396" s="35" t="s">
        <v>96</v>
      </c>
      <c r="C396" s="36">
        <f t="shared" ref="C396:L396" ca="1" si="897">IFERROR(C191-C$107,"")</f>
        <v>0</v>
      </c>
      <c r="D396" s="36">
        <f t="shared" ca="1" si="897"/>
        <v>0</v>
      </c>
      <c r="E396" s="36">
        <f t="shared" ca="1" si="897"/>
        <v>0</v>
      </c>
      <c r="F396" s="36">
        <f t="shared" ca="1" si="897"/>
        <v>0</v>
      </c>
      <c r="G396" s="36">
        <f t="shared" ca="1" si="897"/>
        <v>0</v>
      </c>
      <c r="H396" s="36">
        <f t="shared" ca="1" si="897"/>
        <v>0</v>
      </c>
      <c r="I396" s="36">
        <f t="shared" ca="1" si="897"/>
        <v>0</v>
      </c>
      <c r="J396" s="36">
        <f t="shared" ca="1" si="897"/>
        <v>0</v>
      </c>
      <c r="K396" s="36">
        <f t="shared" ca="1" si="897"/>
        <v>0</v>
      </c>
      <c r="L396" s="36">
        <f t="shared" ca="1" si="897"/>
        <v>0</v>
      </c>
      <c r="M396" s="36">
        <f t="shared" ref="M396:N396" ca="1" si="898">IFERROR(M191-M$107,"")</f>
        <v>0</v>
      </c>
      <c r="N396" s="36" t="str">
        <f t="shared" ca="1" si="898"/>
        <v/>
      </c>
      <c r="O396" s="32"/>
      <c r="P396" s="35" t="s">
        <v>96</v>
      </c>
      <c r="Q396" s="36">
        <f t="shared" ca="1" si="841"/>
        <v>0</v>
      </c>
      <c r="R396" s="36">
        <f t="shared" ca="1" si="885"/>
        <v>0</v>
      </c>
      <c r="S396" s="36">
        <f t="shared" ca="1" si="886"/>
        <v>0</v>
      </c>
      <c r="T396" s="36">
        <f t="shared" ca="1" si="887"/>
        <v>0</v>
      </c>
      <c r="U396" s="36">
        <f t="shared" ca="1" si="888"/>
        <v>0</v>
      </c>
      <c r="V396" s="36">
        <f t="shared" ca="1" si="889"/>
        <v>0</v>
      </c>
      <c r="W396" s="36">
        <f t="shared" ca="1" si="890"/>
        <v>0</v>
      </c>
      <c r="X396" s="36">
        <f t="shared" ca="1" si="891"/>
        <v>0</v>
      </c>
      <c r="Y396" s="36">
        <f t="shared" ca="1" si="892"/>
        <v>0</v>
      </c>
      <c r="Z396" s="36">
        <f t="shared" ca="1" si="892"/>
        <v>0</v>
      </c>
      <c r="AA396" s="39"/>
      <c r="AB396" s="39"/>
      <c r="AC396" s="32">
        <v>84</v>
      </c>
      <c r="AD396" s="35" t="str">
        <f>IF(Analyse!J89="X",Analyse!H89,"")</f>
        <v/>
      </c>
      <c r="AE396" s="36">
        <f>IF(AD396="",0,IF(Analyse!$H$117=$C$312,SUM(BEREGNING!Q396:Z396),IF(Analyse!$H$117=$D$312,SUM(BEREGNING!R396:Z396),IF(Analyse!$H$117=$E$312,SUM(BEREGNING!S396:Z396),IF(Analyse!$H$117=$F$312,SUM(BEREGNING!T396:Z396),IF(Analyse!$H$117=$G$312,SUM(BEREGNING!U396:Z396),IF(Analyse!$H$117=$H$312,SUM(BEREGNING!V396:Z396),IF(Analyse!$H$117=$I$312,SUM(BEREGNING!W396:Z396),IF(Analyse!$H$117=$J$312,SUM(BEREGNING!X396:Z396),IF(Analyse!$H$117=$K$312,SUM(BEREGNING!Y396:Z396),IF(Analyse!$H$117=$L$312,SUM(BEREGNING!Z396:Z396),"")))))))))))</f>
        <v>0</v>
      </c>
      <c r="AF396" s="29"/>
      <c r="AG396" s="67" t="s">
        <v>64</v>
      </c>
      <c r="AH396" s="67" t="s">
        <v>166</v>
      </c>
      <c r="AI396" s="67"/>
      <c r="AJ396" s="69" t="str">
        <f t="shared" si="838"/>
        <v>Sønderborg</v>
      </c>
      <c r="AK396" s="69" t="str">
        <f t="shared" si="842"/>
        <v>Landkommuner</v>
      </c>
      <c r="AL396" s="69"/>
      <c r="AM396" s="69" t="s">
        <v>96</v>
      </c>
      <c r="AN396" s="69" t="b">
        <f t="shared" si="843"/>
        <v>1</v>
      </c>
      <c r="AO396" s="69" t="b">
        <f t="shared" si="843"/>
        <v>0</v>
      </c>
      <c r="AP396" s="29"/>
      <c r="AQ396" s="36">
        <f t="shared" si="856"/>
        <v>0</v>
      </c>
      <c r="AR396" s="36">
        <f t="shared" ca="1" si="844"/>
        <v>0</v>
      </c>
      <c r="AS396" s="36">
        <f t="shared" ca="1" si="845"/>
        <v>0</v>
      </c>
      <c r="AT396" s="36">
        <f t="shared" ca="1" si="846"/>
        <v>0</v>
      </c>
      <c r="AU396" s="36">
        <f t="shared" ca="1" si="847"/>
        <v>0</v>
      </c>
      <c r="AV396" s="36">
        <f t="shared" ca="1" si="848"/>
        <v>0</v>
      </c>
      <c r="AW396" s="36">
        <f t="shared" ca="1" si="849"/>
        <v>0</v>
      </c>
      <c r="AX396" s="36">
        <f t="shared" ca="1" si="850"/>
        <v>0</v>
      </c>
      <c r="AY396" s="36">
        <f t="shared" ca="1" si="851"/>
        <v>0</v>
      </c>
      <c r="AZ396" s="36">
        <f t="shared" ca="1" si="852"/>
        <v>0</v>
      </c>
      <c r="BA396" s="36">
        <f t="shared" ca="1" si="853"/>
        <v>0</v>
      </c>
      <c r="BB396" s="36">
        <f t="shared" ca="1" si="853"/>
        <v>0</v>
      </c>
      <c r="BC396" s="30"/>
    </row>
    <row r="397" spans="1:55" x14ac:dyDescent="0.25">
      <c r="A397" s="32"/>
      <c r="B397" s="35" t="s">
        <v>97</v>
      </c>
      <c r="C397" s="36">
        <f t="shared" ref="C397:L397" ca="1" si="899">IFERROR(C192-C$107,"")</f>
        <v>0</v>
      </c>
      <c r="D397" s="36">
        <f t="shared" ca="1" si="899"/>
        <v>0</v>
      </c>
      <c r="E397" s="36">
        <f t="shared" ca="1" si="899"/>
        <v>0</v>
      </c>
      <c r="F397" s="36">
        <f t="shared" ca="1" si="899"/>
        <v>0</v>
      </c>
      <c r="G397" s="36">
        <f t="shared" ca="1" si="899"/>
        <v>0</v>
      </c>
      <c r="H397" s="36">
        <f t="shared" ca="1" si="899"/>
        <v>0</v>
      </c>
      <c r="I397" s="36">
        <f t="shared" ca="1" si="899"/>
        <v>0</v>
      </c>
      <c r="J397" s="36">
        <f t="shared" ca="1" si="899"/>
        <v>0</v>
      </c>
      <c r="K397" s="36">
        <f t="shared" ca="1" si="899"/>
        <v>0</v>
      </c>
      <c r="L397" s="36">
        <f t="shared" ca="1" si="899"/>
        <v>0</v>
      </c>
      <c r="M397" s="36">
        <f t="shared" ref="M397:N397" ca="1" si="900">IFERROR(M192-M$107,"")</f>
        <v>0</v>
      </c>
      <c r="N397" s="36" t="str">
        <f t="shared" ca="1" si="900"/>
        <v/>
      </c>
      <c r="O397" s="32"/>
      <c r="P397" s="35" t="s">
        <v>97</v>
      </c>
      <c r="Q397" s="36">
        <f t="shared" ca="1" si="841"/>
        <v>0</v>
      </c>
      <c r="R397" s="36">
        <f t="shared" ca="1" si="885"/>
        <v>0</v>
      </c>
      <c r="S397" s="36">
        <f t="shared" ca="1" si="886"/>
        <v>0</v>
      </c>
      <c r="T397" s="36">
        <f t="shared" ca="1" si="887"/>
        <v>0</v>
      </c>
      <c r="U397" s="36">
        <f t="shared" ca="1" si="888"/>
        <v>0</v>
      </c>
      <c r="V397" s="36">
        <f t="shared" ca="1" si="889"/>
        <v>0</v>
      </c>
      <c r="W397" s="36">
        <f t="shared" ca="1" si="890"/>
        <v>0</v>
      </c>
      <c r="X397" s="36">
        <f t="shared" ca="1" si="891"/>
        <v>0</v>
      </c>
      <c r="Y397" s="36">
        <f t="shared" ca="1" si="892"/>
        <v>0</v>
      </c>
      <c r="Z397" s="36">
        <f t="shared" ca="1" si="892"/>
        <v>0</v>
      </c>
      <c r="AA397" s="39"/>
      <c r="AB397" s="39"/>
      <c r="AC397" s="32">
        <v>85</v>
      </c>
      <c r="AD397" s="35" t="str">
        <f>IF(Analyse!J90="X",Analyse!H90,"")</f>
        <v/>
      </c>
      <c r="AE397" s="36">
        <f>IF(AD397="",0,IF(Analyse!$H$117=$C$312,SUM(BEREGNING!Q397:Z397),IF(Analyse!$H$117=$D$312,SUM(BEREGNING!R397:Z397),IF(Analyse!$H$117=$E$312,SUM(BEREGNING!S397:Z397),IF(Analyse!$H$117=$F$312,SUM(BEREGNING!T397:Z397),IF(Analyse!$H$117=$G$312,SUM(BEREGNING!U397:Z397),IF(Analyse!$H$117=$H$312,SUM(BEREGNING!V397:Z397),IF(Analyse!$H$117=$I$312,SUM(BEREGNING!W397:Z397),IF(Analyse!$H$117=$J$312,SUM(BEREGNING!X397:Z397),IF(Analyse!$H$117=$K$312,SUM(BEREGNING!Y397:Z397),IF(Analyse!$H$117=$L$312,SUM(BEREGNING!Z397:Z397),"")))))))))))</f>
        <v>0</v>
      </c>
      <c r="AF397" s="29"/>
      <c r="AG397" s="67" t="s">
        <v>93</v>
      </c>
      <c r="AH397" s="67" t="s">
        <v>166</v>
      </c>
      <c r="AI397" s="67"/>
      <c r="AJ397" s="69" t="str">
        <f t="shared" si="838"/>
        <v>Thisted</v>
      </c>
      <c r="AK397" s="69" t="str">
        <f t="shared" si="842"/>
        <v>Landkommuner</v>
      </c>
      <c r="AL397" s="69"/>
      <c r="AM397" s="69" t="s">
        <v>97</v>
      </c>
      <c r="AN397" s="69" t="b">
        <f t="shared" si="843"/>
        <v>1</v>
      </c>
      <c r="AO397" s="69" t="b">
        <f t="shared" si="843"/>
        <v>0</v>
      </c>
      <c r="AP397" s="29"/>
      <c r="AQ397" s="36">
        <f t="shared" si="856"/>
        <v>0</v>
      </c>
      <c r="AR397" s="36">
        <f t="shared" ca="1" si="844"/>
        <v>0</v>
      </c>
      <c r="AS397" s="36">
        <f t="shared" ca="1" si="845"/>
        <v>0</v>
      </c>
      <c r="AT397" s="36">
        <f t="shared" ca="1" si="846"/>
        <v>0</v>
      </c>
      <c r="AU397" s="36">
        <f t="shared" ca="1" si="847"/>
        <v>0</v>
      </c>
      <c r="AV397" s="36">
        <f t="shared" ca="1" si="848"/>
        <v>0</v>
      </c>
      <c r="AW397" s="36">
        <f t="shared" ca="1" si="849"/>
        <v>0</v>
      </c>
      <c r="AX397" s="36">
        <f t="shared" ca="1" si="850"/>
        <v>0</v>
      </c>
      <c r="AY397" s="36">
        <f t="shared" ca="1" si="851"/>
        <v>0</v>
      </c>
      <c r="AZ397" s="36">
        <f t="shared" ca="1" si="852"/>
        <v>0</v>
      </c>
      <c r="BA397" s="36">
        <f t="shared" ca="1" si="853"/>
        <v>0</v>
      </c>
      <c r="BB397" s="36">
        <f t="shared" ca="1" si="853"/>
        <v>0</v>
      </c>
      <c r="BC397" s="30"/>
    </row>
    <row r="398" spans="1:55" x14ac:dyDescent="0.25">
      <c r="A398" s="32"/>
      <c r="B398" s="35" t="s">
        <v>98</v>
      </c>
      <c r="C398" s="36">
        <f t="shared" ref="C398:L398" ca="1" si="901">IFERROR(C193-C$107,"")</f>
        <v>0</v>
      </c>
      <c r="D398" s="36">
        <f t="shared" ca="1" si="901"/>
        <v>0</v>
      </c>
      <c r="E398" s="36">
        <f t="shared" ca="1" si="901"/>
        <v>0</v>
      </c>
      <c r="F398" s="36">
        <f t="shared" ca="1" si="901"/>
        <v>0</v>
      </c>
      <c r="G398" s="36">
        <f t="shared" ca="1" si="901"/>
        <v>0</v>
      </c>
      <c r="H398" s="36">
        <f t="shared" ca="1" si="901"/>
        <v>0</v>
      </c>
      <c r="I398" s="36">
        <f t="shared" ca="1" si="901"/>
        <v>0</v>
      </c>
      <c r="J398" s="36">
        <f t="shared" ca="1" si="901"/>
        <v>0</v>
      </c>
      <c r="K398" s="36">
        <f t="shared" ca="1" si="901"/>
        <v>0</v>
      </c>
      <c r="L398" s="36">
        <f t="shared" ca="1" si="901"/>
        <v>0</v>
      </c>
      <c r="M398" s="36">
        <f t="shared" ref="M398:N398" ca="1" si="902">IFERROR(M193-M$107,"")</f>
        <v>0</v>
      </c>
      <c r="N398" s="36" t="str">
        <f t="shared" ca="1" si="902"/>
        <v/>
      </c>
      <c r="O398" s="32"/>
      <c r="P398" s="35" t="s">
        <v>98</v>
      </c>
      <c r="Q398" s="36">
        <f t="shared" ca="1" si="841"/>
        <v>0</v>
      </c>
      <c r="R398" s="36">
        <f t="shared" ca="1" si="885"/>
        <v>0</v>
      </c>
      <c r="S398" s="36">
        <f t="shared" ca="1" si="886"/>
        <v>0</v>
      </c>
      <c r="T398" s="36">
        <f t="shared" ca="1" si="887"/>
        <v>0</v>
      </c>
      <c r="U398" s="36">
        <f t="shared" ca="1" si="888"/>
        <v>0</v>
      </c>
      <c r="V398" s="36">
        <f t="shared" ca="1" si="889"/>
        <v>0</v>
      </c>
      <c r="W398" s="36">
        <f t="shared" ca="1" si="890"/>
        <v>0</v>
      </c>
      <c r="X398" s="36">
        <f t="shared" ca="1" si="891"/>
        <v>0</v>
      </c>
      <c r="Y398" s="36">
        <f t="shared" ca="1" si="892"/>
        <v>0</v>
      </c>
      <c r="Z398" s="36">
        <f t="shared" ca="1" si="892"/>
        <v>0</v>
      </c>
      <c r="AA398" s="39"/>
      <c r="AB398" s="39"/>
      <c r="AC398" s="32">
        <v>86</v>
      </c>
      <c r="AD398" s="35" t="str">
        <f>IF(Analyse!J91="X",Analyse!H91,"")</f>
        <v/>
      </c>
      <c r="AE398" s="36">
        <f>IF(AD398="",0,IF(Analyse!$H$117=$C$312,SUM(BEREGNING!Q398:Z398),IF(Analyse!$H$117=$D$312,SUM(BEREGNING!R398:Z398),IF(Analyse!$H$117=$E$312,SUM(BEREGNING!S398:Z398),IF(Analyse!$H$117=$F$312,SUM(BEREGNING!T398:Z398),IF(Analyse!$H$117=$G$312,SUM(BEREGNING!U398:Z398),IF(Analyse!$H$117=$H$312,SUM(BEREGNING!V398:Z398),IF(Analyse!$H$117=$I$312,SUM(BEREGNING!W398:Z398),IF(Analyse!$H$117=$J$312,SUM(BEREGNING!X398:Z398),IF(Analyse!$H$117=$K$312,SUM(BEREGNING!Y398:Z398),IF(Analyse!$H$117=$L$312,SUM(BEREGNING!Z398:Z398),"")))))))))))</f>
        <v>0</v>
      </c>
      <c r="AF398" s="29"/>
      <c r="AG398" s="67" t="s">
        <v>71</v>
      </c>
      <c r="AH398" s="67" t="s">
        <v>166</v>
      </c>
      <c r="AI398" s="67"/>
      <c r="AJ398" s="69" t="str">
        <f t="shared" si="838"/>
        <v>Tønder</v>
      </c>
      <c r="AK398" s="69" t="str">
        <f t="shared" si="842"/>
        <v>Landkommuner</v>
      </c>
      <c r="AL398" s="69"/>
      <c r="AM398" s="69" t="s">
        <v>98</v>
      </c>
      <c r="AN398" s="69" t="b">
        <f t="shared" si="843"/>
        <v>1</v>
      </c>
      <c r="AO398" s="69" t="b">
        <f t="shared" si="843"/>
        <v>0</v>
      </c>
      <c r="AP398" s="29"/>
      <c r="AQ398" s="36">
        <f t="shared" si="856"/>
        <v>0</v>
      </c>
      <c r="AR398" s="36">
        <f t="shared" ca="1" si="844"/>
        <v>0</v>
      </c>
      <c r="AS398" s="36">
        <f t="shared" ca="1" si="845"/>
        <v>0</v>
      </c>
      <c r="AT398" s="36">
        <f t="shared" ca="1" si="846"/>
        <v>0</v>
      </c>
      <c r="AU398" s="36">
        <f t="shared" ca="1" si="847"/>
        <v>0</v>
      </c>
      <c r="AV398" s="36">
        <f t="shared" ca="1" si="848"/>
        <v>0</v>
      </c>
      <c r="AW398" s="36">
        <f t="shared" ca="1" si="849"/>
        <v>0</v>
      </c>
      <c r="AX398" s="36">
        <f t="shared" ca="1" si="850"/>
        <v>0</v>
      </c>
      <c r="AY398" s="36">
        <f t="shared" ca="1" si="851"/>
        <v>0</v>
      </c>
      <c r="AZ398" s="36">
        <f t="shared" ca="1" si="852"/>
        <v>0</v>
      </c>
      <c r="BA398" s="36">
        <f t="shared" ca="1" si="853"/>
        <v>0</v>
      </c>
      <c r="BB398" s="36">
        <f t="shared" ca="1" si="853"/>
        <v>0</v>
      </c>
      <c r="BC398" s="30"/>
    </row>
    <row r="399" spans="1:55" x14ac:dyDescent="0.25">
      <c r="A399" s="32"/>
      <c r="B399" s="35" t="s">
        <v>99</v>
      </c>
      <c r="C399" s="36">
        <f t="shared" ref="C399:L399" ca="1" si="903">IFERROR(C194-C$107,"")</f>
        <v>0</v>
      </c>
      <c r="D399" s="36">
        <f t="shared" ca="1" si="903"/>
        <v>0</v>
      </c>
      <c r="E399" s="36">
        <f t="shared" ca="1" si="903"/>
        <v>0</v>
      </c>
      <c r="F399" s="36">
        <f t="shared" ca="1" si="903"/>
        <v>0</v>
      </c>
      <c r="G399" s="36">
        <f t="shared" ca="1" si="903"/>
        <v>0</v>
      </c>
      <c r="H399" s="36">
        <f t="shared" ca="1" si="903"/>
        <v>0</v>
      </c>
      <c r="I399" s="36">
        <f t="shared" ca="1" si="903"/>
        <v>0</v>
      </c>
      <c r="J399" s="36">
        <f t="shared" ca="1" si="903"/>
        <v>0</v>
      </c>
      <c r="K399" s="36">
        <f t="shared" ca="1" si="903"/>
        <v>0</v>
      </c>
      <c r="L399" s="36">
        <f t="shared" ca="1" si="903"/>
        <v>0</v>
      </c>
      <c r="M399" s="36">
        <f t="shared" ref="M399:N399" ca="1" si="904">IFERROR(M194-M$107,"")</f>
        <v>0</v>
      </c>
      <c r="N399" s="36" t="str">
        <f t="shared" ca="1" si="904"/>
        <v/>
      </c>
      <c r="O399" s="32"/>
      <c r="P399" s="35" t="s">
        <v>99</v>
      </c>
      <c r="Q399" s="36">
        <f t="shared" ca="1" si="841"/>
        <v>0</v>
      </c>
      <c r="R399" s="36">
        <f t="shared" ca="1" si="885"/>
        <v>0</v>
      </c>
      <c r="S399" s="36">
        <f t="shared" ca="1" si="886"/>
        <v>0</v>
      </c>
      <c r="T399" s="36">
        <f t="shared" ca="1" si="887"/>
        <v>0</v>
      </c>
      <c r="U399" s="36">
        <f t="shared" ca="1" si="888"/>
        <v>0</v>
      </c>
      <c r="V399" s="36">
        <f t="shared" ca="1" si="889"/>
        <v>0</v>
      </c>
      <c r="W399" s="36">
        <f t="shared" ca="1" si="890"/>
        <v>0</v>
      </c>
      <c r="X399" s="36">
        <f t="shared" ca="1" si="891"/>
        <v>0</v>
      </c>
      <c r="Y399" s="36">
        <f t="shared" ca="1" si="892"/>
        <v>0</v>
      </c>
      <c r="Z399" s="36">
        <f t="shared" ca="1" si="892"/>
        <v>0</v>
      </c>
      <c r="AA399" s="39"/>
      <c r="AB399" s="39"/>
      <c r="AC399" s="32">
        <v>87</v>
      </c>
      <c r="AD399" s="35" t="str">
        <f>IF(Analyse!J92="X",Analyse!H92,"")</f>
        <v/>
      </c>
      <c r="AE399" s="36">
        <f>IF(AD399="",0,IF(Analyse!$H$117=$C$312,SUM(BEREGNING!Q399:Z399),IF(Analyse!$H$117=$D$312,SUM(BEREGNING!R399:Z399),IF(Analyse!$H$117=$E$312,SUM(BEREGNING!S399:Z399),IF(Analyse!$H$117=$F$312,SUM(BEREGNING!T399:Z399),IF(Analyse!$H$117=$G$312,SUM(BEREGNING!U399:Z399),IF(Analyse!$H$117=$H$312,SUM(BEREGNING!V399:Z399),IF(Analyse!$H$117=$I$312,SUM(BEREGNING!W399:Z399),IF(Analyse!$H$117=$J$312,SUM(BEREGNING!X399:Z399),IF(Analyse!$H$117=$K$312,SUM(BEREGNING!Y399:Z399),IF(Analyse!$H$117=$L$312,SUM(BEREGNING!Z399:Z399),"")))))))))))</f>
        <v>0</v>
      </c>
      <c r="AF399" s="29"/>
      <c r="AG399" s="67" t="s">
        <v>85</v>
      </c>
      <c r="AH399" s="67" t="s">
        <v>166</v>
      </c>
      <c r="AI399" s="67"/>
      <c r="AJ399" s="69" t="str">
        <f t="shared" si="838"/>
        <v>Tårnby</v>
      </c>
      <c r="AK399" s="69" t="str">
        <f t="shared" si="842"/>
        <v>Hovedstadskommuner</v>
      </c>
      <c r="AL399" s="69"/>
      <c r="AM399" s="69" t="s">
        <v>99</v>
      </c>
      <c r="AN399" s="69" t="b">
        <f t="shared" si="843"/>
        <v>1</v>
      </c>
      <c r="AO399" s="69" t="b">
        <f t="shared" si="843"/>
        <v>0</v>
      </c>
      <c r="AP399" s="29"/>
      <c r="AQ399" s="36">
        <f t="shared" si="856"/>
        <v>0</v>
      </c>
      <c r="AR399" s="36">
        <f t="shared" ca="1" si="844"/>
        <v>0</v>
      </c>
      <c r="AS399" s="36">
        <f t="shared" ca="1" si="845"/>
        <v>0</v>
      </c>
      <c r="AT399" s="36">
        <f t="shared" ca="1" si="846"/>
        <v>0</v>
      </c>
      <c r="AU399" s="36">
        <f t="shared" ca="1" si="847"/>
        <v>0</v>
      </c>
      <c r="AV399" s="36">
        <f t="shared" ca="1" si="848"/>
        <v>0</v>
      </c>
      <c r="AW399" s="36">
        <f t="shared" ca="1" si="849"/>
        <v>0</v>
      </c>
      <c r="AX399" s="36">
        <f t="shared" ca="1" si="850"/>
        <v>0</v>
      </c>
      <c r="AY399" s="36">
        <f t="shared" ca="1" si="851"/>
        <v>0</v>
      </c>
      <c r="AZ399" s="36">
        <f t="shared" ca="1" si="852"/>
        <v>0</v>
      </c>
      <c r="BA399" s="36">
        <f t="shared" ca="1" si="853"/>
        <v>0</v>
      </c>
      <c r="BB399" s="36">
        <f t="shared" ca="1" si="853"/>
        <v>0</v>
      </c>
      <c r="BC399" s="30"/>
    </row>
    <row r="400" spans="1:55" x14ac:dyDescent="0.25">
      <c r="A400" s="32"/>
      <c r="B400" s="35" t="s">
        <v>100</v>
      </c>
      <c r="C400" s="36">
        <f t="shared" ref="C400:L400" ca="1" si="905">IFERROR(C195-C$107,"")</f>
        <v>0</v>
      </c>
      <c r="D400" s="36">
        <f t="shared" ca="1" si="905"/>
        <v>0</v>
      </c>
      <c r="E400" s="36">
        <f t="shared" ca="1" si="905"/>
        <v>0</v>
      </c>
      <c r="F400" s="36">
        <f t="shared" ca="1" si="905"/>
        <v>0</v>
      </c>
      <c r="G400" s="36">
        <f t="shared" ca="1" si="905"/>
        <v>0</v>
      </c>
      <c r="H400" s="36">
        <f t="shared" ca="1" si="905"/>
        <v>0</v>
      </c>
      <c r="I400" s="36">
        <f t="shared" ca="1" si="905"/>
        <v>0</v>
      </c>
      <c r="J400" s="36">
        <f t="shared" ca="1" si="905"/>
        <v>0</v>
      </c>
      <c r="K400" s="36">
        <f t="shared" ca="1" si="905"/>
        <v>0</v>
      </c>
      <c r="L400" s="36">
        <f t="shared" ca="1" si="905"/>
        <v>0</v>
      </c>
      <c r="M400" s="36">
        <f t="shared" ref="M400:N400" ca="1" si="906">IFERROR(M195-M$107,"")</f>
        <v>0</v>
      </c>
      <c r="N400" s="36" t="str">
        <f t="shared" ca="1" si="906"/>
        <v/>
      </c>
      <c r="O400" s="32"/>
      <c r="P400" s="35" t="s">
        <v>100</v>
      </c>
      <c r="Q400" s="36">
        <f t="shared" ca="1" si="841"/>
        <v>0</v>
      </c>
      <c r="R400" s="36">
        <f t="shared" ca="1" si="885"/>
        <v>0</v>
      </c>
      <c r="S400" s="36">
        <f t="shared" ca="1" si="886"/>
        <v>0</v>
      </c>
      <c r="T400" s="36">
        <f t="shared" ca="1" si="887"/>
        <v>0</v>
      </c>
      <c r="U400" s="36">
        <f t="shared" ca="1" si="888"/>
        <v>0</v>
      </c>
      <c r="V400" s="36">
        <f t="shared" ca="1" si="889"/>
        <v>0</v>
      </c>
      <c r="W400" s="36">
        <f t="shared" ca="1" si="890"/>
        <v>0</v>
      </c>
      <c r="X400" s="36">
        <f t="shared" ca="1" si="891"/>
        <v>0</v>
      </c>
      <c r="Y400" s="36">
        <f t="shared" ca="1" si="892"/>
        <v>0</v>
      </c>
      <c r="Z400" s="36">
        <f t="shared" ca="1" si="892"/>
        <v>0</v>
      </c>
      <c r="AA400" s="39"/>
      <c r="AB400" s="39"/>
      <c r="AC400" s="32">
        <v>88</v>
      </c>
      <c r="AD400" s="35" t="str">
        <f>IF(Analyse!J93="X",Analyse!H93,"")</f>
        <v/>
      </c>
      <c r="AE400" s="36">
        <f>IF(AD400="",0,IF(Analyse!$H$117=$C$312,SUM(BEREGNING!Q400:Z400),IF(Analyse!$H$117=$D$312,SUM(BEREGNING!R400:Z400),IF(Analyse!$H$117=$E$312,SUM(BEREGNING!S400:Z400),IF(Analyse!$H$117=$F$312,SUM(BEREGNING!T400:Z400),IF(Analyse!$H$117=$G$312,SUM(BEREGNING!U400:Z400),IF(Analyse!$H$117=$H$312,SUM(BEREGNING!V400:Z400),IF(Analyse!$H$117=$I$312,SUM(BEREGNING!W400:Z400),IF(Analyse!$H$117=$J$312,SUM(BEREGNING!X400:Z400),IF(Analyse!$H$117=$K$312,SUM(BEREGNING!Y400:Z400),IF(Analyse!$H$117=$L$312,SUM(BEREGNING!Z400:Z400),"")))))))))))</f>
        <v>0</v>
      </c>
      <c r="AF400" s="29"/>
      <c r="AG400" s="67" t="s">
        <v>80</v>
      </c>
      <c r="AH400" s="67" t="s">
        <v>166</v>
      </c>
      <c r="AI400" s="67"/>
      <c r="AJ400" s="69" t="str">
        <f t="shared" si="838"/>
        <v>Vallensbæk</v>
      </c>
      <c r="AK400" s="69" t="str">
        <f t="shared" si="842"/>
        <v>Hovedstadskommuner</v>
      </c>
      <c r="AL400" s="69"/>
      <c r="AM400" s="69" t="s">
        <v>100</v>
      </c>
      <c r="AN400" s="69" t="b">
        <f t="shared" si="843"/>
        <v>1</v>
      </c>
      <c r="AO400" s="69" t="b">
        <f t="shared" si="843"/>
        <v>0</v>
      </c>
      <c r="AP400" s="29"/>
      <c r="AQ400" s="36">
        <f t="shared" si="856"/>
        <v>0</v>
      </c>
      <c r="AR400" s="36">
        <f t="shared" ca="1" si="844"/>
        <v>0</v>
      </c>
      <c r="AS400" s="36">
        <f t="shared" ca="1" si="845"/>
        <v>0</v>
      </c>
      <c r="AT400" s="36">
        <f t="shared" ca="1" si="846"/>
        <v>0</v>
      </c>
      <c r="AU400" s="36">
        <f t="shared" ca="1" si="847"/>
        <v>0</v>
      </c>
      <c r="AV400" s="36">
        <f t="shared" ca="1" si="848"/>
        <v>0</v>
      </c>
      <c r="AW400" s="36">
        <f t="shared" ca="1" si="849"/>
        <v>0</v>
      </c>
      <c r="AX400" s="36">
        <f t="shared" ca="1" si="850"/>
        <v>0</v>
      </c>
      <c r="AY400" s="36">
        <f t="shared" ca="1" si="851"/>
        <v>0</v>
      </c>
      <c r="AZ400" s="36">
        <f t="shared" ca="1" si="852"/>
        <v>0</v>
      </c>
      <c r="BA400" s="36">
        <f t="shared" ca="1" si="853"/>
        <v>0</v>
      </c>
      <c r="BB400" s="36">
        <f t="shared" ca="1" si="853"/>
        <v>0</v>
      </c>
      <c r="BC400" s="30"/>
    </row>
    <row r="401" spans="1:55" x14ac:dyDescent="0.25">
      <c r="A401" s="32"/>
      <c r="B401" s="35" t="s">
        <v>101</v>
      </c>
      <c r="C401" s="36">
        <f t="shared" ref="C401:L401" ca="1" si="907">IFERROR(C196-C$107,"")</f>
        <v>0</v>
      </c>
      <c r="D401" s="36">
        <f t="shared" ca="1" si="907"/>
        <v>0</v>
      </c>
      <c r="E401" s="36">
        <f t="shared" ca="1" si="907"/>
        <v>0</v>
      </c>
      <c r="F401" s="36">
        <f t="shared" ca="1" si="907"/>
        <v>0</v>
      </c>
      <c r="G401" s="36">
        <f t="shared" ca="1" si="907"/>
        <v>0</v>
      </c>
      <c r="H401" s="36">
        <f t="shared" ca="1" si="907"/>
        <v>0</v>
      </c>
      <c r="I401" s="36">
        <f t="shared" ca="1" si="907"/>
        <v>0</v>
      </c>
      <c r="J401" s="36">
        <f t="shared" ca="1" si="907"/>
        <v>0</v>
      </c>
      <c r="K401" s="36">
        <f t="shared" ca="1" si="907"/>
        <v>0</v>
      </c>
      <c r="L401" s="36">
        <f t="shared" ca="1" si="907"/>
        <v>0</v>
      </c>
      <c r="M401" s="36">
        <f t="shared" ref="M401:N401" ca="1" si="908">IFERROR(M196-M$107,"")</f>
        <v>0</v>
      </c>
      <c r="N401" s="36" t="str">
        <f t="shared" ca="1" si="908"/>
        <v/>
      </c>
      <c r="O401" s="32"/>
      <c r="P401" s="35" t="s">
        <v>101</v>
      </c>
      <c r="Q401" s="36">
        <f t="shared" ca="1" si="841"/>
        <v>0</v>
      </c>
      <c r="R401" s="36">
        <f t="shared" ca="1" si="885"/>
        <v>0</v>
      </c>
      <c r="S401" s="36">
        <f t="shared" ca="1" si="886"/>
        <v>0</v>
      </c>
      <c r="T401" s="36">
        <f t="shared" ca="1" si="887"/>
        <v>0</v>
      </c>
      <c r="U401" s="36">
        <f t="shared" ca="1" si="888"/>
        <v>0</v>
      </c>
      <c r="V401" s="36">
        <f t="shared" ca="1" si="889"/>
        <v>0</v>
      </c>
      <c r="W401" s="36">
        <f t="shared" ca="1" si="890"/>
        <v>0</v>
      </c>
      <c r="X401" s="36">
        <f t="shared" ca="1" si="891"/>
        <v>0</v>
      </c>
      <c r="Y401" s="36">
        <f t="shared" ca="1" si="892"/>
        <v>0</v>
      </c>
      <c r="Z401" s="36">
        <f t="shared" ca="1" si="892"/>
        <v>0</v>
      </c>
      <c r="AA401" s="39"/>
      <c r="AB401" s="39"/>
      <c r="AC401" s="32">
        <v>89</v>
      </c>
      <c r="AD401" s="35" t="str">
        <f>IF(Analyse!J94="X",Analyse!H94,"")</f>
        <v/>
      </c>
      <c r="AE401" s="36">
        <f>IF(AD401="",0,IF(Analyse!$H$117=$C$312,SUM(BEREGNING!Q401:Z401),IF(Analyse!$H$117=$D$312,SUM(BEREGNING!R401:Z401),IF(Analyse!$H$117=$E$312,SUM(BEREGNING!S401:Z401),IF(Analyse!$H$117=$F$312,SUM(BEREGNING!T401:Z401),IF(Analyse!$H$117=$G$312,SUM(BEREGNING!U401:Z401),IF(Analyse!$H$117=$H$312,SUM(BEREGNING!V401:Z401),IF(Analyse!$H$117=$I$312,SUM(BEREGNING!W401:Z401),IF(Analyse!$H$117=$J$312,SUM(BEREGNING!X401:Z401),IF(Analyse!$H$117=$K$312,SUM(BEREGNING!Y401:Z401),IF(Analyse!$H$117=$L$312,SUM(BEREGNING!Z401:Z401),"")))))))))))</f>
        <v>0</v>
      </c>
      <c r="AF401" s="29"/>
      <c r="AG401" s="67" t="s">
        <v>70</v>
      </c>
      <c r="AH401" s="67" t="s">
        <v>166</v>
      </c>
      <c r="AI401" s="67"/>
      <c r="AJ401" s="69" t="str">
        <f t="shared" si="838"/>
        <v>Varde</v>
      </c>
      <c r="AK401" s="69" t="str">
        <f t="shared" si="842"/>
        <v>Landkommuner</v>
      </c>
      <c r="AL401" s="69"/>
      <c r="AM401" s="69" t="s">
        <v>101</v>
      </c>
      <c r="AN401" s="69" t="b">
        <f t="shared" si="843"/>
        <v>1</v>
      </c>
      <c r="AO401" s="69" t="b">
        <f t="shared" si="843"/>
        <v>0</v>
      </c>
      <c r="AP401" s="29"/>
      <c r="AQ401" s="36">
        <f t="shared" si="856"/>
        <v>0</v>
      </c>
      <c r="AR401" s="36">
        <f t="shared" ca="1" si="844"/>
        <v>0</v>
      </c>
      <c r="AS401" s="36">
        <f t="shared" ca="1" si="845"/>
        <v>0</v>
      </c>
      <c r="AT401" s="36">
        <f t="shared" ca="1" si="846"/>
        <v>0</v>
      </c>
      <c r="AU401" s="36">
        <f t="shared" ca="1" si="847"/>
        <v>0</v>
      </c>
      <c r="AV401" s="36">
        <f t="shared" ca="1" si="848"/>
        <v>0</v>
      </c>
      <c r="AW401" s="36">
        <f t="shared" ca="1" si="849"/>
        <v>0</v>
      </c>
      <c r="AX401" s="36">
        <f t="shared" ca="1" si="850"/>
        <v>0</v>
      </c>
      <c r="AY401" s="36">
        <f t="shared" ca="1" si="851"/>
        <v>0</v>
      </c>
      <c r="AZ401" s="36">
        <f t="shared" ca="1" si="852"/>
        <v>0</v>
      </c>
      <c r="BA401" s="36">
        <f t="shared" ca="1" si="853"/>
        <v>0</v>
      </c>
      <c r="BB401" s="36">
        <f t="shared" ca="1" si="853"/>
        <v>0</v>
      </c>
      <c r="BC401" s="30"/>
    </row>
    <row r="402" spans="1:55" x14ac:dyDescent="0.25">
      <c r="A402" s="32"/>
      <c r="B402" s="35" t="s">
        <v>102</v>
      </c>
      <c r="C402" s="36">
        <f t="shared" ref="C402:L402" ca="1" si="909">IFERROR(C197-C$107,"")</f>
        <v>0</v>
      </c>
      <c r="D402" s="36">
        <f t="shared" ca="1" si="909"/>
        <v>0</v>
      </c>
      <c r="E402" s="36">
        <f t="shared" ca="1" si="909"/>
        <v>0</v>
      </c>
      <c r="F402" s="36">
        <f t="shared" ca="1" si="909"/>
        <v>0</v>
      </c>
      <c r="G402" s="36">
        <f t="shared" ca="1" si="909"/>
        <v>0</v>
      </c>
      <c r="H402" s="36">
        <f t="shared" ca="1" si="909"/>
        <v>0</v>
      </c>
      <c r="I402" s="36">
        <f t="shared" ca="1" si="909"/>
        <v>0</v>
      </c>
      <c r="J402" s="36">
        <f t="shared" ca="1" si="909"/>
        <v>0</v>
      </c>
      <c r="K402" s="36">
        <f t="shared" ca="1" si="909"/>
        <v>0</v>
      </c>
      <c r="L402" s="36">
        <f t="shared" ca="1" si="909"/>
        <v>0</v>
      </c>
      <c r="M402" s="36">
        <f t="shared" ref="M402:N402" ca="1" si="910">IFERROR(M197-M$107,"")</f>
        <v>0</v>
      </c>
      <c r="N402" s="36" t="str">
        <f t="shared" ca="1" si="910"/>
        <v/>
      </c>
      <c r="O402" s="32"/>
      <c r="P402" s="35" t="s">
        <v>102</v>
      </c>
      <c r="Q402" s="36">
        <f t="shared" ca="1" si="841"/>
        <v>0</v>
      </c>
      <c r="R402" s="36">
        <f t="shared" ca="1" si="885"/>
        <v>0</v>
      </c>
      <c r="S402" s="36">
        <f t="shared" ca="1" si="886"/>
        <v>0</v>
      </c>
      <c r="T402" s="36">
        <f t="shared" ca="1" si="887"/>
        <v>0</v>
      </c>
      <c r="U402" s="36">
        <f t="shared" ca="1" si="888"/>
        <v>0</v>
      </c>
      <c r="V402" s="36">
        <f t="shared" ca="1" si="889"/>
        <v>0</v>
      </c>
      <c r="W402" s="36">
        <f t="shared" ca="1" si="890"/>
        <v>0</v>
      </c>
      <c r="X402" s="36">
        <f t="shared" ca="1" si="891"/>
        <v>0</v>
      </c>
      <c r="Y402" s="36">
        <f t="shared" ca="1" si="892"/>
        <v>0</v>
      </c>
      <c r="Z402" s="36">
        <f t="shared" ca="1" si="892"/>
        <v>0</v>
      </c>
      <c r="AA402" s="39"/>
      <c r="AB402" s="39"/>
      <c r="AC402" s="32">
        <v>90</v>
      </c>
      <c r="AD402" s="35" t="str">
        <f>IF(Analyse!J95="X",Analyse!H95,"")</f>
        <v/>
      </c>
      <c r="AE402" s="36">
        <f>IF(AD402="",0,IF(Analyse!$H$117=$C$312,SUM(BEREGNING!Q402:Z402),IF(Analyse!$H$117=$D$312,SUM(BEREGNING!R402:Z402),IF(Analyse!$H$117=$E$312,SUM(BEREGNING!S402:Z402),IF(Analyse!$H$117=$F$312,SUM(BEREGNING!T402:Z402),IF(Analyse!$H$117=$G$312,SUM(BEREGNING!U402:Z402),IF(Analyse!$H$117=$H$312,SUM(BEREGNING!V402:Z402),IF(Analyse!$H$117=$I$312,SUM(BEREGNING!W402:Z402),IF(Analyse!$H$117=$J$312,SUM(BEREGNING!X402:Z402),IF(Analyse!$H$117=$K$312,SUM(BEREGNING!Y402:Z402),IF(Analyse!$H$117=$L$312,SUM(BEREGNING!Z402:Z402),"")))))))))))</f>
        <v>0</v>
      </c>
      <c r="AF402" s="29"/>
      <c r="AG402" s="67" t="s">
        <v>88</v>
      </c>
      <c r="AH402" s="67" t="s">
        <v>166</v>
      </c>
      <c r="AI402" s="67"/>
      <c r="AJ402" s="69" t="str">
        <f t="shared" si="838"/>
        <v>Vejen</v>
      </c>
      <c r="AK402" s="69" t="str">
        <f t="shared" si="842"/>
        <v>Oplandskommuner</v>
      </c>
      <c r="AL402" s="69"/>
      <c r="AM402" s="69" t="s">
        <v>102</v>
      </c>
      <c r="AN402" s="69" t="b">
        <f t="shared" si="843"/>
        <v>1</v>
      </c>
      <c r="AO402" s="69" t="b">
        <f t="shared" si="843"/>
        <v>0</v>
      </c>
      <c r="AP402" s="29"/>
      <c r="AQ402" s="36">
        <f t="shared" si="856"/>
        <v>0</v>
      </c>
      <c r="AR402" s="36">
        <f t="shared" ca="1" si="844"/>
        <v>0</v>
      </c>
      <c r="AS402" s="36">
        <f t="shared" ca="1" si="845"/>
        <v>0</v>
      </c>
      <c r="AT402" s="36">
        <f t="shared" ca="1" si="846"/>
        <v>0</v>
      </c>
      <c r="AU402" s="36">
        <f t="shared" ca="1" si="847"/>
        <v>0</v>
      </c>
      <c r="AV402" s="36">
        <f t="shared" ca="1" si="848"/>
        <v>0</v>
      </c>
      <c r="AW402" s="36">
        <f t="shared" ca="1" si="849"/>
        <v>0</v>
      </c>
      <c r="AX402" s="36">
        <f t="shared" ca="1" si="850"/>
        <v>0</v>
      </c>
      <c r="AY402" s="36">
        <f t="shared" ca="1" si="851"/>
        <v>0</v>
      </c>
      <c r="AZ402" s="36">
        <f t="shared" ca="1" si="852"/>
        <v>0</v>
      </c>
      <c r="BA402" s="36">
        <f t="shared" ca="1" si="853"/>
        <v>0</v>
      </c>
      <c r="BB402" s="36">
        <f t="shared" ca="1" si="853"/>
        <v>0</v>
      </c>
      <c r="BC402" s="30"/>
    </row>
    <row r="403" spans="1:55" x14ac:dyDescent="0.25">
      <c r="A403" s="32"/>
      <c r="B403" s="35" t="s">
        <v>103</v>
      </c>
      <c r="C403" s="36">
        <f t="shared" ref="C403:L403" ca="1" si="911">IFERROR(C198-C$107,"")</f>
        <v>0</v>
      </c>
      <c r="D403" s="36">
        <f t="shared" ca="1" si="911"/>
        <v>0</v>
      </c>
      <c r="E403" s="36">
        <f t="shared" ca="1" si="911"/>
        <v>0</v>
      </c>
      <c r="F403" s="36">
        <f t="shared" ca="1" si="911"/>
        <v>0</v>
      </c>
      <c r="G403" s="36">
        <f t="shared" ca="1" si="911"/>
        <v>0</v>
      </c>
      <c r="H403" s="36">
        <f t="shared" ca="1" si="911"/>
        <v>0</v>
      </c>
      <c r="I403" s="36">
        <f t="shared" ca="1" si="911"/>
        <v>0</v>
      </c>
      <c r="J403" s="36">
        <f t="shared" ca="1" si="911"/>
        <v>0</v>
      </c>
      <c r="K403" s="36">
        <f t="shared" ca="1" si="911"/>
        <v>0</v>
      </c>
      <c r="L403" s="36">
        <f t="shared" ca="1" si="911"/>
        <v>0</v>
      </c>
      <c r="M403" s="36">
        <f t="shared" ref="M403:N403" ca="1" si="912">IFERROR(M198-M$107,"")</f>
        <v>0</v>
      </c>
      <c r="N403" s="36" t="str">
        <f t="shared" ca="1" si="912"/>
        <v/>
      </c>
      <c r="O403" s="32"/>
      <c r="P403" s="35" t="s">
        <v>103</v>
      </c>
      <c r="Q403" s="36">
        <f t="shared" ca="1" si="841"/>
        <v>0</v>
      </c>
      <c r="R403" s="36">
        <f t="shared" ca="1" si="885"/>
        <v>0</v>
      </c>
      <c r="S403" s="36">
        <f t="shared" ca="1" si="886"/>
        <v>0</v>
      </c>
      <c r="T403" s="36">
        <f t="shared" ca="1" si="887"/>
        <v>0</v>
      </c>
      <c r="U403" s="36">
        <f t="shared" ca="1" si="888"/>
        <v>0</v>
      </c>
      <c r="V403" s="36">
        <f t="shared" ca="1" si="889"/>
        <v>0</v>
      </c>
      <c r="W403" s="36">
        <f t="shared" ca="1" si="890"/>
        <v>0</v>
      </c>
      <c r="X403" s="36">
        <f t="shared" ca="1" si="891"/>
        <v>0</v>
      </c>
      <c r="Y403" s="36">
        <f t="shared" ca="1" si="892"/>
        <v>0</v>
      </c>
      <c r="Z403" s="36">
        <f t="shared" ca="1" si="892"/>
        <v>0</v>
      </c>
      <c r="AA403" s="39"/>
      <c r="AB403" s="39"/>
      <c r="AC403" s="32">
        <v>91</v>
      </c>
      <c r="AD403" s="35" t="str">
        <f>IF(Analyse!J96="X",Analyse!H96,"")</f>
        <v/>
      </c>
      <c r="AE403" s="36">
        <f>IF(AD403="",0,IF(Analyse!$H$117=$C$312,SUM(BEREGNING!Q403:Z403),IF(Analyse!$H$117=$D$312,SUM(BEREGNING!R403:Z403),IF(Analyse!$H$117=$E$312,SUM(BEREGNING!S403:Z403),IF(Analyse!$H$117=$F$312,SUM(BEREGNING!T403:Z403),IF(Analyse!$H$117=$G$312,SUM(BEREGNING!U403:Z403),IF(Analyse!$H$117=$H$312,SUM(BEREGNING!V403:Z403),IF(Analyse!$H$117=$I$312,SUM(BEREGNING!W403:Z403),IF(Analyse!$H$117=$J$312,SUM(BEREGNING!X403:Z403),IF(Analyse!$H$117=$K$312,SUM(BEREGNING!Y403:Z403),IF(Analyse!$H$117=$L$312,SUM(BEREGNING!Z403:Z403),"")))))))))))</f>
        <v>0</v>
      </c>
      <c r="AF403" s="29"/>
      <c r="AG403" s="67" t="s">
        <v>97</v>
      </c>
      <c r="AH403" s="67" t="s">
        <v>166</v>
      </c>
      <c r="AI403" s="67"/>
      <c r="AJ403" s="69" t="str">
        <f t="shared" si="838"/>
        <v>Vejle</v>
      </c>
      <c r="AK403" s="69" t="str">
        <f t="shared" si="842"/>
        <v>Provinsbykommuner</v>
      </c>
      <c r="AL403" s="69"/>
      <c r="AM403" s="69" t="s">
        <v>103</v>
      </c>
      <c r="AN403" s="69" t="b">
        <f t="shared" si="843"/>
        <v>1</v>
      </c>
      <c r="AO403" s="69" t="b">
        <f t="shared" si="843"/>
        <v>0</v>
      </c>
      <c r="AP403" s="29"/>
      <c r="AQ403" s="36">
        <f t="shared" si="856"/>
        <v>0</v>
      </c>
      <c r="AR403" s="36">
        <f t="shared" ca="1" si="844"/>
        <v>0</v>
      </c>
      <c r="AS403" s="36">
        <f t="shared" ca="1" si="845"/>
        <v>0</v>
      </c>
      <c r="AT403" s="36">
        <f t="shared" ca="1" si="846"/>
        <v>0</v>
      </c>
      <c r="AU403" s="36">
        <f t="shared" ca="1" si="847"/>
        <v>0</v>
      </c>
      <c r="AV403" s="36">
        <f t="shared" ca="1" si="848"/>
        <v>0</v>
      </c>
      <c r="AW403" s="36">
        <f t="shared" ca="1" si="849"/>
        <v>0</v>
      </c>
      <c r="AX403" s="36">
        <f t="shared" ca="1" si="850"/>
        <v>0</v>
      </c>
      <c r="AY403" s="36">
        <f t="shared" ca="1" si="851"/>
        <v>0</v>
      </c>
      <c r="AZ403" s="36">
        <f t="shared" ca="1" si="852"/>
        <v>0</v>
      </c>
      <c r="BA403" s="36">
        <f t="shared" ca="1" si="853"/>
        <v>0</v>
      </c>
      <c r="BB403" s="36">
        <f t="shared" ca="1" si="853"/>
        <v>0</v>
      </c>
      <c r="BC403" s="30"/>
    </row>
    <row r="404" spans="1:55" x14ac:dyDescent="0.25">
      <c r="A404" s="32"/>
      <c r="B404" s="35" t="s">
        <v>104</v>
      </c>
      <c r="C404" s="36">
        <f t="shared" ref="C404:L404" ca="1" si="913">IFERROR(C199-C$107,"")</f>
        <v>0</v>
      </c>
      <c r="D404" s="36">
        <f t="shared" ca="1" si="913"/>
        <v>0</v>
      </c>
      <c r="E404" s="36">
        <f t="shared" ca="1" si="913"/>
        <v>0</v>
      </c>
      <c r="F404" s="36">
        <f t="shared" ca="1" si="913"/>
        <v>0</v>
      </c>
      <c r="G404" s="36">
        <f t="shared" ca="1" si="913"/>
        <v>0</v>
      </c>
      <c r="H404" s="36">
        <f t="shared" ca="1" si="913"/>
        <v>0</v>
      </c>
      <c r="I404" s="36">
        <f t="shared" ca="1" si="913"/>
        <v>0</v>
      </c>
      <c r="J404" s="36">
        <f t="shared" ca="1" si="913"/>
        <v>0</v>
      </c>
      <c r="K404" s="36">
        <f t="shared" ca="1" si="913"/>
        <v>0</v>
      </c>
      <c r="L404" s="36">
        <f t="shared" ca="1" si="913"/>
        <v>0</v>
      </c>
      <c r="M404" s="36">
        <f t="shared" ref="M404:N404" ca="1" si="914">IFERROR(M199-M$107,"")</f>
        <v>0</v>
      </c>
      <c r="N404" s="36" t="str">
        <f t="shared" ca="1" si="914"/>
        <v/>
      </c>
      <c r="O404" s="32"/>
      <c r="P404" s="35" t="s">
        <v>104</v>
      </c>
      <c r="Q404" s="36">
        <f t="shared" ca="1" si="841"/>
        <v>0</v>
      </c>
      <c r="R404" s="36">
        <f t="shared" ca="1" si="885"/>
        <v>0</v>
      </c>
      <c r="S404" s="36">
        <f t="shared" ca="1" si="886"/>
        <v>0</v>
      </c>
      <c r="T404" s="36">
        <f t="shared" ca="1" si="887"/>
        <v>0</v>
      </c>
      <c r="U404" s="36">
        <f t="shared" ca="1" si="888"/>
        <v>0</v>
      </c>
      <c r="V404" s="36">
        <f t="shared" ca="1" si="889"/>
        <v>0</v>
      </c>
      <c r="W404" s="36">
        <f t="shared" ca="1" si="890"/>
        <v>0</v>
      </c>
      <c r="X404" s="36">
        <f t="shared" ca="1" si="891"/>
        <v>0</v>
      </c>
      <c r="Y404" s="36">
        <f t="shared" ca="1" si="892"/>
        <v>0</v>
      </c>
      <c r="Z404" s="36">
        <f t="shared" ca="1" si="892"/>
        <v>0</v>
      </c>
      <c r="AA404" s="39"/>
      <c r="AB404" s="39"/>
      <c r="AC404" s="32">
        <v>92</v>
      </c>
      <c r="AD404" s="35" t="str">
        <f>IF(Analyse!J97="X",Analyse!H97,"")</f>
        <v/>
      </c>
      <c r="AE404" s="36">
        <f>IF(AD404="",0,IF(Analyse!$H$117=$C$312,SUM(BEREGNING!Q404:Z404),IF(Analyse!$H$117=$D$312,SUM(BEREGNING!R404:Z404),IF(Analyse!$H$117=$E$312,SUM(BEREGNING!S404:Z404),IF(Analyse!$H$117=$F$312,SUM(BEREGNING!T404:Z404),IF(Analyse!$H$117=$G$312,SUM(BEREGNING!U404:Z404),IF(Analyse!$H$117=$H$312,SUM(BEREGNING!V404:Z404),IF(Analyse!$H$117=$I$312,SUM(BEREGNING!W404:Z404),IF(Analyse!$H$117=$J$312,SUM(BEREGNING!X404:Z404),IF(Analyse!$H$117=$K$312,SUM(BEREGNING!Y404:Z404),IF(Analyse!$H$117=$L$312,SUM(BEREGNING!Z404:Z404),"")))))))))))</f>
        <v>0</v>
      </c>
      <c r="AF404" s="29"/>
      <c r="AG404" s="67" t="s">
        <v>20</v>
      </c>
      <c r="AH404" s="67" t="s">
        <v>166</v>
      </c>
      <c r="AI404" s="67"/>
      <c r="AJ404" s="69" t="str">
        <f t="shared" si="838"/>
        <v>Vesthimmerlands</v>
      </c>
      <c r="AK404" s="69" t="str">
        <f t="shared" si="842"/>
        <v>Landkommuner</v>
      </c>
      <c r="AL404" s="69"/>
      <c r="AM404" s="69" t="s">
        <v>104</v>
      </c>
      <c r="AN404" s="69" t="b">
        <f t="shared" si="843"/>
        <v>1</v>
      </c>
      <c r="AO404" s="69" t="b">
        <f t="shared" si="843"/>
        <v>0</v>
      </c>
      <c r="AP404" s="29"/>
      <c r="AQ404" s="36">
        <f t="shared" si="856"/>
        <v>0</v>
      </c>
      <c r="AR404" s="36">
        <f t="shared" ca="1" si="844"/>
        <v>0</v>
      </c>
      <c r="AS404" s="36">
        <f t="shared" ca="1" si="845"/>
        <v>0</v>
      </c>
      <c r="AT404" s="36">
        <f t="shared" ca="1" si="846"/>
        <v>0</v>
      </c>
      <c r="AU404" s="36">
        <f t="shared" ca="1" si="847"/>
        <v>0</v>
      </c>
      <c r="AV404" s="36">
        <f t="shared" ca="1" si="848"/>
        <v>0</v>
      </c>
      <c r="AW404" s="36">
        <f t="shared" ca="1" si="849"/>
        <v>0</v>
      </c>
      <c r="AX404" s="36">
        <f t="shared" ca="1" si="850"/>
        <v>0</v>
      </c>
      <c r="AY404" s="36">
        <f t="shared" ca="1" si="851"/>
        <v>0</v>
      </c>
      <c r="AZ404" s="36">
        <f t="shared" ca="1" si="852"/>
        <v>0</v>
      </c>
      <c r="BA404" s="36">
        <f t="shared" ca="1" si="853"/>
        <v>0</v>
      </c>
      <c r="BB404" s="36">
        <f t="shared" ca="1" si="853"/>
        <v>0</v>
      </c>
      <c r="BC404" s="30"/>
    </row>
    <row r="405" spans="1:55" x14ac:dyDescent="0.25">
      <c r="A405" s="32"/>
      <c r="B405" s="35" t="s">
        <v>105</v>
      </c>
      <c r="C405" s="36">
        <f t="shared" ref="C405:L405" ca="1" si="915">IFERROR(C200-C$107,"")</f>
        <v>0</v>
      </c>
      <c r="D405" s="36">
        <f t="shared" ca="1" si="915"/>
        <v>0</v>
      </c>
      <c r="E405" s="36">
        <f t="shared" ca="1" si="915"/>
        <v>0</v>
      </c>
      <c r="F405" s="36">
        <f t="shared" ca="1" si="915"/>
        <v>0</v>
      </c>
      <c r="G405" s="36">
        <f t="shared" ca="1" si="915"/>
        <v>0</v>
      </c>
      <c r="H405" s="36">
        <f t="shared" ca="1" si="915"/>
        <v>0</v>
      </c>
      <c r="I405" s="36">
        <f t="shared" ca="1" si="915"/>
        <v>0</v>
      </c>
      <c r="J405" s="36">
        <f t="shared" ca="1" si="915"/>
        <v>0</v>
      </c>
      <c r="K405" s="36">
        <f t="shared" ca="1" si="915"/>
        <v>0</v>
      </c>
      <c r="L405" s="36">
        <f t="shared" ca="1" si="915"/>
        <v>0</v>
      </c>
      <c r="M405" s="36">
        <f t="shared" ref="M405:N405" ca="1" si="916">IFERROR(M200-M$107,"")</f>
        <v>0</v>
      </c>
      <c r="N405" s="36" t="str">
        <f t="shared" ca="1" si="916"/>
        <v/>
      </c>
      <c r="O405" s="32"/>
      <c r="P405" s="35" t="s">
        <v>105</v>
      </c>
      <c r="Q405" s="36">
        <f t="shared" ca="1" si="841"/>
        <v>0</v>
      </c>
      <c r="R405" s="36">
        <f t="shared" ca="1" si="885"/>
        <v>0</v>
      </c>
      <c r="S405" s="36">
        <f t="shared" ca="1" si="886"/>
        <v>0</v>
      </c>
      <c r="T405" s="36">
        <f t="shared" ca="1" si="887"/>
        <v>0</v>
      </c>
      <c r="U405" s="36">
        <f t="shared" ca="1" si="888"/>
        <v>0</v>
      </c>
      <c r="V405" s="36">
        <f t="shared" ca="1" si="889"/>
        <v>0</v>
      </c>
      <c r="W405" s="36">
        <f t="shared" ca="1" si="890"/>
        <v>0</v>
      </c>
      <c r="X405" s="36">
        <f t="shared" ca="1" si="891"/>
        <v>0</v>
      </c>
      <c r="Y405" s="36">
        <f t="shared" ca="1" si="892"/>
        <v>0</v>
      </c>
      <c r="Z405" s="36">
        <f t="shared" ca="1" si="892"/>
        <v>0</v>
      </c>
      <c r="AA405" s="39"/>
      <c r="AB405" s="39"/>
      <c r="AC405" s="32">
        <v>93</v>
      </c>
      <c r="AD405" s="35" t="str">
        <f>IF(Analyse!J98="X",Analyse!H98,"")</f>
        <v/>
      </c>
      <c r="AE405" s="36">
        <f>IF(AD405="",0,IF(Analyse!$H$117=$C$312,SUM(BEREGNING!Q405:Z405),IF(Analyse!$H$117=$D$312,SUM(BEREGNING!R405:Z405),IF(Analyse!$H$117=$E$312,SUM(BEREGNING!S405:Z405),IF(Analyse!$H$117=$F$312,SUM(BEREGNING!T405:Z405),IF(Analyse!$H$117=$G$312,SUM(BEREGNING!U405:Z405),IF(Analyse!$H$117=$H$312,SUM(BEREGNING!V405:Z405),IF(Analyse!$H$117=$I$312,SUM(BEREGNING!W405:Z405),IF(Analyse!$H$117=$J$312,SUM(BEREGNING!X405:Z405),IF(Analyse!$H$117=$K$312,SUM(BEREGNING!Y405:Z405),IF(Analyse!$H$117=$L$312,SUM(BEREGNING!Z405:Z405),"")))))))))))</f>
        <v>0</v>
      </c>
      <c r="AF405" s="29"/>
      <c r="AG405" s="67" t="s">
        <v>30</v>
      </c>
      <c r="AH405" s="67" t="s">
        <v>166</v>
      </c>
      <c r="AI405" s="67"/>
      <c r="AJ405" s="69" t="str">
        <f t="shared" si="838"/>
        <v>Viborg</v>
      </c>
      <c r="AK405" s="69" t="str">
        <f t="shared" si="842"/>
        <v>Provinsbykommuner</v>
      </c>
      <c r="AL405" s="69"/>
      <c r="AM405" s="69" t="s">
        <v>105</v>
      </c>
      <c r="AN405" s="69" t="b">
        <f t="shared" si="843"/>
        <v>1</v>
      </c>
      <c r="AO405" s="69" t="b">
        <f t="shared" si="843"/>
        <v>0</v>
      </c>
      <c r="AP405" s="29"/>
      <c r="AQ405" s="36">
        <f t="shared" si="856"/>
        <v>0</v>
      </c>
      <c r="AR405" s="36">
        <f t="shared" ca="1" si="844"/>
        <v>0</v>
      </c>
      <c r="AS405" s="36">
        <f t="shared" ca="1" si="845"/>
        <v>0</v>
      </c>
      <c r="AT405" s="36">
        <f t="shared" ca="1" si="846"/>
        <v>0</v>
      </c>
      <c r="AU405" s="36">
        <f t="shared" ca="1" si="847"/>
        <v>0</v>
      </c>
      <c r="AV405" s="36">
        <f t="shared" ca="1" si="848"/>
        <v>0</v>
      </c>
      <c r="AW405" s="36">
        <f t="shared" ca="1" si="849"/>
        <v>0</v>
      </c>
      <c r="AX405" s="36">
        <f t="shared" ca="1" si="850"/>
        <v>0</v>
      </c>
      <c r="AY405" s="36">
        <f t="shared" ca="1" si="851"/>
        <v>0</v>
      </c>
      <c r="AZ405" s="36">
        <f t="shared" ca="1" si="852"/>
        <v>0</v>
      </c>
      <c r="BA405" s="36">
        <f t="shared" ca="1" si="853"/>
        <v>0</v>
      </c>
      <c r="BB405" s="36">
        <f t="shared" ca="1" si="853"/>
        <v>0</v>
      </c>
      <c r="BC405" s="30"/>
    </row>
    <row r="406" spans="1:55" x14ac:dyDescent="0.25">
      <c r="A406" s="32"/>
      <c r="B406" s="35" t="s">
        <v>106</v>
      </c>
      <c r="C406" s="36">
        <f t="shared" ref="C406:L406" ca="1" si="917">IFERROR(C201-C$107,"")</f>
        <v>0</v>
      </c>
      <c r="D406" s="36">
        <f t="shared" ca="1" si="917"/>
        <v>0</v>
      </c>
      <c r="E406" s="36">
        <f t="shared" ca="1" si="917"/>
        <v>0</v>
      </c>
      <c r="F406" s="36">
        <f t="shared" ca="1" si="917"/>
        <v>0</v>
      </c>
      <c r="G406" s="36">
        <f t="shared" ca="1" si="917"/>
        <v>0</v>
      </c>
      <c r="H406" s="36">
        <f t="shared" ca="1" si="917"/>
        <v>0</v>
      </c>
      <c r="I406" s="36">
        <f t="shared" ca="1" si="917"/>
        <v>0</v>
      </c>
      <c r="J406" s="36">
        <f t="shared" ca="1" si="917"/>
        <v>0</v>
      </c>
      <c r="K406" s="36">
        <f t="shared" ca="1" si="917"/>
        <v>0</v>
      </c>
      <c r="L406" s="36">
        <f t="shared" ca="1" si="917"/>
        <v>0</v>
      </c>
      <c r="M406" s="36">
        <f t="shared" ref="M406:N406" ca="1" si="918">IFERROR(M201-M$107,"")</f>
        <v>0</v>
      </c>
      <c r="N406" s="36" t="str">
        <f t="shared" ca="1" si="918"/>
        <v/>
      </c>
      <c r="O406" s="32"/>
      <c r="P406" s="35" t="s">
        <v>106</v>
      </c>
      <c r="Q406" s="36">
        <f t="shared" ca="1" si="841"/>
        <v>0</v>
      </c>
      <c r="R406" s="36">
        <f t="shared" ca="1" si="885"/>
        <v>0</v>
      </c>
      <c r="S406" s="36">
        <f t="shared" ca="1" si="886"/>
        <v>0</v>
      </c>
      <c r="T406" s="36">
        <f t="shared" ca="1" si="887"/>
        <v>0</v>
      </c>
      <c r="U406" s="36">
        <f t="shared" ca="1" si="888"/>
        <v>0</v>
      </c>
      <c r="V406" s="36">
        <f t="shared" ca="1" si="889"/>
        <v>0</v>
      </c>
      <c r="W406" s="36">
        <f t="shared" ca="1" si="890"/>
        <v>0</v>
      </c>
      <c r="X406" s="36">
        <f t="shared" ca="1" si="891"/>
        <v>0</v>
      </c>
      <c r="Y406" s="36">
        <f t="shared" ca="1" si="892"/>
        <v>0</v>
      </c>
      <c r="Z406" s="36">
        <f t="shared" ca="1" si="892"/>
        <v>0</v>
      </c>
      <c r="AA406" s="39"/>
      <c r="AB406" s="39"/>
      <c r="AC406" s="32">
        <v>94</v>
      </c>
      <c r="AD406" s="35" t="str">
        <f>IF(Analyse!J99="X",Analyse!H99,"")</f>
        <v/>
      </c>
      <c r="AE406" s="36">
        <f>IF(AD406="",0,IF(Analyse!$H$117=$C$312,SUM(BEREGNING!Q406:Z406),IF(Analyse!$H$117=$D$312,SUM(BEREGNING!R406:Z406),IF(Analyse!$H$117=$E$312,SUM(BEREGNING!S406:Z406),IF(Analyse!$H$117=$F$312,SUM(BEREGNING!T406:Z406),IF(Analyse!$H$117=$G$312,SUM(BEREGNING!U406:Z406),IF(Analyse!$H$117=$H$312,SUM(BEREGNING!V406:Z406),IF(Analyse!$H$117=$I$312,SUM(BEREGNING!W406:Z406),IF(Analyse!$H$117=$J$312,SUM(BEREGNING!X406:Z406),IF(Analyse!$H$117=$K$312,SUM(BEREGNING!Y406:Z406),IF(Analyse!$H$117=$L$312,SUM(BEREGNING!Z406:Z406),"")))))))))))</f>
        <v>0</v>
      </c>
      <c r="AF406" s="29"/>
      <c r="AG406" s="67" t="s">
        <v>104</v>
      </c>
      <c r="AH406" s="67" t="s">
        <v>166</v>
      </c>
      <c r="AI406" s="67"/>
      <c r="AJ406" s="69" t="str">
        <f t="shared" si="838"/>
        <v>Vordingborg</v>
      </c>
      <c r="AK406" s="69" t="str">
        <f t="shared" si="842"/>
        <v>Landkommuner</v>
      </c>
      <c r="AL406" s="69"/>
      <c r="AM406" s="69" t="s">
        <v>106</v>
      </c>
      <c r="AN406" s="69" t="b">
        <f t="shared" si="843"/>
        <v>1</v>
      </c>
      <c r="AO406" s="69" t="b">
        <f t="shared" si="843"/>
        <v>0</v>
      </c>
      <c r="AP406" s="29"/>
      <c r="AQ406" s="36">
        <f t="shared" si="856"/>
        <v>0</v>
      </c>
      <c r="AR406" s="36">
        <f t="shared" ca="1" si="844"/>
        <v>0</v>
      </c>
      <c r="AS406" s="36">
        <f t="shared" ca="1" si="845"/>
        <v>0</v>
      </c>
      <c r="AT406" s="36">
        <f t="shared" ca="1" si="846"/>
        <v>0</v>
      </c>
      <c r="AU406" s="36">
        <f t="shared" ca="1" si="847"/>
        <v>0</v>
      </c>
      <c r="AV406" s="36">
        <f t="shared" ca="1" si="848"/>
        <v>0</v>
      </c>
      <c r="AW406" s="36">
        <f t="shared" ca="1" si="849"/>
        <v>0</v>
      </c>
      <c r="AX406" s="36">
        <f t="shared" ca="1" si="850"/>
        <v>0</v>
      </c>
      <c r="AY406" s="36">
        <f t="shared" ca="1" si="851"/>
        <v>0</v>
      </c>
      <c r="AZ406" s="36">
        <f t="shared" ca="1" si="852"/>
        <v>0</v>
      </c>
      <c r="BA406" s="36">
        <f t="shared" ca="1" si="853"/>
        <v>0</v>
      </c>
      <c r="BB406" s="36">
        <f t="shared" ca="1" si="853"/>
        <v>0</v>
      </c>
      <c r="BC406" s="30"/>
    </row>
    <row r="407" spans="1:55" x14ac:dyDescent="0.25">
      <c r="A407" s="32"/>
      <c r="B407" s="35" t="s">
        <v>107</v>
      </c>
      <c r="C407" s="36">
        <f t="shared" ref="C407:L407" ca="1" si="919">IFERROR(C202-C$107,"")</f>
        <v>0</v>
      </c>
      <c r="D407" s="36">
        <f t="shared" ca="1" si="919"/>
        <v>0</v>
      </c>
      <c r="E407" s="36">
        <f t="shared" ca="1" si="919"/>
        <v>0</v>
      </c>
      <c r="F407" s="36">
        <f t="shared" ca="1" si="919"/>
        <v>0</v>
      </c>
      <c r="G407" s="36">
        <f t="shared" ca="1" si="919"/>
        <v>0</v>
      </c>
      <c r="H407" s="36">
        <f t="shared" ca="1" si="919"/>
        <v>0</v>
      </c>
      <c r="I407" s="36">
        <f t="shared" ca="1" si="919"/>
        <v>0</v>
      </c>
      <c r="J407" s="36">
        <f t="shared" ca="1" si="919"/>
        <v>0</v>
      </c>
      <c r="K407" s="36">
        <f t="shared" ca="1" si="919"/>
        <v>0</v>
      </c>
      <c r="L407" s="36">
        <f t="shared" ca="1" si="919"/>
        <v>0</v>
      </c>
      <c r="M407" s="36">
        <f t="shared" ref="M407:N407" ca="1" si="920">IFERROR(M202-M$107,"")</f>
        <v>0</v>
      </c>
      <c r="N407" s="36" t="str">
        <f t="shared" ca="1" si="920"/>
        <v/>
      </c>
      <c r="O407" s="32"/>
      <c r="P407" s="35" t="s">
        <v>107</v>
      </c>
      <c r="Q407" s="36">
        <f t="shared" ca="1" si="841"/>
        <v>0</v>
      </c>
      <c r="R407" s="36">
        <f t="shared" ca="1" si="885"/>
        <v>0</v>
      </c>
      <c r="S407" s="36">
        <f t="shared" ca="1" si="886"/>
        <v>0</v>
      </c>
      <c r="T407" s="36">
        <f t="shared" ca="1" si="887"/>
        <v>0</v>
      </c>
      <c r="U407" s="36">
        <f t="shared" ca="1" si="888"/>
        <v>0</v>
      </c>
      <c r="V407" s="36">
        <f t="shared" ca="1" si="889"/>
        <v>0</v>
      </c>
      <c r="W407" s="36">
        <f t="shared" ca="1" si="890"/>
        <v>0</v>
      </c>
      <c r="X407" s="36">
        <f t="shared" ca="1" si="891"/>
        <v>0</v>
      </c>
      <c r="Y407" s="36">
        <f t="shared" ca="1" si="892"/>
        <v>0</v>
      </c>
      <c r="Z407" s="36">
        <f t="shared" ca="1" si="892"/>
        <v>0</v>
      </c>
      <c r="AA407" s="39"/>
      <c r="AB407" s="39"/>
      <c r="AC407" s="32">
        <v>95</v>
      </c>
      <c r="AD407" s="35" t="str">
        <f>IF(Analyse!J100="X",Analyse!H100,"")</f>
        <v/>
      </c>
      <c r="AE407" s="36">
        <f>IF(AD407="",0,IF(Analyse!$H$117=$C$312,SUM(BEREGNING!Q407:Z407),IF(Analyse!$H$117=$D$312,SUM(BEREGNING!R407:Z407),IF(Analyse!$H$117=$E$312,SUM(BEREGNING!S407:Z407),IF(Analyse!$H$117=$F$312,SUM(BEREGNING!T407:Z407),IF(Analyse!$H$117=$G$312,SUM(BEREGNING!U407:Z407),IF(Analyse!$H$117=$H$312,SUM(BEREGNING!V407:Z407),IF(Analyse!$H$117=$I$312,SUM(BEREGNING!W407:Z407),IF(Analyse!$H$117=$J$312,SUM(BEREGNING!X407:Z407),IF(Analyse!$H$117=$K$312,SUM(BEREGNING!Y407:Z407),IF(Analyse!$H$117=$L$312,SUM(BEREGNING!Z407:Z407),"")))))))))))</f>
        <v>0</v>
      </c>
      <c r="AF407" s="29"/>
      <c r="AG407" s="67" t="s">
        <v>67</v>
      </c>
      <c r="AH407" s="67" t="s">
        <v>166</v>
      </c>
      <c r="AI407" s="67"/>
      <c r="AJ407" s="69" t="str">
        <f t="shared" si="838"/>
        <v>Ærø</v>
      </c>
      <c r="AK407" s="69" t="str">
        <f t="shared" si="842"/>
        <v>Landkommuner</v>
      </c>
      <c r="AL407" s="69"/>
      <c r="AM407" s="69" t="s">
        <v>107</v>
      </c>
      <c r="AN407" s="69" t="b">
        <f t="shared" si="843"/>
        <v>1</v>
      </c>
      <c r="AO407" s="69" t="b">
        <f t="shared" si="843"/>
        <v>0</v>
      </c>
      <c r="AP407" s="29"/>
      <c r="AQ407" s="36">
        <f t="shared" si="856"/>
        <v>0</v>
      </c>
      <c r="AR407" s="36">
        <f t="shared" ca="1" si="844"/>
        <v>0</v>
      </c>
      <c r="AS407" s="36">
        <f t="shared" ca="1" si="845"/>
        <v>0</v>
      </c>
      <c r="AT407" s="36">
        <f t="shared" ca="1" si="846"/>
        <v>0</v>
      </c>
      <c r="AU407" s="36">
        <f t="shared" ca="1" si="847"/>
        <v>0</v>
      </c>
      <c r="AV407" s="36">
        <f t="shared" ca="1" si="848"/>
        <v>0</v>
      </c>
      <c r="AW407" s="36">
        <f t="shared" ca="1" si="849"/>
        <v>0</v>
      </c>
      <c r="AX407" s="36">
        <f t="shared" ca="1" si="850"/>
        <v>0</v>
      </c>
      <c r="AY407" s="36">
        <f t="shared" ca="1" si="851"/>
        <v>0</v>
      </c>
      <c r="AZ407" s="36">
        <f t="shared" ca="1" si="852"/>
        <v>0</v>
      </c>
      <c r="BA407" s="36">
        <f t="shared" ca="1" si="853"/>
        <v>0</v>
      </c>
      <c r="BB407" s="36">
        <f t="shared" ca="1" si="853"/>
        <v>0</v>
      </c>
      <c r="BC407" s="30"/>
    </row>
    <row r="408" spans="1:55" x14ac:dyDescent="0.25">
      <c r="A408" s="32"/>
      <c r="B408" s="35" t="s">
        <v>108</v>
      </c>
      <c r="C408" s="36">
        <f t="shared" ref="C408:L408" ca="1" si="921">IFERROR(C203-C$107,"")</f>
        <v>0</v>
      </c>
      <c r="D408" s="36">
        <f t="shared" ca="1" si="921"/>
        <v>0</v>
      </c>
      <c r="E408" s="36">
        <f t="shared" ca="1" si="921"/>
        <v>0</v>
      </c>
      <c r="F408" s="36">
        <f t="shared" ca="1" si="921"/>
        <v>0</v>
      </c>
      <c r="G408" s="36">
        <f t="shared" ca="1" si="921"/>
        <v>0</v>
      </c>
      <c r="H408" s="36">
        <f t="shared" ca="1" si="921"/>
        <v>0</v>
      </c>
      <c r="I408" s="36">
        <f t="shared" ca="1" si="921"/>
        <v>0</v>
      </c>
      <c r="J408" s="36">
        <f t="shared" ca="1" si="921"/>
        <v>0</v>
      </c>
      <c r="K408" s="36">
        <f t="shared" ca="1" si="921"/>
        <v>0</v>
      </c>
      <c r="L408" s="36">
        <f t="shared" ca="1" si="921"/>
        <v>0</v>
      </c>
      <c r="M408" s="36">
        <f t="shared" ref="M408:N408" ca="1" si="922">IFERROR(M203-M$107,"")</f>
        <v>0</v>
      </c>
      <c r="N408" s="36" t="str">
        <f t="shared" ca="1" si="922"/>
        <v/>
      </c>
      <c r="O408" s="32"/>
      <c r="P408" s="35" t="s">
        <v>108</v>
      </c>
      <c r="Q408" s="36">
        <f t="shared" ca="1" si="841"/>
        <v>0</v>
      </c>
      <c r="R408" s="36">
        <f t="shared" ca="1" si="885"/>
        <v>0</v>
      </c>
      <c r="S408" s="36">
        <f t="shared" ca="1" si="886"/>
        <v>0</v>
      </c>
      <c r="T408" s="36">
        <f t="shared" ca="1" si="887"/>
        <v>0</v>
      </c>
      <c r="U408" s="36">
        <f t="shared" ca="1" si="888"/>
        <v>0</v>
      </c>
      <c r="V408" s="36">
        <f t="shared" ca="1" si="889"/>
        <v>0</v>
      </c>
      <c r="W408" s="36">
        <f t="shared" ca="1" si="890"/>
        <v>0</v>
      </c>
      <c r="X408" s="36">
        <f t="shared" ca="1" si="891"/>
        <v>0</v>
      </c>
      <c r="Y408" s="36">
        <f t="shared" ca="1" si="892"/>
        <v>0</v>
      </c>
      <c r="Z408" s="36">
        <f t="shared" ca="1" si="892"/>
        <v>0</v>
      </c>
      <c r="AA408" s="39"/>
      <c r="AB408" s="39"/>
      <c r="AC408" s="32">
        <v>96</v>
      </c>
      <c r="AD408" s="35" t="str">
        <f>IF(Analyse!J101="X",Analyse!H101,"")</f>
        <v/>
      </c>
      <c r="AE408" s="36">
        <f>IF(AD408="",0,IF(Analyse!$H$117=$C$312,SUM(BEREGNING!Q408:Z408),IF(Analyse!$H$117=$D$312,SUM(BEREGNING!R408:Z408),IF(Analyse!$H$117=$E$312,SUM(BEREGNING!S408:Z408),IF(Analyse!$H$117=$F$312,SUM(BEREGNING!T408:Z408),IF(Analyse!$H$117=$G$312,SUM(BEREGNING!U408:Z408),IF(Analyse!$H$117=$H$312,SUM(BEREGNING!V408:Z408),IF(Analyse!$H$117=$I$312,SUM(BEREGNING!W408:Z408),IF(Analyse!$H$117=$J$312,SUM(BEREGNING!X408:Z408),IF(Analyse!$H$117=$K$312,SUM(BEREGNING!Y408:Z408),IF(Analyse!$H$117=$L$312,SUM(BEREGNING!Z408:Z408),"")))))))))))</f>
        <v>0</v>
      </c>
      <c r="AF408" s="29"/>
      <c r="AG408" s="67" t="s">
        <v>68</v>
      </c>
      <c r="AH408" s="67" t="s">
        <v>166</v>
      </c>
      <c r="AI408" s="67"/>
      <c r="AJ408" s="69" t="str">
        <f t="shared" si="838"/>
        <v>Aabenraa</v>
      </c>
      <c r="AK408" s="69" t="str">
        <f t="shared" si="842"/>
        <v>Landkommuner</v>
      </c>
      <c r="AL408" s="69"/>
      <c r="AM408" s="69" t="s">
        <v>108</v>
      </c>
      <c r="AN408" s="69" t="b">
        <f t="shared" si="843"/>
        <v>1</v>
      </c>
      <c r="AO408" s="69" t="b">
        <f t="shared" si="843"/>
        <v>0</v>
      </c>
      <c r="AP408" s="29"/>
      <c r="AQ408" s="36">
        <f t="shared" si="856"/>
        <v>0</v>
      </c>
      <c r="AR408" s="36">
        <f t="shared" ca="1" si="844"/>
        <v>0</v>
      </c>
      <c r="AS408" s="36">
        <f t="shared" ca="1" si="845"/>
        <v>0</v>
      </c>
      <c r="AT408" s="36">
        <f t="shared" ca="1" si="846"/>
        <v>0</v>
      </c>
      <c r="AU408" s="36">
        <f t="shared" ca="1" si="847"/>
        <v>0</v>
      </c>
      <c r="AV408" s="36">
        <f t="shared" ca="1" si="848"/>
        <v>0</v>
      </c>
      <c r="AW408" s="36">
        <f t="shared" ca="1" si="849"/>
        <v>0</v>
      </c>
      <c r="AX408" s="36">
        <f t="shared" ca="1" si="850"/>
        <v>0</v>
      </c>
      <c r="AY408" s="36">
        <f t="shared" ca="1" si="851"/>
        <v>0</v>
      </c>
      <c r="AZ408" s="36">
        <f t="shared" ca="1" si="852"/>
        <v>0</v>
      </c>
      <c r="BA408" s="36">
        <f t="shared" ca="1" si="853"/>
        <v>0</v>
      </c>
      <c r="BB408" s="36">
        <f t="shared" ca="1" si="853"/>
        <v>0</v>
      </c>
      <c r="BC408" s="30"/>
    </row>
    <row r="409" spans="1:55" x14ac:dyDescent="0.25">
      <c r="A409" s="32"/>
      <c r="B409" s="35" t="s">
        <v>109</v>
      </c>
      <c r="C409" s="36">
        <f t="shared" ref="C409:L409" ca="1" si="923">IFERROR(C204-C$107,"")</f>
        <v>0</v>
      </c>
      <c r="D409" s="36">
        <f t="shared" ca="1" si="923"/>
        <v>0</v>
      </c>
      <c r="E409" s="36">
        <f t="shared" ca="1" si="923"/>
        <v>0</v>
      </c>
      <c r="F409" s="36">
        <f t="shared" ca="1" si="923"/>
        <v>0</v>
      </c>
      <c r="G409" s="36">
        <f t="shared" ca="1" si="923"/>
        <v>0</v>
      </c>
      <c r="H409" s="36">
        <f t="shared" ca="1" si="923"/>
        <v>0</v>
      </c>
      <c r="I409" s="36">
        <f t="shared" ca="1" si="923"/>
        <v>0</v>
      </c>
      <c r="J409" s="36">
        <f t="shared" ca="1" si="923"/>
        <v>0</v>
      </c>
      <c r="K409" s="36">
        <f t="shared" ca="1" si="923"/>
        <v>0</v>
      </c>
      <c r="L409" s="36">
        <f t="shared" ca="1" si="923"/>
        <v>0</v>
      </c>
      <c r="M409" s="36">
        <f t="shared" ref="M409:N409" ca="1" si="924">IFERROR(M204-M$107,"")</f>
        <v>0</v>
      </c>
      <c r="N409" s="36" t="str">
        <f t="shared" ca="1" si="924"/>
        <v/>
      </c>
      <c r="O409" s="32"/>
      <c r="P409" s="35" t="s">
        <v>109</v>
      </c>
      <c r="Q409" s="36">
        <f t="shared" ca="1" si="841"/>
        <v>0</v>
      </c>
      <c r="R409" s="36">
        <f t="shared" ca="1" si="885"/>
        <v>0</v>
      </c>
      <c r="S409" s="36">
        <f t="shared" ca="1" si="886"/>
        <v>0</v>
      </c>
      <c r="T409" s="36">
        <f t="shared" ca="1" si="887"/>
        <v>0</v>
      </c>
      <c r="U409" s="36">
        <f t="shared" ca="1" si="888"/>
        <v>0</v>
      </c>
      <c r="V409" s="36">
        <f t="shared" ca="1" si="889"/>
        <v>0</v>
      </c>
      <c r="W409" s="36">
        <f t="shared" ca="1" si="890"/>
        <v>0</v>
      </c>
      <c r="X409" s="36">
        <f t="shared" ca="1" si="891"/>
        <v>0</v>
      </c>
      <c r="Y409" s="36">
        <f t="shared" ca="1" si="892"/>
        <v>0</v>
      </c>
      <c r="Z409" s="36">
        <f t="shared" ca="1" si="892"/>
        <v>0</v>
      </c>
      <c r="AA409" s="39"/>
      <c r="AB409" s="39"/>
      <c r="AC409" s="32">
        <v>97</v>
      </c>
      <c r="AD409" s="35" t="str">
        <f>IF(Analyse!J102="X",Analyse!H102,"")</f>
        <v/>
      </c>
      <c r="AE409" s="36">
        <f>IF(AD409="",0,IF(Analyse!$H$117=$C$312,SUM(BEREGNING!Q409:Z409),IF(Analyse!$H$117=$D$312,SUM(BEREGNING!R409:Z409),IF(Analyse!$H$117=$E$312,SUM(BEREGNING!S409:Z409),IF(Analyse!$H$117=$F$312,SUM(BEREGNING!T409:Z409),IF(Analyse!$H$117=$G$312,SUM(BEREGNING!U409:Z409),IF(Analyse!$H$117=$H$312,SUM(BEREGNING!V409:Z409),IF(Analyse!$H$117=$I$312,SUM(BEREGNING!W409:Z409),IF(Analyse!$H$117=$J$312,SUM(BEREGNING!X409:Z409),IF(Analyse!$H$117=$K$312,SUM(BEREGNING!Y409:Z409),IF(Analyse!$H$117=$L$312,SUM(BEREGNING!Z409:Z409),"")))))))))))</f>
        <v>0</v>
      </c>
      <c r="AF409" s="29"/>
      <c r="AG409" s="67" t="s">
        <v>56</v>
      </c>
      <c r="AH409" s="67" t="s">
        <v>166</v>
      </c>
      <c r="AI409" s="67"/>
      <c r="AJ409" s="69" t="str">
        <f t="shared" si="838"/>
        <v>Aalborg</v>
      </c>
      <c r="AK409" s="69" t="str">
        <f t="shared" si="842"/>
        <v>Storbykommuner</v>
      </c>
      <c r="AL409" s="69"/>
      <c r="AM409" s="69" t="s">
        <v>109</v>
      </c>
      <c r="AN409" s="69" t="b">
        <f t="shared" si="843"/>
        <v>1</v>
      </c>
      <c r="AO409" s="69" t="b">
        <f t="shared" si="843"/>
        <v>0</v>
      </c>
      <c r="AP409" s="29"/>
      <c r="AQ409" s="36">
        <f t="shared" si="856"/>
        <v>0</v>
      </c>
      <c r="AR409" s="36">
        <f t="shared" ca="1" si="844"/>
        <v>0</v>
      </c>
      <c r="AS409" s="36">
        <f t="shared" ca="1" si="845"/>
        <v>0</v>
      </c>
      <c r="AT409" s="36">
        <f t="shared" ca="1" si="846"/>
        <v>0</v>
      </c>
      <c r="AU409" s="36">
        <f t="shared" ca="1" si="847"/>
        <v>0</v>
      </c>
      <c r="AV409" s="36">
        <f t="shared" ca="1" si="848"/>
        <v>0</v>
      </c>
      <c r="AW409" s="36">
        <f t="shared" ca="1" si="849"/>
        <v>0</v>
      </c>
      <c r="AX409" s="36">
        <f t="shared" ca="1" si="850"/>
        <v>0</v>
      </c>
      <c r="AY409" s="36">
        <f t="shared" ca="1" si="851"/>
        <v>0</v>
      </c>
      <c r="AZ409" s="36">
        <f t="shared" ca="1" si="852"/>
        <v>0</v>
      </c>
      <c r="BA409" s="36">
        <f t="shared" ca="1" si="853"/>
        <v>0</v>
      </c>
      <c r="BB409" s="36">
        <f t="shared" ca="1" si="853"/>
        <v>0</v>
      </c>
      <c r="BC409" s="30"/>
    </row>
    <row r="410" spans="1:55" x14ac:dyDescent="0.25">
      <c r="A410" s="32"/>
      <c r="B410" s="35" t="s">
        <v>110</v>
      </c>
      <c r="C410" s="36">
        <f t="shared" ref="C410:L410" ca="1" si="925">IFERROR(C205-C$107,"")</f>
        <v>0</v>
      </c>
      <c r="D410" s="36">
        <f t="shared" ca="1" si="925"/>
        <v>0</v>
      </c>
      <c r="E410" s="36">
        <f t="shared" ca="1" si="925"/>
        <v>0</v>
      </c>
      <c r="F410" s="36">
        <f t="shared" ca="1" si="925"/>
        <v>0</v>
      </c>
      <c r="G410" s="36">
        <f t="shared" ca="1" si="925"/>
        <v>0</v>
      </c>
      <c r="H410" s="36">
        <f t="shared" ca="1" si="925"/>
        <v>0</v>
      </c>
      <c r="I410" s="36">
        <f t="shared" ca="1" si="925"/>
        <v>0</v>
      </c>
      <c r="J410" s="36">
        <f t="shared" ca="1" si="925"/>
        <v>0</v>
      </c>
      <c r="K410" s="36">
        <f t="shared" ca="1" si="925"/>
        <v>0</v>
      </c>
      <c r="L410" s="36">
        <f t="shared" ca="1" si="925"/>
        <v>0</v>
      </c>
      <c r="M410" s="36">
        <f t="shared" ref="M410:N410" ca="1" si="926">IFERROR(M205-M$107,"")</f>
        <v>0</v>
      </c>
      <c r="N410" s="36" t="str">
        <f t="shared" ca="1" si="926"/>
        <v/>
      </c>
      <c r="O410" s="32"/>
      <c r="P410" s="35" t="s">
        <v>110</v>
      </c>
      <c r="Q410" s="36">
        <f t="shared" ca="1" si="841"/>
        <v>0</v>
      </c>
      <c r="R410" s="36">
        <f t="shared" ca="1" si="885"/>
        <v>0</v>
      </c>
      <c r="S410" s="36">
        <f t="shared" ca="1" si="886"/>
        <v>0</v>
      </c>
      <c r="T410" s="36">
        <f t="shared" ca="1" si="887"/>
        <v>0</v>
      </c>
      <c r="U410" s="36">
        <f t="shared" ca="1" si="888"/>
        <v>0</v>
      </c>
      <c r="V410" s="36">
        <f t="shared" ca="1" si="889"/>
        <v>0</v>
      </c>
      <c r="W410" s="36">
        <f t="shared" ca="1" si="890"/>
        <v>0</v>
      </c>
      <c r="X410" s="36">
        <f t="shared" ca="1" si="891"/>
        <v>0</v>
      </c>
      <c r="Y410" s="36">
        <f t="shared" ca="1" si="892"/>
        <v>0</v>
      </c>
      <c r="Z410" s="36">
        <f t="shared" ca="1" si="892"/>
        <v>0</v>
      </c>
      <c r="AA410" s="39"/>
      <c r="AB410" s="39"/>
      <c r="AC410" s="32">
        <v>98</v>
      </c>
      <c r="AD410" s="35" t="str">
        <f>IF(Analyse!J103="X",Analyse!H103,"")</f>
        <v/>
      </c>
      <c r="AE410" s="36">
        <f>IF(AD410="",0,IF(Analyse!$H$117=$C$312,SUM(BEREGNING!Q410:Z410),IF(Analyse!$H$117=$D$312,SUM(BEREGNING!R410:Z410),IF(Analyse!$H$117=$E$312,SUM(BEREGNING!S410:Z410),IF(Analyse!$H$117=$F$312,SUM(BEREGNING!T410:Z410),IF(Analyse!$H$117=$G$312,SUM(BEREGNING!U410:Z410),IF(Analyse!$H$117=$H$312,SUM(BEREGNING!V410:Z410),IF(Analyse!$H$117=$I$312,SUM(BEREGNING!W410:Z410),IF(Analyse!$H$117=$J$312,SUM(BEREGNING!X410:Z410),IF(Analyse!$H$117=$K$312,SUM(BEREGNING!Y410:Z410),IF(Analyse!$H$117=$L$312,SUM(BEREGNING!Z410:Z410),"")))))))))))</f>
        <v>0</v>
      </c>
      <c r="AF410" s="29"/>
      <c r="AG410" s="67" t="s">
        <v>47</v>
      </c>
      <c r="AH410" s="67" t="s">
        <v>166</v>
      </c>
      <c r="AI410" s="67"/>
      <c r="AJ410" s="69" t="str">
        <f t="shared" si="838"/>
        <v>Aarhus</v>
      </c>
      <c r="AK410" s="69" t="str">
        <f t="shared" si="842"/>
        <v>Storbykommuner</v>
      </c>
      <c r="AL410" s="69"/>
      <c r="AM410" s="69" t="s">
        <v>110</v>
      </c>
      <c r="AN410" s="69" t="b">
        <f t="shared" si="843"/>
        <v>1</v>
      </c>
      <c r="AO410" s="69" t="b">
        <f t="shared" si="843"/>
        <v>0</v>
      </c>
      <c r="AP410" s="29"/>
      <c r="AQ410" s="36">
        <f t="shared" si="856"/>
        <v>0</v>
      </c>
      <c r="AR410" s="36">
        <f t="shared" ref="AR410" ca="1" si="927">IF($AQ410="","",C205)</f>
        <v>0</v>
      </c>
      <c r="AS410" s="36">
        <f t="shared" ref="AS410" ca="1" si="928">IF($AQ410="","",D205)</f>
        <v>0</v>
      </c>
      <c r="AT410" s="36">
        <f t="shared" ref="AT410" ca="1" si="929">IF($AQ410="","",E205)</f>
        <v>0</v>
      </c>
      <c r="AU410" s="36">
        <f t="shared" ref="AU410" ca="1" si="930">IF($AQ410="","",F205)</f>
        <v>0</v>
      </c>
      <c r="AV410" s="36">
        <f t="shared" ref="AV410" ca="1" si="931">IF($AQ410="","",G205)</f>
        <v>0</v>
      </c>
      <c r="AW410" s="36">
        <f t="shared" ref="AW410" ca="1" si="932">IF($AQ410="","",H205)</f>
        <v>0</v>
      </c>
      <c r="AX410" s="36">
        <f t="shared" ref="AX410" ca="1" si="933">IF($AQ410="","",I205)</f>
        <v>0</v>
      </c>
      <c r="AY410" s="36">
        <f t="shared" ref="AY410" ca="1" si="934">IF($AQ410="","",J205)</f>
        <v>0</v>
      </c>
      <c r="AZ410" s="36">
        <f t="shared" ref="AZ410" ca="1" si="935">IF($AQ410="","",K205)</f>
        <v>0</v>
      </c>
      <c r="BA410" s="36">
        <f t="shared" ca="1" si="853"/>
        <v>0</v>
      </c>
      <c r="BB410" s="36">
        <f t="shared" ca="1" si="853"/>
        <v>0</v>
      </c>
      <c r="BC410" s="30"/>
    </row>
    <row r="411" spans="1:55" x14ac:dyDescent="0.25">
      <c r="A411" s="29"/>
      <c r="B411" s="30"/>
      <c r="C411" s="30"/>
      <c r="D411" s="30"/>
      <c r="E411" s="30"/>
      <c r="F411" s="30"/>
      <c r="G411" s="30"/>
      <c r="H411" s="30"/>
      <c r="I411" s="30"/>
      <c r="J411" s="30"/>
      <c r="K411" s="30"/>
      <c r="L411" s="30"/>
      <c r="M411" s="30"/>
      <c r="N411" s="30"/>
      <c r="O411" s="29"/>
      <c r="P411" s="30"/>
      <c r="Q411" s="30"/>
      <c r="R411" s="30"/>
      <c r="S411" s="30"/>
      <c r="T411" s="30"/>
      <c r="U411" s="30"/>
      <c r="V411" s="30"/>
      <c r="W411" s="30"/>
      <c r="X411" s="30"/>
      <c r="Y411" s="30"/>
      <c r="Z411" s="30"/>
      <c r="AA411" s="30"/>
      <c r="AB411" s="30"/>
      <c r="AC411" s="29"/>
      <c r="AD411" s="30"/>
      <c r="AE411" s="30"/>
      <c r="AF411" s="29"/>
      <c r="AG411" s="29"/>
      <c r="AH411" s="29"/>
      <c r="AI411" s="29"/>
      <c r="AJ411" s="29"/>
      <c r="AK411" s="29"/>
      <c r="AL411" s="29"/>
      <c r="AM411" s="29"/>
      <c r="AN411" s="29"/>
      <c r="AO411" s="29"/>
      <c r="AP411" s="29"/>
      <c r="AQ411" s="30"/>
      <c r="AR411" s="31">
        <f ca="1">IFERROR(AVERAGE(AR313:AR410),"")</f>
        <v>0</v>
      </c>
      <c r="AS411" s="31">
        <f t="shared" ref="AS411:BA411" ca="1" si="936">IFERROR(AVERAGE(AS313:AS410),"")</f>
        <v>0</v>
      </c>
      <c r="AT411" s="31">
        <f t="shared" ca="1" si="936"/>
        <v>0</v>
      </c>
      <c r="AU411" s="31">
        <f t="shared" ca="1" si="936"/>
        <v>0</v>
      </c>
      <c r="AV411" s="31">
        <f t="shared" ca="1" si="936"/>
        <v>0</v>
      </c>
      <c r="AW411" s="31">
        <f t="shared" ca="1" si="936"/>
        <v>0</v>
      </c>
      <c r="AX411" s="31">
        <f t="shared" ca="1" si="936"/>
        <v>0</v>
      </c>
      <c r="AY411" s="31">
        <f t="shared" ca="1" si="936"/>
        <v>0</v>
      </c>
      <c r="AZ411" s="31">
        <f t="shared" ca="1" si="936"/>
        <v>0</v>
      </c>
      <c r="BA411" s="31">
        <f t="shared" ca="1" si="936"/>
        <v>0</v>
      </c>
      <c r="BB411" s="31">
        <f t="shared" ref="BB411" ca="1" si="937">IFERROR(AVERAGE(BB313:BB410),"")</f>
        <v>0</v>
      </c>
      <c r="BC411" s="30"/>
    </row>
    <row r="412" spans="1:55" x14ac:dyDescent="0.25">
      <c r="A412" s="29"/>
      <c r="B412" s="33" t="s">
        <v>140</v>
      </c>
      <c r="C412" s="33"/>
      <c r="D412" s="33"/>
      <c r="E412" s="33"/>
      <c r="F412" s="33"/>
      <c r="G412" s="33"/>
      <c r="H412" s="33"/>
      <c r="I412" s="33"/>
      <c r="J412" s="33"/>
      <c r="K412" s="33"/>
      <c r="L412" s="33"/>
      <c r="M412" s="33"/>
      <c r="N412" s="33"/>
      <c r="O412" s="29"/>
      <c r="P412" s="33" t="s">
        <v>141</v>
      </c>
      <c r="Q412" s="33"/>
      <c r="R412" s="33"/>
      <c r="S412" s="33"/>
      <c r="T412" s="33"/>
      <c r="U412" s="33"/>
      <c r="V412" s="33"/>
      <c r="W412" s="33"/>
      <c r="X412" s="33"/>
      <c r="Y412" s="33"/>
      <c r="Z412" s="33"/>
      <c r="AA412" s="33"/>
      <c r="AB412" s="33"/>
      <c r="AC412" s="29"/>
      <c r="AD412" s="33" t="str">
        <f>"Sum af "&amp;P412&amp;", fra "&amp;Analyse!$H$117&amp;" til "&amp;Analyse!$H$129</f>
        <v xml:space="preserve">Sum af YDELSESMODTAGER, pr. 1.000 18-66-årige (udvikling i difference fra hele landet), fra  til </v>
      </c>
      <c r="AE412" s="33"/>
      <c r="AF412" s="29"/>
      <c r="AG412" s="29"/>
      <c r="AH412" s="29"/>
      <c r="AI412" s="29"/>
      <c r="AJ412" s="29"/>
      <c r="AK412" s="29"/>
      <c r="AL412" s="29"/>
      <c r="AM412" s="29"/>
      <c r="AN412" s="29"/>
      <c r="AO412" s="29"/>
      <c r="AP412" s="29"/>
      <c r="AQ412" s="33"/>
      <c r="AR412" s="33"/>
      <c r="AS412" s="33"/>
      <c r="AT412" s="33"/>
      <c r="AU412" s="33"/>
      <c r="AV412" s="33"/>
      <c r="AW412" s="33"/>
      <c r="AX412" s="33"/>
      <c r="AY412" s="33"/>
      <c r="AZ412" s="33"/>
      <c r="BA412" s="33"/>
      <c r="BB412" s="33"/>
      <c r="BC412" s="30"/>
    </row>
    <row r="413" spans="1:55" x14ac:dyDescent="0.25">
      <c r="A413" s="29"/>
      <c r="B413" s="34"/>
      <c r="C413" s="34">
        <v>2013</v>
      </c>
      <c r="D413" s="34">
        <v>2014</v>
      </c>
      <c r="E413" s="34">
        <v>2015</v>
      </c>
      <c r="F413" s="34">
        <v>2016</v>
      </c>
      <c r="G413" s="34">
        <v>2017</v>
      </c>
      <c r="H413" s="34">
        <v>2018</v>
      </c>
      <c r="I413" s="34">
        <v>2019</v>
      </c>
      <c r="J413" s="34">
        <v>2020</v>
      </c>
      <c r="K413" s="34">
        <v>2021</v>
      </c>
      <c r="L413" s="34">
        <v>2022</v>
      </c>
      <c r="M413" s="34">
        <v>2023</v>
      </c>
      <c r="N413" s="34">
        <v>2024</v>
      </c>
      <c r="O413" s="29"/>
      <c r="P413" s="34"/>
      <c r="Q413" s="34" t="s">
        <v>133</v>
      </c>
      <c r="R413" s="34" t="s">
        <v>134</v>
      </c>
      <c r="S413" s="34" t="s">
        <v>135</v>
      </c>
      <c r="T413" s="34" t="s">
        <v>136</v>
      </c>
      <c r="U413" s="34" t="s">
        <v>137</v>
      </c>
      <c r="V413" s="34" t="s">
        <v>138</v>
      </c>
      <c r="W413" s="34" t="s">
        <v>139</v>
      </c>
      <c r="X413" s="34" t="s">
        <v>160</v>
      </c>
      <c r="Y413" s="34" t="s">
        <v>161</v>
      </c>
      <c r="Z413" s="34" t="s">
        <v>173</v>
      </c>
      <c r="AA413" s="34" t="s">
        <v>174</v>
      </c>
      <c r="AB413" s="34" t="s">
        <v>173</v>
      </c>
      <c r="AC413" s="29"/>
      <c r="AD413" s="34"/>
      <c r="AE413" s="34" t="str">
        <f>AD412</f>
        <v xml:space="preserve">Sum af YDELSESMODTAGER, pr. 1.000 18-66-årige (udvikling i difference fra hele landet), fra  til </v>
      </c>
      <c r="AF413" s="29"/>
      <c r="AG413" s="29"/>
      <c r="AH413" s="29"/>
      <c r="AI413" s="29"/>
      <c r="AJ413" s="29"/>
      <c r="AK413" s="29"/>
      <c r="AL413" s="29"/>
      <c r="AM413" s="29"/>
      <c r="AN413" s="29"/>
      <c r="AO413" s="29"/>
      <c r="AP413" s="29"/>
      <c r="AQ413" s="34"/>
      <c r="AR413" s="34">
        <v>2013</v>
      </c>
      <c r="AS413" s="34">
        <v>2014</v>
      </c>
      <c r="AT413" s="34">
        <v>2015</v>
      </c>
      <c r="AU413" s="34">
        <v>2016</v>
      </c>
      <c r="AV413" s="34">
        <v>2017</v>
      </c>
      <c r="AW413" s="34">
        <v>2018</v>
      </c>
      <c r="AX413" s="34">
        <v>2019</v>
      </c>
      <c r="AY413" s="34">
        <v>2020</v>
      </c>
      <c r="AZ413" s="34">
        <v>2021</v>
      </c>
      <c r="BA413" s="34">
        <v>2022</v>
      </c>
      <c r="BB413" s="34">
        <v>2022</v>
      </c>
      <c r="BC413" s="30"/>
    </row>
    <row r="414" spans="1:55" x14ac:dyDescent="0.25">
      <c r="A414" s="32"/>
      <c r="B414" s="35" t="s">
        <v>13</v>
      </c>
      <c r="C414" s="36">
        <f t="shared" ref="C414:K414" ca="1" si="938">IFERROR(AE108-AE$107,"")</f>
        <v>0</v>
      </c>
      <c r="D414" s="36">
        <f t="shared" ca="1" si="938"/>
        <v>0</v>
      </c>
      <c r="E414" s="36">
        <f t="shared" ca="1" si="938"/>
        <v>0</v>
      </c>
      <c r="F414" s="36">
        <f t="shared" ca="1" si="938"/>
        <v>0</v>
      </c>
      <c r="G414" s="36">
        <f t="shared" ca="1" si="938"/>
        <v>0</v>
      </c>
      <c r="H414" s="36">
        <f t="shared" ca="1" si="938"/>
        <v>0</v>
      </c>
      <c r="I414" s="36">
        <f t="shared" ca="1" si="938"/>
        <v>0</v>
      </c>
      <c r="J414" s="36">
        <f t="shared" ca="1" si="938"/>
        <v>0</v>
      </c>
      <c r="K414" s="36">
        <f t="shared" ca="1" si="938"/>
        <v>0</v>
      </c>
      <c r="L414" s="36">
        <f t="shared" ref="L414" ca="1" si="939">IFERROR(AN108-AN$107,"")</f>
        <v>0</v>
      </c>
      <c r="M414" s="36">
        <f ca="1">IFERROR(AO108-AO$107,"")</f>
        <v>0</v>
      </c>
      <c r="N414" s="36" t="str">
        <f>IFERROR(AQ108-AQ$107,"")</f>
        <v/>
      </c>
      <c r="O414" s="32"/>
      <c r="P414" s="35" t="s">
        <v>13</v>
      </c>
      <c r="Q414" s="36">
        <f ca="1">IFERROR(D414-C414,"")</f>
        <v>0</v>
      </c>
      <c r="R414" s="36">
        <f t="shared" ref="R414:Z429" ca="1" si="940">IFERROR(E414-D414,"")</f>
        <v>0</v>
      </c>
      <c r="S414" s="36">
        <f t="shared" ca="1" si="940"/>
        <v>0</v>
      </c>
      <c r="T414" s="36">
        <f t="shared" ca="1" si="940"/>
        <v>0</v>
      </c>
      <c r="U414" s="36">
        <f t="shared" ca="1" si="940"/>
        <v>0</v>
      </c>
      <c r="V414" s="36">
        <f t="shared" ca="1" si="940"/>
        <v>0</v>
      </c>
      <c r="W414" s="36">
        <f t="shared" ca="1" si="940"/>
        <v>0</v>
      </c>
      <c r="X414" s="36">
        <f t="shared" ca="1" si="940"/>
        <v>0</v>
      </c>
      <c r="Y414" s="36">
        <f t="shared" ca="1" si="940"/>
        <v>0</v>
      </c>
      <c r="Z414" s="36">
        <f ca="1">IFERROR(M414-L414,"")</f>
        <v>0</v>
      </c>
      <c r="AA414" s="39"/>
      <c r="AB414" s="39"/>
      <c r="AC414" s="32">
        <v>1</v>
      </c>
      <c r="AD414" s="35" t="str">
        <f t="shared" ref="AD414:AD445" si="941">IF(AD313="","",AD313)</f>
        <v/>
      </c>
      <c r="AE414" s="36">
        <f>IF(AD414="",0,IF(Analyse!$H$117=$C$312,SUM(BEREGNING!Q414:Z414),IF(Analyse!$H$117=$D$312,SUM(BEREGNING!R414:Z414),IF(Analyse!$H$117=$E$312,SUM(BEREGNING!S414:Z414),IF(Analyse!$H$117=$F$312,SUM(BEREGNING!T414:Z414),IF(Analyse!$H$117=$G$312,SUM(BEREGNING!U414:Z414),IF(Analyse!$H$117=$H$312,SUM(BEREGNING!V414:Z414),IF(Analyse!$H$117=$I$312,SUM(BEREGNING!W414:Z414),IF(Analyse!$H$117=$J$312,SUM(BEREGNING!X414:Z414),IF(Analyse!$H$117=$K$312,SUM(BEREGNING!Z414),""))))))))))</f>
        <v>0</v>
      </c>
      <c r="AF414" s="29"/>
      <c r="AG414" s="29"/>
      <c r="AH414" s="29"/>
      <c r="AI414" s="29"/>
      <c r="AJ414" s="29"/>
      <c r="AK414" s="29"/>
      <c r="AL414" s="29"/>
      <c r="AM414" s="29"/>
      <c r="AN414" s="29"/>
      <c r="AO414" s="29"/>
      <c r="AP414" s="29"/>
      <c r="AQ414" s="36">
        <f>AE414</f>
        <v>0</v>
      </c>
      <c r="AR414" s="36">
        <f ca="1">IF($AQ414="","",AE108)</f>
        <v>0</v>
      </c>
      <c r="AS414" s="36">
        <f ca="1">IF($AQ414="","",AF108)</f>
        <v>0</v>
      </c>
      <c r="AT414" s="36">
        <f ca="1">IF($AQ414="","",AG108)</f>
        <v>0</v>
      </c>
      <c r="AU414" s="36">
        <f ca="1">IF($AQ414="","",AH108)</f>
        <v>0</v>
      </c>
      <c r="AV414" s="36">
        <f ca="1">IF($AQ414="","",AI108)</f>
        <v>0</v>
      </c>
      <c r="AW414" s="36">
        <f ca="1">IF($AQ414="","",AJ108)</f>
        <v>0</v>
      </c>
      <c r="AX414" s="36">
        <f ca="1">IF($AQ414="","",AK108)</f>
        <v>0</v>
      </c>
      <c r="AY414" s="36">
        <f ca="1">IF($AQ414="","",AL108)</f>
        <v>0</v>
      </c>
      <c r="AZ414" s="36">
        <f ca="1">IF($AQ414="","",AM108)</f>
        <v>0</v>
      </c>
      <c r="BA414" s="36">
        <f ca="1">IF($AQ414="","",AN108)</f>
        <v>0</v>
      </c>
      <c r="BB414" s="36">
        <f ca="1">IF($AQ414="","",AO108)</f>
        <v>0</v>
      </c>
      <c r="BC414" s="30"/>
    </row>
    <row r="415" spans="1:55" x14ac:dyDescent="0.25">
      <c r="A415" s="32"/>
      <c r="B415" s="35" t="s">
        <v>14</v>
      </c>
      <c r="C415" s="36">
        <f t="shared" ref="C415:C478" ca="1" si="942">IFERROR(AE109-AE$107,"")</f>
        <v>0</v>
      </c>
      <c r="D415" s="36">
        <f t="shared" ref="D415:D478" ca="1" si="943">IFERROR(AF109-AF$107,"")</f>
        <v>0</v>
      </c>
      <c r="E415" s="36">
        <f t="shared" ref="E415:E478" ca="1" si="944">IFERROR(AG109-AG$107,"")</f>
        <v>0</v>
      </c>
      <c r="F415" s="36">
        <f t="shared" ref="F415:F478" ca="1" si="945">IFERROR(AH109-AH$107,"")</f>
        <v>0</v>
      </c>
      <c r="G415" s="36">
        <f t="shared" ref="G415:G478" ca="1" si="946">IFERROR(AI109-AI$107,"")</f>
        <v>0</v>
      </c>
      <c r="H415" s="36">
        <f t="shared" ref="H415:H478" ca="1" si="947">IFERROR(AJ109-AJ$107,"")</f>
        <v>0</v>
      </c>
      <c r="I415" s="36">
        <f t="shared" ref="I415:I478" ca="1" si="948">IFERROR(AK109-AK$107,"")</f>
        <v>0</v>
      </c>
      <c r="J415" s="36">
        <f t="shared" ref="J415:J478" ca="1" si="949">IFERROR(AL109-AL$107,"")</f>
        <v>0</v>
      </c>
      <c r="K415" s="36">
        <f t="shared" ref="K415:K478" ca="1" si="950">IFERROR(AM109-AM$107,"")</f>
        <v>0</v>
      </c>
      <c r="L415" s="36">
        <f t="shared" ref="L415:L478" ca="1" si="951">IFERROR(AN109-AN$107,"")</f>
        <v>0</v>
      </c>
      <c r="M415" s="36">
        <f t="shared" ref="M415:M478" ca="1" si="952">IFERROR(AO109-AO$107,"")</f>
        <v>0</v>
      </c>
      <c r="N415" s="36" t="str">
        <f>IFERROR(AQ109-AQ$107,"")</f>
        <v/>
      </c>
      <c r="O415" s="32"/>
      <c r="P415" s="35" t="s">
        <v>14</v>
      </c>
      <c r="Q415" s="36">
        <f t="shared" ref="Q415:Q478" ca="1" si="953">IFERROR(D415-C415,"")</f>
        <v>0</v>
      </c>
      <c r="R415" s="36">
        <f t="shared" ca="1" si="940"/>
        <v>0</v>
      </c>
      <c r="S415" s="36">
        <f t="shared" ca="1" si="940"/>
        <v>0</v>
      </c>
      <c r="T415" s="36">
        <f t="shared" ca="1" si="940"/>
        <v>0</v>
      </c>
      <c r="U415" s="36">
        <f t="shared" ca="1" si="940"/>
        <v>0</v>
      </c>
      <c r="V415" s="36">
        <f t="shared" ca="1" si="940"/>
        <v>0</v>
      </c>
      <c r="W415" s="36">
        <f t="shared" ca="1" si="940"/>
        <v>0</v>
      </c>
      <c r="X415" s="36">
        <f t="shared" ca="1" si="940"/>
        <v>0</v>
      </c>
      <c r="Y415" s="36">
        <f t="shared" ca="1" si="940"/>
        <v>0</v>
      </c>
      <c r="Z415" s="36">
        <f t="shared" ca="1" si="940"/>
        <v>0</v>
      </c>
      <c r="AA415" s="39"/>
      <c r="AB415" s="39"/>
      <c r="AC415" s="32">
        <v>2</v>
      </c>
      <c r="AD415" s="35" t="str">
        <f t="shared" si="941"/>
        <v/>
      </c>
      <c r="AE415" s="36">
        <f>IF(AD415="",0,IF(Analyse!$H$117=$C$312,SUM(BEREGNING!Q415:Z415),IF(Analyse!$H$117=$D$312,SUM(BEREGNING!R415:Z415),IF(Analyse!$H$117=$E$312,SUM(BEREGNING!S415:Z415),IF(Analyse!$H$117=$F$312,SUM(BEREGNING!T415:Z415),IF(Analyse!$H$117=$G$312,SUM(BEREGNING!U415:Z415),IF(Analyse!$H$117=$H$312,SUM(BEREGNING!V415:Z415),IF(Analyse!$H$117=$I$312,SUM(BEREGNING!W415:Z415),IF(Analyse!$H$117=$J$312,SUM(BEREGNING!X415:Z415),IF(Analyse!$H$117=$K$312,SUM(BEREGNING!Z415),""))))))))))</f>
        <v>0</v>
      </c>
      <c r="AF415" s="29"/>
      <c r="AG415" s="29"/>
      <c r="AH415" s="29"/>
      <c r="AI415" s="29"/>
      <c r="AJ415" s="29"/>
      <c r="AK415" s="29"/>
      <c r="AL415" s="29"/>
      <c r="AM415" s="29"/>
      <c r="AN415" s="29"/>
      <c r="AO415" s="29"/>
      <c r="AP415" s="29"/>
      <c r="AQ415" s="36">
        <f t="shared" ref="AQ415:AQ478" si="954">AE415</f>
        <v>0</v>
      </c>
      <c r="AR415" s="36">
        <f t="shared" ref="AR415:AR478" ca="1" si="955">IF($AQ415="","",AE109)</f>
        <v>0</v>
      </c>
      <c r="AS415" s="36">
        <f t="shared" ref="AS415:AS478" ca="1" si="956">IF($AQ415="","",AF109)</f>
        <v>0</v>
      </c>
      <c r="AT415" s="36">
        <f t="shared" ref="AT415:AT478" ca="1" si="957">IF($AQ415="","",AG109)</f>
        <v>0</v>
      </c>
      <c r="AU415" s="36">
        <f t="shared" ref="AU415:AU478" ca="1" si="958">IF($AQ415="","",AH109)</f>
        <v>0</v>
      </c>
      <c r="AV415" s="36">
        <f t="shared" ref="AV415:AV478" ca="1" si="959">IF($AQ415="","",AI109)</f>
        <v>0</v>
      </c>
      <c r="AW415" s="36">
        <f t="shared" ref="AW415:AW478" ca="1" si="960">IF($AQ415="","",AJ109)</f>
        <v>0</v>
      </c>
      <c r="AX415" s="36">
        <f t="shared" ref="AX415:AX478" ca="1" si="961">IF($AQ415="","",AK109)</f>
        <v>0</v>
      </c>
      <c r="AY415" s="36">
        <f t="shared" ref="AY415:AY478" ca="1" si="962">IF($AQ415="","",AL109)</f>
        <v>0</v>
      </c>
      <c r="AZ415" s="36">
        <f t="shared" ref="AZ415:AZ478" ca="1" si="963">IF($AQ415="","",AM109)</f>
        <v>0</v>
      </c>
      <c r="BA415" s="36">
        <f t="shared" ref="BA415:BB478" ca="1" si="964">IF($AQ415="","",AN109)</f>
        <v>0</v>
      </c>
      <c r="BB415" s="36">
        <f t="shared" ca="1" si="964"/>
        <v>0</v>
      </c>
      <c r="BC415" s="30"/>
    </row>
    <row r="416" spans="1:55" x14ac:dyDescent="0.25">
      <c r="A416" s="32"/>
      <c r="B416" s="35" t="s">
        <v>15</v>
      </c>
      <c r="C416" s="36">
        <f t="shared" ca="1" si="942"/>
        <v>0</v>
      </c>
      <c r="D416" s="36">
        <f t="shared" ca="1" si="943"/>
        <v>0</v>
      </c>
      <c r="E416" s="36">
        <f t="shared" ca="1" si="944"/>
        <v>0</v>
      </c>
      <c r="F416" s="36">
        <f t="shared" ca="1" si="945"/>
        <v>0</v>
      </c>
      <c r="G416" s="36">
        <f t="shared" ca="1" si="946"/>
        <v>0</v>
      </c>
      <c r="H416" s="36">
        <f t="shared" ca="1" si="947"/>
        <v>0</v>
      </c>
      <c r="I416" s="36">
        <f t="shared" ca="1" si="948"/>
        <v>0</v>
      </c>
      <c r="J416" s="36">
        <f t="shared" ca="1" si="949"/>
        <v>0</v>
      </c>
      <c r="K416" s="36">
        <f t="shared" ca="1" si="950"/>
        <v>0</v>
      </c>
      <c r="L416" s="36">
        <f t="shared" ca="1" si="951"/>
        <v>0</v>
      </c>
      <c r="M416" s="36">
        <f t="shared" ca="1" si="952"/>
        <v>0</v>
      </c>
      <c r="N416" s="36" t="str">
        <f>IFERROR(AQ110-AQ$107,"")</f>
        <v/>
      </c>
      <c r="O416" s="32"/>
      <c r="P416" s="35" t="s">
        <v>15</v>
      </c>
      <c r="Q416" s="36">
        <f t="shared" ca="1" si="953"/>
        <v>0</v>
      </c>
      <c r="R416" s="36">
        <f t="shared" ca="1" si="940"/>
        <v>0</v>
      </c>
      <c r="S416" s="36">
        <f t="shared" ca="1" si="940"/>
        <v>0</v>
      </c>
      <c r="T416" s="36">
        <f t="shared" ca="1" si="940"/>
        <v>0</v>
      </c>
      <c r="U416" s="36">
        <f t="shared" ca="1" si="940"/>
        <v>0</v>
      </c>
      <c r="V416" s="36">
        <f t="shared" ca="1" si="940"/>
        <v>0</v>
      </c>
      <c r="W416" s="36">
        <f t="shared" ca="1" si="940"/>
        <v>0</v>
      </c>
      <c r="X416" s="36">
        <f t="shared" ca="1" si="940"/>
        <v>0</v>
      </c>
      <c r="Y416" s="36">
        <f t="shared" ca="1" si="940"/>
        <v>0</v>
      </c>
      <c r="Z416" s="36">
        <f t="shared" ca="1" si="940"/>
        <v>0</v>
      </c>
      <c r="AA416" s="39"/>
      <c r="AB416" s="39"/>
      <c r="AC416" s="32">
        <v>3</v>
      </c>
      <c r="AD416" s="35" t="str">
        <f t="shared" si="941"/>
        <v/>
      </c>
      <c r="AE416" s="36">
        <f>IF(AD416="",0,IF(Analyse!$H$117=$C$312,SUM(BEREGNING!Q416:Z416),IF(Analyse!$H$117=$D$312,SUM(BEREGNING!R416:Z416),IF(Analyse!$H$117=$E$312,SUM(BEREGNING!S416:Z416),IF(Analyse!$H$117=$F$312,SUM(BEREGNING!T416:Z416),IF(Analyse!$H$117=$G$312,SUM(BEREGNING!U416:Z416),IF(Analyse!$H$117=$H$312,SUM(BEREGNING!V416:Z416),IF(Analyse!$H$117=$I$312,SUM(BEREGNING!W416:Z416),IF(Analyse!$H$117=$J$312,SUM(BEREGNING!X416:Z416),IF(Analyse!$H$117=$K$312,SUM(BEREGNING!Z416),""))))))))))</f>
        <v>0</v>
      </c>
      <c r="AF416" s="29"/>
      <c r="AG416" s="29"/>
      <c r="AH416" s="29"/>
      <c r="AI416" s="29"/>
      <c r="AJ416" s="29"/>
      <c r="AK416" s="29"/>
      <c r="AL416" s="29"/>
      <c r="AM416" s="29"/>
      <c r="AN416" s="29"/>
      <c r="AO416" s="29"/>
      <c r="AP416" s="29"/>
      <c r="AQ416" s="36">
        <f t="shared" si="954"/>
        <v>0</v>
      </c>
      <c r="AR416" s="36">
        <f t="shared" ca="1" si="955"/>
        <v>0</v>
      </c>
      <c r="AS416" s="36">
        <f t="shared" ca="1" si="956"/>
        <v>0</v>
      </c>
      <c r="AT416" s="36">
        <f t="shared" ca="1" si="957"/>
        <v>0</v>
      </c>
      <c r="AU416" s="36">
        <f t="shared" ca="1" si="958"/>
        <v>0</v>
      </c>
      <c r="AV416" s="36">
        <f t="shared" ca="1" si="959"/>
        <v>0</v>
      </c>
      <c r="AW416" s="36">
        <f t="shared" ca="1" si="960"/>
        <v>0</v>
      </c>
      <c r="AX416" s="36">
        <f t="shared" ca="1" si="961"/>
        <v>0</v>
      </c>
      <c r="AY416" s="36">
        <f t="shared" ca="1" si="962"/>
        <v>0</v>
      </c>
      <c r="AZ416" s="36">
        <f t="shared" ca="1" si="963"/>
        <v>0</v>
      </c>
      <c r="BA416" s="36">
        <f t="shared" ca="1" si="964"/>
        <v>0</v>
      </c>
      <c r="BB416" s="36">
        <f t="shared" ca="1" si="964"/>
        <v>0</v>
      </c>
      <c r="BC416" s="30"/>
    </row>
    <row r="417" spans="1:55" x14ac:dyDescent="0.25">
      <c r="A417" s="32"/>
      <c r="B417" s="35" t="s">
        <v>16</v>
      </c>
      <c r="C417" s="36">
        <f t="shared" ca="1" si="942"/>
        <v>0</v>
      </c>
      <c r="D417" s="36">
        <f t="shared" ca="1" si="943"/>
        <v>0</v>
      </c>
      <c r="E417" s="36">
        <f t="shared" ca="1" si="944"/>
        <v>0</v>
      </c>
      <c r="F417" s="36">
        <f t="shared" ca="1" si="945"/>
        <v>0</v>
      </c>
      <c r="G417" s="36">
        <f t="shared" ca="1" si="946"/>
        <v>0</v>
      </c>
      <c r="H417" s="36">
        <f t="shared" ca="1" si="947"/>
        <v>0</v>
      </c>
      <c r="I417" s="36">
        <f t="shared" ca="1" si="948"/>
        <v>0</v>
      </c>
      <c r="J417" s="36">
        <f t="shared" ca="1" si="949"/>
        <v>0</v>
      </c>
      <c r="K417" s="36">
        <f t="shared" ca="1" si="950"/>
        <v>0</v>
      </c>
      <c r="L417" s="36">
        <f t="shared" ca="1" si="951"/>
        <v>0</v>
      </c>
      <c r="M417" s="36">
        <f t="shared" ca="1" si="952"/>
        <v>0</v>
      </c>
      <c r="N417" s="36" t="str">
        <f>IFERROR(AQ111-AQ$107,"")</f>
        <v/>
      </c>
      <c r="O417" s="32"/>
      <c r="P417" s="35" t="s">
        <v>16</v>
      </c>
      <c r="Q417" s="36">
        <f t="shared" ca="1" si="953"/>
        <v>0</v>
      </c>
      <c r="R417" s="36">
        <f t="shared" ca="1" si="940"/>
        <v>0</v>
      </c>
      <c r="S417" s="36">
        <f t="shared" ca="1" si="940"/>
        <v>0</v>
      </c>
      <c r="T417" s="36">
        <f t="shared" ca="1" si="940"/>
        <v>0</v>
      </c>
      <c r="U417" s="36">
        <f t="shared" ca="1" si="940"/>
        <v>0</v>
      </c>
      <c r="V417" s="36">
        <f t="shared" ca="1" si="940"/>
        <v>0</v>
      </c>
      <c r="W417" s="36">
        <f t="shared" ca="1" si="940"/>
        <v>0</v>
      </c>
      <c r="X417" s="36">
        <f t="shared" ca="1" si="940"/>
        <v>0</v>
      </c>
      <c r="Y417" s="36">
        <f t="shared" ca="1" si="940"/>
        <v>0</v>
      </c>
      <c r="Z417" s="36">
        <f t="shared" ca="1" si="940"/>
        <v>0</v>
      </c>
      <c r="AA417" s="39"/>
      <c r="AB417" s="39"/>
      <c r="AC417" s="32">
        <v>4</v>
      </c>
      <c r="AD417" s="35" t="str">
        <f t="shared" si="941"/>
        <v/>
      </c>
      <c r="AE417" s="36">
        <f>IF(AD417="",0,IF(Analyse!$H$117=$C$312,SUM(BEREGNING!Q417:Z417),IF(Analyse!$H$117=$D$312,SUM(BEREGNING!R417:Z417),IF(Analyse!$H$117=$E$312,SUM(BEREGNING!S417:Z417),IF(Analyse!$H$117=$F$312,SUM(BEREGNING!T417:Z417),IF(Analyse!$H$117=$G$312,SUM(BEREGNING!U417:Z417),IF(Analyse!$H$117=$H$312,SUM(BEREGNING!V417:Z417),IF(Analyse!$H$117=$I$312,SUM(BEREGNING!W417:Z417),IF(Analyse!$H$117=$J$312,SUM(BEREGNING!X417:Z417),IF(Analyse!$H$117=$K$312,SUM(BEREGNING!Z417),""))))))))))</f>
        <v>0</v>
      </c>
      <c r="AF417" s="29"/>
      <c r="AG417" s="29"/>
      <c r="AH417" s="29"/>
      <c r="AI417" s="29"/>
      <c r="AJ417" s="29"/>
      <c r="AK417" s="29"/>
      <c r="AL417" s="29"/>
      <c r="AM417" s="29"/>
      <c r="AN417" s="29"/>
      <c r="AO417" s="29"/>
      <c r="AP417" s="29"/>
      <c r="AQ417" s="36">
        <f t="shared" si="954"/>
        <v>0</v>
      </c>
      <c r="AR417" s="36">
        <f t="shared" ca="1" si="955"/>
        <v>0</v>
      </c>
      <c r="AS417" s="36">
        <f t="shared" ca="1" si="956"/>
        <v>0</v>
      </c>
      <c r="AT417" s="36">
        <f t="shared" ca="1" si="957"/>
        <v>0</v>
      </c>
      <c r="AU417" s="36">
        <f t="shared" ca="1" si="958"/>
        <v>0</v>
      </c>
      <c r="AV417" s="36">
        <f t="shared" ca="1" si="959"/>
        <v>0</v>
      </c>
      <c r="AW417" s="36">
        <f t="shared" ca="1" si="960"/>
        <v>0</v>
      </c>
      <c r="AX417" s="36">
        <f t="shared" ca="1" si="961"/>
        <v>0</v>
      </c>
      <c r="AY417" s="36">
        <f t="shared" ca="1" si="962"/>
        <v>0</v>
      </c>
      <c r="AZ417" s="36">
        <f t="shared" ca="1" si="963"/>
        <v>0</v>
      </c>
      <c r="BA417" s="36">
        <f t="shared" ca="1" si="964"/>
        <v>0</v>
      </c>
      <c r="BB417" s="36">
        <f t="shared" ca="1" si="964"/>
        <v>0</v>
      </c>
      <c r="BC417" s="30"/>
    </row>
    <row r="418" spans="1:55" x14ac:dyDescent="0.25">
      <c r="A418" s="32"/>
      <c r="B418" s="35" t="s">
        <v>17</v>
      </c>
      <c r="C418" s="36">
        <f t="shared" ca="1" si="942"/>
        <v>0</v>
      </c>
      <c r="D418" s="36">
        <f t="shared" ca="1" si="943"/>
        <v>0</v>
      </c>
      <c r="E418" s="36">
        <f t="shared" ca="1" si="944"/>
        <v>0</v>
      </c>
      <c r="F418" s="36">
        <f t="shared" ca="1" si="945"/>
        <v>0</v>
      </c>
      <c r="G418" s="36">
        <f t="shared" ca="1" si="946"/>
        <v>0</v>
      </c>
      <c r="H418" s="36">
        <f t="shared" ca="1" si="947"/>
        <v>0</v>
      </c>
      <c r="I418" s="36">
        <f t="shared" ca="1" si="948"/>
        <v>0</v>
      </c>
      <c r="J418" s="36">
        <f t="shared" ca="1" si="949"/>
        <v>0</v>
      </c>
      <c r="K418" s="36">
        <f t="shared" ca="1" si="950"/>
        <v>0</v>
      </c>
      <c r="L418" s="36">
        <f t="shared" ca="1" si="951"/>
        <v>0</v>
      </c>
      <c r="M418" s="36">
        <f t="shared" ca="1" si="952"/>
        <v>0</v>
      </c>
      <c r="N418" s="36" t="str">
        <f>IFERROR(AQ112-AQ$107,"")</f>
        <v/>
      </c>
      <c r="O418" s="32"/>
      <c r="P418" s="35" t="s">
        <v>17</v>
      </c>
      <c r="Q418" s="36">
        <f t="shared" ca="1" si="953"/>
        <v>0</v>
      </c>
      <c r="R418" s="36">
        <f t="shared" ca="1" si="940"/>
        <v>0</v>
      </c>
      <c r="S418" s="36">
        <f t="shared" ca="1" si="940"/>
        <v>0</v>
      </c>
      <c r="T418" s="36">
        <f t="shared" ca="1" si="940"/>
        <v>0</v>
      </c>
      <c r="U418" s="36">
        <f t="shared" ca="1" si="940"/>
        <v>0</v>
      </c>
      <c r="V418" s="36">
        <f t="shared" ca="1" si="940"/>
        <v>0</v>
      </c>
      <c r="W418" s="36">
        <f t="shared" ca="1" si="940"/>
        <v>0</v>
      </c>
      <c r="X418" s="36">
        <f t="shared" ca="1" si="940"/>
        <v>0</v>
      </c>
      <c r="Y418" s="36">
        <f t="shared" ca="1" si="940"/>
        <v>0</v>
      </c>
      <c r="Z418" s="36">
        <f t="shared" ca="1" si="940"/>
        <v>0</v>
      </c>
      <c r="AA418" s="39"/>
      <c r="AB418" s="39"/>
      <c r="AC418" s="32">
        <v>5</v>
      </c>
      <c r="AD418" s="35" t="str">
        <f t="shared" si="941"/>
        <v/>
      </c>
      <c r="AE418" s="36">
        <f>IF(AD418="",0,IF(Analyse!$H$117=$C$312,SUM(BEREGNING!Q418:Z418),IF(Analyse!$H$117=$D$312,SUM(BEREGNING!R418:Z418),IF(Analyse!$H$117=$E$312,SUM(BEREGNING!S418:Z418),IF(Analyse!$H$117=$F$312,SUM(BEREGNING!T418:Z418),IF(Analyse!$H$117=$G$312,SUM(BEREGNING!U418:Z418),IF(Analyse!$H$117=$H$312,SUM(BEREGNING!V418:Z418),IF(Analyse!$H$117=$I$312,SUM(BEREGNING!W418:Z418),IF(Analyse!$H$117=$J$312,SUM(BEREGNING!X418:Z418),IF(Analyse!$H$117=$K$312,SUM(BEREGNING!Z418),""))))))))))</f>
        <v>0</v>
      </c>
      <c r="AF418" s="29"/>
      <c r="AG418" s="29"/>
      <c r="AH418" s="29"/>
      <c r="AI418" s="29"/>
      <c r="AJ418" s="29"/>
      <c r="AK418" s="29"/>
      <c r="AL418" s="29"/>
      <c r="AM418" s="29"/>
      <c r="AN418" s="29"/>
      <c r="AO418" s="29"/>
      <c r="AP418" s="29"/>
      <c r="AQ418" s="36">
        <f t="shared" si="954"/>
        <v>0</v>
      </c>
      <c r="AR418" s="36">
        <f t="shared" ca="1" si="955"/>
        <v>0</v>
      </c>
      <c r="AS418" s="36">
        <f t="shared" ca="1" si="956"/>
        <v>0</v>
      </c>
      <c r="AT418" s="36">
        <f t="shared" ca="1" si="957"/>
        <v>0</v>
      </c>
      <c r="AU418" s="36">
        <f t="shared" ca="1" si="958"/>
        <v>0</v>
      </c>
      <c r="AV418" s="36">
        <f t="shared" ca="1" si="959"/>
        <v>0</v>
      </c>
      <c r="AW418" s="36">
        <f t="shared" ca="1" si="960"/>
        <v>0</v>
      </c>
      <c r="AX418" s="36">
        <f t="shared" ca="1" si="961"/>
        <v>0</v>
      </c>
      <c r="AY418" s="36">
        <f t="shared" ca="1" si="962"/>
        <v>0</v>
      </c>
      <c r="AZ418" s="36">
        <f t="shared" ca="1" si="963"/>
        <v>0</v>
      </c>
      <c r="BA418" s="36">
        <f t="shared" ca="1" si="964"/>
        <v>0</v>
      </c>
      <c r="BB418" s="36">
        <f t="shared" ca="1" si="964"/>
        <v>0</v>
      </c>
      <c r="BC418" s="30"/>
    </row>
    <row r="419" spans="1:55" x14ac:dyDescent="0.25">
      <c r="A419" s="32"/>
      <c r="B419" s="35" t="s">
        <v>18</v>
      </c>
      <c r="C419" s="36">
        <f t="shared" ca="1" si="942"/>
        <v>0</v>
      </c>
      <c r="D419" s="36">
        <f t="shared" ca="1" si="943"/>
        <v>0</v>
      </c>
      <c r="E419" s="36">
        <f t="shared" ca="1" si="944"/>
        <v>0</v>
      </c>
      <c r="F419" s="36">
        <f t="shared" ca="1" si="945"/>
        <v>0</v>
      </c>
      <c r="G419" s="36">
        <f t="shared" ca="1" si="946"/>
        <v>0</v>
      </c>
      <c r="H419" s="36">
        <f t="shared" ca="1" si="947"/>
        <v>0</v>
      </c>
      <c r="I419" s="36">
        <f t="shared" ca="1" si="948"/>
        <v>0</v>
      </c>
      <c r="J419" s="36">
        <f t="shared" ca="1" si="949"/>
        <v>0</v>
      </c>
      <c r="K419" s="36">
        <f t="shared" ca="1" si="950"/>
        <v>0</v>
      </c>
      <c r="L419" s="36">
        <f t="shared" ca="1" si="951"/>
        <v>0</v>
      </c>
      <c r="M419" s="36">
        <f t="shared" ca="1" si="952"/>
        <v>0</v>
      </c>
      <c r="N419" s="36" t="str">
        <f>IFERROR(AQ113-AQ$107,"")</f>
        <v/>
      </c>
      <c r="O419" s="32"/>
      <c r="P419" s="35" t="s">
        <v>18</v>
      </c>
      <c r="Q419" s="36">
        <f t="shared" ca="1" si="953"/>
        <v>0</v>
      </c>
      <c r="R419" s="36">
        <f t="shared" ca="1" si="940"/>
        <v>0</v>
      </c>
      <c r="S419" s="36">
        <f t="shared" ca="1" si="940"/>
        <v>0</v>
      </c>
      <c r="T419" s="36">
        <f t="shared" ca="1" si="940"/>
        <v>0</v>
      </c>
      <c r="U419" s="36">
        <f t="shared" ca="1" si="940"/>
        <v>0</v>
      </c>
      <c r="V419" s="36">
        <f t="shared" ca="1" si="940"/>
        <v>0</v>
      </c>
      <c r="W419" s="36">
        <f t="shared" ca="1" si="940"/>
        <v>0</v>
      </c>
      <c r="X419" s="36">
        <f t="shared" ca="1" si="940"/>
        <v>0</v>
      </c>
      <c r="Y419" s="36">
        <f t="shared" ca="1" si="940"/>
        <v>0</v>
      </c>
      <c r="Z419" s="36">
        <f t="shared" ca="1" si="940"/>
        <v>0</v>
      </c>
      <c r="AA419" s="39"/>
      <c r="AB419" s="39"/>
      <c r="AC419" s="32">
        <v>6</v>
      </c>
      <c r="AD419" s="35" t="str">
        <f t="shared" si="941"/>
        <v/>
      </c>
      <c r="AE419" s="36">
        <f>IF(AD419="",0,IF(Analyse!$H$117=$C$312,SUM(BEREGNING!Q419:Z419),IF(Analyse!$H$117=$D$312,SUM(BEREGNING!R419:Z419),IF(Analyse!$H$117=$E$312,SUM(BEREGNING!S419:Z419),IF(Analyse!$H$117=$F$312,SUM(BEREGNING!T419:Z419),IF(Analyse!$H$117=$G$312,SUM(BEREGNING!U419:Z419),IF(Analyse!$H$117=$H$312,SUM(BEREGNING!V419:Z419),IF(Analyse!$H$117=$I$312,SUM(BEREGNING!W419:Z419),IF(Analyse!$H$117=$J$312,SUM(BEREGNING!X419:Z419),IF(Analyse!$H$117=$K$312,SUM(BEREGNING!Z419),""))))))))))</f>
        <v>0</v>
      </c>
      <c r="AF419" s="29"/>
      <c r="AG419" s="29"/>
      <c r="AH419" s="29"/>
      <c r="AI419" s="29"/>
      <c r="AJ419" s="29"/>
      <c r="AK419" s="29"/>
      <c r="AL419" s="29"/>
      <c r="AM419" s="29"/>
      <c r="AN419" s="29"/>
      <c r="AO419" s="29"/>
      <c r="AP419" s="29"/>
      <c r="AQ419" s="36">
        <f t="shared" si="954"/>
        <v>0</v>
      </c>
      <c r="AR419" s="36">
        <f t="shared" ca="1" si="955"/>
        <v>0</v>
      </c>
      <c r="AS419" s="36">
        <f t="shared" ca="1" si="956"/>
        <v>0</v>
      </c>
      <c r="AT419" s="36">
        <f t="shared" ca="1" si="957"/>
        <v>0</v>
      </c>
      <c r="AU419" s="36">
        <f t="shared" ca="1" si="958"/>
        <v>0</v>
      </c>
      <c r="AV419" s="36">
        <f t="shared" ca="1" si="959"/>
        <v>0</v>
      </c>
      <c r="AW419" s="36">
        <f t="shared" ca="1" si="960"/>
        <v>0</v>
      </c>
      <c r="AX419" s="36">
        <f t="shared" ca="1" si="961"/>
        <v>0</v>
      </c>
      <c r="AY419" s="36">
        <f t="shared" ca="1" si="962"/>
        <v>0</v>
      </c>
      <c r="AZ419" s="36">
        <f t="shared" ca="1" si="963"/>
        <v>0</v>
      </c>
      <c r="BA419" s="36">
        <f t="shared" ca="1" si="964"/>
        <v>0</v>
      </c>
      <c r="BB419" s="36">
        <f t="shared" ca="1" si="964"/>
        <v>0</v>
      </c>
      <c r="BC419" s="30"/>
    </row>
    <row r="420" spans="1:55" x14ac:dyDescent="0.25">
      <c r="A420" s="32"/>
      <c r="B420" s="35" t="s">
        <v>19</v>
      </c>
      <c r="C420" s="36">
        <f t="shared" ca="1" si="942"/>
        <v>0</v>
      </c>
      <c r="D420" s="36">
        <f t="shared" ca="1" si="943"/>
        <v>0</v>
      </c>
      <c r="E420" s="36">
        <f t="shared" ca="1" si="944"/>
        <v>0</v>
      </c>
      <c r="F420" s="36">
        <f t="shared" ca="1" si="945"/>
        <v>0</v>
      </c>
      <c r="G420" s="36">
        <f t="shared" ca="1" si="946"/>
        <v>0</v>
      </c>
      <c r="H420" s="36">
        <f t="shared" ca="1" si="947"/>
        <v>0</v>
      </c>
      <c r="I420" s="36">
        <f t="shared" ca="1" si="948"/>
        <v>0</v>
      </c>
      <c r="J420" s="36">
        <f t="shared" ca="1" si="949"/>
        <v>0</v>
      </c>
      <c r="K420" s="36">
        <f t="shared" ca="1" si="950"/>
        <v>0</v>
      </c>
      <c r="L420" s="36">
        <f t="shared" ca="1" si="951"/>
        <v>0</v>
      </c>
      <c r="M420" s="36">
        <f t="shared" ca="1" si="952"/>
        <v>0</v>
      </c>
      <c r="N420" s="36" t="str">
        <f>IFERROR(AQ114-AQ$107,"")</f>
        <v/>
      </c>
      <c r="O420" s="32"/>
      <c r="P420" s="35" t="s">
        <v>19</v>
      </c>
      <c r="Q420" s="36">
        <f t="shared" ca="1" si="953"/>
        <v>0</v>
      </c>
      <c r="R420" s="36">
        <f t="shared" ca="1" si="940"/>
        <v>0</v>
      </c>
      <c r="S420" s="36">
        <f t="shared" ca="1" si="940"/>
        <v>0</v>
      </c>
      <c r="T420" s="36">
        <f t="shared" ca="1" si="940"/>
        <v>0</v>
      </c>
      <c r="U420" s="36">
        <f t="shared" ca="1" si="940"/>
        <v>0</v>
      </c>
      <c r="V420" s="36">
        <f t="shared" ca="1" si="940"/>
        <v>0</v>
      </c>
      <c r="W420" s="36">
        <f t="shared" ca="1" si="940"/>
        <v>0</v>
      </c>
      <c r="X420" s="36">
        <f t="shared" ca="1" si="940"/>
        <v>0</v>
      </c>
      <c r="Y420" s="36">
        <f t="shared" ca="1" si="940"/>
        <v>0</v>
      </c>
      <c r="Z420" s="36">
        <f t="shared" ca="1" si="940"/>
        <v>0</v>
      </c>
      <c r="AA420" s="39"/>
      <c r="AB420" s="39"/>
      <c r="AC420" s="32">
        <v>7</v>
      </c>
      <c r="AD420" s="35" t="str">
        <f t="shared" si="941"/>
        <v/>
      </c>
      <c r="AE420" s="36">
        <f>IF(AD420="",0,IF(Analyse!$H$117=$C$312,SUM(BEREGNING!Q420:Z420),IF(Analyse!$H$117=$D$312,SUM(BEREGNING!R420:Z420),IF(Analyse!$H$117=$E$312,SUM(BEREGNING!S420:Z420),IF(Analyse!$H$117=$F$312,SUM(BEREGNING!T420:Z420),IF(Analyse!$H$117=$G$312,SUM(BEREGNING!U420:Z420),IF(Analyse!$H$117=$H$312,SUM(BEREGNING!V420:Z420),IF(Analyse!$H$117=$I$312,SUM(BEREGNING!W420:Z420),IF(Analyse!$H$117=$J$312,SUM(BEREGNING!X420:Z420),IF(Analyse!$H$117=$K$312,SUM(BEREGNING!Z420),""))))))))))</f>
        <v>0</v>
      </c>
      <c r="AF420" s="29"/>
      <c r="AG420" s="29"/>
      <c r="AH420" s="29"/>
      <c r="AI420" s="29"/>
      <c r="AJ420" s="29"/>
      <c r="AK420" s="29"/>
      <c r="AL420" s="29"/>
      <c r="AM420" s="29"/>
      <c r="AN420" s="29"/>
      <c r="AO420" s="29"/>
      <c r="AP420" s="29"/>
      <c r="AQ420" s="36">
        <f t="shared" si="954"/>
        <v>0</v>
      </c>
      <c r="AR420" s="36">
        <f t="shared" ca="1" si="955"/>
        <v>0</v>
      </c>
      <c r="AS420" s="36">
        <f t="shared" ca="1" si="956"/>
        <v>0</v>
      </c>
      <c r="AT420" s="36">
        <f t="shared" ca="1" si="957"/>
        <v>0</v>
      </c>
      <c r="AU420" s="36">
        <f t="shared" ca="1" si="958"/>
        <v>0</v>
      </c>
      <c r="AV420" s="36">
        <f t="shared" ca="1" si="959"/>
        <v>0</v>
      </c>
      <c r="AW420" s="36">
        <f t="shared" ca="1" si="960"/>
        <v>0</v>
      </c>
      <c r="AX420" s="36">
        <f t="shared" ca="1" si="961"/>
        <v>0</v>
      </c>
      <c r="AY420" s="36">
        <f t="shared" ca="1" si="962"/>
        <v>0</v>
      </c>
      <c r="AZ420" s="36">
        <f t="shared" ca="1" si="963"/>
        <v>0</v>
      </c>
      <c r="BA420" s="36">
        <f t="shared" ca="1" si="964"/>
        <v>0</v>
      </c>
      <c r="BB420" s="36">
        <f t="shared" ca="1" si="964"/>
        <v>0</v>
      </c>
      <c r="BC420" s="30"/>
    </row>
    <row r="421" spans="1:55" x14ac:dyDescent="0.25">
      <c r="A421" s="32"/>
      <c r="B421" s="35" t="s">
        <v>20</v>
      </c>
      <c r="C421" s="36">
        <f t="shared" ca="1" si="942"/>
        <v>0</v>
      </c>
      <c r="D421" s="36">
        <f t="shared" ca="1" si="943"/>
        <v>0</v>
      </c>
      <c r="E421" s="36">
        <f t="shared" ca="1" si="944"/>
        <v>0</v>
      </c>
      <c r="F421" s="36">
        <f t="shared" ca="1" si="945"/>
        <v>0</v>
      </c>
      <c r="G421" s="36">
        <f t="shared" ca="1" si="946"/>
        <v>0</v>
      </c>
      <c r="H421" s="36">
        <f t="shared" ca="1" si="947"/>
        <v>0</v>
      </c>
      <c r="I421" s="36">
        <f t="shared" ca="1" si="948"/>
        <v>0</v>
      </c>
      <c r="J421" s="36">
        <f t="shared" ca="1" si="949"/>
        <v>0</v>
      </c>
      <c r="K421" s="36">
        <f t="shared" ca="1" si="950"/>
        <v>0</v>
      </c>
      <c r="L421" s="36">
        <f t="shared" ca="1" si="951"/>
        <v>0</v>
      </c>
      <c r="M421" s="36">
        <f t="shared" ca="1" si="952"/>
        <v>0</v>
      </c>
      <c r="N421" s="36" t="str">
        <f>IFERROR(AQ115-AQ$107,"")</f>
        <v/>
      </c>
      <c r="O421" s="32"/>
      <c r="P421" s="35" t="s">
        <v>20</v>
      </c>
      <c r="Q421" s="36">
        <f t="shared" ca="1" si="953"/>
        <v>0</v>
      </c>
      <c r="R421" s="36">
        <f t="shared" ca="1" si="940"/>
        <v>0</v>
      </c>
      <c r="S421" s="36">
        <f t="shared" ca="1" si="940"/>
        <v>0</v>
      </c>
      <c r="T421" s="36">
        <f t="shared" ca="1" si="940"/>
        <v>0</v>
      </c>
      <c r="U421" s="36">
        <f t="shared" ca="1" si="940"/>
        <v>0</v>
      </c>
      <c r="V421" s="36">
        <f t="shared" ca="1" si="940"/>
        <v>0</v>
      </c>
      <c r="W421" s="36">
        <f t="shared" ca="1" si="940"/>
        <v>0</v>
      </c>
      <c r="X421" s="36">
        <f t="shared" ca="1" si="940"/>
        <v>0</v>
      </c>
      <c r="Y421" s="36">
        <f t="shared" ca="1" si="940"/>
        <v>0</v>
      </c>
      <c r="Z421" s="36">
        <f t="shared" ca="1" si="940"/>
        <v>0</v>
      </c>
      <c r="AA421" s="39"/>
      <c r="AB421" s="39"/>
      <c r="AC421" s="32">
        <v>8</v>
      </c>
      <c r="AD421" s="35" t="str">
        <f t="shared" si="941"/>
        <v/>
      </c>
      <c r="AE421" s="36">
        <f>IF(AD421="",0,IF(Analyse!$H$117=$C$312,SUM(BEREGNING!Q421:Z421),IF(Analyse!$H$117=$D$312,SUM(BEREGNING!R421:Z421),IF(Analyse!$H$117=$E$312,SUM(BEREGNING!S421:Z421),IF(Analyse!$H$117=$F$312,SUM(BEREGNING!T421:Z421),IF(Analyse!$H$117=$G$312,SUM(BEREGNING!U421:Z421),IF(Analyse!$H$117=$H$312,SUM(BEREGNING!V421:Z421),IF(Analyse!$H$117=$I$312,SUM(BEREGNING!W421:Z421),IF(Analyse!$H$117=$J$312,SUM(BEREGNING!X421:Z421),IF(Analyse!$H$117=$K$312,SUM(BEREGNING!Z421),""))))))))))</f>
        <v>0</v>
      </c>
      <c r="AF421" s="29"/>
      <c r="AG421" s="29"/>
      <c r="AH421" s="29"/>
      <c r="AI421" s="29"/>
      <c r="AJ421" s="29"/>
      <c r="AK421" s="29"/>
      <c r="AL421" s="29"/>
      <c r="AM421" s="29"/>
      <c r="AN421" s="29"/>
      <c r="AO421" s="29"/>
      <c r="AP421" s="29"/>
      <c r="AQ421" s="36">
        <f t="shared" si="954"/>
        <v>0</v>
      </c>
      <c r="AR421" s="36">
        <f t="shared" ca="1" si="955"/>
        <v>0</v>
      </c>
      <c r="AS421" s="36">
        <f t="shared" ca="1" si="956"/>
        <v>0</v>
      </c>
      <c r="AT421" s="36">
        <f t="shared" ca="1" si="957"/>
        <v>0</v>
      </c>
      <c r="AU421" s="36">
        <f t="shared" ca="1" si="958"/>
        <v>0</v>
      </c>
      <c r="AV421" s="36">
        <f t="shared" ca="1" si="959"/>
        <v>0</v>
      </c>
      <c r="AW421" s="36">
        <f t="shared" ca="1" si="960"/>
        <v>0</v>
      </c>
      <c r="AX421" s="36">
        <f t="shared" ca="1" si="961"/>
        <v>0</v>
      </c>
      <c r="AY421" s="36">
        <f t="shared" ca="1" si="962"/>
        <v>0</v>
      </c>
      <c r="AZ421" s="36">
        <f t="shared" ca="1" si="963"/>
        <v>0</v>
      </c>
      <c r="BA421" s="36">
        <f t="shared" ca="1" si="964"/>
        <v>0</v>
      </c>
      <c r="BB421" s="36">
        <f t="shared" ca="1" si="964"/>
        <v>0</v>
      </c>
      <c r="BC421" s="30"/>
    </row>
    <row r="422" spans="1:55" x14ac:dyDescent="0.25">
      <c r="A422" s="32"/>
      <c r="B422" s="35" t="s">
        <v>21</v>
      </c>
      <c r="C422" s="36">
        <f t="shared" ca="1" si="942"/>
        <v>0</v>
      </c>
      <c r="D422" s="36">
        <f t="shared" ca="1" si="943"/>
        <v>0</v>
      </c>
      <c r="E422" s="36">
        <f t="shared" ca="1" si="944"/>
        <v>0</v>
      </c>
      <c r="F422" s="36">
        <f t="shared" ca="1" si="945"/>
        <v>0</v>
      </c>
      <c r="G422" s="36">
        <f t="shared" ca="1" si="946"/>
        <v>0</v>
      </c>
      <c r="H422" s="36">
        <f t="shared" ca="1" si="947"/>
        <v>0</v>
      </c>
      <c r="I422" s="36">
        <f t="shared" ca="1" si="948"/>
        <v>0</v>
      </c>
      <c r="J422" s="36">
        <f t="shared" ca="1" si="949"/>
        <v>0</v>
      </c>
      <c r="K422" s="36">
        <f t="shared" ca="1" si="950"/>
        <v>0</v>
      </c>
      <c r="L422" s="36">
        <f t="shared" ca="1" si="951"/>
        <v>0</v>
      </c>
      <c r="M422" s="36">
        <f t="shared" ca="1" si="952"/>
        <v>0</v>
      </c>
      <c r="N422" s="36" t="str">
        <f>IFERROR(AQ116-AQ$107,"")</f>
        <v/>
      </c>
      <c r="O422" s="32"/>
      <c r="P422" s="35" t="s">
        <v>21</v>
      </c>
      <c r="Q422" s="36">
        <f t="shared" ca="1" si="953"/>
        <v>0</v>
      </c>
      <c r="R422" s="36">
        <f t="shared" ca="1" si="940"/>
        <v>0</v>
      </c>
      <c r="S422" s="36">
        <f t="shared" ca="1" si="940"/>
        <v>0</v>
      </c>
      <c r="T422" s="36">
        <f t="shared" ca="1" si="940"/>
        <v>0</v>
      </c>
      <c r="U422" s="36">
        <f t="shared" ca="1" si="940"/>
        <v>0</v>
      </c>
      <c r="V422" s="36">
        <f t="shared" ca="1" si="940"/>
        <v>0</v>
      </c>
      <c r="W422" s="36">
        <f t="shared" ca="1" si="940"/>
        <v>0</v>
      </c>
      <c r="X422" s="36">
        <f t="shared" ca="1" si="940"/>
        <v>0</v>
      </c>
      <c r="Y422" s="36">
        <f t="shared" ca="1" si="940"/>
        <v>0</v>
      </c>
      <c r="Z422" s="36">
        <f t="shared" ca="1" si="940"/>
        <v>0</v>
      </c>
      <c r="AA422" s="39"/>
      <c r="AB422" s="39"/>
      <c r="AC422" s="32">
        <v>9</v>
      </c>
      <c r="AD422" s="35" t="str">
        <f t="shared" si="941"/>
        <v/>
      </c>
      <c r="AE422" s="36">
        <f>IF(AD422="",0,IF(Analyse!$H$117=$C$312,SUM(BEREGNING!Q422:Z422),IF(Analyse!$H$117=$D$312,SUM(BEREGNING!R422:Z422),IF(Analyse!$H$117=$E$312,SUM(BEREGNING!S422:Z422),IF(Analyse!$H$117=$F$312,SUM(BEREGNING!T422:Z422),IF(Analyse!$H$117=$G$312,SUM(BEREGNING!U422:Z422),IF(Analyse!$H$117=$H$312,SUM(BEREGNING!V422:Z422),IF(Analyse!$H$117=$I$312,SUM(BEREGNING!W422:Z422),IF(Analyse!$H$117=$J$312,SUM(BEREGNING!X422:Z422),IF(Analyse!$H$117=$K$312,SUM(BEREGNING!Z422),""))))))))))</f>
        <v>0</v>
      </c>
      <c r="AF422" s="29"/>
      <c r="AG422" s="29"/>
      <c r="AH422" s="29"/>
      <c r="AI422" s="29"/>
      <c r="AJ422" s="29"/>
      <c r="AK422" s="29"/>
      <c r="AL422" s="29"/>
      <c r="AM422" s="29"/>
      <c r="AN422" s="29"/>
      <c r="AO422" s="29"/>
      <c r="AP422" s="29"/>
      <c r="AQ422" s="36">
        <f t="shared" si="954"/>
        <v>0</v>
      </c>
      <c r="AR422" s="36">
        <f t="shared" ca="1" si="955"/>
        <v>0</v>
      </c>
      <c r="AS422" s="36">
        <f t="shared" ca="1" si="956"/>
        <v>0</v>
      </c>
      <c r="AT422" s="36">
        <f t="shared" ca="1" si="957"/>
        <v>0</v>
      </c>
      <c r="AU422" s="36">
        <f t="shared" ca="1" si="958"/>
        <v>0</v>
      </c>
      <c r="AV422" s="36">
        <f t="shared" ca="1" si="959"/>
        <v>0</v>
      </c>
      <c r="AW422" s="36">
        <f t="shared" ca="1" si="960"/>
        <v>0</v>
      </c>
      <c r="AX422" s="36">
        <f t="shared" ca="1" si="961"/>
        <v>0</v>
      </c>
      <c r="AY422" s="36">
        <f t="shared" ca="1" si="962"/>
        <v>0</v>
      </c>
      <c r="AZ422" s="36">
        <f t="shared" ca="1" si="963"/>
        <v>0</v>
      </c>
      <c r="BA422" s="36">
        <f t="shared" ca="1" si="964"/>
        <v>0</v>
      </c>
      <c r="BB422" s="36">
        <f t="shared" ca="1" si="964"/>
        <v>0</v>
      </c>
      <c r="BC422" s="30"/>
    </row>
    <row r="423" spans="1:55" x14ac:dyDescent="0.25">
      <c r="A423" s="32"/>
      <c r="B423" s="35" t="s">
        <v>22</v>
      </c>
      <c r="C423" s="36">
        <f t="shared" ca="1" si="942"/>
        <v>0</v>
      </c>
      <c r="D423" s="36">
        <f t="shared" ca="1" si="943"/>
        <v>0</v>
      </c>
      <c r="E423" s="36">
        <f t="shared" ca="1" si="944"/>
        <v>0</v>
      </c>
      <c r="F423" s="36">
        <f t="shared" ca="1" si="945"/>
        <v>0</v>
      </c>
      <c r="G423" s="36">
        <f t="shared" ca="1" si="946"/>
        <v>0</v>
      </c>
      <c r="H423" s="36">
        <f t="shared" ca="1" si="947"/>
        <v>0</v>
      </c>
      <c r="I423" s="36">
        <f t="shared" ca="1" si="948"/>
        <v>0</v>
      </c>
      <c r="J423" s="36">
        <f t="shared" ca="1" si="949"/>
        <v>0</v>
      </c>
      <c r="K423" s="36">
        <f t="shared" ca="1" si="950"/>
        <v>0</v>
      </c>
      <c r="L423" s="36">
        <f t="shared" ca="1" si="951"/>
        <v>0</v>
      </c>
      <c r="M423" s="36">
        <f t="shared" ca="1" si="952"/>
        <v>0</v>
      </c>
      <c r="N423" s="36" t="str">
        <f>IFERROR(AQ117-AQ$107,"")</f>
        <v/>
      </c>
      <c r="O423" s="32"/>
      <c r="P423" s="35" t="s">
        <v>22</v>
      </c>
      <c r="Q423" s="36">
        <f t="shared" ca="1" si="953"/>
        <v>0</v>
      </c>
      <c r="R423" s="36">
        <f t="shared" ca="1" si="940"/>
        <v>0</v>
      </c>
      <c r="S423" s="36">
        <f t="shared" ca="1" si="940"/>
        <v>0</v>
      </c>
      <c r="T423" s="36">
        <f t="shared" ca="1" si="940"/>
        <v>0</v>
      </c>
      <c r="U423" s="36">
        <f t="shared" ca="1" si="940"/>
        <v>0</v>
      </c>
      <c r="V423" s="36">
        <f t="shared" ca="1" si="940"/>
        <v>0</v>
      </c>
      <c r="W423" s="36">
        <f t="shared" ca="1" si="940"/>
        <v>0</v>
      </c>
      <c r="X423" s="36">
        <f t="shared" ca="1" si="940"/>
        <v>0</v>
      </c>
      <c r="Y423" s="36">
        <f t="shared" ca="1" si="940"/>
        <v>0</v>
      </c>
      <c r="Z423" s="36">
        <f t="shared" ca="1" si="940"/>
        <v>0</v>
      </c>
      <c r="AA423" s="39"/>
      <c r="AB423" s="39"/>
      <c r="AC423" s="32">
        <v>10</v>
      </c>
      <c r="AD423" s="35" t="str">
        <f t="shared" si="941"/>
        <v/>
      </c>
      <c r="AE423" s="36">
        <f>IF(AD423="",0,IF(Analyse!$H$117=$C$312,SUM(BEREGNING!Q423:Z423),IF(Analyse!$H$117=$D$312,SUM(BEREGNING!R423:Z423),IF(Analyse!$H$117=$E$312,SUM(BEREGNING!S423:Z423),IF(Analyse!$H$117=$F$312,SUM(BEREGNING!T423:Z423),IF(Analyse!$H$117=$G$312,SUM(BEREGNING!U423:Z423),IF(Analyse!$H$117=$H$312,SUM(BEREGNING!V423:Z423),IF(Analyse!$H$117=$I$312,SUM(BEREGNING!W423:Z423),IF(Analyse!$H$117=$J$312,SUM(BEREGNING!X423:Z423),IF(Analyse!$H$117=$K$312,SUM(BEREGNING!Z423),""))))))))))</f>
        <v>0</v>
      </c>
      <c r="AF423" s="29"/>
      <c r="AG423" s="29"/>
      <c r="AH423" s="29"/>
      <c r="AI423" s="29"/>
      <c r="AJ423" s="29"/>
      <c r="AK423" s="29"/>
      <c r="AL423" s="29"/>
      <c r="AM423" s="29"/>
      <c r="AN423" s="29"/>
      <c r="AO423" s="29"/>
      <c r="AP423" s="29"/>
      <c r="AQ423" s="36">
        <f t="shared" si="954"/>
        <v>0</v>
      </c>
      <c r="AR423" s="36">
        <f t="shared" ca="1" si="955"/>
        <v>0</v>
      </c>
      <c r="AS423" s="36">
        <f t="shared" ca="1" si="956"/>
        <v>0</v>
      </c>
      <c r="AT423" s="36">
        <f t="shared" ca="1" si="957"/>
        <v>0</v>
      </c>
      <c r="AU423" s="36">
        <f t="shared" ca="1" si="958"/>
        <v>0</v>
      </c>
      <c r="AV423" s="36">
        <f t="shared" ca="1" si="959"/>
        <v>0</v>
      </c>
      <c r="AW423" s="36">
        <f t="shared" ca="1" si="960"/>
        <v>0</v>
      </c>
      <c r="AX423" s="36">
        <f t="shared" ca="1" si="961"/>
        <v>0</v>
      </c>
      <c r="AY423" s="36">
        <f t="shared" ca="1" si="962"/>
        <v>0</v>
      </c>
      <c r="AZ423" s="36">
        <f t="shared" ca="1" si="963"/>
        <v>0</v>
      </c>
      <c r="BA423" s="36">
        <f t="shared" ca="1" si="964"/>
        <v>0</v>
      </c>
      <c r="BB423" s="36">
        <f t="shared" ca="1" si="964"/>
        <v>0</v>
      </c>
      <c r="BC423" s="30"/>
    </row>
    <row r="424" spans="1:55" x14ac:dyDescent="0.25">
      <c r="A424" s="32"/>
      <c r="B424" s="35" t="s">
        <v>23</v>
      </c>
      <c r="C424" s="36">
        <f t="shared" ca="1" si="942"/>
        <v>0</v>
      </c>
      <c r="D424" s="36">
        <f t="shared" ca="1" si="943"/>
        <v>0</v>
      </c>
      <c r="E424" s="36">
        <f t="shared" ca="1" si="944"/>
        <v>0</v>
      </c>
      <c r="F424" s="36">
        <f t="shared" ca="1" si="945"/>
        <v>0</v>
      </c>
      <c r="G424" s="36">
        <f t="shared" ca="1" si="946"/>
        <v>0</v>
      </c>
      <c r="H424" s="36">
        <f t="shared" ca="1" si="947"/>
        <v>0</v>
      </c>
      <c r="I424" s="36">
        <f t="shared" ca="1" si="948"/>
        <v>0</v>
      </c>
      <c r="J424" s="36">
        <f t="shared" ca="1" si="949"/>
        <v>0</v>
      </c>
      <c r="K424" s="36">
        <f t="shared" ca="1" si="950"/>
        <v>0</v>
      </c>
      <c r="L424" s="36">
        <f t="shared" ca="1" si="951"/>
        <v>0</v>
      </c>
      <c r="M424" s="36">
        <f t="shared" ca="1" si="952"/>
        <v>0</v>
      </c>
      <c r="N424" s="36" t="str">
        <f>IFERROR(AQ118-AQ$107,"")</f>
        <v/>
      </c>
      <c r="O424" s="32"/>
      <c r="P424" s="35" t="s">
        <v>23</v>
      </c>
      <c r="Q424" s="36">
        <f t="shared" ca="1" si="953"/>
        <v>0</v>
      </c>
      <c r="R424" s="36">
        <f t="shared" ca="1" si="940"/>
        <v>0</v>
      </c>
      <c r="S424" s="36">
        <f t="shared" ca="1" si="940"/>
        <v>0</v>
      </c>
      <c r="T424" s="36">
        <f t="shared" ca="1" si="940"/>
        <v>0</v>
      </c>
      <c r="U424" s="36">
        <f t="shared" ca="1" si="940"/>
        <v>0</v>
      </c>
      <c r="V424" s="36">
        <f t="shared" ca="1" si="940"/>
        <v>0</v>
      </c>
      <c r="W424" s="36">
        <f t="shared" ca="1" si="940"/>
        <v>0</v>
      </c>
      <c r="X424" s="36">
        <f t="shared" ca="1" si="940"/>
        <v>0</v>
      </c>
      <c r="Y424" s="36">
        <f t="shared" ca="1" si="940"/>
        <v>0</v>
      </c>
      <c r="Z424" s="36">
        <f t="shared" ca="1" si="940"/>
        <v>0</v>
      </c>
      <c r="AA424" s="39"/>
      <c r="AB424" s="39"/>
      <c r="AC424" s="32">
        <v>11</v>
      </c>
      <c r="AD424" s="35" t="str">
        <f t="shared" si="941"/>
        <v/>
      </c>
      <c r="AE424" s="36">
        <f>IF(AD424="",0,IF(Analyse!$H$117=$C$312,SUM(BEREGNING!Q424:Z424),IF(Analyse!$H$117=$D$312,SUM(BEREGNING!R424:Z424),IF(Analyse!$H$117=$E$312,SUM(BEREGNING!S424:Z424),IF(Analyse!$H$117=$F$312,SUM(BEREGNING!T424:Z424),IF(Analyse!$H$117=$G$312,SUM(BEREGNING!U424:Z424),IF(Analyse!$H$117=$H$312,SUM(BEREGNING!V424:Z424),IF(Analyse!$H$117=$I$312,SUM(BEREGNING!W424:Z424),IF(Analyse!$H$117=$J$312,SUM(BEREGNING!X424:Z424),IF(Analyse!$H$117=$K$312,SUM(BEREGNING!Z424),""))))))))))</f>
        <v>0</v>
      </c>
      <c r="AF424" s="29"/>
      <c r="AG424" s="29"/>
      <c r="AH424" s="29"/>
      <c r="AI424" s="29"/>
      <c r="AJ424" s="29"/>
      <c r="AK424" s="29"/>
      <c r="AL424" s="29"/>
      <c r="AM424" s="29"/>
      <c r="AN424" s="29"/>
      <c r="AO424" s="29"/>
      <c r="AP424" s="29"/>
      <c r="AQ424" s="36">
        <f t="shared" si="954"/>
        <v>0</v>
      </c>
      <c r="AR424" s="36">
        <f t="shared" ca="1" si="955"/>
        <v>0</v>
      </c>
      <c r="AS424" s="36">
        <f t="shared" ca="1" si="956"/>
        <v>0</v>
      </c>
      <c r="AT424" s="36">
        <f t="shared" ca="1" si="957"/>
        <v>0</v>
      </c>
      <c r="AU424" s="36">
        <f t="shared" ca="1" si="958"/>
        <v>0</v>
      </c>
      <c r="AV424" s="36">
        <f t="shared" ca="1" si="959"/>
        <v>0</v>
      </c>
      <c r="AW424" s="36">
        <f t="shared" ca="1" si="960"/>
        <v>0</v>
      </c>
      <c r="AX424" s="36">
        <f t="shared" ca="1" si="961"/>
        <v>0</v>
      </c>
      <c r="AY424" s="36">
        <f t="shared" ca="1" si="962"/>
        <v>0</v>
      </c>
      <c r="AZ424" s="36">
        <f t="shared" ca="1" si="963"/>
        <v>0</v>
      </c>
      <c r="BA424" s="36">
        <f t="shared" ca="1" si="964"/>
        <v>0</v>
      </c>
      <c r="BB424" s="36">
        <f t="shared" ca="1" si="964"/>
        <v>0</v>
      </c>
      <c r="BC424" s="30"/>
    </row>
    <row r="425" spans="1:55" x14ac:dyDescent="0.25">
      <c r="A425" s="32"/>
      <c r="B425" s="35" t="s">
        <v>24</v>
      </c>
      <c r="C425" s="36">
        <f t="shared" ca="1" si="942"/>
        <v>0</v>
      </c>
      <c r="D425" s="36">
        <f t="shared" ca="1" si="943"/>
        <v>0</v>
      </c>
      <c r="E425" s="36">
        <f t="shared" ca="1" si="944"/>
        <v>0</v>
      </c>
      <c r="F425" s="36">
        <f t="shared" ca="1" si="945"/>
        <v>0</v>
      </c>
      <c r="G425" s="36">
        <f t="shared" ca="1" si="946"/>
        <v>0</v>
      </c>
      <c r="H425" s="36">
        <f t="shared" ca="1" si="947"/>
        <v>0</v>
      </c>
      <c r="I425" s="36">
        <f t="shared" ca="1" si="948"/>
        <v>0</v>
      </c>
      <c r="J425" s="36">
        <f t="shared" ca="1" si="949"/>
        <v>0</v>
      </c>
      <c r="K425" s="36">
        <f t="shared" ca="1" si="950"/>
        <v>0</v>
      </c>
      <c r="L425" s="36">
        <f t="shared" ca="1" si="951"/>
        <v>0</v>
      </c>
      <c r="M425" s="36">
        <f t="shared" ca="1" si="952"/>
        <v>0</v>
      </c>
      <c r="N425" s="36" t="str">
        <f>IFERROR(AQ119-AQ$107,"")</f>
        <v/>
      </c>
      <c r="O425" s="32"/>
      <c r="P425" s="35" t="s">
        <v>24</v>
      </c>
      <c r="Q425" s="36">
        <f t="shared" ca="1" si="953"/>
        <v>0</v>
      </c>
      <c r="R425" s="36">
        <f t="shared" ca="1" si="940"/>
        <v>0</v>
      </c>
      <c r="S425" s="36">
        <f t="shared" ca="1" si="940"/>
        <v>0</v>
      </c>
      <c r="T425" s="36">
        <f t="shared" ca="1" si="940"/>
        <v>0</v>
      </c>
      <c r="U425" s="36">
        <f t="shared" ca="1" si="940"/>
        <v>0</v>
      </c>
      <c r="V425" s="36">
        <f t="shared" ca="1" si="940"/>
        <v>0</v>
      </c>
      <c r="W425" s="36">
        <f t="shared" ca="1" si="940"/>
        <v>0</v>
      </c>
      <c r="X425" s="36">
        <f t="shared" ca="1" si="940"/>
        <v>0</v>
      </c>
      <c r="Y425" s="36">
        <f t="shared" ca="1" si="940"/>
        <v>0</v>
      </c>
      <c r="Z425" s="36">
        <f t="shared" ca="1" si="940"/>
        <v>0</v>
      </c>
      <c r="AA425" s="39"/>
      <c r="AB425" s="39"/>
      <c r="AC425" s="32">
        <v>12</v>
      </c>
      <c r="AD425" s="35" t="str">
        <f t="shared" si="941"/>
        <v/>
      </c>
      <c r="AE425" s="36">
        <f>IF(AD425="",0,IF(Analyse!$H$117=$C$312,SUM(BEREGNING!Q425:Z425),IF(Analyse!$H$117=$D$312,SUM(BEREGNING!R425:Z425),IF(Analyse!$H$117=$E$312,SUM(BEREGNING!S425:Z425),IF(Analyse!$H$117=$F$312,SUM(BEREGNING!T425:Z425),IF(Analyse!$H$117=$G$312,SUM(BEREGNING!U425:Z425),IF(Analyse!$H$117=$H$312,SUM(BEREGNING!V425:Z425),IF(Analyse!$H$117=$I$312,SUM(BEREGNING!W425:Z425),IF(Analyse!$H$117=$J$312,SUM(BEREGNING!X425:Z425),IF(Analyse!$H$117=$K$312,SUM(BEREGNING!Z425),""))))))))))</f>
        <v>0</v>
      </c>
      <c r="AF425" s="29"/>
      <c r="AG425" s="29"/>
      <c r="AH425" s="29"/>
      <c r="AI425" s="29"/>
      <c r="AJ425" s="29"/>
      <c r="AK425" s="29"/>
      <c r="AL425" s="29"/>
      <c r="AM425" s="29"/>
      <c r="AN425" s="29"/>
      <c r="AO425" s="29"/>
      <c r="AP425" s="29"/>
      <c r="AQ425" s="36">
        <f t="shared" si="954"/>
        <v>0</v>
      </c>
      <c r="AR425" s="36">
        <f t="shared" ca="1" si="955"/>
        <v>0</v>
      </c>
      <c r="AS425" s="36">
        <f t="shared" ca="1" si="956"/>
        <v>0</v>
      </c>
      <c r="AT425" s="36">
        <f t="shared" ca="1" si="957"/>
        <v>0</v>
      </c>
      <c r="AU425" s="36">
        <f t="shared" ca="1" si="958"/>
        <v>0</v>
      </c>
      <c r="AV425" s="36">
        <f t="shared" ca="1" si="959"/>
        <v>0</v>
      </c>
      <c r="AW425" s="36">
        <f t="shared" ca="1" si="960"/>
        <v>0</v>
      </c>
      <c r="AX425" s="36">
        <f t="shared" ca="1" si="961"/>
        <v>0</v>
      </c>
      <c r="AY425" s="36">
        <f t="shared" ca="1" si="962"/>
        <v>0</v>
      </c>
      <c r="AZ425" s="36">
        <f t="shared" ca="1" si="963"/>
        <v>0</v>
      </c>
      <c r="BA425" s="36">
        <f t="shared" ca="1" si="964"/>
        <v>0</v>
      </c>
      <c r="BB425" s="36">
        <f t="shared" ca="1" si="964"/>
        <v>0</v>
      </c>
      <c r="BC425" s="30"/>
    </row>
    <row r="426" spans="1:55" x14ac:dyDescent="0.25">
      <c r="A426" s="32"/>
      <c r="B426" s="35" t="s">
        <v>25</v>
      </c>
      <c r="C426" s="36">
        <f t="shared" ca="1" si="942"/>
        <v>0</v>
      </c>
      <c r="D426" s="36">
        <f t="shared" ca="1" si="943"/>
        <v>0</v>
      </c>
      <c r="E426" s="36">
        <f t="shared" ca="1" si="944"/>
        <v>0</v>
      </c>
      <c r="F426" s="36">
        <f t="shared" ca="1" si="945"/>
        <v>0</v>
      </c>
      <c r="G426" s="36">
        <f t="shared" ca="1" si="946"/>
        <v>0</v>
      </c>
      <c r="H426" s="36">
        <f t="shared" ca="1" si="947"/>
        <v>0</v>
      </c>
      <c r="I426" s="36">
        <f t="shared" ca="1" si="948"/>
        <v>0</v>
      </c>
      <c r="J426" s="36">
        <f t="shared" ca="1" si="949"/>
        <v>0</v>
      </c>
      <c r="K426" s="36">
        <f t="shared" ca="1" si="950"/>
        <v>0</v>
      </c>
      <c r="L426" s="36">
        <f t="shared" ca="1" si="951"/>
        <v>0</v>
      </c>
      <c r="M426" s="36">
        <f t="shared" ca="1" si="952"/>
        <v>0</v>
      </c>
      <c r="N426" s="36" t="str">
        <f>IFERROR(AQ120-AQ$107,"")</f>
        <v/>
      </c>
      <c r="O426" s="32"/>
      <c r="P426" s="35" t="s">
        <v>25</v>
      </c>
      <c r="Q426" s="36">
        <f t="shared" ca="1" si="953"/>
        <v>0</v>
      </c>
      <c r="R426" s="36">
        <f t="shared" ca="1" si="940"/>
        <v>0</v>
      </c>
      <c r="S426" s="36">
        <f t="shared" ca="1" si="940"/>
        <v>0</v>
      </c>
      <c r="T426" s="36">
        <f t="shared" ca="1" si="940"/>
        <v>0</v>
      </c>
      <c r="U426" s="36">
        <f t="shared" ca="1" si="940"/>
        <v>0</v>
      </c>
      <c r="V426" s="36">
        <f t="shared" ca="1" si="940"/>
        <v>0</v>
      </c>
      <c r="W426" s="36">
        <f t="shared" ca="1" si="940"/>
        <v>0</v>
      </c>
      <c r="X426" s="36">
        <f t="shared" ca="1" si="940"/>
        <v>0</v>
      </c>
      <c r="Y426" s="36">
        <f t="shared" ca="1" si="940"/>
        <v>0</v>
      </c>
      <c r="Z426" s="36">
        <f t="shared" ca="1" si="940"/>
        <v>0</v>
      </c>
      <c r="AA426" s="39"/>
      <c r="AB426" s="39"/>
      <c r="AC426" s="32">
        <v>13</v>
      </c>
      <c r="AD426" s="35" t="str">
        <f t="shared" si="941"/>
        <v/>
      </c>
      <c r="AE426" s="36">
        <f>IF(AD426="",0,IF(Analyse!$H$117=$C$312,SUM(BEREGNING!Q426:Z426),IF(Analyse!$H$117=$D$312,SUM(BEREGNING!R426:Z426),IF(Analyse!$H$117=$E$312,SUM(BEREGNING!S426:Z426),IF(Analyse!$H$117=$F$312,SUM(BEREGNING!T426:Z426),IF(Analyse!$H$117=$G$312,SUM(BEREGNING!U426:Z426),IF(Analyse!$H$117=$H$312,SUM(BEREGNING!V426:Z426),IF(Analyse!$H$117=$I$312,SUM(BEREGNING!W426:Z426),IF(Analyse!$H$117=$J$312,SUM(BEREGNING!X426:Z426),IF(Analyse!$H$117=$K$312,SUM(BEREGNING!Z426),""))))))))))</f>
        <v>0</v>
      </c>
      <c r="AF426" s="29"/>
      <c r="AG426" s="29"/>
      <c r="AH426" s="29"/>
      <c r="AI426" s="29"/>
      <c r="AJ426" s="29"/>
      <c r="AK426" s="29"/>
      <c r="AL426" s="29"/>
      <c r="AM426" s="29"/>
      <c r="AN426" s="29"/>
      <c r="AO426" s="29"/>
      <c r="AP426" s="29"/>
      <c r="AQ426" s="36">
        <f t="shared" si="954"/>
        <v>0</v>
      </c>
      <c r="AR426" s="36">
        <f t="shared" ca="1" si="955"/>
        <v>0</v>
      </c>
      <c r="AS426" s="36">
        <f t="shared" ca="1" si="956"/>
        <v>0</v>
      </c>
      <c r="AT426" s="36">
        <f t="shared" ca="1" si="957"/>
        <v>0</v>
      </c>
      <c r="AU426" s="36">
        <f t="shared" ca="1" si="958"/>
        <v>0</v>
      </c>
      <c r="AV426" s="36">
        <f t="shared" ca="1" si="959"/>
        <v>0</v>
      </c>
      <c r="AW426" s="36">
        <f t="shared" ca="1" si="960"/>
        <v>0</v>
      </c>
      <c r="AX426" s="36">
        <f t="shared" ca="1" si="961"/>
        <v>0</v>
      </c>
      <c r="AY426" s="36">
        <f t="shared" ca="1" si="962"/>
        <v>0</v>
      </c>
      <c r="AZ426" s="36">
        <f t="shared" ca="1" si="963"/>
        <v>0</v>
      </c>
      <c r="BA426" s="36">
        <f t="shared" ca="1" si="964"/>
        <v>0</v>
      </c>
      <c r="BB426" s="36">
        <f t="shared" ca="1" si="964"/>
        <v>0</v>
      </c>
      <c r="BC426" s="30"/>
    </row>
    <row r="427" spans="1:55" x14ac:dyDescent="0.25">
      <c r="A427" s="32"/>
      <c r="B427" s="35" t="s">
        <v>26</v>
      </c>
      <c r="C427" s="36">
        <f t="shared" ca="1" si="942"/>
        <v>0</v>
      </c>
      <c r="D427" s="36">
        <f t="shared" ca="1" si="943"/>
        <v>0</v>
      </c>
      <c r="E427" s="36">
        <f t="shared" ca="1" si="944"/>
        <v>0</v>
      </c>
      <c r="F427" s="36">
        <f t="shared" ca="1" si="945"/>
        <v>0</v>
      </c>
      <c r="G427" s="36">
        <f t="shared" ca="1" si="946"/>
        <v>0</v>
      </c>
      <c r="H427" s="36">
        <f t="shared" ca="1" si="947"/>
        <v>0</v>
      </c>
      <c r="I427" s="36">
        <f t="shared" ca="1" si="948"/>
        <v>0</v>
      </c>
      <c r="J427" s="36">
        <f t="shared" ca="1" si="949"/>
        <v>0</v>
      </c>
      <c r="K427" s="36">
        <f t="shared" ca="1" si="950"/>
        <v>0</v>
      </c>
      <c r="L427" s="36">
        <f t="shared" ca="1" si="951"/>
        <v>0</v>
      </c>
      <c r="M427" s="36">
        <f t="shared" ca="1" si="952"/>
        <v>0</v>
      </c>
      <c r="N427" s="36" t="str">
        <f>IFERROR(AQ121-AQ$107,"")</f>
        <v/>
      </c>
      <c r="O427" s="32"/>
      <c r="P427" s="35" t="s">
        <v>26</v>
      </c>
      <c r="Q427" s="36">
        <f t="shared" ca="1" si="953"/>
        <v>0</v>
      </c>
      <c r="R427" s="36">
        <f t="shared" ca="1" si="940"/>
        <v>0</v>
      </c>
      <c r="S427" s="36">
        <f t="shared" ca="1" si="940"/>
        <v>0</v>
      </c>
      <c r="T427" s="36">
        <f t="shared" ca="1" si="940"/>
        <v>0</v>
      </c>
      <c r="U427" s="36">
        <f t="shared" ca="1" si="940"/>
        <v>0</v>
      </c>
      <c r="V427" s="36">
        <f t="shared" ca="1" si="940"/>
        <v>0</v>
      </c>
      <c r="W427" s="36">
        <f t="shared" ca="1" si="940"/>
        <v>0</v>
      </c>
      <c r="X427" s="36">
        <f t="shared" ca="1" si="940"/>
        <v>0</v>
      </c>
      <c r="Y427" s="36">
        <f t="shared" ca="1" si="940"/>
        <v>0</v>
      </c>
      <c r="Z427" s="36">
        <f t="shared" ca="1" si="940"/>
        <v>0</v>
      </c>
      <c r="AA427" s="39"/>
      <c r="AB427" s="39"/>
      <c r="AC427" s="32">
        <v>14</v>
      </c>
      <c r="AD427" s="35" t="str">
        <f t="shared" si="941"/>
        <v/>
      </c>
      <c r="AE427" s="36">
        <f>IF(AD427="",0,IF(Analyse!$H$117=$C$312,SUM(BEREGNING!Q427:Z427),IF(Analyse!$H$117=$D$312,SUM(BEREGNING!R427:Z427),IF(Analyse!$H$117=$E$312,SUM(BEREGNING!S427:Z427),IF(Analyse!$H$117=$F$312,SUM(BEREGNING!T427:Z427),IF(Analyse!$H$117=$G$312,SUM(BEREGNING!U427:Z427),IF(Analyse!$H$117=$H$312,SUM(BEREGNING!V427:Z427),IF(Analyse!$H$117=$I$312,SUM(BEREGNING!W427:Z427),IF(Analyse!$H$117=$J$312,SUM(BEREGNING!X427:Z427),IF(Analyse!$H$117=$K$312,SUM(BEREGNING!Z427),""))))))))))</f>
        <v>0</v>
      </c>
      <c r="AF427" s="29"/>
      <c r="AG427" s="29"/>
      <c r="AH427" s="29"/>
      <c r="AI427" s="29"/>
      <c r="AJ427" s="29"/>
      <c r="AK427" s="29"/>
      <c r="AL427" s="29"/>
      <c r="AM427" s="29"/>
      <c r="AN427" s="29"/>
      <c r="AO427" s="29"/>
      <c r="AP427" s="29"/>
      <c r="AQ427" s="36">
        <f t="shared" si="954"/>
        <v>0</v>
      </c>
      <c r="AR427" s="36">
        <f t="shared" ca="1" si="955"/>
        <v>0</v>
      </c>
      <c r="AS427" s="36">
        <f t="shared" ca="1" si="956"/>
        <v>0</v>
      </c>
      <c r="AT427" s="36">
        <f t="shared" ca="1" si="957"/>
        <v>0</v>
      </c>
      <c r="AU427" s="36">
        <f t="shared" ca="1" si="958"/>
        <v>0</v>
      </c>
      <c r="AV427" s="36">
        <f t="shared" ca="1" si="959"/>
        <v>0</v>
      </c>
      <c r="AW427" s="36">
        <f t="shared" ca="1" si="960"/>
        <v>0</v>
      </c>
      <c r="AX427" s="36">
        <f t="shared" ca="1" si="961"/>
        <v>0</v>
      </c>
      <c r="AY427" s="36">
        <f t="shared" ca="1" si="962"/>
        <v>0</v>
      </c>
      <c r="AZ427" s="36">
        <f t="shared" ca="1" si="963"/>
        <v>0</v>
      </c>
      <c r="BA427" s="36">
        <f t="shared" ca="1" si="964"/>
        <v>0</v>
      </c>
      <c r="BB427" s="36">
        <f t="shared" ca="1" si="964"/>
        <v>0</v>
      </c>
      <c r="BC427" s="30"/>
    </row>
    <row r="428" spans="1:55" x14ac:dyDescent="0.25">
      <c r="A428" s="32"/>
      <c r="B428" s="35" t="s">
        <v>27</v>
      </c>
      <c r="C428" s="36">
        <f t="shared" ca="1" si="942"/>
        <v>0</v>
      </c>
      <c r="D428" s="36">
        <f t="shared" ca="1" si="943"/>
        <v>0</v>
      </c>
      <c r="E428" s="36">
        <f t="shared" ca="1" si="944"/>
        <v>0</v>
      </c>
      <c r="F428" s="36">
        <f t="shared" ca="1" si="945"/>
        <v>0</v>
      </c>
      <c r="G428" s="36">
        <f t="shared" ca="1" si="946"/>
        <v>0</v>
      </c>
      <c r="H428" s="36">
        <f t="shared" ca="1" si="947"/>
        <v>0</v>
      </c>
      <c r="I428" s="36">
        <f t="shared" ca="1" si="948"/>
        <v>0</v>
      </c>
      <c r="J428" s="36">
        <f t="shared" ca="1" si="949"/>
        <v>0</v>
      </c>
      <c r="K428" s="36">
        <f t="shared" ca="1" si="950"/>
        <v>0</v>
      </c>
      <c r="L428" s="36">
        <f t="shared" ca="1" si="951"/>
        <v>0</v>
      </c>
      <c r="M428" s="36">
        <f t="shared" ca="1" si="952"/>
        <v>0</v>
      </c>
      <c r="N428" s="36" t="str">
        <f>IFERROR(AQ122-AQ$107,"")</f>
        <v/>
      </c>
      <c r="O428" s="32"/>
      <c r="P428" s="35" t="s">
        <v>27</v>
      </c>
      <c r="Q428" s="36">
        <f t="shared" ca="1" si="953"/>
        <v>0</v>
      </c>
      <c r="R428" s="36">
        <f t="shared" ca="1" si="940"/>
        <v>0</v>
      </c>
      <c r="S428" s="36">
        <f t="shared" ca="1" si="940"/>
        <v>0</v>
      </c>
      <c r="T428" s="36">
        <f t="shared" ca="1" si="940"/>
        <v>0</v>
      </c>
      <c r="U428" s="36">
        <f t="shared" ca="1" si="940"/>
        <v>0</v>
      </c>
      <c r="V428" s="36">
        <f t="shared" ca="1" si="940"/>
        <v>0</v>
      </c>
      <c r="W428" s="36">
        <f t="shared" ca="1" si="940"/>
        <v>0</v>
      </c>
      <c r="X428" s="36">
        <f t="shared" ca="1" si="940"/>
        <v>0</v>
      </c>
      <c r="Y428" s="36">
        <f t="shared" ca="1" si="940"/>
        <v>0</v>
      </c>
      <c r="Z428" s="36">
        <f t="shared" ca="1" si="940"/>
        <v>0</v>
      </c>
      <c r="AA428" s="39"/>
      <c r="AB428" s="39"/>
      <c r="AC428" s="32">
        <v>15</v>
      </c>
      <c r="AD428" s="35" t="str">
        <f t="shared" si="941"/>
        <v/>
      </c>
      <c r="AE428" s="36">
        <f>IF(AD428="",0,IF(Analyse!$H$117=$C$312,SUM(BEREGNING!Q428:Z428),IF(Analyse!$H$117=$D$312,SUM(BEREGNING!R428:Z428),IF(Analyse!$H$117=$E$312,SUM(BEREGNING!S428:Z428),IF(Analyse!$H$117=$F$312,SUM(BEREGNING!T428:Z428),IF(Analyse!$H$117=$G$312,SUM(BEREGNING!U428:Z428),IF(Analyse!$H$117=$H$312,SUM(BEREGNING!V428:Z428),IF(Analyse!$H$117=$I$312,SUM(BEREGNING!W428:Z428),IF(Analyse!$H$117=$J$312,SUM(BEREGNING!X428:Z428),IF(Analyse!$H$117=$K$312,SUM(BEREGNING!Z428),""))))))))))</f>
        <v>0</v>
      </c>
      <c r="AF428" s="29"/>
      <c r="AG428" s="29"/>
      <c r="AH428" s="29"/>
      <c r="AI428" s="29"/>
      <c r="AJ428" s="29"/>
      <c r="AK428" s="29"/>
      <c r="AL428" s="29"/>
      <c r="AM428" s="29"/>
      <c r="AN428" s="29"/>
      <c r="AO428" s="29"/>
      <c r="AP428" s="29"/>
      <c r="AQ428" s="36">
        <f t="shared" si="954"/>
        <v>0</v>
      </c>
      <c r="AR428" s="36">
        <f t="shared" ca="1" si="955"/>
        <v>0</v>
      </c>
      <c r="AS428" s="36">
        <f t="shared" ca="1" si="956"/>
        <v>0</v>
      </c>
      <c r="AT428" s="36">
        <f t="shared" ca="1" si="957"/>
        <v>0</v>
      </c>
      <c r="AU428" s="36">
        <f t="shared" ca="1" si="958"/>
        <v>0</v>
      </c>
      <c r="AV428" s="36">
        <f t="shared" ca="1" si="959"/>
        <v>0</v>
      </c>
      <c r="AW428" s="36">
        <f t="shared" ca="1" si="960"/>
        <v>0</v>
      </c>
      <c r="AX428" s="36">
        <f t="shared" ca="1" si="961"/>
        <v>0</v>
      </c>
      <c r="AY428" s="36">
        <f t="shared" ca="1" si="962"/>
        <v>0</v>
      </c>
      <c r="AZ428" s="36">
        <f t="shared" ca="1" si="963"/>
        <v>0</v>
      </c>
      <c r="BA428" s="36">
        <f t="shared" ca="1" si="964"/>
        <v>0</v>
      </c>
      <c r="BB428" s="36">
        <f t="shared" ca="1" si="964"/>
        <v>0</v>
      </c>
      <c r="BC428" s="30"/>
    </row>
    <row r="429" spans="1:55" x14ac:dyDescent="0.25">
      <c r="A429" s="32"/>
      <c r="B429" s="35" t="s">
        <v>28</v>
      </c>
      <c r="C429" s="36">
        <f t="shared" ca="1" si="942"/>
        <v>0</v>
      </c>
      <c r="D429" s="36">
        <f t="shared" ca="1" si="943"/>
        <v>0</v>
      </c>
      <c r="E429" s="36">
        <f t="shared" ca="1" si="944"/>
        <v>0</v>
      </c>
      <c r="F429" s="36">
        <f t="shared" ca="1" si="945"/>
        <v>0</v>
      </c>
      <c r="G429" s="36">
        <f t="shared" ca="1" si="946"/>
        <v>0</v>
      </c>
      <c r="H429" s="36">
        <f t="shared" ca="1" si="947"/>
        <v>0</v>
      </c>
      <c r="I429" s="36">
        <f t="shared" ca="1" si="948"/>
        <v>0</v>
      </c>
      <c r="J429" s="36">
        <f t="shared" ca="1" si="949"/>
        <v>0</v>
      </c>
      <c r="K429" s="36">
        <f t="shared" ca="1" si="950"/>
        <v>0</v>
      </c>
      <c r="L429" s="36">
        <f t="shared" ca="1" si="951"/>
        <v>0</v>
      </c>
      <c r="M429" s="36">
        <f t="shared" ca="1" si="952"/>
        <v>0</v>
      </c>
      <c r="N429" s="36" t="str">
        <f>IFERROR(AQ123-AQ$107,"")</f>
        <v/>
      </c>
      <c r="O429" s="32"/>
      <c r="P429" s="35" t="s">
        <v>28</v>
      </c>
      <c r="Q429" s="36">
        <f t="shared" ca="1" si="953"/>
        <v>0</v>
      </c>
      <c r="R429" s="36">
        <f t="shared" ca="1" si="940"/>
        <v>0</v>
      </c>
      <c r="S429" s="36">
        <f t="shared" ca="1" si="940"/>
        <v>0</v>
      </c>
      <c r="T429" s="36">
        <f t="shared" ca="1" si="940"/>
        <v>0</v>
      </c>
      <c r="U429" s="36">
        <f t="shared" ca="1" si="940"/>
        <v>0</v>
      </c>
      <c r="V429" s="36">
        <f t="shared" ca="1" si="940"/>
        <v>0</v>
      </c>
      <c r="W429" s="36">
        <f t="shared" ca="1" si="940"/>
        <v>0</v>
      </c>
      <c r="X429" s="36">
        <f t="shared" ca="1" si="940"/>
        <v>0</v>
      </c>
      <c r="Y429" s="36">
        <f t="shared" ca="1" si="940"/>
        <v>0</v>
      </c>
      <c r="Z429" s="36">
        <f t="shared" ca="1" si="940"/>
        <v>0</v>
      </c>
      <c r="AA429" s="39"/>
      <c r="AB429" s="39"/>
      <c r="AC429" s="32">
        <v>16</v>
      </c>
      <c r="AD429" s="35" t="str">
        <f t="shared" si="941"/>
        <v/>
      </c>
      <c r="AE429" s="36">
        <f>IF(AD429="",0,IF(Analyse!$H$117=$C$312,SUM(BEREGNING!Q429:Z429),IF(Analyse!$H$117=$D$312,SUM(BEREGNING!R429:Z429),IF(Analyse!$H$117=$E$312,SUM(BEREGNING!S429:Z429),IF(Analyse!$H$117=$F$312,SUM(BEREGNING!T429:Z429),IF(Analyse!$H$117=$G$312,SUM(BEREGNING!U429:Z429),IF(Analyse!$H$117=$H$312,SUM(BEREGNING!V429:Z429),IF(Analyse!$H$117=$I$312,SUM(BEREGNING!W429:Z429),IF(Analyse!$H$117=$J$312,SUM(BEREGNING!X429:Z429),IF(Analyse!$H$117=$K$312,SUM(BEREGNING!Z429),""))))))))))</f>
        <v>0</v>
      </c>
      <c r="AF429" s="29"/>
      <c r="AG429" s="29"/>
      <c r="AH429" s="29"/>
      <c r="AI429" s="29"/>
      <c r="AJ429" s="29"/>
      <c r="AK429" s="29"/>
      <c r="AL429" s="29"/>
      <c r="AM429" s="29"/>
      <c r="AN429" s="29"/>
      <c r="AO429" s="29"/>
      <c r="AP429" s="29"/>
      <c r="AQ429" s="36">
        <f t="shared" si="954"/>
        <v>0</v>
      </c>
      <c r="AR429" s="36">
        <f t="shared" ca="1" si="955"/>
        <v>0</v>
      </c>
      <c r="AS429" s="36">
        <f t="shared" ca="1" si="956"/>
        <v>0</v>
      </c>
      <c r="AT429" s="36">
        <f t="shared" ca="1" si="957"/>
        <v>0</v>
      </c>
      <c r="AU429" s="36">
        <f t="shared" ca="1" si="958"/>
        <v>0</v>
      </c>
      <c r="AV429" s="36">
        <f t="shared" ca="1" si="959"/>
        <v>0</v>
      </c>
      <c r="AW429" s="36">
        <f t="shared" ca="1" si="960"/>
        <v>0</v>
      </c>
      <c r="AX429" s="36">
        <f t="shared" ca="1" si="961"/>
        <v>0</v>
      </c>
      <c r="AY429" s="36">
        <f t="shared" ca="1" si="962"/>
        <v>0</v>
      </c>
      <c r="AZ429" s="36">
        <f t="shared" ca="1" si="963"/>
        <v>0</v>
      </c>
      <c r="BA429" s="36">
        <f t="shared" ca="1" si="964"/>
        <v>0</v>
      </c>
      <c r="BB429" s="36">
        <f t="shared" ca="1" si="964"/>
        <v>0</v>
      </c>
      <c r="BC429" s="30"/>
    </row>
    <row r="430" spans="1:55" x14ac:dyDescent="0.25">
      <c r="A430" s="32"/>
      <c r="B430" s="35" t="s">
        <v>29</v>
      </c>
      <c r="C430" s="36">
        <f t="shared" ca="1" si="942"/>
        <v>0</v>
      </c>
      <c r="D430" s="36">
        <f t="shared" ca="1" si="943"/>
        <v>0</v>
      </c>
      <c r="E430" s="36">
        <f t="shared" ca="1" si="944"/>
        <v>0</v>
      </c>
      <c r="F430" s="36">
        <f t="shared" ca="1" si="945"/>
        <v>0</v>
      </c>
      <c r="G430" s="36">
        <f t="shared" ca="1" si="946"/>
        <v>0</v>
      </c>
      <c r="H430" s="36">
        <f t="shared" ca="1" si="947"/>
        <v>0</v>
      </c>
      <c r="I430" s="36">
        <f t="shared" ca="1" si="948"/>
        <v>0</v>
      </c>
      <c r="J430" s="36">
        <f t="shared" ca="1" si="949"/>
        <v>0</v>
      </c>
      <c r="K430" s="36">
        <f t="shared" ca="1" si="950"/>
        <v>0</v>
      </c>
      <c r="L430" s="36">
        <f t="shared" ca="1" si="951"/>
        <v>0</v>
      </c>
      <c r="M430" s="36">
        <f t="shared" ca="1" si="952"/>
        <v>0</v>
      </c>
      <c r="N430" s="36" t="str">
        <f>IFERROR(AQ124-AQ$107,"")</f>
        <v/>
      </c>
      <c r="O430" s="32"/>
      <c r="P430" s="35" t="s">
        <v>29</v>
      </c>
      <c r="Q430" s="36">
        <f t="shared" ca="1" si="953"/>
        <v>0</v>
      </c>
      <c r="R430" s="36">
        <f t="shared" ref="R430:R493" ca="1" si="965">IFERROR(E430-D430,"")</f>
        <v>0</v>
      </c>
      <c r="S430" s="36">
        <f t="shared" ref="S430:S493" ca="1" si="966">IFERROR(F430-E430,"")</f>
        <v>0</v>
      </c>
      <c r="T430" s="36">
        <f t="shared" ref="T430:T493" ca="1" si="967">IFERROR(G430-F430,"")</f>
        <v>0</v>
      </c>
      <c r="U430" s="36">
        <f t="shared" ref="U430:U493" ca="1" si="968">IFERROR(H430-G430,"")</f>
        <v>0</v>
      </c>
      <c r="V430" s="36">
        <f t="shared" ref="V430:V493" ca="1" si="969">IFERROR(I430-H430,"")</f>
        <v>0</v>
      </c>
      <c r="W430" s="36">
        <f t="shared" ref="W430:W493" ca="1" si="970">IFERROR(J430-I430,"")</f>
        <v>0</v>
      </c>
      <c r="X430" s="36">
        <f t="shared" ref="X430:X493" ca="1" si="971">IFERROR(K430-J430,"")</f>
        <v>0</v>
      </c>
      <c r="Y430" s="36">
        <f t="shared" ref="Y430:Z493" ca="1" si="972">IFERROR(L430-K430,"")</f>
        <v>0</v>
      </c>
      <c r="Z430" s="36">
        <f t="shared" ca="1" si="972"/>
        <v>0</v>
      </c>
      <c r="AA430" s="39"/>
      <c r="AB430" s="39"/>
      <c r="AC430" s="32">
        <v>17</v>
      </c>
      <c r="AD430" s="35" t="str">
        <f t="shared" si="941"/>
        <v/>
      </c>
      <c r="AE430" s="36">
        <f>IF(AD430="",0,IF(Analyse!$H$117=$C$312,SUM(BEREGNING!Q430:Z430),IF(Analyse!$H$117=$D$312,SUM(BEREGNING!R430:Z430),IF(Analyse!$H$117=$E$312,SUM(BEREGNING!S430:Z430),IF(Analyse!$H$117=$F$312,SUM(BEREGNING!T430:Z430),IF(Analyse!$H$117=$G$312,SUM(BEREGNING!U430:Z430),IF(Analyse!$H$117=$H$312,SUM(BEREGNING!V430:Z430),IF(Analyse!$H$117=$I$312,SUM(BEREGNING!W430:Z430),IF(Analyse!$H$117=$J$312,SUM(BEREGNING!X430:Z430),IF(Analyse!$H$117=$K$312,SUM(BEREGNING!Z430),""))))))))))</f>
        <v>0</v>
      </c>
      <c r="AF430" s="29"/>
      <c r="AG430" s="29"/>
      <c r="AH430" s="29"/>
      <c r="AI430" s="29"/>
      <c r="AJ430" s="29"/>
      <c r="AK430" s="29"/>
      <c r="AL430" s="29"/>
      <c r="AM430" s="29"/>
      <c r="AN430" s="29"/>
      <c r="AO430" s="29"/>
      <c r="AP430" s="29"/>
      <c r="AQ430" s="36">
        <f t="shared" si="954"/>
        <v>0</v>
      </c>
      <c r="AR430" s="36">
        <f t="shared" ca="1" si="955"/>
        <v>0</v>
      </c>
      <c r="AS430" s="36">
        <f t="shared" ca="1" si="956"/>
        <v>0</v>
      </c>
      <c r="AT430" s="36">
        <f t="shared" ca="1" si="957"/>
        <v>0</v>
      </c>
      <c r="AU430" s="36">
        <f t="shared" ca="1" si="958"/>
        <v>0</v>
      </c>
      <c r="AV430" s="36">
        <f t="shared" ca="1" si="959"/>
        <v>0</v>
      </c>
      <c r="AW430" s="36">
        <f t="shared" ca="1" si="960"/>
        <v>0</v>
      </c>
      <c r="AX430" s="36">
        <f t="shared" ca="1" si="961"/>
        <v>0</v>
      </c>
      <c r="AY430" s="36">
        <f t="shared" ca="1" si="962"/>
        <v>0</v>
      </c>
      <c r="AZ430" s="36">
        <f t="shared" ca="1" si="963"/>
        <v>0</v>
      </c>
      <c r="BA430" s="36">
        <f t="shared" ca="1" si="964"/>
        <v>0</v>
      </c>
      <c r="BB430" s="36">
        <f t="shared" ca="1" si="964"/>
        <v>0</v>
      </c>
      <c r="BC430" s="30"/>
    </row>
    <row r="431" spans="1:55" x14ac:dyDescent="0.25">
      <c r="A431" s="32"/>
      <c r="B431" s="35" t="s">
        <v>30</v>
      </c>
      <c r="C431" s="36">
        <f t="shared" ca="1" si="942"/>
        <v>0</v>
      </c>
      <c r="D431" s="36">
        <f t="shared" ca="1" si="943"/>
        <v>0</v>
      </c>
      <c r="E431" s="36">
        <f t="shared" ca="1" si="944"/>
        <v>0</v>
      </c>
      <c r="F431" s="36">
        <f t="shared" ca="1" si="945"/>
        <v>0</v>
      </c>
      <c r="G431" s="36">
        <f t="shared" ca="1" si="946"/>
        <v>0</v>
      </c>
      <c r="H431" s="36">
        <f t="shared" ca="1" si="947"/>
        <v>0</v>
      </c>
      <c r="I431" s="36">
        <f t="shared" ca="1" si="948"/>
        <v>0</v>
      </c>
      <c r="J431" s="36">
        <f t="shared" ca="1" si="949"/>
        <v>0</v>
      </c>
      <c r="K431" s="36">
        <f t="shared" ca="1" si="950"/>
        <v>0</v>
      </c>
      <c r="L431" s="36">
        <f t="shared" ca="1" si="951"/>
        <v>0</v>
      </c>
      <c r="M431" s="36">
        <f t="shared" ca="1" si="952"/>
        <v>0</v>
      </c>
      <c r="N431" s="36" t="str">
        <f>IFERROR(AQ125-AQ$107,"")</f>
        <v/>
      </c>
      <c r="O431" s="32"/>
      <c r="P431" s="35" t="s">
        <v>30</v>
      </c>
      <c r="Q431" s="36">
        <f t="shared" ca="1" si="953"/>
        <v>0</v>
      </c>
      <c r="R431" s="36">
        <f t="shared" ca="1" si="965"/>
        <v>0</v>
      </c>
      <c r="S431" s="36">
        <f t="shared" ca="1" si="966"/>
        <v>0</v>
      </c>
      <c r="T431" s="36">
        <f t="shared" ca="1" si="967"/>
        <v>0</v>
      </c>
      <c r="U431" s="36">
        <f t="shared" ca="1" si="968"/>
        <v>0</v>
      </c>
      <c r="V431" s="36">
        <f t="shared" ca="1" si="969"/>
        <v>0</v>
      </c>
      <c r="W431" s="36">
        <f t="shared" ca="1" si="970"/>
        <v>0</v>
      </c>
      <c r="X431" s="36">
        <f t="shared" ca="1" si="971"/>
        <v>0</v>
      </c>
      <c r="Y431" s="36">
        <f t="shared" ca="1" si="972"/>
        <v>0</v>
      </c>
      <c r="Z431" s="36">
        <f t="shared" ca="1" si="972"/>
        <v>0</v>
      </c>
      <c r="AA431" s="39"/>
      <c r="AB431" s="39"/>
      <c r="AC431" s="32">
        <v>18</v>
      </c>
      <c r="AD431" s="35" t="str">
        <f t="shared" si="941"/>
        <v/>
      </c>
      <c r="AE431" s="36">
        <f>IF(AD431="",0,IF(Analyse!$H$117=$C$312,SUM(BEREGNING!Q431:Z431),IF(Analyse!$H$117=$D$312,SUM(BEREGNING!R431:Z431),IF(Analyse!$H$117=$E$312,SUM(BEREGNING!S431:Z431),IF(Analyse!$H$117=$F$312,SUM(BEREGNING!T431:Z431),IF(Analyse!$H$117=$G$312,SUM(BEREGNING!U431:Z431),IF(Analyse!$H$117=$H$312,SUM(BEREGNING!V431:Z431),IF(Analyse!$H$117=$I$312,SUM(BEREGNING!W431:Z431),IF(Analyse!$H$117=$J$312,SUM(BEREGNING!X431:Z431),IF(Analyse!$H$117=$K$312,SUM(BEREGNING!Z431),""))))))))))</f>
        <v>0</v>
      </c>
      <c r="AF431" s="29"/>
      <c r="AG431" s="29"/>
      <c r="AH431" s="29"/>
      <c r="AI431" s="29"/>
      <c r="AJ431" s="29"/>
      <c r="AK431" s="29"/>
      <c r="AL431" s="29"/>
      <c r="AM431" s="29"/>
      <c r="AN431" s="29"/>
      <c r="AO431" s="29"/>
      <c r="AP431" s="29"/>
      <c r="AQ431" s="36">
        <f t="shared" si="954"/>
        <v>0</v>
      </c>
      <c r="AR431" s="36">
        <f t="shared" ca="1" si="955"/>
        <v>0</v>
      </c>
      <c r="AS431" s="36">
        <f t="shared" ca="1" si="956"/>
        <v>0</v>
      </c>
      <c r="AT431" s="36">
        <f t="shared" ca="1" si="957"/>
        <v>0</v>
      </c>
      <c r="AU431" s="36">
        <f t="shared" ca="1" si="958"/>
        <v>0</v>
      </c>
      <c r="AV431" s="36">
        <f t="shared" ca="1" si="959"/>
        <v>0</v>
      </c>
      <c r="AW431" s="36">
        <f t="shared" ca="1" si="960"/>
        <v>0</v>
      </c>
      <c r="AX431" s="36">
        <f t="shared" ca="1" si="961"/>
        <v>0</v>
      </c>
      <c r="AY431" s="36">
        <f t="shared" ca="1" si="962"/>
        <v>0</v>
      </c>
      <c r="AZ431" s="36">
        <f t="shared" ca="1" si="963"/>
        <v>0</v>
      </c>
      <c r="BA431" s="36">
        <f t="shared" ca="1" si="964"/>
        <v>0</v>
      </c>
      <c r="BB431" s="36">
        <f t="shared" ca="1" si="964"/>
        <v>0</v>
      </c>
      <c r="BC431" s="30"/>
    </row>
    <row r="432" spans="1:55" x14ac:dyDescent="0.25">
      <c r="A432" s="32"/>
      <c r="B432" s="35" t="s">
        <v>31</v>
      </c>
      <c r="C432" s="36">
        <f t="shared" ca="1" si="942"/>
        <v>0</v>
      </c>
      <c r="D432" s="36">
        <f t="shared" ca="1" si="943"/>
        <v>0</v>
      </c>
      <c r="E432" s="36">
        <f t="shared" ca="1" si="944"/>
        <v>0</v>
      </c>
      <c r="F432" s="36">
        <f t="shared" ca="1" si="945"/>
        <v>0</v>
      </c>
      <c r="G432" s="36">
        <f t="shared" ca="1" si="946"/>
        <v>0</v>
      </c>
      <c r="H432" s="36">
        <f t="shared" ca="1" si="947"/>
        <v>0</v>
      </c>
      <c r="I432" s="36">
        <f t="shared" ca="1" si="948"/>
        <v>0</v>
      </c>
      <c r="J432" s="36">
        <f t="shared" ca="1" si="949"/>
        <v>0</v>
      </c>
      <c r="K432" s="36">
        <f t="shared" ca="1" si="950"/>
        <v>0</v>
      </c>
      <c r="L432" s="36">
        <f t="shared" ca="1" si="951"/>
        <v>0</v>
      </c>
      <c r="M432" s="36">
        <f t="shared" ca="1" si="952"/>
        <v>0</v>
      </c>
      <c r="N432" s="36" t="str">
        <f>IFERROR(AQ126-AQ$107,"")</f>
        <v/>
      </c>
      <c r="O432" s="32"/>
      <c r="P432" s="35" t="s">
        <v>31</v>
      </c>
      <c r="Q432" s="36">
        <f t="shared" ca="1" si="953"/>
        <v>0</v>
      </c>
      <c r="R432" s="36">
        <f t="shared" ca="1" si="965"/>
        <v>0</v>
      </c>
      <c r="S432" s="36">
        <f t="shared" ca="1" si="966"/>
        <v>0</v>
      </c>
      <c r="T432" s="36">
        <f t="shared" ca="1" si="967"/>
        <v>0</v>
      </c>
      <c r="U432" s="36">
        <f t="shared" ca="1" si="968"/>
        <v>0</v>
      </c>
      <c r="V432" s="36">
        <f t="shared" ca="1" si="969"/>
        <v>0</v>
      </c>
      <c r="W432" s="36">
        <f t="shared" ca="1" si="970"/>
        <v>0</v>
      </c>
      <c r="X432" s="36">
        <f t="shared" ca="1" si="971"/>
        <v>0</v>
      </c>
      <c r="Y432" s="36">
        <f t="shared" ca="1" si="972"/>
        <v>0</v>
      </c>
      <c r="Z432" s="36">
        <f t="shared" ca="1" si="972"/>
        <v>0</v>
      </c>
      <c r="AA432" s="39"/>
      <c r="AB432" s="39"/>
      <c r="AC432" s="32">
        <v>19</v>
      </c>
      <c r="AD432" s="35" t="str">
        <f t="shared" si="941"/>
        <v/>
      </c>
      <c r="AE432" s="36">
        <f>IF(AD432="",0,IF(Analyse!$H$117=$C$312,SUM(BEREGNING!Q432:Z432),IF(Analyse!$H$117=$D$312,SUM(BEREGNING!R432:Z432),IF(Analyse!$H$117=$E$312,SUM(BEREGNING!S432:Z432),IF(Analyse!$H$117=$F$312,SUM(BEREGNING!T432:Z432),IF(Analyse!$H$117=$G$312,SUM(BEREGNING!U432:Z432),IF(Analyse!$H$117=$H$312,SUM(BEREGNING!V432:Z432),IF(Analyse!$H$117=$I$312,SUM(BEREGNING!W432:Z432),IF(Analyse!$H$117=$J$312,SUM(BEREGNING!X432:Z432),IF(Analyse!$H$117=$K$312,SUM(BEREGNING!Z432),""))))))))))</f>
        <v>0</v>
      </c>
      <c r="AF432" s="29"/>
      <c r="AG432" s="29"/>
      <c r="AH432" s="29"/>
      <c r="AI432" s="29"/>
      <c r="AJ432" s="29"/>
      <c r="AK432" s="29"/>
      <c r="AL432" s="29"/>
      <c r="AM432" s="29"/>
      <c r="AN432" s="29"/>
      <c r="AO432" s="29"/>
      <c r="AP432" s="29"/>
      <c r="AQ432" s="36">
        <f t="shared" si="954"/>
        <v>0</v>
      </c>
      <c r="AR432" s="36">
        <f t="shared" ca="1" si="955"/>
        <v>0</v>
      </c>
      <c r="AS432" s="36">
        <f t="shared" ca="1" si="956"/>
        <v>0</v>
      </c>
      <c r="AT432" s="36">
        <f t="shared" ca="1" si="957"/>
        <v>0</v>
      </c>
      <c r="AU432" s="36">
        <f t="shared" ca="1" si="958"/>
        <v>0</v>
      </c>
      <c r="AV432" s="36">
        <f t="shared" ca="1" si="959"/>
        <v>0</v>
      </c>
      <c r="AW432" s="36">
        <f t="shared" ca="1" si="960"/>
        <v>0</v>
      </c>
      <c r="AX432" s="36">
        <f t="shared" ca="1" si="961"/>
        <v>0</v>
      </c>
      <c r="AY432" s="36">
        <f t="shared" ca="1" si="962"/>
        <v>0</v>
      </c>
      <c r="AZ432" s="36">
        <f t="shared" ca="1" si="963"/>
        <v>0</v>
      </c>
      <c r="BA432" s="36">
        <f t="shared" ca="1" si="964"/>
        <v>0</v>
      </c>
      <c r="BB432" s="36">
        <f t="shared" ca="1" si="964"/>
        <v>0</v>
      </c>
      <c r="BC432" s="30"/>
    </row>
    <row r="433" spans="1:55" x14ac:dyDescent="0.25">
      <c r="A433" s="32"/>
      <c r="B433" s="35" t="s">
        <v>32</v>
      </c>
      <c r="C433" s="36">
        <f t="shared" ca="1" si="942"/>
        <v>0</v>
      </c>
      <c r="D433" s="36">
        <f t="shared" ca="1" si="943"/>
        <v>0</v>
      </c>
      <c r="E433" s="36">
        <f t="shared" ca="1" si="944"/>
        <v>0</v>
      </c>
      <c r="F433" s="36">
        <f t="shared" ca="1" si="945"/>
        <v>0</v>
      </c>
      <c r="G433" s="36">
        <f t="shared" ca="1" si="946"/>
        <v>0</v>
      </c>
      <c r="H433" s="36">
        <f t="shared" ca="1" si="947"/>
        <v>0</v>
      </c>
      <c r="I433" s="36">
        <f t="shared" ca="1" si="948"/>
        <v>0</v>
      </c>
      <c r="J433" s="36">
        <f t="shared" ca="1" si="949"/>
        <v>0</v>
      </c>
      <c r="K433" s="36">
        <f t="shared" ca="1" si="950"/>
        <v>0</v>
      </c>
      <c r="L433" s="36">
        <f t="shared" ca="1" si="951"/>
        <v>0</v>
      </c>
      <c r="M433" s="36">
        <f t="shared" ca="1" si="952"/>
        <v>0</v>
      </c>
      <c r="N433" s="36" t="str">
        <f>IFERROR(AQ127-AQ$107,"")</f>
        <v/>
      </c>
      <c r="O433" s="32"/>
      <c r="P433" s="35" t="s">
        <v>32</v>
      </c>
      <c r="Q433" s="36">
        <f t="shared" ca="1" si="953"/>
        <v>0</v>
      </c>
      <c r="R433" s="36">
        <f t="shared" ca="1" si="965"/>
        <v>0</v>
      </c>
      <c r="S433" s="36">
        <f t="shared" ca="1" si="966"/>
        <v>0</v>
      </c>
      <c r="T433" s="36">
        <f t="shared" ca="1" si="967"/>
        <v>0</v>
      </c>
      <c r="U433" s="36">
        <f t="shared" ca="1" si="968"/>
        <v>0</v>
      </c>
      <c r="V433" s="36">
        <f t="shared" ca="1" si="969"/>
        <v>0</v>
      </c>
      <c r="W433" s="36">
        <f t="shared" ca="1" si="970"/>
        <v>0</v>
      </c>
      <c r="X433" s="36">
        <f t="shared" ca="1" si="971"/>
        <v>0</v>
      </c>
      <c r="Y433" s="36">
        <f t="shared" ca="1" si="972"/>
        <v>0</v>
      </c>
      <c r="Z433" s="36">
        <f t="shared" ca="1" si="972"/>
        <v>0</v>
      </c>
      <c r="AA433" s="39"/>
      <c r="AB433" s="39"/>
      <c r="AC433" s="32">
        <v>20</v>
      </c>
      <c r="AD433" s="35" t="str">
        <f t="shared" si="941"/>
        <v/>
      </c>
      <c r="AE433" s="36">
        <f>IF(AD433="",0,IF(Analyse!$H$117=$C$312,SUM(BEREGNING!Q433:Z433),IF(Analyse!$H$117=$D$312,SUM(BEREGNING!R433:Z433),IF(Analyse!$H$117=$E$312,SUM(BEREGNING!S433:Z433),IF(Analyse!$H$117=$F$312,SUM(BEREGNING!T433:Z433),IF(Analyse!$H$117=$G$312,SUM(BEREGNING!U433:Z433),IF(Analyse!$H$117=$H$312,SUM(BEREGNING!V433:Z433),IF(Analyse!$H$117=$I$312,SUM(BEREGNING!W433:Z433),IF(Analyse!$H$117=$J$312,SUM(BEREGNING!X433:Z433),IF(Analyse!$H$117=$K$312,SUM(BEREGNING!Z433),""))))))))))</f>
        <v>0</v>
      </c>
      <c r="AF433" s="29"/>
      <c r="AG433" s="29"/>
      <c r="AH433" s="29"/>
      <c r="AI433" s="29"/>
      <c r="AJ433" s="29"/>
      <c r="AK433" s="29"/>
      <c r="AL433" s="29"/>
      <c r="AM433" s="29"/>
      <c r="AN433" s="29"/>
      <c r="AO433" s="29"/>
      <c r="AP433" s="29"/>
      <c r="AQ433" s="36">
        <f t="shared" si="954"/>
        <v>0</v>
      </c>
      <c r="AR433" s="36">
        <f t="shared" ca="1" si="955"/>
        <v>0</v>
      </c>
      <c r="AS433" s="36">
        <f t="shared" ca="1" si="956"/>
        <v>0</v>
      </c>
      <c r="AT433" s="36">
        <f t="shared" ca="1" si="957"/>
        <v>0</v>
      </c>
      <c r="AU433" s="36">
        <f t="shared" ca="1" si="958"/>
        <v>0</v>
      </c>
      <c r="AV433" s="36">
        <f t="shared" ca="1" si="959"/>
        <v>0</v>
      </c>
      <c r="AW433" s="36">
        <f t="shared" ca="1" si="960"/>
        <v>0</v>
      </c>
      <c r="AX433" s="36">
        <f t="shared" ca="1" si="961"/>
        <v>0</v>
      </c>
      <c r="AY433" s="36">
        <f t="shared" ca="1" si="962"/>
        <v>0</v>
      </c>
      <c r="AZ433" s="36">
        <f t="shared" ca="1" si="963"/>
        <v>0</v>
      </c>
      <c r="BA433" s="36">
        <f t="shared" ca="1" si="964"/>
        <v>0</v>
      </c>
      <c r="BB433" s="36">
        <f t="shared" ca="1" si="964"/>
        <v>0</v>
      </c>
      <c r="BC433" s="30"/>
    </row>
    <row r="434" spans="1:55" x14ac:dyDescent="0.25">
      <c r="A434" s="32"/>
      <c r="B434" s="35" t="s">
        <v>33</v>
      </c>
      <c r="C434" s="36">
        <f t="shared" ca="1" si="942"/>
        <v>0</v>
      </c>
      <c r="D434" s="36">
        <f t="shared" ca="1" si="943"/>
        <v>0</v>
      </c>
      <c r="E434" s="36">
        <f t="shared" ca="1" si="944"/>
        <v>0</v>
      </c>
      <c r="F434" s="36">
        <f t="shared" ca="1" si="945"/>
        <v>0</v>
      </c>
      <c r="G434" s="36">
        <f t="shared" ca="1" si="946"/>
        <v>0</v>
      </c>
      <c r="H434" s="36">
        <f t="shared" ca="1" si="947"/>
        <v>0</v>
      </c>
      <c r="I434" s="36">
        <f t="shared" ca="1" si="948"/>
        <v>0</v>
      </c>
      <c r="J434" s="36">
        <f t="shared" ca="1" si="949"/>
        <v>0</v>
      </c>
      <c r="K434" s="36">
        <f t="shared" ca="1" si="950"/>
        <v>0</v>
      </c>
      <c r="L434" s="36">
        <f t="shared" ca="1" si="951"/>
        <v>0</v>
      </c>
      <c r="M434" s="36">
        <f t="shared" ca="1" si="952"/>
        <v>0</v>
      </c>
      <c r="N434" s="36" t="str">
        <f>IFERROR(AQ128-AQ$107,"")</f>
        <v/>
      </c>
      <c r="O434" s="32"/>
      <c r="P434" s="35" t="s">
        <v>33</v>
      </c>
      <c r="Q434" s="36">
        <f t="shared" ca="1" si="953"/>
        <v>0</v>
      </c>
      <c r="R434" s="36">
        <f t="shared" ca="1" si="965"/>
        <v>0</v>
      </c>
      <c r="S434" s="36">
        <f t="shared" ca="1" si="966"/>
        <v>0</v>
      </c>
      <c r="T434" s="36">
        <f t="shared" ca="1" si="967"/>
        <v>0</v>
      </c>
      <c r="U434" s="36">
        <f t="shared" ca="1" si="968"/>
        <v>0</v>
      </c>
      <c r="V434" s="36">
        <f t="shared" ca="1" si="969"/>
        <v>0</v>
      </c>
      <c r="W434" s="36">
        <f t="shared" ca="1" si="970"/>
        <v>0</v>
      </c>
      <c r="X434" s="36">
        <f t="shared" ca="1" si="971"/>
        <v>0</v>
      </c>
      <c r="Y434" s="36">
        <f t="shared" ca="1" si="972"/>
        <v>0</v>
      </c>
      <c r="Z434" s="36">
        <f t="shared" ca="1" si="972"/>
        <v>0</v>
      </c>
      <c r="AA434" s="39"/>
      <c r="AB434" s="39"/>
      <c r="AC434" s="32">
        <v>21</v>
      </c>
      <c r="AD434" s="35" t="str">
        <f t="shared" si="941"/>
        <v/>
      </c>
      <c r="AE434" s="36">
        <f>IF(AD434="",0,IF(Analyse!$H$117=$C$312,SUM(BEREGNING!Q434:Z434),IF(Analyse!$H$117=$D$312,SUM(BEREGNING!R434:Z434),IF(Analyse!$H$117=$E$312,SUM(BEREGNING!S434:Z434),IF(Analyse!$H$117=$F$312,SUM(BEREGNING!T434:Z434),IF(Analyse!$H$117=$G$312,SUM(BEREGNING!U434:Z434),IF(Analyse!$H$117=$H$312,SUM(BEREGNING!V434:Z434),IF(Analyse!$H$117=$I$312,SUM(BEREGNING!W434:Z434),IF(Analyse!$H$117=$J$312,SUM(BEREGNING!X434:Z434),IF(Analyse!$H$117=$K$312,SUM(BEREGNING!Z434),""))))))))))</f>
        <v>0</v>
      </c>
      <c r="AF434" s="29"/>
      <c r="AG434" s="29"/>
      <c r="AH434" s="29"/>
      <c r="AI434" s="29"/>
      <c r="AJ434" s="29"/>
      <c r="AK434" s="29"/>
      <c r="AL434" s="29"/>
      <c r="AM434" s="29"/>
      <c r="AN434" s="29"/>
      <c r="AO434" s="29"/>
      <c r="AP434" s="29"/>
      <c r="AQ434" s="36">
        <f t="shared" si="954"/>
        <v>0</v>
      </c>
      <c r="AR434" s="36">
        <f t="shared" ca="1" si="955"/>
        <v>0</v>
      </c>
      <c r="AS434" s="36">
        <f t="shared" ca="1" si="956"/>
        <v>0</v>
      </c>
      <c r="AT434" s="36">
        <f t="shared" ca="1" si="957"/>
        <v>0</v>
      </c>
      <c r="AU434" s="36">
        <f t="shared" ca="1" si="958"/>
        <v>0</v>
      </c>
      <c r="AV434" s="36">
        <f t="shared" ca="1" si="959"/>
        <v>0</v>
      </c>
      <c r="AW434" s="36">
        <f t="shared" ca="1" si="960"/>
        <v>0</v>
      </c>
      <c r="AX434" s="36">
        <f t="shared" ca="1" si="961"/>
        <v>0</v>
      </c>
      <c r="AY434" s="36">
        <f t="shared" ca="1" si="962"/>
        <v>0</v>
      </c>
      <c r="AZ434" s="36">
        <f t="shared" ca="1" si="963"/>
        <v>0</v>
      </c>
      <c r="BA434" s="36">
        <f t="shared" ca="1" si="964"/>
        <v>0</v>
      </c>
      <c r="BB434" s="36">
        <f t="shared" ca="1" si="964"/>
        <v>0</v>
      </c>
      <c r="BC434" s="30"/>
    </row>
    <row r="435" spans="1:55" x14ac:dyDescent="0.25">
      <c r="A435" s="32"/>
      <c r="B435" s="35" t="s">
        <v>34</v>
      </c>
      <c r="C435" s="36">
        <f t="shared" ca="1" si="942"/>
        <v>0</v>
      </c>
      <c r="D435" s="36">
        <f t="shared" ca="1" si="943"/>
        <v>0</v>
      </c>
      <c r="E435" s="36">
        <f t="shared" ca="1" si="944"/>
        <v>0</v>
      </c>
      <c r="F435" s="36">
        <f t="shared" ca="1" si="945"/>
        <v>0</v>
      </c>
      <c r="G435" s="36">
        <f t="shared" ca="1" si="946"/>
        <v>0</v>
      </c>
      <c r="H435" s="36">
        <f t="shared" ca="1" si="947"/>
        <v>0</v>
      </c>
      <c r="I435" s="36">
        <f t="shared" ca="1" si="948"/>
        <v>0</v>
      </c>
      <c r="J435" s="36">
        <f t="shared" ca="1" si="949"/>
        <v>0</v>
      </c>
      <c r="K435" s="36">
        <f t="shared" ca="1" si="950"/>
        <v>0</v>
      </c>
      <c r="L435" s="36">
        <f t="shared" ca="1" si="951"/>
        <v>0</v>
      </c>
      <c r="M435" s="36">
        <f t="shared" ca="1" si="952"/>
        <v>0</v>
      </c>
      <c r="N435" s="36" t="str">
        <f>IFERROR(AQ129-AQ$107,"")</f>
        <v/>
      </c>
      <c r="O435" s="32"/>
      <c r="P435" s="35" t="s">
        <v>34</v>
      </c>
      <c r="Q435" s="36">
        <f t="shared" ca="1" si="953"/>
        <v>0</v>
      </c>
      <c r="R435" s="36">
        <f t="shared" ca="1" si="965"/>
        <v>0</v>
      </c>
      <c r="S435" s="36">
        <f t="shared" ca="1" si="966"/>
        <v>0</v>
      </c>
      <c r="T435" s="36">
        <f t="shared" ca="1" si="967"/>
        <v>0</v>
      </c>
      <c r="U435" s="36">
        <f t="shared" ca="1" si="968"/>
        <v>0</v>
      </c>
      <c r="V435" s="36">
        <f t="shared" ca="1" si="969"/>
        <v>0</v>
      </c>
      <c r="W435" s="36">
        <f t="shared" ca="1" si="970"/>
        <v>0</v>
      </c>
      <c r="X435" s="36">
        <f t="shared" ca="1" si="971"/>
        <v>0</v>
      </c>
      <c r="Y435" s="36">
        <f t="shared" ca="1" si="972"/>
        <v>0</v>
      </c>
      <c r="Z435" s="36">
        <f t="shared" ca="1" si="972"/>
        <v>0</v>
      </c>
      <c r="AA435" s="39"/>
      <c r="AB435" s="39"/>
      <c r="AC435" s="32">
        <v>22</v>
      </c>
      <c r="AD435" s="35" t="str">
        <f t="shared" si="941"/>
        <v/>
      </c>
      <c r="AE435" s="36">
        <f>IF(AD435="",0,IF(Analyse!$H$117=$C$312,SUM(BEREGNING!Q435:Z435),IF(Analyse!$H$117=$D$312,SUM(BEREGNING!R435:Z435),IF(Analyse!$H$117=$E$312,SUM(BEREGNING!S435:Z435),IF(Analyse!$H$117=$F$312,SUM(BEREGNING!T435:Z435),IF(Analyse!$H$117=$G$312,SUM(BEREGNING!U435:Z435),IF(Analyse!$H$117=$H$312,SUM(BEREGNING!V435:Z435),IF(Analyse!$H$117=$I$312,SUM(BEREGNING!W435:Z435),IF(Analyse!$H$117=$J$312,SUM(BEREGNING!X435:Z435),IF(Analyse!$H$117=$K$312,SUM(BEREGNING!Z435),""))))))))))</f>
        <v>0</v>
      </c>
      <c r="AF435" s="29"/>
      <c r="AG435" s="29"/>
      <c r="AH435" s="29"/>
      <c r="AI435" s="29"/>
      <c r="AJ435" s="29"/>
      <c r="AK435" s="29"/>
      <c r="AL435" s="29"/>
      <c r="AM435" s="29"/>
      <c r="AN435" s="29"/>
      <c r="AO435" s="29"/>
      <c r="AP435" s="29"/>
      <c r="AQ435" s="36">
        <f t="shared" si="954"/>
        <v>0</v>
      </c>
      <c r="AR435" s="36">
        <f t="shared" ca="1" si="955"/>
        <v>0</v>
      </c>
      <c r="AS435" s="36">
        <f t="shared" ca="1" si="956"/>
        <v>0</v>
      </c>
      <c r="AT435" s="36">
        <f t="shared" ca="1" si="957"/>
        <v>0</v>
      </c>
      <c r="AU435" s="36">
        <f t="shared" ca="1" si="958"/>
        <v>0</v>
      </c>
      <c r="AV435" s="36">
        <f t="shared" ca="1" si="959"/>
        <v>0</v>
      </c>
      <c r="AW435" s="36">
        <f t="shared" ca="1" si="960"/>
        <v>0</v>
      </c>
      <c r="AX435" s="36">
        <f t="shared" ca="1" si="961"/>
        <v>0</v>
      </c>
      <c r="AY435" s="36">
        <f t="shared" ca="1" si="962"/>
        <v>0</v>
      </c>
      <c r="AZ435" s="36">
        <f t="shared" ca="1" si="963"/>
        <v>0</v>
      </c>
      <c r="BA435" s="36">
        <f t="shared" ca="1" si="964"/>
        <v>0</v>
      </c>
      <c r="BB435" s="36">
        <f t="shared" ca="1" si="964"/>
        <v>0</v>
      </c>
      <c r="BC435" s="30"/>
    </row>
    <row r="436" spans="1:55" x14ac:dyDescent="0.25">
      <c r="A436" s="32"/>
      <c r="B436" s="35" t="s">
        <v>35</v>
      </c>
      <c r="C436" s="36">
        <f t="shared" ca="1" si="942"/>
        <v>0</v>
      </c>
      <c r="D436" s="36">
        <f t="shared" ca="1" si="943"/>
        <v>0</v>
      </c>
      <c r="E436" s="36">
        <f t="shared" ca="1" si="944"/>
        <v>0</v>
      </c>
      <c r="F436" s="36">
        <f t="shared" ca="1" si="945"/>
        <v>0</v>
      </c>
      <c r="G436" s="36">
        <f t="shared" ca="1" si="946"/>
        <v>0</v>
      </c>
      <c r="H436" s="36">
        <f t="shared" ca="1" si="947"/>
        <v>0</v>
      </c>
      <c r="I436" s="36">
        <f t="shared" ca="1" si="948"/>
        <v>0</v>
      </c>
      <c r="J436" s="36">
        <f t="shared" ca="1" si="949"/>
        <v>0</v>
      </c>
      <c r="K436" s="36">
        <f t="shared" ca="1" si="950"/>
        <v>0</v>
      </c>
      <c r="L436" s="36">
        <f t="shared" ca="1" si="951"/>
        <v>0</v>
      </c>
      <c r="M436" s="36">
        <f t="shared" ca="1" si="952"/>
        <v>0</v>
      </c>
      <c r="N436" s="36" t="str">
        <f>IFERROR(AQ130-AQ$107,"")</f>
        <v/>
      </c>
      <c r="O436" s="32"/>
      <c r="P436" s="35" t="s">
        <v>35</v>
      </c>
      <c r="Q436" s="36">
        <f t="shared" ca="1" si="953"/>
        <v>0</v>
      </c>
      <c r="R436" s="36">
        <f t="shared" ca="1" si="965"/>
        <v>0</v>
      </c>
      <c r="S436" s="36">
        <f t="shared" ca="1" si="966"/>
        <v>0</v>
      </c>
      <c r="T436" s="36">
        <f t="shared" ca="1" si="967"/>
        <v>0</v>
      </c>
      <c r="U436" s="36">
        <f t="shared" ca="1" si="968"/>
        <v>0</v>
      </c>
      <c r="V436" s="36">
        <f t="shared" ca="1" si="969"/>
        <v>0</v>
      </c>
      <c r="W436" s="36">
        <f t="shared" ca="1" si="970"/>
        <v>0</v>
      </c>
      <c r="X436" s="36">
        <f t="shared" ca="1" si="971"/>
        <v>0</v>
      </c>
      <c r="Y436" s="36">
        <f t="shared" ca="1" si="972"/>
        <v>0</v>
      </c>
      <c r="Z436" s="36">
        <f t="shared" ca="1" si="972"/>
        <v>0</v>
      </c>
      <c r="AA436" s="39"/>
      <c r="AB436" s="39"/>
      <c r="AC436" s="32">
        <v>23</v>
      </c>
      <c r="AD436" s="35" t="str">
        <f t="shared" si="941"/>
        <v/>
      </c>
      <c r="AE436" s="36">
        <f>IF(AD436="",0,IF(Analyse!$H$117=$C$312,SUM(BEREGNING!Q436:Z436),IF(Analyse!$H$117=$D$312,SUM(BEREGNING!R436:Z436),IF(Analyse!$H$117=$E$312,SUM(BEREGNING!S436:Z436),IF(Analyse!$H$117=$F$312,SUM(BEREGNING!T436:Z436),IF(Analyse!$H$117=$G$312,SUM(BEREGNING!U436:Z436),IF(Analyse!$H$117=$H$312,SUM(BEREGNING!V436:Z436),IF(Analyse!$H$117=$I$312,SUM(BEREGNING!W436:Z436),IF(Analyse!$H$117=$J$312,SUM(BEREGNING!X436:Z436),IF(Analyse!$H$117=$K$312,SUM(BEREGNING!Z436),""))))))))))</f>
        <v>0</v>
      </c>
      <c r="AF436" s="29"/>
      <c r="AG436" s="29"/>
      <c r="AH436" s="29"/>
      <c r="AI436" s="29"/>
      <c r="AJ436" s="29"/>
      <c r="AK436" s="29"/>
      <c r="AL436" s="29"/>
      <c r="AM436" s="29"/>
      <c r="AN436" s="29"/>
      <c r="AO436" s="29"/>
      <c r="AP436" s="29"/>
      <c r="AQ436" s="36">
        <f t="shared" si="954"/>
        <v>0</v>
      </c>
      <c r="AR436" s="36">
        <f t="shared" ca="1" si="955"/>
        <v>0</v>
      </c>
      <c r="AS436" s="36">
        <f t="shared" ca="1" si="956"/>
        <v>0</v>
      </c>
      <c r="AT436" s="36">
        <f t="shared" ca="1" si="957"/>
        <v>0</v>
      </c>
      <c r="AU436" s="36">
        <f t="shared" ca="1" si="958"/>
        <v>0</v>
      </c>
      <c r="AV436" s="36">
        <f t="shared" ca="1" si="959"/>
        <v>0</v>
      </c>
      <c r="AW436" s="36">
        <f t="shared" ca="1" si="960"/>
        <v>0</v>
      </c>
      <c r="AX436" s="36">
        <f t="shared" ca="1" si="961"/>
        <v>0</v>
      </c>
      <c r="AY436" s="36">
        <f t="shared" ca="1" si="962"/>
        <v>0</v>
      </c>
      <c r="AZ436" s="36">
        <f t="shared" ca="1" si="963"/>
        <v>0</v>
      </c>
      <c r="BA436" s="36">
        <f t="shared" ca="1" si="964"/>
        <v>0</v>
      </c>
      <c r="BB436" s="36">
        <f t="shared" ca="1" si="964"/>
        <v>0</v>
      </c>
      <c r="BC436" s="30"/>
    </row>
    <row r="437" spans="1:55" x14ac:dyDescent="0.25">
      <c r="A437" s="32"/>
      <c r="B437" s="35" t="s">
        <v>36</v>
      </c>
      <c r="C437" s="36">
        <f t="shared" ca="1" si="942"/>
        <v>0</v>
      </c>
      <c r="D437" s="36">
        <f t="shared" ca="1" si="943"/>
        <v>0</v>
      </c>
      <c r="E437" s="36">
        <f t="shared" ca="1" si="944"/>
        <v>0</v>
      </c>
      <c r="F437" s="36">
        <f t="shared" ca="1" si="945"/>
        <v>0</v>
      </c>
      <c r="G437" s="36">
        <f t="shared" ca="1" si="946"/>
        <v>0</v>
      </c>
      <c r="H437" s="36">
        <f t="shared" ca="1" si="947"/>
        <v>0</v>
      </c>
      <c r="I437" s="36">
        <f t="shared" ca="1" si="948"/>
        <v>0</v>
      </c>
      <c r="J437" s="36">
        <f t="shared" ca="1" si="949"/>
        <v>0</v>
      </c>
      <c r="K437" s="36">
        <f t="shared" ca="1" si="950"/>
        <v>0</v>
      </c>
      <c r="L437" s="36">
        <f t="shared" ca="1" si="951"/>
        <v>0</v>
      </c>
      <c r="M437" s="36">
        <f t="shared" ca="1" si="952"/>
        <v>0</v>
      </c>
      <c r="N437" s="36" t="str">
        <f>IFERROR(AQ131-AQ$107,"")</f>
        <v/>
      </c>
      <c r="O437" s="32"/>
      <c r="P437" s="35" t="s">
        <v>36</v>
      </c>
      <c r="Q437" s="36">
        <f t="shared" ca="1" si="953"/>
        <v>0</v>
      </c>
      <c r="R437" s="36">
        <f t="shared" ca="1" si="965"/>
        <v>0</v>
      </c>
      <c r="S437" s="36">
        <f t="shared" ca="1" si="966"/>
        <v>0</v>
      </c>
      <c r="T437" s="36">
        <f t="shared" ca="1" si="967"/>
        <v>0</v>
      </c>
      <c r="U437" s="36">
        <f t="shared" ca="1" si="968"/>
        <v>0</v>
      </c>
      <c r="V437" s="36">
        <f t="shared" ca="1" si="969"/>
        <v>0</v>
      </c>
      <c r="W437" s="36">
        <f t="shared" ca="1" si="970"/>
        <v>0</v>
      </c>
      <c r="X437" s="36">
        <f t="shared" ca="1" si="971"/>
        <v>0</v>
      </c>
      <c r="Y437" s="36">
        <f t="shared" ca="1" si="972"/>
        <v>0</v>
      </c>
      <c r="Z437" s="36">
        <f t="shared" ca="1" si="972"/>
        <v>0</v>
      </c>
      <c r="AA437" s="39"/>
      <c r="AB437" s="39"/>
      <c r="AC437" s="32">
        <v>24</v>
      </c>
      <c r="AD437" s="35" t="str">
        <f t="shared" si="941"/>
        <v/>
      </c>
      <c r="AE437" s="36">
        <f>IF(AD437="",0,IF(Analyse!$H$117=$C$312,SUM(BEREGNING!Q437:Z437),IF(Analyse!$H$117=$D$312,SUM(BEREGNING!R437:Z437),IF(Analyse!$H$117=$E$312,SUM(BEREGNING!S437:Z437),IF(Analyse!$H$117=$F$312,SUM(BEREGNING!T437:Z437),IF(Analyse!$H$117=$G$312,SUM(BEREGNING!U437:Z437),IF(Analyse!$H$117=$H$312,SUM(BEREGNING!V437:Z437),IF(Analyse!$H$117=$I$312,SUM(BEREGNING!W437:Z437),IF(Analyse!$H$117=$J$312,SUM(BEREGNING!X437:Z437),IF(Analyse!$H$117=$K$312,SUM(BEREGNING!Z437),""))))))))))</f>
        <v>0</v>
      </c>
      <c r="AF437" s="29"/>
      <c r="AG437" s="29"/>
      <c r="AH437" s="29"/>
      <c r="AI437" s="29"/>
      <c r="AJ437" s="29"/>
      <c r="AK437" s="29"/>
      <c r="AL437" s="29"/>
      <c r="AM437" s="29"/>
      <c r="AN437" s="29"/>
      <c r="AO437" s="29"/>
      <c r="AP437" s="29"/>
      <c r="AQ437" s="36">
        <f t="shared" si="954"/>
        <v>0</v>
      </c>
      <c r="AR437" s="36">
        <f t="shared" ca="1" si="955"/>
        <v>0</v>
      </c>
      <c r="AS437" s="36">
        <f t="shared" ca="1" si="956"/>
        <v>0</v>
      </c>
      <c r="AT437" s="36">
        <f t="shared" ca="1" si="957"/>
        <v>0</v>
      </c>
      <c r="AU437" s="36">
        <f t="shared" ca="1" si="958"/>
        <v>0</v>
      </c>
      <c r="AV437" s="36">
        <f t="shared" ca="1" si="959"/>
        <v>0</v>
      </c>
      <c r="AW437" s="36">
        <f t="shared" ca="1" si="960"/>
        <v>0</v>
      </c>
      <c r="AX437" s="36">
        <f t="shared" ca="1" si="961"/>
        <v>0</v>
      </c>
      <c r="AY437" s="36">
        <f t="shared" ca="1" si="962"/>
        <v>0</v>
      </c>
      <c r="AZ437" s="36">
        <f t="shared" ca="1" si="963"/>
        <v>0</v>
      </c>
      <c r="BA437" s="36">
        <f t="shared" ca="1" si="964"/>
        <v>0</v>
      </c>
      <c r="BB437" s="36">
        <f t="shared" ca="1" si="964"/>
        <v>0</v>
      </c>
      <c r="BC437" s="30"/>
    </row>
    <row r="438" spans="1:55" x14ac:dyDescent="0.25">
      <c r="A438" s="32"/>
      <c r="B438" s="35" t="s">
        <v>37</v>
      </c>
      <c r="C438" s="36">
        <f t="shared" ca="1" si="942"/>
        <v>0</v>
      </c>
      <c r="D438" s="36">
        <f t="shared" ca="1" si="943"/>
        <v>0</v>
      </c>
      <c r="E438" s="36">
        <f t="shared" ca="1" si="944"/>
        <v>0</v>
      </c>
      <c r="F438" s="36">
        <f t="shared" ca="1" si="945"/>
        <v>0</v>
      </c>
      <c r="G438" s="36">
        <f t="shared" ca="1" si="946"/>
        <v>0</v>
      </c>
      <c r="H438" s="36">
        <f t="shared" ca="1" si="947"/>
        <v>0</v>
      </c>
      <c r="I438" s="36">
        <f t="shared" ca="1" si="948"/>
        <v>0</v>
      </c>
      <c r="J438" s="36">
        <f t="shared" ca="1" si="949"/>
        <v>0</v>
      </c>
      <c r="K438" s="36">
        <f t="shared" ca="1" si="950"/>
        <v>0</v>
      </c>
      <c r="L438" s="36">
        <f t="shared" ca="1" si="951"/>
        <v>0</v>
      </c>
      <c r="M438" s="36">
        <f t="shared" ca="1" si="952"/>
        <v>0</v>
      </c>
      <c r="N438" s="36" t="str">
        <f>IFERROR(AQ132-AQ$107,"")</f>
        <v/>
      </c>
      <c r="O438" s="32"/>
      <c r="P438" s="35" t="s">
        <v>37</v>
      </c>
      <c r="Q438" s="36">
        <f t="shared" ca="1" si="953"/>
        <v>0</v>
      </c>
      <c r="R438" s="36">
        <f t="shared" ca="1" si="965"/>
        <v>0</v>
      </c>
      <c r="S438" s="36">
        <f t="shared" ca="1" si="966"/>
        <v>0</v>
      </c>
      <c r="T438" s="36">
        <f t="shared" ca="1" si="967"/>
        <v>0</v>
      </c>
      <c r="U438" s="36">
        <f t="shared" ca="1" si="968"/>
        <v>0</v>
      </c>
      <c r="V438" s="36">
        <f t="shared" ca="1" si="969"/>
        <v>0</v>
      </c>
      <c r="W438" s="36">
        <f t="shared" ca="1" si="970"/>
        <v>0</v>
      </c>
      <c r="X438" s="36">
        <f t="shared" ca="1" si="971"/>
        <v>0</v>
      </c>
      <c r="Y438" s="36">
        <f t="shared" ca="1" si="972"/>
        <v>0</v>
      </c>
      <c r="Z438" s="36">
        <f t="shared" ca="1" si="972"/>
        <v>0</v>
      </c>
      <c r="AA438" s="39"/>
      <c r="AB438" s="39"/>
      <c r="AC438" s="32">
        <v>25</v>
      </c>
      <c r="AD438" s="35" t="str">
        <f t="shared" si="941"/>
        <v/>
      </c>
      <c r="AE438" s="36">
        <f>IF(AD438="",0,IF(Analyse!$H$117=$C$312,SUM(BEREGNING!Q438:Z438),IF(Analyse!$H$117=$D$312,SUM(BEREGNING!R438:Z438),IF(Analyse!$H$117=$E$312,SUM(BEREGNING!S438:Z438),IF(Analyse!$H$117=$F$312,SUM(BEREGNING!T438:Z438),IF(Analyse!$H$117=$G$312,SUM(BEREGNING!U438:Z438),IF(Analyse!$H$117=$H$312,SUM(BEREGNING!V438:Z438),IF(Analyse!$H$117=$I$312,SUM(BEREGNING!W438:Z438),IF(Analyse!$H$117=$J$312,SUM(BEREGNING!X438:Z438),IF(Analyse!$H$117=$K$312,SUM(BEREGNING!Z438),""))))))))))</f>
        <v>0</v>
      </c>
      <c r="AF438" s="29"/>
      <c r="AG438" s="29"/>
      <c r="AH438" s="29"/>
      <c r="AI438" s="29"/>
      <c r="AJ438" s="29"/>
      <c r="AK438" s="29"/>
      <c r="AL438" s="29"/>
      <c r="AM438" s="29"/>
      <c r="AN438" s="29"/>
      <c r="AO438" s="29"/>
      <c r="AP438" s="29"/>
      <c r="AQ438" s="36">
        <f t="shared" si="954"/>
        <v>0</v>
      </c>
      <c r="AR438" s="36">
        <f t="shared" ca="1" si="955"/>
        <v>0</v>
      </c>
      <c r="AS438" s="36">
        <f t="shared" ca="1" si="956"/>
        <v>0</v>
      </c>
      <c r="AT438" s="36">
        <f t="shared" ca="1" si="957"/>
        <v>0</v>
      </c>
      <c r="AU438" s="36">
        <f t="shared" ca="1" si="958"/>
        <v>0</v>
      </c>
      <c r="AV438" s="36">
        <f t="shared" ca="1" si="959"/>
        <v>0</v>
      </c>
      <c r="AW438" s="36">
        <f t="shared" ca="1" si="960"/>
        <v>0</v>
      </c>
      <c r="AX438" s="36">
        <f t="shared" ca="1" si="961"/>
        <v>0</v>
      </c>
      <c r="AY438" s="36">
        <f t="shared" ca="1" si="962"/>
        <v>0</v>
      </c>
      <c r="AZ438" s="36">
        <f t="shared" ca="1" si="963"/>
        <v>0</v>
      </c>
      <c r="BA438" s="36">
        <f t="shared" ca="1" si="964"/>
        <v>0</v>
      </c>
      <c r="BB438" s="36">
        <f t="shared" ca="1" si="964"/>
        <v>0</v>
      </c>
      <c r="BC438" s="30"/>
    </row>
    <row r="439" spans="1:55" x14ac:dyDescent="0.25">
      <c r="A439" s="32"/>
      <c r="B439" s="35" t="s">
        <v>38</v>
      </c>
      <c r="C439" s="36">
        <f t="shared" ca="1" si="942"/>
        <v>0</v>
      </c>
      <c r="D439" s="36">
        <f t="shared" ca="1" si="943"/>
        <v>0</v>
      </c>
      <c r="E439" s="36">
        <f t="shared" ca="1" si="944"/>
        <v>0</v>
      </c>
      <c r="F439" s="36">
        <f t="shared" ca="1" si="945"/>
        <v>0</v>
      </c>
      <c r="G439" s="36">
        <f t="shared" ca="1" si="946"/>
        <v>0</v>
      </c>
      <c r="H439" s="36">
        <f t="shared" ca="1" si="947"/>
        <v>0</v>
      </c>
      <c r="I439" s="36">
        <f t="shared" ca="1" si="948"/>
        <v>0</v>
      </c>
      <c r="J439" s="36">
        <f t="shared" ca="1" si="949"/>
        <v>0</v>
      </c>
      <c r="K439" s="36">
        <f t="shared" ca="1" si="950"/>
        <v>0</v>
      </c>
      <c r="L439" s="36">
        <f t="shared" ca="1" si="951"/>
        <v>0</v>
      </c>
      <c r="M439" s="36">
        <f t="shared" ca="1" si="952"/>
        <v>0</v>
      </c>
      <c r="N439" s="36" t="str">
        <f>IFERROR(AQ133-AQ$107,"")</f>
        <v/>
      </c>
      <c r="O439" s="32"/>
      <c r="P439" s="35" t="s">
        <v>38</v>
      </c>
      <c r="Q439" s="36">
        <f t="shared" ca="1" si="953"/>
        <v>0</v>
      </c>
      <c r="R439" s="36">
        <f t="shared" ca="1" si="965"/>
        <v>0</v>
      </c>
      <c r="S439" s="36">
        <f t="shared" ca="1" si="966"/>
        <v>0</v>
      </c>
      <c r="T439" s="36">
        <f t="shared" ca="1" si="967"/>
        <v>0</v>
      </c>
      <c r="U439" s="36">
        <f t="shared" ca="1" si="968"/>
        <v>0</v>
      </c>
      <c r="V439" s="36">
        <f t="shared" ca="1" si="969"/>
        <v>0</v>
      </c>
      <c r="W439" s="36">
        <f t="shared" ca="1" si="970"/>
        <v>0</v>
      </c>
      <c r="X439" s="36">
        <f t="shared" ca="1" si="971"/>
        <v>0</v>
      </c>
      <c r="Y439" s="36">
        <f t="shared" ca="1" si="972"/>
        <v>0</v>
      </c>
      <c r="Z439" s="36">
        <f t="shared" ca="1" si="972"/>
        <v>0</v>
      </c>
      <c r="AA439" s="39"/>
      <c r="AB439" s="39"/>
      <c r="AC439" s="32">
        <v>26</v>
      </c>
      <c r="AD439" s="35" t="str">
        <f t="shared" si="941"/>
        <v/>
      </c>
      <c r="AE439" s="36">
        <f>IF(AD439="",0,IF(Analyse!$H$117=$C$312,SUM(BEREGNING!Q439:Z439),IF(Analyse!$H$117=$D$312,SUM(BEREGNING!R439:Z439),IF(Analyse!$H$117=$E$312,SUM(BEREGNING!S439:Z439),IF(Analyse!$H$117=$F$312,SUM(BEREGNING!T439:Z439),IF(Analyse!$H$117=$G$312,SUM(BEREGNING!U439:Z439),IF(Analyse!$H$117=$H$312,SUM(BEREGNING!V439:Z439),IF(Analyse!$H$117=$I$312,SUM(BEREGNING!W439:Z439),IF(Analyse!$H$117=$J$312,SUM(BEREGNING!X439:Z439),IF(Analyse!$H$117=$K$312,SUM(BEREGNING!Z439),""))))))))))</f>
        <v>0</v>
      </c>
      <c r="AF439" s="29"/>
      <c r="AG439" s="29"/>
      <c r="AH439" s="29"/>
      <c r="AI439" s="29"/>
      <c r="AJ439" s="29"/>
      <c r="AK439" s="29"/>
      <c r="AL439" s="29"/>
      <c r="AM439" s="29"/>
      <c r="AN439" s="29"/>
      <c r="AO439" s="29"/>
      <c r="AP439" s="29"/>
      <c r="AQ439" s="36">
        <f t="shared" si="954"/>
        <v>0</v>
      </c>
      <c r="AR439" s="36">
        <f t="shared" ca="1" si="955"/>
        <v>0</v>
      </c>
      <c r="AS439" s="36">
        <f t="shared" ca="1" si="956"/>
        <v>0</v>
      </c>
      <c r="AT439" s="36">
        <f t="shared" ca="1" si="957"/>
        <v>0</v>
      </c>
      <c r="AU439" s="36">
        <f t="shared" ca="1" si="958"/>
        <v>0</v>
      </c>
      <c r="AV439" s="36">
        <f t="shared" ca="1" si="959"/>
        <v>0</v>
      </c>
      <c r="AW439" s="36">
        <f t="shared" ca="1" si="960"/>
        <v>0</v>
      </c>
      <c r="AX439" s="36">
        <f t="shared" ca="1" si="961"/>
        <v>0</v>
      </c>
      <c r="AY439" s="36">
        <f t="shared" ca="1" si="962"/>
        <v>0</v>
      </c>
      <c r="AZ439" s="36">
        <f t="shared" ca="1" si="963"/>
        <v>0</v>
      </c>
      <c r="BA439" s="36">
        <f t="shared" ca="1" si="964"/>
        <v>0</v>
      </c>
      <c r="BB439" s="36">
        <f t="shared" ca="1" si="964"/>
        <v>0</v>
      </c>
      <c r="BC439" s="30"/>
    </row>
    <row r="440" spans="1:55" x14ac:dyDescent="0.25">
      <c r="A440" s="32"/>
      <c r="B440" s="35" t="s">
        <v>39</v>
      </c>
      <c r="C440" s="36">
        <f t="shared" ca="1" si="942"/>
        <v>0</v>
      </c>
      <c r="D440" s="36">
        <f t="shared" ca="1" si="943"/>
        <v>0</v>
      </c>
      <c r="E440" s="36">
        <f t="shared" ca="1" si="944"/>
        <v>0</v>
      </c>
      <c r="F440" s="36">
        <f t="shared" ca="1" si="945"/>
        <v>0</v>
      </c>
      <c r="G440" s="36">
        <f t="shared" ca="1" si="946"/>
        <v>0</v>
      </c>
      <c r="H440" s="36">
        <f t="shared" ca="1" si="947"/>
        <v>0</v>
      </c>
      <c r="I440" s="36">
        <f t="shared" ca="1" si="948"/>
        <v>0</v>
      </c>
      <c r="J440" s="36">
        <f t="shared" ca="1" si="949"/>
        <v>0</v>
      </c>
      <c r="K440" s="36">
        <f t="shared" ca="1" si="950"/>
        <v>0</v>
      </c>
      <c r="L440" s="36">
        <f t="shared" ca="1" si="951"/>
        <v>0</v>
      </c>
      <c r="M440" s="36">
        <f t="shared" ca="1" si="952"/>
        <v>0</v>
      </c>
      <c r="N440" s="36" t="str">
        <f>IFERROR(AQ134-AQ$107,"")</f>
        <v/>
      </c>
      <c r="O440" s="32"/>
      <c r="P440" s="35" t="s">
        <v>39</v>
      </c>
      <c r="Q440" s="36">
        <f t="shared" ca="1" si="953"/>
        <v>0</v>
      </c>
      <c r="R440" s="36">
        <f t="shared" ca="1" si="965"/>
        <v>0</v>
      </c>
      <c r="S440" s="36">
        <f t="shared" ca="1" si="966"/>
        <v>0</v>
      </c>
      <c r="T440" s="36">
        <f t="shared" ca="1" si="967"/>
        <v>0</v>
      </c>
      <c r="U440" s="36">
        <f t="shared" ca="1" si="968"/>
        <v>0</v>
      </c>
      <c r="V440" s="36">
        <f t="shared" ca="1" si="969"/>
        <v>0</v>
      </c>
      <c r="W440" s="36">
        <f t="shared" ca="1" si="970"/>
        <v>0</v>
      </c>
      <c r="X440" s="36">
        <f t="shared" ca="1" si="971"/>
        <v>0</v>
      </c>
      <c r="Y440" s="36">
        <f t="shared" ca="1" si="972"/>
        <v>0</v>
      </c>
      <c r="Z440" s="36">
        <f t="shared" ca="1" si="972"/>
        <v>0</v>
      </c>
      <c r="AA440" s="39"/>
      <c r="AB440" s="39"/>
      <c r="AC440" s="32">
        <v>27</v>
      </c>
      <c r="AD440" s="35" t="str">
        <f t="shared" si="941"/>
        <v/>
      </c>
      <c r="AE440" s="36">
        <f>IF(AD440="",0,IF(Analyse!$H$117=$C$312,SUM(BEREGNING!Q440:Z440),IF(Analyse!$H$117=$D$312,SUM(BEREGNING!R440:Z440),IF(Analyse!$H$117=$E$312,SUM(BEREGNING!S440:Z440),IF(Analyse!$H$117=$F$312,SUM(BEREGNING!T440:Z440),IF(Analyse!$H$117=$G$312,SUM(BEREGNING!U440:Z440),IF(Analyse!$H$117=$H$312,SUM(BEREGNING!V440:Z440),IF(Analyse!$H$117=$I$312,SUM(BEREGNING!W440:Z440),IF(Analyse!$H$117=$J$312,SUM(BEREGNING!X440:Z440),IF(Analyse!$H$117=$K$312,SUM(BEREGNING!Z440),""))))))))))</f>
        <v>0</v>
      </c>
      <c r="AF440" s="29"/>
      <c r="AG440" s="29"/>
      <c r="AH440" s="29"/>
      <c r="AI440" s="29"/>
      <c r="AJ440" s="29"/>
      <c r="AK440" s="29"/>
      <c r="AL440" s="29"/>
      <c r="AM440" s="29"/>
      <c r="AN440" s="29"/>
      <c r="AO440" s="29"/>
      <c r="AP440" s="29"/>
      <c r="AQ440" s="36">
        <f t="shared" si="954"/>
        <v>0</v>
      </c>
      <c r="AR440" s="36">
        <f t="shared" ca="1" si="955"/>
        <v>0</v>
      </c>
      <c r="AS440" s="36">
        <f t="shared" ca="1" si="956"/>
        <v>0</v>
      </c>
      <c r="AT440" s="36">
        <f t="shared" ca="1" si="957"/>
        <v>0</v>
      </c>
      <c r="AU440" s="36">
        <f t="shared" ca="1" si="958"/>
        <v>0</v>
      </c>
      <c r="AV440" s="36">
        <f t="shared" ca="1" si="959"/>
        <v>0</v>
      </c>
      <c r="AW440" s="36">
        <f t="shared" ca="1" si="960"/>
        <v>0</v>
      </c>
      <c r="AX440" s="36">
        <f t="shared" ca="1" si="961"/>
        <v>0</v>
      </c>
      <c r="AY440" s="36">
        <f t="shared" ca="1" si="962"/>
        <v>0</v>
      </c>
      <c r="AZ440" s="36">
        <f t="shared" ca="1" si="963"/>
        <v>0</v>
      </c>
      <c r="BA440" s="36">
        <f t="shared" ca="1" si="964"/>
        <v>0</v>
      </c>
      <c r="BB440" s="36">
        <f t="shared" ca="1" si="964"/>
        <v>0</v>
      </c>
      <c r="BC440" s="30"/>
    </row>
    <row r="441" spans="1:55" x14ac:dyDescent="0.25">
      <c r="A441" s="32"/>
      <c r="B441" s="35" t="s">
        <v>40</v>
      </c>
      <c r="C441" s="36">
        <f t="shared" ca="1" si="942"/>
        <v>0</v>
      </c>
      <c r="D441" s="36">
        <f t="shared" ca="1" si="943"/>
        <v>0</v>
      </c>
      <c r="E441" s="36">
        <f t="shared" ca="1" si="944"/>
        <v>0</v>
      </c>
      <c r="F441" s="36">
        <f t="shared" ca="1" si="945"/>
        <v>0</v>
      </c>
      <c r="G441" s="36">
        <f t="shared" ca="1" si="946"/>
        <v>0</v>
      </c>
      <c r="H441" s="36">
        <f t="shared" ca="1" si="947"/>
        <v>0</v>
      </c>
      <c r="I441" s="36">
        <f t="shared" ca="1" si="948"/>
        <v>0</v>
      </c>
      <c r="J441" s="36">
        <f t="shared" ca="1" si="949"/>
        <v>0</v>
      </c>
      <c r="K441" s="36">
        <f t="shared" ca="1" si="950"/>
        <v>0</v>
      </c>
      <c r="L441" s="36">
        <f t="shared" ca="1" si="951"/>
        <v>0</v>
      </c>
      <c r="M441" s="36">
        <f t="shared" ca="1" si="952"/>
        <v>0</v>
      </c>
      <c r="N441" s="36" t="str">
        <f>IFERROR(AQ135-AQ$107,"")</f>
        <v/>
      </c>
      <c r="O441" s="32"/>
      <c r="P441" s="35" t="s">
        <v>40</v>
      </c>
      <c r="Q441" s="36">
        <f t="shared" ca="1" si="953"/>
        <v>0</v>
      </c>
      <c r="R441" s="36">
        <f t="shared" ca="1" si="965"/>
        <v>0</v>
      </c>
      <c r="S441" s="36">
        <f t="shared" ca="1" si="966"/>
        <v>0</v>
      </c>
      <c r="T441" s="36">
        <f t="shared" ca="1" si="967"/>
        <v>0</v>
      </c>
      <c r="U441" s="36">
        <f t="shared" ca="1" si="968"/>
        <v>0</v>
      </c>
      <c r="V441" s="36">
        <f t="shared" ca="1" si="969"/>
        <v>0</v>
      </c>
      <c r="W441" s="36">
        <f t="shared" ca="1" si="970"/>
        <v>0</v>
      </c>
      <c r="X441" s="36">
        <f t="shared" ca="1" si="971"/>
        <v>0</v>
      </c>
      <c r="Y441" s="36">
        <f t="shared" ca="1" si="972"/>
        <v>0</v>
      </c>
      <c r="Z441" s="36">
        <f t="shared" ca="1" si="972"/>
        <v>0</v>
      </c>
      <c r="AA441" s="39"/>
      <c r="AB441" s="39"/>
      <c r="AC441" s="32">
        <v>28</v>
      </c>
      <c r="AD441" s="35" t="str">
        <f t="shared" si="941"/>
        <v/>
      </c>
      <c r="AE441" s="36">
        <f>IF(AD441="",0,IF(Analyse!$H$117=$C$312,SUM(BEREGNING!Q441:Z441),IF(Analyse!$H$117=$D$312,SUM(BEREGNING!R441:Z441),IF(Analyse!$H$117=$E$312,SUM(BEREGNING!S441:Z441),IF(Analyse!$H$117=$F$312,SUM(BEREGNING!T441:Z441),IF(Analyse!$H$117=$G$312,SUM(BEREGNING!U441:Z441),IF(Analyse!$H$117=$H$312,SUM(BEREGNING!V441:Z441),IF(Analyse!$H$117=$I$312,SUM(BEREGNING!W441:Z441),IF(Analyse!$H$117=$J$312,SUM(BEREGNING!X441:Z441),IF(Analyse!$H$117=$K$312,SUM(BEREGNING!Z441),""))))))))))</f>
        <v>0</v>
      </c>
      <c r="AF441" s="29"/>
      <c r="AG441" s="29"/>
      <c r="AH441" s="29"/>
      <c r="AI441" s="29"/>
      <c r="AJ441" s="29"/>
      <c r="AK441" s="29"/>
      <c r="AL441" s="29"/>
      <c r="AM441" s="29"/>
      <c r="AN441" s="29"/>
      <c r="AO441" s="29"/>
      <c r="AP441" s="29"/>
      <c r="AQ441" s="36">
        <f t="shared" si="954"/>
        <v>0</v>
      </c>
      <c r="AR441" s="36">
        <f t="shared" ca="1" si="955"/>
        <v>0</v>
      </c>
      <c r="AS441" s="36">
        <f t="shared" ca="1" si="956"/>
        <v>0</v>
      </c>
      <c r="AT441" s="36">
        <f t="shared" ca="1" si="957"/>
        <v>0</v>
      </c>
      <c r="AU441" s="36">
        <f t="shared" ca="1" si="958"/>
        <v>0</v>
      </c>
      <c r="AV441" s="36">
        <f t="shared" ca="1" si="959"/>
        <v>0</v>
      </c>
      <c r="AW441" s="36">
        <f t="shared" ca="1" si="960"/>
        <v>0</v>
      </c>
      <c r="AX441" s="36">
        <f t="shared" ca="1" si="961"/>
        <v>0</v>
      </c>
      <c r="AY441" s="36">
        <f t="shared" ca="1" si="962"/>
        <v>0</v>
      </c>
      <c r="AZ441" s="36">
        <f t="shared" ca="1" si="963"/>
        <v>0</v>
      </c>
      <c r="BA441" s="36">
        <f t="shared" ca="1" si="964"/>
        <v>0</v>
      </c>
      <c r="BB441" s="36">
        <f t="shared" ca="1" si="964"/>
        <v>0</v>
      </c>
      <c r="BC441" s="30"/>
    </row>
    <row r="442" spans="1:55" x14ac:dyDescent="0.25">
      <c r="A442" s="32"/>
      <c r="B442" s="35" t="s">
        <v>41</v>
      </c>
      <c r="C442" s="36">
        <f t="shared" ca="1" si="942"/>
        <v>0</v>
      </c>
      <c r="D442" s="36">
        <f t="shared" ca="1" si="943"/>
        <v>0</v>
      </c>
      <c r="E442" s="36">
        <f t="shared" ca="1" si="944"/>
        <v>0</v>
      </c>
      <c r="F442" s="36">
        <f t="shared" ca="1" si="945"/>
        <v>0</v>
      </c>
      <c r="G442" s="36">
        <f t="shared" ca="1" si="946"/>
        <v>0</v>
      </c>
      <c r="H442" s="36">
        <f t="shared" ca="1" si="947"/>
        <v>0</v>
      </c>
      <c r="I442" s="36">
        <f t="shared" ca="1" si="948"/>
        <v>0</v>
      </c>
      <c r="J442" s="36">
        <f t="shared" ca="1" si="949"/>
        <v>0</v>
      </c>
      <c r="K442" s="36">
        <f t="shared" ca="1" si="950"/>
        <v>0</v>
      </c>
      <c r="L442" s="36">
        <f t="shared" ca="1" si="951"/>
        <v>0</v>
      </c>
      <c r="M442" s="36">
        <f t="shared" ca="1" si="952"/>
        <v>0</v>
      </c>
      <c r="N442" s="36" t="str">
        <f>IFERROR(AQ136-AQ$107,"")</f>
        <v/>
      </c>
      <c r="O442" s="32"/>
      <c r="P442" s="35" t="s">
        <v>41</v>
      </c>
      <c r="Q442" s="36">
        <f t="shared" ca="1" si="953"/>
        <v>0</v>
      </c>
      <c r="R442" s="36">
        <f t="shared" ca="1" si="965"/>
        <v>0</v>
      </c>
      <c r="S442" s="36">
        <f t="shared" ca="1" si="966"/>
        <v>0</v>
      </c>
      <c r="T442" s="36">
        <f t="shared" ca="1" si="967"/>
        <v>0</v>
      </c>
      <c r="U442" s="36">
        <f t="shared" ca="1" si="968"/>
        <v>0</v>
      </c>
      <c r="V442" s="36">
        <f t="shared" ca="1" si="969"/>
        <v>0</v>
      </c>
      <c r="W442" s="36">
        <f t="shared" ca="1" si="970"/>
        <v>0</v>
      </c>
      <c r="X442" s="36">
        <f t="shared" ca="1" si="971"/>
        <v>0</v>
      </c>
      <c r="Y442" s="36">
        <f t="shared" ca="1" si="972"/>
        <v>0</v>
      </c>
      <c r="Z442" s="36">
        <f t="shared" ca="1" si="972"/>
        <v>0</v>
      </c>
      <c r="AA442" s="39"/>
      <c r="AB442" s="39"/>
      <c r="AC442" s="32">
        <v>29</v>
      </c>
      <c r="AD442" s="35" t="str">
        <f t="shared" si="941"/>
        <v/>
      </c>
      <c r="AE442" s="36">
        <f>IF(AD442="",0,IF(Analyse!$H$117=$C$312,SUM(BEREGNING!Q442:Z442),IF(Analyse!$H$117=$D$312,SUM(BEREGNING!R442:Z442),IF(Analyse!$H$117=$E$312,SUM(BEREGNING!S442:Z442),IF(Analyse!$H$117=$F$312,SUM(BEREGNING!T442:Z442),IF(Analyse!$H$117=$G$312,SUM(BEREGNING!U442:Z442),IF(Analyse!$H$117=$H$312,SUM(BEREGNING!V442:Z442),IF(Analyse!$H$117=$I$312,SUM(BEREGNING!W442:Z442),IF(Analyse!$H$117=$J$312,SUM(BEREGNING!X442:Z442),IF(Analyse!$H$117=$K$312,SUM(BEREGNING!Z442),""))))))))))</f>
        <v>0</v>
      </c>
      <c r="AF442" s="29"/>
      <c r="AG442" s="29"/>
      <c r="AH442" s="29"/>
      <c r="AI442" s="29"/>
      <c r="AJ442" s="29"/>
      <c r="AK442" s="29"/>
      <c r="AL442" s="29"/>
      <c r="AM442" s="29"/>
      <c r="AN442" s="29"/>
      <c r="AO442" s="29"/>
      <c r="AP442" s="29"/>
      <c r="AQ442" s="36">
        <f t="shared" si="954"/>
        <v>0</v>
      </c>
      <c r="AR442" s="36">
        <f t="shared" ca="1" si="955"/>
        <v>0</v>
      </c>
      <c r="AS442" s="36">
        <f t="shared" ca="1" si="956"/>
        <v>0</v>
      </c>
      <c r="AT442" s="36">
        <f t="shared" ca="1" si="957"/>
        <v>0</v>
      </c>
      <c r="AU442" s="36">
        <f t="shared" ca="1" si="958"/>
        <v>0</v>
      </c>
      <c r="AV442" s="36">
        <f t="shared" ca="1" si="959"/>
        <v>0</v>
      </c>
      <c r="AW442" s="36">
        <f t="shared" ca="1" si="960"/>
        <v>0</v>
      </c>
      <c r="AX442" s="36">
        <f t="shared" ca="1" si="961"/>
        <v>0</v>
      </c>
      <c r="AY442" s="36">
        <f t="shared" ca="1" si="962"/>
        <v>0</v>
      </c>
      <c r="AZ442" s="36">
        <f t="shared" ca="1" si="963"/>
        <v>0</v>
      </c>
      <c r="BA442" s="36">
        <f t="shared" ca="1" si="964"/>
        <v>0</v>
      </c>
      <c r="BB442" s="36">
        <f t="shared" ca="1" si="964"/>
        <v>0</v>
      </c>
      <c r="BC442" s="30"/>
    </row>
    <row r="443" spans="1:55" x14ac:dyDescent="0.25">
      <c r="A443" s="32"/>
      <c r="B443" s="35" t="s">
        <v>42</v>
      </c>
      <c r="C443" s="36">
        <f t="shared" ca="1" si="942"/>
        <v>0</v>
      </c>
      <c r="D443" s="36">
        <f t="shared" ca="1" si="943"/>
        <v>0</v>
      </c>
      <c r="E443" s="36">
        <f t="shared" ca="1" si="944"/>
        <v>0</v>
      </c>
      <c r="F443" s="36">
        <f t="shared" ca="1" si="945"/>
        <v>0</v>
      </c>
      <c r="G443" s="36">
        <f t="shared" ca="1" si="946"/>
        <v>0</v>
      </c>
      <c r="H443" s="36">
        <f t="shared" ca="1" si="947"/>
        <v>0</v>
      </c>
      <c r="I443" s="36">
        <f t="shared" ca="1" si="948"/>
        <v>0</v>
      </c>
      <c r="J443" s="36">
        <f t="shared" ca="1" si="949"/>
        <v>0</v>
      </c>
      <c r="K443" s="36">
        <f t="shared" ca="1" si="950"/>
        <v>0</v>
      </c>
      <c r="L443" s="36">
        <f t="shared" ca="1" si="951"/>
        <v>0</v>
      </c>
      <c r="M443" s="36">
        <f t="shared" ca="1" si="952"/>
        <v>0</v>
      </c>
      <c r="N443" s="36" t="str">
        <f>IFERROR(AQ137-AQ$107,"")</f>
        <v/>
      </c>
      <c r="O443" s="32"/>
      <c r="P443" s="35" t="s">
        <v>42</v>
      </c>
      <c r="Q443" s="36">
        <f t="shared" ca="1" si="953"/>
        <v>0</v>
      </c>
      <c r="R443" s="36">
        <f t="shared" ca="1" si="965"/>
        <v>0</v>
      </c>
      <c r="S443" s="36">
        <f t="shared" ca="1" si="966"/>
        <v>0</v>
      </c>
      <c r="T443" s="36">
        <f t="shared" ca="1" si="967"/>
        <v>0</v>
      </c>
      <c r="U443" s="36">
        <f t="shared" ca="1" si="968"/>
        <v>0</v>
      </c>
      <c r="V443" s="36">
        <f t="shared" ca="1" si="969"/>
        <v>0</v>
      </c>
      <c r="W443" s="36">
        <f t="shared" ca="1" si="970"/>
        <v>0</v>
      </c>
      <c r="X443" s="36">
        <f t="shared" ca="1" si="971"/>
        <v>0</v>
      </c>
      <c r="Y443" s="36">
        <f t="shared" ca="1" si="972"/>
        <v>0</v>
      </c>
      <c r="Z443" s="36">
        <f t="shared" ca="1" si="972"/>
        <v>0</v>
      </c>
      <c r="AA443" s="39"/>
      <c r="AB443" s="39"/>
      <c r="AC443" s="32">
        <v>30</v>
      </c>
      <c r="AD443" s="35" t="str">
        <f t="shared" si="941"/>
        <v/>
      </c>
      <c r="AE443" s="36">
        <f>IF(AD443="",0,IF(Analyse!$H$117=$C$312,SUM(BEREGNING!Q443:Z443),IF(Analyse!$H$117=$D$312,SUM(BEREGNING!R443:Z443),IF(Analyse!$H$117=$E$312,SUM(BEREGNING!S443:Z443),IF(Analyse!$H$117=$F$312,SUM(BEREGNING!T443:Z443),IF(Analyse!$H$117=$G$312,SUM(BEREGNING!U443:Z443),IF(Analyse!$H$117=$H$312,SUM(BEREGNING!V443:Z443),IF(Analyse!$H$117=$I$312,SUM(BEREGNING!W443:Z443),IF(Analyse!$H$117=$J$312,SUM(BEREGNING!X443:Z443),IF(Analyse!$H$117=$K$312,SUM(BEREGNING!Z443),""))))))))))</f>
        <v>0</v>
      </c>
      <c r="AF443" s="29"/>
      <c r="AG443" s="29"/>
      <c r="AH443" s="29"/>
      <c r="AI443" s="29"/>
      <c r="AJ443" s="29"/>
      <c r="AK443" s="29"/>
      <c r="AL443" s="29"/>
      <c r="AM443" s="29"/>
      <c r="AN443" s="29"/>
      <c r="AO443" s="29"/>
      <c r="AP443" s="29"/>
      <c r="AQ443" s="36">
        <f t="shared" si="954"/>
        <v>0</v>
      </c>
      <c r="AR443" s="36">
        <f t="shared" ca="1" si="955"/>
        <v>0</v>
      </c>
      <c r="AS443" s="36">
        <f t="shared" ca="1" si="956"/>
        <v>0</v>
      </c>
      <c r="AT443" s="36">
        <f t="shared" ca="1" si="957"/>
        <v>0</v>
      </c>
      <c r="AU443" s="36">
        <f t="shared" ca="1" si="958"/>
        <v>0</v>
      </c>
      <c r="AV443" s="36">
        <f t="shared" ca="1" si="959"/>
        <v>0</v>
      </c>
      <c r="AW443" s="36">
        <f t="shared" ca="1" si="960"/>
        <v>0</v>
      </c>
      <c r="AX443" s="36">
        <f t="shared" ca="1" si="961"/>
        <v>0</v>
      </c>
      <c r="AY443" s="36">
        <f t="shared" ca="1" si="962"/>
        <v>0</v>
      </c>
      <c r="AZ443" s="36">
        <f t="shared" ca="1" si="963"/>
        <v>0</v>
      </c>
      <c r="BA443" s="36">
        <f t="shared" ca="1" si="964"/>
        <v>0</v>
      </c>
      <c r="BB443" s="36">
        <f t="shared" ca="1" si="964"/>
        <v>0</v>
      </c>
      <c r="BC443" s="30"/>
    </row>
    <row r="444" spans="1:55" x14ac:dyDescent="0.25">
      <c r="A444" s="32"/>
      <c r="B444" s="35" t="s">
        <v>43</v>
      </c>
      <c r="C444" s="36">
        <f t="shared" ca="1" si="942"/>
        <v>0</v>
      </c>
      <c r="D444" s="36">
        <f t="shared" ca="1" si="943"/>
        <v>0</v>
      </c>
      <c r="E444" s="36">
        <f t="shared" ca="1" si="944"/>
        <v>0</v>
      </c>
      <c r="F444" s="36">
        <f t="shared" ca="1" si="945"/>
        <v>0</v>
      </c>
      <c r="G444" s="36">
        <f t="shared" ca="1" si="946"/>
        <v>0</v>
      </c>
      <c r="H444" s="36">
        <f t="shared" ca="1" si="947"/>
        <v>0</v>
      </c>
      <c r="I444" s="36">
        <f t="shared" ca="1" si="948"/>
        <v>0</v>
      </c>
      <c r="J444" s="36">
        <f t="shared" ca="1" si="949"/>
        <v>0</v>
      </c>
      <c r="K444" s="36">
        <f t="shared" ca="1" si="950"/>
        <v>0</v>
      </c>
      <c r="L444" s="36">
        <f t="shared" ca="1" si="951"/>
        <v>0</v>
      </c>
      <c r="M444" s="36">
        <f t="shared" ca="1" si="952"/>
        <v>0</v>
      </c>
      <c r="N444" s="36" t="str">
        <f>IFERROR(AQ138-AQ$107,"")</f>
        <v/>
      </c>
      <c r="O444" s="32"/>
      <c r="P444" s="35" t="s">
        <v>43</v>
      </c>
      <c r="Q444" s="36">
        <f t="shared" ca="1" si="953"/>
        <v>0</v>
      </c>
      <c r="R444" s="36">
        <f t="shared" ca="1" si="965"/>
        <v>0</v>
      </c>
      <c r="S444" s="36">
        <f t="shared" ca="1" si="966"/>
        <v>0</v>
      </c>
      <c r="T444" s="36">
        <f t="shared" ca="1" si="967"/>
        <v>0</v>
      </c>
      <c r="U444" s="36">
        <f t="shared" ca="1" si="968"/>
        <v>0</v>
      </c>
      <c r="V444" s="36">
        <f t="shared" ca="1" si="969"/>
        <v>0</v>
      </c>
      <c r="W444" s="36">
        <f t="shared" ca="1" si="970"/>
        <v>0</v>
      </c>
      <c r="X444" s="36">
        <f t="shared" ca="1" si="971"/>
        <v>0</v>
      </c>
      <c r="Y444" s="36">
        <f t="shared" ca="1" si="972"/>
        <v>0</v>
      </c>
      <c r="Z444" s="36">
        <f t="shared" ca="1" si="972"/>
        <v>0</v>
      </c>
      <c r="AA444" s="39"/>
      <c r="AB444" s="39"/>
      <c r="AC444" s="32">
        <v>31</v>
      </c>
      <c r="AD444" s="35" t="str">
        <f t="shared" si="941"/>
        <v/>
      </c>
      <c r="AE444" s="36">
        <f>IF(AD444="",0,IF(Analyse!$H$117=$C$312,SUM(BEREGNING!Q444:Z444),IF(Analyse!$H$117=$D$312,SUM(BEREGNING!R444:Z444),IF(Analyse!$H$117=$E$312,SUM(BEREGNING!S444:Z444),IF(Analyse!$H$117=$F$312,SUM(BEREGNING!T444:Z444),IF(Analyse!$H$117=$G$312,SUM(BEREGNING!U444:Z444),IF(Analyse!$H$117=$H$312,SUM(BEREGNING!V444:Z444),IF(Analyse!$H$117=$I$312,SUM(BEREGNING!W444:Z444),IF(Analyse!$H$117=$J$312,SUM(BEREGNING!X444:Z444),IF(Analyse!$H$117=$K$312,SUM(BEREGNING!Z444),""))))))))))</f>
        <v>0</v>
      </c>
      <c r="AF444" s="29"/>
      <c r="AG444" s="29"/>
      <c r="AH444" s="29"/>
      <c r="AI444" s="29"/>
      <c r="AJ444" s="29"/>
      <c r="AK444" s="29"/>
      <c r="AL444" s="29"/>
      <c r="AM444" s="29"/>
      <c r="AN444" s="29"/>
      <c r="AO444" s="29"/>
      <c r="AP444" s="29"/>
      <c r="AQ444" s="36">
        <f t="shared" si="954"/>
        <v>0</v>
      </c>
      <c r="AR444" s="36">
        <f t="shared" ca="1" si="955"/>
        <v>0</v>
      </c>
      <c r="AS444" s="36">
        <f t="shared" ca="1" si="956"/>
        <v>0</v>
      </c>
      <c r="AT444" s="36">
        <f t="shared" ca="1" si="957"/>
        <v>0</v>
      </c>
      <c r="AU444" s="36">
        <f t="shared" ca="1" si="958"/>
        <v>0</v>
      </c>
      <c r="AV444" s="36">
        <f t="shared" ca="1" si="959"/>
        <v>0</v>
      </c>
      <c r="AW444" s="36">
        <f t="shared" ca="1" si="960"/>
        <v>0</v>
      </c>
      <c r="AX444" s="36">
        <f t="shared" ca="1" si="961"/>
        <v>0</v>
      </c>
      <c r="AY444" s="36">
        <f t="shared" ca="1" si="962"/>
        <v>0</v>
      </c>
      <c r="AZ444" s="36">
        <f t="shared" ca="1" si="963"/>
        <v>0</v>
      </c>
      <c r="BA444" s="36">
        <f t="shared" ca="1" si="964"/>
        <v>0</v>
      </c>
      <c r="BB444" s="36">
        <f t="shared" ca="1" si="964"/>
        <v>0</v>
      </c>
      <c r="BC444" s="30"/>
    </row>
    <row r="445" spans="1:55" x14ac:dyDescent="0.25">
      <c r="A445" s="32"/>
      <c r="B445" s="35" t="s">
        <v>44</v>
      </c>
      <c r="C445" s="36">
        <f t="shared" ca="1" si="942"/>
        <v>0</v>
      </c>
      <c r="D445" s="36">
        <f t="shared" ca="1" si="943"/>
        <v>0</v>
      </c>
      <c r="E445" s="36">
        <f t="shared" ca="1" si="944"/>
        <v>0</v>
      </c>
      <c r="F445" s="36">
        <f t="shared" ca="1" si="945"/>
        <v>0</v>
      </c>
      <c r="G445" s="36">
        <f t="shared" ca="1" si="946"/>
        <v>0</v>
      </c>
      <c r="H445" s="36">
        <f t="shared" ca="1" si="947"/>
        <v>0</v>
      </c>
      <c r="I445" s="36">
        <f t="shared" ca="1" si="948"/>
        <v>0</v>
      </c>
      <c r="J445" s="36">
        <f t="shared" ca="1" si="949"/>
        <v>0</v>
      </c>
      <c r="K445" s="36">
        <f t="shared" ca="1" si="950"/>
        <v>0</v>
      </c>
      <c r="L445" s="36">
        <f t="shared" ca="1" si="951"/>
        <v>0</v>
      </c>
      <c r="M445" s="36">
        <f t="shared" ca="1" si="952"/>
        <v>0</v>
      </c>
      <c r="N445" s="36" t="str">
        <f>IFERROR(AQ139-AQ$107,"")</f>
        <v/>
      </c>
      <c r="O445" s="32"/>
      <c r="P445" s="35" t="s">
        <v>44</v>
      </c>
      <c r="Q445" s="36">
        <f t="shared" ca="1" si="953"/>
        <v>0</v>
      </c>
      <c r="R445" s="36">
        <f t="shared" ca="1" si="965"/>
        <v>0</v>
      </c>
      <c r="S445" s="36">
        <f t="shared" ca="1" si="966"/>
        <v>0</v>
      </c>
      <c r="T445" s="36">
        <f t="shared" ca="1" si="967"/>
        <v>0</v>
      </c>
      <c r="U445" s="36">
        <f t="shared" ca="1" si="968"/>
        <v>0</v>
      </c>
      <c r="V445" s="36">
        <f t="shared" ca="1" si="969"/>
        <v>0</v>
      </c>
      <c r="W445" s="36">
        <f t="shared" ca="1" si="970"/>
        <v>0</v>
      </c>
      <c r="X445" s="36">
        <f t="shared" ca="1" si="971"/>
        <v>0</v>
      </c>
      <c r="Y445" s="36">
        <f t="shared" ca="1" si="972"/>
        <v>0</v>
      </c>
      <c r="Z445" s="36">
        <f t="shared" ca="1" si="972"/>
        <v>0</v>
      </c>
      <c r="AA445" s="39"/>
      <c r="AB445" s="39"/>
      <c r="AC445" s="32">
        <v>32</v>
      </c>
      <c r="AD445" s="35" t="str">
        <f t="shared" si="941"/>
        <v/>
      </c>
      <c r="AE445" s="36">
        <f>IF(AD445="",0,IF(Analyse!$H$117=$C$312,SUM(BEREGNING!Q445:Z445),IF(Analyse!$H$117=$D$312,SUM(BEREGNING!R445:Z445),IF(Analyse!$H$117=$E$312,SUM(BEREGNING!S445:Z445),IF(Analyse!$H$117=$F$312,SUM(BEREGNING!T445:Z445),IF(Analyse!$H$117=$G$312,SUM(BEREGNING!U445:Z445),IF(Analyse!$H$117=$H$312,SUM(BEREGNING!V445:Z445),IF(Analyse!$H$117=$I$312,SUM(BEREGNING!W445:Z445),IF(Analyse!$H$117=$J$312,SUM(BEREGNING!X445:Z445),IF(Analyse!$H$117=$K$312,SUM(BEREGNING!Z445),""))))))))))</f>
        <v>0</v>
      </c>
      <c r="AF445" s="29"/>
      <c r="AG445" s="29"/>
      <c r="AH445" s="29"/>
      <c r="AI445" s="29"/>
      <c r="AJ445" s="29"/>
      <c r="AK445" s="29"/>
      <c r="AL445" s="29"/>
      <c r="AM445" s="29"/>
      <c r="AN445" s="29"/>
      <c r="AO445" s="29"/>
      <c r="AP445" s="29"/>
      <c r="AQ445" s="36">
        <f t="shared" si="954"/>
        <v>0</v>
      </c>
      <c r="AR445" s="36">
        <f t="shared" ca="1" si="955"/>
        <v>0</v>
      </c>
      <c r="AS445" s="36">
        <f t="shared" ca="1" si="956"/>
        <v>0</v>
      </c>
      <c r="AT445" s="36">
        <f t="shared" ca="1" si="957"/>
        <v>0</v>
      </c>
      <c r="AU445" s="36">
        <f t="shared" ca="1" si="958"/>
        <v>0</v>
      </c>
      <c r="AV445" s="36">
        <f t="shared" ca="1" si="959"/>
        <v>0</v>
      </c>
      <c r="AW445" s="36">
        <f t="shared" ca="1" si="960"/>
        <v>0</v>
      </c>
      <c r="AX445" s="36">
        <f t="shared" ca="1" si="961"/>
        <v>0</v>
      </c>
      <c r="AY445" s="36">
        <f t="shared" ca="1" si="962"/>
        <v>0</v>
      </c>
      <c r="AZ445" s="36">
        <f t="shared" ca="1" si="963"/>
        <v>0</v>
      </c>
      <c r="BA445" s="36">
        <f t="shared" ca="1" si="964"/>
        <v>0</v>
      </c>
      <c r="BB445" s="36">
        <f t="shared" ca="1" si="964"/>
        <v>0</v>
      </c>
      <c r="BC445" s="30"/>
    </row>
    <row r="446" spans="1:55" x14ac:dyDescent="0.25">
      <c r="A446" s="32"/>
      <c r="B446" s="35" t="s">
        <v>45</v>
      </c>
      <c r="C446" s="36">
        <f t="shared" ca="1" si="942"/>
        <v>0</v>
      </c>
      <c r="D446" s="36">
        <f t="shared" ca="1" si="943"/>
        <v>0</v>
      </c>
      <c r="E446" s="36">
        <f t="shared" ca="1" si="944"/>
        <v>0</v>
      </c>
      <c r="F446" s="36">
        <f t="shared" ca="1" si="945"/>
        <v>0</v>
      </c>
      <c r="G446" s="36">
        <f t="shared" ca="1" si="946"/>
        <v>0</v>
      </c>
      <c r="H446" s="36">
        <f t="shared" ca="1" si="947"/>
        <v>0</v>
      </c>
      <c r="I446" s="36">
        <f t="shared" ca="1" si="948"/>
        <v>0</v>
      </c>
      <c r="J446" s="36">
        <f t="shared" ca="1" si="949"/>
        <v>0</v>
      </c>
      <c r="K446" s="36">
        <f t="shared" ca="1" si="950"/>
        <v>0</v>
      </c>
      <c r="L446" s="36">
        <f t="shared" ca="1" si="951"/>
        <v>0</v>
      </c>
      <c r="M446" s="36">
        <f t="shared" ca="1" si="952"/>
        <v>0</v>
      </c>
      <c r="N446" s="36" t="str">
        <f>IFERROR(AQ140-AQ$107,"")</f>
        <v/>
      </c>
      <c r="O446" s="32"/>
      <c r="P446" s="35" t="s">
        <v>45</v>
      </c>
      <c r="Q446" s="36">
        <f t="shared" ca="1" si="953"/>
        <v>0</v>
      </c>
      <c r="R446" s="36">
        <f t="shared" ca="1" si="965"/>
        <v>0</v>
      </c>
      <c r="S446" s="36">
        <f t="shared" ca="1" si="966"/>
        <v>0</v>
      </c>
      <c r="T446" s="36">
        <f t="shared" ca="1" si="967"/>
        <v>0</v>
      </c>
      <c r="U446" s="36">
        <f t="shared" ca="1" si="968"/>
        <v>0</v>
      </c>
      <c r="V446" s="36">
        <f t="shared" ca="1" si="969"/>
        <v>0</v>
      </c>
      <c r="W446" s="36">
        <f t="shared" ca="1" si="970"/>
        <v>0</v>
      </c>
      <c r="X446" s="36">
        <f t="shared" ca="1" si="971"/>
        <v>0</v>
      </c>
      <c r="Y446" s="36">
        <f t="shared" ca="1" si="972"/>
        <v>0</v>
      </c>
      <c r="Z446" s="36">
        <f t="shared" ca="1" si="972"/>
        <v>0</v>
      </c>
      <c r="AA446" s="39"/>
      <c r="AB446" s="39"/>
      <c r="AC446" s="32">
        <v>33</v>
      </c>
      <c r="AD446" s="35" t="str">
        <f t="shared" ref="AD446:AD477" si="973">IF(AD345="","",AD345)</f>
        <v/>
      </c>
      <c r="AE446" s="36">
        <f>IF(AD446="",0,IF(Analyse!$H$117=$C$312,SUM(BEREGNING!Q446:Z446),IF(Analyse!$H$117=$D$312,SUM(BEREGNING!R446:Z446),IF(Analyse!$H$117=$E$312,SUM(BEREGNING!S446:Z446),IF(Analyse!$H$117=$F$312,SUM(BEREGNING!T446:Z446),IF(Analyse!$H$117=$G$312,SUM(BEREGNING!U446:Z446),IF(Analyse!$H$117=$H$312,SUM(BEREGNING!V446:Z446),IF(Analyse!$H$117=$I$312,SUM(BEREGNING!W446:Z446),IF(Analyse!$H$117=$J$312,SUM(BEREGNING!X446:Z446),IF(Analyse!$H$117=$K$312,SUM(BEREGNING!Z446),""))))))))))</f>
        <v>0</v>
      </c>
      <c r="AF446" s="29"/>
      <c r="AG446" s="29"/>
      <c r="AH446" s="29"/>
      <c r="AI446" s="29"/>
      <c r="AJ446" s="29"/>
      <c r="AK446" s="29"/>
      <c r="AL446" s="29"/>
      <c r="AM446" s="29"/>
      <c r="AN446" s="29"/>
      <c r="AO446" s="29"/>
      <c r="AP446" s="29"/>
      <c r="AQ446" s="36">
        <f t="shared" si="954"/>
        <v>0</v>
      </c>
      <c r="AR446" s="36">
        <f t="shared" ca="1" si="955"/>
        <v>0</v>
      </c>
      <c r="AS446" s="36">
        <f t="shared" ca="1" si="956"/>
        <v>0</v>
      </c>
      <c r="AT446" s="36">
        <f t="shared" ca="1" si="957"/>
        <v>0</v>
      </c>
      <c r="AU446" s="36">
        <f t="shared" ca="1" si="958"/>
        <v>0</v>
      </c>
      <c r="AV446" s="36">
        <f t="shared" ca="1" si="959"/>
        <v>0</v>
      </c>
      <c r="AW446" s="36">
        <f t="shared" ca="1" si="960"/>
        <v>0</v>
      </c>
      <c r="AX446" s="36">
        <f t="shared" ca="1" si="961"/>
        <v>0</v>
      </c>
      <c r="AY446" s="36">
        <f t="shared" ca="1" si="962"/>
        <v>0</v>
      </c>
      <c r="AZ446" s="36">
        <f t="shared" ca="1" si="963"/>
        <v>0</v>
      </c>
      <c r="BA446" s="36">
        <f t="shared" ca="1" si="964"/>
        <v>0</v>
      </c>
      <c r="BB446" s="36">
        <f t="shared" ca="1" si="964"/>
        <v>0</v>
      </c>
      <c r="BC446" s="30"/>
    </row>
    <row r="447" spans="1:55" x14ac:dyDescent="0.25">
      <c r="A447" s="32"/>
      <c r="B447" s="35" t="s">
        <v>46</v>
      </c>
      <c r="C447" s="36">
        <f t="shared" ca="1" si="942"/>
        <v>0</v>
      </c>
      <c r="D447" s="36">
        <f t="shared" ca="1" si="943"/>
        <v>0</v>
      </c>
      <c r="E447" s="36">
        <f t="shared" ca="1" si="944"/>
        <v>0</v>
      </c>
      <c r="F447" s="36">
        <f t="shared" ca="1" si="945"/>
        <v>0</v>
      </c>
      <c r="G447" s="36">
        <f t="shared" ca="1" si="946"/>
        <v>0</v>
      </c>
      <c r="H447" s="36">
        <f t="shared" ca="1" si="947"/>
        <v>0</v>
      </c>
      <c r="I447" s="36">
        <f t="shared" ca="1" si="948"/>
        <v>0</v>
      </c>
      <c r="J447" s="36">
        <f t="shared" ca="1" si="949"/>
        <v>0</v>
      </c>
      <c r="K447" s="36">
        <f t="shared" ca="1" si="950"/>
        <v>0</v>
      </c>
      <c r="L447" s="36">
        <f t="shared" ca="1" si="951"/>
        <v>0</v>
      </c>
      <c r="M447" s="36">
        <f t="shared" ca="1" si="952"/>
        <v>0</v>
      </c>
      <c r="N447" s="36" t="str">
        <f>IFERROR(AQ141-AQ$107,"")</f>
        <v/>
      </c>
      <c r="O447" s="32"/>
      <c r="P447" s="35" t="s">
        <v>46</v>
      </c>
      <c r="Q447" s="36">
        <f t="shared" ca="1" si="953"/>
        <v>0</v>
      </c>
      <c r="R447" s="36">
        <f t="shared" ca="1" si="965"/>
        <v>0</v>
      </c>
      <c r="S447" s="36">
        <f t="shared" ca="1" si="966"/>
        <v>0</v>
      </c>
      <c r="T447" s="36">
        <f t="shared" ca="1" si="967"/>
        <v>0</v>
      </c>
      <c r="U447" s="36">
        <f t="shared" ca="1" si="968"/>
        <v>0</v>
      </c>
      <c r="V447" s="36">
        <f t="shared" ca="1" si="969"/>
        <v>0</v>
      </c>
      <c r="W447" s="36">
        <f t="shared" ca="1" si="970"/>
        <v>0</v>
      </c>
      <c r="X447" s="36">
        <f t="shared" ca="1" si="971"/>
        <v>0</v>
      </c>
      <c r="Y447" s="36">
        <f t="shared" ca="1" si="972"/>
        <v>0</v>
      </c>
      <c r="Z447" s="36">
        <f t="shared" ca="1" si="972"/>
        <v>0</v>
      </c>
      <c r="AA447" s="39"/>
      <c r="AB447" s="39"/>
      <c r="AC447" s="32">
        <v>34</v>
      </c>
      <c r="AD447" s="35" t="str">
        <f t="shared" si="973"/>
        <v/>
      </c>
      <c r="AE447" s="36">
        <f>IF(AD447="",0,IF(Analyse!$H$117=$C$312,SUM(BEREGNING!Q447:Z447),IF(Analyse!$H$117=$D$312,SUM(BEREGNING!R447:Z447),IF(Analyse!$H$117=$E$312,SUM(BEREGNING!S447:Z447),IF(Analyse!$H$117=$F$312,SUM(BEREGNING!T447:Z447),IF(Analyse!$H$117=$G$312,SUM(BEREGNING!U447:Z447),IF(Analyse!$H$117=$H$312,SUM(BEREGNING!V447:Z447),IF(Analyse!$H$117=$I$312,SUM(BEREGNING!W447:Z447),IF(Analyse!$H$117=$J$312,SUM(BEREGNING!X447:Z447),IF(Analyse!$H$117=$K$312,SUM(BEREGNING!Z447),""))))))))))</f>
        <v>0</v>
      </c>
      <c r="AF447" s="29"/>
      <c r="AG447" s="29"/>
      <c r="AH447" s="29"/>
      <c r="AI447" s="29"/>
      <c r="AJ447" s="29"/>
      <c r="AK447" s="29"/>
      <c r="AL447" s="29"/>
      <c r="AM447" s="29"/>
      <c r="AN447" s="29"/>
      <c r="AO447" s="29"/>
      <c r="AP447" s="29"/>
      <c r="AQ447" s="36">
        <f t="shared" si="954"/>
        <v>0</v>
      </c>
      <c r="AR447" s="36">
        <f t="shared" ca="1" si="955"/>
        <v>0</v>
      </c>
      <c r="AS447" s="36">
        <f t="shared" ca="1" si="956"/>
        <v>0</v>
      </c>
      <c r="AT447" s="36">
        <f t="shared" ca="1" si="957"/>
        <v>0</v>
      </c>
      <c r="AU447" s="36">
        <f t="shared" ca="1" si="958"/>
        <v>0</v>
      </c>
      <c r="AV447" s="36">
        <f t="shared" ca="1" si="959"/>
        <v>0</v>
      </c>
      <c r="AW447" s="36">
        <f t="shared" ca="1" si="960"/>
        <v>0</v>
      </c>
      <c r="AX447" s="36">
        <f t="shared" ca="1" si="961"/>
        <v>0</v>
      </c>
      <c r="AY447" s="36">
        <f t="shared" ca="1" si="962"/>
        <v>0</v>
      </c>
      <c r="AZ447" s="36">
        <f t="shared" ca="1" si="963"/>
        <v>0</v>
      </c>
      <c r="BA447" s="36">
        <f t="shared" ca="1" si="964"/>
        <v>0</v>
      </c>
      <c r="BB447" s="36">
        <f t="shared" ca="1" si="964"/>
        <v>0</v>
      </c>
      <c r="BC447" s="30"/>
    </row>
    <row r="448" spans="1:55" x14ac:dyDescent="0.25">
      <c r="A448" s="32"/>
      <c r="B448" s="35" t="s">
        <v>47</v>
      </c>
      <c r="C448" s="36">
        <f t="shared" ca="1" si="942"/>
        <v>0</v>
      </c>
      <c r="D448" s="36">
        <f t="shared" ca="1" si="943"/>
        <v>0</v>
      </c>
      <c r="E448" s="36">
        <f t="shared" ca="1" si="944"/>
        <v>0</v>
      </c>
      <c r="F448" s="36">
        <f t="shared" ca="1" si="945"/>
        <v>0</v>
      </c>
      <c r="G448" s="36">
        <f t="shared" ca="1" si="946"/>
        <v>0</v>
      </c>
      <c r="H448" s="36">
        <f t="shared" ca="1" si="947"/>
        <v>0</v>
      </c>
      <c r="I448" s="36">
        <f t="shared" ca="1" si="948"/>
        <v>0</v>
      </c>
      <c r="J448" s="36">
        <f t="shared" ca="1" si="949"/>
        <v>0</v>
      </c>
      <c r="K448" s="36">
        <f t="shared" ca="1" si="950"/>
        <v>0</v>
      </c>
      <c r="L448" s="36">
        <f t="shared" ca="1" si="951"/>
        <v>0</v>
      </c>
      <c r="M448" s="36">
        <f t="shared" ca="1" si="952"/>
        <v>0</v>
      </c>
      <c r="N448" s="36" t="str">
        <f>IFERROR(AQ142-AQ$107,"")</f>
        <v/>
      </c>
      <c r="O448" s="32"/>
      <c r="P448" s="35" t="s">
        <v>47</v>
      </c>
      <c r="Q448" s="36">
        <f t="shared" ca="1" si="953"/>
        <v>0</v>
      </c>
      <c r="R448" s="36">
        <f t="shared" ca="1" si="965"/>
        <v>0</v>
      </c>
      <c r="S448" s="36">
        <f t="shared" ca="1" si="966"/>
        <v>0</v>
      </c>
      <c r="T448" s="36">
        <f t="shared" ca="1" si="967"/>
        <v>0</v>
      </c>
      <c r="U448" s="36">
        <f t="shared" ca="1" si="968"/>
        <v>0</v>
      </c>
      <c r="V448" s="36">
        <f t="shared" ca="1" si="969"/>
        <v>0</v>
      </c>
      <c r="W448" s="36">
        <f t="shared" ca="1" si="970"/>
        <v>0</v>
      </c>
      <c r="X448" s="36">
        <f t="shared" ca="1" si="971"/>
        <v>0</v>
      </c>
      <c r="Y448" s="36">
        <f t="shared" ca="1" si="972"/>
        <v>0</v>
      </c>
      <c r="Z448" s="36">
        <f t="shared" ca="1" si="972"/>
        <v>0</v>
      </c>
      <c r="AA448" s="39"/>
      <c r="AB448" s="39"/>
      <c r="AC448" s="32">
        <v>35</v>
      </c>
      <c r="AD448" s="35" t="str">
        <f t="shared" si="973"/>
        <v/>
      </c>
      <c r="AE448" s="36">
        <f>IF(AD448="",0,IF(Analyse!$H$117=$C$312,SUM(BEREGNING!Q448:Z448),IF(Analyse!$H$117=$D$312,SUM(BEREGNING!R448:Z448),IF(Analyse!$H$117=$E$312,SUM(BEREGNING!S448:Z448),IF(Analyse!$H$117=$F$312,SUM(BEREGNING!T448:Z448),IF(Analyse!$H$117=$G$312,SUM(BEREGNING!U448:Z448),IF(Analyse!$H$117=$H$312,SUM(BEREGNING!V448:Z448),IF(Analyse!$H$117=$I$312,SUM(BEREGNING!W448:Z448),IF(Analyse!$H$117=$J$312,SUM(BEREGNING!X448:Z448),IF(Analyse!$H$117=$K$312,SUM(BEREGNING!Z448),""))))))))))</f>
        <v>0</v>
      </c>
      <c r="AF448" s="29"/>
      <c r="AG448" s="29"/>
      <c r="AH448" s="29"/>
      <c r="AI448" s="29"/>
      <c r="AJ448" s="29"/>
      <c r="AK448" s="29"/>
      <c r="AL448" s="29"/>
      <c r="AM448" s="29"/>
      <c r="AN448" s="29"/>
      <c r="AO448" s="29"/>
      <c r="AP448" s="29"/>
      <c r="AQ448" s="36">
        <f t="shared" si="954"/>
        <v>0</v>
      </c>
      <c r="AR448" s="36">
        <f t="shared" ca="1" si="955"/>
        <v>0</v>
      </c>
      <c r="AS448" s="36">
        <f t="shared" ca="1" si="956"/>
        <v>0</v>
      </c>
      <c r="AT448" s="36">
        <f t="shared" ca="1" si="957"/>
        <v>0</v>
      </c>
      <c r="AU448" s="36">
        <f t="shared" ca="1" si="958"/>
        <v>0</v>
      </c>
      <c r="AV448" s="36">
        <f t="shared" ca="1" si="959"/>
        <v>0</v>
      </c>
      <c r="AW448" s="36">
        <f t="shared" ca="1" si="960"/>
        <v>0</v>
      </c>
      <c r="AX448" s="36">
        <f t="shared" ca="1" si="961"/>
        <v>0</v>
      </c>
      <c r="AY448" s="36">
        <f t="shared" ca="1" si="962"/>
        <v>0</v>
      </c>
      <c r="AZ448" s="36">
        <f t="shared" ca="1" si="963"/>
        <v>0</v>
      </c>
      <c r="BA448" s="36">
        <f t="shared" ca="1" si="964"/>
        <v>0</v>
      </c>
      <c r="BB448" s="36">
        <f t="shared" ca="1" si="964"/>
        <v>0</v>
      </c>
      <c r="BC448" s="30"/>
    </row>
    <row r="449" spans="1:55" x14ac:dyDescent="0.25">
      <c r="A449" s="32"/>
      <c r="B449" s="35" t="s">
        <v>48</v>
      </c>
      <c r="C449" s="36">
        <f t="shared" ca="1" si="942"/>
        <v>0</v>
      </c>
      <c r="D449" s="36">
        <f t="shared" ca="1" si="943"/>
        <v>0</v>
      </c>
      <c r="E449" s="36">
        <f t="shared" ca="1" si="944"/>
        <v>0</v>
      </c>
      <c r="F449" s="36">
        <f t="shared" ca="1" si="945"/>
        <v>0</v>
      </c>
      <c r="G449" s="36">
        <f t="shared" ca="1" si="946"/>
        <v>0</v>
      </c>
      <c r="H449" s="36">
        <f t="shared" ca="1" si="947"/>
        <v>0</v>
      </c>
      <c r="I449" s="36">
        <f t="shared" ca="1" si="948"/>
        <v>0</v>
      </c>
      <c r="J449" s="36">
        <f t="shared" ca="1" si="949"/>
        <v>0</v>
      </c>
      <c r="K449" s="36">
        <f t="shared" ca="1" si="950"/>
        <v>0</v>
      </c>
      <c r="L449" s="36">
        <f t="shared" ca="1" si="951"/>
        <v>0</v>
      </c>
      <c r="M449" s="36">
        <f t="shared" ca="1" si="952"/>
        <v>0</v>
      </c>
      <c r="N449" s="36" t="str">
        <f>IFERROR(AQ143-AQ$107,"")</f>
        <v/>
      </c>
      <c r="O449" s="32"/>
      <c r="P449" s="35" t="s">
        <v>48</v>
      </c>
      <c r="Q449" s="36">
        <f t="shared" ca="1" si="953"/>
        <v>0</v>
      </c>
      <c r="R449" s="36">
        <f t="shared" ca="1" si="965"/>
        <v>0</v>
      </c>
      <c r="S449" s="36">
        <f t="shared" ca="1" si="966"/>
        <v>0</v>
      </c>
      <c r="T449" s="36">
        <f t="shared" ca="1" si="967"/>
        <v>0</v>
      </c>
      <c r="U449" s="36">
        <f t="shared" ca="1" si="968"/>
        <v>0</v>
      </c>
      <c r="V449" s="36">
        <f t="shared" ca="1" si="969"/>
        <v>0</v>
      </c>
      <c r="W449" s="36">
        <f t="shared" ca="1" si="970"/>
        <v>0</v>
      </c>
      <c r="X449" s="36">
        <f t="shared" ca="1" si="971"/>
        <v>0</v>
      </c>
      <c r="Y449" s="36">
        <f t="shared" ca="1" si="972"/>
        <v>0</v>
      </c>
      <c r="Z449" s="36">
        <f t="shared" ca="1" si="972"/>
        <v>0</v>
      </c>
      <c r="AA449" s="39"/>
      <c r="AB449" s="39"/>
      <c r="AC449" s="32">
        <v>36</v>
      </c>
      <c r="AD449" s="35" t="str">
        <f t="shared" si="973"/>
        <v/>
      </c>
      <c r="AE449" s="36">
        <f>IF(AD449="",0,IF(Analyse!$H$117=$C$312,SUM(BEREGNING!Q449:Z449),IF(Analyse!$H$117=$D$312,SUM(BEREGNING!R449:Z449),IF(Analyse!$H$117=$E$312,SUM(BEREGNING!S449:Z449),IF(Analyse!$H$117=$F$312,SUM(BEREGNING!T449:Z449),IF(Analyse!$H$117=$G$312,SUM(BEREGNING!U449:Z449),IF(Analyse!$H$117=$H$312,SUM(BEREGNING!V449:Z449),IF(Analyse!$H$117=$I$312,SUM(BEREGNING!W449:Z449),IF(Analyse!$H$117=$J$312,SUM(BEREGNING!X449:Z449),IF(Analyse!$H$117=$K$312,SUM(BEREGNING!Z449),""))))))))))</f>
        <v>0</v>
      </c>
      <c r="AF449" s="29"/>
      <c r="AG449" s="29"/>
      <c r="AH449" s="29"/>
      <c r="AI449" s="29"/>
      <c r="AJ449" s="29"/>
      <c r="AK449" s="29"/>
      <c r="AL449" s="29"/>
      <c r="AM449" s="29"/>
      <c r="AN449" s="29"/>
      <c r="AO449" s="29"/>
      <c r="AP449" s="29"/>
      <c r="AQ449" s="36">
        <f t="shared" si="954"/>
        <v>0</v>
      </c>
      <c r="AR449" s="36">
        <f t="shared" ca="1" si="955"/>
        <v>0</v>
      </c>
      <c r="AS449" s="36">
        <f t="shared" ca="1" si="956"/>
        <v>0</v>
      </c>
      <c r="AT449" s="36">
        <f t="shared" ca="1" si="957"/>
        <v>0</v>
      </c>
      <c r="AU449" s="36">
        <f t="shared" ca="1" si="958"/>
        <v>0</v>
      </c>
      <c r="AV449" s="36">
        <f t="shared" ca="1" si="959"/>
        <v>0</v>
      </c>
      <c r="AW449" s="36">
        <f t="shared" ca="1" si="960"/>
        <v>0</v>
      </c>
      <c r="AX449" s="36">
        <f t="shared" ca="1" si="961"/>
        <v>0</v>
      </c>
      <c r="AY449" s="36">
        <f t="shared" ca="1" si="962"/>
        <v>0</v>
      </c>
      <c r="AZ449" s="36">
        <f t="shared" ca="1" si="963"/>
        <v>0</v>
      </c>
      <c r="BA449" s="36">
        <f t="shared" ca="1" si="964"/>
        <v>0</v>
      </c>
      <c r="BB449" s="36">
        <f t="shared" ca="1" si="964"/>
        <v>0</v>
      </c>
      <c r="BC449" s="30"/>
    </row>
    <row r="450" spans="1:55" x14ac:dyDescent="0.25">
      <c r="A450" s="32"/>
      <c r="B450" s="35" t="s">
        <v>49</v>
      </c>
      <c r="C450" s="36">
        <f t="shared" ca="1" si="942"/>
        <v>0</v>
      </c>
      <c r="D450" s="36">
        <f t="shared" ca="1" si="943"/>
        <v>0</v>
      </c>
      <c r="E450" s="36">
        <f t="shared" ca="1" si="944"/>
        <v>0</v>
      </c>
      <c r="F450" s="36">
        <f t="shared" ca="1" si="945"/>
        <v>0</v>
      </c>
      <c r="G450" s="36">
        <f t="shared" ca="1" si="946"/>
        <v>0</v>
      </c>
      <c r="H450" s="36">
        <f t="shared" ca="1" si="947"/>
        <v>0</v>
      </c>
      <c r="I450" s="36">
        <f t="shared" ca="1" si="948"/>
        <v>0</v>
      </c>
      <c r="J450" s="36">
        <f t="shared" ca="1" si="949"/>
        <v>0</v>
      </c>
      <c r="K450" s="36">
        <f t="shared" ca="1" si="950"/>
        <v>0</v>
      </c>
      <c r="L450" s="36">
        <f t="shared" ca="1" si="951"/>
        <v>0</v>
      </c>
      <c r="M450" s="36">
        <f t="shared" ca="1" si="952"/>
        <v>0</v>
      </c>
      <c r="N450" s="36" t="str">
        <f>IFERROR(AQ144-AQ$107,"")</f>
        <v/>
      </c>
      <c r="O450" s="32"/>
      <c r="P450" s="35" t="s">
        <v>49</v>
      </c>
      <c r="Q450" s="36">
        <f t="shared" ca="1" si="953"/>
        <v>0</v>
      </c>
      <c r="R450" s="36">
        <f t="shared" ca="1" si="965"/>
        <v>0</v>
      </c>
      <c r="S450" s="36">
        <f t="shared" ca="1" si="966"/>
        <v>0</v>
      </c>
      <c r="T450" s="36">
        <f t="shared" ca="1" si="967"/>
        <v>0</v>
      </c>
      <c r="U450" s="36">
        <f t="shared" ca="1" si="968"/>
        <v>0</v>
      </c>
      <c r="V450" s="36">
        <f t="shared" ca="1" si="969"/>
        <v>0</v>
      </c>
      <c r="W450" s="36">
        <f t="shared" ca="1" si="970"/>
        <v>0</v>
      </c>
      <c r="X450" s="36">
        <f t="shared" ca="1" si="971"/>
        <v>0</v>
      </c>
      <c r="Y450" s="36">
        <f t="shared" ca="1" si="972"/>
        <v>0</v>
      </c>
      <c r="Z450" s="36">
        <f t="shared" ca="1" si="972"/>
        <v>0</v>
      </c>
      <c r="AA450" s="39"/>
      <c r="AB450" s="39"/>
      <c r="AC450" s="32">
        <v>37</v>
      </c>
      <c r="AD450" s="35" t="str">
        <f t="shared" si="973"/>
        <v/>
      </c>
      <c r="AE450" s="36">
        <f>IF(AD450="",0,IF(Analyse!$H$117=$C$312,SUM(BEREGNING!Q450:Z450),IF(Analyse!$H$117=$D$312,SUM(BEREGNING!R450:Z450),IF(Analyse!$H$117=$E$312,SUM(BEREGNING!S450:Z450),IF(Analyse!$H$117=$F$312,SUM(BEREGNING!T450:Z450),IF(Analyse!$H$117=$G$312,SUM(BEREGNING!U450:Z450),IF(Analyse!$H$117=$H$312,SUM(BEREGNING!V450:Z450),IF(Analyse!$H$117=$I$312,SUM(BEREGNING!W450:Z450),IF(Analyse!$H$117=$J$312,SUM(BEREGNING!X450:Z450),IF(Analyse!$H$117=$K$312,SUM(BEREGNING!Z450),""))))))))))</f>
        <v>0</v>
      </c>
      <c r="AF450" s="29"/>
      <c r="AG450" s="29"/>
      <c r="AH450" s="29"/>
      <c r="AI450" s="29"/>
      <c r="AJ450" s="29"/>
      <c r="AK450" s="29"/>
      <c r="AL450" s="29"/>
      <c r="AM450" s="29"/>
      <c r="AN450" s="29"/>
      <c r="AO450" s="29"/>
      <c r="AP450" s="29"/>
      <c r="AQ450" s="36">
        <f t="shared" si="954"/>
        <v>0</v>
      </c>
      <c r="AR450" s="36">
        <f t="shared" ca="1" si="955"/>
        <v>0</v>
      </c>
      <c r="AS450" s="36">
        <f t="shared" ca="1" si="956"/>
        <v>0</v>
      </c>
      <c r="AT450" s="36">
        <f t="shared" ca="1" si="957"/>
        <v>0</v>
      </c>
      <c r="AU450" s="36">
        <f t="shared" ca="1" si="958"/>
        <v>0</v>
      </c>
      <c r="AV450" s="36">
        <f t="shared" ca="1" si="959"/>
        <v>0</v>
      </c>
      <c r="AW450" s="36">
        <f t="shared" ca="1" si="960"/>
        <v>0</v>
      </c>
      <c r="AX450" s="36">
        <f t="shared" ca="1" si="961"/>
        <v>0</v>
      </c>
      <c r="AY450" s="36">
        <f t="shared" ca="1" si="962"/>
        <v>0</v>
      </c>
      <c r="AZ450" s="36">
        <f t="shared" ca="1" si="963"/>
        <v>0</v>
      </c>
      <c r="BA450" s="36">
        <f t="shared" ca="1" si="964"/>
        <v>0</v>
      </c>
      <c r="BB450" s="36">
        <f t="shared" ca="1" si="964"/>
        <v>0</v>
      </c>
      <c r="BC450" s="30"/>
    </row>
    <row r="451" spans="1:55" x14ac:dyDescent="0.25">
      <c r="A451" s="32"/>
      <c r="B451" s="35" t="s">
        <v>50</v>
      </c>
      <c r="C451" s="36">
        <f t="shared" ca="1" si="942"/>
        <v>0</v>
      </c>
      <c r="D451" s="36">
        <f t="shared" ca="1" si="943"/>
        <v>0</v>
      </c>
      <c r="E451" s="36">
        <f t="shared" ca="1" si="944"/>
        <v>0</v>
      </c>
      <c r="F451" s="36">
        <f t="shared" ca="1" si="945"/>
        <v>0</v>
      </c>
      <c r="G451" s="36">
        <f t="shared" ca="1" si="946"/>
        <v>0</v>
      </c>
      <c r="H451" s="36">
        <f t="shared" ca="1" si="947"/>
        <v>0</v>
      </c>
      <c r="I451" s="36">
        <f t="shared" ca="1" si="948"/>
        <v>0</v>
      </c>
      <c r="J451" s="36">
        <f t="shared" ca="1" si="949"/>
        <v>0</v>
      </c>
      <c r="K451" s="36">
        <f t="shared" ca="1" si="950"/>
        <v>0</v>
      </c>
      <c r="L451" s="36">
        <f t="shared" ca="1" si="951"/>
        <v>0</v>
      </c>
      <c r="M451" s="36">
        <f t="shared" ca="1" si="952"/>
        <v>0</v>
      </c>
      <c r="N451" s="36" t="str">
        <f>IFERROR(AQ145-AQ$107,"")</f>
        <v/>
      </c>
      <c r="O451" s="32"/>
      <c r="P451" s="35" t="s">
        <v>50</v>
      </c>
      <c r="Q451" s="36">
        <f t="shared" ca="1" si="953"/>
        <v>0</v>
      </c>
      <c r="R451" s="36">
        <f t="shared" ca="1" si="965"/>
        <v>0</v>
      </c>
      <c r="S451" s="36">
        <f t="shared" ca="1" si="966"/>
        <v>0</v>
      </c>
      <c r="T451" s="36">
        <f t="shared" ca="1" si="967"/>
        <v>0</v>
      </c>
      <c r="U451" s="36">
        <f t="shared" ca="1" si="968"/>
        <v>0</v>
      </c>
      <c r="V451" s="36">
        <f t="shared" ca="1" si="969"/>
        <v>0</v>
      </c>
      <c r="W451" s="36">
        <f t="shared" ca="1" si="970"/>
        <v>0</v>
      </c>
      <c r="X451" s="36">
        <f t="shared" ca="1" si="971"/>
        <v>0</v>
      </c>
      <c r="Y451" s="36">
        <f t="shared" ca="1" si="972"/>
        <v>0</v>
      </c>
      <c r="Z451" s="36">
        <f t="shared" ca="1" si="972"/>
        <v>0</v>
      </c>
      <c r="AA451" s="39"/>
      <c r="AB451" s="39"/>
      <c r="AC451" s="32">
        <v>38</v>
      </c>
      <c r="AD451" s="35" t="str">
        <f t="shared" si="973"/>
        <v/>
      </c>
      <c r="AE451" s="36">
        <f>IF(AD451="",0,IF(Analyse!$H$117=$C$312,SUM(BEREGNING!Q451:Z451),IF(Analyse!$H$117=$D$312,SUM(BEREGNING!R451:Z451),IF(Analyse!$H$117=$E$312,SUM(BEREGNING!S451:Z451),IF(Analyse!$H$117=$F$312,SUM(BEREGNING!T451:Z451),IF(Analyse!$H$117=$G$312,SUM(BEREGNING!U451:Z451),IF(Analyse!$H$117=$H$312,SUM(BEREGNING!V451:Z451),IF(Analyse!$H$117=$I$312,SUM(BEREGNING!W451:Z451),IF(Analyse!$H$117=$J$312,SUM(BEREGNING!X451:Z451),IF(Analyse!$H$117=$K$312,SUM(BEREGNING!Z451),""))))))))))</f>
        <v>0</v>
      </c>
      <c r="AF451" s="29"/>
      <c r="AG451" s="29"/>
      <c r="AH451" s="29"/>
      <c r="AI451" s="29"/>
      <c r="AJ451" s="29"/>
      <c r="AK451" s="29"/>
      <c r="AL451" s="29"/>
      <c r="AM451" s="29"/>
      <c r="AN451" s="29"/>
      <c r="AO451" s="29"/>
      <c r="AP451" s="29"/>
      <c r="AQ451" s="36">
        <f t="shared" si="954"/>
        <v>0</v>
      </c>
      <c r="AR451" s="36">
        <f t="shared" ca="1" si="955"/>
        <v>0</v>
      </c>
      <c r="AS451" s="36">
        <f t="shared" ca="1" si="956"/>
        <v>0</v>
      </c>
      <c r="AT451" s="36">
        <f t="shared" ca="1" si="957"/>
        <v>0</v>
      </c>
      <c r="AU451" s="36">
        <f t="shared" ca="1" si="958"/>
        <v>0</v>
      </c>
      <c r="AV451" s="36">
        <f t="shared" ca="1" si="959"/>
        <v>0</v>
      </c>
      <c r="AW451" s="36">
        <f t="shared" ca="1" si="960"/>
        <v>0</v>
      </c>
      <c r="AX451" s="36">
        <f t="shared" ca="1" si="961"/>
        <v>0</v>
      </c>
      <c r="AY451" s="36">
        <f t="shared" ca="1" si="962"/>
        <v>0</v>
      </c>
      <c r="AZ451" s="36">
        <f t="shared" ca="1" si="963"/>
        <v>0</v>
      </c>
      <c r="BA451" s="36">
        <f t="shared" ca="1" si="964"/>
        <v>0</v>
      </c>
      <c r="BB451" s="36">
        <f t="shared" ca="1" si="964"/>
        <v>0</v>
      </c>
      <c r="BC451" s="30"/>
    </row>
    <row r="452" spans="1:55" x14ac:dyDescent="0.25">
      <c r="A452" s="32"/>
      <c r="B452" s="35" t="s">
        <v>51</v>
      </c>
      <c r="C452" s="36">
        <f t="shared" ca="1" si="942"/>
        <v>0</v>
      </c>
      <c r="D452" s="36">
        <f t="shared" ca="1" si="943"/>
        <v>0</v>
      </c>
      <c r="E452" s="36">
        <f t="shared" ca="1" si="944"/>
        <v>0</v>
      </c>
      <c r="F452" s="36">
        <f t="shared" ca="1" si="945"/>
        <v>0</v>
      </c>
      <c r="G452" s="36">
        <f t="shared" ca="1" si="946"/>
        <v>0</v>
      </c>
      <c r="H452" s="36">
        <f t="shared" ca="1" si="947"/>
        <v>0</v>
      </c>
      <c r="I452" s="36">
        <f t="shared" ca="1" si="948"/>
        <v>0</v>
      </c>
      <c r="J452" s="36">
        <f t="shared" ca="1" si="949"/>
        <v>0</v>
      </c>
      <c r="K452" s="36">
        <f t="shared" ca="1" si="950"/>
        <v>0</v>
      </c>
      <c r="L452" s="36">
        <f t="shared" ca="1" si="951"/>
        <v>0</v>
      </c>
      <c r="M452" s="36">
        <f t="shared" ca="1" si="952"/>
        <v>0</v>
      </c>
      <c r="N452" s="36" t="str">
        <f>IFERROR(AQ146-AQ$107,"")</f>
        <v/>
      </c>
      <c r="O452" s="32"/>
      <c r="P452" s="35" t="s">
        <v>51</v>
      </c>
      <c r="Q452" s="36">
        <f t="shared" ca="1" si="953"/>
        <v>0</v>
      </c>
      <c r="R452" s="36">
        <f t="shared" ca="1" si="965"/>
        <v>0</v>
      </c>
      <c r="S452" s="36">
        <f t="shared" ca="1" si="966"/>
        <v>0</v>
      </c>
      <c r="T452" s="36">
        <f t="shared" ca="1" si="967"/>
        <v>0</v>
      </c>
      <c r="U452" s="36">
        <f t="shared" ca="1" si="968"/>
        <v>0</v>
      </c>
      <c r="V452" s="36">
        <f t="shared" ca="1" si="969"/>
        <v>0</v>
      </c>
      <c r="W452" s="36">
        <f t="shared" ca="1" si="970"/>
        <v>0</v>
      </c>
      <c r="X452" s="36">
        <f t="shared" ca="1" si="971"/>
        <v>0</v>
      </c>
      <c r="Y452" s="36">
        <f t="shared" ca="1" si="972"/>
        <v>0</v>
      </c>
      <c r="Z452" s="36">
        <f t="shared" ca="1" si="972"/>
        <v>0</v>
      </c>
      <c r="AA452" s="39"/>
      <c r="AB452" s="39"/>
      <c r="AC452" s="32">
        <v>39</v>
      </c>
      <c r="AD452" s="35" t="str">
        <f t="shared" si="973"/>
        <v/>
      </c>
      <c r="AE452" s="36">
        <f>IF(AD452="",0,IF(Analyse!$H$117=$C$312,SUM(BEREGNING!Q452:Z452),IF(Analyse!$H$117=$D$312,SUM(BEREGNING!R452:Z452),IF(Analyse!$H$117=$E$312,SUM(BEREGNING!S452:Z452),IF(Analyse!$H$117=$F$312,SUM(BEREGNING!T452:Z452),IF(Analyse!$H$117=$G$312,SUM(BEREGNING!U452:Z452),IF(Analyse!$H$117=$H$312,SUM(BEREGNING!V452:Z452),IF(Analyse!$H$117=$I$312,SUM(BEREGNING!W452:Z452),IF(Analyse!$H$117=$J$312,SUM(BEREGNING!X452:Z452),IF(Analyse!$H$117=$K$312,SUM(BEREGNING!Z452),""))))))))))</f>
        <v>0</v>
      </c>
      <c r="AF452" s="29"/>
      <c r="AG452" s="29"/>
      <c r="AH452" s="29"/>
      <c r="AI452" s="29"/>
      <c r="AJ452" s="29"/>
      <c r="AK452" s="29"/>
      <c r="AL452" s="29"/>
      <c r="AM452" s="29"/>
      <c r="AN452" s="29"/>
      <c r="AO452" s="29"/>
      <c r="AP452" s="29"/>
      <c r="AQ452" s="36">
        <f t="shared" si="954"/>
        <v>0</v>
      </c>
      <c r="AR452" s="36">
        <f t="shared" ca="1" si="955"/>
        <v>0</v>
      </c>
      <c r="AS452" s="36">
        <f t="shared" ca="1" si="956"/>
        <v>0</v>
      </c>
      <c r="AT452" s="36">
        <f t="shared" ca="1" si="957"/>
        <v>0</v>
      </c>
      <c r="AU452" s="36">
        <f t="shared" ca="1" si="958"/>
        <v>0</v>
      </c>
      <c r="AV452" s="36">
        <f t="shared" ca="1" si="959"/>
        <v>0</v>
      </c>
      <c r="AW452" s="36">
        <f t="shared" ca="1" si="960"/>
        <v>0</v>
      </c>
      <c r="AX452" s="36">
        <f t="shared" ca="1" si="961"/>
        <v>0</v>
      </c>
      <c r="AY452" s="36">
        <f t="shared" ca="1" si="962"/>
        <v>0</v>
      </c>
      <c r="AZ452" s="36">
        <f t="shared" ca="1" si="963"/>
        <v>0</v>
      </c>
      <c r="BA452" s="36">
        <f t="shared" ca="1" si="964"/>
        <v>0</v>
      </c>
      <c r="BB452" s="36">
        <f t="shared" ca="1" si="964"/>
        <v>0</v>
      </c>
      <c r="BC452" s="30"/>
    </row>
    <row r="453" spans="1:55" x14ac:dyDescent="0.25">
      <c r="A453" s="32"/>
      <c r="B453" s="35" t="s">
        <v>52</v>
      </c>
      <c r="C453" s="36">
        <f t="shared" ca="1" si="942"/>
        <v>0</v>
      </c>
      <c r="D453" s="36">
        <f t="shared" ca="1" si="943"/>
        <v>0</v>
      </c>
      <c r="E453" s="36">
        <f t="shared" ca="1" si="944"/>
        <v>0</v>
      </c>
      <c r="F453" s="36">
        <f t="shared" ca="1" si="945"/>
        <v>0</v>
      </c>
      <c r="G453" s="36">
        <f t="shared" ca="1" si="946"/>
        <v>0</v>
      </c>
      <c r="H453" s="36">
        <f t="shared" ca="1" si="947"/>
        <v>0</v>
      </c>
      <c r="I453" s="36">
        <f t="shared" ca="1" si="948"/>
        <v>0</v>
      </c>
      <c r="J453" s="36">
        <f t="shared" ca="1" si="949"/>
        <v>0</v>
      </c>
      <c r="K453" s="36">
        <f t="shared" ca="1" si="950"/>
        <v>0</v>
      </c>
      <c r="L453" s="36">
        <f t="shared" ca="1" si="951"/>
        <v>0</v>
      </c>
      <c r="M453" s="36">
        <f t="shared" ca="1" si="952"/>
        <v>0</v>
      </c>
      <c r="N453" s="36" t="str">
        <f>IFERROR(AQ147-AQ$107,"")</f>
        <v/>
      </c>
      <c r="O453" s="32"/>
      <c r="P453" s="35" t="s">
        <v>52</v>
      </c>
      <c r="Q453" s="36">
        <f t="shared" ca="1" si="953"/>
        <v>0</v>
      </c>
      <c r="R453" s="36">
        <f t="shared" ca="1" si="965"/>
        <v>0</v>
      </c>
      <c r="S453" s="36">
        <f t="shared" ca="1" si="966"/>
        <v>0</v>
      </c>
      <c r="T453" s="36">
        <f t="shared" ca="1" si="967"/>
        <v>0</v>
      </c>
      <c r="U453" s="36">
        <f t="shared" ca="1" si="968"/>
        <v>0</v>
      </c>
      <c r="V453" s="36">
        <f t="shared" ca="1" si="969"/>
        <v>0</v>
      </c>
      <c r="W453" s="36">
        <f t="shared" ca="1" si="970"/>
        <v>0</v>
      </c>
      <c r="X453" s="36">
        <f t="shared" ca="1" si="971"/>
        <v>0</v>
      </c>
      <c r="Y453" s="36">
        <f t="shared" ca="1" si="972"/>
        <v>0</v>
      </c>
      <c r="Z453" s="36">
        <f t="shared" ca="1" si="972"/>
        <v>0</v>
      </c>
      <c r="AA453" s="39"/>
      <c r="AB453" s="39"/>
      <c r="AC453" s="32">
        <v>40</v>
      </c>
      <c r="AD453" s="35" t="str">
        <f t="shared" si="973"/>
        <v/>
      </c>
      <c r="AE453" s="36">
        <f>IF(AD453="",0,IF(Analyse!$H$117=$C$312,SUM(BEREGNING!Q453:Z453),IF(Analyse!$H$117=$D$312,SUM(BEREGNING!R453:Z453),IF(Analyse!$H$117=$E$312,SUM(BEREGNING!S453:Z453),IF(Analyse!$H$117=$F$312,SUM(BEREGNING!T453:Z453),IF(Analyse!$H$117=$G$312,SUM(BEREGNING!U453:Z453),IF(Analyse!$H$117=$H$312,SUM(BEREGNING!V453:Z453),IF(Analyse!$H$117=$I$312,SUM(BEREGNING!W453:Z453),IF(Analyse!$H$117=$J$312,SUM(BEREGNING!X453:Z453),IF(Analyse!$H$117=$K$312,SUM(BEREGNING!Z453),""))))))))))</f>
        <v>0</v>
      </c>
      <c r="AF453" s="29"/>
      <c r="AG453" s="29"/>
      <c r="AH453" s="29"/>
      <c r="AI453" s="29"/>
      <c r="AJ453" s="29"/>
      <c r="AK453" s="29"/>
      <c r="AL453" s="29"/>
      <c r="AM453" s="29"/>
      <c r="AN453" s="29"/>
      <c r="AO453" s="29"/>
      <c r="AP453" s="29"/>
      <c r="AQ453" s="36">
        <f t="shared" si="954"/>
        <v>0</v>
      </c>
      <c r="AR453" s="36">
        <f t="shared" ca="1" si="955"/>
        <v>0</v>
      </c>
      <c r="AS453" s="36">
        <f t="shared" ca="1" si="956"/>
        <v>0</v>
      </c>
      <c r="AT453" s="36">
        <f t="shared" ca="1" si="957"/>
        <v>0</v>
      </c>
      <c r="AU453" s="36">
        <f t="shared" ca="1" si="958"/>
        <v>0</v>
      </c>
      <c r="AV453" s="36">
        <f t="shared" ca="1" si="959"/>
        <v>0</v>
      </c>
      <c r="AW453" s="36">
        <f t="shared" ca="1" si="960"/>
        <v>0</v>
      </c>
      <c r="AX453" s="36">
        <f t="shared" ca="1" si="961"/>
        <v>0</v>
      </c>
      <c r="AY453" s="36">
        <f t="shared" ca="1" si="962"/>
        <v>0</v>
      </c>
      <c r="AZ453" s="36">
        <f t="shared" ca="1" si="963"/>
        <v>0</v>
      </c>
      <c r="BA453" s="36">
        <f t="shared" ca="1" si="964"/>
        <v>0</v>
      </c>
      <c r="BB453" s="36">
        <f t="shared" ca="1" si="964"/>
        <v>0</v>
      </c>
      <c r="BC453" s="30"/>
    </row>
    <row r="454" spans="1:55" x14ac:dyDescent="0.25">
      <c r="A454" s="32"/>
      <c r="B454" s="35" t="s">
        <v>53</v>
      </c>
      <c r="C454" s="36">
        <f t="shared" ca="1" si="942"/>
        <v>0</v>
      </c>
      <c r="D454" s="36">
        <f t="shared" ca="1" si="943"/>
        <v>0</v>
      </c>
      <c r="E454" s="36">
        <f t="shared" ca="1" si="944"/>
        <v>0</v>
      </c>
      <c r="F454" s="36">
        <f t="shared" ca="1" si="945"/>
        <v>0</v>
      </c>
      <c r="G454" s="36">
        <f t="shared" ca="1" si="946"/>
        <v>0</v>
      </c>
      <c r="H454" s="36">
        <f t="shared" ca="1" si="947"/>
        <v>0</v>
      </c>
      <c r="I454" s="36">
        <f t="shared" ca="1" si="948"/>
        <v>0</v>
      </c>
      <c r="J454" s="36">
        <f t="shared" ca="1" si="949"/>
        <v>0</v>
      </c>
      <c r="K454" s="36">
        <f t="shared" ca="1" si="950"/>
        <v>0</v>
      </c>
      <c r="L454" s="36">
        <f t="shared" ca="1" si="951"/>
        <v>0</v>
      </c>
      <c r="M454" s="36">
        <f t="shared" ca="1" si="952"/>
        <v>0</v>
      </c>
      <c r="N454" s="36" t="str">
        <f>IFERROR(AQ148-AQ$107,"")</f>
        <v/>
      </c>
      <c r="O454" s="32"/>
      <c r="P454" s="35" t="s">
        <v>53</v>
      </c>
      <c r="Q454" s="36">
        <f t="shared" ca="1" si="953"/>
        <v>0</v>
      </c>
      <c r="R454" s="36">
        <f t="shared" ca="1" si="965"/>
        <v>0</v>
      </c>
      <c r="S454" s="36">
        <f t="shared" ca="1" si="966"/>
        <v>0</v>
      </c>
      <c r="T454" s="36">
        <f t="shared" ca="1" si="967"/>
        <v>0</v>
      </c>
      <c r="U454" s="36">
        <f t="shared" ca="1" si="968"/>
        <v>0</v>
      </c>
      <c r="V454" s="36">
        <f t="shared" ca="1" si="969"/>
        <v>0</v>
      </c>
      <c r="W454" s="36">
        <f t="shared" ca="1" si="970"/>
        <v>0</v>
      </c>
      <c r="X454" s="36">
        <f t="shared" ca="1" si="971"/>
        <v>0</v>
      </c>
      <c r="Y454" s="36">
        <f t="shared" ca="1" si="972"/>
        <v>0</v>
      </c>
      <c r="Z454" s="36">
        <f t="shared" ca="1" si="972"/>
        <v>0</v>
      </c>
      <c r="AA454" s="39"/>
      <c r="AB454" s="39"/>
      <c r="AC454" s="32">
        <v>41</v>
      </c>
      <c r="AD454" s="35" t="str">
        <f t="shared" si="973"/>
        <v/>
      </c>
      <c r="AE454" s="36">
        <f>IF(AD454="",0,IF(Analyse!$H$117=$C$312,SUM(BEREGNING!Q454:Z454),IF(Analyse!$H$117=$D$312,SUM(BEREGNING!R454:Z454),IF(Analyse!$H$117=$E$312,SUM(BEREGNING!S454:Z454),IF(Analyse!$H$117=$F$312,SUM(BEREGNING!T454:Z454),IF(Analyse!$H$117=$G$312,SUM(BEREGNING!U454:Z454),IF(Analyse!$H$117=$H$312,SUM(BEREGNING!V454:Z454),IF(Analyse!$H$117=$I$312,SUM(BEREGNING!W454:Z454),IF(Analyse!$H$117=$J$312,SUM(BEREGNING!X454:Z454),IF(Analyse!$H$117=$K$312,SUM(BEREGNING!Z454),""))))))))))</f>
        <v>0</v>
      </c>
      <c r="AF454" s="29"/>
      <c r="AG454" s="29"/>
      <c r="AH454" s="29"/>
      <c r="AI454" s="29"/>
      <c r="AJ454" s="29"/>
      <c r="AK454" s="29"/>
      <c r="AL454" s="29"/>
      <c r="AM454" s="29"/>
      <c r="AN454" s="29"/>
      <c r="AO454" s="29"/>
      <c r="AP454" s="29"/>
      <c r="AQ454" s="36">
        <f t="shared" si="954"/>
        <v>0</v>
      </c>
      <c r="AR454" s="36">
        <f t="shared" ca="1" si="955"/>
        <v>0</v>
      </c>
      <c r="AS454" s="36">
        <f t="shared" ca="1" si="956"/>
        <v>0</v>
      </c>
      <c r="AT454" s="36">
        <f t="shared" ca="1" si="957"/>
        <v>0</v>
      </c>
      <c r="AU454" s="36">
        <f t="shared" ca="1" si="958"/>
        <v>0</v>
      </c>
      <c r="AV454" s="36">
        <f t="shared" ca="1" si="959"/>
        <v>0</v>
      </c>
      <c r="AW454" s="36">
        <f t="shared" ca="1" si="960"/>
        <v>0</v>
      </c>
      <c r="AX454" s="36">
        <f t="shared" ca="1" si="961"/>
        <v>0</v>
      </c>
      <c r="AY454" s="36">
        <f t="shared" ca="1" si="962"/>
        <v>0</v>
      </c>
      <c r="AZ454" s="36">
        <f t="shared" ca="1" si="963"/>
        <v>0</v>
      </c>
      <c r="BA454" s="36">
        <f t="shared" ca="1" si="964"/>
        <v>0</v>
      </c>
      <c r="BB454" s="36">
        <f t="shared" ca="1" si="964"/>
        <v>0</v>
      </c>
      <c r="BC454" s="30"/>
    </row>
    <row r="455" spans="1:55" x14ac:dyDescent="0.25">
      <c r="A455" s="32"/>
      <c r="B455" s="35" t="s">
        <v>54</v>
      </c>
      <c r="C455" s="36">
        <f t="shared" ca="1" si="942"/>
        <v>0</v>
      </c>
      <c r="D455" s="36">
        <f t="shared" ca="1" si="943"/>
        <v>0</v>
      </c>
      <c r="E455" s="36">
        <f t="shared" ca="1" si="944"/>
        <v>0</v>
      </c>
      <c r="F455" s="36">
        <f t="shared" ca="1" si="945"/>
        <v>0</v>
      </c>
      <c r="G455" s="36">
        <f t="shared" ca="1" si="946"/>
        <v>0</v>
      </c>
      <c r="H455" s="36">
        <f t="shared" ca="1" si="947"/>
        <v>0</v>
      </c>
      <c r="I455" s="36">
        <f t="shared" ca="1" si="948"/>
        <v>0</v>
      </c>
      <c r="J455" s="36">
        <f t="shared" ca="1" si="949"/>
        <v>0</v>
      </c>
      <c r="K455" s="36">
        <f t="shared" ca="1" si="950"/>
        <v>0</v>
      </c>
      <c r="L455" s="36">
        <f t="shared" ca="1" si="951"/>
        <v>0</v>
      </c>
      <c r="M455" s="36">
        <f t="shared" ca="1" si="952"/>
        <v>0</v>
      </c>
      <c r="N455" s="36" t="str">
        <f>IFERROR(AQ149-AQ$107,"")</f>
        <v/>
      </c>
      <c r="O455" s="32"/>
      <c r="P455" s="35" t="s">
        <v>54</v>
      </c>
      <c r="Q455" s="36">
        <f t="shared" ca="1" si="953"/>
        <v>0</v>
      </c>
      <c r="R455" s="36">
        <f t="shared" ca="1" si="965"/>
        <v>0</v>
      </c>
      <c r="S455" s="36">
        <f t="shared" ca="1" si="966"/>
        <v>0</v>
      </c>
      <c r="T455" s="36">
        <f t="shared" ca="1" si="967"/>
        <v>0</v>
      </c>
      <c r="U455" s="36">
        <f t="shared" ca="1" si="968"/>
        <v>0</v>
      </c>
      <c r="V455" s="36">
        <f t="shared" ca="1" si="969"/>
        <v>0</v>
      </c>
      <c r="W455" s="36">
        <f t="shared" ca="1" si="970"/>
        <v>0</v>
      </c>
      <c r="X455" s="36">
        <f t="shared" ca="1" si="971"/>
        <v>0</v>
      </c>
      <c r="Y455" s="36">
        <f t="shared" ca="1" si="972"/>
        <v>0</v>
      </c>
      <c r="Z455" s="36">
        <f t="shared" ca="1" si="972"/>
        <v>0</v>
      </c>
      <c r="AA455" s="39"/>
      <c r="AB455" s="39"/>
      <c r="AC455" s="32">
        <v>42</v>
      </c>
      <c r="AD455" s="35" t="str">
        <f t="shared" si="973"/>
        <v/>
      </c>
      <c r="AE455" s="36">
        <f>IF(AD455="",0,IF(Analyse!$H$117=$C$312,SUM(BEREGNING!Q455:Z455),IF(Analyse!$H$117=$D$312,SUM(BEREGNING!R455:Z455),IF(Analyse!$H$117=$E$312,SUM(BEREGNING!S455:Z455),IF(Analyse!$H$117=$F$312,SUM(BEREGNING!T455:Z455),IF(Analyse!$H$117=$G$312,SUM(BEREGNING!U455:Z455),IF(Analyse!$H$117=$H$312,SUM(BEREGNING!V455:Z455),IF(Analyse!$H$117=$I$312,SUM(BEREGNING!W455:Z455),IF(Analyse!$H$117=$J$312,SUM(BEREGNING!X455:Z455),IF(Analyse!$H$117=$K$312,SUM(BEREGNING!Z455),""))))))))))</f>
        <v>0</v>
      </c>
      <c r="AF455" s="29"/>
      <c r="AG455" s="29"/>
      <c r="AH455" s="29"/>
      <c r="AI455" s="29"/>
      <c r="AJ455" s="29"/>
      <c r="AK455" s="29"/>
      <c r="AL455" s="29"/>
      <c r="AM455" s="29"/>
      <c r="AN455" s="29"/>
      <c r="AO455" s="29"/>
      <c r="AP455" s="29"/>
      <c r="AQ455" s="36">
        <f t="shared" si="954"/>
        <v>0</v>
      </c>
      <c r="AR455" s="36">
        <f t="shared" ca="1" si="955"/>
        <v>0</v>
      </c>
      <c r="AS455" s="36">
        <f t="shared" ca="1" si="956"/>
        <v>0</v>
      </c>
      <c r="AT455" s="36">
        <f t="shared" ca="1" si="957"/>
        <v>0</v>
      </c>
      <c r="AU455" s="36">
        <f t="shared" ca="1" si="958"/>
        <v>0</v>
      </c>
      <c r="AV455" s="36">
        <f t="shared" ca="1" si="959"/>
        <v>0</v>
      </c>
      <c r="AW455" s="36">
        <f t="shared" ca="1" si="960"/>
        <v>0</v>
      </c>
      <c r="AX455" s="36">
        <f t="shared" ca="1" si="961"/>
        <v>0</v>
      </c>
      <c r="AY455" s="36">
        <f t="shared" ca="1" si="962"/>
        <v>0</v>
      </c>
      <c r="AZ455" s="36">
        <f t="shared" ca="1" si="963"/>
        <v>0</v>
      </c>
      <c r="BA455" s="36">
        <f t="shared" ca="1" si="964"/>
        <v>0</v>
      </c>
      <c r="BB455" s="36">
        <f t="shared" ca="1" si="964"/>
        <v>0</v>
      </c>
      <c r="BC455" s="30"/>
    </row>
    <row r="456" spans="1:55" x14ac:dyDescent="0.25">
      <c r="A456" s="32"/>
      <c r="B456" s="35" t="s">
        <v>55</v>
      </c>
      <c r="C456" s="36">
        <f t="shared" ca="1" si="942"/>
        <v>0</v>
      </c>
      <c r="D456" s="36">
        <f t="shared" ca="1" si="943"/>
        <v>0</v>
      </c>
      <c r="E456" s="36">
        <f t="shared" ca="1" si="944"/>
        <v>0</v>
      </c>
      <c r="F456" s="36">
        <f t="shared" ca="1" si="945"/>
        <v>0</v>
      </c>
      <c r="G456" s="36">
        <f t="shared" ca="1" si="946"/>
        <v>0</v>
      </c>
      <c r="H456" s="36">
        <f t="shared" ca="1" si="947"/>
        <v>0</v>
      </c>
      <c r="I456" s="36">
        <f t="shared" ca="1" si="948"/>
        <v>0</v>
      </c>
      <c r="J456" s="36">
        <f t="shared" ca="1" si="949"/>
        <v>0</v>
      </c>
      <c r="K456" s="36">
        <f t="shared" ca="1" si="950"/>
        <v>0</v>
      </c>
      <c r="L456" s="36">
        <f t="shared" ca="1" si="951"/>
        <v>0</v>
      </c>
      <c r="M456" s="36">
        <f t="shared" ca="1" si="952"/>
        <v>0</v>
      </c>
      <c r="N456" s="36" t="str">
        <f>IFERROR(AQ150-AQ$107,"")</f>
        <v/>
      </c>
      <c r="O456" s="32"/>
      <c r="P456" s="35" t="s">
        <v>55</v>
      </c>
      <c r="Q456" s="36">
        <f t="shared" ca="1" si="953"/>
        <v>0</v>
      </c>
      <c r="R456" s="36">
        <f t="shared" ca="1" si="965"/>
        <v>0</v>
      </c>
      <c r="S456" s="36">
        <f t="shared" ca="1" si="966"/>
        <v>0</v>
      </c>
      <c r="T456" s="36">
        <f t="shared" ca="1" si="967"/>
        <v>0</v>
      </c>
      <c r="U456" s="36">
        <f t="shared" ca="1" si="968"/>
        <v>0</v>
      </c>
      <c r="V456" s="36">
        <f t="shared" ca="1" si="969"/>
        <v>0</v>
      </c>
      <c r="W456" s="36">
        <f t="shared" ca="1" si="970"/>
        <v>0</v>
      </c>
      <c r="X456" s="36">
        <f t="shared" ca="1" si="971"/>
        <v>0</v>
      </c>
      <c r="Y456" s="36">
        <f t="shared" ca="1" si="972"/>
        <v>0</v>
      </c>
      <c r="Z456" s="36">
        <f t="shared" ca="1" si="972"/>
        <v>0</v>
      </c>
      <c r="AA456" s="39"/>
      <c r="AB456" s="39"/>
      <c r="AC456" s="32">
        <v>43</v>
      </c>
      <c r="AD456" s="35" t="str">
        <f t="shared" si="973"/>
        <v/>
      </c>
      <c r="AE456" s="36">
        <f>IF(AD456="",0,IF(Analyse!$H$117=$C$312,SUM(BEREGNING!Q456:Z456),IF(Analyse!$H$117=$D$312,SUM(BEREGNING!R456:Z456),IF(Analyse!$H$117=$E$312,SUM(BEREGNING!S456:Z456),IF(Analyse!$H$117=$F$312,SUM(BEREGNING!T456:Z456),IF(Analyse!$H$117=$G$312,SUM(BEREGNING!U456:Z456),IF(Analyse!$H$117=$H$312,SUM(BEREGNING!V456:Z456),IF(Analyse!$H$117=$I$312,SUM(BEREGNING!W456:Z456),IF(Analyse!$H$117=$J$312,SUM(BEREGNING!X456:Z456),IF(Analyse!$H$117=$K$312,SUM(BEREGNING!Z456),""))))))))))</f>
        <v>0</v>
      </c>
      <c r="AF456" s="29"/>
      <c r="AG456" s="29"/>
      <c r="AH456" s="29"/>
      <c r="AI456" s="29"/>
      <c r="AJ456" s="29"/>
      <c r="AK456" s="29"/>
      <c r="AL456" s="29"/>
      <c r="AM456" s="29"/>
      <c r="AN456" s="29"/>
      <c r="AO456" s="29"/>
      <c r="AP456" s="29"/>
      <c r="AQ456" s="36">
        <f t="shared" si="954"/>
        <v>0</v>
      </c>
      <c r="AR456" s="36">
        <f t="shared" ca="1" si="955"/>
        <v>0</v>
      </c>
      <c r="AS456" s="36">
        <f t="shared" ca="1" si="956"/>
        <v>0</v>
      </c>
      <c r="AT456" s="36">
        <f t="shared" ca="1" si="957"/>
        <v>0</v>
      </c>
      <c r="AU456" s="36">
        <f t="shared" ca="1" si="958"/>
        <v>0</v>
      </c>
      <c r="AV456" s="36">
        <f t="shared" ca="1" si="959"/>
        <v>0</v>
      </c>
      <c r="AW456" s="36">
        <f t="shared" ca="1" si="960"/>
        <v>0</v>
      </c>
      <c r="AX456" s="36">
        <f t="shared" ca="1" si="961"/>
        <v>0</v>
      </c>
      <c r="AY456" s="36">
        <f t="shared" ca="1" si="962"/>
        <v>0</v>
      </c>
      <c r="AZ456" s="36">
        <f t="shared" ca="1" si="963"/>
        <v>0</v>
      </c>
      <c r="BA456" s="36">
        <f t="shared" ca="1" si="964"/>
        <v>0</v>
      </c>
      <c r="BB456" s="36">
        <f t="shared" ca="1" si="964"/>
        <v>0</v>
      </c>
      <c r="BC456" s="30"/>
    </row>
    <row r="457" spans="1:55" x14ac:dyDescent="0.25">
      <c r="A457" s="32"/>
      <c r="B457" s="35" t="s">
        <v>56</v>
      </c>
      <c r="C457" s="36">
        <f t="shared" ca="1" si="942"/>
        <v>0</v>
      </c>
      <c r="D457" s="36">
        <f t="shared" ca="1" si="943"/>
        <v>0</v>
      </c>
      <c r="E457" s="36">
        <f t="shared" ca="1" si="944"/>
        <v>0</v>
      </c>
      <c r="F457" s="36">
        <f t="shared" ca="1" si="945"/>
        <v>0</v>
      </c>
      <c r="G457" s="36">
        <f t="shared" ca="1" si="946"/>
        <v>0</v>
      </c>
      <c r="H457" s="36">
        <f t="shared" ca="1" si="947"/>
        <v>0</v>
      </c>
      <c r="I457" s="36">
        <f t="shared" ca="1" si="948"/>
        <v>0</v>
      </c>
      <c r="J457" s="36">
        <f t="shared" ca="1" si="949"/>
        <v>0</v>
      </c>
      <c r="K457" s="36">
        <f t="shared" ca="1" si="950"/>
        <v>0</v>
      </c>
      <c r="L457" s="36">
        <f t="shared" ca="1" si="951"/>
        <v>0</v>
      </c>
      <c r="M457" s="36">
        <f t="shared" ca="1" si="952"/>
        <v>0</v>
      </c>
      <c r="N457" s="36" t="str">
        <f>IFERROR(AQ151-AQ$107,"")</f>
        <v/>
      </c>
      <c r="O457" s="32"/>
      <c r="P457" s="35" t="s">
        <v>56</v>
      </c>
      <c r="Q457" s="36">
        <f t="shared" ca="1" si="953"/>
        <v>0</v>
      </c>
      <c r="R457" s="36">
        <f t="shared" ca="1" si="965"/>
        <v>0</v>
      </c>
      <c r="S457" s="36">
        <f t="shared" ca="1" si="966"/>
        <v>0</v>
      </c>
      <c r="T457" s="36">
        <f t="shared" ca="1" si="967"/>
        <v>0</v>
      </c>
      <c r="U457" s="36">
        <f t="shared" ca="1" si="968"/>
        <v>0</v>
      </c>
      <c r="V457" s="36">
        <f t="shared" ca="1" si="969"/>
        <v>0</v>
      </c>
      <c r="W457" s="36">
        <f t="shared" ca="1" si="970"/>
        <v>0</v>
      </c>
      <c r="X457" s="36">
        <f t="shared" ca="1" si="971"/>
        <v>0</v>
      </c>
      <c r="Y457" s="36">
        <f t="shared" ca="1" si="972"/>
        <v>0</v>
      </c>
      <c r="Z457" s="36">
        <f t="shared" ca="1" si="972"/>
        <v>0</v>
      </c>
      <c r="AA457" s="39"/>
      <c r="AB457" s="39"/>
      <c r="AC457" s="32">
        <v>44</v>
      </c>
      <c r="AD457" s="35" t="str">
        <f t="shared" si="973"/>
        <v/>
      </c>
      <c r="AE457" s="36">
        <f>IF(AD457="",0,IF(Analyse!$H$117=$C$312,SUM(BEREGNING!Q457:Z457),IF(Analyse!$H$117=$D$312,SUM(BEREGNING!R457:Z457),IF(Analyse!$H$117=$E$312,SUM(BEREGNING!S457:Z457),IF(Analyse!$H$117=$F$312,SUM(BEREGNING!T457:Z457),IF(Analyse!$H$117=$G$312,SUM(BEREGNING!U457:Z457),IF(Analyse!$H$117=$H$312,SUM(BEREGNING!V457:Z457),IF(Analyse!$H$117=$I$312,SUM(BEREGNING!W457:Z457),IF(Analyse!$H$117=$J$312,SUM(BEREGNING!X457:Z457),IF(Analyse!$H$117=$K$312,SUM(BEREGNING!Z457),""))))))))))</f>
        <v>0</v>
      </c>
      <c r="AF457" s="29"/>
      <c r="AG457" s="29"/>
      <c r="AH457" s="29"/>
      <c r="AI457" s="29"/>
      <c r="AJ457" s="29"/>
      <c r="AK457" s="29"/>
      <c r="AL457" s="29"/>
      <c r="AM457" s="29"/>
      <c r="AN457" s="29"/>
      <c r="AO457" s="29"/>
      <c r="AP457" s="29"/>
      <c r="AQ457" s="36">
        <f t="shared" si="954"/>
        <v>0</v>
      </c>
      <c r="AR457" s="36">
        <f t="shared" ca="1" si="955"/>
        <v>0</v>
      </c>
      <c r="AS457" s="36">
        <f t="shared" ca="1" si="956"/>
        <v>0</v>
      </c>
      <c r="AT457" s="36">
        <f t="shared" ca="1" si="957"/>
        <v>0</v>
      </c>
      <c r="AU457" s="36">
        <f t="shared" ca="1" si="958"/>
        <v>0</v>
      </c>
      <c r="AV457" s="36">
        <f t="shared" ca="1" si="959"/>
        <v>0</v>
      </c>
      <c r="AW457" s="36">
        <f t="shared" ca="1" si="960"/>
        <v>0</v>
      </c>
      <c r="AX457" s="36">
        <f t="shared" ca="1" si="961"/>
        <v>0</v>
      </c>
      <c r="AY457" s="36">
        <f t="shared" ca="1" si="962"/>
        <v>0</v>
      </c>
      <c r="AZ457" s="36">
        <f t="shared" ca="1" si="963"/>
        <v>0</v>
      </c>
      <c r="BA457" s="36">
        <f t="shared" ca="1" si="964"/>
        <v>0</v>
      </c>
      <c r="BB457" s="36">
        <f t="shared" ca="1" si="964"/>
        <v>0</v>
      </c>
      <c r="BC457" s="30"/>
    </row>
    <row r="458" spans="1:55" x14ac:dyDescent="0.25">
      <c r="A458" s="32"/>
      <c r="B458" s="35" t="s">
        <v>57</v>
      </c>
      <c r="C458" s="36">
        <f t="shared" ca="1" si="942"/>
        <v>0</v>
      </c>
      <c r="D458" s="36">
        <f t="shared" ca="1" si="943"/>
        <v>0</v>
      </c>
      <c r="E458" s="36">
        <f t="shared" ca="1" si="944"/>
        <v>0</v>
      </c>
      <c r="F458" s="36">
        <f t="shared" ca="1" si="945"/>
        <v>0</v>
      </c>
      <c r="G458" s="36">
        <f t="shared" ca="1" si="946"/>
        <v>0</v>
      </c>
      <c r="H458" s="36">
        <f t="shared" ca="1" si="947"/>
        <v>0</v>
      </c>
      <c r="I458" s="36">
        <f t="shared" ca="1" si="948"/>
        <v>0</v>
      </c>
      <c r="J458" s="36">
        <f t="shared" ca="1" si="949"/>
        <v>0</v>
      </c>
      <c r="K458" s="36">
        <f t="shared" ca="1" si="950"/>
        <v>0</v>
      </c>
      <c r="L458" s="36">
        <f t="shared" ca="1" si="951"/>
        <v>0</v>
      </c>
      <c r="M458" s="36">
        <f t="shared" ca="1" si="952"/>
        <v>0</v>
      </c>
      <c r="N458" s="36" t="str">
        <f>IFERROR(AQ152-AQ$107,"")</f>
        <v/>
      </c>
      <c r="O458" s="32"/>
      <c r="P458" s="35" t="s">
        <v>57</v>
      </c>
      <c r="Q458" s="36">
        <f t="shared" ca="1" si="953"/>
        <v>0</v>
      </c>
      <c r="R458" s="36">
        <f t="shared" ca="1" si="965"/>
        <v>0</v>
      </c>
      <c r="S458" s="36">
        <f t="shared" ca="1" si="966"/>
        <v>0</v>
      </c>
      <c r="T458" s="36">
        <f t="shared" ca="1" si="967"/>
        <v>0</v>
      </c>
      <c r="U458" s="36">
        <f t="shared" ca="1" si="968"/>
        <v>0</v>
      </c>
      <c r="V458" s="36">
        <f t="shared" ca="1" si="969"/>
        <v>0</v>
      </c>
      <c r="W458" s="36">
        <f t="shared" ca="1" si="970"/>
        <v>0</v>
      </c>
      <c r="X458" s="36">
        <f t="shared" ca="1" si="971"/>
        <v>0</v>
      </c>
      <c r="Y458" s="36">
        <f t="shared" ca="1" si="972"/>
        <v>0</v>
      </c>
      <c r="Z458" s="36">
        <f t="shared" ca="1" si="972"/>
        <v>0</v>
      </c>
      <c r="AA458" s="39"/>
      <c r="AB458" s="39"/>
      <c r="AC458" s="32">
        <v>45</v>
      </c>
      <c r="AD458" s="35" t="str">
        <f t="shared" si="973"/>
        <v/>
      </c>
      <c r="AE458" s="36">
        <f>IF(AD458="",0,IF(Analyse!$H$117=$C$312,SUM(BEREGNING!Q458:Z458),IF(Analyse!$H$117=$D$312,SUM(BEREGNING!R458:Z458),IF(Analyse!$H$117=$E$312,SUM(BEREGNING!S458:Z458),IF(Analyse!$H$117=$F$312,SUM(BEREGNING!T458:Z458),IF(Analyse!$H$117=$G$312,SUM(BEREGNING!U458:Z458),IF(Analyse!$H$117=$H$312,SUM(BEREGNING!V458:Z458),IF(Analyse!$H$117=$I$312,SUM(BEREGNING!W458:Z458),IF(Analyse!$H$117=$J$312,SUM(BEREGNING!X458:Z458),IF(Analyse!$H$117=$K$312,SUM(BEREGNING!Z458),""))))))))))</f>
        <v>0</v>
      </c>
      <c r="AF458" s="29"/>
      <c r="AG458" s="29"/>
      <c r="AH458" s="29"/>
      <c r="AI458" s="29"/>
      <c r="AJ458" s="29"/>
      <c r="AK458" s="29"/>
      <c r="AL458" s="29"/>
      <c r="AM458" s="29"/>
      <c r="AN458" s="29"/>
      <c r="AO458" s="29"/>
      <c r="AP458" s="29"/>
      <c r="AQ458" s="36">
        <f t="shared" si="954"/>
        <v>0</v>
      </c>
      <c r="AR458" s="36">
        <f t="shared" ca="1" si="955"/>
        <v>0</v>
      </c>
      <c r="AS458" s="36">
        <f t="shared" ca="1" si="956"/>
        <v>0</v>
      </c>
      <c r="AT458" s="36">
        <f t="shared" ca="1" si="957"/>
        <v>0</v>
      </c>
      <c r="AU458" s="36">
        <f t="shared" ca="1" si="958"/>
        <v>0</v>
      </c>
      <c r="AV458" s="36">
        <f t="shared" ca="1" si="959"/>
        <v>0</v>
      </c>
      <c r="AW458" s="36">
        <f t="shared" ca="1" si="960"/>
        <v>0</v>
      </c>
      <c r="AX458" s="36">
        <f t="shared" ca="1" si="961"/>
        <v>0</v>
      </c>
      <c r="AY458" s="36">
        <f t="shared" ca="1" si="962"/>
        <v>0</v>
      </c>
      <c r="AZ458" s="36">
        <f t="shared" ca="1" si="963"/>
        <v>0</v>
      </c>
      <c r="BA458" s="36">
        <f t="shared" ca="1" si="964"/>
        <v>0</v>
      </c>
      <c r="BB458" s="36">
        <f t="shared" ca="1" si="964"/>
        <v>0</v>
      </c>
      <c r="BC458" s="30"/>
    </row>
    <row r="459" spans="1:55" x14ac:dyDescent="0.25">
      <c r="A459" s="32"/>
      <c r="B459" s="35" t="s">
        <v>58</v>
      </c>
      <c r="C459" s="36">
        <f t="shared" ca="1" si="942"/>
        <v>0</v>
      </c>
      <c r="D459" s="36">
        <f t="shared" ca="1" si="943"/>
        <v>0</v>
      </c>
      <c r="E459" s="36">
        <f t="shared" ca="1" si="944"/>
        <v>0</v>
      </c>
      <c r="F459" s="36">
        <f t="shared" ca="1" si="945"/>
        <v>0</v>
      </c>
      <c r="G459" s="36">
        <f t="shared" ca="1" si="946"/>
        <v>0</v>
      </c>
      <c r="H459" s="36">
        <f t="shared" ca="1" si="947"/>
        <v>0</v>
      </c>
      <c r="I459" s="36">
        <f t="shared" ca="1" si="948"/>
        <v>0</v>
      </c>
      <c r="J459" s="36">
        <f t="shared" ca="1" si="949"/>
        <v>0</v>
      </c>
      <c r="K459" s="36">
        <f t="shared" ca="1" si="950"/>
        <v>0</v>
      </c>
      <c r="L459" s="36">
        <f t="shared" ca="1" si="951"/>
        <v>0</v>
      </c>
      <c r="M459" s="36">
        <f t="shared" ca="1" si="952"/>
        <v>0</v>
      </c>
      <c r="N459" s="36" t="str">
        <f>IFERROR(AQ153-AQ$107,"")</f>
        <v/>
      </c>
      <c r="O459" s="32"/>
      <c r="P459" s="35" t="s">
        <v>58</v>
      </c>
      <c r="Q459" s="36">
        <f t="shared" ca="1" si="953"/>
        <v>0</v>
      </c>
      <c r="R459" s="36">
        <f t="shared" ca="1" si="965"/>
        <v>0</v>
      </c>
      <c r="S459" s="36">
        <f t="shared" ca="1" si="966"/>
        <v>0</v>
      </c>
      <c r="T459" s="36">
        <f t="shared" ca="1" si="967"/>
        <v>0</v>
      </c>
      <c r="U459" s="36">
        <f t="shared" ca="1" si="968"/>
        <v>0</v>
      </c>
      <c r="V459" s="36">
        <f t="shared" ca="1" si="969"/>
        <v>0</v>
      </c>
      <c r="W459" s="36">
        <f t="shared" ca="1" si="970"/>
        <v>0</v>
      </c>
      <c r="X459" s="36">
        <f t="shared" ca="1" si="971"/>
        <v>0</v>
      </c>
      <c r="Y459" s="36">
        <f t="shared" ca="1" si="972"/>
        <v>0</v>
      </c>
      <c r="Z459" s="36">
        <f t="shared" ca="1" si="972"/>
        <v>0</v>
      </c>
      <c r="AA459" s="39"/>
      <c r="AB459" s="39"/>
      <c r="AC459" s="32">
        <v>46</v>
      </c>
      <c r="AD459" s="35" t="str">
        <f t="shared" si="973"/>
        <v/>
      </c>
      <c r="AE459" s="36">
        <f>IF(AD459="",0,IF(Analyse!$H$117=$C$312,SUM(BEREGNING!Q459:Z459),IF(Analyse!$H$117=$D$312,SUM(BEREGNING!R459:Z459),IF(Analyse!$H$117=$E$312,SUM(BEREGNING!S459:Z459),IF(Analyse!$H$117=$F$312,SUM(BEREGNING!T459:Z459),IF(Analyse!$H$117=$G$312,SUM(BEREGNING!U459:Z459),IF(Analyse!$H$117=$H$312,SUM(BEREGNING!V459:Z459),IF(Analyse!$H$117=$I$312,SUM(BEREGNING!W459:Z459),IF(Analyse!$H$117=$J$312,SUM(BEREGNING!X459:Z459),IF(Analyse!$H$117=$K$312,SUM(BEREGNING!Z459),""))))))))))</f>
        <v>0</v>
      </c>
      <c r="AF459" s="29"/>
      <c r="AG459" s="29"/>
      <c r="AH459" s="29"/>
      <c r="AI459" s="29"/>
      <c r="AJ459" s="29"/>
      <c r="AK459" s="29"/>
      <c r="AL459" s="29"/>
      <c r="AM459" s="29"/>
      <c r="AN459" s="29"/>
      <c r="AO459" s="29"/>
      <c r="AP459" s="29"/>
      <c r="AQ459" s="36">
        <f t="shared" si="954"/>
        <v>0</v>
      </c>
      <c r="AR459" s="36">
        <f t="shared" ca="1" si="955"/>
        <v>0</v>
      </c>
      <c r="AS459" s="36">
        <f t="shared" ca="1" si="956"/>
        <v>0</v>
      </c>
      <c r="AT459" s="36">
        <f t="shared" ca="1" si="957"/>
        <v>0</v>
      </c>
      <c r="AU459" s="36">
        <f t="shared" ca="1" si="958"/>
        <v>0</v>
      </c>
      <c r="AV459" s="36">
        <f t="shared" ca="1" si="959"/>
        <v>0</v>
      </c>
      <c r="AW459" s="36">
        <f t="shared" ca="1" si="960"/>
        <v>0</v>
      </c>
      <c r="AX459" s="36">
        <f t="shared" ca="1" si="961"/>
        <v>0</v>
      </c>
      <c r="AY459" s="36">
        <f t="shared" ca="1" si="962"/>
        <v>0</v>
      </c>
      <c r="AZ459" s="36">
        <f t="shared" ca="1" si="963"/>
        <v>0</v>
      </c>
      <c r="BA459" s="36">
        <f t="shared" ca="1" si="964"/>
        <v>0</v>
      </c>
      <c r="BB459" s="36">
        <f t="shared" ca="1" si="964"/>
        <v>0</v>
      </c>
      <c r="BC459" s="30"/>
    </row>
    <row r="460" spans="1:55" x14ac:dyDescent="0.25">
      <c r="A460" s="32"/>
      <c r="B460" s="35" t="s">
        <v>59</v>
      </c>
      <c r="C460" s="36">
        <f t="shared" ca="1" si="942"/>
        <v>0</v>
      </c>
      <c r="D460" s="36">
        <f t="shared" ca="1" si="943"/>
        <v>0</v>
      </c>
      <c r="E460" s="36">
        <f t="shared" ca="1" si="944"/>
        <v>0</v>
      </c>
      <c r="F460" s="36">
        <f t="shared" ca="1" si="945"/>
        <v>0</v>
      </c>
      <c r="G460" s="36">
        <f t="shared" ca="1" si="946"/>
        <v>0</v>
      </c>
      <c r="H460" s="36">
        <f t="shared" ca="1" si="947"/>
        <v>0</v>
      </c>
      <c r="I460" s="36">
        <f t="shared" ca="1" si="948"/>
        <v>0</v>
      </c>
      <c r="J460" s="36">
        <f t="shared" ca="1" si="949"/>
        <v>0</v>
      </c>
      <c r="K460" s="36">
        <f t="shared" ca="1" si="950"/>
        <v>0</v>
      </c>
      <c r="L460" s="36">
        <f t="shared" ca="1" si="951"/>
        <v>0</v>
      </c>
      <c r="M460" s="36">
        <f t="shared" ca="1" si="952"/>
        <v>0</v>
      </c>
      <c r="N460" s="36" t="str">
        <f>IFERROR(AQ154-AQ$107,"")</f>
        <v/>
      </c>
      <c r="O460" s="32"/>
      <c r="P460" s="35" t="s">
        <v>59</v>
      </c>
      <c r="Q460" s="36">
        <f t="shared" ca="1" si="953"/>
        <v>0</v>
      </c>
      <c r="R460" s="36">
        <f t="shared" ca="1" si="965"/>
        <v>0</v>
      </c>
      <c r="S460" s="36">
        <f t="shared" ca="1" si="966"/>
        <v>0</v>
      </c>
      <c r="T460" s="36">
        <f t="shared" ca="1" si="967"/>
        <v>0</v>
      </c>
      <c r="U460" s="36">
        <f t="shared" ca="1" si="968"/>
        <v>0</v>
      </c>
      <c r="V460" s="36">
        <f t="shared" ca="1" si="969"/>
        <v>0</v>
      </c>
      <c r="W460" s="36">
        <f t="shared" ca="1" si="970"/>
        <v>0</v>
      </c>
      <c r="X460" s="36">
        <f t="shared" ca="1" si="971"/>
        <v>0</v>
      </c>
      <c r="Y460" s="36">
        <f t="shared" ca="1" si="972"/>
        <v>0</v>
      </c>
      <c r="Z460" s="36">
        <f t="shared" ca="1" si="972"/>
        <v>0</v>
      </c>
      <c r="AA460" s="39"/>
      <c r="AB460" s="39"/>
      <c r="AC460" s="32">
        <v>47</v>
      </c>
      <c r="AD460" s="35" t="str">
        <f t="shared" si="973"/>
        <v/>
      </c>
      <c r="AE460" s="36">
        <f>IF(AD460="",0,IF(Analyse!$H$117=$C$312,SUM(BEREGNING!Q460:Z460),IF(Analyse!$H$117=$D$312,SUM(BEREGNING!R460:Z460),IF(Analyse!$H$117=$E$312,SUM(BEREGNING!S460:Z460),IF(Analyse!$H$117=$F$312,SUM(BEREGNING!T460:Z460),IF(Analyse!$H$117=$G$312,SUM(BEREGNING!U460:Z460),IF(Analyse!$H$117=$H$312,SUM(BEREGNING!V460:Z460),IF(Analyse!$H$117=$I$312,SUM(BEREGNING!W460:Z460),IF(Analyse!$H$117=$J$312,SUM(BEREGNING!X460:Z460),IF(Analyse!$H$117=$K$312,SUM(BEREGNING!Z460),""))))))))))</f>
        <v>0</v>
      </c>
      <c r="AF460" s="29"/>
      <c r="AG460" s="29"/>
      <c r="AH460" s="29"/>
      <c r="AI460" s="29"/>
      <c r="AJ460" s="29"/>
      <c r="AK460" s="29"/>
      <c r="AL460" s="29"/>
      <c r="AM460" s="29"/>
      <c r="AN460" s="29"/>
      <c r="AO460" s="29"/>
      <c r="AP460" s="29"/>
      <c r="AQ460" s="36">
        <f t="shared" si="954"/>
        <v>0</v>
      </c>
      <c r="AR460" s="36">
        <f t="shared" ca="1" si="955"/>
        <v>0</v>
      </c>
      <c r="AS460" s="36">
        <f t="shared" ca="1" si="956"/>
        <v>0</v>
      </c>
      <c r="AT460" s="36">
        <f t="shared" ca="1" si="957"/>
        <v>0</v>
      </c>
      <c r="AU460" s="36">
        <f t="shared" ca="1" si="958"/>
        <v>0</v>
      </c>
      <c r="AV460" s="36">
        <f t="shared" ca="1" si="959"/>
        <v>0</v>
      </c>
      <c r="AW460" s="36">
        <f t="shared" ca="1" si="960"/>
        <v>0</v>
      </c>
      <c r="AX460" s="36">
        <f t="shared" ca="1" si="961"/>
        <v>0</v>
      </c>
      <c r="AY460" s="36">
        <f t="shared" ca="1" si="962"/>
        <v>0</v>
      </c>
      <c r="AZ460" s="36">
        <f t="shared" ca="1" si="963"/>
        <v>0</v>
      </c>
      <c r="BA460" s="36">
        <f t="shared" ca="1" si="964"/>
        <v>0</v>
      </c>
      <c r="BB460" s="36">
        <f t="shared" ca="1" si="964"/>
        <v>0</v>
      </c>
      <c r="BC460" s="30"/>
    </row>
    <row r="461" spans="1:55" x14ac:dyDescent="0.25">
      <c r="A461" s="32"/>
      <c r="B461" s="35" t="s">
        <v>60</v>
      </c>
      <c r="C461" s="36">
        <f t="shared" ca="1" si="942"/>
        <v>0</v>
      </c>
      <c r="D461" s="36">
        <f t="shared" ca="1" si="943"/>
        <v>0</v>
      </c>
      <c r="E461" s="36">
        <f t="shared" ca="1" si="944"/>
        <v>0</v>
      </c>
      <c r="F461" s="36">
        <f t="shared" ca="1" si="945"/>
        <v>0</v>
      </c>
      <c r="G461" s="36">
        <f t="shared" ca="1" si="946"/>
        <v>0</v>
      </c>
      <c r="H461" s="36">
        <f t="shared" ca="1" si="947"/>
        <v>0</v>
      </c>
      <c r="I461" s="36">
        <f t="shared" ca="1" si="948"/>
        <v>0</v>
      </c>
      <c r="J461" s="36">
        <f t="shared" ca="1" si="949"/>
        <v>0</v>
      </c>
      <c r="K461" s="36">
        <f t="shared" ca="1" si="950"/>
        <v>0</v>
      </c>
      <c r="L461" s="36">
        <f t="shared" ca="1" si="951"/>
        <v>0</v>
      </c>
      <c r="M461" s="36">
        <f t="shared" ca="1" si="952"/>
        <v>0</v>
      </c>
      <c r="N461" s="36" t="str">
        <f>IFERROR(AQ155-AQ$107,"")</f>
        <v/>
      </c>
      <c r="O461" s="32"/>
      <c r="P461" s="35" t="s">
        <v>60</v>
      </c>
      <c r="Q461" s="36">
        <f t="shared" ca="1" si="953"/>
        <v>0</v>
      </c>
      <c r="R461" s="36">
        <f t="shared" ca="1" si="965"/>
        <v>0</v>
      </c>
      <c r="S461" s="36">
        <f t="shared" ca="1" si="966"/>
        <v>0</v>
      </c>
      <c r="T461" s="36">
        <f t="shared" ca="1" si="967"/>
        <v>0</v>
      </c>
      <c r="U461" s="36">
        <f t="shared" ca="1" si="968"/>
        <v>0</v>
      </c>
      <c r="V461" s="36">
        <f t="shared" ca="1" si="969"/>
        <v>0</v>
      </c>
      <c r="W461" s="36">
        <f t="shared" ca="1" si="970"/>
        <v>0</v>
      </c>
      <c r="X461" s="36">
        <f t="shared" ca="1" si="971"/>
        <v>0</v>
      </c>
      <c r="Y461" s="36">
        <f t="shared" ca="1" si="972"/>
        <v>0</v>
      </c>
      <c r="Z461" s="36">
        <f t="shared" ca="1" si="972"/>
        <v>0</v>
      </c>
      <c r="AA461" s="39"/>
      <c r="AB461" s="39"/>
      <c r="AC461" s="32">
        <v>48</v>
      </c>
      <c r="AD461" s="35" t="str">
        <f t="shared" si="973"/>
        <v/>
      </c>
      <c r="AE461" s="36">
        <f>IF(AD461="",0,IF(Analyse!$H$117=$C$312,SUM(BEREGNING!Q461:Z461),IF(Analyse!$H$117=$D$312,SUM(BEREGNING!R461:Z461),IF(Analyse!$H$117=$E$312,SUM(BEREGNING!S461:Z461),IF(Analyse!$H$117=$F$312,SUM(BEREGNING!T461:Z461),IF(Analyse!$H$117=$G$312,SUM(BEREGNING!U461:Z461),IF(Analyse!$H$117=$H$312,SUM(BEREGNING!V461:Z461),IF(Analyse!$H$117=$I$312,SUM(BEREGNING!W461:Z461),IF(Analyse!$H$117=$J$312,SUM(BEREGNING!X461:Z461),IF(Analyse!$H$117=$K$312,SUM(BEREGNING!Z461),""))))))))))</f>
        <v>0</v>
      </c>
      <c r="AF461" s="29"/>
      <c r="AG461" s="29"/>
      <c r="AH461" s="29"/>
      <c r="AI461" s="29"/>
      <c r="AJ461" s="29"/>
      <c r="AK461" s="29"/>
      <c r="AL461" s="29"/>
      <c r="AM461" s="29"/>
      <c r="AN461" s="29"/>
      <c r="AO461" s="29"/>
      <c r="AP461" s="29"/>
      <c r="AQ461" s="36">
        <f t="shared" si="954"/>
        <v>0</v>
      </c>
      <c r="AR461" s="36">
        <f t="shared" ca="1" si="955"/>
        <v>0</v>
      </c>
      <c r="AS461" s="36">
        <f t="shared" ca="1" si="956"/>
        <v>0</v>
      </c>
      <c r="AT461" s="36">
        <f t="shared" ca="1" si="957"/>
        <v>0</v>
      </c>
      <c r="AU461" s="36">
        <f t="shared" ca="1" si="958"/>
        <v>0</v>
      </c>
      <c r="AV461" s="36">
        <f t="shared" ca="1" si="959"/>
        <v>0</v>
      </c>
      <c r="AW461" s="36">
        <f t="shared" ca="1" si="960"/>
        <v>0</v>
      </c>
      <c r="AX461" s="36">
        <f t="shared" ca="1" si="961"/>
        <v>0</v>
      </c>
      <c r="AY461" s="36">
        <f t="shared" ca="1" si="962"/>
        <v>0</v>
      </c>
      <c r="AZ461" s="36">
        <f t="shared" ca="1" si="963"/>
        <v>0</v>
      </c>
      <c r="BA461" s="36">
        <f t="shared" ca="1" si="964"/>
        <v>0</v>
      </c>
      <c r="BB461" s="36">
        <f t="shared" ca="1" si="964"/>
        <v>0</v>
      </c>
      <c r="BC461" s="30"/>
    </row>
    <row r="462" spans="1:55" x14ac:dyDescent="0.25">
      <c r="A462" s="32"/>
      <c r="B462" s="35" t="s">
        <v>61</v>
      </c>
      <c r="C462" s="36">
        <f t="shared" ca="1" si="942"/>
        <v>0</v>
      </c>
      <c r="D462" s="36">
        <f t="shared" ca="1" si="943"/>
        <v>0</v>
      </c>
      <c r="E462" s="36">
        <f t="shared" ca="1" si="944"/>
        <v>0</v>
      </c>
      <c r="F462" s="36">
        <f t="shared" ca="1" si="945"/>
        <v>0</v>
      </c>
      <c r="G462" s="36">
        <f t="shared" ca="1" si="946"/>
        <v>0</v>
      </c>
      <c r="H462" s="36">
        <f t="shared" ca="1" si="947"/>
        <v>0</v>
      </c>
      <c r="I462" s="36">
        <f t="shared" ca="1" si="948"/>
        <v>0</v>
      </c>
      <c r="J462" s="36">
        <f t="shared" ca="1" si="949"/>
        <v>0</v>
      </c>
      <c r="K462" s="36">
        <f t="shared" ca="1" si="950"/>
        <v>0</v>
      </c>
      <c r="L462" s="36">
        <f t="shared" ca="1" si="951"/>
        <v>0</v>
      </c>
      <c r="M462" s="36">
        <f t="shared" ca="1" si="952"/>
        <v>0</v>
      </c>
      <c r="N462" s="36" t="str">
        <f>IFERROR(AQ156-AQ$107,"")</f>
        <v/>
      </c>
      <c r="O462" s="32"/>
      <c r="P462" s="35" t="s">
        <v>61</v>
      </c>
      <c r="Q462" s="36">
        <f t="shared" ca="1" si="953"/>
        <v>0</v>
      </c>
      <c r="R462" s="36">
        <f t="shared" ca="1" si="965"/>
        <v>0</v>
      </c>
      <c r="S462" s="36">
        <f t="shared" ca="1" si="966"/>
        <v>0</v>
      </c>
      <c r="T462" s="36">
        <f t="shared" ca="1" si="967"/>
        <v>0</v>
      </c>
      <c r="U462" s="36">
        <f t="shared" ca="1" si="968"/>
        <v>0</v>
      </c>
      <c r="V462" s="36">
        <f t="shared" ca="1" si="969"/>
        <v>0</v>
      </c>
      <c r="W462" s="36">
        <f t="shared" ca="1" si="970"/>
        <v>0</v>
      </c>
      <c r="X462" s="36">
        <f t="shared" ca="1" si="971"/>
        <v>0</v>
      </c>
      <c r="Y462" s="36">
        <f t="shared" ca="1" si="972"/>
        <v>0</v>
      </c>
      <c r="Z462" s="36">
        <f t="shared" ca="1" si="972"/>
        <v>0</v>
      </c>
      <c r="AA462" s="39"/>
      <c r="AB462" s="39"/>
      <c r="AC462" s="32">
        <v>49</v>
      </c>
      <c r="AD462" s="35" t="str">
        <f t="shared" si="973"/>
        <v/>
      </c>
      <c r="AE462" s="36">
        <f>IF(AD462="",0,IF(Analyse!$H$117=$C$312,SUM(BEREGNING!Q462:Z462),IF(Analyse!$H$117=$D$312,SUM(BEREGNING!R462:Z462),IF(Analyse!$H$117=$E$312,SUM(BEREGNING!S462:Z462),IF(Analyse!$H$117=$F$312,SUM(BEREGNING!T462:Z462),IF(Analyse!$H$117=$G$312,SUM(BEREGNING!U462:Z462),IF(Analyse!$H$117=$H$312,SUM(BEREGNING!V462:Z462),IF(Analyse!$H$117=$I$312,SUM(BEREGNING!W462:Z462),IF(Analyse!$H$117=$J$312,SUM(BEREGNING!X462:Z462),IF(Analyse!$H$117=$K$312,SUM(BEREGNING!Z462),""))))))))))</f>
        <v>0</v>
      </c>
      <c r="AF462" s="29"/>
      <c r="AG462" s="29"/>
      <c r="AH462" s="29"/>
      <c r="AI462" s="29"/>
      <c r="AJ462" s="29"/>
      <c r="AK462" s="29"/>
      <c r="AL462" s="29"/>
      <c r="AM462" s="29"/>
      <c r="AN462" s="29"/>
      <c r="AO462" s="29"/>
      <c r="AP462" s="29"/>
      <c r="AQ462" s="36">
        <f t="shared" si="954"/>
        <v>0</v>
      </c>
      <c r="AR462" s="36">
        <f t="shared" ca="1" si="955"/>
        <v>0</v>
      </c>
      <c r="AS462" s="36">
        <f t="shared" ca="1" si="956"/>
        <v>0</v>
      </c>
      <c r="AT462" s="36">
        <f t="shared" ca="1" si="957"/>
        <v>0</v>
      </c>
      <c r="AU462" s="36">
        <f t="shared" ca="1" si="958"/>
        <v>0</v>
      </c>
      <c r="AV462" s="36">
        <f t="shared" ca="1" si="959"/>
        <v>0</v>
      </c>
      <c r="AW462" s="36">
        <f t="shared" ca="1" si="960"/>
        <v>0</v>
      </c>
      <c r="AX462" s="36">
        <f t="shared" ca="1" si="961"/>
        <v>0</v>
      </c>
      <c r="AY462" s="36">
        <f t="shared" ca="1" si="962"/>
        <v>0</v>
      </c>
      <c r="AZ462" s="36">
        <f t="shared" ca="1" si="963"/>
        <v>0</v>
      </c>
      <c r="BA462" s="36">
        <f t="shared" ca="1" si="964"/>
        <v>0</v>
      </c>
      <c r="BB462" s="36">
        <f t="shared" ca="1" si="964"/>
        <v>0</v>
      </c>
      <c r="BC462" s="30"/>
    </row>
    <row r="463" spans="1:55" x14ac:dyDescent="0.25">
      <c r="A463" s="32"/>
      <c r="B463" s="35" t="s">
        <v>62</v>
      </c>
      <c r="C463" s="36">
        <f t="shared" ca="1" si="942"/>
        <v>0</v>
      </c>
      <c r="D463" s="36">
        <f t="shared" ca="1" si="943"/>
        <v>0</v>
      </c>
      <c r="E463" s="36">
        <f t="shared" ca="1" si="944"/>
        <v>0</v>
      </c>
      <c r="F463" s="36">
        <f t="shared" ca="1" si="945"/>
        <v>0</v>
      </c>
      <c r="G463" s="36">
        <f t="shared" ca="1" si="946"/>
        <v>0</v>
      </c>
      <c r="H463" s="36">
        <f t="shared" ca="1" si="947"/>
        <v>0</v>
      </c>
      <c r="I463" s="36">
        <f t="shared" ca="1" si="948"/>
        <v>0</v>
      </c>
      <c r="J463" s="36">
        <f t="shared" ca="1" si="949"/>
        <v>0</v>
      </c>
      <c r="K463" s="36">
        <f t="shared" ca="1" si="950"/>
        <v>0</v>
      </c>
      <c r="L463" s="36">
        <f t="shared" ca="1" si="951"/>
        <v>0</v>
      </c>
      <c r="M463" s="36">
        <f t="shared" ca="1" si="952"/>
        <v>0</v>
      </c>
      <c r="N463" s="36" t="str">
        <f>IFERROR(AQ157-AQ$107,"")</f>
        <v/>
      </c>
      <c r="O463" s="32"/>
      <c r="P463" s="35" t="s">
        <v>62</v>
      </c>
      <c r="Q463" s="36">
        <f t="shared" ca="1" si="953"/>
        <v>0</v>
      </c>
      <c r="R463" s="36">
        <f t="shared" ca="1" si="965"/>
        <v>0</v>
      </c>
      <c r="S463" s="36">
        <f t="shared" ca="1" si="966"/>
        <v>0</v>
      </c>
      <c r="T463" s="36">
        <f t="shared" ca="1" si="967"/>
        <v>0</v>
      </c>
      <c r="U463" s="36">
        <f t="shared" ca="1" si="968"/>
        <v>0</v>
      </c>
      <c r="V463" s="36">
        <f t="shared" ca="1" si="969"/>
        <v>0</v>
      </c>
      <c r="W463" s="36">
        <f t="shared" ca="1" si="970"/>
        <v>0</v>
      </c>
      <c r="X463" s="36">
        <f t="shared" ca="1" si="971"/>
        <v>0</v>
      </c>
      <c r="Y463" s="36">
        <f t="shared" ca="1" si="972"/>
        <v>0</v>
      </c>
      <c r="Z463" s="36">
        <f t="shared" ca="1" si="972"/>
        <v>0</v>
      </c>
      <c r="AA463" s="39"/>
      <c r="AB463" s="39"/>
      <c r="AC463" s="32">
        <v>50</v>
      </c>
      <c r="AD463" s="35" t="str">
        <f t="shared" si="973"/>
        <v/>
      </c>
      <c r="AE463" s="36">
        <f>IF(AD463="",0,IF(Analyse!$H$117=$C$312,SUM(BEREGNING!Q463:Z463),IF(Analyse!$H$117=$D$312,SUM(BEREGNING!R463:Z463),IF(Analyse!$H$117=$E$312,SUM(BEREGNING!S463:Z463),IF(Analyse!$H$117=$F$312,SUM(BEREGNING!T463:Z463),IF(Analyse!$H$117=$G$312,SUM(BEREGNING!U463:Z463),IF(Analyse!$H$117=$H$312,SUM(BEREGNING!V463:Z463),IF(Analyse!$H$117=$I$312,SUM(BEREGNING!W463:Z463),IF(Analyse!$H$117=$J$312,SUM(BEREGNING!X463:Z463),IF(Analyse!$H$117=$K$312,SUM(BEREGNING!Z463),""))))))))))</f>
        <v>0</v>
      </c>
      <c r="AF463" s="29"/>
      <c r="AG463" s="29"/>
      <c r="AH463" s="29"/>
      <c r="AI463" s="29"/>
      <c r="AJ463" s="29"/>
      <c r="AK463" s="29"/>
      <c r="AL463" s="29"/>
      <c r="AM463" s="29"/>
      <c r="AN463" s="29"/>
      <c r="AO463" s="29"/>
      <c r="AP463" s="29"/>
      <c r="AQ463" s="36">
        <f t="shared" si="954"/>
        <v>0</v>
      </c>
      <c r="AR463" s="36">
        <f t="shared" ca="1" si="955"/>
        <v>0</v>
      </c>
      <c r="AS463" s="36">
        <f t="shared" ca="1" si="956"/>
        <v>0</v>
      </c>
      <c r="AT463" s="36">
        <f t="shared" ca="1" si="957"/>
        <v>0</v>
      </c>
      <c r="AU463" s="36">
        <f t="shared" ca="1" si="958"/>
        <v>0</v>
      </c>
      <c r="AV463" s="36">
        <f t="shared" ca="1" si="959"/>
        <v>0</v>
      </c>
      <c r="AW463" s="36">
        <f t="shared" ca="1" si="960"/>
        <v>0</v>
      </c>
      <c r="AX463" s="36">
        <f t="shared" ca="1" si="961"/>
        <v>0</v>
      </c>
      <c r="AY463" s="36">
        <f t="shared" ca="1" si="962"/>
        <v>0</v>
      </c>
      <c r="AZ463" s="36">
        <f t="shared" ca="1" si="963"/>
        <v>0</v>
      </c>
      <c r="BA463" s="36">
        <f t="shared" ca="1" si="964"/>
        <v>0</v>
      </c>
      <c r="BB463" s="36">
        <f t="shared" ca="1" si="964"/>
        <v>0</v>
      </c>
      <c r="BC463" s="30"/>
    </row>
    <row r="464" spans="1:55" x14ac:dyDescent="0.25">
      <c r="A464" s="32"/>
      <c r="B464" s="35" t="s">
        <v>63</v>
      </c>
      <c r="C464" s="36">
        <f t="shared" ca="1" si="942"/>
        <v>0</v>
      </c>
      <c r="D464" s="36">
        <f t="shared" ca="1" si="943"/>
        <v>0</v>
      </c>
      <c r="E464" s="36">
        <f t="shared" ca="1" si="944"/>
        <v>0</v>
      </c>
      <c r="F464" s="36">
        <f t="shared" ca="1" si="945"/>
        <v>0</v>
      </c>
      <c r="G464" s="36">
        <f t="shared" ca="1" si="946"/>
        <v>0</v>
      </c>
      <c r="H464" s="36">
        <f t="shared" ca="1" si="947"/>
        <v>0</v>
      </c>
      <c r="I464" s="36">
        <f t="shared" ca="1" si="948"/>
        <v>0</v>
      </c>
      <c r="J464" s="36">
        <f t="shared" ca="1" si="949"/>
        <v>0</v>
      </c>
      <c r="K464" s="36">
        <f t="shared" ca="1" si="950"/>
        <v>0</v>
      </c>
      <c r="L464" s="36">
        <f t="shared" ca="1" si="951"/>
        <v>0</v>
      </c>
      <c r="M464" s="36">
        <f t="shared" ca="1" si="952"/>
        <v>0</v>
      </c>
      <c r="N464" s="36" t="str">
        <f>IFERROR(AQ158-AQ$107,"")</f>
        <v/>
      </c>
      <c r="O464" s="32"/>
      <c r="P464" s="35" t="s">
        <v>63</v>
      </c>
      <c r="Q464" s="36">
        <f t="shared" ca="1" si="953"/>
        <v>0</v>
      </c>
      <c r="R464" s="36">
        <f t="shared" ca="1" si="965"/>
        <v>0</v>
      </c>
      <c r="S464" s="36">
        <f t="shared" ca="1" si="966"/>
        <v>0</v>
      </c>
      <c r="T464" s="36">
        <f t="shared" ca="1" si="967"/>
        <v>0</v>
      </c>
      <c r="U464" s="36">
        <f t="shared" ca="1" si="968"/>
        <v>0</v>
      </c>
      <c r="V464" s="36">
        <f t="shared" ca="1" si="969"/>
        <v>0</v>
      </c>
      <c r="W464" s="36">
        <f t="shared" ca="1" si="970"/>
        <v>0</v>
      </c>
      <c r="X464" s="36">
        <f t="shared" ca="1" si="971"/>
        <v>0</v>
      </c>
      <c r="Y464" s="36">
        <f t="shared" ca="1" si="972"/>
        <v>0</v>
      </c>
      <c r="Z464" s="36">
        <f t="shared" ca="1" si="972"/>
        <v>0</v>
      </c>
      <c r="AA464" s="39"/>
      <c r="AB464" s="39"/>
      <c r="AC464" s="32">
        <v>51</v>
      </c>
      <c r="AD464" s="35" t="str">
        <f t="shared" si="973"/>
        <v/>
      </c>
      <c r="AE464" s="36">
        <f>IF(AD464="",0,IF(Analyse!$H$117=$C$312,SUM(BEREGNING!Q464:Z464),IF(Analyse!$H$117=$D$312,SUM(BEREGNING!R464:Z464),IF(Analyse!$H$117=$E$312,SUM(BEREGNING!S464:Z464),IF(Analyse!$H$117=$F$312,SUM(BEREGNING!T464:Z464),IF(Analyse!$H$117=$G$312,SUM(BEREGNING!U464:Z464),IF(Analyse!$H$117=$H$312,SUM(BEREGNING!V464:Z464),IF(Analyse!$H$117=$I$312,SUM(BEREGNING!W464:Z464),IF(Analyse!$H$117=$J$312,SUM(BEREGNING!X464:Z464),IF(Analyse!$H$117=$K$312,SUM(BEREGNING!Z464),""))))))))))</f>
        <v>0</v>
      </c>
      <c r="AF464" s="29"/>
      <c r="AG464" s="29"/>
      <c r="AH464" s="29"/>
      <c r="AI464" s="29"/>
      <c r="AJ464" s="29"/>
      <c r="AK464" s="29"/>
      <c r="AL464" s="29"/>
      <c r="AM464" s="29"/>
      <c r="AN464" s="29"/>
      <c r="AO464" s="29"/>
      <c r="AP464" s="29"/>
      <c r="AQ464" s="36">
        <f t="shared" si="954"/>
        <v>0</v>
      </c>
      <c r="AR464" s="36">
        <f t="shared" ca="1" si="955"/>
        <v>0</v>
      </c>
      <c r="AS464" s="36">
        <f t="shared" ca="1" si="956"/>
        <v>0</v>
      </c>
      <c r="AT464" s="36">
        <f t="shared" ca="1" si="957"/>
        <v>0</v>
      </c>
      <c r="AU464" s="36">
        <f t="shared" ca="1" si="958"/>
        <v>0</v>
      </c>
      <c r="AV464" s="36">
        <f t="shared" ca="1" si="959"/>
        <v>0</v>
      </c>
      <c r="AW464" s="36">
        <f t="shared" ca="1" si="960"/>
        <v>0</v>
      </c>
      <c r="AX464" s="36">
        <f t="shared" ca="1" si="961"/>
        <v>0</v>
      </c>
      <c r="AY464" s="36">
        <f t="shared" ca="1" si="962"/>
        <v>0</v>
      </c>
      <c r="AZ464" s="36">
        <f t="shared" ca="1" si="963"/>
        <v>0</v>
      </c>
      <c r="BA464" s="36">
        <f t="shared" ca="1" si="964"/>
        <v>0</v>
      </c>
      <c r="BB464" s="36">
        <f t="shared" ca="1" si="964"/>
        <v>0</v>
      </c>
      <c r="BC464" s="30"/>
    </row>
    <row r="465" spans="1:55" x14ac:dyDescent="0.25">
      <c r="A465" s="32"/>
      <c r="B465" s="35" t="s">
        <v>64</v>
      </c>
      <c r="C465" s="36">
        <f t="shared" ca="1" si="942"/>
        <v>0</v>
      </c>
      <c r="D465" s="36">
        <f t="shared" ca="1" si="943"/>
        <v>0</v>
      </c>
      <c r="E465" s="36">
        <f t="shared" ca="1" si="944"/>
        <v>0</v>
      </c>
      <c r="F465" s="36">
        <f t="shared" ca="1" si="945"/>
        <v>0</v>
      </c>
      <c r="G465" s="36">
        <f t="shared" ca="1" si="946"/>
        <v>0</v>
      </c>
      <c r="H465" s="36">
        <f t="shared" ca="1" si="947"/>
        <v>0</v>
      </c>
      <c r="I465" s="36">
        <f t="shared" ca="1" si="948"/>
        <v>0</v>
      </c>
      <c r="J465" s="36">
        <f t="shared" ca="1" si="949"/>
        <v>0</v>
      </c>
      <c r="K465" s="36">
        <f t="shared" ca="1" si="950"/>
        <v>0</v>
      </c>
      <c r="L465" s="36">
        <f t="shared" ca="1" si="951"/>
        <v>0</v>
      </c>
      <c r="M465" s="36">
        <f t="shared" ca="1" si="952"/>
        <v>0</v>
      </c>
      <c r="N465" s="36" t="str">
        <f>IFERROR(AQ159-AQ$107,"")</f>
        <v/>
      </c>
      <c r="O465" s="32"/>
      <c r="P465" s="35" t="s">
        <v>64</v>
      </c>
      <c r="Q465" s="36">
        <f t="shared" ca="1" si="953"/>
        <v>0</v>
      </c>
      <c r="R465" s="36">
        <f t="shared" ca="1" si="965"/>
        <v>0</v>
      </c>
      <c r="S465" s="36">
        <f t="shared" ca="1" si="966"/>
        <v>0</v>
      </c>
      <c r="T465" s="36">
        <f t="shared" ca="1" si="967"/>
        <v>0</v>
      </c>
      <c r="U465" s="36">
        <f t="shared" ca="1" si="968"/>
        <v>0</v>
      </c>
      <c r="V465" s="36">
        <f t="shared" ca="1" si="969"/>
        <v>0</v>
      </c>
      <c r="W465" s="36">
        <f t="shared" ca="1" si="970"/>
        <v>0</v>
      </c>
      <c r="X465" s="36">
        <f t="shared" ca="1" si="971"/>
        <v>0</v>
      </c>
      <c r="Y465" s="36">
        <f t="shared" ca="1" si="972"/>
        <v>0</v>
      </c>
      <c r="Z465" s="36">
        <f t="shared" ca="1" si="972"/>
        <v>0</v>
      </c>
      <c r="AA465" s="39"/>
      <c r="AB465" s="39"/>
      <c r="AC465" s="32">
        <v>52</v>
      </c>
      <c r="AD465" s="35" t="str">
        <f t="shared" si="973"/>
        <v/>
      </c>
      <c r="AE465" s="36">
        <f>IF(AD465="",0,IF(Analyse!$H$117=$C$312,SUM(BEREGNING!Q465:Z465),IF(Analyse!$H$117=$D$312,SUM(BEREGNING!R465:Z465),IF(Analyse!$H$117=$E$312,SUM(BEREGNING!S465:Z465),IF(Analyse!$H$117=$F$312,SUM(BEREGNING!T465:Z465),IF(Analyse!$H$117=$G$312,SUM(BEREGNING!U465:Z465),IF(Analyse!$H$117=$H$312,SUM(BEREGNING!V465:Z465),IF(Analyse!$H$117=$I$312,SUM(BEREGNING!W465:Z465),IF(Analyse!$H$117=$J$312,SUM(BEREGNING!X465:Z465),IF(Analyse!$H$117=$K$312,SUM(BEREGNING!Z465),""))))))))))</f>
        <v>0</v>
      </c>
      <c r="AF465" s="29"/>
      <c r="AG465" s="29"/>
      <c r="AH465" s="29"/>
      <c r="AI465" s="29"/>
      <c r="AJ465" s="29"/>
      <c r="AK465" s="29"/>
      <c r="AL465" s="29"/>
      <c r="AM465" s="29"/>
      <c r="AN465" s="29"/>
      <c r="AO465" s="29"/>
      <c r="AP465" s="29"/>
      <c r="AQ465" s="36">
        <f t="shared" si="954"/>
        <v>0</v>
      </c>
      <c r="AR465" s="36">
        <f t="shared" ca="1" si="955"/>
        <v>0</v>
      </c>
      <c r="AS465" s="36">
        <f t="shared" ca="1" si="956"/>
        <v>0</v>
      </c>
      <c r="AT465" s="36">
        <f t="shared" ca="1" si="957"/>
        <v>0</v>
      </c>
      <c r="AU465" s="36">
        <f t="shared" ca="1" si="958"/>
        <v>0</v>
      </c>
      <c r="AV465" s="36">
        <f t="shared" ca="1" si="959"/>
        <v>0</v>
      </c>
      <c r="AW465" s="36">
        <f t="shared" ca="1" si="960"/>
        <v>0</v>
      </c>
      <c r="AX465" s="36">
        <f t="shared" ca="1" si="961"/>
        <v>0</v>
      </c>
      <c r="AY465" s="36">
        <f t="shared" ca="1" si="962"/>
        <v>0</v>
      </c>
      <c r="AZ465" s="36">
        <f t="shared" ca="1" si="963"/>
        <v>0</v>
      </c>
      <c r="BA465" s="36">
        <f t="shared" ca="1" si="964"/>
        <v>0</v>
      </c>
      <c r="BB465" s="36">
        <f t="shared" ca="1" si="964"/>
        <v>0</v>
      </c>
      <c r="BC465" s="30"/>
    </row>
    <row r="466" spans="1:55" x14ac:dyDescent="0.25">
      <c r="A466" s="32"/>
      <c r="B466" s="35" t="s">
        <v>65</v>
      </c>
      <c r="C466" s="36">
        <f t="shared" ca="1" si="942"/>
        <v>0</v>
      </c>
      <c r="D466" s="36">
        <f t="shared" ca="1" si="943"/>
        <v>0</v>
      </c>
      <c r="E466" s="36">
        <f t="shared" ca="1" si="944"/>
        <v>0</v>
      </c>
      <c r="F466" s="36">
        <f t="shared" ca="1" si="945"/>
        <v>0</v>
      </c>
      <c r="G466" s="36">
        <f t="shared" ca="1" si="946"/>
        <v>0</v>
      </c>
      <c r="H466" s="36">
        <f t="shared" ca="1" si="947"/>
        <v>0</v>
      </c>
      <c r="I466" s="36">
        <f t="shared" ca="1" si="948"/>
        <v>0</v>
      </c>
      <c r="J466" s="36">
        <f t="shared" ca="1" si="949"/>
        <v>0</v>
      </c>
      <c r="K466" s="36">
        <f t="shared" ca="1" si="950"/>
        <v>0</v>
      </c>
      <c r="L466" s="36">
        <f t="shared" ca="1" si="951"/>
        <v>0</v>
      </c>
      <c r="M466" s="36">
        <f t="shared" ca="1" si="952"/>
        <v>0</v>
      </c>
      <c r="N466" s="36" t="str">
        <f>IFERROR(AQ160-AQ$107,"")</f>
        <v/>
      </c>
      <c r="O466" s="32"/>
      <c r="P466" s="35" t="s">
        <v>65</v>
      </c>
      <c r="Q466" s="36">
        <f t="shared" ca="1" si="953"/>
        <v>0</v>
      </c>
      <c r="R466" s="36">
        <f t="shared" ca="1" si="965"/>
        <v>0</v>
      </c>
      <c r="S466" s="36">
        <f t="shared" ca="1" si="966"/>
        <v>0</v>
      </c>
      <c r="T466" s="36">
        <f t="shared" ca="1" si="967"/>
        <v>0</v>
      </c>
      <c r="U466" s="36">
        <f t="shared" ca="1" si="968"/>
        <v>0</v>
      </c>
      <c r="V466" s="36">
        <f t="shared" ca="1" si="969"/>
        <v>0</v>
      </c>
      <c r="W466" s="36">
        <f t="shared" ca="1" si="970"/>
        <v>0</v>
      </c>
      <c r="X466" s="36">
        <f t="shared" ca="1" si="971"/>
        <v>0</v>
      </c>
      <c r="Y466" s="36">
        <f t="shared" ca="1" si="972"/>
        <v>0</v>
      </c>
      <c r="Z466" s="36">
        <f t="shared" ca="1" si="972"/>
        <v>0</v>
      </c>
      <c r="AA466" s="39"/>
      <c r="AB466" s="39"/>
      <c r="AC466" s="32">
        <v>53</v>
      </c>
      <c r="AD466" s="35" t="str">
        <f t="shared" si="973"/>
        <v/>
      </c>
      <c r="AE466" s="36">
        <f>IF(AD466="",0,IF(Analyse!$H$117=$C$312,SUM(BEREGNING!Q466:Z466),IF(Analyse!$H$117=$D$312,SUM(BEREGNING!R466:Z466),IF(Analyse!$H$117=$E$312,SUM(BEREGNING!S466:Z466),IF(Analyse!$H$117=$F$312,SUM(BEREGNING!T466:Z466),IF(Analyse!$H$117=$G$312,SUM(BEREGNING!U466:Z466),IF(Analyse!$H$117=$H$312,SUM(BEREGNING!V466:Z466),IF(Analyse!$H$117=$I$312,SUM(BEREGNING!W466:Z466),IF(Analyse!$H$117=$J$312,SUM(BEREGNING!X466:Z466),IF(Analyse!$H$117=$K$312,SUM(BEREGNING!Z466),""))))))))))</f>
        <v>0</v>
      </c>
      <c r="AF466" s="29"/>
      <c r="AG466" s="29"/>
      <c r="AH466" s="29"/>
      <c r="AI466" s="29"/>
      <c r="AJ466" s="29"/>
      <c r="AK466" s="29"/>
      <c r="AL466" s="29"/>
      <c r="AM466" s="29"/>
      <c r="AN466" s="29"/>
      <c r="AO466" s="29"/>
      <c r="AP466" s="29"/>
      <c r="AQ466" s="36">
        <f t="shared" si="954"/>
        <v>0</v>
      </c>
      <c r="AR466" s="36">
        <f t="shared" ca="1" si="955"/>
        <v>0</v>
      </c>
      <c r="AS466" s="36">
        <f t="shared" ca="1" si="956"/>
        <v>0</v>
      </c>
      <c r="AT466" s="36">
        <f t="shared" ca="1" si="957"/>
        <v>0</v>
      </c>
      <c r="AU466" s="36">
        <f t="shared" ca="1" si="958"/>
        <v>0</v>
      </c>
      <c r="AV466" s="36">
        <f t="shared" ca="1" si="959"/>
        <v>0</v>
      </c>
      <c r="AW466" s="36">
        <f t="shared" ca="1" si="960"/>
        <v>0</v>
      </c>
      <c r="AX466" s="36">
        <f t="shared" ca="1" si="961"/>
        <v>0</v>
      </c>
      <c r="AY466" s="36">
        <f t="shared" ca="1" si="962"/>
        <v>0</v>
      </c>
      <c r="AZ466" s="36">
        <f t="shared" ca="1" si="963"/>
        <v>0</v>
      </c>
      <c r="BA466" s="36">
        <f t="shared" ca="1" si="964"/>
        <v>0</v>
      </c>
      <c r="BB466" s="36">
        <f t="shared" ca="1" si="964"/>
        <v>0</v>
      </c>
      <c r="BC466" s="30"/>
    </row>
    <row r="467" spans="1:55" x14ac:dyDescent="0.25">
      <c r="A467" s="32"/>
      <c r="B467" s="35" t="s">
        <v>66</v>
      </c>
      <c r="C467" s="36">
        <f t="shared" ca="1" si="942"/>
        <v>0</v>
      </c>
      <c r="D467" s="36">
        <f t="shared" ca="1" si="943"/>
        <v>0</v>
      </c>
      <c r="E467" s="36">
        <f t="shared" ca="1" si="944"/>
        <v>0</v>
      </c>
      <c r="F467" s="36">
        <f t="shared" ca="1" si="945"/>
        <v>0</v>
      </c>
      <c r="G467" s="36">
        <f t="shared" ca="1" si="946"/>
        <v>0</v>
      </c>
      <c r="H467" s="36">
        <f t="shared" ca="1" si="947"/>
        <v>0</v>
      </c>
      <c r="I467" s="36">
        <f t="shared" ca="1" si="948"/>
        <v>0</v>
      </c>
      <c r="J467" s="36">
        <f t="shared" ca="1" si="949"/>
        <v>0</v>
      </c>
      <c r="K467" s="36">
        <f t="shared" ca="1" si="950"/>
        <v>0</v>
      </c>
      <c r="L467" s="36">
        <f t="shared" ca="1" si="951"/>
        <v>0</v>
      </c>
      <c r="M467" s="36">
        <f t="shared" ca="1" si="952"/>
        <v>0</v>
      </c>
      <c r="N467" s="36" t="str">
        <f>IFERROR(AQ161-AQ$107,"")</f>
        <v/>
      </c>
      <c r="O467" s="32"/>
      <c r="P467" s="35" t="s">
        <v>66</v>
      </c>
      <c r="Q467" s="36">
        <f t="shared" ca="1" si="953"/>
        <v>0</v>
      </c>
      <c r="R467" s="36">
        <f t="shared" ca="1" si="965"/>
        <v>0</v>
      </c>
      <c r="S467" s="36">
        <f t="shared" ca="1" si="966"/>
        <v>0</v>
      </c>
      <c r="T467" s="36">
        <f t="shared" ca="1" si="967"/>
        <v>0</v>
      </c>
      <c r="U467" s="36">
        <f t="shared" ca="1" si="968"/>
        <v>0</v>
      </c>
      <c r="V467" s="36">
        <f t="shared" ca="1" si="969"/>
        <v>0</v>
      </c>
      <c r="W467" s="36">
        <f t="shared" ca="1" si="970"/>
        <v>0</v>
      </c>
      <c r="X467" s="36">
        <f t="shared" ca="1" si="971"/>
        <v>0</v>
      </c>
      <c r="Y467" s="36">
        <f t="shared" ca="1" si="972"/>
        <v>0</v>
      </c>
      <c r="Z467" s="36">
        <f t="shared" ca="1" si="972"/>
        <v>0</v>
      </c>
      <c r="AA467" s="39"/>
      <c r="AB467" s="39"/>
      <c r="AC467" s="32">
        <v>54</v>
      </c>
      <c r="AD467" s="35" t="str">
        <f t="shared" si="973"/>
        <v/>
      </c>
      <c r="AE467" s="36">
        <f>IF(AD467="",0,IF(Analyse!$H$117=$C$312,SUM(BEREGNING!Q467:Z467),IF(Analyse!$H$117=$D$312,SUM(BEREGNING!R467:Z467),IF(Analyse!$H$117=$E$312,SUM(BEREGNING!S467:Z467),IF(Analyse!$H$117=$F$312,SUM(BEREGNING!T467:Z467),IF(Analyse!$H$117=$G$312,SUM(BEREGNING!U467:Z467),IF(Analyse!$H$117=$H$312,SUM(BEREGNING!V467:Z467),IF(Analyse!$H$117=$I$312,SUM(BEREGNING!W467:Z467),IF(Analyse!$H$117=$J$312,SUM(BEREGNING!X467:Z467),IF(Analyse!$H$117=$K$312,SUM(BEREGNING!Z467),""))))))))))</f>
        <v>0</v>
      </c>
      <c r="AF467" s="29"/>
      <c r="AG467" s="29"/>
      <c r="AH467" s="29"/>
      <c r="AI467" s="29"/>
      <c r="AJ467" s="29"/>
      <c r="AK467" s="29"/>
      <c r="AL467" s="29"/>
      <c r="AM467" s="29"/>
      <c r="AN467" s="29"/>
      <c r="AO467" s="29"/>
      <c r="AP467" s="29"/>
      <c r="AQ467" s="36">
        <f t="shared" si="954"/>
        <v>0</v>
      </c>
      <c r="AR467" s="36">
        <f t="shared" ca="1" si="955"/>
        <v>0</v>
      </c>
      <c r="AS467" s="36">
        <f t="shared" ca="1" si="956"/>
        <v>0</v>
      </c>
      <c r="AT467" s="36">
        <f t="shared" ca="1" si="957"/>
        <v>0</v>
      </c>
      <c r="AU467" s="36">
        <f t="shared" ca="1" si="958"/>
        <v>0</v>
      </c>
      <c r="AV467" s="36">
        <f t="shared" ca="1" si="959"/>
        <v>0</v>
      </c>
      <c r="AW467" s="36">
        <f t="shared" ca="1" si="960"/>
        <v>0</v>
      </c>
      <c r="AX467" s="36">
        <f t="shared" ca="1" si="961"/>
        <v>0</v>
      </c>
      <c r="AY467" s="36">
        <f t="shared" ca="1" si="962"/>
        <v>0</v>
      </c>
      <c r="AZ467" s="36">
        <f t="shared" ca="1" si="963"/>
        <v>0</v>
      </c>
      <c r="BA467" s="36">
        <f t="shared" ca="1" si="964"/>
        <v>0</v>
      </c>
      <c r="BB467" s="36">
        <f t="shared" ca="1" si="964"/>
        <v>0</v>
      </c>
      <c r="BC467" s="30"/>
    </row>
    <row r="468" spans="1:55" x14ac:dyDescent="0.25">
      <c r="A468" s="32"/>
      <c r="B468" s="35" t="s">
        <v>67</v>
      </c>
      <c r="C468" s="36">
        <f t="shared" ca="1" si="942"/>
        <v>0</v>
      </c>
      <c r="D468" s="36">
        <f t="shared" ca="1" si="943"/>
        <v>0</v>
      </c>
      <c r="E468" s="36">
        <f t="shared" ca="1" si="944"/>
        <v>0</v>
      </c>
      <c r="F468" s="36">
        <f t="shared" ca="1" si="945"/>
        <v>0</v>
      </c>
      <c r="G468" s="36">
        <f t="shared" ca="1" si="946"/>
        <v>0</v>
      </c>
      <c r="H468" s="36">
        <f t="shared" ca="1" si="947"/>
        <v>0</v>
      </c>
      <c r="I468" s="36">
        <f t="shared" ca="1" si="948"/>
        <v>0</v>
      </c>
      <c r="J468" s="36">
        <f t="shared" ca="1" si="949"/>
        <v>0</v>
      </c>
      <c r="K468" s="36">
        <f t="shared" ca="1" si="950"/>
        <v>0</v>
      </c>
      <c r="L468" s="36">
        <f t="shared" ca="1" si="951"/>
        <v>0</v>
      </c>
      <c r="M468" s="36">
        <f t="shared" ca="1" si="952"/>
        <v>0</v>
      </c>
      <c r="N468" s="36" t="str">
        <f>IFERROR(AQ162-AQ$107,"")</f>
        <v/>
      </c>
      <c r="O468" s="32"/>
      <c r="P468" s="35" t="s">
        <v>67</v>
      </c>
      <c r="Q468" s="36">
        <f t="shared" ca="1" si="953"/>
        <v>0</v>
      </c>
      <c r="R468" s="36">
        <f t="shared" ca="1" si="965"/>
        <v>0</v>
      </c>
      <c r="S468" s="36">
        <f t="shared" ca="1" si="966"/>
        <v>0</v>
      </c>
      <c r="T468" s="36">
        <f t="shared" ca="1" si="967"/>
        <v>0</v>
      </c>
      <c r="U468" s="36">
        <f t="shared" ca="1" si="968"/>
        <v>0</v>
      </c>
      <c r="V468" s="36">
        <f t="shared" ca="1" si="969"/>
        <v>0</v>
      </c>
      <c r="W468" s="36">
        <f t="shared" ca="1" si="970"/>
        <v>0</v>
      </c>
      <c r="X468" s="36">
        <f t="shared" ca="1" si="971"/>
        <v>0</v>
      </c>
      <c r="Y468" s="36">
        <f t="shared" ca="1" si="972"/>
        <v>0</v>
      </c>
      <c r="Z468" s="36">
        <f t="shared" ca="1" si="972"/>
        <v>0</v>
      </c>
      <c r="AA468" s="39"/>
      <c r="AB468" s="39"/>
      <c r="AC468" s="32">
        <v>55</v>
      </c>
      <c r="AD468" s="35" t="str">
        <f t="shared" si="973"/>
        <v/>
      </c>
      <c r="AE468" s="36">
        <f>IF(AD468="",0,IF(Analyse!$H$117=$C$312,SUM(BEREGNING!Q468:Z468),IF(Analyse!$H$117=$D$312,SUM(BEREGNING!R468:Z468),IF(Analyse!$H$117=$E$312,SUM(BEREGNING!S468:Z468),IF(Analyse!$H$117=$F$312,SUM(BEREGNING!T468:Z468),IF(Analyse!$H$117=$G$312,SUM(BEREGNING!U468:Z468),IF(Analyse!$H$117=$H$312,SUM(BEREGNING!V468:Z468),IF(Analyse!$H$117=$I$312,SUM(BEREGNING!W468:Z468),IF(Analyse!$H$117=$J$312,SUM(BEREGNING!X468:Z468),IF(Analyse!$H$117=$K$312,SUM(BEREGNING!Z468),""))))))))))</f>
        <v>0</v>
      </c>
      <c r="AF468" s="29"/>
      <c r="AG468" s="29"/>
      <c r="AH468" s="29"/>
      <c r="AI468" s="29"/>
      <c r="AJ468" s="29"/>
      <c r="AK468" s="29"/>
      <c r="AL468" s="29"/>
      <c r="AM468" s="29"/>
      <c r="AN468" s="29"/>
      <c r="AO468" s="29"/>
      <c r="AP468" s="29"/>
      <c r="AQ468" s="36">
        <f t="shared" si="954"/>
        <v>0</v>
      </c>
      <c r="AR468" s="36">
        <f t="shared" ca="1" si="955"/>
        <v>0</v>
      </c>
      <c r="AS468" s="36">
        <f t="shared" ca="1" si="956"/>
        <v>0</v>
      </c>
      <c r="AT468" s="36">
        <f t="shared" ca="1" si="957"/>
        <v>0</v>
      </c>
      <c r="AU468" s="36">
        <f t="shared" ca="1" si="958"/>
        <v>0</v>
      </c>
      <c r="AV468" s="36">
        <f t="shared" ca="1" si="959"/>
        <v>0</v>
      </c>
      <c r="AW468" s="36">
        <f t="shared" ca="1" si="960"/>
        <v>0</v>
      </c>
      <c r="AX468" s="36">
        <f t="shared" ca="1" si="961"/>
        <v>0</v>
      </c>
      <c r="AY468" s="36">
        <f t="shared" ca="1" si="962"/>
        <v>0</v>
      </c>
      <c r="AZ468" s="36">
        <f t="shared" ca="1" si="963"/>
        <v>0</v>
      </c>
      <c r="BA468" s="36">
        <f t="shared" ca="1" si="964"/>
        <v>0</v>
      </c>
      <c r="BB468" s="36">
        <f t="shared" ca="1" si="964"/>
        <v>0</v>
      </c>
      <c r="BC468" s="30"/>
    </row>
    <row r="469" spans="1:55" x14ac:dyDescent="0.25">
      <c r="A469" s="32"/>
      <c r="B469" s="35" t="s">
        <v>68</v>
      </c>
      <c r="C469" s="36">
        <f t="shared" ca="1" si="942"/>
        <v>0</v>
      </c>
      <c r="D469" s="36">
        <f t="shared" ca="1" si="943"/>
        <v>0</v>
      </c>
      <c r="E469" s="36">
        <f t="shared" ca="1" si="944"/>
        <v>0</v>
      </c>
      <c r="F469" s="36">
        <f t="shared" ca="1" si="945"/>
        <v>0</v>
      </c>
      <c r="G469" s="36">
        <f t="shared" ca="1" si="946"/>
        <v>0</v>
      </c>
      <c r="H469" s="36">
        <f t="shared" ca="1" si="947"/>
        <v>0</v>
      </c>
      <c r="I469" s="36">
        <f t="shared" ca="1" si="948"/>
        <v>0</v>
      </c>
      <c r="J469" s="36">
        <f t="shared" ca="1" si="949"/>
        <v>0</v>
      </c>
      <c r="K469" s="36">
        <f t="shared" ca="1" si="950"/>
        <v>0</v>
      </c>
      <c r="L469" s="36">
        <f t="shared" ca="1" si="951"/>
        <v>0</v>
      </c>
      <c r="M469" s="36">
        <f t="shared" ca="1" si="952"/>
        <v>0</v>
      </c>
      <c r="N469" s="36" t="str">
        <f>IFERROR(AQ163-AQ$107,"")</f>
        <v/>
      </c>
      <c r="O469" s="32"/>
      <c r="P469" s="35" t="s">
        <v>68</v>
      </c>
      <c r="Q469" s="36">
        <f t="shared" ca="1" si="953"/>
        <v>0</v>
      </c>
      <c r="R469" s="36">
        <f t="shared" ca="1" si="965"/>
        <v>0</v>
      </c>
      <c r="S469" s="36">
        <f t="shared" ca="1" si="966"/>
        <v>0</v>
      </c>
      <c r="T469" s="36">
        <f t="shared" ca="1" si="967"/>
        <v>0</v>
      </c>
      <c r="U469" s="36">
        <f t="shared" ca="1" si="968"/>
        <v>0</v>
      </c>
      <c r="V469" s="36">
        <f t="shared" ca="1" si="969"/>
        <v>0</v>
      </c>
      <c r="W469" s="36">
        <f t="shared" ca="1" si="970"/>
        <v>0</v>
      </c>
      <c r="X469" s="36">
        <f t="shared" ca="1" si="971"/>
        <v>0</v>
      </c>
      <c r="Y469" s="36">
        <f t="shared" ca="1" si="972"/>
        <v>0</v>
      </c>
      <c r="Z469" s="36">
        <f t="shared" ca="1" si="972"/>
        <v>0</v>
      </c>
      <c r="AA469" s="39"/>
      <c r="AB469" s="39"/>
      <c r="AC469" s="32">
        <v>56</v>
      </c>
      <c r="AD469" s="35" t="str">
        <f t="shared" si="973"/>
        <v/>
      </c>
      <c r="AE469" s="36">
        <f>IF(AD469="",0,IF(Analyse!$H$117=$C$312,SUM(BEREGNING!Q469:Z469),IF(Analyse!$H$117=$D$312,SUM(BEREGNING!R469:Z469),IF(Analyse!$H$117=$E$312,SUM(BEREGNING!S469:Z469),IF(Analyse!$H$117=$F$312,SUM(BEREGNING!T469:Z469),IF(Analyse!$H$117=$G$312,SUM(BEREGNING!U469:Z469),IF(Analyse!$H$117=$H$312,SUM(BEREGNING!V469:Z469),IF(Analyse!$H$117=$I$312,SUM(BEREGNING!W469:Z469),IF(Analyse!$H$117=$J$312,SUM(BEREGNING!X469:Z469),IF(Analyse!$H$117=$K$312,SUM(BEREGNING!Z469),""))))))))))</f>
        <v>0</v>
      </c>
      <c r="AF469" s="29"/>
      <c r="AG469" s="29"/>
      <c r="AH469" s="29"/>
      <c r="AI469" s="29"/>
      <c r="AJ469" s="29"/>
      <c r="AK469" s="29"/>
      <c r="AL469" s="29"/>
      <c r="AM469" s="29"/>
      <c r="AN469" s="29"/>
      <c r="AO469" s="29"/>
      <c r="AP469" s="29"/>
      <c r="AQ469" s="36">
        <f t="shared" si="954"/>
        <v>0</v>
      </c>
      <c r="AR469" s="36">
        <f t="shared" ca="1" si="955"/>
        <v>0</v>
      </c>
      <c r="AS469" s="36">
        <f t="shared" ca="1" si="956"/>
        <v>0</v>
      </c>
      <c r="AT469" s="36">
        <f t="shared" ca="1" si="957"/>
        <v>0</v>
      </c>
      <c r="AU469" s="36">
        <f t="shared" ca="1" si="958"/>
        <v>0</v>
      </c>
      <c r="AV469" s="36">
        <f t="shared" ca="1" si="959"/>
        <v>0</v>
      </c>
      <c r="AW469" s="36">
        <f t="shared" ca="1" si="960"/>
        <v>0</v>
      </c>
      <c r="AX469" s="36">
        <f t="shared" ca="1" si="961"/>
        <v>0</v>
      </c>
      <c r="AY469" s="36">
        <f t="shared" ca="1" si="962"/>
        <v>0</v>
      </c>
      <c r="AZ469" s="36">
        <f t="shared" ca="1" si="963"/>
        <v>0</v>
      </c>
      <c r="BA469" s="36">
        <f t="shared" ca="1" si="964"/>
        <v>0</v>
      </c>
      <c r="BB469" s="36">
        <f t="shared" ca="1" si="964"/>
        <v>0</v>
      </c>
      <c r="BC469" s="30"/>
    </row>
    <row r="470" spans="1:55" x14ac:dyDescent="0.25">
      <c r="A470" s="32"/>
      <c r="B470" s="35" t="s">
        <v>69</v>
      </c>
      <c r="C470" s="36">
        <f t="shared" ca="1" si="942"/>
        <v>0</v>
      </c>
      <c r="D470" s="36">
        <f t="shared" ca="1" si="943"/>
        <v>0</v>
      </c>
      <c r="E470" s="36">
        <f t="shared" ca="1" si="944"/>
        <v>0</v>
      </c>
      <c r="F470" s="36">
        <f t="shared" ca="1" si="945"/>
        <v>0</v>
      </c>
      <c r="G470" s="36">
        <f t="shared" ca="1" si="946"/>
        <v>0</v>
      </c>
      <c r="H470" s="36">
        <f t="shared" ca="1" si="947"/>
        <v>0</v>
      </c>
      <c r="I470" s="36">
        <f t="shared" ca="1" si="948"/>
        <v>0</v>
      </c>
      <c r="J470" s="36">
        <f t="shared" ca="1" si="949"/>
        <v>0</v>
      </c>
      <c r="K470" s="36">
        <f t="shared" ca="1" si="950"/>
        <v>0</v>
      </c>
      <c r="L470" s="36">
        <f t="shared" ca="1" si="951"/>
        <v>0</v>
      </c>
      <c r="M470" s="36">
        <f t="shared" ca="1" si="952"/>
        <v>0</v>
      </c>
      <c r="N470" s="36" t="str">
        <f>IFERROR(AQ164-AQ$107,"")</f>
        <v/>
      </c>
      <c r="O470" s="32"/>
      <c r="P470" s="35" t="s">
        <v>69</v>
      </c>
      <c r="Q470" s="36">
        <f t="shared" ca="1" si="953"/>
        <v>0</v>
      </c>
      <c r="R470" s="36">
        <f t="shared" ca="1" si="965"/>
        <v>0</v>
      </c>
      <c r="S470" s="36">
        <f t="shared" ca="1" si="966"/>
        <v>0</v>
      </c>
      <c r="T470" s="36">
        <f t="shared" ca="1" si="967"/>
        <v>0</v>
      </c>
      <c r="U470" s="36">
        <f t="shared" ca="1" si="968"/>
        <v>0</v>
      </c>
      <c r="V470" s="36">
        <f t="shared" ca="1" si="969"/>
        <v>0</v>
      </c>
      <c r="W470" s="36">
        <f t="shared" ca="1" si="970"/>
        <v>0</v>
      </c>
      <c r="X470" s="36">
        <f t="shared" ca="1" si="971"/>
        <v>0</v>
      </c>
      <c r="Y470" s="36">
        <f t="shared" ca="1" si="972"/>
        <v>0</v>
      </c>
      <c r="Z470" s="36">
        <f t="shared" ca="1" si="972"/>
        <v>0</v>
      </c>
      <c r="AA470" s="39"/>
      <c r="AB470" s="39"/>
      <c r="AC470" s="32">
        <v>57</v>
      </c>
      <c r="AD470" s="35" t="str">
        <f t="shared" si="973"/>
        <v/>
      </c>
      <c r="AE470" s="36">
        <f>IF(AD470="",0,IF(Analyse!$H$117=$C$312,SUM(BEREGNING!Q470:Z470),IF(Analyse!$H$117=$D$312,SUM(BEREGNING!R470:Z470),IF(Analyse!$H$117=$E$312,SUM(BEREGNING!S470:Z470),IF(Analyse!$H$117=$F$312,SUM(BEREGNING!T470:Z470),IF(Analyse!$H$117=$G$312,SUM(BEREGNING!U470:Z470),IF(Analyse!$H$117=$H$312,SUM(BEREGNING!V470:Z470),IF(Analyse!$H$117=$I$312,SUM(BEREGNING!W470:Z470),IF(Analyse!$H$117=$J$312,SUM(BEREGNING!X470:Z470),IF(Analyse!$H$117=$K$312,SUM(BEREGNING!Z470),""))))))))))</f>
        <v>0</v>
      </c>
      <c r="AF470" s="29"/>
      <c r="AG470" s="29"/>
      <c r="AH470" s="29"/>
      <c r="AI470" s="29"/>
      <c r="AJ470" s="29"/>
      <c r="AK470" s="29"/>
      <c r="AL470" s="29"/>
      <c r="AM470" s="29"/>
      <c r="AN470" s="29"/>
      <c r="AO470" s="29"/>
      <c r="AP470" s="29"/>
      <c r="AQ470" s="36">
        <f t="shared" si="954"/>
        <v>0</v>
      </c>
      <c r="AR470" s="36">
        <f t="shared" ca="1" si="955"/>
        <v>0</v>
      </c>
      <c r="AS470" s="36">
        <f t="shared" ca="1" si="956"/>
        <v>0</v>
      </c>
      <c r="AT470" s="36">
        <f t="shared" ca="1" si="957"/>
        <v>0</v>
      </c>
      <c r="AU470" s="36">
        <f t="shared" ca="1" si="958"/>
        <v>0</v>
      </c>
      <c r="AV470" s="36">
        <f t="shared" ca="1" si="959"/>
        <v>0</v>
      </c>
      <c r="AW470" s="36">
        <f t="shared" ca="1" si="960"/>
        <v>0</v>
      </c>
      <c r="AX470" s="36">
        <f t="shared" ca="1" si="961"/>
        <v>0</v>
      </c>
      <c r="AY470" s="36">
        <f t="shared" ca="1" si="962"/>
        <v>0</v>
      </c>
      <c r="AZ470" s="36">
        <f t="shared" ca="1" si="963"/>
        <v>0</v>
      </c>
      <c r="BA470" s="36">
        <f t="shared" ca="1" si="964"/>
        <v>0</v>
      </c>
      <c r="BB470" s="36">
        <f t="shared" ca="1" si="964"/>
        <v>0</v>
      </c>
      <c r="BC470" s="30"/>
    </row>
    <row r="471" spans="1:55" x14ac:dyDescent="0.25">
      <c r="A471" s="32"/>
      <c r="B471" s="35" t="s">
        <v>70</v>
      </c>
      <c r="C471" s="36">
        <f t="shared" ca="1" si="942"/>
        <v>0</v>
      </c>
      <c r="D471" s="36">
        <f t="shared" ca="1" si="943"/>
        <v>0</v>
      </c>
      <c r="E471" s="36">
        <f t="shared" ca="1" si="944"/>
        <v>0</v>
      </c>
      <c r="F471" s="36">
        <f t="shared" ca="1" si="945"/>
        <v>0</v>
      </c>
      <c r="G471" s="36">
        <f t="shared" ca="1" si="946"/>
        <v>0</v>
      </c>
      <c r="H471" s="36">
        <f t="shared" ca="1" si="947"/>
        <v>0</v>
      </c>
      <c r="I471" s="36">
        <f t="shared" ca="1" si="948"/>
        <v>0</v>
      </c>
      <c r="J471" s="36">
        <f t="shared" ca="1" si="949"/>
        <v>0</v>
      </c>
      <c r="K471" s="36">
        <f t="shared" ca="1" si="950"/>
        <v>0</v>
      </c>
      <c r="L471" s="36">
        <f t="shared" ca="1" si="951"/>
        <v>0</v>
      </c>
      <c r="M471" s="36">
        <f t="shared" ca="1" si="952"/>
        <v>0</v>
      </c>
      <c r="N471" s="36" t="str">
        <f>IFERROR(AQ165-AQ$107,"")</f>
        <v/>
      </c>
      <c r="O471" s="32"/>
      <c r="P471" s="35" t="s">
        <v>70</v>
      </c>
      <c r="Q471" s="36">
        <f t="shared" ca="1" si="953"/>
        <v>0</v>
      </c>
      <c r="R471" s="36">
        <f t="shared" ca="1" si="965"/>
        <v>0</v>
      </c>
      <c r="S471" s="36">
        <f t="shared" ca="1" si="966"/>
        <v>0</v>
      </c>
      <c r="T471" s="36">
        <f t="shared" ca="1" si="967"/>
        <v>0</v>
      </c>
      <c r="U471" s="36">
        <f t="shared" ca="1" si="968"/>
        <v>0</v>
      </c>
      <c r="V471" s="36">
        <f t="shared" ca="1" si="969"/>
        <v>0</v>
      </c>
      <c r="W471" s="36">
        <f t="shared" ca="1" si="970"/>
        <v>0</v>
      </c>
      <c r="X471" s="36">
        <f t="shared" ca="1" si="971"/>
        <v>0</v>
      </c>
      <c r="Y471" s="36">
        <f t="shared" ca="1" si="972"/>
        <v>0</v>
      </c>
      <c r="Z471" s="36">
        <f t="shared" ca="1" si="972"/>
        <v>0</v>
      </c>
      <c r="AA471" s="39"/>
      <c r="AB471" s="39"/>
      <c r="AC471" s="32">
        <v>58</v>
      </c>
      <c r="AD471" s="35" t="str">
        <f t="shared" si="973"/>
        <v/>
      </c>
      <c r="AE471" s="36">
        <f>IF(AD471="",0,IF(Analyse!$H$117=$C$312,SUM(BEREGNING!Q471:Z471),IF(Analyse!$H$117=$D$312,SUM(BEREGNING!R471:Z471),IF(Analyse!$H$117=$E$312,SUM(BEREGNING!S471:Z471),IF(Analyse!$H$117=$F$312,SUM(BEREGNING!T471:Z471),IF(Analyse!$H$117=$G$312,SUM(BEREGNING!U471:Z471),IF(Analyse!$H$117=$H$312,SUM(BEREGNING!V471:Z471),IF(Analyse!$H$117=$I$312,SUM(BEREGNING!W471:Z471),IF(Analyse!$H$117=$J$312,SUM(BEREGNING!X471:Z471),IF(Analyse!$H$117=$K$312,SUM(BEREGNING!Z471),""))))))))))</f>
        <v>0</v>
      </c>
      <c r="AF471" s="29"/>
      <c r="AG471" s="29"/>
      <c r="AH471" s="29"/>
      <c r="AI471" s="29"/>
      <c r="AJ471" s="29"/>
      <c r="AK471" s="29"/>
      <c r="AL471" s="29"/>
      <c r="AM471" s="29"/>
      <c r="AN471" s="29"/>
      <c r="AO471" s="29"/>
      <c r="AP471" s="29"/>
      <c r="AQ471" s="36">
        <f t="shared" si="954"/>
        <v>0</v>
      </c>
      <c r="AR471" s="36">
        <f t="shared" ca="1" si="955"/>
        <v>0</v>
      </c>
      <c r="AS471" s="36">
        <f t="shared" ca="1" si="956"/>
        <v>0</v>
      </c>
      <c r="AT471" s="36">
        <f t="shared" ca="1" si="957"/>
        <v>0</v>
      </c>
      <c r="AU471" s="36">
        <f t="shared" ca="1" si="958"/>
        <v>0</v>
      </c>
      <c r="AV471" s="36">
        <f t="shared" ca="1" si="959"/>
        <v>0</v>
      </c>
      <c r="AW471" s="36">
        <f t="shared" ca="1" si="960"/>
        <v>0</v>
      </c>
      <c r="AX471" s="36">
        <f t="shared" ca="1" si="961"/>
        <v>0</v>
      </c>
      <c r="AY471" s="36">
        <f t="shared" ca="1" si="962"/>
        <v>0</v>
      </c>
      <c r="AZ471" s="36">
        <f t="shared" ca="1" si="963"/>
        <v>0</v>
      </c>
      <c r="BA471" s="36">
        <f t="shared" ca="1" si="964"/>
        <v>0</v>
      </c>
      <c r="BB471" s="36">
        <f t="shared" ca="1" si="964"/>
        <v>0</v>
      </c>
      <c r="BC471" s="30"/>
    </row>
    <row r="472" spans="1:55" x14ac:dyDescent="0.25">
      <c r="A472" s="32"/>
      <c r="B472" s="35" t="s">
        <v>71</v>
      </c>
      <c r="C472" s="36">
        <f t="shared" ca="1" si="942"/>
        <v>0</v>
      </c>
      <c r="D472" s="36">
        <f t="shared" ca="1" si="943"/>
        <v>0</v>
      </c>
      <c r="E472" s="36">
        <f t="shared" ca="1" si="944"/>
        <v>0</v>
      </c>
      <c r="F472" s="36">
        <f t="shared" ca="1" si="945"/>
        <v>0</v>
      </c>
      <c r="G472" s="36">
        <f t="shared" ca="1" si="946"/>
        <v>0</v>
      </c>
      <c r="H472" s="36">
        <f t="shared" ca="1" si="947"/>
        <v>0</v>
      </c>
      <c r="I472" s="36">
        <f t="shared" ca="1" si="948"/>
        <v>0</v>
      </c>
      <c r="J472" s="36">
        <f t="shared" ca="1" si="949"/>
        <v>0</v>
      </c>
      <c r="K472" s="36">
        <f t="shared" ca="1" si="950"/>
        <v>0</v>
      </c>
      <c r="L472" s="36">
        <f t="shared" ca="1" si="951"/>
        <v>0</v>
      </c>
      <c r="M472" s="36">
        <f t="shared" ca="1" si="952"/>
        <v>0</v>
      </c>
      <c r="N472" s="36" t="str">
        <f>IFERROR(AQ166-AQ$107,"")</f>
        <v/>
      </c>
      <c r="O472" s="32"/>
      <c r="P472" s="35" t="s">
        <v>71</v>
      </c>
      <c r="Q472" s="36">
        <f t="shared" ca="1" si="953"/>
        <v>0</v>
      </c>
      <c r="R472" s="36">
        <f t="shared" ca="1" si="965"/>
        <v>0</v>
      </c>
      <c r="S472" s="36">
        <f t="shared" ca="1" si="966"/>
        <v>0</v>
      </c>
      <c r="T472" s="36">
        <f t="shared" ca="1" si="967"/>
        <v>0</v>
      </c>
      <c r="U472" s="36">
        <f t="shared" ca="1" si="968"/>
        <v>0</v>
      </c>
      <c r="V472" s="36">
        <f t="shared" ca="1" si="969"/>
        <v>0</v>
      </c>
      <c r="W472" s="36">
        <f t="shared" ca="1" si="970"/>
        <v>0</v>
      </c>
      <c r="X472" s="36">
        <f t="shared" ca="1" si="971"/>
        <v>0</v>
      </c>
      <c r="Y472" s="36">
        <f t="shared" ca="1" si="972"/>
        <v>0</v>
      </c>
      <c r="Z472" s="36">
        <f t="shared" ca="1" si="972"/>
        <v>0</v>
      </c>
      <c r="AA472" s="39"/>
      <c r="AB472" s="39"/>
      <c r="AC472" s="32">
        <v>59</v>
      </c>
      <c r="AD472" s="35" t="str">
        <f t="shared" si="973"/>
        <v/>
      </c>
      <c r="AE472" s="36">
        <f>IF(AD472="",0,IF(Analyse!$H$117=$C$312,SUM(BEREGNING!Q472:Z472),IF(Analyse!$H$117=$D$312,SUM(BEREGNING!R472:Z472),IF(Analyse!$H$117=$E$312,SUM(BEREGNING!S472:Z472),IF(Analyse!$H$117=$F$312,SUM(BEREGNING!T472:Z472),IF(Analyse!$H$117=$G$312,SUM(BEREGNING!U472:Z472),IF(Analyse!$H$117=$H$312,SUM(BEREGNING!V472:Z472),IF(Analyse!$H$117=$I$312,SUM(BEREGNING!W472:Z472),IF(Analyse!$H$117=$J$312,SUM(BEREGNING!X472:Z472),IF(Analyse!$H$117=$K$312,SUM(BEREGNING!Z472),""))))))))))</f>
        <v>0</v>
      </c>
      <c r="AF472" s="29"/>
      <c r="AG472" s="29"/>
      <c r="AH472" s="29"/>
      <c r="AI472" s="29"/>
      <c r="AJ472" s="29"/>
      <c r="AK472" s="29"/>
      <c r="AL472" s="29"/>
      <c r="AM472" s="29"/>
      <c r="AN472" s="29"/>
      <c r="AO472" s="29"/>
      <c r="AP472" s="29"/>
      <c r="AQ472" s="36">
        <f t="shared" si="954"/>
        <v>0</v>
      </c>
      <c r="AR472" s="36">
        <f t="shared" ca="1" si="955"/>
        <v>0</v>
      </c>
      <c r="AS472" s="36">
        <f t="shared" ca="1" si="956"/>
        <v>0</v>
      </c>
      <c r="AT472" s="36">
        <f t="shared" ca="1" si="957"/>
        <v>0</v>
      </c>
      <c r="AU472" s="36">
        <f t="shared" ca="1" si="958"/>
        <v>0</v>
      </c>
      <c r="AV472" s="36">
        <f t="shared" ca="1" si="959"/>
        <v>0</v>
      </c>
      <c r="AW472" s="36">
        <f t="shared" ca="1" si="960"/>
        <v>0</v>
      </c>
      <c r="AX472" s="36">
        <f t="shared" ca="1" si="961"/>
        <v>0</v>
      </c>
      <c r="AY472" s="36">
        <f t="shared" ca="1" si="962"/>
        <v>0</v>
      </c>
      <c r="AZ472" s="36">
        <f t="shared" ca="1" si="963"/>
        <v>0</v>
      </c>
      <c r="BA472" s="36">
        <f t="shared" ca="1" si="964"/>
        <v>0</v>
      </c>
      <c r="BB472" s="36">
        <f t="shared" ca="1" si="964"/>
        <v>0</v>
      </c>
      <c r="BC472" s="30"/>
    </row>
    <row r="473" spans="1:55" x14ac:dyDescent="0.25">
      <c r="A473" s="32"/>
      <c r="B473" s="35" t="s">
        <v>72</v>
      </c>
      <c r="C473" s="36">
        <f t="shared" ca="1" si="942"/>
        <v>0</v>
      </c>
      <c r="D473" s="36">
        <f t="shared" ca="1" si="943"/>
        <v>0</v>
      </c>
      <c r="E473" s="36">
        <f t="shared" ca="1" si="944"/>
        <v>0</v>
      </c>
      <c r="F473" s="36">
        <f t="shared" ca="1" si="945"/>
        <v>0</v>
      </c>
      <c r="G473" s="36">
        <f t="shared" ca="1" si="946"/>
        <v>0</v>
      </c>
      <c r="H473" s="36">
        <f t="shared" ca="1" si="947"/>
        <v>0</v>
      </c>
      <c r="I473" s="36">
        <f t="shared" ca="1" si="948"/>
        <v>0</v>
      </c>
      <c r="J473" s="36">
        <f t="shared" ca="1" si="949"/>
        <v>0</v>
      </c>
      <c r="K473" s="36">
        <f t="shared" ca="1" si="950"/>
        <v>0</v>
      </c>
      <c r="L473" s="36">
        <f t="shared" ca="1" si="951"/>
        <v>0</v>
      </c>
      <c r="M473" s="36">
        <f t="shared" ca="1" si="952"/>
        <v>0</v>
      </c>
      <c r="N473" s="36" t="str">
        <f>IFERROR(AQ167-AQ$107,"")</f>
        <v/>
      </c>
      <c r="O473" s="32"/>
      <c r="P473" s="35" t="s">
        <v>72</v>
      </c>
      <c r="Q473" s="36">
        <f t="shared" ca="1" si="953"/>
        <v>0</v>
      </c>
      <c r="R473" s="36">
        <f t="shared" ca="1" si="965"/>
        <v>0</v>
      </c>
      <c r="S473" s="36">
        <f t="shared" ca="1" si="966"/>
        <v>0</v>
      </c>
      <c r="T473" s="36">
        <f t="shared" ca="1" si="967"/>
        <v>0</v>
      </c>
      <c r="U473" s="36">
        <f t="shared" ca="1" si="968"/>
        <v>0</v>
      </c>
      <c r="V473" s="36">
        <f t="shared" ca="1" si="969"/>
        <v>0</v>
      </c>
      <c r="W473" s="36">
        <f t="shared" ca="1" si="970"/>
        <v>0</v>
      </c>
      <c r="X473" s="36">
        <f t="shared" ca="1" si="971"/>
        <v>0</v>
      </c>
      <c r="Y473" s="36">
        <f t="shared" ca="1" si="972"/>
        <v>0</v>
      </c>
      <c r="Z473" s="36">
        <f t="shared" ca="1" si="972"/>
        <v>0</v>
      </c>
      <c r="AA473" s="39"/>
      <c r="AB473" s="39"/>
      <c r="AC473" s="32">
        <v>60</v>
      </c>
      <c r="AD473" s="35" t="str">
        <f t="shared" si="973"/>
        <v/>
      </c>
      <c r="AE473" s="36">
        <f>IF(AD473="",0,IF(Analyse!$H$117=$C$312,SUM(BEREGNING!Q473:Z473),IF(Analyse!$H$117=$D$312,SUM(BEREGNING!R473:Z473),IF(Analyse!$H$117=$E$312,SUM(BEREGNING!S473:Z473),IF(Analyse!$H$117=$F$312,SUM(BEREGNING!T473:Z473),IF(Analyse!$H$117=$G$312,SUM(BEREGNING!U473:Z473),IF(Analyse!$H$117=$H$312,SUM(BEREGNING!V473:Z473),IF(Analyse!$H$117=$I$312,SUM(BEREGNING!W473:Z473),IF(Analyse!$H$117=$J$312,SUM(BEREGNING!X473:Z473),IF(Analyse!$H$117=$K$312,SUM(BEREGNING!Z473),""))))))))))</f>
        <v>0</v>
      </c>
      <c r="AF473" s="29"/>
      <c r="AG473" s="29"/>
      <c r="AH473" s="29"/>
      <c r="AI473" s="29"/>
      <c r="AJ473" s="29"/>
      <c r="AK473" s="29"/>
      <c r="AL473" s="29"/>
      <c r="AM473" s="29"/>
      <c r="AN473" s="29"/>
      <c r="AO473" s="29"/>
      <c r="AP473" s="29"/>
      <c r="AQ473" s="36">
        <f t="shared" si="954"/>
        <v>0</v>
      </c>
      <c r="AR473" s="36">
        <f t="shared" ca="1" si="955"/>
        <v>0</v>
      </c>
      <c r="AS473" s="36">
        <f t="shared" ca="1" si="956"/>
        <v>0</v>
      </c>
      <c r="AT473" s="36">
        <f t="shared" ca="1" si="957"/>
        <v>0</v>
      </c>
      <c r="AU473" s="36">
        <f t="shared" ca="1" si="958"/>
        <v>0</v>
      </c>
      <c r="AV473" s="36">
        <f t="shared" ca="1" si="959"/>
        <v>0</v>
      </c>
      <c r="AW473" s="36">
        <f t="shared" ca="1" si="960"/>
        <v>0</v>
      </c>
      <c r="AX473" s="36">
        <f t="shared" ca="1" si="961"/>
        <v>0</v>
      </c>
      <c r="AY473" s="36">
        <f t="shared" ca="1" si="962"/>
        <v>0</v>
      </c>
      <c r="AZ473" s="36">
        <f t="shared" ca="1" si="963"/>
        <v>0</v>
      </c>
      <c r="BA473" s="36">
        <f t="shared" ca="1" si="964"/>
        <v>0</v>
      </c>
      <c r="BB473" s="36">
        <f t="shared" ca="1" si="964"/>
        <v>0</v>
      </c>
      <c r="BC473" s="30"/>
    </row>
    <row r="474" spans="1:55" x14ac:dyDescent="0.25">
      <c r="A474" s="32"/>
      <c r="B474" s="35" t="s">
        <v>73</v>
      </c>
      <c r="C474" s="36">
        <f t="shared" ca="1" si="942"/>
        <v>0</v>
      </c>
      <c r="D474" s="36">
        <f t="shared" ca="1" si="943"/>
        <v>0</v>
      </c>
      <c r="E474" s="36">
        <f t="shared" ca="1" si="944"/>
        <v>0</v>
      </c>
      <c r="F474" s="36">
        <f t="shared" ca="1" si="945"/>
        <v>0</v>
      </c>
      <c r="G474" s="36">
        <f t="shared" ca="1" si="946"/>
        <v>0</v>
      </c>
      <c r="H474" s="36">
        <f t="shared" ca="1" si="947"/>
        <v>0</v>
      </c>
      <c r="I474" s="36">
        <f t="shared" ca="1" si="948"/>
        <v>0</v>
      </c>
      <c r="J474" s="36">
        <f t="shared" ca="1" si="949"/>
        <v>0</v>
      </c>
      <c r="K474" s="36">
        <f t="shared" ca="1" si="950"/>
        <v>0</v>
      </c>
      <c r="L474" s="36">
        <f t="shared" ca="1" si="951"/>
        <v>0</v>
      </c>
      <c r="M474" s="36">
        <f t="shared" ca="1" si="952"/>
        <v>0</v>
      </c>
      <c r="N474" s="36" t="str">
        <f>IFERROR(AQ168-AQ$107,"")</f>
        <v/>
      </c>
      <c r="O474" s="32"/>
      <c r="P474" s="35" t="s">
        <v>73</v>
      </c>
      <c r="Q474" s="36">
        <f t="shared" ca="1" si="953"/>
        <v>0</v>
      </c>
      <c r="R474" s="36">
        <f t="shared" ca="1" si="965"/>
        <v>0</v>
      </c>
      <c r="S474" s="36">
        <f t="shared" ca="1" si="966"/>
        <v>0</v>
      </c>
      <c r="T474" s="36">
        <f t="shared" ca="1" si="967"/>
        <v>0</v>
      </c>
      <c r="U474" s="36">
        <f t="shared" ca="1" si="968"/>
        <v>0</v>
      </c>
      <c r="V474" s="36">
        <f t="shared" ca="1" si="969"/>
        <v>0</v>
      </c>
      <c r="W474" s="36">
        <f t="shared" ca="1" si="970"/>
        <v>0</v>
      </c>
      <c r="X474" s="36">
        <f t="shared" ca="1" si="971"/>
        <v>0</v>
      </c>
      <c r="Y474" s="36">
        <f t="shared" ca="1" si="972"/>
        <v>0</v>
      </c>
      <c r="Z474" s="36">
        <f t="shared" ca="1" si="972"/>
        <v>0</v>
      </c>
      <c r="AA474" s="39"/>
      <c r="AB474" s="39"/>
      <c r="AC474" s="32">
        <v>61</v>
      </c>
      <c r="AD474" s="35" t="str">
        <f t="shared" si="973"/>
        <v/>
      </c>
      <c r="AE474" s="36">
        <f>IF(AD474="",0,IF(Analyse!$H$117=$C$312,SUM(BEREGNING!Q474:Z474),IF(Analyse!$H$117=$D$312,SUM(BEREGNING!R474:Z474),IF(Analyse!$H$117=$E$312,SUM(BEREGNING!S474:Z474),IF(Analyse!$H$117=$F$312,SUM(BEREGNING!T474:Z474),IF(Analyse!$H$117=$G$312,SUM(BEREGNING!U474:Z474),IF(Analyse!$H$117=$H$312,SUM(BEREGNING!V474:Z474),IF(Analyse!$H$117=$I$312,SUM(BEREGNING!W474:Z474),IF(Analyse!$H$117=$J$312,SUM(BEREGNING!X474:Z474),IF(Analyse!$H$117=$K$312,SUM(BEREGNING!Z474),""))))))))))</f>
        <v>0</v>
      </c>
      <c r="AF474" s="29"/>
      <c r="AG474" s="29"/>
      <c r="AH474" s="29"/>
      <c r="AI474" s="29"/>
      <c r="AJ474" s="29"/>
      <c r="AK474" s="29"/>
      <c r="AL474" s="29"/>
      <c r="AM474" s="29"/>
      <c r="AN474" s="29"/>
      <c r="AO474" s="29"/>
      <c r="AP474" s="29"/>
      <c r="AQ474" s="36">
        <f t="shared" si="954"/>
        <v>0</v>
      </c>
      <c r="AR474" s="36">
        <f t="shared" ca="1" si="955"/>
        <v>0</v>
      </c>
      <c r="AS474" s="36">
        <f t="shared" ca="1" si="956"/>
        <v>0</v>
      </c>
      <c r="AT474" s="36">
        <f t="shared" ca="1" si="957"/>
        <v>0</v>
      </c>
      <c r="AU474" s="36">
        <f t="shared" ca="1" si="958"/>
        <v>0</v>
      </c>
      <c r="AV474" s="36">
        <f t="shared" ca="1" si="959"/>
        <v>0</v>
      </c>
      <c r="AW474" s="36">
        <f t="shared" ca="1" si="960"/>
        <v>0</v>
      </c>
      <c r="AX474" s="36">
        <f t="shared" ca="1" si="961"/>
        <v>0</v>
      </c>
      <c r="AY474" s="36">
        <f t="shared" ca="1" si="962"/>
        <v>0</v>
      </c>
      <c r="AZ474" s="36">
        <f t="shared" ca="1" si="963"/>
        <v>0</v>
      </c>
      <c r="BA474" s="36">
        <f t="shared" ca="1" si="964"/>
        <v>0</v>
      </c>
      <c r="BB474" s="36">
        <f t="shared" ca="1" si="964"/>
        <v>0</v>
      </c>
      <c r="BC474" s="30"/>
    </row>
    <row r="475" spans="1:55" x14ac:dyDescent="0.25">
      <c r="A475" s="32"/>
      <c r="B475" s="35" t="s">
        <v>74</v>
      </c>
      <c r="C475" s="36">
        <f t="shared" ca="1" si="942"/>
        <v>0</v>
      </c>
      <c r="D475" s="36">
        <f t="shared" ca="1" si="943"/>
        <v>0</v>
      </c>
      <c r="E475" s="36">
        <f t="shared" ca="1" si="944"/>
        <v>0</v>
      </c>
      <c r="F475" s="36">
        <f t="shared" ca="1" si="945"/>
        <v>0</v>
      </c>
      <c r="G475" s="36">
        <f t="shared" ca="1" si="946"/>
        <v>0</v>
      </c>
      <c r="H475" s="36">
        <f t="shared" ca="1" si="947"/>
        <v>0</v>
      </c>
      <c r="I475" s="36">
        <f t="shared" ca="1" si="948"/>
        <v>0</v>
      </c>
      <c r="J475" s="36">
        <f t="shared" ca="1" si="949"/>
        <v>0</v>
      </c>
      <c r="K475" s="36">
        <f t="shared" ca="1" si="950"/>
        <v>0</v>
      </c>
      <c r="L475" s="36">
        <f t="shared" ca="1" si="951"/>
        <v>0</v>
      </c>
      <c r="M475" s="36">
        <f t="shared" ca="1" si="952"/>
        <v>0</v>
      </c>
      <c r="N475" s="36" t="str">
        <f>IFERROR(AQ169-AQ$107,"")</f>
        <v/>
      </c>
      <c r="O475" s="32"/>
      <c r="P475" s="35" t="s">
        <v>74</v>
      </c>
      <c r="Q475" s="36">
        <f t="shared" ca="1" si="953"/>
        <v>0</v>
      </c>
      <c r="R475" s="36">
        <f t="shared" ca="1" si="965"/>
        <v>0</v>
      </c>
      <c r="S475" s="36">
        <f t="shared" ca="1" si="966"/>
        <v>0</v>
      </c>
      <c r="T475" s="36">
        <f t="shared" ca="1" si="967"/>
        <v>0</v>
      </c>
      <c r="U475" s="36">
        <f t="shared" ca="1" si="968"/>
        <v>0</v>
      </c>
      <c r="V475" s="36">
        <f t="shared" ca="1" si="969"/>
        <v>0</v>
      </c>
      <c r="W475" s="36">
        <f t="shared" ca="1" si="970"/>
        <v>0</v>
      </c>
      <c r="X475" s="36">
        <f t="shared" ca="1" si="971"/>
        <v>0</v>
      </c>
      <c r="Y475" s="36">
        <f t="shared" ca="1" si="972"/>
        <v>0</v>
      </c>
      <c r="Z475" s="36">
        <f t="shared" ca="1" si="972"/>
        <v>0</v>
      </c>
      <c r="AA475" s="39"/>
      <c r="AB475" s="39"/>
      <c r="AC475" s="32">
        <v>62</v>
      </c>
      <c r="AD475" s="35" t="str">
        <f t="shared" si="973"/>
        <v/>
      </c>
      <c r="AE475" s="36">
        <f>IF(AD475="",0,IF(Analyse!$H$117=$C$312,SUM(BEREGNING!Q475:Z475),IF(Analyse!$H$117=$D$312,SUM(BEREGNING!R475:Z475),IF(Analyse!$H$117=$E$312,SUM(BEREGNING!S475:Z475),IF(Analyse!$H$117=$F$312,SUM(BEREGNING!T475:Z475),IF(Analyse!$H$117=$G$312,SUM(BEREGNING!U475:Z475),IF(Analyse!$H$117=$H$312,SUM(BEREGNING!V475:Z475),IF(Analyse!$H$117=$I$312,SUM(BEREGNING!W475:Z475),IF(Analyse!$H$117=$J$312,SUM(BEREGNING!X475:Z475),IF(Analyse!$H$117=$K$312,SUM(BEREGNING!Z475),""))))))))))</f>
        <v>0</v>
      </c>
      <c r="AF475" s="29"/>
      <c r="AG475" s="29"/>
      <c r="AH475" s="29"/>
      <c r="AI475" s="29"/>
      <c r="AJ475" s="29"/>
      <c r="AK475" s="29"/>
      <c r="AL475" s="29"/>
      <c r="AM475" s="29"/>
      <c r="AN475" s="29"/>
      <c r="AO475" s="29"/>
      <c r="AP475" s="29"/>
      <c r="AQ475" s="36">
        <f t="shared" si="954"/>
        <v>0</v>
      </c>
      <c r="AR475" s="36">
        <f t="shared" ca="1" si="955"/>
        <v>0</v>
      </c>
      <c r="AS475" s="36">
        <f t="shared" ca="1" si="956"/>
        <v>0</v>
      </c>
      <c r="AT475" s="36">
        <f t="shared" ca="1" si="957"/>
        <v>0</v>
      </c>
      <c r="AU475" s="36">
        <f t="shared" ca="1" si="958"/>
        <v>0</v>
      </c>
      <c r="AV475" s="36">
        <f t="shared" ca="1" si="959"/>
        <v>0</v>
      </c>
      <c r="AW475" s="36">
        <f t="shared" ca="1" si="960"/>
        <v>0</v>
      </c>
      <c r="AX475" s="36">
        <f t="shared" ca="1" si="961"/>
        <v>0</v>
      </c>
      <c r="AY475" s="36">
        <f t="shared" ca="1" si="962"/>
        <v>0</v>
      </c>
      <c r="AZ475" s="36">
        <f t="shared" ca="1" si="963"/>
        <v>0</v>
      </c>
      <c r="BA475" s="36">
        <f t="shared" ca="1" si="964"/>
        <v>0</v>
      </c>
      <c r="BB475" s="36">
        <f t="shared" ca="1" si="964"/>
        <v>0</v>
      </c>
      <c r="BC475" s="30"/>
    </row>
    <row r="476" spans="1:55" x14ac:dyDescent="0.25">
      <c r="A476" s="32"/>
      <c r="B476" s="35" t="s">
        <v>75</v>
      </c>
      <c r="C476" s="36">
        <f t="shared" ca="1" si="942"/>
        <v>0</v>
      </c>
      <c r="D476" s="36">
        <f t="shared" ca="1" si="943"/>
        <v>0</v>
      </c>
      <c r="E476" s="36">
        <f t="shared" ca="1" si="944"/>
        <v>0</v>
      </c>
      <c r="F476" s="36">
        <f t="shared" ca="1" si="945"/>
        <v>0</v>
      </c>
      <c r="G476" s="36">
        <f t="shared" ca="1" si="946"/>
        <v>0</v>
      </c>
      <c r="H476" s="36">
        <f t="shared" ca="1" si="947"/>
        <v>0</v>
      </c>
      <c r="I476" s="36">
        <f t="shared" ca="1" si="948"/>
        <v>0</v>
      </c>
      <c r="J476" s="36">
        <f t="shared" ca="1" si="949"/>
        <v>0</v>
      </c>
      <c r="K476" s="36">
        <f t="shared" ca="1" si="950"/>
        <v>0</v>
      </c>
      <c r="L476" s="36">
        <f t="shared" ca="1" si="951"/>
        <v>0</v>
      </c>
      <c r="M476" s="36">
        <f t="shared" ca="1" si="952"/>
        <v>0</v>
      </c>
      <c r="N476" s="36" t="str">
        <f>IFERROR(AQ170-AQ$107,"")</f>
        <v/>
      </c>
      <c r="O476" s="32"/>
      <c r="P476" s="35" t="s">
        <v>75</v>
      </c>
      <c r="Q476" s="36">
        <f t="shared" ca="1" si="953"/>
        <v>0</v>
      </c>
      <c r="R476" s="36">
        <f t="shared" ca="1" si="965"/>
        <v>0</v>
      </c>
      <c r="S476" s="36">
        <f t="shared" ca="1" si="966"/>
        <v>0</v>
      </c>
      <c r="T476" s="36">
        <f t="shared" ca="1" si="967"/>
        <v>0</v>
      </c>
      <c r="U476" s="36">
        <f t="shared" ca="1" si="968"/>
        <v>0</v>
      </c>
      <c r="V476" s="36">
        <f t="shared" ca="1" si="969"/>
        <v>0</v>
      </c>
      <c r="W476" s="36">
        <f t="shared" ca="1" si="970"/>
        <v>0</v>
      </c>
      <c r="X476" s="36">
        <f t="shared" ca="1" si="971"/>
        <v>0</v>
      </c>
      <c r="Y476" s="36">
        <f t="shared" ca="1" si="972"/>
        <v>0</v>
      </c>
      <c r="Z476" s="36">
        <f t="shared" ca="1" si="972"/>
        <v>0</v>
      </c>
      <c r="AA476" s="39"/>
      <c r="AB476" s="39"/>
      <c r="AC476" s="32">
        <v>63</v>
      </c>
      <c r="AD476" s="35" t="str">
        <f t="shared" si="973"/>
        <v/>
      </c>
      <c r="AE476" s="36">
        <f>IF(AD476="",0,IF(Analyse!$H$117=$C$312,SUM(BEREGNING!Q476:Z476),IF(Analyse!$H$117=$D$312,SUM(BEREGNING!R476:Z476),IF(Analyse!$H$117=$E$312,SUM(BEREGNING!S476:Z476),IF(Analyse!$H$117=$F$312,SUM(BEREGNING!T476:Z476),IF(Analyse!$H$117=$G$312,SUM(BEREGNING!U476:Z476),IF(Analyse!$H$117=$H$312,SUM(BEREGNING!V476:Z476),IF(Analyse!$H$117=$I$312,SUM(BEREGNING!W476:Z476),IF(Analyse!$H$117=$J$312,SUM(BEREGNING!X476:Z476),IF(Analyse!$H$117=$K$312,SUM(BEREGNING!Z476),""))))))))))</f>
        <v>0</v>
      </c>
      <c r="AF476" s="29"/>
      <c r="AG476" s="29"/>
      <c r="AH476" s="29"/>
      <c r="AI476" s="29"/>
      <c r="AJ476" s="29"/>
      <c r="AK476" s="29"/>
      <c r="AL476" s="29"/>
      <c r="AM476" s="29"/>
      <c r="AN476" s="29"/>
      <c r="AO476" s="29"/>
      <c r="AP476" s="29"/>
      <c r="AQ476" s="36">
        <f t="shared" si="954"/>
        <v>0</v>
      </c>
      <c r="AR476" s="36">
        <f t="shared" ca="1" si="955"/>
        <v>0</v>
      </c>
      <c r="AS476" s="36">
        <f t="shared" ca="1" si="956"/>
        <v>0</v>
      </c>
      <c r="AT476" s="36">
        <f t="shared" ca="1" si="957"/>
        <v>0</v>
      </c>
      <c r="AU476" s="36">
        <f t="shared" ca="1" si="958"/>
        <v>0</v>
      </c>
      <c r="AV476" s="36">
        <f t="shared" ca="1" si="959"/>
        <v>0</v>
      </c>
      <c r="AW476" s="36">
        <f t="shared" ca="1" si="960"/>
        <v>0</v>
      </c>
      <c r="AX476" s="36">
        <f t="shared" ca="1" si="961"/>
        <v>0</v>
      </c>
      <c r="AY476" s="36">
        <f t="shared" ca="1" si="962"/>
        <v>0</v>
      </c>
      <c r="AZ476" s="36">
        <f t="shared" ca="1" si="963"/>
        <v>0</v>
      </c>
      <c r="BA476" s="36">
        <f t="shared" ca="1" si="964"/>
        <v>0</v>
      </c>
      <c r="BB476" s="36">
        <f t="shared" ca="1" si="964"/>
        <v>0</v>
      </c>
      <c r="BC476" s="30"/>
    </row>
    <row r="477" spans="1:55" x14ac:dyDescent="0.25">
      <c r="A477" s="32"/>
      <c r="B477" s="35" t="s">
        <v>76</v>
      </c>
      <c r="C477" s="36">
        <f t="shared" ca="1" si="942"/>
        <v>0</v>
      </c>
      <c r="D477" s="36">
        <f t="shared" ca="1" si="943"/>
        <v>0</v>
      </c>
      <c r="E477" s="36">
        <f t="shared" ca="1" si="944"/>
        <v>0</v>
      </c>
      <c r="F477" s="36">
        <f t="shared" ca="1" si="945"/>
        <v>0</v>
      </c>
      <c r="G477" s="36">
        <f t="shared" ca="1" si="946"/>
        <v>0</v>
      </c>
      <c r="H477" s="36">
        <f t="shared" ca="1" si="947"/>
        <v>0</v>
      </c>
      <c r="I477" s="36">
        <f t="shared" ca="1" si="948"/>
        <v>0</v>
      </c>
      <c r="J477" s="36">
        <f t="shared" ca="1" si="949"/>
        <v>0</v>
      </c>
      <c r="K477" s="36">
        <f t="shared" ca="1" si="950"/>
        <v>0</v>
      </c>
      <c r="L477" s="36">
        <f t="shared" ca="1" si="951"/>
        <v>0</v>
      </c>
      <c r="M477" s="36">
        <f t="shared" ca="1" si="952"/>
        <v>0</v>
      </c>
      <c r="N477" s="36" t="str">
        <f>IFERROR(AQ171-AQ$107,"")</f>
        <v/>
      </c>
      <c r="O477" s="32"/>
      <c r="P477" s="35" t="s">
        <v>76</v>
      </c>
      <c r="Q477" s="36">
        <f t="shared" ca="1" si="953"/>
        <v>0</v>
      </c>
      <c r="R477" s="36">
        <f t="shared" ca="1" si="965"/>
        <v>0</v>
      </c>
      <c r="S477" s="36">
        <f t="shared" ca="1" si="966"/>
        <v>0</v>
      </c>
      <c r="T477" s="36">
        <f t="shared" ca="1" si="967"/>
        <v>0</v>
      </c>
      <c r="U477" s="36">
        <f t="shared" ca="1" si="968"/>
        <v>0</v>
      </c>
      <c r="V477" s="36">
        <f t="shared" ca="1" si="969"/>
        <v>0</v>
      </c>
      <c r="W477" s="36">
        <f t="shared" ca="1" si="970"/>
        <v>0</v>
      </c>
      <c r="X477" s="36">
        <f t="shared" ca="1" si="971"/>
        <v>0</v>
      </c>
      <c r="Y477" s="36">
        <f t="shared" ca="1" si="972"/>
        <v>0</v>
      </c>
      <c r="Z477" s="36">
        <f t="shared" ca="1" si="972"/>
        <v>0</v>
      </c>
      <c r="AA477" s="39"/>
      <c r="AB477" s="39"/>
      <c r="AC477" s="32">
        <v>64</v>
      </c>
      <c r="AD477" s="35" t="str">
        <f t="shared" si="973"/>
        <v/>
      </c>
      <c r="AE477" s="36">
        <f>IF(AD477="",0,IF(Analyse!$H$117=$C$312,SUM(BEREGNING!Q477:Z477),IF(Analyse!$H$117=$D$312,SUM(BEREGNING!R477:Z477),IF(Analyse!$H$117=$E$312,SUM(BEREGNING!S477:Z477),IF(Analyse!$H$117=$F$312,SUM(BEREGNING!T477:Z477),IF(Analyse!$H$117=$G$312,SUM(BEREGNING!U477:Z477),IF(Analyse!$H$117=$H$312,SUM(BEREGNING!V477:Z477),IF(Analyse!$H$117=$I$312,SUM(BEREGNING!W477:Z477),IF(Analyse!$H$117=$J$312,SUM(BEREGNING!X477:Z477),IF(Analyse!$H$117=$K$312,SUM(BEREGNING!Z477),""))))))))))</f>
        <v>0</v>
      </c>
      <c r="AF477" s="29"/>
      <c r="AG477" s="29"/>
      <c r="AH477" s="29"/>
      <c r="AI477" s="29"/>
      <c r="AJ477" s="29"/>
      <c r="AK477" s="29"/>
      <c r="AL477" s="29"/>
      <c r="AM477" s="29"/>
      <c r="AN477" s="29"/>
      <c r="AO477" s="29"/>
      <c r="AP477" s="29"/>
      <c r="AQ477" s="36">
        <f t="shared" si="954"/>
        <v>0</v>
      </c>
      <c r="AR477" s="36">
        <f t="shared" ca="1" si="955"/>
        <v>0</v>
      </c>
      <c r="AS477" s="36">
        <f t="shared" ca="1" si="956"/>
        <v>0</v>
      </c>
      <c r="AT477" s="36">
        <f t="shared" ca="1" si="957"/>
        <v>0</v>
      </c>
      <c r="AU477" s="36">
        <f t="shared" ca="1" si="958"/>
        <v>0</v>
      </c>
      <c r="AV477" s="36">
        <f t="shared" ca="1" si="959"/>
        <v>0</v>
      </c>
      <c r="AW477" s="36">
        <f t="shared" ca="1" si="960"/>
        <v>0</v>
      </c>
      <c r="AX477" s="36">
        <f t="shared" ca="1" si="961"/>
        <v>0</v>
      </c>
      <c r="AY477" s="36">
        <f t="shared" ca="1" si="962"/>
        <v>0</v>
      </c>
      <c r="AZ477" s="36">
        <f t="shared" ca="1" si="963"/>
        <v>0</v>
      </c>
      <c r="BA477" s="36">
        <f t="shared" ca="1" si="964"/>
        <v>0</v>
      </c>
      <c r="BB477" s="36">
        <f t="shared" ca="1" si="964"/>
        <v>0</v>
      </c>
      <c r="BC477" s="30"/>
    </row>
    <row r="478" spans="1:55" x14ac:dyDescent="0.25">
      <c r="A478" s="32"/>
      <c r="B478" s="35" t="s">
        <v>77</v>
      </c>
      <c r="C478" s="36">
        <f t="shared" ca="1" si="942"/>
        <v>0</v>
      </c>
      <c r="D478" s="36">
        <f t="shared" ca="1" si="943"/>
        <v>0</v>
      </c>
      <c r="E478" s="36">
        <f t="shared" ca="1" si="944"/>
        <v>0</v>
      </c>
      <c r="F478" s="36">
        <f t="shared" ca="1" si="945"/>
        <v>0</v>
      </c>
      <c r="G478" s="36">
        <f t="shared" ca="1" si="946"/>
        <v>0</v>
      </c>
      <c r="H478" s="36">
        <f t="shared" ca="1" si="947"/>
        <v>0</v>
      </c>
      <c r="I478" s="36">
        <f t="shared" ca="1" si="948"/>
        <v>0</v>
      </c>
      <c r="J478" s="36">
        <f t="shared" ca="1" si="949"/>
        <v>0</v>
      </c>
      <c r="K478" s="36">
        <f t="shared" ca="1" si="950"/>
        <v>0</v>
      </c>
      <c r="L478" s="36">
        <f t="shared" ca="1" si="951"/>
        <v>0</v>
      </c>
      <c r="M478" s="36">
        <f t="shared" ca="1" si="952"/>
        <v>0</v>
      </c>
      <c r="N478" s="36" t="str">
        <f>IFERROR(AQ172-AQ$107,"")</f>
        <v/>
      </c>
      <c r="O478" s="32"/>
      <c r="P478" s="35" t="s">
        <v>77</v>
      </c>
      <c r="Q478" s="36">
        <f t="shared" ca="1" si="953"/>
        <v>0</v>
      </c>
      <c r="R478" s="36">
        <f t="shared" ca="1" si="965"/>
        <v>0</v>
      </c>
      <c r="S478" s="36">
        <f t="shared" ca="1" si="966"/>
        <v>0</v>
      </c>
      <c r="T478" s="36">
        <f t="shared" ca="1" si="967"/>
        <v>0</v>
      </c>
      <c r="U478" s="36">
        <f t="shared" ca="1" si="968"/>
        <v>0</v>
      </c>
      <c r="V478" s="36">
        <f t="shared" ca="1" si="969"/>
        <v>0</v>
      </c>
      <c r="W478" s="36">
        <f t="shared" ca="1" si="970"/>
        <v>0</v>
      </c>
      <c r="X478" s="36">
        <f t="shared" ca="1" si="971"/>
        <v>0</v>
      </c>
      <c r="Y478" s="36">
        <f t="shared" ca="1" si="972"/>
        <v>0</v>
      </c>
      <c r="Z478" s="36">
        <f t="shared" ca="1" si="972"/>
        <v>0</v>
      </c>
      <c r="AA478" s="39"/>
      <c r="AB478" s="39"/>
      <c r="AC478" s="32">
        <v>65</v>
      </c>
      <c r="AD478" s="35" t="str">
        <f t="shared" ref="AD478:AD509" si="974">IF(AD377="","",AD377)</f>
        <v/>
      </c>
      <c r="AE478" s="36">
        <f>IF(AD478="",0,IF(Analyse!$H$117=$C$312,SUM(BEREGNING!Q478:Z478),IF(Analyse!$H$117=$D$312,SUM(BEREGNING!R478:Z478),IF(Analyse!$H$117=$E$312,SUM(BEREGNING!S478:Z478),IF(Analyse!$H$117=$F$312,SUM(BEREGNING!T478:Z478),IF(Analyse!$H$117=$G$312,SUM(BEREGNING!U478:Z478),IF(Analyse!$H$117=$H$312,SUM(BEREGNING!V478:Z478),IF(Analyse!$H$117=$I$312,SUM(BEREGNING!W478:Z478),IF(Analyse!$H$117=$J$312,SUM(BEREGNING!X478:Z478),IF(Analyse!$H$117=$K$312,SUM(BEREGNING!Z478),""))))))))))</f>
        <v>0</v>
      </c>
      <c r="AF478" s="29"/>
      <c r="AG478" s="29"/>
      <c r="AH478" s="29"/>
      <c r="AI478" s="29"/>
      <c r="AJ478" s="29"/>
      <c r="AK478" s="29"/>
      <c r="AL478" s="29"/>
      <c r="AM478" s="29"/>
      <c r="AN478" s="29"/>
      <c r="AO478" s="29"/>
      <c r="AP478" s="29"/>
      <c r="AQ478" s="36">
        <f t="shared" si="954"/>
        <v>0</v>
      </c>
      <c r="AR478" s="36">
        <f t="shared" ca="1" si="955"/>
        <v>0</v>
      </c>
      <c r="AS478" s="36">
        <f t="shared" ca="1" si="956"/>
        <v>0</v>
      </c>
      <c r="AT478" s="36">
        <f t="shared" ca="1" si="957"/>
        <v>0</v>
      </c>
      <c r="AU478" s="36">
        <f t="shared" ca="1" si="958"/>
        <v>0</v>
      </c>
      <c r="AV478" s="36">
        <f t="shared" ca="1" si="959"/>
        <v>0</v>
      </c>
      <c r="AW478" s="36">
        <f t="shared" ca="1" si="960"/>
        <v>0</v>
      </c>
      <c r="AX478" s="36">
        <f t="shared" ca="1" si="961"/>
        <v>0</v>
      </c>
      <c r="AY478" s="36">
        <f t="shared" ca="1" si="962"/>
        <v>0</v>
      </c>
      <c r="AZ478" s="36">
        <f t="shared" ca="1" si="963"/>
        <v>0</v>
      </c>
      <c r="BA478" s="36">
        <f t="shared" ca="1" si="964"/>
        <v>0</v>
      </c>
      <c r="BB478" s="36">
        <f t="shared" ca="1" si="964"/>
        <v>0</v>
      </c>
      <c r="BC478" s="30"/>
    </row>
    <row r="479" spans="1:55" x14ac:dyDescent="0.25">
      <c r="A479" s="32"/>
      <c r="B479" s="35" t="s">
        <v>78</v>
      </c>
      <c r="C479" s="36">
        <f t="shared" ref="C479:C511" ca="1" si="975">IFERROR(AE173-AE$107,"")</f>
        <v>0</v>
      </c>
      <c r="D479" s="36">
        <f t="shared" ref="D479:D511" ca="1" si="976">IFERROR(AF173-AF$107,"")</f>
        <v>0</v>
      </c>
      <c r="E479" s="36">
        <f t="shared" ref="E479:E511" ca="1" si="977">IFERROR(AG173-AG$107,"")</f>
        <v>0</v>
      </c>
      <c r="F479" s="36">
        <f t="shared" ref="F479:F511" ca="1" si="978">IFERROR(AH173-AH$107,"")</f>
        <v>0</v>
      </c>
      <c r="G479" s="36">
        <f t="shared" ref="G479:G511" ca="1" si="979">IFERROR(AI173-AI$107,"")</f>
        <v>0</v>
      </c>
      <c r="H479" s="36">
        <f t="shared" ref="H479:H511" ca="1" si="980">IFERROR(AJ173-AJ$107,"")</f>
        <v>0</v>
      </c>
      <c r="I479" s="36">
        <f t="shared" ref="I479:I511" ca="1" si="981">IFERROR(AK173-AK$107,"")</f>
        <v>0</v>
      </c>
      <c r="J479" s="36">
        <f t="shared" ref="J479:J511" ca="1" si="982">IFERROR(AL173-AL$107,"")</f>
        <v>0</v>
      </c>
      <c r="K479" s="36">
        <f t="shared" ref="K479:K511" ca="1" si="983">IFERROR(AM173-AM$107,"")</f>
        <v>0</v>
      </c>
      <c r="L479" s="36">
        <f t="shared" ref="L479:L511" ca="1" si="984">IFERROR(AN173-AN$107,"")</f>
        <v>0</v>
      </c>
      <c r="M479" s="36">
        <f t="shared" ref="M479:M511" ca="1" si="985">IFERROR(AO173-AO$107,"")</f>
        <v>0</v>
      </c>
      <c r="N479" s="36" t="str">
        <f>IFERROR(AQ173-AQ$107,"")</f>
        <v/>
      </c>
      <c r="O479" s="32"/>
      <c r="P479" s="35" t="s">
        <v>78</v>
      </c>
      <c r="Q479" s="36">
        <f t="shared" ref="Q479:Q511" ca="1" si="986">IFERROR(D479-C479,"")</f>
        <v>0</v>
      </c>
      <c r="R479" s="36">
        <f t="shared" ca="1" si="965"/>
        <v>0</v>
      </c>
      <c r="S479" s="36">
        <f t="shared" ca="1" si="966"/>
        <v>0</v>
      </c>
      <c r="T479" s="36">
        <f t="shared" ca="1" si="967"/>
        <v>0</v>
      </c>
      <c r="U479" s="36">
        <f t="shared" ca="1" si="968"/>
        <v>0</v>
      </c>
      <c r="V479" s="36">
        <f t="shared" ca="1" si="969"/>
        <v>0</v>
      </c>
      <c r="W479" s="36">
        <f t="shared" ca="1" si="970"/>
        <v>0</v>
      </c>
      <c r="X479" s="36">
        <f t="shared" ca="1" si="971"/>
        <v>0</v>
      </c>
      <c r="Y479" s="36">
        <f t="shared" ca="1" si="972"/>
        <v>0</v>
      </c>
      <c r="Z479" s="36">
        <f t="shared" ca="1" si="972"/>
        <v>0</v>
      </c>
      <c r="AA479" s="39"/>
      <c r="AB479" s="39"/>
      <c r="AC479" s="32">
        <v>66</v>
      </c>
      <c r="AD479" s="35" t="str">
        <f t="shared" si="974"/>
        <v/>
      </c>
      <c r="AE479" s="36">
        <f>IF(AD479="",0,IF(Analyse!$H$117=$C$312,SUM(BEREGNING!Q479:Z479),IF(Analyse!$H$117=$D$312,SUM(BEREGNING!R479:Z479),IF(Analyse!$H$117=$E$312,SUM(BEREGNING!S479:Z479),IF(Analyse!$H$117=$F$312,SUM(BEREGNING!T479:Z479),IF(Analyse!$H$117=$G$312,SUM(BEREGNING!U479:Z479),IF(Analyse!$H$117=$H$312,SUM(BEREGNING!V479:Z479),IF(Analyse!$H$117=$I$312,SUM(BEREGNING!W479:Z479),IF(Analyse!$H$117=$J$312,SUM(BEREGNING!X479:Z479),IF(Analyse!$H$117=$K$312,SUM(BEREGNING!Z479),""))))))))))</f>
        <v>0</v>
      </c>
      <c r="AF479" s="29"/>
      <c r="AG479" s="29"/>
      <c r="AH479" s="29"/>
      <c r="AI479" s="29"/>
      <c r="AJ479" s="29"/>
      <c r="AK479" s="29"/>
      <c r="AL479" s="29"/>
      <c r="AM479" s="29"/>
      <c r="AN479" s="29"/>
      <c r="AO479" s="29"/>
      <c r="AP479" s="29"/>
      <c r="AQ479" s="36">
        <f t="shared" ref="AQ479:AQ511" si="987">AE479</f>
        <v>0</v>
      </c>
      <c r="AR479" s="36">
        <f t="shared" ref="AR479:AR511" ca="1" si="988">IF($AQ479="","",AE173)</f>
        <v>0</v>
      </c>
      <c r="AS479" s="36">
        <f t="shared" ref="AS479:AS511" ca="1" si="989">IF($AQ479="","",AF173)</f>
        <v>0</v>
      </c>
      <c r="AT479" s="36">
        <f t="shared" ref="AT479:AT511" ca="1" si="990">IF($AQ479="","",AG173)</f>
        <v>0</v>
      </c>
      <c r="AU479" s="36">
        <f t="shared" ref="AU479:AU511" ca="1" si="991">IF($AQ479="","",AH173)</f>
        <v>0</v>
      </c>
      <c r="AV479" s="36">
        <f t="shared" ref="AV479:AV511" ca="1" si="992">IF($AQ479="","",AI173)</f>
        <v>0</v>
      </c>
      <c r="AW479" s="36">
        <f t="shared" ref="AW479:AW511" ca="1" si="993">IF($AQ479="","",AJ173)</f>
        <v>0</v>
      </c>
      <c r="AX479" s="36">
        <f t="shared" ref="AX479:AX511" ca="1" si="994">IF($AQ479="","",AK173)</f>
        <v>0</v>
      </c>
      <c r="AY479" s="36">
        <f t="shared" ref="AY479:AY511" ca="1" si="995">IF($AQ479="","",AL173)</f>
        <v>0</v>
      </c>
      <c r="AZ479" s="36">
        <f t="shared" ref="AZ479:AZ511" ca="1" si="996">IF($AQ479="","",AM173)</f>
        <v>0</v>
      </c>
      <c r="BA479" s="36">
        <f t="shared" ref="BA479:BB511" ca="1" si="997">IF($AQ479="","",AN173)</f>
        <v>0</v>
      </c>
      <c r="BB479" s="36">
        <f t="shared" ca="1" si="997"/>
        <v>0</v>
      </c>
      <c r="BC479" s="30"/>
    </row>
    <row r="480" spans="1:55" x14ac:dyDescent="0.25">
      <c r="A480" s="32"/>
      <c r="B480" s="35" t="s">
        <v>79</v>
      </c>
      <c r="C480" s="36">
        <f t="shared" ca="1" si="975"/>
        <v>0</v>
      </c>
      <c r="D480" s="36">
        <f t="shared" ca="1" si="976"/>
        <v>0</v>
      </c>
      <c r="E480" s="36">
        <f t="shared" ca="1" si="977"/>
        <v>0</v>
      </c>
      <c r="F480" s="36">
        <f t="shared" ca="1" si="978"/>
        <v>0</v>
      </c>
      <c r="G480" s="36">
        <f t="shared" ca="1" si="979"/>
        <v>0</v>
      </c>
      <c r="H480" s="36">
        <f t="shared" ca="1" si="980"/>
        <v>0</v>
      </c>
      <c r="I480" s="36">
        <f t="shared" ca="1" si="981"/>
        <v>0</v>
      </c>
      <c r="J480" s="36">
        <f t="shared" ca="1" si="982"/>
        <v>0</v>
      </c>
      <c r="K480" s="36">
        <f t="shared" ca="1" si="983"/>
        <v>0</v>
      </c>
      <c r="L480" s="36">
        <f t="shared" ca="1" si="984"/>
        <v>0</v>
      </c>
      <c r="M480" s="36">
        <f t="shared" ca="1" si="985"/>
        <v>0</v>
      </c>
      <c r="N480" s="36" t="str">
        <f>IFERROR(AQ174-AQ$107,"")</f>
        <v/>
      </c>
      <c r="O480" s="32"/>
      <c r="P480" s="35" t="s">
        <v>79</v>
      </c>
      <c r="Q480" s="36">
        <f t="shared" ca="1" si="986"/>
        <v>0</v>
      </c>
      <c r="R480" s="36">
        <f t="shared" ca="1" si="965"/>
        <v>0</v>
      </c>
      <c r="S480" s="36">
        <f t="shared" ca="1" si="966"/>
        <v>0</v>
      </c>
      <c r="T480" s="36">
        <f t="shared" ca="1" si="967"/>
        <v>0</v>
      </c>
      <c r="U480" s="36">
        <f t="shared" ca="1" si="968"/>
        <v>0</v>
      </c>
      <c r="V480" s="36">
        <f t="shared" ca="1" si="969"/>
        <v>0</v>
      </c>
      <c r="W480" s="36">
        <f t="shared" ca="1" si="970"/>
        <v>0</v>
      </c>
      <c r="X480" s="36">
        <f t="shared" ca="1" si="971"/>
        <v>0</v>
      </c>
      <c r="Y480" s="36">
        <f t="shared" ca="1" si="972"/>
        <v>0</v>
      </c>
      <c r="Z480" s="36">
        <f t="shared" ca="1" si="972"/>
        <v>0</v>
      </c>
      <c r="AA480" s="39"/>
      <c r="AB480" s="39"/>
      <c r="AC480" s="32">
        <v>67</v>
      </c>
      <c r="AD480" s="35" t="str">
        <f t="shared" si="974"/>
        <v/>
      </c>
      <c r="AE480" s="36">
        <f>IF(AD480="",0,IF(Analyse!$H$117=$C$312,SUM(BEREGNING!Q480:Z480),IF(Analyse!$H$117=$D$312,SUM(BEREGNING!R480:Z480),IF(Analyse!$H$117=$E$312,SUM(BEREGNING!S480:Z480),IF(Analyse!$H$117=$F$312,SUM(BEREGNING!T480:Z480),IF(Analyse!$H$117=$G$312,SUM(BEREGNING!U480:Z480),IF(Analyse!$H$117=$H$312,SUM(BEREGNING!V480:Z480),IF(Analyse!$H$117=$I$312,SUM(BEREGNING!W480:Z480),IF(Analyse!$H$117=$J$312,SUM(BEREGNING!X480:Z480),IF(Analyse!$H$117=$K$312,SUM(BEREGNING!Z480),""))))))))))</f>
        <v>0</v>
      </c>
      <c r="AF480" s="29"/>
      <c r="AG480" s="29"/>
      <c r="AH480" s="29"/>
      <c r="AI480" s="29"/>
      <c r="AJ480" s="29"/>
      <c r="AK480" s="29"/>
      <c r="AL480" s="29"/>
      <c r="AM480" s="29"/>
      <c r="AN480" s="29"/>
      <c r="AO480" s="29"/>
      <c r="AP480" s="29"/>
      <c r="AQ480" s="36">
        <f t="shared" si="987"/>
        <v>0</v>
      </c>
      <c r="AR480" s="36">
        <f t="shared" ca="1" si="988"/>
        <v>0</v>
      </c>
      <c r="AS480" s="36">
        <f t="shared" ca="1" si="989"/>
        <v>0</v>
      </c>
      <c r="AT480" s="36">
        <f t="shared" ca="1" si="990"/>
        <v>0</v>
      </c>
      <c r="AU480" s="36">
        <f t="shared" ca="1" si="991"/>
        <v>0</v>
      </c>
      <c r="AV480" s="36">
        <f t="shared" ca="1" si="992"/>
        <v>0</v>
      </c>
      <c r="AW480" s="36">
        <f t="shared" ca="1" si="993"/>
        <v>0</v>
      </c>
      <c r="AX480" s="36">
        <f t="shared" ca="1" si="994"/>
        <v>0</v>
      </c>
      <c r="AY480" s="36">
        <f t="shared" ca="1" si="995"/>
        <v>0</v>
      </c>
      <c r="AZ480" s="36">
        <f t="shared" ca="1" si="996"/>
        <v>0</v>
      </c>
      <c r="BA480" s="36">
        <f t="shared" ca="1" si="997"/>
        <v>0</v>
      </c>
      <c r="BB480" s="36">
        <f t="shared" ca="1" si="997"/>
        <v>0</v>
      </c>
      <c r="BC480" s="30"/>
    </row>
    <row r="481" spans="1:55" x14ac:dyDescent="0.25">
      <c r="A481" s="32"/>
      <c r="B481" s="35" t="s">
        <v>80</v>
      </c>
      <c r="C481" s="36">
        <f t="shared" ca="1" si="975"/>
        <v>0</v>
      </c>
      <c r="D481" s="36">
        <f t="shared" ca="1" si="976"/>
        <v>0</v>
      </c>
      <c r="E481" s="36">
        <f t="shared" ca="1" si="977"/>
        <v>0</v>
      </c>
      <c r="F481" s="36">
        <f t="shared" ca="1" si="978"/>
        <v>0</v>
      </c>
      <c r="G481" s="36">
        <f t="shared" ca="1" si="979"/>
        <v>0</v>
      </c>
      <c r="H481" s="36">
        <f t="shared" ca="1" si="980"/>
        <v>0</v>
      </c>
      <c r="I481" s="36">
        <f t="shared" ca="1" si="981"/>
        <v>0</v>
      </c>
      <c r="J481" s="36">
        <f t="shared" ca="1" si="982"/>
        <v>0</v>
      </c>
      <c r="K481" s="36">
        <f t="shared" ca="1" si="983"/>
        <v>0</v>
      </c>
      <c r="L481" s="36">
        <f t="shared" ca="1" si="984"/>
        <v>0</v>
      </c>
      <c r="M481" s="36">
        <f t="shared" ca="1" si="985"/>
        <v>0</v>
      </c>
      <c r="N481" s="36" t="str">
        <f>IFERROR(AQ175-AQ$107,"")</f>
        <v/>
      </c>
      <c r="O481" s="32"/>
      <c r="P481" s="35" t="s">
        <v>80</v>
      </c>
      <c r="Q481" s="36">
        <f t="shared" ca="1" si="986"/>
        <v>0</v>
      </c>
      <c r="R481" s="36">
        <f t="shared" ca="1" si="965"/>
        <v>0</v>
      </c>
      <c r="S481" s="36">
        <f t="shared" ca="1" si="966"/>
        <v>0</v>
      </c>
      <c r="T481" s="36">
        <f t="shared" ca="1" si="967"/>
        <v>0</v>
      </c>
      <c r="U481" s="36">
        <f t="shared" ca="1" si="968"/>
        <v>0</v>
      </c>
      <c r="V481" s="36">
        <f t="shared" ca="1" si="969"/>
        <v>0</v>
      </c>
      <c r="W481" s="36">
        <f t="shared" ca="1" si="970"/>
        <v>0</v>
      </c>
      <c r="X481" s="36">
        <f t="shared" ca="1" si="971"/>
        <v>0</v>
      </c>
      <c r="Y481" s="36">
        <f t="shared" ca="1" si="972"/>
        <v>0</v>
      </c>
      <c r="Z481" s="36">
        <f t="shared" ca="1" si="972"/>
        <v>0</v>
      </c>
      <c r="AA481" s="39"/>
      <c r="AB481" s="39"/>
      <c r="AC481" s="32">
        <v>68</v>
      </c>
      <c r="AD481" s="35" t="str">
        <f t="shared" si="974"/>
        <v/>
      </c>
      <c r="AE481" s="36">
        <f>IF(AD481="",0,IF(Analyse!$H$117=$C$312,SUM(BEREGNING!Q481:Z481),IF(Analyse!$H$117=$D$312,SUM(BEREGNING!R481:Z481),IF(Analyse!$H$117=$E$312,SUM(BEREGNING!S481:Z481),IF(Analyse!$H$117=$F$312,SUM(BEREGNING!T481:Z481),IF(Analyse!$H$117=$G$312,SUM(BEREGNING!U481:Z481),IF(Analyse!$H$117=$H$312,SUM(BEREGNING!V481:Z481),IF(Analyse!$H$117=$I$312,SUM(BEREGNING!W481:Z481),IF(Analyse!$H$117=$J$312,SUM(BEREGNING!X481:Z481),IF(Analyse!$H$117=$K$312,SUM(BEREGNING!Z481),""))))))))))</f>
        <v>0</v>
      </c>
      <c r="AF481" s="29"/>
      <c r="AG481" s="29"/>
      <c r="AH481" s="29"/>
      <c r="AI481" s="29"/>
      <c r="AJ481" s="29"/>
      <c r="AK481" s="29"/>
      <c r="AL481" s="29"/>
      <c r="AM481" s="29"/>
      <c r="AN481" s="29"/>
      <c r="AO481" s="29"/>
      <c r="AP481" s="29"/>
      <c r="AQ481" s="36">
        <f t="shared" si="987"/>
        <v>0</v>
      </c>
      <c r="AR481" s="36">
        <f t="shared" ca="1" si="988"/>
        <v>0</v>
      </c>
      <c r="AS481" s="36">
        <f t="shared" ca="1" si="989"/>
        <v>0</v>
      </c>
      <c r="AT481" s="36">
        <f t="shared" ca="1" si="990"/>
        <v>0</v>
      </c>
      <c r="AU481" s="36">
        <f t="shared" ca="1" si="991"/>
        <v>0</v>
      </c>
      <c r="AV481" s="36">
        <f t="shared" ca="1" si="992"/>
        <v>0</v>
      </c>
      <c r="AW481" s="36">
        <f t="shared" ca="1" si="993"/>
        <v>0</v>
      </c>
      <c r="AX481" s="36">
        <f t="shared" ca="1" si="994"/>
        <v>0</v>
      </c>
      <c r="AY481" s="36">
        <f t="shared" ca="1" si="995"/>
        <v>0</v>
      </c>
      <c r="AZ481" s="36">
        <f t="shared" ca="1" si="996"/>
        <v>0</v>
      </c>
      <c r="BA481" s="36">
        <f t="shared" ca="1" si="997"/>
        <v>0</v>
      </c>
      <c r="BB481" s="36">
        <f t="shared" ca="1" si="997"/>
        <v>0</v>
      </c>
      <c r="BC481" s="30"/>
    </row>
    <row r="482" spans="1:55" x14ac:dyDescent="0.25">
      <c r="A482" s="32"/>
      <c r="B482" s="35" t="s">
        <v>81</v>
      </c>
      <c r="C482" s="36">
        <f t="shared" ca="1" si="975"/>
        <v>0</v>
      </c>
      <c r="D482" s="36">
        <f t="shared" ca="1" si="976"/>
        <v>0</v>
      </c>
      <c r="E482" s="36">
        <f t="shared" ca="1" si="977"/>
        <v>0</v>
      </c>
      <c r="F482" s="36">
        <f t="shared" ca="1" si="978"/>
        <v>0</v>
      </c>
      <c r="G482" s="36">
        <f t="shared" ca="1" si="979"/>
        <v>0</v>
      </c>
      <c r="H482" s="36">
        <f t="shared" ca="1" si="980"/>
        <v>0</v>
      </c>
      <c r="I482" s="36">
        <f t="shared" ca="1" si="981"/>
        <v>0</v>
      </c>
      <c r="J482" s="36">
        <f t="shared" ca="1" si="982"/>
        <v>0</v>
      </c>
      <c r="K482" s="36">
        <f t="shared" ca="1" si="983"/>
        <v>0</v>
      </c>
      <c r="L482" s="36">
        <f t="shared" ca="1" si="984"/>
        <v>0</v>
      </c>
      <c r="M482" s="36">
        <f t="shared" ca="1" si="985"/>
        <v>0</v>
      </c>
      <c r="N482" s="36" t="str">
        <f>IFERROR(AQ176-AQ$107,"")</f>
        <v/>
      </c>
      <c r="O482" s="32"/>
      <c r="P482" s="35" t="s">
        <v>81</v>
      </c>
      <c r="Q482" s="36">
        <f t="shared" ca="1" si="986"/>
        <v>0</v>
      </c>
      <c r="R482" s="36">
        <f t="shared" ca="1" si="965"/>
        <v>0</v>
      </c>
      <c r="S482" s="36">
        <f t="shared" ca="1" si="966"/>
        <v>0</v>
      </c>
      <c r="T482" s="36">
        <f t="shared" ca="1" si="967"/>
        <v>0</v>
      </c>
      <c r="U482" s="36">
        <f t="shared" ca="1" si="968"/>
        <v>0</v>
      </c>
      <c r="V482" s="36">
        <f t="shared" ca="1" si="969"/>
        <v>0</v>
      </c>
      <c r="W482" s="36">
        <f t="shared" ca="1" si="970"/>
        <v>0</v>
      </c>
      <c r="X482" s="36">
        <f t="shared" ca="1" si="971"/>
        <v>0</v>
      </c>
      <c r="Y482" s="36">
        <f t="shared" ca="1" si="972"/>
        <v>0</v>
      </c>
      <c r="Z482" s="36">
        <f t="shared" ca="1" si="972"/>
        <v>0</v>
      </c>
      <c r="AA482" s="39"/>
      <c r="AB482" s="39"/>
      <c r="AC482" s="32">
        <v>69</v>
      </c>
      <c r="AD482" s="35" t="str">
        <f t="shared" si="974"/>
        <v/>
      </c>
      <c r="AE482" s="36">
        <f>IF(AD482="",0,IF(Analyse!$H$117=$C$312,SUM(BEREGNING!Q482:Z482),IF(Analyse!$H$117=$D$312,SUM(BEREGNING!R482:Z482),IF(Analyse!$H$117=$E$312,SUM(BEREGNING!S482:Z482),IF(Analyse!$H$117=$F$312,SUM(BEREGNING!T482:Z482),IF(Analyse!$H$117=$G$312,SUM(BEREGNING!U482:Z482),IF(Analyse!$H$117=$H$312,SUM(BEREGNING!V482:Z482),IF(Analyse!$H$117=$I$312,SUM(BEREGNING!W482:Z482),IF(Analyse!$H$117=$J$312,SUM(BEREGNING!X482:Z482),IF(Analyse!$H$117=$K$312,SUM(BEREGNING!Z482),""))))))))))</f>
        <v>0</v>
      </c>
      <c r="AF482" s="29"/>
      <c r="AG482" s="29"/>
      <c r="AH482" s="29"/>
      <c r="AI482" s="29"/>
      <c r="AJ482" s="29"/>
      <c r="AK482" s="29"/>
      <c r="AL482" s="29"/>
      <c r="AM482" s="29"/>
      <c r="AN482" s="29"/>
      <c r="AO482" s="29"/>
      <c r="AP482" s="29"/>
      <c r="AQ482" s="36">
        <f t="shared" si="987"/>
        <v>0</v>
      </c>
      <c r="AR482" s="36">
        <f t="shared" ca="1" si="988"/>
        <v>0</v>
      </c>
      <c r="AS482" s="36">
        <f t="shared" ca="1" si="989"/>
        <v>0</v>
      </c>
      <c r="AT482" s="36">
        <f t="shared" ca="1" si="990"/>
        <v>0</v>
      </c>
      <c r="AU482" s="36">
        <f t="shared" ca="1" si="991"/>
        <v>0</v>
      </c>
      <c r="AV482" s="36">
        <f t="shared" ca="1" si="992"/>
        <v>0</v>
      </c>
      <c r="AW482" s="36">
        <f t="shared" ca="1" si="993"/>
        <v>0</v>
      </c>
      <c r="AX482" s="36">
        <f t="shared" ca="1" si="994"/>
        <v>0</v>
      </c>
      <c r="AY482" s="36">
        <f t="shared" ca="1" si="995"/>
        <v>0</v>
      </c>
      <c r="AZ482" s="36">
        <f t="shared" ca="1" si="996"/>
        <v>0</v>
      </c>
      <c r="BA482" s="36">
        <f t="shared" ca="1" si="997"/>
        <v>0</v>
      </c>
      <c r="BB482" s="36">
        <f t="shared" ca="1" si="997"/>
        <v>0</v>
      </c>
      <c r="BC482" s="30"/>
    </row>
    <row r="483" spans="1:55" x14ac:dyDescent="0.25">
      <c r="A483" s="32"/>
      <c r="B483" s="35" t="s">
        <v>82</v>
      </c>
      <c r="C483" s="36">
        <f t="shared" ca="1" si="975"/>
        <v>0</v>
      </c>
      <c r="D483" s="36">
        <f t="shared" ca="1" si="976"/>
        <v>0</v>
      </c>
      <c r="E483" s="36">
        <f t="shared" ca="1" si="977"/>
        <v>0</v>
      </c>
      <c r="F483" s="36">
        <f t="shared" ca="1" si="978"/>
        <v>0</v>
      </c>
      <c r="G483" s="36">
        <f t="shared" ca="1" si="979"/>
        <v>0</v>
      </c>
      <c r="H483" s="36">
        <f t="shared" ca="1" si="980"/>
        <v>0</v>
      </c>
      <c r="I483" s="36">
        <f t="shared" ca="1" si="981"/>
        <v>0</v>
      </c>
      <c r="J483" s="36">
        <f t="shared" ca="1" si="982"/>
        <v>0</v>
      </c>
      <c r="K483" s="36">
        <f t="shared" ca="1" si="983"/>
        <v>0</v>
      </c>
      <c r="L483" s="36">
        <f t="shared" ca="1" si="984"/>
        <v>0</v>
      </c>
      <c r="M483" s="36">
        <f t="shared" ca="1" si="985"/>
        <v>0</v>
      </c>
      <c r="N483" s="36" t="str">
        <f>IFERROR(AQ177-AQ$107,"")</f>
        <v/>
      </c>
      <c r="O483" s="32"/>
      <c r="P483" s="35" t="s">
        <v>82</v>
      </c>
      <c r="Q483" s="36">
        <f t="shared" ca="1" si="986"/>
        <v>0</v>
      </c>
      <c r="R483" s="36">
        <f t="shared" ca="1" si="965"/>
        <v>0</v>
      </c>
      <c r="S483" s="36">
        <f t="shared" ca="1" si="966"/>
        <v>0</v>
      </c>
      <c r="T483" s="36">
        <f t="shared" ca="1" si="967"/>
        <v>0</v>
      </c>
      <c r="U483" s="36">
        <f t="shared" ca="1" si="968"/>
        <v>0</v>
      </c>
      <c r="V483" s="36">
        <f t="shared" ca="1" si="969"/>
        <v>0</v>
      </c>
      <c r="W483" s="36">
        <f t="shared" ca="1" si="970"/>
        <v>0</v>
      </c>
      <c r="X483" s="36">
        <f t="shared" ca="1" si="971"/>
        <v>0</v>
      </c>
      <c r="Y483" s="36">
        <f t="shared" ca="1" si="972"/>
        <v>0</v>
      </c>
      <c r="Z483" s="36">
        <f t="shared" ca="1" si="972"/>
        <v>0</v>
      </c>
      <c r="AA483" s="39"/>
      <c r="AB483" s="39"/>
      <c r="AC483" s="32">
        <v>70</v>
      </c>
      <c r="AD483" s="35" t="str">
        <f t="shared" si="974"/>
        <v/>
      </c>
      <c r="AE483" s="36">
        <f>IF(AD483="",0,IF(Analyse!$H$117=$C$312,SUM(BEREGNING!Q483:Z483),IF(Analyse!$H$117=$D$312,SUM(BEREGNING!R483:Z483),IF(Analyse!$H$117=$E$312,SUM(BEREGNING!S483:Z483),IF(Analyse!$H$117=$F$312,SUM(BEREGNING!T483:Z483),IF(Analyse!$H$117=$G$312,SUM(BEREGNING!U483:Z483),IF(Analyse!$H$117=$H$312,SUM(BEREGNING!V483:Z483),IF(Analyse!$H$117=$I$312,SUM(BEREGNING!W483:Z483),IF(Analyse!$H$117=$J$312,SUM(BEREGNING!X483:Z483),IF(Analyse!$H$117=$K$312,SUM(BEREGNING!Z483),""))))))))))</f>
        <v>0</v>
      </c>
      <c r="AF483" s="29"/>
      <c r="AG483" s="29"/>
      <c r="AH483" s="29"/>
      <c r="AI483" s="29"/>
      <c r="AJ483" s="29"/>
      <c r="AK483" s="29"/>
      <c r="AL483" s="29"/>
      <c r="AM483" s="29"/>
      <c r="AN483" s="29"/>
      <c r="AO483" s="29"/>
      <c r="AP483" s="29"/>
      <c r="AQ483" s="36">
        <f t="shared" si="987"/>
        <v>0</v>
      </c>
      <c r="AR483" s="36">
        <f t="shared" ca="1" si="988"/>
        <v>0</v>
      </c>
      <c r="AS483" s="36">
        <f t="shared" ca="1" si="989"/>
        <v>0</v>
      </c>
      <c r="AT483" s="36">
        <f t="shared" ca="1" si="990"/>
        <v>0</v>
      </c>
      <c r="AU483" s="36">
        <f t="shared" ca="1" si="991"/>
        <v>0</v>
      </c>
      <c r="AV483" s="36">
        <f t="shared" ca="1" si="992"/>
        <v>0</v>
      </c>
      <c r="AW483" s="36">
        <f t="shared" ca="1" si="993"/>
        <v>0</v>
      </c>
      <c r="AX483" s="36">
        <f t="shared" ca="1" si="994"/>
        <v>0</v>
      </c>
      <c r="AY483" s="36">
        <f t="shared" ca="1" si="995"/>
        <v>0</v>
      </c>
      <c r="AZ483" s="36">
        <f t="shared" ca="1" si="996"/>
        <v>0</v>
      </c>
      <c r="BA483" s="36">
        <f t="shared" ca="1" si="997"/>
        <v>0</v>
      </c>
      <c r="BB483" s="36">
        <f t="shared" ca="1" si="997"/>
        <v>0</v>
      </c>
      <c r="BC483" s="30"/>
    </row>
    <row r="484" spans="1:55" x14ac:dyDescent="0.25">
      <c r="A484" s="32"/>
      <c r="B484" s="35" t="s">
        <v>83</v>
      </c>
      <c r="C484" s="36">
        <f t="shared" ca="1" si="975"/>
        <v>0</v>
      </c>
      <c r="D484" s="36">
        <f t="shared" ca="1" si="976"/>
        <v>0</v>
      </c>
      <c r="E484" s="36">
        <f t="shared" ca="1" si="977"/>
        <v>0</v>
      </c>
      <c r="F484" s="36">
        <f t="shared" ca="1" si="978"/>
        <v>0</v>
      </c>
      <c r="G484" s="36">
        <f t="shared" ca="1" si="979"/>
        <v>0</v>
      </c>
      <c r="H484" s="36">
        <f t="shared" ca="1" si="980"/>
        <v>0</v>
      </c>
      <c r="I484" s="36">
        <f t="shared" ca="1" si="981"/>
        <v>0</v>
      </c>
      <c r="J484" s="36">
        <f t="shared" ca="1" si="982"/>
        <v>0</v>
      </c>
      <c r="K484" s="36">
        <f t="shared" ca="1" si="983"/>
        <v>0</v>
      </c>
      <c r="L484" s="36">
        <f t="shared" ca="1" si="984"/>
        <v>0</v>
      </c>
      <c r="M484" s="36">
        <f t="shared" ca="1" si="985"/>
        <v>0</v>
      </c>
      <c r="N484" s="36" t="str">
        <f>IFERROR(AQ178-AQ$107,"")</f>
        <v/>
      </c>
      <c r="O484" s="32"/>
      <c r="P484" s="35" t="s">
        <v>83</v>
      </c>
      <c r="Q484" s="36">
        <f t="shared" ca="1" si="986"/>
        <v>0</v>
      </c>
      <c r="R484" s="36">
        <f t="shared" ca="1" si="965"/>
        <v>0</v>
      </c>
      <c r="S484" s="36">
        <f t="shared" ca="1" si="966"/>
        <v>0</v>
      </c>
      <c r="T484" s="36">
        <f t="shared" ca="1" si="967"/>
        <v>0</v>
      </c>
      <c r="U484" s="36">
        <f t="shared" ca="1" si="968"/>
        <v>0</v>
      </c>
      <c r="V484" s="36">
        <f t="shared" ca="1" si="969"/>
        <v>0</v>
      </c>
      <c r="W484" s="36">
        <f t="shared" ca="1" si="970"/>
        <v>0</v>
      </c>
      <c r="X484" s="36">
        <f t="shared" ca="1" si="971"/>
        <v>0</v>
      </c>
      <c r="Y484" s="36">
        <f t="shared" ca="1" si="972"/>
        <v>0</v>
      </c>
      <c r="Z484" s="36">
        <f t="shared" ca="1" si="972"/>
        <v>0</v>
      </c>
      <c r="AA484" s="39"/>
      <c r="AB484" s="39"/>
      <c r="AC484" s="32">
        <v>71</v>
      </c>
      <c r="AD484" s="35" t="str">
        <f t="shared" si="974"/>
        <v/>
      </c>
      <c r="AE484" s="36">
        <f>IF(AD484="",0,IF(Analyse!$H$117=$C$312,SUM(BEREGNING!Q484:Z484),IF(Analyse!$H$117=$D$312,SUM(BEREGNING!R484:Z484),IF(Analyse!$H$117=$E$312,SUM(BEREGNING!S484:Z484),IF(Analyse!$H$117=$F$312,SUM(BEREGNING!T484:Z484),IF(Analyse!$H$117=$G$312,SUM(BEREGNING!U484:Z484),IF(Analyse!$H$117=$H$312,SUM(BEREGNING!V484:Z484),IF(Analyse!$H$117=$I$312,SUM(BEREGNING!W484:Z484),IF(Analyse!$H$117=$J$312,SUM(BEREGNING!X484:Z484),IF(Analyse!$H$117=$K$312,SUM(BEREGNING!Z484),""))))))))))</f>
        <v>0</v>
      </c>
      <c r="AF484" s="29"/>
      <c r="AG484" s="29"/>
      <c r="AH484" s="29"/>
      <c r="AI484" s="29"/>
      <c r="AJ484" s="29"/>
      <c r="AK484" s="29"/>
      <c r="AL484" s="29"/>
      <c r="AM484" s="29"/>
      <c r="AN484" s="29"/>
      <c r="AO484" s="29"/>
      <c r="AP484" s="29"/>
      <c r="AQ484" s="36">
        <f t="shared" si="987"/>
        <v>0</v>
      </c>
      <c r="AR484" s="36">
        <f t="shared" ca="1" si="988"/>
        <v>0</v>
      </c>
      <c r="AS484" s="36">
        <f t="shared" ca="1" si="989"/>
        <v>0</v>
      </c>
      <c r="AT484" s="36">
        <f t="shared" ca="1" si="990"/>
        <v>0</v>
      </c>
      <c r="AU484" s="36">
        <f t="shared" ca="1" si="991"/>
        <v>0</v>
      </c>
      <c r="AV484" s="36">
        <f t="shared" ca="1" si="992"/>
        <v>0</v>
      </c>
      <c r="AW484" s="36">
        <f t="shared" ca="1" si="993"/>
        <v>0</v>
      </c>
      <c r="AX484" s="36">
        <f t="shared" ca="1" si="994"/>
        <v>0</v>
      </c>
      <c r="AY484" s="36">
        <f t="shared" ca="1" si="995"/>
        <v>0</v>
      </c>
      <c r="AZ484" s="36">
        <f t="shared" ca="1" si="996"/>
        <v>0</v>
      </c>
      <c r="BA484" s="36">
        <f t="shared" ca="1" si="997"/>
        <v>0</v>
      </c>
      <c r="BB484" s="36">
        <f t="shared" ca="1" si="997"/>
        <v>0</v>
      </c>
      <c r="BC484" s="30"/>
    </row>
    <row r="485" spans="1:55" x14ac:dyDescent="0.25">
      <c r="A485" s="32"/>
      <c r="B485" s="35" t="s">
        <v>84</v>
      </c>
      <c r="C485" s="36">
        <f t="shared" ca="1" si="975"/>
        <v>0</v>
      </c>
      <c r="D485" s="36">
        <f t="shared" ca="1" si="976"/>
        <v>0</v>
      </c>
      <c r="E485" s="36">
        <f t="shared" ca="1" si="977"/>
        <v>0</v>
      </c>
      <c r="F485" s="36">
        <f t="shared" ca="1" si="978"/>
        <v>0</v>
      </c>
      <c r="G485" s="36">
        <f t="shared" ca="1" si="979"/>
        <v>0</v>
      </c>
      <c r="H485" s="36">
        <f t="shared" ca="1" si="980"/>
        <v>0</v>
      </c>
      <c r="I485" s="36">
        <f t="shared" ca="1" si="981"/>
        <v>0</v>
      </c>
      <c r="J485" s="36">
        <f t="shared" ca="1" si="982"/>
        <v>0</v>
      </c>
      <c r="K485" s="36">
        <f t="shared" ca="1" si="983"/>
        <v>0</v>
      </c>
      <c r="L485" s="36">
        <f t="shared" ca="1" si="984"/>
        <v>0</v>
      </c>
      <c r="M485" s="36">
        <f t="shared" ca="1" si="985"/>
        <v>0</v>
      </c>
      <c r="N485" s="36" t="str">
        <f>IFERROR(AQ179-AQ$107,"")</f>
        <v/>
      </c>
      <c r="O485" s="32"/>
      <c r="P485" s="35" t="s">
        <v>84</v>
      </c>
      <c r="Q485" s="36">
        <f t="shared" ca="1" si="986"/>
        <v>0</v>
      </c>
      <c r="R485" s="36">
        <f t="shared" ca="1" si="965"/>
        <v>0</v>
      </c>
      <c r="S485" s="36">
        <f t="shared" ca="1" si="966"/>
        <v>0</v>
      </c>
      <c r="T485" s="36">
        <f t="shared" ca="1" si="967"/>
        <v>0</v>
      </c>
      <c r="U485" s="36">
        <f t="shared" ca="1" si="968"/>
        <v>0</v>
      </c>
      <c r="V485" s="36">
        <f t="shared" ca="1" si="969"/>
        <v>0</v>
      </c>
      <c r="W485" s="36">
        <f t="shared" ca="1" si="970"/>
        <v>0</v>
      </c>
      <c r="X485" s="36">
        <f t="shared" ca="1" si="971"/>
        <v>0</v>
      </c>
      <c r="Y485" s="36">
        <f t="shared" ca="1" si="972"/>
        <v>0</v>
      </c>
      <c r="Z485" s="36">
        <f t="shared" ca="1" si="972"/>
        <v>0</v>
      </c>
      <c r="AA485" s="39"/>
      <c r="AB485" s="39"/>
      <c r="AC485" s="32">
        <v>72</v>
      </c>
      <c r="AD485" s="35" t="str">
        <f t="shared" si="974"/>
        <v/>
      </c>
      <c r="AE485" s="36">
        <f>IF(AD485="",0,IF(Analyse!$H$117=$C$312,SUM(BEREGNING!Q485:Z485),IF(Analyse!$H$117=$D$312,SUM(BEREGNING!R485:Z485),IF(Analyse!$H$117=$E$312,SUM(BEREGNING!S485:Z485),IF(Analyse!$H$117=$F$312,SUM(BEREGNING!T485:Z485),IF(Analyse!$H$117=$G$312,SUM(BEREGNING!U485:Z485),IF(Analyse!$H$117=$H$312,SUM(BEREGNING!V485:Z485),IF(Analyse!$H$117=$I$312,SUM(BEREGNING!W485:Z485),IF(Analyse!$H$117=$J$312,SUM(BEREGNING!X485:Z485),IF(Analyse!$H$117=$K$312,SUM(BEREGNING!Z485),""))))))))))</f>
        <v>0</v>
      </c>
      <c r="AF485" s="29"/>
      <c r="AG485" s="29"/>
      <c r="AH485" s="29"/>
      <c r="AI485" s="29"/>
      <c r="AJ485" s="29"/>
      <c r="AK485" s="29"/>
      <c r="AL485" s="29"/>
      <c r="AM485" s="29"/>
      <c r="AN485" s="29"/>
      <c r="AO485" s="29"/>
      <c r="AP485" s="29"/>
      <c r="AQ485" s="36">
        <f t="shared" si="987"/>
        <v>0</v>
      </c>
      <c r="AR485" s="36">
        <f t="shared" ca="1" si="988"/>
        <v>0</v>
      </c>
      <c r="AS485" s="36">
        <f t="shared" ca="1" si="989"/>
        <v>0</v>
      </c>
      <c r="AT485" s="36">
        <f t="shared" ca="1" si="990"/>
        <v>0</v>
      </c>
      <c r="AU485" s="36">
        <f t="shared" ca="1" si="991"/>
        <v>0</v>
      </c>
      <c r="AV485" s="36">
        <f t="shared" ca="1" si="992"/>
        <v>0</v>
      </c>
      <c r="AW485" s="36">
        <f t="shared" ca="1" si="993"/>
        <v>0</v>
      </c>
      <c r="AX485" s="36">
        <f t="shared" ca="1" si="994"/>
        <v>0</v>
      </c>
      <c r="AY485" s="36">
        <f t="shared" ca="1" si="995"/>
        <v>0</v>
      </c>
      <c r="AZ485" s="36">
        <f t="shared" ca="1" si="996"/>
        <v>0</v>
      </c>
      <c r="BA485" s="36">
        <f t="shared" ca="1" si="997"/>
        <v>0</v>
      </c>
      <c r="BB485" s="36">
        <f t="shared" ca="1" si="997"/>
        <v>0</v>
      </c>
      <c r="BC485" s="30"/>
    </row>
    <row r="486" spans="1:55" x14ac:dyDescent="0.25">
      <c r="A486" s="32"/>
      <c r="B486" s="35" t="s">
        <v>85</v>
      </c>
      <c r="C486" s="36">
        <f t="shared" ca="1" si="975"/>
        <v>0</v>
      </c>
      <c r="D486" s="36">
        <f t="shared" ca="1" si="976"/>
        <v>0</v>
      </c>
      <c r="E486" s="36">
        <f t="shared" ca="1" si="977"/>
        <v>0</v>
      </c>
      <c r="F486" s="36">
        <f t="shared" ca="1" si="978"/>
        <v>0</v>
      </c>
      <c r="G486" s="36">
        <f t="shared" ca="1" si="979"/>
        <v>0</v>
      </c>
      <c r="H486" s="36">
        <f t="shared" ca="1" si="980"/>
        <v>0</v>
      </c>
      <c r="I486" s="36">
        <f t="shared" ca="1" si="981"/>
        <v>0</v>
      </c>
      <c r="J486" s="36">
        <f t="shared" ca="1" si="982"/>
        <v>0</v>
      </c>
      <c r="K486" s="36">
        <f t="shared" ca="1" si="983"/>
        <v>0</v>
      </c>
      <c r="L486" s="36">
        <f t="shared" ca="1" si="984"/>
        <v>0</v>
      </c>
      <c r="M486" s="36">
        <f t="shared" ca="1" si="985"/>
        <v>0</v>
      </c>
      <c r="N486" s="36" t="str">
        <f>IFERROR(AQ180-AQ$107,"")</f>
        <v/>
      </c>
      <c r="O486" s="32"/>
      <c r="P486" s="35" t="s">
        <v>85</v>
      </c>
      <c r="Q486" s="36">
        <f t="shared" ca="1" si="986"/>
        <v>0</v>
      </c>
      <c r="R486" s="36">
        <f t="shared" ca="1" si="965"/>
        <v>0</v>
      </c>
      <c r="S486" s="36">
        <f t="shared" ca="1" si="966"/>
        <v>0</v>
      </c>
      <c r="T486" s="36">
        <f t="shared" ca="1" si="967"/>
        <v>0</v>
      </c>
      <c r="U486" s="36">
        <f t="shared" ca="1" si="968"/>
        <v>0</v>
      </c>
      <c r="V486" s="36">
        <f t="shared" ca="1" si="969"/>
        <v>0</v>
      </c>
      <c r="W486" s="36">
        <f t="shared" ca="1" si="970"/>
        <v>0</v>
      </c>
      <c r="X486" s="36">
        <f t="shared" ca="1" si="971"/>
        <v>0</v>
      </c>
      <c r="Y486" s="36">
        <f t="shared" ca="1" si="972"/>
        <v>0</v>
      </c>
      <c r="Z486" s="36">
        <f t="shared" ca="1" si="972"/>
        <v>0</v>
      </c>
      <c r="AA486" s="39"/>
      <c r="AB486" s="39"/>
      <c r="AC486" s="32">
        <v>73</v>
      </c>
      <c r="AD486" s="35" t="str">
        <f t="shared" si="974"/>
        <v/>
      </c>
      <c r="AE486" s="36">
        <f>IF(AD486="",0,IF(Analyse!$H$117=$C$312,SUM(BEREGNING!Q486:Z486),IF(Analyse!$H$117=$D$312,SUM(BEREGNING!R486:Z486),IF(Analyse!$H$117=$E$312,SUM(BEREGNING!S486:Z486),IF(Analyse!$H$117=$F$312,SUM(BEREGNING!T486:Z486),IF(Analyse!$H$117=$G$312,SUM(BEREGNING!U486:Z486),IF(Analyse!$H$117=$H$312,SUM(BEREGNING!V486:Z486),IF(Analyse!$H$117=$I$312,SUM(BEREGNING!W486:Z486),IF(Analyse!$H$117=$J$312,SUM(BEREGNING!X486:Z486),IF(Analyse!$H$117=$K$312,SUM(BEREGNING!Z486),""))))))))))</f>
        <v>0</v>
      </c>
      <c r="AF486" s="29"/>
      <c r="AG486" s="29"/>
      <c r="AH486" s="29"/>
      <c r="AI486" s="29"/>
      <c r="AJ486" s="29"/>
      <c r="AK486" s="29"/>
      <c r="AL486" s="29"/>
      <c r="AM486" s="29"/>
      <c r="AN486" s="29"/>
      <c r="AO486" s="29"/>
      <c r="AP486" s="29"/>
      <c r="AQ486" s="36">
        <f t="shared" si="987"/>
        <v>0</v>
      </c>
      <c r="AR486" s="36">
        <f t="shared" ca="1" si="988"/>
        <v>0</v>
      </c>
      <c r="AS486" s="36">
        <f t="shared" ca="1" si="989"/>
        <v>0</v>
      </c>
      <c r="AT486" s="36">
        <f t="shared" ca="1" si="990"/>
        <v>0</v>
      </c>
      <c r="AU486" s="36">
        <f t="shared" ca="1" si="991"/>
        <v>0</v>
      </c>
      <c r="AV486" s="36">
        <f t="shared" ca="1" si="992"/>
        <v>0</v>
      </c>
      <c r="AW486" s="36">
        <f t="shared" ca="1" si="993"/>
        <v>0</v>
      </c>
      <c r="AX486" s="36">
        <f t="shared" ca="1" si="994"/>
        <v>0</v>
      </c>
      <c r="AY486" s="36">
        <f t="shared" ca="1" si="995"/>
        <v>0</v>
      </c>
      <c r="AZ486" s="36">
        <f t="shared" ca="1" si="996"/>
        <v>0</v>
      </c>
      <c r="BA486" s="36">
        <f t="shared" ca="1" si="997"/>
        <v>0</v>
      </c>
      <c r="BB486" s="36">
        <f t="shared" ca="1" si="997"/>
        <v>0</v>
      </c>
      <c r="BC486" s="30"/>
    </row>
    <row r="487" spans="1:55" x14ac:dyDescent="0.25">
      <c r="A487" s="32"/>
      <c r="B487" s="35" t="s">
        <v>86</v>
      </c>
      <c r="C487" s="36">
        <f t="shared" ca="1" si="975"/>
        <v>0</v>
      </c>
      <c r="D487" s="36">
        <f t="shared" ca="1" si="976"/>
        <v>0</v>
      </c>
      <c r="E487" s="36">
        <f t="shared" ca="1" si="977"/>
        <v>0</v>
      </c>
      <c r="F487" s="36">
        <f t="shared" ca="1" si="978"/>
        <v>0</v>
      </c>
      <c r="G487" s="36">
        <f t="shared" ca="1" si="979"/>
        <v>0</v>
      </c>
      <c r="H487" s="36">
        <f t="shared" ca="1" si="980"/>
        <v>0</v>
      </c>
      <c r="I487" s="36">
        <f t="shared" ca="1" si="981"/>
        <v>0</v>
      </c>
      <c r="J487" s="36">
        <f t="shared" ca="1" si="982"/>
        <v>0</v>
      </c>
      <c r="K487" s="36">
        <f t="shared" ca="1" si="983"/>
        <v>0</v>
      </c>
      <c r="L487" s="36">
        <f t="shared" ca="1" si="984"/>
        <v>0</v>
      </c>
      <c r="M487" s="36">
        <f t="shared" ca="1" si="985"/>
        <v>0</v>
      </c>
      <c r="N487" s="36" t="str">
        <f>IFERROR(AQ181-AQ$107,"")</f>
        <v/>
      </c>
      <c r="O487" s="32"/>
      <c r="P487" s="35" t="s">
        <v>86</v>
      </c>
      <c r="Q487" s="36">
        <f t="shared" ca="1" si="986"/>
        <v>0</v>
      </c>
      <c r="R487" s="36">
        <f t="shared" ca="1" si="965"/>
        <v>0</v>
      </c>
      <c r="S487" s="36">
        <f t="shared" ca="1" si="966"/>
        <v>0</v>
      </c>
      <c r="T487" s="36">
        <f t="shared" ca="1" si="967"/>
        <v>0</v>
      </c>
      <c r="U487" s="36">
        <f t="shared" ca="1" si="968"/>
        <v>0</v>
      </c>
      <c r="V487" s="36">
        <f t="shared" ca="1" si="969"/>
        <v>0</v>
      </c>
      <c r="W487" s="36">
        <f t="shared" ca="1" si="970"/>
        <v>0</v>
      </c>
      <c r="X487" s="36">
        <f t="shared" ca="1" si="971"/>
        <v>0</v>
      </c>
      <c r="Y487" s="36">
        <f t="shared" ca="1" si="972"/>
        <v>0</v>
      </c>
      <c r="Z487" s="36">
        <f t="shared" ca="1" si="972"/>
        <v>0</v>
      </c>
      <c r="AA487" s="39"/>
      <c r="AB487" s="39"/>
      <c r="AC487" s="32">
        <v>74</v>
      </c>
      <c r="AD487" s="35" t="str">
        <f t="shared" si="974"/>
        <v/>
      </c>
      <c r="AE487" s="36">
        <f>IF(AD487="",0,IF(Analyse!$H$117=$C$312,SUM(BEREGNING!Q487:Z487),IF(Analyse!$H$117=$D$312,SUM(BEREGNING!R487:Z487),IF(Analyse!$H$117=$E$312,SUM(BEREGNING!S487:Z487),IF(Analyse!$H$117=$F$312,SUM(BEREGNING!T487:Z487),IF(Analyse!$H$117=$G$312,SUM(BEREGNING!U487:Z487),IF(Analyse!$H$117=$H$312,SUM(BEREGNING!V487:Z487),IF(Analyse!$H$117=$I$312,SUM(BEREGNING!W487:Z487),IF(Analyse!$H$117=$J$312,SUM(BEREGNING!X487:Z487),IF(Analyse!$H$117=$K$312,SUM(BEREGNING!Z487),""))))))))))</f>
        <v>0</v>
      </c>
      <c r="AF487" s="29"/>
      <c r="AG487" s="29"/>
      <c r="AH487" s="29"/>
      <c r="AI487" s="29"/>
      <c r="AJ487" s="29"/>
      <c r="AK487" s="29"/>
      <c r="AL487" s="29"/>
      <c r="AM487" s="29"/>
      <c r="AN487" s="29"/>
      <c r="AO487" s="29"/>
      <c r="AP487" s="29"/>
      <c r="AQ487" s="36">
        <f t="shared" si="987"/>
        <v>0</v>
      </c>
      <c r="AR487" s="36">
        <f t="shared" ca="1" si="988"/>
        <v>0</v>
      </c>
      <c r="AS487" s="36">
        <f t="shared" ca="1" si="989"/>
        <v>0</v>
      </c>
      <c r="AT487" s="36">
        <f t="shared" ca="1" si="990"/>
        <v>0</v>
      </c>
      <c r="AU487" s="36">
        <f t="shared" ca="1" si="991"/>
        <v>0</v>
      </c>
      <c r="AV487" s="36">
        <f t="shared" ca="1" si="992"/>
        <v>0</v>
      </c>
      <c r="AW487" s="36">
        <f t="shared" ca="1" si="993"/>
        <v>0</v>
      </c>
      <c r="AX487" s="36">
        <f t="shared" ca="1" si="994"/>
        <v>0</v>
      </c>
      <c r="AY487" s="36">
        <f t="shared" ca="1" si="995"/>
        <v>0</v>
      </c>
      <c r="AZ487" s="36">
        <f t="shared" ca="1" si="996"/>
        <v>0</v>
      </c>
      <c r="BA487" s="36">
        <f t="shared" ca="1" si="997"/>
        <v>0</v>
      </c>
      <c r="BB487" s="36">
        <f t="shared" ca="1" si="997"/>
        <v>0</v>
      </c>
      <c r="BC487" s="30"/>
    </row>
    <row r="488" spans="1:55" x14ac:dyDescent="0.25">
      <c r="A488" s="32"/>
      <c r="B488" s="35" t="s">
        <v>87</v>
      </c>
      <c r="C488" s="36">
        <f t="shared" ca="1" si="975"/>
        <v>0</v>
      </c>
      <c r="D488" s="36">
        <f t="shared" ca="1" si="976"/>
        <v>0</v>
      </c>
      <c r="E488" s="36">
        <f t="shared" ca="1" si="977"/>
        <v>0</v>
      </c>
      <c r="F488" s="36">
        <f t="shared" ca="1" si="978"/>
        <v>0</v>
      </c>
      <c r="G488" s="36">
        <f t="shared" ca="1" si="979"/>
        <v>0</v>
      </c>
      <c r="H488" s="36">
        <f t="shared" ca="1" si="980"/>
        <v>0</v>
      </c>
      <c r="I488" s="36">
        <f t="shared" ca="1" si="981"/>
        <v>0</v>
      </c>
      <c r="J488" s="36">
        <f t="shared" ca="1" si="982"/>
        <v>0</v>
      </c>
      <c r="K488" s="36">
        <f t="shared" ca="1" si="983"/>
        <v>0</v>
      </c>
      <c r="L488" s="36">
        <f t="shared" ca="1" si="984"/>
        <v>0</v>
      </c>
      <c r="M488" s="36">
        <f t="shared" ca="1" si="985"/>
        <v>0</v>
      </c>
      <c r="N488" s="36" t="str">
        <f>IFERROR(AQ182-AQ$107,"")</f>
        <v/>
      </c>
      <c r="O488" s="32"/>
      <c r="P488" s="35" t="s">
        <v>87</v>
      </c>
      <c r="Q488" s="36">
        <f t="shared" ca="1" si="986"/>
        <v>0</v>
      </c>
      <c r="R488" s="36">
        <f t="shared" ca="1" si="965"/>
        <v>0</v>
      </c>
      <c r="S488" s="36">
        <f t="shared" ca="1" si="966"/>
        <v>0</v>
      </c>
      <c r="T488" s="36">
        <f t="shared" ca="1" si="967"/>
        <v>0</v>
      </c>
      <c r="U488" s="36">
        <f t="shared" ca="1" si="968"/>
        <v>0</v>
      </c>
      <c r="V488" s="36">
        <f t="shared" ca="1" si="969"/>
        <v>0</v>
      </c>
      <c r="W488" s="36">
        <f t="shared" ca="1" si="970"/>
        <v>0</v>
      </c>
      <c r="X488" s="36">
        <f t="shared" ca="1" si="971"/>
        <v>0</v>
      </c>
      <c r="Y488" s="36">
        <f t="shared" ca="1" si="972"/>
        <v>0</v>
      </c>
      <c r="Z488" s="36">
        <f t="shared" ca="1" si="972"/>
        <v>0</v>
      </c>
      <c r="AA488" s="39"/>
      <c r="AB488" s="39"/>
      <c r="AC488" s="32">
        <v>75</v>
      </c>
      <c r="AD488" s="35" t="str">
        <f t="shared" si="974"/>
        <v/>
      </c>
      <c r="AE488" s="36">
        <f>IF(AD488="",0,IF(Analyse!$H$117=$C$312,SUM(BEREGNING!Q488:Z488),IF(Analyse!$H$117=$D$312,SUM(BEREGNING!R488:Z488),IF(Analyse!$H$117=$E$312,SUM(BEREGNING!S488:Z488),IF(Analyse!$H$117=$F$312,SUM(BEREGNING!T488:Z488),IF(Analyse!$H$117=$G$312,SUM(BEREGNING!U488:Z488),IF(Analyse!$H$117=$H$312,SUM(BEREGNING!V488:Z488),IF(Analyse!$H$117=$I$312,SUM(BEREGNING!W488:Z488),IF(Analyse!$H$117=$J$312,SUM(BEREGNING!X488:Z488),IF(Analyse!$H$117=$K$312,SUM(BEREGNING!Z488),""))))))))))</f>
        <v>0</v>
      </c>
      <c r="AF488" s="29"/>
      <c r="AG488" s="29"/>
      <c r="AH488" s="29"/>
      <c r="AI488" s="29"/>
      <c r="AJ488" s="29"/>
      <c r="AK488" s="29"/>
      <c r="AL488" s="29"/>
      <c r="AM488" s="29"/>
      <c r="AN488" s="29"/>
      <c r="AO488" s="29"/>
      <c r="AP488" s="29"/>
      <c r="AQ488" s="36">
        <f t="shared" si="987"/>
        <v>0</v>
      </c>
      <c r="AR488" s="36">
        <f t="shared" ca="1" si="988"/>
        <v>0</v>
      </c>
      <c r="AS488" s="36">
        <f t="shared" ca="1" si="989"/>
        <v>0</v>
      </c>
      <c r="AT488" s="36">
        <f t="shared" ca="1" si="990"/>
        <v>0</v>
      </c>
      <c r="AU488" s="36">
        <f t="shared" ca="1" si="991"/>
        <v>0</v>
      </c>
      <c r="AV488" s="36">
        <f t="shared" ca="1" si="992"/>
        <v>0</v>
      </c>
      <c r="AW488" s="36">
        <f t="shared" ca="1" si="993"/>
        <v>0</v>
      </c>
      <c r="AX488" s="36">
        <f t="shared" ca="1" si="994"/>
        <v>0</v>
      </c>
      <c r="AY488" s="36">
        <f t="shared" ca="1" si="995"/>
        <v>0</v>
      </c>
      <c r="AZ488" s="36">
        <f t="shared" ca="1" si="996"/>
        <v>0</v>
      </c>
      <c r="BA488" s="36">
        <f t="shared" ca="1" si="997"/>
        <v>0</v>
      </c>
      <c r="BB488" s="36">
        <f t="shared" ca="1" si="997"/>
        <v>0</v>
      </c>
      <c r="BC488" s="30"/>
    </row>
    <row r="489" spans="1:55" x14ac:dyDescent="0.25">
      <c r="A489" s="32"/>
      <c r="B489" s="35" t="s">
        <v>88</v>
      </c>
      <c r="C489" s="36">
        <f t="shared" ca="1" si="975"/>
        <v>0</v>
      </c>
      <c r="D489" s="36">
        <f t="shared" ca="1" si="976"/>
        <v>0</v>
      </c>
      <c r="E489" s="36">
        <f t="shared" ca="1" si="977"/>
        <v>0</v>
      </c>
      <c r="F489" s="36">
        <f t="shared" ca="1" si="978"/>
        <v>0</v>
      </c>
      <c r="G489" s="36">
        <f t="shared" ca="1" si="979"/>
        <v>0</v>
      </c>
      <c r="H489" s="36">
        <f t="shared" ca="1" si="980"/>
        <v>0</v>
      </c>
      <c r="I489" s="36">
        <f t="shared" ca="1" si="981"/>
        <v>0</v>
      </c>
      <c r="J489" s="36">
        <f t="shared" ca="1" si="982"/>
        <v>0</v>
      </c>
      <c r="K489" s="36">
        <f t="shared" ca="1" si="983"/>
        <v>0</v>
      </c>
      <c r="L489" s="36">
        <f t="shared" ca="1" si="984"/>
        <v>0</v>
      </c>
      <c r="M489" s="36">
        <f t="shared" ca="1" si="985"/>
        <v>0</v>
      </c>
      <c r="N489" s="36" t="str">
        <f>IFERROR(AQ183-AQ$107,"")</f>
        <v/>
      </c>
      <c r="O489" s="32"/>
      <c r="P489" s="35" t="s">
        <v>88</v>
      </c>
      <c r="Q489" s="36">
        <f t="shared" ca="1" si="986"/>
        <v>0</v>
      </c>
      <c r="R489" s="36">
        <f t="shared" ca="1" si="965"/>
        <v>0</v>
      </c>
      <c r="S489" s="36">
        <f t="shared" ca="1" si="966"/>
        <v>0</v>
      </c>
      <c r="T489" s="36">
        <f t="shared" ca="1" si="967"/>
        <v>0</v>
      </c>
      <c r="U489" s="36">
        <f t="shared" ca="1" si="968"/>
        <v>0</v>
      </c>
      <c r="V489" s="36">
        <f t="shared" ca="1" si="969"/>
        <v>0</v>
      </c>
      <c r="W489" s="36">
        <f t="shared" ca="1" si="970"/>
        <v>0</v>
      </c>
      <c r="X489" s="36">
        <f t="shared" ca="1" si="971"/>
        <v>0</v>
      </c>
      <c r="Y489" s="36">
        <f t="shared" ca="1" si="972"/>
        <v>0</v>
      </c>
      <c r="Z489" s="36">
        <f t="shared" ca="1" si="972"/>
        <v>0</v>
      </c>
      <c r="AA489" s="39"/>
      <c r="AB489" s="39"/>
      <c r="AC489" s="32">
        <v>76</v>
      </c>
      <c r="AD489" s="35" t="str">
        <f t="shared" si="974"/>
        <v/>
      </c>
      <c r="AE489" s="36">
        <f>IF(AD489="",0,IF(Analyse!$H$117=$C$312,SUM(BEREGNING!Q489:Z489),IF(Analyse!$H$117=$D$312,SUM(BEREGNING!R489:Z489),IF(Analyse!$H$117=$E$312,SUM(BEREGNING!S489:Z489),IF(Analyse!$H$117=$F$312,SUM(BEREGNING!T489:Z489),IF(Analyse!$H$117=$G$312,SUM(BEREGNING!U489:Z489),IF(Analyse!$H$117=$H$312,SUM(BEREGNING!V489:Z489),IF(Analyse!$H$117=$I$312,SUM(BEREGNING!W489:Z489),IF(Analyse!$H$117=$J$312,SUM(BEREGNING!X489:Z489),IF(Analyse!$H$117=$K$312,SUM(BEREGNING!Z489),""))))))))))</f>
        <v>0</v>
      </c>
      <c r="AF489" s="29"/>
      <c r="AG489" s="29"/>
      <c r="AH489" s="29"/>
      <c r="AI489" s="29"/>
      <c r="AJ489" s="29"/>
      <c r="AK489" s="29"/>
      <c r="AL489" s="29"/>
      <c r="AM489" s="29"/>
      <c r="AN489" s="29"/>
      <c r="AO489" s="29"/>
      <c r="AP489" s="29"/>
      <c r="AQ489" s="36">
        <f t="shared" si="987"/>
        <v>0</v>
      </c>
      <c r="AR489" s="36">
        <f t="shared" ca="1" si="988"/>
        <v>0</v>
      </c>
      <c r="AS489" s="36">
        <f t="shared" ca="1" si="989"/>
        <v>0</v>
      </c>
      <c r="AT489" s="36">
        <f t="shared" ca="1" si="990"/>
        <v>0</v>
      </c>
      <c r="AU489" s="36">
        <f t="shared" ca="1" si="991"/>
        <v>0</v>
      </c>
      <c r="AV489" s="36">
        <f t="shared" ca="1" si="992"/>
        <v>0</v>
      </c>
      <c r="AW489" s="36">
        <f t="shared" ca="1" si="993"/>
        <v>0</v>
      </c>
      <c r="AX489" s="36">
        <f t="shared" ca="1" si="994"/>
        <v>0</v>
      </c>
      <c r="AY489" s="36">
        <f t="shared" ca="1" si="995"/>
        <v>0</v>
      </c>
      <c r="AZ489" s="36">
        <f t="shared" ca="1" si="996"/>
        <v>0</v>
      </c>
      <c r="BA489" s="36">
        <f t="shared" ca="1" si="997"/>
        <v>0</v>
      </c>
      <c r="BB489" s="36">
        <f t="shared" ca="1" si="997"/>
        <v>0</v>
      </c>
      <c r="BC489" s="30"/>
    </row>
    <row r="490" spans="1:55" x14ac:dyDescent="0.25">
      <c r="A490" s="32"/>
      <c r="B490" s="35" t="s">
        <v>89</v>
      </c>
      <c r="C490" s="36">
        <f t="shared" ca="1" si="975"/>
        <v>0</v>
      </c>
      <c r="D490" s="36">
        <f t="shared" ca="1" si="976"/>
        <v>0</v>
      </c>
      <c r="E490" s="36">
        <f t="shared" ca="1" si="977"/>
        <v>0</v>
      </c>
      <c r="F490" s="36">
        <f t="shared" ca="1" si="978"/>
        <v>0</v>
      </c>
      <c r="G490" s="36">
        <f t="shared" ca="1" si="979"/>
        <v>0</v>
      </c>
      <c r="H490" s="36">
        <f t="shared" ca="1" si="980"/>
        <v>0</v>
      </c>
      <c r="I490" s="36">
        <f t="shared" ca="1" si="981"/>
        <v>0</v>
      </c>
      <c r="J490" s="36">
        <f t="shared" ca="1" si="982"/>
        <v>0</v>
      </c>
      <c r="K490" s="36">
        <f t="shared" ca="1" si="983"/>
        <v>0</v>
      </c>
      <c r="L490" s="36">
        <f t="shared" ca="1" si="984"/>
        <v>0</v>
      </c>
      <c r="M490" s="36">
        <f t="shared" ca="1" si="985"/>
        <v>0</v>
      </c>
      <c r="N490" s="36" t="str">
        <f>IFERROR(AQ184-AQ$107,"")</f>
        <v/>
      </c>
      <c r="O490" s="32"/>
      <c r="P490" s="35" t="s">
        <v>89</v>
      </c>
      <c r="Q490" s="36">
        <f t="shared" ca="1" si="986"/>
        <v>0</v>
      </c>
      <c r="R490" s="36">
        <f t="shared" ca="1" si="965"/>
        <v>0</v>
      </c>
      <c r="S490" s="36">
        <f t="shared" ca="1" si="966"/>
        <v>0</v>
      </c>
      <c r="T490" s="36">
        <f t="shared" ca="1" si="967"/>
        <v>0</v>
      </c>
      <c r="U490" s="36">
        <f t="shared" ca="1" si="968"/>
        <v>0</v>
      </c>
      <c r="V490" s="36">
        <f t="shared" ca="1" si="969"/>
        <v>0</v>
      </c>
      <c r="W490" s="36">
        <f t="shared" ca="1" si="970"/>
        <v>0</v>
      </c>
      <c r="X490" s="36">
        <f t="shared" ca="1" si="971"/>
        <v>0</v>
      </c>
      <c r="Y490" s="36">
        <f t="shared" ca="1" si="972"/>
        <v>0</v>
      </c>
      <c r="Z490" s="36">
        <f t="shared" ca="1" si="972"/>
        <v>0</v>
      </c>
      <c r="AA490" s="39"/>
      <c r="AB490" s="39"/>
      <c r="AC490" s="32">
        <v>77</v>
      </c>
      <c r="AD490" s="35" t="str">
        <f t="shared" si="974"/>
        <v/>
      </c>
      <c r="AE490" s="36">
        <f>IF(AD490="",0,IF(Analyse!$H$117=$C$312,SUM(BEREGNING!Q490:Z490),IF(Analyse!$H$117=$D$312,SUM(BEREGNING!R490:Z490),IF(Analyse!$H$117=$E$312,SUM(BEREGNING!S490:Z490),IF(Analyse!$H$117=$F$312,SUM(BEREGNING!T490:Z490),IF(Analyse!$H$117=$G$312,SUM(BEREGNING!U490:Z490),IF(Analyse!$H$117=$H$312,SUM(BEREGNING!V490:Z490),IF(Analyse!$H$117=$I$312,SUM(BEREGNING!W490:Z490),IF(Analyse!$H$117=$J$312,SUM(BEREGNING!X490:Z490),IF(Analyse!$H$117=$K$312,SUM(BEREGNING!Z490),""))))))))))</f>
        <v>0</v>
      </c>
      <c r="AF490" s="29"/>
      <c r="AG490" s="29"/>
      <c r="AH490" s="29"/>
      <c r="AI490" s="29"/>
      <c r="AJ490" s="29"/>
      <c r="AK490" s="29"/>
      <c r="AL490" s="29"/>
      <c r="AM490" s="29"/>
      <c r="AN490" s="29"/>
      <c r="AO490" s="29"/>
      <c r="AP490" s="29"/>
      <c r="AQ490" s="36">
        <f t="shared" si="987"/>
        <v>0</v>
      </c>
      <c r="AR490" s="36">
        <f t="shared" ca="1" si="988"/>
        <v>0</v>
      </c>
      <c r="AS490" s="36">
        <f t="shared" ca="1" si="989"/>
        <v>0</v>
      </c>
      <c r="AT490" s="36">
        <f t="shared" ca="1" si="990"/>
        <v>0</v>
      </c>
      <c r="AU490" s="36">
        <f t="shared" ca="1" si="991"/>
        <v>0</v>
      </c>
      <c r="AV490" s="36">
        <f t="shared" ca="1" si="992"/>
        <v>0</v>
      </c>
      <c r="AW490" s="36">
        <f t="shared" ca="1" si="993"/>
        <v>0</v>
      </c>
      <c r="AX490" s="36">
        <f t="shared" ca="1" si="994"/>
        <v>0</v>
      </c>
      <c r="AY490" s="36">
        <f t="shared" ca="1" si="995"/>
        <v>0</v>
      </c>
      <c r="AZ490" s="36">
        <f t="shared" ca="1" si="996"/>
        <v>0</v>
      </c>
      <c r="BA490" s="36">
        <f t="shared" ca="1" si="997"/>
        <v>0</v>
      </c>
      <c r="BB490" s="36">
        <f t="shared" ca="1" si="997"/>
        <v>0</v>
      </c>
      <c r="BC490" s="30"/>
    </row>
    <row r="491" spans="1:55" x14ac:dyDescent="0.25">
      <c r="A491" s="32"/>
      <c r="B491" s="35" t="s">
        <v>90</v>
      </c>
      <c r="C491" s="36">
        <f t="shared" ca="1" si="975"/>
        <v>0</v>
      </c>
      <c r="D491" s="36">
        <f t="shared" ca="1" si="976"/>
        <v>0</v>
      </c>
      <c r="E491" s="36">
        <f t="shared" ca="1" si="977"/>
        <v>0</v>
      </c>
      <c r="F491" s="36">
        <f t="shared" ca="1" si="978"/>
        <v>0</v>
      </c>
      <c r="G491" s="36">
        <f t="shared" ca="1" si="979"/>
        <v>0</v>
      </c>
      <c r="H491" s="36">
        <f t="shared" ca="1" si="980"/>
        <v>0</v>
      </c>
      <c r="I491" s="36">
        <f t="shared" ca="1" si="981"/>
        <v>0</v>
      </c>
      <c r="J491" s="36">
        <f t="shared" ca="1" si="982"/>
        <v>0</v>
      </c>
      <c r="K491" s="36">
        <f t="shared" ca="1" si="983"/>
        <v>0</v>
      </c>
      <c r="L491" s="36">
        <f t="shared" ca="1" si="984"/>
        <v>0</v>
      </c>
      <c r="M491" s="36">
        <f t="shared" ca="1" si="985"/>
        <v>0</v>
      </c>
      <c r="N491" s="36" t="str">
        <f>IFERROR(AQ185-AQ$107,"")</f>
        <v/>
      </c>
      <c r="O491" s="32"/>
      <c r="P491" s="35" t="s">
        <v>90</v>
      </c>
      <c r="Q491" s="36">
        <f t="shared" ca="1" si="986"/>
        <v>0</v>
      </c>
      <c r="R491" s="36">
        <f t="shared" ca="1" si="965"/>
        <v>0</v>
      </c>
      <c r="S491" s="36">
        <f t="shared" ca="1" si="966"/>
        <v>0</v>
      </c>
      <c r="T491" s="36">
        <f t="shared" ca="1" si="967"/>
        <v>0</v>
      </c>
      <c r="U491" s="36">
        <f t="shared" ca="1" si="968"/>
        <v>0</v>
      </c>
      <c r="V491" s="36">
        <f t="shared" ca="1" si="969"/>
        <v>0</v>
      </c>
      <c r="W491" s="36">
        <f t="shared" ca="1" si="970"/>
        <v>0</v>
      </c>
      <c r="X491" s="36">
        <f t="shared" ca="1" si="971"/>
        <v>0</v>
      </c>
      <c r="Y491" s="36">
        <f t="shared" ca="1" si="972"/>
        <v>0</v>
      </c>
      <c r="Z491" s="36">
        <f t="shared" ca="1" si="972"/>
        <v>0</v>
      </c>
      <c r="AA491" s="39"/>
      <c r="AB491" s="39"/>
      <c r="AC491" s="32">
        <v>78</v>
      </c>
      <c r="AD491" s="35" t="str">
        <f t="shared" si="974"/>
        <v/>
      </c>
      <c r="AE491" s="36">
        <f>IF(AD491="",0,IF(Analyse!$H$117=$C$312,SUM(BEREGNING!Q491:Z491),IF(Analyse!$H$117=$D$312,SUM(BEREGNING!R491:Z491),IF(Analyse!$H$117=$E$312,SUM(BEREGNING!S491:Z491),IF(Analyse!$H$117=$F$312,SUM(BEREGNING!T491:Z491),IF(Analyse!$H$117=$G$312,SUM(BEREGNING!U491:Z491),IF(Analyse!$H$117=$H$312,SUM(BEREGNING!V491:Z491),IF(Analyse!$H$117=$I$312,SUM(BEREGNING!W491:Z491),IF(Analyse!$H$117=$J$312,SUM(BEREGNING!X491:Z491),IF(Analyse!$H$117=$K$312,SUM(BEREGNING!Z491),""))))))))))</f>
        <v>0</v>
      </c>
      <c r="AF491" s="29"/>
      <c r="AG491" s="29"/>
      <c r="AH491" s="29"/>
      <c r="AI491" s="29"/>
      <c r="AJ491" s="29"/>
      <c r="AK491" s="29"/>
      <c r="AL491" s="29"/>
      <c r="AM491" s="29"/>
      <c r="AN491" s="29"/>
      <c r="AO491" s="29"/>
      <c r="AP491" s="29"/>
      <c r="AQ491" s="36">
        <f t="shared" si="987"/>
        <v>0</v>
      </c>
      <c r="AR491" s="36">
        <f t="shared" ca="1" si="988"/>
        <v>0</v>
      </c>
      <c r="AS491" s="36">
        <f t="shared" ca="1" si="989"/>
        <v>0</v>
      </c>
      <c r="AT491" s="36">
        <f t="shared" ca="1" si="990"/>
        <v>0</v>
      </c>
      <c r="AU491" s="36">
        <f t="shared" ca="1" si="991"/>
        <v>0</v>
      </c>
      <c r="AV491" s="36">
        <f t="shared" ca="1" si="992"/>
        <v>0</v>
      </c>
      <c r="AW491" s="36">
        <f t="shared" ca="1" si="993"/>
        <v>0</v>
      </c>
      <c r="AX491" s="36">
        <f t="shared" ca="1" si="994"/>
        <v>0</v>
      </c>
      <c r="AY491" s="36">
        <f t="shared" ca="1" si="995"/>
        <v>0</v>
      </c>
      <c r="AZ491" s="36">
        <f t="shared" ca="1" si="996"/>
        <v>0</v>
      </c>
      <c r="BA491" s="36">
        <f t="shared" ca="1" si="997"/>
        <v>0</v>
      </c>
      <c r="BB491" s="36">
        <f t="shared" ca="1" si="997"/>
        <v>0</v>
      </c>
      <c r="BC491" s="30"/>
    </row>
    <row r="492" spans="1:55" x14ac:dyDescent="0.25">
      <c r="A492" s="32"/>
      <c r="B492" s="35" t="s">
        <v>91</v>
      </c>
      <c r="C492" s="36">
        <f t="shared" ca="1" si="975"/>
        <v>0</v>
      </c>
      <c r="D492" s="36">
        <f t="shared" ca="1" si="976"/>
        <v>0</v>
      </c>
      <c r="E492" s="36">
        <f t="shared" ca="1" si="977"/>
        <v>0</v>
      </c>
      <c r="F492" s="36">
        <f t="shared" ca="1" si="978"/>
        <v>0</v>
      </c>
      <c r="G492" s="36">
        <f t="shared" ca="1" si="979"/>
        <v>0</v>
      </c>
      <c r="H492" s="36">
        <f t="shared" ca="1" si="980"/>
        <v>0</v>
      </c>
      <c r="I492" s="36">
        <f t="shared" ca="1" si="981"/>
        <v>0</v>
      </c>
      <c r="J492" s="36">
        <f t="shared" ca="1" si="982"/>
        <v>0</v>
      </c>
      <c r="K492" s="36">
        <f t="shared" ca="1" si="983"/>
        <v>0</v>
      </c>
      <c r="L492" s="36">
        <f t="shared" ca="1" si="984"/>
        <v>0</v>
      </c>
      <c r="M492" s="36">
        <f t="shared" ca="1" si="985"/>
        <v>0</v>
      </c>
      <c r="N492" s="36" t="str">
        <f>IFERROR(AQ186-AQ$107,"")</f>
        <v/>
      </c>
      <c r="O492" s="32"/>
      <c r="P492" s="35" t="s">
        <v>91</v>
      </c>
      <c r="Q492" s="36">
        <f t="shared" ca="1" si="986"/>
        <v>0</v>
      </c>
      <c r="R492" s="36">
        <f t="shared" ca="1" si="965"/>
        <v>0</v>
      </c>
      <c r="S492" s="36">
        <f t="shared" ca="1" si="966"/>
        <v>0</v>
      </c>
      <c r="T492" s="36">
        <f t="shared" ca="1" si="967"/>
        <v>0</v>
      </c>
      <c r="U492" s="36">
        <f t="shared" ca="1" si="968"/>
        <v>0</v>
      </c>
      <c r="V492" s="36">
        <f t="shared" ca="1" si="969"/>
        <v>0</v>
      </c>
      <c r="W492" s="36">
        <f t="shared" ca="1" si="970"/>
        <v>0</v>
      </c>
      <c r="X492" s="36">
        <f t="shared" ca="1" si="971"/>
        <v>0</v>
      </c>
      <c r="Y492" s="36">
        <f t="shared" ca="1" si="972"/>
        <v>0</v>
      </c>
      <c r="Z492" s="36">
        <f t="shared" ca="1" si="972"/>
        <v>0</v>
      </c>
      <c r="AA492" s="39"/>
      <c r="AB492" s="39"/>
      <c r="AC492" s="32">
        <v>79</v>
      </c>
      <c r="AD492" s="35" t="str">
        <f t="shared" si="974"/>
        <v/>
      </c>
      <c r="AE492" s="36">
        <f>IF(AD492="",0,IF(Analyse!$H$117=$C$312,SUM(BEREGNING!Q492:Z492),IF(Analyse!$H$117=$D$312,SUM(BEREGNING!R492:Z492),IF(Analyse!$H$117=$E$312,SUM(BEREGNING!S492:Z492),IF(Analyse!$H$117=$F$312,SUM(BEREGNING!T492:Z492),IF(Analyse!$H$117=$G$312,SUM(BEREGNING!U492:Z492),IF(Analyse!$H$117=$H$312,SUM(BEREGNING!V492:Z492),IF(Analyse!$H$117=$I$312,SUM(BEREGNING!W492:Z492),IF(Analyse!$H$117=$J$312,SUM(BEREGNING!X492:Z492),IF(Analyse!$H$117=$K$312,SUM(BEREGNING!Z492),""))))))))))</f>
        <v>0</v>
      </c>
      <c r="AF492" s="29"/>
      <c r="AG492" s="29"/>
      <c r="AH492" s="29"/>
      <c r="AI492" s="29"/>
      <c r="AJ492" s="29"/>
      <c r="AK492" s="29"/>
      <c r="AL492" s="29"/>
      <c r="AM492" s="29"/>
      <c r="AN492" s="29"/>
      <c r="AO492" s="29"/>
      <c r="AP492" s="29"/>
      <c r="AQ492" s="36">
        <f t="shared" si="987"/>
        <v>0</v>
      </c>
      <c r="AR492" s="36">
        <f t="shared" ca="1" si="988"/>
        <v>0</v>
      </c>
      <c r="AS492" s="36">
        <f t="shared" ca="1" si="989"/>
        <v>0</v>
      </c>
      <c r="AT492" s="36">
        <f t="shared" ca="1" si="990"/>
        <v>0</v>
      </c>
      <c r="AU492" s="36">
        <f t="shared" ca="1" si="991"/>
        <v>0</v>
      </c>
      <c r="AV492" s="36">
        <f t="shared" ca="1" si="992"/>
        <v>0</v>
      </c>
      <c r="AW492" s="36">
        <f t="shared" ca="1" si="993"/>
        <v>0</v>
      </c>
      <c r="AX492" s="36">
        <f t="shared" ca="1" si="994"/>
        <v>0</v>
      </c>
      <c r="AY492" s="36">
        <f t="shared" ca="1" si="995"/>
        <v>0</v>
      </c>
      <c r="AZ492" s="36">
        <f t="shared" ca="1" si="996"/>
        <v>0</v>
      </c>
      <c r="BA492" s="36">
        <f t="shared" ca="1" si="997"/>
        <v>0</v>
      </c>
      <c r="BB492" s="36">
        <f t="shared" ca="1" si="997"/>
        <v>0</v>
      </c>
      <c r="BC492" s="30"/>
    </row>
    <row r="493" spans="1:55" x14ac:dyDescent="0.25">
      <c r="A493" s="32"/>
      <c r="B493" s="35" t="s">
        <v>92</v>
      </c>
      <c r="C493" s="36">
        <f t="shared" ca="1" si="975"/>
        <v>0</v>
      </c>
      <c r="D493" s="36">
        <f t="shared" ca="1" si="976"/>
        <v>0</v>
      </c>
      <c r="E493" s="36">
        <f t="shared" ca="1" si="977"/>
        <v>0</v>
      </c>
      <c r="F493" s="36">
        <f t="shared" ca="1" si="978"/>
        <v>0</v>
      </c>
      <c r="G493" s="36">
        <f t="shared" ca="1" si="979"/>
        <v>0</v>
      </c>
      <c r="H493" s="36">
        <f t="shared" ca="1" si="980"/>
        <v>0</v>
      </c>
      <c r="I493" s="36">
        <f t="shared" ca="1" si="981"/>
        <v>0</v>
      </c>
      <c r="J493" s="36">
        <f t="shared" ca="1" si="982"/>
        <v>0</v>
      </c>
      <c r="K493" s="36">
        <f t="shared" ca="1" si="983"/>
        <v>0</v>
      </c>
      <c r="L493" s="36">
        <f t="shared" ca="1" si="984"/>
        <v>0</v>
      </c>
      <c r="M493" s="36">
        <f t="shared" ca="1" si="985"/>
        <v>0</v>
      </c>
      <c r="N493" s="36" t="str">
        <f>IFERROR(AQ187-AQ$107,"")</f>
        <v/>
      </c>
      <c r="O493" s="32"/>
      <c r="P493" s="35" t="s">
        <v>92</v>
      </c>
      <c r="Q493" s="36">
        <f t="shared" ca="1" si="986"/>
        <v>0</v>
      </c>
      <c r="R493" s="36">
        <f t="shared" ca="1" si="965"/>
        <v>0</v>
      </c>
      <c r="S493" s="36">
        <f t="shared" ca="1" si="966"/>
        <v>0</v>
      </c>
      <c r="T493" s="36">
        <f t="shared" ca="1" si="967"/>
        <v>0</v>
      </c>
      <c r="U493" s="36">
        <f t="shared" ca="1" si="968"/>
        <v>0</v>
      </c>
      <c r="V493" s="36">
        <f t="shared" ca="1" si="969"/>
        <v>0</v>
      </c>
      <c r="W493" s="36">
        <f t="shared" ca="1" si="970"/>
        <v>0</v>
      </c>
      <c r="X493" s="36">
        <f t="shared" ca="1" si="971"/>
        <v>0</v>
      </c>
      <c r="Y493" s="36">
        <f t="shared" ca="1" si="972"/>
        <v>0</v>
      </c>
      <c r="Z493" s="36">
        <f t="shared" ca="1" si="972"/>
        <v>0</v>
      </c>
      <c r="AA493" s="39"/>
      <c r="AB493" s="39"/>
      <c r="AC493" s="32">
        <v>80</v>
      </c>
      <c r="AD493" s="35" t="str">
        <f t="shared" si="974"/>
        <v/>
      </c>
      <c r="AE493" s="36">
        <f>IF(AD493="",0,IF(Analyse!$H$117=$C$312,SUM(BEREGNING!Q493:Z493),IF(Analyse!$H$117=$D$312,SUM(BEREGNING!R493:Z493),IF(Analyse!$H$117=$E$312,SUM(BEREGNING!S493:Z493),IF(Analyse!$H$117=$F$312,SUM(BEREGNING!T493:Z493),IF(Analyse!$H$117=$G$312,SUM(BEREGNING!U493:Z493),IF(Analyse!$H$117=$H$312,SUM(BEREGNING!V493:Z493),IF(Analyse!$H$117=$I$312,SUM(BEREGNING!W493:Z493),IF(Analyse!$H$117=$J$312,SUM(BEREGNING!X493:Z493),IF(Analyse!$H$117=$K$312,SUM(BEREGNING!Z493),""))))))))))</f>
        <v>0</v>
      </c>
      <c r="AF493" s="29"/>
      <c r="AG493" s="29"/>
      <c r="AH493" s="29"/>
      <c r="AI493" s="29"/>
      <c r="AJ493" s="29"/>
      <c r="AK493" s="29"/>
      <c r="AL493" s="29"/>
      <c r="AM493" s="29"/>
      <c r="AN493" s="29"/>
      <c r="AO493" s="29"/>
      <c r="AP493" s="29"/>
      <c r="AQ493" s="36">
        <f t="shared" si="987"/>
        <v>0</v>
      </c>
      <c r="AR493" s="36">
        <f t="shared" ca="1" si="988"/>
        <v>0</v>
      </c>
      <c r="AS493" s="36">
        <f t="shared" ca="1" si="989"/>
        <v>0</v>
      </c>
      <c r="AT493" s="36">
        <f t="shared" ca="1" si="990"/>
        <v>0</v>
      </c>
      <c r="AU493" s="36">
        <f t="shared" ca="1" si="991"/>
        <v>0</v>
      </c>
      <c r="AV493" s="36">
        <f t="shared" ca="1" si="992"/>
        <v>0</v>
      </c>
      <c r="AW493" s="36">
        <f t="shared" ca="1" si="993"/>
        <v>0</v>
      </c>
      <c r="AX493" s="36">
        <f t="shared" ca="1" si="994"/>
        <v>0</v>
      </c>
      <c r="AY493" s="36">
        <f t="shared" ca="1" si="995"/>
        <v>0</v>
      </c>
      <c r="AZ493" s="36">
        <f t="shared" ca="1" si="996"/>
        <v>0</v>
      </c>
      <c r="BA493" s="36">
        <f t="shared" ca="1" si="997"/>
        <v>0</v>
      </c>
      <c r="BB493" s="36">
        <f t="shared" ca="1" si="997"/>
        <v>0</v>
      </c>
      <c r="BC493" s="30"/>
    </row>
    <row r="494" spans="1:55" x14ac:dyDescent="0.25">
      <c r="A494" s="32"/>
      <c r="B494" s="35" t="s">
        <v>93</v>
      </c>
      <c r="C494" s="36">
        <f t="shared" ca="1" si="975"/>
        <v>0</v>
      </c>
      <c r="D494" s="36">
        <f t="shared" ca="1" si="976"/>
        <v>0</v>
      </c>
      <c r="E494" s="36">
        <f t="shared" ca="1" si="977"/>
        <v>0</v>
      </c>
      <c r="F494" s="36">
        <f t="shared" ca="1" si="978"/>
        <v>0</v>
      </c>
      <c r="G494" s="36">
        <f t="shared" ca="1" si="979"/>
        <v>0</v>
      </c>
      <c r="H494" s="36">
        <f t="shared" ca="1" si="980"/>
        <v>0</v>
      </c>
      <c r="I494" s="36">
        <f t="shared" ca="1" si="981"/>
        <v>0</v>
      </c>
      <c r="J494" s="36">
        <f t="shared" ca="1" si="982"/>
        <v>0</v>
      </c>
      <c r="K494" s="36">
        <f t="shared" ca="1" si="983"/>
        <v>0</v>
      </c>
      <c r="L494" s="36">
        <f t="shared" ca="1" si="984"/>
        <v>0</v>
      </c>
      <c r="M494" s="36">
        <f t="shared" ca="1" si="985"/>
        <v>0</v>
      </c>
      <c r="N494" s="36" t="str">
        <f>IFERROR(AQ188-AQ$107,"")</f>
        <v/>
      </c>
      <c r="O494" s="32"/>
      <c r="P494" s="35" t="s">
        <v>93</v>
      </c>
      <c r="Q494" s="36">
        <f t="shared" ca="1" si="986"/>
        <v>0</v>
      </c>
      <c r="R494" s="36">
        <f t="shared" ref="R494:R511" ca="1" si="998">IFERROR(E494-D494,"")</f>
        <v>0</v>
      </c>
      <c r="S494" s="36">
        <f t="shared" ref="S494:S511" ca="1" si="999">IFERROR(F494-E494,"")</f>
        <v>0</v>
      </c>
      <c r="T494" s="36">
        <f t="shared" ref="T494:T511" ca="1" si="1000">IFERROR(G494-F494,"")</f>
        <v>0</v>
      </c>
      <c r="U494" s="36">
        <f t="shared" ref="U494:U511" ca="1" si="1001">IFERROR(H494-G494,"")</f>
        <v>0</v>
      </c>
      <c r="V494" s="36">
        <f t="shared" ref="V494:V511" ca="1" si="1002">IFERROR(I494-H494,"")</f>
        <v>0</v>
      </c>
      <c r="W494" s="36">
        <f t="shared" ref="W494:W511" ca="1" si="1003">IFERROR(J494-I494,"")</f>
        <v>0</v>
      </c>
      <c r="X494" s="36">
        <f t="shared" ref="X494:X511" ca="1" si="1004">IFERROR(K494-J494,"")</f>
        <v>0</v>
      </c>
      <c r="Y494" s="36">
        <f t="shared" ref="Y494:Z511" ca="1" si="1005">IFERROR(L494-K494,"")</f>
        <v>0</v>
      </c>
      <c r="Z494" s="36">
        <f t="shared" ca="1" si="1005"/>
        <v>0</v>
      </c>
      <c r="AA494" s="39"/>
      <c r="AB494" s="39"/>
      <c r="AC494" s="32">
        <v>81</v>
      </c>
      <c r="AD494" s="35" t="str">
        <f t="shared" si="974"/>
        <v/>
      </c>
      <c r="AE494" s="36">
        <f>IF(AD494="",0,IF(Analyse!$H$117=$C$312,SUM(BEREGNING!Q494:Z494),IF(Analyse!$H$117=$D$312,SUM(BEREGNING!R494:Z494),IF(Analyse!$H$117=$E$312,SUM(BEREGNING!S494:Z494),IF(Analyse!$H$117=$F$312,SUM(BEREGNING!T494:Z494),IF(Analyse!$H$117=$G$312,SUM(BEREGNING!U494:Z494),IF(Analyse!$H$117=$H$312,SUM(BEREGNING!V494:Z494),IF(Analyse!$H$117=$I$312,SUM(BEREGNING!W494:Z494),IF(Analyse!$H$117=$J$312,SUM(BEREGNING!X494:Z494),IF(Analyse!$H$117=$K$312,SUM(BEREGNING!Z494),""))))))))))</f>
        <v>0</v>
      </c>
      <c r="AF494" s="29"/>
      <c r="AG494" s="29"/>
      <c r="AH494" s="29"/>
      <c r="AI494" s="29"/>
      <c r="AJ494" s="29"/>
      <c r="AK494" s="29"/>
      <c r="AL494" s="29"/>
      <c r="AM494" s="29"/>
      <c r="AN494" s="29"/>
      <c r="AO494" s="29"/>
      <c r="AP494" s="29"/>
      <c r="AQ494" s="36">
        <f t="shared" si="987"/>
        <v>0</v>
      </c>
      <c r="AR494" s="36">
        <f t="shared" ca="1" si="988"/>
        <v>0</v>
      </c>
      <c r="AS494" s="36">
        <f t="shared" ca="1" si="989"/>
        <v>0</v>
      </c>
      <c r="AT494" s="36">
        <f t="shared" ca="1" si="990"/>
        <v>0</v>
      </c>
      <c r="AU494" s="36">
        <f t="shared" ca="1" si="991"/>
        <v>0</v>
      </c>
      <c r="AV494" s="36">
        <f t="shared" ca="1" si="992"/>
        <v>0</v>
      </c>
      <c r="AW494" s="36">
        <f t="shared" ca="1" si="993"/>
        <v>0</v>
      </c>
      <c r="AX494" s="36">
        <f t="shared" ca="1" si="994"/>
        <v>0</v>
      </c>
      <c r="AY494" s="36">
        <f t="shared" ca="1" si="995"/>
        <v>0</v>
      </c>
      <c r="AZ494" s="36">
        <f t="shared" ca="1" si="996"/>
        <v>0</v>
      </c>
      <c r="BA494" s="36">
        <f t="shared" ca="1" si="997"/>
        <v>0</v>
      </c>
      <c r="BB494" s="36">
        <f t="shared" ca="1" si="997"/>
        <v>0</v>
      </c>
      <c r="BC494" s="30"/>
    </row>
    <row r="495" spans="1:55" x14ac:dyDescent="0.25">
      <c r="A495" s="32"/>
      <c r="B495" s="35" t="s">
        <v>94</v>
      </c>
      <c r="C495" s="36">
        <f t="shared" ca="1" si="975"/>
        <v>0</v>
      </c>
      <c r="D495" s="36">
        <f t="shared" ca="1" si="976"/>
        <v>0</v>
      </c>
      <c r="E495" s="36">
        <f t="shared" ca="1" si="977"/>
        <v>0</v>
      </c>
      <c r="F495" s="36">
        <f t="shared" ca="1" si="978"/>
        <v>0</v>
      </c>
      <c r="G495" s="36">
        <f t="shared" ca="1" si="979"/>
        <v>0</v>
      </c>
      <c r="H495" s="36">
        <f t="shared" ca="1" si="980"/>
        <v>0</v>
      </c>
      <c r="I495" s="36">
        <f t="shared" ca="1" si="981"/>
        <v>0</v>
      </c>
      <c r="J495" s="36">
        <f t="shared" ca="1" si="982"/>
        <v>0</v>
      </c>
      <c r="K495" s="36">
        <f t="shared" ca="1" si="983"/>
        <v>0</v>
      </c>
      <c r="L495" s="36">
        <f t="shared" ca="1" si="984"/>
        <v>0</v>
      </c>
      <c r="M495" s="36">
        <f t="shared" ca="1" si="985"/>
        <v>0</v>
      </c>
      <c r="N495" s="36" t="str">
        <f>IFERROR(AQ189-AQ$107,"")</f>
        <v/>
      </c>
      <c r="O495" s="32"/>
      <c r="P495" s="35" t="s">
        <v>94</v>
      </c>
      <c r="Q495" s="36">
        <f t="shared" ca="1" si="986"/>
        <v>0</v>
      </c>
      <c r="R495" s="36">
        <f t="shared" ca="1" si="998"/>
        <v>0</v>
      </c>
      <c r="S495" s="36">
        <f t="shared" ca="1" si="999"/>
        <v>0</v>
      </c>
      <c r="T495" s="36">
        <f t="shared" ca="1" si="1000"/>
        <v>0</v>
      </c>
      <c r="U495" s="36">
        <f t="shared" ca="1" si="1001"/>
        <v>0</v>
      </c>
      <c r="V495" s="36">
        <f t="shared" ca="1" si="1002"/>
        <v>0</v>
      </c>
      <c r="W495" s="36">
        <f t="shared" ca="1" si="1003"/>
        <v>0</v>
      </c>
      <c r="X495" s="36">
        <f t="shared" ca="1" si="1004"/>
        <v>0</v>
      </c>
      <c r="Y495" s="36">
        <f t="shared" ca="1" si="1005"/>
        <v>0</v>
      </c>
      <c r="Z495" s="36">
        <f t="shared" ca="1" si="1005"/>
        <v>0</v>
      </c>
      <c r="AA495" s="39"/>
      <c r="AB495" s="39"/>
      <c r="AC495" s="32">
        <v>82</v>
      </c>
      <c r="AD495" s="35" t="str">
        <f t="shared" si="974"/>
        <v/>
      </c>
      <c r="AE495" s="36">
        <f>IF(AD495="",0,IF(Analyse!$H$117=$C$312,SUM(BEREGNING!Q495:Z495),IF(Analyse!$H$117=$D$312,SUM(BEREGNING!R495:Z495),IF(Analyse!$H$117=$E$312,SUM(BEREGNING!S495:Z495),IF(Analyse!$H$117=$F$312,SUM(BEREGNING!T495:Z495),IF(Analyse!$H$117=$G$312,SUM(BEREGNING!U495:Z495),IF(Analyse!$H$117=$H$312,SUM(BEREGNING!V495:Z495),IF(Analyse!$H$117=$I$312,SUM(BEREGNING!W495:Z495),IF(Analyse!$H$117=$J$312,SUM(BEREGNING!X495:Z495),IF(Analyse!$H$117=$K$312,SUM(BEREGNING!Z495),""))))))))))</f>
        <v>0</v>
      </c>
      <c r="AF495" s="29"/>
      <c r="AG495" s="29"/>
      <c r="AH495" s="29"/>
      <c r="AI495" s="29"/>
      <c r="AJ495" s="29"/>
      <c r="AK495" s="29"/>
      <c r="AL495" s="29"/>
      <c r="AM495" s="29"/>
      <c r="AN495" s="29"/>
      <c r="AO495" s="29"/>
      <c r="AP495" s="29"/>
      <c r="AQ495" s="36">
        <f t="shared" si="987"/>
        <v>0</v>
      </c>
      <c r="AR495" s="36">
        <f t="shared" ca="1" si="988"/>
        <v>0</v>
      </c>
      <c r="AS495" s="36">
        <f t="shared" ca="1" si="989"/>
        <v>0</v>
      </c>
      <c r="AT495" s="36">
        <f t="shared" ca="1" si="990"/>
        <v>0</v>
      </c>
      <c r="AU495" s="36">
        <f t="shared" ca="1" si="991"/>
        <v>0</v>
      </c>
      <c r="AV495" s="36">
        <f t="shared" ca="1" si="992"/>
        <v>0</v>
      </c>
      <c r="AW495" s="36">
        <f t="shared" ca="1" si="993"/>
        <v>0</v>
      </c>
      <c r="AX495" s="36">
        <f t="shared" ca="1" si="994"/>
        <v>0</v>
      </c>
      <c r="AY495" s="36">
        <f t="shared" ca="1" si="995"/>
        <v>0</v>
      </c>
      <c r="AZ495" s="36">
        <f t="shared" ca="1" si="996"/>
        <v>0</v>
      </c>
      <c r="BA495" s="36">
        <f t="shared" ca="1" si="997"/>
        <v>0</v>
      </c>
      <c r="BB495" s="36">
        <f t="shared" ca="1" si="997"/>
        <v>0</v>
      </c>
      <c r="BC495" s="30"/>
    </row>
    <row r="496" spans="1:55" x14ac:dyDescent="0.25">
      <c r="A496" s="32"/>
      <c r="B496" s="35" t="s">
        <v>95</v>
      </c>
      <c r="C496" s="36">
        <f t="shared" ca="1" si="975"/>
        <v>0</v>
      </c>
      <c r="D496" s="36">
        <f t="shared" ca="1" si="976"/>
        <v>0</v>
      </c>
      <c r="E496" s="36">
        <f t="shared" ca="1" si="977"/>
        <v>0</v>
      </c>
      <c r="F496" s="36">
        <f t="shared" ca="1" si="978"/>
        <v>0</v>
      </c>
      <c r="G496" s="36">
        <f t="shared" ca="1" si="979"/>
        <v>0</v>
      </c>
      <c r="H496" s="36">
        <f t="shared" ca="1" si="980"/>
        <v>0</v>
      </c>
      <c r="I496" s="36">
        <f t="shared" ca="1" si="981"/>
        <v>0</v>
      </c>
      <c r="J496" s="36">
        <f t="shared" ca="1" si="982"/>
        <v>0</v>
      </c>
      <c r="K496" s="36">
        <f t="shared" ca="1" si="983"/>
        <v>0</v>
      </c>
      <c r="L496" s="36">
        <f t="shared" ca="1" si="984"/>
        <v>0</v>
      </c>
      <c r="M496" s="36">
        <f t="shared" ca="1" si="985"/>
        <v>0</v>
      </c>
      <c r="N496" s="36" t="str">
        <f>IFERROR(AQ190-AQ$107,"")</f>
        <v/>
      </c>
      <c r="O496" s="32"/>
      <c r="P496" s="35" t="s">
        <v>95</v>
      </c>
      <c r="Q496" s="36">
        <f t="shared" ca="1" si="986"/>
        <v>0</v>
      </c>
      <c r="R496" s="36">
        <f t="shared" ca="1" si="998"/>
        <v>0</v>
      </c>
      <c r="S496" s="36">
        <f t="shared" ca="1" si="999"/>
        <v>0</v>
      </c>
      <c r="T496" s="36">
        <f t="shared" ca="1" si="1000"/>
        <v>0</v>
      </c>
      <c r="U496" s="36">
        <f t="shared" ca="1" si="1001"/>
        <v>0</v>
      </c>
      <c r="V496" s="36">
        <f t="shared" ca="1" si="1002"/>
        <v>0</v>
      </c>
      <c r="W496" s="36">
        <f t="shared" ca="1" si="1003"/>
        <v>0</v>
      </c>
      <c r="X496" s="36">
        <f t="shared" ca="1" si="1004"/>
        <v>0</v>
      </c>
      <c r="Y496" s="36">
        <f t="shared" ca="1" si="1005"/>
        <v>0</v>
      </c>
      <c r="Z496" s="36">
        <f t="shared" ca="1" si="1005"/>
        <v>0</v>
      </c>
      <c r="AA496" s="39"/>
      <c r="AB496" s="39"/>
      <c r="AC496" s="32">
        <v>83</v>
      </c>
      <c r="AD496" s="35" t="str">
        <f t="shared" si="974"/>
        <v/>
      </c>
      <c r="AE496" s="36">
        <f>IF(AD496="",0,IF(Analyse!$H$117=$C$312,SUM(BEREGNING!Q496:Z496),IF(Analyse!$H$117=$D$312,SUM(BEREGNING!R496:Z496),IF(Analyse!$H$117=$E$312,SUM(BEREGNING!S496:Z496),IF(Analyse!$H$117=$F$312,SUM(BEREGNING!T496:Z496),IF(Analyse!$H$117=$G$312,SUM(BEREGNING!U496:Z496),IF(Analyse!$H$117=$H$312,SUM(BEREGNING!V496:Z496),IF(Analyse!$H$117=$I$312,SUM(BEREGNING!W496:Z496),IF(Analyse!$H$117=$J$312,SUM(BEREGNING!X496:Z496),IF(Analyse!$H$117=$K$312,SUM(BEREGNING!Z496),""))))))))))</f>
        <v>0</v>
      </c>
      <c r="AF496" s="29"/>
      <c r="AG496" s="29"/>
      <c r="AH496" s="29"/>
      <c r="AI496" s="29"/>
      <c r="AJ496" s="29"/>
      <c r="AK496" s="29"/>
      <c r="AL496" s="29"/>
      <c r="AM496" s="29"/>
      <c r="AN496" s="29"/>
      <c r="AO496" s="29"/>
      <c r="AP496" s="29"/>
      <c r="AQ496" s="36">
        <f t="shared" si="987"/>
        <v>0</v>
      </c>
      <c r="AR496" s="36">
        <f t="shared" ca="1" si="988"/>
        <v>0</v>
      </c>
      <c r="AS496" s="36">
        <f t="shared" ca="1" si="989"/>
        <v>0</v>
      </c>
      <c r="AT496" s="36">
        <f t="shared" ca="1" si="990"/>
        <v>0</v>
      </c>
      <c r="AU496" s="36">
        <f t="shared" ca="1" si="991"/>
        <v>0</v>
      </c>
      <c r="AV496" s="36">
        <f t="shared" ca="1" si="992"/>
        <v>0</v>
      </c>
      <c r="AW496" s="36">
        <f t="shared" ca="1" si="993"/>
        <v>0</v>
      </c>
      <c r="AX496" s="36">
        <f t="shared" ca="1" si="994"/>
        <v>0</v>
      </c>
      <c r="AY496" s="36">
        <f t="shared" ca="1" si="995"/>
        <v>0</v>
      </c>
      <c r="AZ496" s="36">
        <f t="shared" ca="1" si="996"/>
        <v>0</v>
      </c>
      <c r="BA496" s="36">
        <f t="shared" ca="1" si="997"/>
        <v>0</v>
      </c>
      <c r="BB496" s="36">
        <f t="shared" ca="1" si="997"/>
        <v>0</v>
      </c>
      <c r="BC496" s="30"/>
    </row>
    <row r="497" spans="1:55" x14ac:dyDescent="0.25">
      <c r="A497" s="32"/>
      <c r="B497" s="35" t="s">
        <v>96</v>
      </c>
      <c r="C497" s="36">
        <f t="shared" ca="1" si="975"/>
        <v>0</v>
      </c>
      <c r="D497" s="36">
        <f t="shared" ca="1" si="976"/>
        <v>0</v>
      </c>
      <c r="E497" s="36">
        <f t="shared" ca="1" si="977"/>
        <v>0</v>
      </c>
      <c r="F497" s="36">
        <f t="shared" ca="1" si="978"/>
        <v>0</v>
      </c>
      <c r="G497" s="36">
        <f t="shared" ca="1" si="979"/>
        <v>0</v>
      </c>
      <c r="H497" s="36">
        <f t="shared" ca="1" si="980"/>
        <v>0</v>
      </c>
      <c r="I497" s="36">
        <f t="shared" ca="1" si="981"/>
        <v>0</v>
      </c>
      <c r="J497" s="36">
        <f t="shared" ca="1" si="982"/>
        <v>0</v>
      </c>
      <c r="K497" s="36">
        <f t="shared" ca="1" si="983"/>
        <v>0</v>
      </c>
      <c r="L497" s="36">
        <f t="shared" ca="1" si="984"/>
        <v>0</v>
      </c>
      <c r="M497" s="36">
        <f t="shared" ca="1" si="985"/>
        <v>0</v>
      </c>
      <c r="N497" s="36" t="str">
        <f>IFERROR(AQ191-AQ$107,"")</f>
        <v/>
      </c>
      <c r="O497" s="32"/>
      <c r="P497" s="35" t="s">
        <v>96</v>
      </c>
      <c r="Q497" s="36">
        <f t="shared" ca="1" si="986"/>
        <v>0</v>
      </c>
      <c r="R497" s="36">
        <f t="shared" ca="1" si="998"/>
        <v>0</v>
      </c>
      <c r="S497" s="36">
        <f t="shared" ca="1" si="999"/>
        <v>0</v>
      </c>
      <c r="T497" s="36">
        <f t="shared" ca="1" si="1000"/>
        <v>0</v>
      </c>
      <c r="U497" s="36">
        <f t="shared" ca="1" si="1001"/>
        <v>0</v>
      </c>
      <c r="V497" s="36">
        <f t="shared" ca="1" si="1002"/>
        <v>0</v>
      </c>
      <c r="W497" s="36">
        <f t="shared" ca="1" si="1003"/>
        <v>0</v>
      </c>
      <c r="X497" s="36">
        <f t="shared" ca="1" si="1004"/>
        <v>0</v>
      </c>
      <c r="Y497" s="36">
        <f t="shared" ca="1" si="1005"/>
        <v>0</v>
      </c>
      <c r="Z497" s="36">
        <f t="shared" ca="1" si="1005"/>
        <v>0</v>
      </c>
      <c r="AA497" s="39"/>
      <c r="AB497" s="39"/>
      <c r="AC497" s="32">
        <v>84</v>
      </c>
      <c r="AD497" s="35" t="str">
        <f t="shared" si="974"/>
        <v/>
      </c>
      <c r="AE497" s="36">
        <f>IF(AD497="",0,IF(Analyse!$H$117=$C$312,SUM(BEREGNING!Q497:Z497),IF(Analyse!$H$117=$D$312,SUM(BEREGNING!R497:Z497),IF(Analyse!$H$117=$E$312,SUM(BEREGNING!S497:Z497),IF(Analyse!$H$117=$F$312,SUM(BEREGNING!T497:Z497),IF(Analyse!$H$117=$G$312,SUM(BEREGNING!U497:Z497),IF(Analyse!$H$117=$H$312,SUM(BEREGNING!V497:Z497),IF(Analyse!$H$117=$I$312,SUM(BEREGNING!W497:Z497),IF(Analyse!$H$117=$J$312,SUM(BEREGNING!X497:Z497),IF(Analyse!$H$117=$K$312,SUM(BEREGNING!Z497),""))))))))))</f>
        <v>0</v>
      </c>
      <c r="AF497" s="29"/>
      <c r="AG497" s="29"/>
      <c r="AH497" s="29"/>
      <c r="AI497" s="29"/>
      <c r="AJ497" s="29"/>
      <c r="AK497" s="29"/>
      <c r="AL497" s="29"/>
      <c r="AM497" s="29"/>
      <c r="AN497" s="29"/>
      <c r="AO497" s="29"/>
      <c r="AP497" s="29"/>
      <c r="AQ497" s="36">
        <f t="shared" si="987"/>
        <v>0</v>
      </c>
      <c r="AR497" s="36">
        <f t="shared" ca="1" si="988"/>
        <v>0</v>
      </c>
      <c r="AS497" s="36">
        <f t="shared" ca="1" si="989"/>
        <v>0</v>
      </c>
      <c r="AT497" s="36">
        <f t="shared" ca="1" si="990"/>
        <v>0</v>
      </c>
      <c r="AU497" s="36">
        <f t="shared" ca="1" si="991"/>
        <v>0</v>
      </c>
      <c r="AV497" s="36">
        <f t="shared" ca="1" si="992"/>
        <v>0</v>
      </c>
      <c r="AW497" s="36">
        <f t="shared" ca="1" si="993"/>
        <v>0</v>
      </c>
      <c r="AX497" s="36">
        <f t="shared" ca="1" si="994"/>
        <v>0</v>
      </c>
      <c r="AY497" s="36">
        <f t="shared" ca="1" si="995"/>
        <v>0</v>
      </c>
      <c r="AZ497" s="36">
        <f t="shared" ca="1" si="996"/>
        <v>0</v>
      </c>
      <c r="BA497" s="36">
        <f t="shared" ca="1" si="997"/>
        <v>0</v>
      </c>
      <c r="BB497" s="36">
        <f t="shared" ca="1" si="997"/>
        <v>0</v>
      </c>
      <c r="BC497" s="30"/>
    </row>
    <row r="498" spans="1:55" x14ac:dyDescent="0.25">
      <c r="A498" s="32"/>
      <c r="B498" s="35" t="s">
        <v>97</v>
      </c>
      <c r="C498" s="36">
        <f t="shared" ca="1" si="975"/>
        <v>0</v>
      </c>
      <c r="D498" s="36">
        <f t="shared" ca="1" si="976"/>
        <v>0</v>
      </c>
      <c r="E498" s="36">
        <f t="shared" ca="1" si="977"/>
        <v>0</v>
      </c>
      <c r="F498" s="36">
        <f t="shared" ca="1" si="978"/>
        <v>0</v>
      </c>
      <c r="G498" s="36">
        <f t="shared" ca="1" si="979"/>
        <v>0</v>
      </c>
      <c r="H498" s="36">
        <f t="shared" ca="1" si="980"/>
        <v>0</v>
      </c>
      <c r="I498" s="36">
        <f t="shared" ca="1" si="981"/>
        <v>0</v>
      </c>
      <c r="J498" s="36">
        <f t="shared" ca="1" si="982"/>
        <v>0</v>
      </c>
      <c r="K498" s="36">
        <f t="shared" ca="1" si="983"/>
        <v>0</v>
      </c>
      <c r="L498" s="36">
        <f t="shared" ca="1" si="984"/>
        <v>0</v>
      </c>
      <c r="M498" s="36">
        <f t="shared" ca="1" si="985"/>
        <v>0</v>
      </c>
      <c r="N498" s="36" t="str">
        <f>IFERROR(AQ192-AQ$107,"")</f>
        <v/>
      </c>
      <c r="O498" s="32"/>
      <c r="P498" s="35" t="s">
        <v>97</v>
      </c>
      <c r="Q498" s="36">
        <f t="shared" ca="1" si="986"/>
        <v>0</v>
      </c>
      <c r="R498" s="36">
        <f t="shared" ca="1" si="998"/>
        <v>0</v>
      </c>
      <c r="S498" s="36">
        <f t="shared" ca="1" si="999"/>
        <v>0</v>
      </c>
      <c r="T498" s="36">
        <f t="shared" ca="1" si="1000"/>
        <v>0</v>
      </c>
      <c r="U498" s="36">
        <f t="shared" ca="1" si="1001"/>
        <v>0</v>
      </c>
      <c r="V498" s="36">
        <f t="shared" ca="1" si="1002"/>
        <v>0</v>
      </c>
      <c r="W498" s="36">
        <f t="shared" ca="1" si="1003"/>
        <v>0</v>
      </c>
      <c r="X498" s="36">
        <f t="shared" ca="1" si="1004"/>
        <v>0</v>
      </c>
      <c r="Y498" s="36">
        <f t="shared" ca="1" si="1005"/>
        <v>0</v>
      </c>
      <c r="Z498" s="36">
        <f t="shared" ca="1" si="1005"/>
        <v>0</v>
      </c>
      <c r="AA498" s="39"/>
      <c r="AB498" s="39"/>
      <c r="AC498" s="32">
        <v>85</v>
      </c>
      <c r="AD498" s="35" t="str">
        <f t="shared" si="974"/>
        <v/>
      </c>
      <c r="AE498" s="36">
        <f>IF(AD498="",0,IF(Analyse!$H$117=$C$312,SUM(BEREGNING!Q498:Z498),IF(Analyse!$H$117=$D$312,SUM(BEREGNING!R498:Z498),IF(Analyse!$H$117=$E$312,SUM(BEREGNING!S498:Z498),IF(Analyse!$H$117=$F$312,SUM(BEREGNING!T498:Z498),IF(Analyse!$H$117=$G$312,SUM(BEREGNING!U498:Z498),IF(Analyse!$H$117=$H$312,SUM(BEREGNING!V498:Z498),IF(Analyse!$H$117=$I$312,SUM(BEREGNING!W498:Z498),IF(Analyse!$H$117=$J$312,SUM(BEREGNING!X498:Z498),IF(Analyse!$H$117=$K$312,SUM(BEREGNING!Z498),""))))))))))</f>
        <v>0</v>
      </c>
      <c r="AF498" s="29"/>
      <c r="AG498" s="29"/>
      <c r="AH498" s="29"/>
      <c r="AI498" s="29"/>
      <c r="AJ498" s="29"/>
      <c r="AK498" s="29"/>
      <c r="AL498" s="29"/>
      <c r="AM498" s="29"/>
      <c r="AN498" s="29"/>
      <c r="AO498" s="29"/>
      <c r="AP498" s="29"/>
      <c r="AQ498" s="36">
        <f t="shared" si="987"/>
        <v>0</v>
      </c>
      <c r="AR498" s="36">
        <f t="shared" ca="1" si="988"/>
        <v>0</v>
      </c>
      <c r="AS498" s="36">
        <f t="shared" ca="1" si="989"/>
        <v>0</v>
      </c>
      <c r="AT498" s="36">
        <f t="shared" ca="1" si="990"/>
        <v>0</v>
      </c>
      <c r="AU498" s="36">
        <f t="shared" ca="1" si="991"/>
        <v>0</v>
      </c>
      <c r="AV498" s="36">
        <f t="shared" ca="1" si="992"/>
        <v>0</v>
      </c>
      <c r="AW498" s="36">
        <f t="shared" ca="1" si="993"/>
        <v>0</v>
      </c>
      <c r="AX498" s="36">
        <f t="shared" ca="1" si="994"/>
        <v>0</v>
      </c>
      <c r="AY498" s="36">
        <f t="shared" ca="1" si="995"/>
        <v>0</v>
      </c>
      <c r="AZ498" s="36">
        <f t="shared" ca="1" si="996"/>
        <v>0</v>
      </c>
      <c r="BA498" s="36">
        <f t="shared" ca="1" si="997"/>
        <v>0</v>
      </c>
      <c r="BB498" s="36">
        <f t="shared" ca="1" si="997"/>
        <v>0</v>
      </c>
      <c r="BC498" s="30"/>
    </row>
    <row r="499" spans="1:55" x14ac:dyDescent="0.25">
      <c r="A499" s="32"/>
      <c r="B499" s="35" t="s">
        <v>98</v>
      </c>
      <c r="C499" s="36">
        <f t="shared" ca="1" si="975"/>
        <v>0</v>
      </c>
      <c r="D499" s="36">
        <f t="shared" ca="1" si="976"/>
        <v>0</v>
      </c>
      <c r="E499" s="36">
        <f t="shared" ca="1" si="977"/>
        <v>0</v>
      </c>
      <c r="F499" s="36">
        <f t="shared" ca="1" si="978"/>
        <v>0</v>
      </c>
      <c r="G499" s="36">
        <f t="shared" ca="1" si="979"/>
        <v>0</v>
      </c>
      <c r="H499" s="36">
        <f t="shared" ca="1" si="980"/>
        <v>0</v>
      </c>
      <c r="I499" s="36">
        <f t="shared" ca="1" si="981"/>
        <v>0</v>
      </c>
      <c r="J499" s="36">
        <f t="shared" ca="1" si="982"/>
        <v>0</v>
      </c>
      <c r="K499" s="36">
        <f t="shared" ca="1" si="983"/>
        <v>0</v>
      </c>
      <c r="L499" s="36">
        <f t="shared" ca="1" si="984"/>
        <v>0</v>
      </c>
      <c r="M499" s="36">
        <f t="shared" ca="1" si="985"/>
        <v>0</v>
      </c>
      <c r="N499" s="36" t="str">
        <f>IFERROR(AQ193-AQ$107,"")</f>
        <v/>
      </c>
      <c r="O499" s="32"/>
      <c r="P499" s="35" t="s">
        <v>98</v>
      </c>
      <c r="Q499" s="36">
        <f t="shared" ca="1" si="986"/>
        <v>0</v>
      </c>
      <c r="R499" s="36">
        <f t="shared" ca="1" si="998"/>
        <v>0</v>
      </c>
      <c r="S499" s="36">
        <f t="shared" ca="1" si="999"/>
        <v>0</v>
      </c>
      <c r="T499" s="36">
        <f t="shared" ca="1" si="1000"/>
        <v>0</v>
      </c>
      <c r="U499" s="36">
        <f t="shared" ca="1" si="1001"/>
        <v>0</v>
      </c>
      <c r="V499" s="36">
        <f t="shared" ca="1" si="1002"/>
        <v>0</v>
      </c>
      <c r="W499" s="36">
        <f t="shared" ca="1" si="1003"/>
        <v>0</v>
      </c>
      <c r="X499" s="36">
        <f t="shared" ca="1" si="1004"/>
        <v>0</v>
      </c>
      <c r="Y499" s="36">
        <f t="shared" ca="1" si="1005"/>
        <v>0</v>
      </c>
      <c r="Z499" s="36">
        <f t="shared" ca="1" si="1005"/>
        <v>0</v>
      </c>
      <c r="AA499" s="39"/>
      <c r="AB499" s="39"/>
      <c r="AC499" s="32">
        <v>86</v>
      </c>
      <c r="AD499" s="35" t="str">
        <f t="shared" si="974"/>
        <v/>
      </c>
      <c r="AE499" s="36">
        <f>IF(AD499="",0,IF(Analyse!$H$117=$C$312,SUM(BEREGNING!Q499:Z499),IF(Analyse!$H$117=$D$312,SUM(BEREGNING!R499:Z499),IF(Analyse!$H$117=$E$312,SUM(BEREGNING!S499:Z499),IF(Analyse!$H$117=$F$312,SUM(BEREGNING!T499:Z499),IF(Analyse!$H$117=$G$312,SUM(BEREGNING!U499:Z499),IF(Analyse!$H$117=$H$312,SUM(BEREGNING!V499:Z499),IF(Analyse!$H$117=$I$312,SUM(BEREGNING!W499:Z499),IF(Analyse!$H$117=$J$312,SUM(BEREGNING!X499:Z499),IF(Analyse!$H$117=$K$312,SUM(BEREGNING!Z499),""))))))))))</f>
        <v>0</v>
      </c>
      <c r="AF499" s="29"/>
      <c r="AG499" s="29"/>
      <c r="AH499" s="29"/>
      <c r="AI499" s="29"/>
      <c r="AJ499" s="29"/>
      <c r="AK499" s="29"/>
      <c r="AL499" s="29"/>
      <c r="AM499" s="29"/>
      <c r="AN499" s="29"/>
      <c r="AO499" s="29"/>
      <c r="AP499" s="29"/>
      <c r="AQ499" s="36">
        <f t="shared" si="987"/>
        <v>0</v>
      </c>
      <c r="AR499" s="36">
        <f t="shared" ca="1" si="988"/>
        <v>0</v>
      </c>
      <c r="AS499" s="36">
        <f t="shared" ca="1" si="989"/>
        <v>0</v>
      </c>
      <c r="AT499" s="36">
        <f t="shared" ca="1" si="990"/>
        <v>0</v>
      </c>
      <c r="AU499" s="36">
        <f t="shared" ca="1" si="991"/>
        <v>0</v>
      </c>
      <c r="AV499" s="36">
        <f t="shared" ca="1" si="992"/>
        <v>0</v>
      </c>
      <c r="AW499" s="36">
        <f t="shared" ca="1" si="993"/>
        <v>0</v>
      </c>
      <c r="AX499" s="36">
        <f t="shared" ca="1" si="994"/>
        <v>0</v>
      </c>
      <c r="AY499" s="36">
        <f t="shared" ca="1" si="995"/>
        <v>0</v>
      </c>
      <c r="AZ499" s="36">
        <f t="shared" ca="1" si="996"/>
        <v>0</v>
      </c>
      <c r="BA499" s="36">
        <f t="shared" ca="1" si="997"/>
        <v>0</v>
      </c>
      <c r="BB499" s="36">
        <f t="shared" ca="1" si="997"/>
        <v>0</v>
      </c>
      <c r="BC499" s="30"/>
    </row>
    <row r="500" spans="1:55" x14ac:dyDescent="0.25">
      <c r="A500" s="32"/>
      <c r="B500" s="35" t="s">
        <v>99</v>
      </c>
      <c r="C500" s="36">
        <f t="shared" ca="1" si="975"/>
        <v>0</v>
      </c>
      <c r="D500" s="36">
        <f t="shared" ca="1" si="976"/>
        <v>0</v>
      </c>
      <c r="E500" s="36">
        <f t="shared" ca="1" si="977"/>
        <v>0</v>
      </c>
      <c r="F500" s="36">
        <f t="shared" ca="1" si="978"/>
        <v>0</v>
      </c>
      <c r="G500" s="36">
        <f t="shared" ca="1" si="979"/>
        <v>0</v>
      </c>
      <c r="H500" s="36">
        <f t="shared" ca="1" si="980"/>
        <v>0</v>
      </c>
      <c r="I500" s="36">
        <f t="shared" ca="1" si="981"/>
        <v>0</v>
      </c>
      <c r="J500" s="36">
        <f t="shared" ca="1" si="982"/>
        <v>0</v>
      </c>
      <c r="K500" s="36">
        <f t="shared" ca="1" si="983"/>
        <v>0</v>
      </c>
      <c r="L500" s="36">
        <f t="shared" ca="1" si="984"/>
        <v>0</v>
      </c>
      <c r="M500" s="36">
        <f t="shared" ca="1" si="985"/>
        <v>0</v>
      </c>
      <c r="N500" s="36" t="str">
        <f>IFERROR(AQ194-AQ$107,"")</f>
        <v/>
      </c>
      <c r="O500" s="32"/>
      <c r="P500" s="35" t="s">
        <v>99</v>
      </c>
      <c r="Q500" s="36">
        <f t="shared" ca="1" si="986"/>
        <v>0</v>
      </c>
      <c r="R500" s="36">
        <f t="shared" ca="1" si="998"/>
        <v>0</v>
      </c>
      <c r="S500" s="36">
        <f t="shared" ca="1" si="999"/>
        <v>0</v>
      </c>
      <c r="T500" s="36">
        <f t="shared" ca="1" si="1000"/>
        <v>0</v>
      </c>
      <c r="U500" s="36">
        <f t="shared" ca="1" si="1001"/>
        <v>0</v>
      </c>
      <c r="V500" s="36">
        <f t="shared" ca="1" si="1002"/>
        <v>0</v>
      </c>
      <c r="W500" s="36">
        <f t="shared" ca="1" si="1003"/>
        <v>0</v>
      </c>
      <c r="X500" s="36">
        <f t="shared" ca="1" si="1004"/>
        <v>0</v>
      </c>
      <c r="Y500" s="36">
        <f t="shared" ca="1" si="1005"/>
        <v>0</v>
      </c>
      <c r="Z500" s="36">
        <f t="shared" ca="1" si="1005"/>
        <v>0</v>
      </c>
      <c r="AA500" s="39"/>
      <c r="AB500" s="39"/>
      <c r="AC500" s="32">
        <v>87</v>
      </c>
      <c r="AD500" s="35" t="str">
        <f t="shared" si="974"/>
        <v/>
      </c>
      <c r="AE500" s="36">
        <f>IF(AD500="",0,IF(Analyse!$H$117=$C$312,SUM(BEREGNING!Q500:Z500),IF(Analyse!$H$117=$D$312,SUM(BEREGNING!R500:Z500),IF(Analyse!$H$117=$E$312,SUM(BEREGNING!S500:Z500),IF(Analyse!$H$117=$F$312,SUM(BEREGNING!T500:Z500),IF(Analyse!$H$117=$G$312,SUM(BEREGNING!U500:Z500),IF(Analyse!$H$117=$H$312,SUM(BEREGNING!V500:Z500),IF(Analyse!$H$117=$I$312,SUM(BEREGNING!W500:Z500),IF(Analyse!$H$117=$J$312,SUM(BEREGNING!X500:Z500),IF(Analyse!$H$117=$K$312,SUM(BEREGNING!Z500),""))))))))))</f>
        <v>0</v>
      </c>
      <c r="AF500" s="29"/>
      <c r="AG500" s="29"/>
      <c r="AH500" s="29"/>
      <c r="AI500" s="29"/>
      <c r="AJ500" s="29"/>
      <c r="AK500" s="29"/>
      <c r="AL500" s="29"/>
      <c r="AM500" s="29"/>
      <c r="AN500" s="29"/>
      <c r="AO500" s="29"/>
      <c r="AP500" s="29"/>
      <c r="AQ500" s="36">
        <f t="shared" si="987"/>
        <v>0</v>
      </c>
      <c r="AR500" s="36">
        <f t="shared" ca="1" si="988"/>
        <v>0</v>
      </c>
      <c r="AS500" s="36">
        <f t="shared" ca="1" si="989"/>
        <v>0</v>
      </c>
      <c r="AT500" s="36">
        <f t="shared" ca="1" si="990"/>
        <v>0</v>
      </c>
      <c r="AU500" s="36">
        <f t="shared" ca="1" si="991"/>
        <v>0</v>
      </c>
      <c r="AV500" s="36">
        <f t="shared" ca="1" si="992"/>
        <v>0</v>
      </c>
      <c r="AW500" s="36">
        <f t="shared" ca="1" si="993"/>
        <v>0</v>
      </c>
      <c r="AX500" s="36">
        <f t="shared" ca="1" si="994"/>
        <v>0</v>
      </c>
      <c r="AY500" s="36">
        <f t="shared" ca="1" si="995"/>
        <v>0</v>
      </c>
      <c r="AZ500" s="36">
        <f t="shared" ca="1" si="996"/>
        <v>0</v>
      </c>
      <c r="BA500" s="36">
        <f t="shared" ca="1" si="997"/>
        <v>0</v>
      </c>
      <c r="BB500" s="36">
        <f t="shared" ca="1" si="997"/>
        <v>0</v>
      </c>
      <c r="BC500" s="30"/>
    </row>
    <row r="501" spans="1:55" x14ac:dyDescent="0.25">
      <c r="A501" s="32"/>
      <c r="B501" s="35" t="s">
        <v>100</v>
      </c>
      <c r="C501" s="36">
        <f t="shared" ca="1" si="975"/>
        <v>0</v>
      </c>
      <c r="D501" s="36">
        <f t="shared" ca="1" si="976"/>
        <v>0</v>
      </c>
      <c r="E501" s="36">
        <f t="shared" ca="1" si="977"/>
        <v>0</v>
      </c>
      <c r="F501" s="36">
        <f t="shared" ca="1" si="978"/>
        <v>0</v>
      </c>
      <c r="G501" s="36">
        <f t="shared" ca="1" si="979"/>
        <v>0</v>
      </c>
      <c r="H501" s="36">
        <f t="shared" ca="1" si="980"/>
        <v>0</v>
      </c>
      <c r="I501" s="36">
        <f t="shared" ca="1" si="981"/>
        <v>0</v>
      </c>
      <c r="J501" s="36">
        <f t="shared" ca="1" si="982"/>
        <v>0</v>
      </c>
      <c r="K501" s="36">
        <f t="shared" ca="1" si="983"/>
        <v>0</v>
      </c>
      <c r="L501" s="36">
        <f t="shared" ca="1" si="984"/>
        <v>0</v>
      </c>
      <c r="M501" s="36">
        <f t="shared" ca="1" si="985"/>
        <v>0</v>
      </c>
      <c r="N501" s="36" t="str">
        <f>IFERROR(AQ195-AQ$107,"")</f>
        <v/>
      </c>
      <c r="O501" s="32"/>
      <c r="P501" s="35" t="s">
        <v>100</v>
      </c>
      <c r="Q501" s="36">
        <f t="shared" ca="1" si="986"/>
        <v>0</v>
      </c>
      <c r="R501" s="36">
        <f t="shared" ca="1" si="998"/>
        <v>0</v>
      </c>
      <c r="S501" s="36">
        <f t="shared" ca="1" si="999"/>
        <v>0</v>
      </c>
      <c r="T501" s="36">
        <f t="shared" ca="1" si="1000"/>
        <v>0</v>
      </c>
      <c r="U501" s="36">
        <f t="shared" ca="1" si="1001"/>
        <v>0</v>
      </c>
      <c r="V501" s="36">
        <f t="shared" ca="1" si="1002"/>
        <v>0</v>
      </c>
      <c r="W501" s="36">
        <f t="shared" ca="1" si="1003"/>
        <v>0</v>
      </c>
      <c r="X501" s="36">
        <f t="shared" ca="1" si="1004"/>
        <v>0</v>
      </c>
      <c r="Y501" s="36">
        <f t="shared" ca="1" si="1005"/>
        <v>0</v>
      </c>
      <c r="Z501" s="36">
        <f t="shared" ca="1" si="1005"/>
        <v>0</v>
      </c>
      <c r="AA501" s="39"/>
      <c r="AB501" s="39"/>
      <c r="AC501" s="32">
        <v>88</v>
      </c>
      <c r="AD501" s="35" t="str">
        <f t="shared" si="974"/>
        <v/>
      </c>
      <c r="AE501" s="36">
        <f>IF(AD501="",0,IF(Analyse!$H$117=$C$312,SUM(BEREGNING!Q501:Z501),IF(Analyse!$H$117=$D$312,SUM(BEREGNING!R501:Z501),IF(Analyse!$H$117=$E$312,SUM(BEREGNING!S501:Z501),IF(Analyse!$H$117=$F$312,SUM(BEREGNING!T501:Z501),IF(Analyse!$H$117=$G$312,SUM(BEREGNING!U501:Z501),IF(Analyse!$H$117=$H$312,SUM(BEREGNING!V501:Z501),IF(Analyse!$H$117=$I$312,SUM(BEREGNING!W501:Z501),IF(Analyse!$H$117=$J$312,SUM(BEREGNING!X501:Z501),IF(Analyse!$H$117=$K$312,SUM(BEREGNING!Z501),""))))))))))</f>
        <v>0</v>
      </c>
      <c r="AF501" s="29"/>
      <c r="AG501" s="29"/>
      <c r="AH501" s="29"/>
      <c r="AI501" s="29"/>
      <c r="AJ501" s="29"/>
      <c r="AK501" s="29"/>
      <c r="AL501" s="29"/>
      <c r="AM501" s="29"/>
      <c r="AN501" s="29"/>
      <c r="AO501" s="29"/>
      <c r="AP501" s="29"/>
      <c r="AQ501" s="36">
        <f t="shared" si="987"/>
        <v>0</v>
      </c>
      <c r="AR501" s="36">
        <f t="shared" ca="1" si="988"/>
        <v>0</v>
      </c>
      <c r="AS501" s="36">
        <f t="shared" ca="1" si="989"/>
        <v>0</v>
      </c>
      <c r="AT501" s="36">
        <f t="shared" ca="1" si="990"/>
        <v>0</v>
      </c>
      <c r="AU501" s="36">
        <f t="shared" ca="1" si="991"/>
        <v>0</v>
      </c>
      <c r="AV501" s="36">
        <f t="shared" ca="1" si="992"/>
        <v>0</v>
      </c>
      <c r="AW501" s="36">
        <f t="shared" ca="1" si="993"/>
        <v>0</v>
      </c>
      <c r="AX501" s="36">
        <f t="shared" ca="1" si="994"/>
        <v>0</v>
      </c>
      <c r="AY501" s="36">
        <f t="shared" ca="1" si="995"/>
        <v>0</v>
      </c>
      <c r="AZ501" s="36">
        <f t="shared" ca="1" si="996"/>
        <v>0</v>
      </c>
      <c r="BA501" s="36">
        <f t="shared" ca="1" si="997"/>
        <v>0</v>
      </c>
      <c r="BB501" s="36">
        <f t="shared" ca="1" si="997"/>
        <v>0</v>
      </c>
      <c r="BC501" s="30"/>
    </row>
    <row r="502" spans="1:55" x14ac:dyDescent="0.25">
      <c r="A502" s="32"/>
      <c r="B502" s="35" t="s">
        <v>101</v>
      </c>
      <c r="C502" s="36">
        <f t="shared" ca="1" si="975"/>
        <v>0</v>
      </c>
      <c r="D502" s="36">
        <f t="shared" ca="1" si="976"/>
        <v>0</v>
      </c>
      <c r="E502" s="36">
        <f t="shared" ca="1" si="977"/>
        <v>0</v>
      </c>
      <c r="F502" s="36">
        <f t="shared" ca="1" si="978"/>
        <v>0</v>
      </c>
      <c r="G502" s="36">
        <f t="shared" ca="1" si="979"/>
        <v>0</v>
      </c>
      <c r="H502" s="36">
        <f t="shared" ca="1" si="980"/>
        <v>0</v>
      </c>
      <c r="I502" s="36">
        <f t="shared" ca="1" si="981"/>
        <v>0</v>
      </c>
      <c r="J502" s="36">
        <f t="shared" ca="1" si="982"/>
        <v>0</v>
      </c>
      <c r="K502" s="36">
        <f t="shared" ca="1" si="983"/>
        <v>0</v>
      </c>
      <c r="L502" s="36">
        <f t="shared" ca="1" si="984"/>
        <v>0</v>
      </c>
      <c r="M502" s="36">
        <f t="shared" ca="1" si="985"/>
        <v>0</v>
      </c>
      <c r="N502" s="36" t="str">
        <f>IFERROR(AQ196-AQ$107,"")</f>
        <v/>
      </c>
      <c r="O502" s="32"/>
      <c r="P502" s="35" t="s">
        <v>101</v>
      </c>
      <c r="Q502" s="36">
        <f t="shared" ca="1" si="986"/>
        <v>0</v>
      </c>
      <c r="R502" s="36">
        <f t="shared" ca="1" si="998"/>
        <v>0</v>
      </c>
      <c r="S502" s="36">
        <f t="shared" ca="1" si="999"/>
        <v>0</v>
      </c>
      <c r="T502" s="36">
        <f t="shared" ca="1" si="1000"/>
        <v>0</v>
      </c>
      <c r="U502" s="36">
        <f t="shared" ca="1" si="1001"/>
        <v>0</v>
      </c>
      <c r="V502" s="36">
        <f t="shared" ca="1" si="1002"/>
        <v>0</v>
      </c>
      <c r="W502" s="36">
        <f t="shared" ca="1" si="1003"/>
        <v>0</v>
      </c>
      <c r="X502" s="36">
        <f t="shared" ca="1" si="1004"/>
        <v>0</v>
      </c>
      <c r="Y502" s="36">
        <f t="shared" ca="1" si="1005"/>
        <v>0</v>
      </c>
      <c r="Z502" s="36">
        <f t="shared" ca="1" si="1005"/>
        <v>0</v>
      </c>
      <c r="AA502" s="39"/>
      <c r="AB502" s="39"/>
      <c r="AC502" s="32">
        <v>89</v>
      </c>
      <c r="AD502" s="35" t="str">
        <f t="shared" si="974"/>
        <v/>
      </c>
      <c r="AE502" s="36">
        <f>IF(AD502="",0,IF(Analyse!$H$117=$C$312,SUM(BEREGNING!Q502:Z502),IF(Analyse!$H$117=$D$312,SUM(BEREGNING!R502:Z502),IF(Analyse!$H$117=$E$312,SUM(BEREGNING!S502:Z502),IF(Analyse!$H$117=$F$312,SUM(BEREGNING!T502:Z502),IF(Analyse!$H$117=$G$312,SUM(BEREGNING!U502:Z502),IF(Analyse!$H$117=$H$312,SUM(BEREGNING!V502:Z502),IF(Analyse!$H$117=$I$312,SUM(BEREGNING!W502:Z502),IF(Analyse!$H$117=$J$312,SUM(BEREGNING!X502:Z502),IF(Analyse!$H$117=$K$312,SUM(BEREGNING!Z502),""))))))))))</f>
        <v>0</v>
      </c>
      <c r="AF502" s="29"/>
      <c r="AG502" s="29"/>
      <c r="AH502" s="29"/>
      <c r="AI502" s="29"/>
      <c r="AJ502" s="29"/>
      <c r="AK502" s="29"/>
      <c r="AL502" s="29"/>
      <c r="AM502" s="29"/>
      <c r="AN502" s="29"/>
      <c r="AO502" s="29"/>
      <c r="AP502" s="29"/>
      <c r="AQ502" s="36">
        <f t="shared" si="987"/>
        <v>0</v>
      </c>
      <c r="AR502" s="36">
        <f t="shared" ca="1" si="988"/>
        <v>0</v>
      </c>
      <c r="AS502" s="36">
        <f t="shared" ca="1" si="989"/>
        <v>0</v>
      </c>
      <c r="AT502" s="36">
        <f t="shared" ca="1" si="990"/>
        <v>0</v>
      </c>
      <c r="AU502" s="36">
        <f t="shared" ca="1" si="991"/>
        <v>0</v>
      </c>
      <c r="AV502" s="36">
        <f t="shared" ca="1" si="992"/>
        <v>0</v>
      </c>
      <c r="AW502" s="36">
        <f t="shared" ca="1" si="993"/>
        <v>0</v>
      </c>
      <c r="AX502" s="36">
        <f t="shared" ca="1" si="994"/>
        <v>0</v>
      </c>
      <c r="AY502" s="36">
        <f t="shared" ca="1" si="995"/>
        <v>0</v>
      </c>
      <c r="AZ502" s="36">
        <f t="shared" ca="1" si="996"/>
        <v>0</v>
      </c>
      <c r="BA502" s="36">
        <f t="shared" ca="1" si="997"/>
        <v>0</v>
      </c>
      <c r="BB502" s="36">
        <f t="shared" ca="1" si="997"/>
        <v>0</v>
      </c>
      <c r="BC502" s="30"/>
    </row>
    <row r="503" spans="1:55" x14ac:dyDescent="0.25">
      <c r="A503" s="32"/>
      <c r="B503" s="35" t="s">
        <v>102</v>
      </c>
      <c r="C503" s="36">
        <f t="shared" ca="1" si="975"/>
        <v>0</v>
      </c>
      <c r="D503" s="36">
        <f t="shared" ca="1" si="976"/>
        <v>0</v>
      </c>
      <c r="E503" s="36">
        <f t="shared" ca="1" si="977"/>
        <v>0</v>
      </c>
      <c r="F503" s="36">
        <f t="shared" ca="1" si="978"/>
        <v>0</v>
      </c>
      <c r="G503" s="36">
        <f t="shared" ca="1" si="979"/>
        <v>0</v>
      </c>
      <c r="H503" s="36">
        <f t="shared" ca="1" si="980"/>
        <v>0</v>
      </c>
      <c r="I503" s="36">
        <f t="shared" ca="1" si="981"/>
        <v>0</v>
      </c>
      <c r="J503" s="36">
        <f t="shared" ca="1" si="982"/>
        <v>0</v>
      </c>
      <c r="K503" s="36">
        <f t="shared" ca="1" si="983"/>
        <v>0</v>
      </c>
      <c r="L503" s="36">
        <f t="shared" ca="1" si="984"/>
        <v>0</v>
      </c>
      <c r="M503" s="36">
        <f t="shared" ca="1" si="985"/>
        <v>0</v>
      </c>
      <c r="N503" s="36" t="str">
        <f>IFERROR(AQ197-AQ$107,"")</f>
        <v/>
      </c>
      <c r="O503" s="32"/>
      <c r="P503" s="35" t="s">
        <v>102</v>
      </c>
      <c r="Q503" s="36">
        <f t="shared" ca="1" si="986"/>
        <v>0</v>
      </c>
      <c r="R503" s="36">
        <f t="shared" ca="1" si="998"/>
        <v>0</v>
      </c>
      <c r="S503" s="36">
        <f t="shared" ca="1" si="999"/>
        <v>0</v>
      </c>
      <c r="T503" s="36">
        <f t="shared" ca="1" si="1000"/>
        <v>0</v>
      </c>
      <c r="U503" s="36">
        <f t="shared" ca="1" si="1001"/>
        <v>0</v>
      </c>
      <c r="V503" s="36">
        <f t="shared" ca="1" si="1002"/>
        <v>0</v>
      </c>
      <c r="W503" s="36">
        <f t="shared" ca="1" si="1003"/>
        <v>0</v>
      </c>
      <c r="X503" s="36">
        <f t="shared" ca="1" si="1004"/>
        <v>0</v>
      </c>
      <c r="Y503" s="36">
        <f t="shared" ca="1" si="1005"/>
        <v>0</v>
      </c>
      <c r="Z503" s="36">
        <f t="shared" ca="1" si="1005"/>
        <v>0</v>
      </c>
      <c r="AA503" s="39"/>
      <c r="AB503" s="39"/>
      <c r="AC503" s="32">
        <v>90</v>
      </c>
      <c r="AD503" s="35" t="str">
        <f t="shared" si="974"/>
        <v/>
      </c>
      <c r="AE503" s="36">
        <f>IF(AD503="",0,IF(Analyse!$H$117=$C$312,SUM(BEREGNING!Q503:Z503),IF(Analyse!$H$117=$D$312,SUM(BEREGNING!R503:Z503),IF(Analyse!$H$117=$E$312,SUM(BEREGNING!S503:Z503),IF(Analyse!$H$117=$F$312,SUM(BEREGNING!T503:Z503),IF(Analyse!$H$117=$G$312,SUM(BEREGNING!U503:Z503),IF(Analyse!$H$117=$H$312,SUM(BEREGNING!V503:Z503),IF(Analyse!$H$117=$I$312,SUM(BEREGNING!W503:Z503),IF(Analyse!$H$117=$J$312,SUM(BEREGNING!X503:Z503),IF(Analyse!$H$117=$K$312,SUM(BEREGNING!Z503),""))))))))))</f>
        <v>0</v>
      </c>
      <c r="AF503" s="29"/>
      <c r="AG503" s="29"/>
      <c r="AH503" s="29"/>
      <c r="AI503" s="29"/>
      <c r="AJ503" s="29"/>
      <c r="AK503" s="29"/>
      <c r="AL503" s="29"/>
      <c r="AM503" s="29"/>
      <c r="AN503" s="29"/>
      <c r="AO503" s="29"/>
      <c r="AP503" s="29"/>
      <c r="AQ503" s="36">
        <f t="shared" si="987"/>
        <v>0</v>
      </c>
      <c r="AR503" s="36">
        <f t="shared" ca="1" si="988"/>
        <v>0</v>
      </c>
      <c r="AS503" s="36">
        <f t="shared" ca="1" si="989"/>
        <v>0</v>
      </c>
      <c r="AT503" s="36">
        <f t="shared" ca="1" si="990"/>
        <v>0</v>
      </c>
      <c r="AU503" s="36">
        <f t="shared" ca="1" si="991"/>
        <v>0</v>
      </c>
      <c r="AV503" s="36">
        <f t="shared" ca="1" si="992"/>
        <v>0</v>
      </c>
      <c r="AW503" s="36">
        <f t="shared" ca="1" si="993"/>
        <v>0</v>
      </c>
      <c r="AX503" s="36">
        <f t="shared" ca="1" si="994"/>
        <v>0</v>
      </c>
      <c r="AY503" s="36">
        <f t="shared" ca="1" si="995"/>
        <v>0</v>
      </c>
      <c r="AZ503" s="36">
        <f t="shared" ca="1" si="996"/>
        <v>0</v>
      </c>
      <c r="BA503" s="36">
        <f t="shared" ca="1" si="997"/>
        <v>0</v>
      </c>
      <c r="BB503" s="36">
        <f t="shared" ca="1" si="997"/>
        <v>0</v>
      </c>
      <c r="BC503" s="30"/>
    </row>
    <row r="504" spans="1:55" x14ac:dyDescent="0.25">
      <c r="A504" s="32"/>
      <c r="B504" s="35" t="s">
        <v>103</v>
      </c>
      <c r="C504" s="36">
        <f t="shared" ca="1" si="975"/>
        <v>0</v>
      </c>
      <c r="D504" s="36">
        <f t="shared" ca="1" si="976"/>
        <v>0</v>
      </c>
      <c r="E504" s="36">
        <f t="shared" ca="1" si="977"/>
        <v>0</v>
      </c>
      <c r="F504" s="36">
        <f t="shared" ca="1" si="978"/>
        <v>0</v>
      </c>
      <c r="G504" s="36">
        <f t="shared" ca="1" si="979"/>
        <v>0</v>
      </c>
      <c r="H504" s="36">
        <f t="shared" ca="1" si="980"/>
        <v>0</v>
      </c>
      <c r="I504" s="36">
        <f t="shared" ca="1" si="981"/>
        <v>0</v>
      </c>
      <c r="J504" s="36">
        <f t="shared" ca="1" si="982"/>
        <v>0</v>
      </c>
      <c r="K504" s="36">
        <f t="shared" ca="1" si="983"/>
        <v>0</v>
      </c>
      <c r="L504" s="36">
        <f t="shared" ca="1" si="984"/>
        <v>0</v>
      </c>
      <c r="M504" s="36">
        <f t="shared" ca="1" si="985"/>
        <v>0</v>
      </c>
      <c r="N504" s="36" t="str">
        <f>IFERROR(AQ198-AQ$107,"")</f>
        <v/>
      </c>
      <c r="O504" s="32"/>
      <c r="P504" s="35" t="s">
        <v>103</v>
      </c>
      <c r="Q504" s="36">
        <f t="shared" ca="1" si="986"/>
        <v>0</v>
      </c>
      <c r="R504" s="36">
        <f t="shared" ca="1" si="998"/>
        <v>0</v>
      </c>
      <c r="S504" s="36">
        <f t="shared" ca="1" si="999"/>
        <v>0</v>
      </c>
      <c r="T504" s="36">
        <f t="shared" ca="1" si="1000"/>
        <v>0</v>
      </c>
      <c r="U504" s="36">
        <f t="shared" ca="1" si="1001"/>
        <v>0</v>
      </c>
      <c r="V504" s="36">
        <f t="shared" ca="1" si="1002"/>
        <v>0</v>
      </c>
      <c r="W504" s="36">
        <f t="shared" ca="1" si="1003"/>
        <v>0</v>
      </c>
      <c r="X504" s="36">
        <f t="shared" ca="1" si="1004"/>
        <v>0</v>
      </c>
      <c r="Y504" s="36">
        <f t="shared" ca="1" si="1005"/>
        <v>0</v>
      </c>
      <c r="Z504" s="36">
        <f t="shared" ca="1" si="1005"/>
        <v>0</v>
      </c>
      <c r="AA504" s="39"/>
      <c r="AB504" s="39"/>
      <c r="AC504" s="32">
        <v>91</v>
      </c>
      <c r="AD504" s="35" t="str">
        <f t="shared" si="974"/>
        <v/>
      </c>
      <c r="AE504" s="36">
        <f>IF(AD504="",0,IF(Analyse!$H$117=$C$312,SUM(BEREGNING!Q504:Z504),IF(Analyse!$H$117=$D$312,SUM(BEREGNING!R504:Z504),IF(Analyse!$H$117=$E$312,SUM(BEREGNING!S504:Z504),IF(Analyse!$H$117=$F$312,SUM(BEREGNING!T504:Z504),IF(Analyse!$H$117=$G$312,SUM(BEREGNING!U504:Z504),IF(Analyse!$H$117=$H$312,SUM(BEREGNING!V504:Z504),IF(Analyse!$H$117=$I$312,SUM(BEREGNING!W504:Z504),IF(Analyse!$H$117=$J$312,SUM(BEREGNING!X504:Z504),IF(Analyse!$H$117=$K$312,SUM(BEREGNING!Z504),""))))))))))</f>
        <v>0</v>
      </c>
      <c r="AF504" s="29"/>
      <c r="AG504" s="29"/>
      <c r="AH504" s="29"/>
      <c r="AI504" s="29"/>
      <c r="AJ504" s="29"/>
      <c r="AK504" s="29"/>
      <c r="AL504" s="29"/>
      <c r="AM504" s="29"/>
      <c r="AN504" s="29"/>
      <c r="AO504" s="29"/>
      <c r="AP504" s="29"/>
      <c r="AQ504" s="36">
        <f t="shared" si="987"/>
        <v>0</v>
      </c>
      <c r="AR504" s="36">
        <f t="shared" ca="1" si="988"/>
        <v>0</v>
      </c>
      <c r="AS504" s="36">
        <f t="shared" ca="1" si="989"/>
        <v>0</v>
      </c>
      <c r="AT504" s="36">
        <f t="shared" ca="1" si="990"/>
        <v>0</v>
      </c>
      <c r="AU504" s="36">
        <f t="shared" ca="1" si="991"/>
        <v>0</v>
      </c>
      <c r="AV504" s="36">
        <f t="shared" ca="1" si="992"/>
        <v>0</v>
      </c>
      <c r="AW504" s="36">
        <f t="shared" ca="1" si="993"/>
        <v>0</v>
      </c>
      <c r="AX504" s="36">
        <f t="shared" ca="1" si="994"/>
        <v>0</v>
      </c>
      <c r="AY504" s="36">
        <f t="shared" ca="1" si="995"/>
        <v>0</v>
      </c>
      <c r="AZ504" s="36">
        <f t="shared" ca="1" si="996"/>
        <v>0</v>
      </c>
      <c r="BA504" s="36">
        <f t="shared" ca="1" si="997"/>
        <v>0</v>
      </c>
      <c r="BB504" s="36">
        <f t="shared" ca="1" si="997"/>
        <v>0</v>
      </c>
      <c r="BC504" s="30"/>
    </row>
    <row r="505" spans="1:55" x14ac:dyDescent="0.25">
      <c r="A505" s="32"/>
      <c r="B505" s="35" t="s">
        <v>104</v>
      </c>
      <c r="C505" s="36">
        <f t="shared" ca="1" si="975"/>
        <v>0</v>
      </c>
      <c r="D505" s="36">
        <f t="shared" ca="1" si="976"/>
        <v>0</v>
      </c>
      <c r="E505" s="36">
        <f t="shared" ca="1" si="977"/>
        <v>0</v>
      </c>
      <c r="F505" s="36">
        <f t="shared" ca="1" si="978"/>
        <v>0</v>
      </c>
      <c r="G505" s="36">
        <f t="shared" ca="1" si="979"/>
        <v>0</v>
      </c>
      <c r="H505" s="36">
        <f t="shared" ca="1" si="980"/>
        <v>0</v>
      </c>
      <c r="I505" s="36">
        <f t="shared" ca="1" si="981"/>
        <v>0</v>
      </c>
      <c r="J505" s="36">
        <f t="shared" ca="1" si="982"/>
        <v>0</v>
      </c>
      <c r="K505" s="36">
        <f t="shared" ca="1" si="983"/>
        <v>0</v>
      </c>
      <c r="L505" s="36">
        <f t="shared" ca="1" si="984"/>
        <v>0</v>
      </c>
      <c r="M505" s="36">
        <f t="shared" ca="1" si="985"/>
        <v>0</v>
      </c>
      <c r="N505" s="36" t="str">
        <f>IFERROR(AQ199-AQ$107,"")</f>
        <v/>
      </c>
      <c r="O505" s="32"/>
      <c r="P505" s="35" t="s">
        <v>104</v>
      </c>
      <c r="Q505" s="36">
        <f t="shared" ca="1" si="986"/>
        <v>0</v>
      </c>
      <c r="R505" s="36">
        <f t="shared" ca="1" si="998"/>
        <v>0</v>
      </c>
      <c r="S505" s="36">
        <f t="shared" ca="1" si="999"/>
        <v>0</v>
      </c>
      <c r="T505" s="36">
        <f t="shared" ca="1" si="1000"/>
        <v>0</v>
      </c>
      <c r="U505" s="36">
        <f t="shared" ca="1" si="1001"/>
        <v>0</v>
      </c>
      <c r="V505" s="36">
        <f t="shared" ca="1" si="1002"/>
        <v>0</v>
      </c>
      <c r="W505" s="36">
        <f t="shared" ca="1" si="1003"/>
        <v>0</v>
      </c>
      <c r="X505" s="36">
        <f t="shared" ca="1" si="1004"/>
        <v>0</v>
      </c>
      <c r="Y505" s="36">
        <f t="shared" ca="1" si="1005"/>
        <v>0</v>
      </c>
      <c r="Z505" s="36">
        <f t="shared" ca="1" si="1005"/>
        <v>0</v>
      </c>
      <c r="AA505" s="39"/>
      <c r="AB505" s="39"/>
      <c r="AC505" s="32">
        <v>92</v>
      </c>
      <c r="AD505" s="35" t="str">
        <f t="shared" si="974"/>
        <v/>
      </c>
      <c r="AE505" s="36">
        <f>IF(AD505="",0,IF(Analyse!$H$117=$C$312,SUM(BEREGNING!Q505:Z505),IF(Analyse!$H$117=$D$312,SUM(BEREGNING!R505:Z505),IF(Analyse!$H$117=$E$312,SUM(BEREGNING!S505:Z505),IF(Analyse!$H$117=$F$312,SUM(BEREGNING!T505:Z505),IF(Analyse!$H$117=$G$312,SUM(BEREGNING!U505:Z505),IF(Analyse!$H$117=$H$312,SUM(BEREGNING!V505:Z505),IF(Analyse!$H$117=$I$312,SUM(BEREGNING!W505:Z505),IF(Analyse!$H$117=$J$312,SUM(BEREGNING!X505:Z505),IF(Analyse!$H$117=$K$312,SUM(BEREGNING!Z505),""))))))))))</f>
        <v>0</v>
      </c>
      <c r="AF505" s="29"/>
      <c r="AG505" s="29"/>
      <c r="AH505" s="29"/>
      <c r="AI505" s="29"/>
      <c r="AJ505" s="29"/>
      <c r="AK505" s="29"/>
      <c r="AL505" s="29"/>
      <c r="AM505" s="29"/>
      <c r="AN505" s="29"/>
      <c r="AO505" s="29"/>
      <c r="AP505" s="29"/>
      <c r="AQ505" s="36">
        <f t="shared" si="987"/>
        <v>0</v>
      </c>
      <c r="AR505" s="36">
        <f t="shared" ca="1" si="988"/>
        <v>0</v>
      </c>
      <c r="AS505" s="36">
        <f t="shared" ca="1" si="989"/>
        <v>0</v>
      </c>
      <c r="AT505" s="36">
        <f t="shared" ca="1" si="990"/>
        <v>0</v>
      </c>
      <c r="AU505" s="36">
        <f t="shared" ca="1" si="991"/>
        <v>0</v>
      </c>
      <c r="AV505" s="36">
        <f t="shared" ca="1" si="992"/>
        <v>0</v>
      </c>
      <c r="AW505" s="36">
        <f t="shared" ca="1" si="993"/>
        <v>0</v>
      </c>
      <c r="AX505" s="36">
        <f t="shared" ca="1" si="994"/>
        <v>0</v>
      </c>
      <c r="AY505" s="36">
        <f t="shared" ca="1" si="995"/>
        <v>0</v>
      </c>
      <c r="AZ505" s="36">
        <f t="shared" ca="1" si="996"/>
        <v>0</v>
      </c>
      <c r="BA505" s="36">
        <f t="shared" ca="1" si="997"/>
        <v>0</v>
      </c>
      <c r="BB505" s="36">
        <f t="shared" ca="1" si="997"/>
        <v>0</v>
      </c>
      <c r="BC505" s="30"/>
    </row>
    <row r="506" spans="1:55" x14ac:dyDescent="0.25">
      <c r="A506" s="32"/>
      <c r="B506" s="35" t="s">
        <v>105</v>
      </c>
      <c r="C506" s="36">
        <f t="shared" ca="1" si="975"/>
        <v>0</v>
      </c>
      <c r="D506" s="36">
        <f t="shared" ca="1" si="976"/>
        <v>0</v>
      </c>
      <c r="E506" s="36">
        <f t="shared" ca="1" si="977"/>
        <v>0</v>
      </c>
      <c r="F506" s="36">
        <f t="shared" ca="1" si="978"/>
        <v>0</v>
      </c>
      <c r="G506" s="36">
        <f t="shared" ca="1" si="979"/>
        <v>0</v>
      </c>
      <c r="H506" s="36">
        <f t="shared" ca="1" si="980"/>
        <v>0</v>
      </c>
      <c r="I506" s="36">
        <f t="shared" ca="1" si="981"/>
        <v>0</v>
      </c>
      <c r="J506" s="36">
        <f t="shared" ca="1" si="982"/>
        <v>0</v>
      </c>
      <c r="K506" s="36">
        <f t="shared" ca="1" si="983"/>
        <v>0</v>
      </c>
      <c r="L506" s="36">
        <f t="shared" ca="1" si="984"/>
        <v>0</v>
      </c>
      <c r="M506" s="36">
        <f t="shared" ca="1" si="985"/>
        <v>0</v>
      </c>
      <c r="N506" s="36" t="str">
        <f>IFERROR(AQ200-AQ$107,"")</f>
        <v/>
      </c>
      <c r="O506" s="32"/>
      <c r="P506" s="35" t="s">
        <v>105</v>
      </c>
      <c r="Q506" s="36">
        <f t="shared" ca="1" si="986"/>
        <v>0</v>
      </c>
      <c r="R506" s="36">
        <f t="shared" ca="1" si="998"/>
        <v>0</v>
      </c>
      <c r="S506" s="36">
        <f t="shared" ca="1" si="999"/>
        <v>0</v>
      </c>
      <c r="T506" s="36">
        <f t="shared" ca="1" si="1000"/>
        <v>0</v>
      </c>
      <c r="U506" s="36">
        <f t="shared" ca="1" si="1001"/>
        <v>0</v>
      </c>
      <c r="V506" s="36">
        <f t="shared" ca="1" si="1002"/>
        <v>0</v>
      </c>
      <c r="W506" s="36">
        <f t="shared" ca="1" si="1003"/>
        <v>0</v>
      </c>
      <c r="X506" s="36">
        <f t="shared" ca="1" si="1004"/>
        <v>0</v>
      </c>
      <c r="Y506" s="36">
        <f t="shared" ca="1" si="1005"/>
        <v>0</v>
      </c>
      <c r="Z506" s="36">
        <f t="shared" ca="1" si="1005"/>
        <v>0</v>
      </c>
      <c r="AA506" s="39"/>
      <c r="AB506" s="39"/>
      <c r="AC506" s="32">
        <v>93</v>
      </c>
      <c r="AD506" s="35" t="str">
        <f t="shared" si="974"/>
        <v/>
      </c>
      <c r="AE506" s="36">
        <f>IF(AD506="",0,IF(Analyse!$H$117=$C$312,SUM(BEREGNING!Q506:Z506),IF(Analyse!$H$117=$D$312,SUM(BEREGNING!R506:Z506),IF(Analyse!$H$117=$E$312,SUM(BEREGNING!S506:Z506),IF(Analyse!$H$117=$F$312,SUM(BEREGNING!T506:Z506),IF(Analyse!$H$117=$G$312,SUM(BEREGNING!U506:Z506),IF(Analyse!$H$117=$H$312,SUM(BEREGNING!V506:Z506),IF(Analyse!$H$117=$I$312,SUM(BEREGNING!W506:Z506),IF(Analyse!$H$117=$J$312,SUM(BEREGNING!X506:Z506),IF(Analyse!$H$117=$K$312,SUM(BEREGNING!Z506),""))))))))))</f>
        <v>0</v>
      </c>
      <c r="AF506" s="29"/>
      <c r="AG506" s="29"/>
      <c r="AH506" s="29"/>
      <c r="AI506" s="29"/>
      <c r="AJ506" s="29"/>
      <c r="AK506" s="29"/>
      <c r="AL506" s="29"/>
      <c r="AM506" s="29"/>
      <c r="AN506" s="29"/>
      <c r="AO506" s="29"/>
      <c r="AP506" s="29"/>
      <c r="AQ506" s="36">
        <f t="shared" si="987"/>
        <v>0</v>
      </c>
      <c r="AR506" s="36">
        <f t="shared" ca="1" si="988"/>
        <v>0</v>
      </c>
      <c r="AS506" s="36">
        <f t="shared" ca="1" si="989"/>
        <v>0</v>
      </c>
      <c r="AT506" s="36">
        <f t="shared" ca="1" si="990"/>
        <v>0</v>
      </c>
      <c r="AU506" s="36">
        <f t="shared" ca="1" si="991"/>
        <v>0</v>
      </c>
      <c r="AV506" s="36">
        <f t="shared" ca="1" si="992"/>
        <v>0</v>
      </c>
      <c r="AW506" s="36">
        <f t="shared" ca="1" si="993"/>
        <v>0</v>
      </c>
      <c r="AX506" s="36">
        <f t="shared" ca="1" si="994"/>
        <v>0</v>
      </c>
      <c r="AY506" s="36">
        <f t="shared" ca="1" si="995"/>
        <v>0</v>
      </c>
      <c r="AZ506" s="36">
        <f t="shared" ca="1" si="996"/>
        <v>0</v>
      </c>
      <c r="BA506" s="36">
        <f t="shared" ca="1" si="997"/>
        <v>0</v>
      </c>
      <c r="BB506" s="36">
        <f t="shared" ca="1" si="997"/>
        <v>0</v>
      </c>
      <c r="BC506" s="30"/>
    </row>
    <row r="507" spans="1:55" x14ac:dyDescent="0.25">
      <c r="A507" s="32"/>
      <c r="B507" s="35" t="s">
        <v>106</v>
      </c>
      <c r="C507" s="36">
        <f t="shared" ca="1" si="975"/>
        <v>0</v>
      </c>
      <c r="D507" s="36">
        <f t="shared" ca="1" si="976"/>
        <v>0</v>
      </c>
      <c r="E507" s="36">
        <f t="shared" ca="1" si="977"/>
        <v>0</v>
      </c>
      <c r="F507" s="36">
        <f t="shared" ca="1" si="978"/>
        <v>0</v>
      </c>
      <c r="G507" s="36">
        <f t="shared" ca="1" si="979"/>
        <v>0</v>
      </c>
      <c r="H507" s="36">
        <f t="shared" ca="1" si="980"/>
        <v>0</v>
      </c>
      <c r="I507" s="36">
        <f t="shared" ca="1" si="981"/>
        <v>0</v>
      </c>
      <c r="J507" s="36">
        <f t="shared" ca="1" si="982"/>
        <v>0</v>
      </c>
      <c r="K507" s="36">
        <f t="shared" ca="1" si="983"/>
        <v>0</v>
      </c>
      <c r="L507" s="36">
        <f t="shared" ca="1" si="984"/>
        <v>0</v>
      </c>
      <c r="M507" s="36">
        <f t="shared" ca="1" si="985"/>
        <v>0</v>
      </c>
      <c r="N507" s="36" t="str">
        <f>IFERROR(AQ201-AQ$107,"")</f>
        <v/>
      </c>
      <c r="O507" s="32"/>
      <c r="P507" s="35" t="s">
        <v>106</v>
      </c>
      <c r="Q507" s="36">
        <f t="shared" ca="1" si="986"/>
        <v>0</v>
      </c>
      <c r="R507" s="36">
        <f t="shared" ca="1" si="998"/>
        <v>0</v>
      </c>
      <c r="S507" s="36">
        <f t="shared" ca="1" si="999"/>
        <v>0</v>
      </c>
      <c r="T507" s="36">
        <f t="shared" ca="1" si="1000"/>
        <v>0</v>
      </c>
      <c r="U507" s="36">
        <f t="shared" ca="1" si="1001"/>
        <v>0</v>
      </c>
      <c r="V507" s="36">
        <f t="shared" ca="1" si="1002"/>
        <v>0</v>
      </c>
      <c r="W507" s="36">
        <f t="shared" ca="1" si="1003"/>
        <v>0</v>
      </c>
      <c r="X507" s="36">
        <f t="shared" ca="1" si="1004"/>
        <v>0</v>
      </c>
      <c r="Y507" s="36">
        <f t="shared" ca="1" si="1005"/>
        <v>0</v>
      </c>
      <c r="Z507" s="36">
        <f t="shared" ca="1" si="1005"/>
        <v>0</v>
      </c>
      <c r="AA507" s="39"/>
      <c r="AB507" s="39"/>
      <c r="AC507" s="32">
        <v>94</v>
      </c>
      <c r="AD507" s="35" t="str">
        <f t="shared" si="974"/>
        <v/>
      </c>
      <c r="AE507" s="36">
        <f>IF(AD507="",0,IF(Analyse!$H$117=$C$312,SUM(BEREGNING!Q507:Z507),IF(Analyse!$H$117=$D$312,SUM(BEREGNING!R507:Z507),IF(Analyse!$H$117=$E$312,SUM(BEREGNING!S507:Z507),IF(Analyse!$H$117=$F$312,SUM(BEREGNING!T507:Z507),IF(Analyse!$H$117=$G$312,SUM(BEREGNING!U507:Z507),IF(Analyse!$H$117=$H$312,SUM(BEREGNING!V507:Z507),IF(Analyse!$H$117=$I$312,SUM(BEREGNING!W507:Z507),IF(Analyse!$H$117=$J$312,SUM(BEREGNING!X507:Z507),IF(Analyse!$H$117=$K$312,SUM(BEREGNING!Z507),""))))))))))</f>
        <v>0</v>
      </c>
      <c r="AF507" s="29"/>
      <c r="AG507" s="29"/>
      <c r="AH507" s="29"/>
      <c r="AI507" s="29"/>
      <c r="AJ507" s="29"/>
      <c r="AK507" s="29"/>
      <c r="AL507" s="29"/>
      <c r="AM507" s="29"/>
      <c r="AN507" s="29"/>
      <c r="AO507" s="29"/>
      <c r="AP507" s="29"/>
      <c r="AQ507" s="36">
        <f t="shared" si="987"/>
        <v>0</v>
      </c>
      <c r="AR507" s="36">
        <f t="shared" ca="1" si="988"/>
        <v>0</v>
      </c>
      <c r="AS507" s="36">
        <f t="shared" ca="1" si="989"/>
        <v>0</v>
      </c>
      <c r="AT507" s="36">
        <f t="shared" ca="1" si="990"/>
        <v>0</v>
      </c>
      <c r="AU507" s="36">
        <f t="shared" ca="1" si="991"/>
        <v>0</v>
      </c>
      <c r="AV507" s="36">
        <f t="shared" ca="1" si="992"/>
        <v>0</v>
      </c>
      <c r="AW507" s="36">
        <f t="shared" ca="1" si="993"/>
        <v>0</v>
      </c>
      <c r="AX507" s="36">
        <f t="shared" ca="1" si="994"/>
        <v>0</v>
      </c>
      <c r="AY507" s="36">
        <f t="shared" ca="1" si="995"/>
        <v>0</v>
      </c>
      <c r="AZ507" s="36">
        <f t="shared" ca="1" si="996"/>
        <v>0</v>
      </c>
      <c r="BA507" s="36">
        <f t="shared" ca="1" si="997"/>
        <v>0</v>
      </c>
      <c r="BB507" s="36">
        <f t="shared" ca="1" si="997"/>
        <v>0</v>
      </c>
      <c r="BC507" s="30"/>
    </row>
    <row r="508" spans="1:55" x14ac:dyDescent="0.25">
      <c r="A508" s="32"/>
      <c r="B508" s="35" t="s">
        <v>107</v>
      </c>
      <c r="C508" s="36">
        <f t="shared" ca="1" si="975"/>
        <v>0</v>
      </c>
      <c r="D508" s="36">
        <f t="shared" ca="1" si="976"/>
        <v>0</v>
      </c>
      <c r="E508" s="36">
        <f t="shared" ca="1" si="977"/>
        <v>0</v>
      </c>
      <c r="F508" s="36">
        <f t="shared" ca="1" si="978"/>
        <v>0</v>
      </c>
      <c r="G508" s="36">
        <f t="shared" ca="1" si="979"/>
        <v>0</v>
      </c>
      <c r="H508" s="36">
        <f t="shared" ca="1" si="980"/>
        <v>0</v>
      </c>
      <c r="I508" s="36">
        <f t="shared" ca="1" si="981"/>
        <v>0</v>
      </c>
      <c r="J508" s="36">
        <f t="shared" ca="1" si="982"/>
        <v>0</v>
      </c>
      <c r="K508" s="36">
        <f t="shared" ca="1" si="983"/>
        <v>0</v>
      </c>
      <c r="L508" s="36">
        <f t="shared" ca="1" si="984"/>
        <v>0</v>
      </c>
      <c r="M508" s="36">
        <f t="shared" ca="1" si="985"/>
        <v>0</v>
      </c>
      <c r="N508" s="36" t="str">
        <f>IFERROR(AQ202-AQ$107,"")</f>
        <v/>
      </c>
      <c r="O508" s="32"/>
      <c r="P508" s="35" t="s">
        <v>107</v>
      </c>
      <c r="Q508" s="36">
        <f t="shared" ca="1" si="986"/>
        <v>0</v>
      </c>
      <c r="R508" s="36">
        <f t="shared" ca="1" si="998"/>
        <v>0</v>
      </c>
      <c r="S508" s="36">
        <f t="shared" ca="1" si="999"/>
        <v>0</v>
      </c>
      <c r="T508" s="36">
        <f t="shared" ca="1" si="1000"/>
        <v>0</v>
      </c>
      <c r="U508" s="36">
        <f t="shared" ca="1" si="1001"/>
        <v>0</v>
      </c>
      <c r="V508" s="36">
        <f t="shared" ca="1" si="1002"/>
        <v>0</v>
      </c>
      <c r="W508" s="36">
        <f t="shared" ca="1" si="1003"/>
        <v>0</v>
      </c>
      <c r="X508" s="36">
        <f t="shared" ca="1" si="1004"/>
        <v>0</v>
      </c>
      <c r="Y508" s="36">
        <f t="shared" ca="1" si="1005"/>
        <v>0</v>
      </c>
      <c r="Z508" s="36">
        <f t="shared" ca="1" si="1005"/>
        <v>0</v>
      </c>
      <c r="AA508" s="39"/>
      <c r="AB508" s="39"/>
      <c r="AC508" s="32">
        <v>95</v>
      </c>
      <c r="AD508" s="35" t="str">
        <f t="shared" si="974"/>
        <v/>
      </c>
      <c r="AE508" s="36">
        <f>IF(AD508="",0,IF(Analyse!$H$117=$C$312,SUM(BEREGNING!Q508:Z508),IF(Analyse!$H$117=$D$312,SUM(BEREGNING!R508:Z508),IF(Analyse!$H$117=$E$312,SUM(BEREGNING!S508:Z508),IF(Analyse!$H$117=$F$312,SUM(BEREGNING!T508:Z508),IF(Analyse!$H$117=$G$312,SUM(BEREGNING!U508:Z508),IF(Analyse!$H$117=$H$312,SUM(BEREGNING!V508:Z508),IF(Analyse!$H$117=$I$312,SUM(BEREGNING!W508:Z508),IF(Analyse!$H$117=$J$312,SUM(BEREGNING!X508:Z508),IF(Analyse!$H$117=$K$312,SUM(BEREGNING!Z508),""))))))))))</f>
        <v>0</v>
      </c>
      <c r="AF508" s="29"/>
      <c r="AG508" s="29"/>
      <c r="AH508" s="29"/>
      <c r="AI508" s="29"/>
      <c r="AJ508" s="29"/>
      <c r="AK508" s="29"/>
      <c r="AL508" s="29"/>
      <c r="AM508" s="29"/>
      <c r="AN508" s="29"/>
      <c r="AO508" s="29"/>
      <c r="AP508" s="29"/>
      <c r="AQ508" s="36">
        <f t="shared" si="987"/>
        <v>0</v>
      </c>
      <c r="AR508" s="36">
        <f t="shared" ca="1" si="988"/>
        <v>0</v>
      </c>
      <c r="AS508" s="36">
        <f t="shared" ca="1" si="989"/>
        <v>0</v>
      </c>
      <c r="AT508" s="36">
        <f t="shared" ca="1" si="990"/>
        <v>0</v>
      </c>
      <c r="AU508" s="36">
        <f t="shared" ca="1" si="991"/>
        <v>0</v>
      </c>
      <c r="AV508" s="36">
        <f t="shared" ca="1" si="992"/>
        <v>0</v>
      </c>
      <c r="AW508" s="36">
        <f t="shared" ca="1" si="993"/>
        <v>0</v>
      </c>
      <c r="AX508" s="36">
        <f t="shared" ca="1" si="994"/>
        <v>0</v>
      </c>
      <c r="AY508" s="36">
        <f t="shared" ca="1" si="995"/>
        <v>0</v>
      </c>
      <c r="AZ508" s="36">
        <f t="shared" ca="1" si="996"/>
        <v>0</v>
      </c>
      <c r="BA508" s="36">
        <f t="shared" ca="1" si="997"/>
        <v>0</v>
      </c>
      <c r="BB508" s="36">
        <f t="shared" ca="1" si="997"/>
        <v>0</v>
      </c>
      <c r="BC508" s="30"/>
    </row>
    <row r="509" spans="1:55" x14ac:dyDescent="0.25">
      <c r="A509" s="32"/>
      <c r="B509" s="35" t="s">
        <v>108</v>
      </c>
      <c r="C509" s="36">
        <f t="shared" ca="1" si="975"/>
        <v>0</v>
      </c>
      <c r="D509" s="36">
        <f t="shared" ca="1" si="976"/>
        <v>0</v>
      </c>
      <c r="E509" s="36">
        <f t="shared" ca="1" si="977"/>
        <v>0</v>
      </c>
      <c r="F509" s="36">
        <f t="shared" ca="1" si="978"/>
        <v>0</v>
      </c>
      <c r="G509" s="36">
        <f t="shared" ca="1" si="979"/>
        <v>0</v>
      </c>
      <c r="H509" s="36">
        <f t="shared" ca="1" si="980"/>
        <v>0</v>
      </c>
      <c r="I509" s="36">
        <f t="shared" ca="1" si="981"/>
        <v>0</v>
      </c>
      <c r="J509" s="36">
        <f t="shared" ca="1" si="982"/>
        <v>0</v>
      </c>
      <c r="K509" s="36">
        <f t="shared" ca="1" si="983"/>
        <v>0</v>
      </c>
      <c r="L509" s="36">
        <f t="shared" ca="1" si="984"/>
        <v>0</v>
      </c>
      <c r="M509" s="36">
        <f t="shared" ca="1" si="985"/>
        <v>0</v>
      </c>
      <c r="N509" s="36" t="str">
        <f>IFERROR(AQ203-AQ$107,"")</f>
        <v/>
      </c>
      <c r="O509" s="32"/>
      <c r="P509" s="35" t="s">
        <v>108</v>
      </c>
      <c r="Q509" s="36">
        <f t="shared" ca="1" si="986"/>
        <v>0</v>
      </c>
      <c r="R509" s="36">
        <f t="shared" ca="1" si="998"/>
        <v>0</v>
      </c>
      <c r="S509" s="36">
        <f t="shared" ca="1" si="999"/>
        <v>0</v>
      </c>
      <c r="T509" s="36">
        <f t="shared" ca="1" si="1000"/>
        <v>0</v>
      </c>
      <c r="U509" s="36">
        <f t="shared" ca="1" si="1001"/>
        <v>0</v>
      </c>
      <c r="V509" s="36">
        <f t="shared" ca="1" si="1002"/>
        <v>0</v>
      </c>
      <c r="W509" s="36">
        <f t="shared" ca="1" si="1003"/>
        <v>0</v>
      </c>
      <c r="X509" s="36">
        <f t="shared" ca="1" si="1004"/>
        <v>0</v>
      </c>
      <c r="Y509" s="36">
        <f t="shared" ca="1" si="1005"/>
        <v>0</v>
      </c>
      <c r="Z509" s="36">
        <f t="shared" ca="1" si="1005"/>
        <v>0</v>
      </c>
      <c r="AA509" s="39"/>
      <c r="AB509" s="39"/>
      <c r="AC509" s="32">
        <v>96</v>
      </c>
      <c r="AD509" s="35" t="str">
        <f t="shared" si="974"/>
        <v/>
      </c>
      <c r="AE509" s="36">
        <f>IF(AD509="",0,IF(Analyse!$H$117=$C$312,SUM(BEREGNING!Q509:Z509),IF(Analyse!$H$117=$D$312,SUM(BEREGNING!R509:Z509),IF(Analyse!$H$117=$E$312,SUM(BEREGNING!S509:Z509),IF(Analyse!$H$117=$F$312,SUM(BEREGNING!T509:Z509),IF(Analyse!$H$117=$G$312,SUM(BEREGNING!U509:Z509),IF(Analyse!$H$117=$H$312,SUM(BEREGNING!V509:Z509),IF(Analyse!$H$117=$I$312,SUM(BEREGNING!W509:Z509),IF(Analyse!$H$117=$J$312,SUM(BEREGNING!X509:Z509),IF(Analyse!$H$117=$K$312,SUM(BEREGNING!Z509),""))))))))))</f>
        <v>0</v>
      </c>
      <c r="AF509" s="29"/>
      <c r="AG509" s="29"/>
      <c r="AH509" s="29"/>
      <c r="AI509" s="29"/>
      <c r="AJ509" s="29"/>
      <c r="AK509" s="29"/>
      <c r="AL509" s="29"/>
      <c r="AM509" s="29"/>
      <c r="AN509" s="29"/>
      <c r="AO509" s="29"/>
      <c r="AP509" s="29"/>
      <c r="AQ509" s="36">
        <f t="shared" si="987"/>
        <v>0</v>
      </c>
      <c r="AR509" s="36">
        <f t="shared" ca="1" si="988"/>
        <v>0</v>
      </c>
      <c r="AS509" s="36">
        <f t="shared" ca="1" si="989"/>
        <v>0</v>
      </c>
      <c r="AT509" s="36">
        <f t="shared" ca="1" si="990"/>
        <v>0</v>
      </c>
      <c r="AU509" s="36">
        <f t="shared" ca="1" si="991"/>
        <v>0</v>
      </c>
      <c r="AV509" s="36">
        <f t="shared" ca="1" si="992"/>
        <v>0</v>
      </c>
      <c r="AW509" s="36">
        <f t="shared" ca="1" si="993"/>
        <v>0</v>
      </c>
      <c r="AX509" s="36">
        <f t="shared" ca="1" si="994"/>
        <v>0</v>
      </c>
      <c r="AY509" s="36">
        <f t="shared" ca="1" si="995"/>
        <v>0</v>
      </c>
      <c r="AZ509" s="36">
        <f t="shared" ca="1" si="996"/>
        <v>0</v>
      </c>
      <c r="BA509" s="36">
        <f t="shared" ca="1" si="997"/>
        <v>0</v>
      </c>
      <c r="BB509" s="36">
        <f t="shared" ca="1" si="997"/>
        <v>0</v>
      </c>
      <c r="BC509" s="30"/>
    </row>
    <row r="510" spans="1:55" x14ac:dyDescent="0.25">
      <c r="A510" s="32"/>
      <c r="B510" s="35" t="s">
        <v>109</v>
      </c>
      <c r="C510" s="36">
        <f t="shared" ca="1" si="975"/>
        <v>0</v>
      </c>
      <c r="D510" s="36">
        <f t="shared" ca="1" si="976"/>
        <v>0</v>
      </c>
      <c r="E510" s="36">
        <f t="shared" ca="1" si="977"/>
        <v>0</v>
      </c>
      <c r="F510" s="36">
        <f t="shared" ca="1" si="978"/>
        <v>0</v>
      </c>
      <c r="G510" s="36">
        <f t="shared" ca="1" si="979"/>
        <v>0</v>
      </c>
      <c r="H510" s="36">
        <f t="shared" ca="1" si="980"/>
        <v>0</v>
      </c>
      <c r="I510" s="36">
        <f t="shared" ca="1" si="981"/>
        <v>0</v>
      </c>
      <c r="J510" s="36">
        <f t="shared" ca="1" si="982"/>
        <v>0</v>
      </c>
      <c r="K510" s="36">
        <f t="shared" ca="1" si="983"/>
        <v>0</v>
      </c>
      <c r="L510" s="36">
        <f t="shared" ca="1" si="984"/>
        <v>0</v>
      </c>
      <c r="M510" s="36">
        <f t="shared" ca="1" si="985"/>
        <v>0</v>
      </c>
      <c r="N510" s="36" t="str">
        <f>IFERROR(AQ204-AQ$107,"")</f>
        <v/>
      </c>
      <c r="O510" s="32"/>
      <c r="P510" s="35" t="s">
        <v>109</v>
      </c>
      <c r="Q510" s="36">
        <f t="shared" ca="1" si="986"/>
        <v>0</v>
      </c>
      <c r="R510" s="36">
        <f t="shared" ca="1" si="998"/>
        <v>0</v>
      </c>
      <c r="S510" s="36">
        <f t="shared" ca="1" si="999"/>
        <v>0</v>
      </c>
      <c r="T510" s="36">
        <f t="shared" ca="1" si="1000"/>
        <v>0</v>
      </c>
      <c r="U510" s="36">
        <f t="shared" ca="1" si="1001"/>
        <v>0</v>
      </c>
      <c r="V510" s="36">
        <f t="shared" ca="1" si="1002"/>
        <v>0</v>
      </c>
      <c r="W510" s="36">
        <f t="shared" ca="1" si="1003"/>
        <v>0</v>
      </c>
      <c r="X510" s="36">
        <f t="shared" ca="1" si="1004"/>
        <v>0</v>
      </c>
      <c r="Y510" s="36">
        <f t="shared" ca="1" si="1005"/>
        <v>0</v>
      </c>
      <c r="Z510" s="36">
        <f t="shared" ca="1" si="1005"/>
        <v>0</v>
      </c>
      <c r="AA510" s="39"/>
      <c r="AB510" s="39"/>
      <c r="AC510" s="32">
        <v>97</v>
      </c>
      <c r="AD510" s="35" t="str">
        <f t="shared" ref="AD510:AD511" si="1006">IF(AD409="","",AD409)</f>
        <v/>
      </c>
      <c r="AE510" s="36">
        <f>IF(AD510="",0,IF(Analyse!$H$117=$C$312,SUM(BEREGNING!Q510:Z510),IF(Analyse!$H$117=$D$312,SUM(BEREGNING!R510:Z510),IF(Analyse!$H$117=$E$312,SUM(BEREGNING!S510:Z510),IF(Analyse!$H$117=$F$312,SUM(BEREGNING!T510:Z510),IF(Analyse!$H$117=$G$312,SUM(BEREGNING!U510:Z510),IF(Analyse!$H$117=$H$312,SUM(BEREGNING!V510:Z510),IF(Analyse!$H$117=$I$312,SUM(BEREGNING!W510:Z510),IF(Analyse!$H$117=$J$312,SUM(BEREGNING!X510:Z510),IF(Analyse!$H$117=$K$312,SUM(BEREGNING!Z510),""))))))))))</f>
        <v>0</v>
      </c>
      <c r="AF510" s="29"/>
      <c r="AG510" s="29"/>
      <c r="AH510" s="29"/>
      <c r="AI510" s="29"/>
      <c r="AJ510" s="29"/>
      <c r="AK510" s="29"/>
      <c r="AL510" s="29"/>
      <c r="AM510" s="29"/>
      <c r="AN510" s="29"/>
      <c r="AO510" s="29"/>
      <c r="AP510" s="29"/>
      <c r="AQ510" s="36">
        <f t="shared" si="987"/>
        <v>0</v>
      </c>
      <c r="AR510" s="36">
        <f t="shared" ca="1" si="988"/>
        <v>0</v>
      </c>
      <c r="AS510" s="36">
        <f t="shared" ca="1" si="989"/>
        <v>0</v>
      </c>
      <c r="AT510" s="36">
        <f t="shared" ca="1" si="990"/>
        <v>0</v>
      </c>
      <c r="AU510" s="36">
        <f t="shared" ca="1" si="991"/>
        <v>0</v>
      </c>
      <c r="AV510" s="36">
        <f t="shared" ca="1" si="992"/>
        <v>0</v>
      </c>
      <c r="AW510" s="36">
        <f t="shared" ca="1" si="993"/>
        <v>0</v>
      </c>
      <c r="AX510" s="36">
        <f t="shared" ca="1" si="994"/>
        <v>0</v>
      </c>
      <c r="AY510" s="36">
        <f t="shared" ca="1" si="995"/>
        <v>0</v>
      </c>
      <c r="AZ510" s="36">
        <f t="shared" ca="1" si="996"/>
        <v>0</v>
      </c>
      <c r="BA510" s="36">
        <f t="shared" ca="1" si="997"/>
        <v>0</v>
      </c>
      <c r="BB510" s="36">
        <f t="shared" ca="1" si="997"/>
        <v>0</v>
      </c>
      <c r="BC510" s="30"/>
    </row>
    <row r="511" spans="1:55" x14ac:dyDescent="0.25">
      <c r="A511" s="32"/>
      <c r="B511" s="35" t="s">
        <v>110</v>
      </c>
      <c r="C511" s="36">
        <f t="shared" ca="1" si="975"/>
        <v>0</v>
      </c>
      <c r="D511" s="36">
        <f t="shared" ca="1" si="976"/>
        <v>0</v>
      </c>
      <c r="E511" s="36">
        <f t="shared" ca="1" si="977"/>
        <v>0</v>
      </c>
      <c r="F511" s="36">
        <f t="shared" ca="1" si="978"/>
        <v>0</v>
      </c>
      <c r="G511" s="36">
        <f t="shared" ca="1" si="979"/>
        <v>0</v>
      </c>
      <c r="H511" s="36">
        <f t="shared" ca="1" si="980"/>
        <v>0</v>
      </c>
      <c r="I511" s="36">
        <f t="shared" ca="1" si="981"/>
        <v>0</v>
      </c>
      <c r="J511" s="36">
        <f t="shared" ca="1" si="982"/>
        <v>0</v>
      </c>
      <c r="K511" s="36">
        <f t="shared" ca="1" si="983"/>
        <v>0</v>
      </c>
      <c r="L511" s="36">
        <f t="shared" ca="1" si="984"/>
        <v>0</v>
      </c>
      <c r="M511" s="36">
        <f t="shared" ca="1" si="985"/>
        <v>0</v>
      </c>
      <c r="N511" s="36" t="str">
        <f>IFERROR(AQ205-AQ$107,"")</f>
        <v/>
      </c>
      <c r="O511" s="32"/>
      <c r="P511" s="35" t="s">
        <v>110</v>
      </c>
      <c r="Q511" s="36">
        <f t="shared" ca="1" si="986"/>
        <v>0</v>
      </c>
      <c r="R511" s="36">
        <f t="shared" ca="1" si="998"/>
        <v>0</v>
      </c>
      <c r="S511" s="36">
        <f t="shared" ca="1" si="999"/>
        <v>0</v>
      </c>
      <c r="T511" s="36">
        <f t="shared" ca="1" si="1000"/>
        <v>0</v>
      </c>
      <c r="U511" s="36">
        <f t="shared" ca="1" si="1001"/>
        <v>0</v>
      </c>
      <c r="V511" s="36">
        <f t="shared" ca="1" si="1002"/>
        <v>0</v>
      </c>
      <c r="W511" s="36">
        <f t="shared" ca="1" si="1003"/>
        <v>0</v>
      </c>
      <c r="X511" s="36">
        <f t="shared" ca="1" si="1004"/>
        <v>0</v>
      </c>
      <c r="Y511" s="36">
        <f t="shared" ca="1" si="1005"/>
        <v>0</v>
      </c>
      <c r="Z511" s="36">
        <f t="shared" ca="1" si="1005"/>
        <v>0</v>
      </c>
      <c r="AA511" s="39"/>
      <c r="AB511" s="39"/>
      <c r="AC511" s="32">
        <v>98</v>
      </c>
      <c r="AD511" s="35" t="str">
        <f t="shared" si="1006"/>
        <v/>
      </c>
      <c r="AE511" s="36">
        <f>IF(AD511="",0,IF(Analyse!$H$117=$C$312,SUM(BEREGNING!Q511:Z511),IF(Analyse!$H$117=$D$312,SUM(BEREGNING!R511:Z511),IF(Analyse!$H$117=$E$312,SUM(BEREGNING!S511:Z511),IF(Analyse!$H$117=$F$312,SUM(BEREGNING!T511:Z511),IF(Analyse!$H$117=$G$312,SUM(BEREGNING!U511:Z511),IF(Analyse!$H$117=$H$312,SUM(BEREGNING!V511:Z511),IF(Analyse!$H$117=$I$312,SUM(BEREGNING!W511:Z511),IF(Analyse!$H$117=$J$312,SUM(BEREGNING!X511:Z511),IF(Analyse!$H$117=$K$312,SUM(BEREGNING!Z511),""))))))))))</f>
        <v>0</v>
      </c>
      <c r="AF511" s="29"/>
      <c r="AG511" s="29"/>
      <c r="AH511" s="29"/>
      <c r="AI511" s="29"/>
      <c r="AJ511" s="29"/>
      <c r="AK511" s="29"/>
      <c r="AL511" s="29"/>
      <c r="AM511" s="29"/>
      <c r="AN511" s="29"/>
      <c r="AO511" s="29"/>
      <c r="AP511" s="29"/>
      <c r="AQ511" s="36">
        <f t="shared" si="987"/>
        <v>0</v>
      </c>
      <c r="AR511" s="36">
        <f t="shared" ca="1" si="988"/>
        <v>0</v>
      </c>
      <c r="AS511" s="36">
        <f t="shared" ca="1" si="989"/>
        <v>0</v>
      </c>
      <c r="AT511" s="36">
        <f t="shared" ca="1" si="990"/>
        <v>0</v>
      </c>
      <c r="AU511" s="36">
        <f t="shared" ca="1" si="991"/>
        <v>0</v>
      </c>
      <c r="AV511" s="36">
        <f t="shared" ca="1" si="992"/>
        <v>0</v>
      </c>
      <c r="AW511" s="36">
        <f t="shared" ca="1" si="993"/>
        <v>0</v>
      </c>
      <c r="AX511" s="36">
        <f t="shared" ca="1" si="994"/>
        <v>0</v>
      </c>
      <c r="AY511" s="36">
        <f t="shared" ca="1" si="995"/>
        <v>0</v>
      </c>
      <c r="AZ511" s="36">
        <f t="shared" ca="1" si="996"/>
        <v>0</v>
      </c>
      <c r="BA511" s="36">
        <f t="shared" ca="1" si="997"/>
        <v>0</v>
      </c>
      <c r="BB511" s="36">
        <f t="shared" ca="1" si="997"/>
        <v>0</v>
      </c>
      <c r="BC511" s="30"/>
    </row>
    <row r="512" spans="1:55" x14ac:dyDescent="0.25">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29"/>
      <c r="AG512" s="29"/>
      <c r="AH512" s="29"/>
      <c r="AI512" s="29"/>
      <c r="AJ512" s="29"/>
      <c r="AK512" s="29"/>
      <c r="AL512" s="29"/>
      <c r="AM512" s="29"/>
      <c r="AN512" s="29"/>
      <c r="AO512" s="29"/>
      <c r="AP512" s="29"/>
      <c r="AQ512" s="30"/>
      <c r="AR512" s="31">
        <f ca="1">IFERROR(AVERAGE(AR414:AR511),"")</f>
        <v>0</v>
      </c>
      <c r="AS512" s="31">
        <f t="shared" ref="AS512" ca="1" si="1007">IFERROR(AVERAGE(AS414:AS511),"")</f>
        <v>0</v>
      </c>
      <c r="AT512" s="31">
        <f t="shared" ref="AT512" ca="1" si="1008">IFERROR(AVERAGE(AT414:AT511),"")</f>
        <v>0</v>
      </c>
      <c r="AU512" s="31">
        <f t="shared" ref="AU512" ca="1" si="1009">IFERROR(AVERAGE(AU414:AU511),"")</f>
        <v>0</v>
      </c>
      <c r="AV512" s="31">
        <f t="shared" ref="AV512" ca="1" si="1010">IFERROR(AVERAGE(AV414:AV511),"")</f>
        <v>0</v>
      </c>
      <c r="AW512" s="31">
        <f t="shared" ref="AW512" ca="1" si="1011">IFERROR(AVERAGE(AW414:AW511),"")</f>
        <v>0</v>
      </c>
      <c r="AX512" s="31">
        <f t="shared" ref="AX512" ca="1" si="1012">IFERROR(AVERAGE(AX414:AX511),"")</f>
        <v>0</v>
      </c>
      <c r="AY512" s="31">
        <f t="shared" ref="AY512" ca="1" si="1013">IFERROR(AVERAGE(AY414:AY511),"")</f>
        <v>0</v>
      </c>
      <c r="AZ512" s="31">
        <f t="shared" ref="AZ512" ca="1" si="1014">IFERROR(AVERAGE(AZ414:AZ511),"")</f>
        <v>0</v>
      </c>
      <c r="BA512" s="31">
        <f t="shared" ref="BA512:BB512" ca="1" si="1015">IFERROR(AVERAGE(BA414:BA511),"")</f>
        <v>0</v>
      </c>
      <c r="BB512" s="31">
        <f t="shared" ca="1" si="1015"/>
        <v>0</v>
      </c>
      <c r="BC512" s="30"/>
    </row>
  </sheetData>
  <hyperlinks>
    <hyperlink ref="AG312" r:id="rId1" xr:uid="{767C4F85-5AE3-4F90-B313-4483CF6C21EE}"/>
  </hyperlinks>
  <pageMargins left="0.7" right="0.7" top="0.75" bottom="0.75" header="0.3" footer="0.3"/>
  <pageSetup paperSize="9" orientation="portrait" horizontalDpi="4294967295" verticalDpi="4294967295"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2219-57B6-4B78-AB48-3220B1F4CDF3}">
  <sheetPr codeName="Ark12">
    <tabColor theme="1"/>
  </sheetPr>
  <dimension ref="A1:BC1882"/>
  <sheetViews>
    <sheetView showGridLines="0" topLeftCell="R1" zoomScale="60" zoomScaleNormal="60" workbookViewId="0">
      <selection activeCell="R6" sqref="R6"/>
    </sheetView>
  </sheetViews>
  <sheetFormatPr defaultColWidth="9.140625" defaultRowHeight="15" x14ac:dyDescent="0.25"/>
  <cols>
    <col min="1" max="1" width="3.7109375" style="74" customWidth="1"/>
    <col min="2" max="2" width="36.7109375" style="74" customWidth="1"/>
    <col min="3" max="14" width="15.7109375" style="74" customWidth="1"/>
    <col min="15" max="15" width="3.7109375" style="74" customWidth="1"/>
    <col min="16" max="16" width="36.7109375" style="74" customWidth="1"/>
    <col min="17" max="28" width="15.7109375" style="74" customWidth="1"/>
    <col min="29" max="29" width="3.7109375" style="74" customWidth="1"/>
    <col min="30" max="30" width="36.7109375" style="74" customWidth="1"/>
    <col min="31" max="42" width="15.7109375" style="74" customWidth="1"/>
    <col min="43" max="43" width="3.7109375" style="74" customWidth="1"/>
    <col min="44" max="44" width="24.7109375" style="74" customWidth="1"/>
    <col min="45" max="54" width="15.7109375" style="74" customWidth="1"/>
    <col min="55" max="55" width="3.7109375" style="74" customWidth="1"/>
    <col min="56" max="16384" width="9.140625" style="74"/>
  </cols>
  <sheetData>
    <row r="1" spans="1:55" x14ac:dyDescent="0.25">
      <c r="A1" s="72"/>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row>
    <row r="2" spans="1:55" x14ac:dyDescent="0.25">
      <c r="A2" s="72"/>
      <c r="B2" s="75" t="s">
        <v>113</v>
      </c>
      <c r="C2" s="75"/>
      <c r="D2" s="75"/>
      <c r="E2" s="75"/>
      <c r="F2" s="75"/>
      <c r="G2" s="75"/>
      <c r="H2" s="75"/>
      <c r="I2" s="75"/>
      <c r="J2" s="75"/>
      <c r="K2" s="75"/>
      <c r="L2" s="75"/>
      <c r="M2" s="75"/>
      <c r="N2" s="75"/>
      <c r="O2" s="73"/>
      <c r="P2" s="75" t="s">
        <v>114</v>
      </c>
      <c r="Q2" s="75"/>
      <c r="R2" s="75"/>
      <c r="S2" s="75"/>
      <c r="T2" s="75"/>
      <c r="U2" s="75"/>
      <c r="V2" s="75"/>
      <c r="W2" s="75"/>
      <c r="X2" s="75"/>
      <c r="Y2" s="75"/>
      <c r="Z2" s="75"/>
      <c r="AA2" s="75"/>
      <c r="AB2" s="75"/>
      <c r="AC2" s="73"/>
      <c r="AD2" s="75" t="s">
        <v>145</v>
      </c>
      <c r="AE2" s="75"/>
      <c r="AF2" s="75"/>
      <c r="AG2" s="75"/>
      <c r="AH2" s="75"/>
      <c r="AI2" s="75"/>
      <c r="AJ2" s="75"/>
      <c r="AK2" s="75"/>
      <c r="AL2" s="75"/>
      <c r="AM2" s="75"/>
      <c r="AN2" s="75"/>
      <c r="AO2" s="75"/>
      <c r="AP2" s="75"/>
      <c r="AQ2" s="73"/>
      <c r="AR2" s="76" t="s">
        <v>150</v>
      </c>
      <c r="AS2" s="76"/>
      <c r="AT2" s="76"/>
      <c r="AU2" s="76"/>
      <c r="AV2" s="76"/>
      <c r="AW2" s="76"/>
      <c r="AX2" s="76"/>
      <c r="AY2" s="76"/>
      <c r="AZ2" s="76"/>
      <c r="BA2" s="76"/>
      <c r="BB2" s="76"/>
      <c r="BC2" s="73"/>
    </row>
    <row r="3" spans="1:55" x14ac:dyDescent="0.25">
      <c r="A3" s="72"/>
      <c r="B3" s="77" t="s">
        <v>111</v>
      </c>
      <c r="C3" s="77">
        <v>2013</v>
      </c>
      <c r="D3" s="77">
        <v>2014</v>
      </c>
      <c r="E3" s="77">
        <v>2015</v>
      </c>
      <c r="F3" s="77">
        <v>2016</v>
      </c>
      <c r="G3" s="77">
        <v>2017</v>
      </c>
      <c r="H3" s="77">
        <v>2018</v>
      </c>
      <c r="I3" s="77">
        <v>2019</v>
      </c>
      <c r="J3" s="77">
        <v>2020</v>
      </c>
      <c r="K3" s="77">
        <v>2021</v>
      </c>
      <c r="L3" s="77">
        <v>2022</v>
      </c>
      <c r="M3" s="77">
        <v>2023</v>
      </c>
      <c r="N3" s="77">
        <v>2024</v>
      </c>
      <c r="O3" s="73"/>
      <c r="P3" s="77" t="s">
        <v>111</v>
      </c>
      <c r="Q3" s="77">
        <v>2013</v>
      </c>
      <c r="R3" s="77">
        <v>2014</v>
      </c>
      <c r="S3" s="77">
        <v>2015</v>
      </c>
      <c r="T3" s="77">
        <v>2016</v>
      </c>
      <c r="U3" s="77">
        <v>2017</v>
      </c>
      <c r="V3" s="77">
        <v>2018</v>
      </c>
      <c r="W3" s="77">
        <v>2019</v>
      </c>
      <c r="X3" s="77">
        <v>2020</v>
      </c>
      <c r="Y3" s="77">
        <v>2021</v>
      </c>
      <c r="Z3" s="77">
        <v>2022</v>
      </c>
      <c r="AA3" s="77">
        <v>2023</v>
      </c>
      <c r="AB3" s="77">
        <v>2024</v>
      </c>
      <c r="AC3" s="73"/>
      <c r="AD3" s="77" t="s">
        <v>111</v>
      </c>
      <c r="AE3" s="77">
        <v>2013</v>
      </c>
      <c r="AF3" s="77">
        <v>2014</v>
      </c>
      <c r="AG3" s="77">
        <v>2015</v>
      </c>
      <c r="AH3" s="77">
        <v>2016</v>
      </c>
      <c r="AI3" s="77">
        <v>2017</v>
      </c>
      <c r="AJ3" s="77">
        <v>2018</v>
      </c>
      <c r="AK3" s="77">
        <v>2019</v>
      </c>
      <c r="AL3" s="77">
        <v>2020</v>
      </c>
      <c r="AM3" s="77">
        <v>2021</v>
      </c>
      <c r="AN3" s="77">
        <v>2022</v>
      </c>
      <c r="AO3" s="77">
        <v>2023</v>
      </c>
      <c r="AP3" s="77">
        <v>2024</v>
      </c>
      <c r="AQ3" s="73"/>
      <c r="AR3" s="78"/>
      <c r="AS3" s="78">
        <v>2011</v>
      </c>
      <c r="AT3" s="78">
        <v>2012</v>
      </c>
      <c r="AU3" s="78">
        <v>2013</v>
      </c>
      <c r="AV3" s="78">
        <v>2014</v>
      </c>
      <c r="AW3" s="78">
        <v>2015</v>
      </c>
      <c r="AX3" s="78">
        <v>2016</v>
      </c>
      <c r="AY3" s="78">
        <v>2017</v>
      </c>
      <c r="AZ3" s="78">
        <v>2018</v>
      </c>
      <c r="BA3" s="78">
        <v>2019</v>
      </c>
      <c r="BB3" s="78">
        <v>2020</v>
      </c>
      <c r="BC3" s="73"/>
    </row>
    <row r="4" spans="1:55" x14ac:dyDescent="0.25">
      <c r="A4" s="72"/>
      <c r="B4" s="79" t="s">
        <v>9</v>
      </c>
      <c r="C4" s="80">
        <v>77008231.976085678</v>
      </c>
      <c r="D4" s="80">
        <v>75510968.299531564</v>
      </c>
      <c r="E4" s="80">
        <v>76623330.636861295</v>
      </c>
      <c r="F4" s="80">
        <v>81223133.499864295</v>
      </c>
      <c r="G4" s="80">
        <v>78591457.208501399</v>
      </c>
      <c r="H4" s="80">
        <v>78266296.498897195</v>
      </c>
      <c r="I4" s="80">
        <v>80925338.80183658</v>
      </c>
      <c r="J4" s="80">
        <v>84094267.142822862</v>
      </c>
      <c r="K4" s="80">
        <v>101254647.25997044</v>
      </c>
      <c r="L4" s="80">
        <v>97063719.981331989</v>
      </c>
      <c r="M4" s="80">
        <v>99037869.479999959</v>
      </c>
      <c r="N4" s="80">
        <v>0</v>
      </c>
      <c r="O4" s="73"/>
      <c r="P4" s="79" t="s">
        <v>9</v>
      </c>
      <c r="Q4" s="80">
        <v>76528523.568903148</v>
      </c>
      <c r="R4" s="80">
        <v>78129616.194321543</v>
      </c>
      <c r="S4" s="80">
        <v>75805152.865990579</v>
      </c>
      <c r="T4" s="80">
        <v>82373030.946074426</v>
      </c>
      <c r="U4" s="80">
        <v>80684590.32922107</v>
      </c>
      <c r="V4" s="80">
        <v>80873391.490595579</v>
      </c>
      <c r="W4" s="80">
        <v>79899249.880044341</v>
      </c>
      <c r="X4" s="80">
        <v>81451351.062128425</v>
      </c>
      <c r="Y4" s="80">
        <v>104578114.82956076</v>
      </c>
      <c r="Z4" s="80">
        <v>103171121.32768999</v>
      </c>
      <c r="AA4" s="80">
        <v>97465808.247999996</v>
      </c>
      <c r="AB4" s="80">
        <v>102712342</v>
      </c>
      <c r="AC4" s="73"/>
      <c r="AD4" s="79" t="s">
        <v>9</v>
      </c>
      <c r="AE4" s="80">
        <v>654702</v>
      </c>
      <c r="AF4" s="80">
        <v>640098</v>
      </c>
      <c r="AG4" s="80">
        <v>638623</v>
      </c>
      <c r="AH4" s="80">
        <v>633643</v>
      </c>
      <c r="AI4" s="80">
        <v>622689</v>
      </c>
      <c r="AJ4" s="80">
        <v>611611</v>
      </c>
      <c r="AK4" s="80">
        <v>615411</v>
      </c>
      <c r="AL4" s="80">
        <v>662874</v>
      </c>
      <c r="AM4" s="80">
        <v>642176</v>
      </c>
      <c r="AN4" s="80">
        <v>642319</v>
      </c>
      <c r="AO4" s="80">
        <v>659265</v>
      </c>
      <c r="AP4" s="80">
        <v>0</v>
      </c>
      <c r="AQ4" s="73"/>
      <c r="AR4" s="81" t="s">
        <v>111</v>
      </c>
      <c r="AS4" s="82">
        <v>3474989.8830344495</v>
      </c>
      <c r="AT4" s="82">
        <v>3635665.7126957141</v>
      </c>
      <c r="AU4" s="82">
        <v>3934657.4382365136</v>
      </c>
      <c r="AV4" s="82">
        <v>4265705.8195101582</v>
      </c>
      <c r="AW4" s="82">
        <v>4370848.4346441338</v>
      </c>
      <c r="AX4" s="82">
        <v>4665089.1099205045</v>
      </c>
      <c r="AY4" s="82">
        <v>4768698.0417361939</v>
      </c>
      <c r="AZ4" s="82">
        <v>4987079.0092799999</v>
      </c>
      <c r="BA4" s="82">
        <v>4923108.3520000018</v>
      </c>
      <c r="BB4" s="82">
        <v>0</v>
      </c>
      <c r="BC4" s="73"/>
    </row>
    <row r="5" spans="1:55" x14ac:dyDescent="0.25">
      <c r="A5" s="72"/>
      <c r="B5" s="74" t="s">
        <v>10</v>
      </c>
      <c r="C5" s="83">
        <v>54068681.611295961</v>
      </c>
      <c r="D5" s="83">
        <v>51877405.241235748</v>
      </c>
      <c r="E5" s="83">
        <v>53167167.677099824</v>
      </c>
      <c r="F5" s="83">
        <v>58102925.881461591</v>
      </c>
      <c r="G5" s="83">
        <v>55714862.300115906</v>
      </c>
      <c r="H5" s="83">
        <v>53428444.501002841</v>
      </c>
      <c r="I5" s="83">
        <v>54978470.88722454</v>
      </c>
      <c r="J5" s="83">
        <v>56040814.056091867</v>
      </c>
      <c r="K5" s="83">
        <v>71400248.746333763</v>
      </c>
      <c r="L5" s="83">
        <v>67691838.229118973</v>
      </c>
      <c r="M5" s="83">
        <v>69391035.006999999</v>
      </c>
      <c r="N5" s="83">
        <v>0</v>
      </c>
      <c r="O5" s="73"/>
      <c r="P5" s="74" t="s">
        <v>10</v>
      </c>
      <c r="Q5" s="83">
        <v>52710032.56191092</v>
      </c>
      <c r="R5" s="83">
        <v>53357657.467961125</v>
      </c>
      <c r="S5" s="83">
        <v>52422886.135044336</v>
      </c>
      <c r="T5" s="83">
        <v>56759732.123748302</v>
      </c>
      <c r="U5" s="83">
        <v>58000814.711697474</v>
      </c>
      <c r="V5" s="83">
        <v>55977788.911161669</v>
      </c>
      <c r="W5" s="83">
        <v>54140271.393772483</v>
      </c>
      <c r="X5" s="83">
        <v>55233089.270679444</v>
      </c>
      <c r="Y5" s="83">
        <v>76298278.275125787</v>
      </c>
      <c r="Z5" s="83">
        <v>74327405.816378012</v>
      </c>
      <c r="AA5" s="83">
        <v>68260530.392500013</v>
      </c>
      <c r="AB5" s="83">
        <v>71794806.25</v>
      </c>
      <c r="AC5" s="73"/>
      <c r="AD5" s="74" t="s">
        <v>10</v>
      </c>
      <c r="AE5" s="83">
        <v>654702</v>
      </c>
      <c r="AF5" s="83">
        <v>640098</v>
      </c>
      <c r="AG5" s="83">
        <v>638623</v>
      </c>
      <c r="AH5" s="83">
        <v>633643</v>
      </c>
      <c r="AI5" s="83">
        <v>622689</v>
      </c>
      <c r="AJ5" s="83">
        <v>611611</v>
      </c>
      <c r="AK5" s="83">
        <v>615411</v>
      </c>
      <c r="AL5" s="83">
        <v>662874</v>
      </c>
      <c r="AM5" s="83">
        <v>642176</v>
      </c>
      <c r="AN5" s="83">
        <v>642319</v>
      </c>
      <c r="AO5" s="83">
        <v>659265</v>
      </c>
      <c r="AP5" s="83">
        <v>0</v>
      </c>
      <c r="AQ5" s="73"/>
      <c r="AR5" s="81" t="s">
        <v>13</v>
      </c>
      <c r="AS5" s="82">
        <v>32041.231293624878</v>
      </c>
      <c r="AT5" s="82">
        <v>33388.96080341818</v>
      </c>
      <c r="AU5" s="82">
        <v>34292.350219737338</v>
      </c>
      <c r="AV5" s="82">
        <v>33328.132303122489</v>
      </c>
      <c r="AW5" s="82">
        <v>35569.100061193174</v>
      </c>
      <c r="AX5" s="82">
        <v>38068.630919359479</v>
      </c>
      <c r="AY5" s="82">
        <v>40426.597315583989</v>
      </c>
      <c r="AZ5" s="82">
        <v>39842.187264</v>
      </c>
      <c r="BA5" s="82">
        <v>37323.775999999998</v>
      </c>
      <c r="BB5" s="82">
        <v>0</v>
      </c>
      <c r="BC5" s="73"/>
    </row>
    <row r="6" spans="1:55" x14ac:dyDescent="0.25">
      <c r="A6" s="72"/>
      <c r="B6" s="79" t="s">
        <v>11</v>
      </c>
      <c r="C6" s="84">
        <v>22939550.364789743</v>
      </c>
      <c r="D6" s="84">
        <v>23633563.058295816</v>
      </c>
      <c r="E6" s="84">
        <v>23456162.959761485</v>
      </c>
      <c r="F6" s="84">
        <v>23120207.618402738</v>
      </c>
      <c r="G6" s="84">
        <v>22876594.908385493</v>
      </c>
      <c r="H6" s="84">
        <v>24837851.997894373</v>
      </c>
      <c r="I6" s="84">
        <v>25946867.914612066</v>
      </c>
      <c r="J6" s="84">
        <v>28053453.086730972</v>
      </c>
      <c r="K6" s="84">
        <v>29854398.513636652</v>
      </c>
      <c r="L6" s="84">
        <v>29371881.752212986</v>
      </c>
      <c r="M6" s="84">
        <v>29646834.472999994</v>
      </c>
      <c r="N6" s="84">
        <v>0</v>
      </c>
      <c r="O6" s="73"/>
      <c r="P6" s="79" t="s">
        <v>11</v>
      </c>
      <c r="Q6" s="84">
        <v>23818491.00699224</v>
      </c>
      <c r="R6" s="84">
        <v>24771958.726360433</v>
      </c>
      <c r="S6" s="84">
        <v>23382266.730946284</v>
      </c>
      <c r="T6" s="84">
        <v>25613298.82232612</v>
      </c>
      <c r="U6" s="84">
        <v>22683775.617523599</v>
      </c>
      <c r="V6" s="84">
        <v>24895602.579433925</v>
      </c>
      <c r="W6" s="84">
        <v>25758978.486271862</v>
      </c>
      <c r="X6" s="84">
        <v>26218261.791448992</v>
      </c>
      <c r="Y6" s="84">
        <v>28279836.554434936</v>
      </c>
      <c r="Z6" s="84">
        <v>28843715.511312004</v>
      </c>
      <c r="AA6" s="84">
        <v>29205277.855500001</v>
      </c>
      <c r="AB6" s="84">
        <v>30917535.75</v>
      </c>
      <c r="AC6" s="73"/>
      <c r="AD6" s="79" t="s">
        <v>11</v>
      </c>
      <c r="AE6" s="84">
        <v>654702</v>
      </c>
      <c r="AF6" s="84">
        <v>640098</v>
      </c>
      <c r="AG6" s="84">
        <v>638623</v>
      </c>
      <c r="AH6" s="84">
        <v>633643</v>
      </c>
      <c r="AI6" s="84">
        <v>622689</v>
      </c>
      <c r="AJ6" s="84">
        <v>611611</v>
      </c>
      <c r="AK6" s="84">
        <v>615411</v>
      </c>
      <c r="AL6" s="84">
        <v>662874</v>
      </c>
      <c r="AM6" s="84">
        <v>642176</v>
      </c>
      <c r="AN6" s="84">
        <v>642319</v>
      </c>
      <c r="AO6" s="84">
        <v>659265</v>
      </c>
      <c r="AP6" s="84">
        <v>0</v>
      </c>
      <c r="AQ6" s="73"/>
      <c r="AR6" s="81" t="s">
        <v>14</v>
      </c>
      <c r="AS6" s="82">
        <v>10231.819283294506</v>
      </c>
      <c r="AT6" s="82">
        <v>7934.066526686941</v>
      </c>
      <c r="AU6" s="82">
        <v>11641.489091493011</v>
      </c>
      <c r="AV6" s="82">
        <v>12038.935331330553</v>
      </c>
      <c r="AW6" s="82">
        <v>10964.713846205819</v>
      </c>
      <c r="AX6" s="82">
        <v>13428.778624929788</v>
      </c>
      <c r="AY6" s="82">
        <v>15583.666802687998</v>
      </c>
      <c r="AZ6" s="82">
        <v>15608.623103999998</v>
      </c>
      <c r="BA6" s="82">
        <v>20300.8</v>
      </c>
      <c r="BB6" s="82">
        <v>0</v>
      </c>
      <c r="BC6" s="73"/>
    </row>
    <row r="7" spans="1:55" x14ac:dyDescent="0.25">
      <c r="A7" s="72"/>
      <c r="B7" s="74" t="s">
        <v>0</v>
      </c>
      <c r="C7" s="83">
        <v>16173634.714202298</v>
      </c>
      <c r="D7" s="83">
        <v>15025688.277260311</v>
      </c>
      <c r="E7" s="83">
        <v>14926616.000672363</v>
      </c>
      <c r="F7" s="83">
        <v>16121740.539207455</v>
      </c>
      <c r="G7" s="83">
        <v>14272380.551443448</v>
      </c>
      <c r="H7" s="83">
        <v>13019847.107531752</v>
      </c>
      <c r="I7" s="83">
        <v>12099714.7658825</v>
      </c>
      <c r="J7" s="83">
        <v>11655921.877750732</v>
      </c>
      <c r="K7" s="83">
        <v>10287138.207005057</v>
      </c>
      <c r="L7" s="83">
        <v>8713306.0524379984</v>
      </c>
      <c r="M7" s="83">
        <v>8015547.4880000018</v>
      </c>
      <c r="N7" s="83">
        <v>0</v>
      </c>
      <c r="O7" s="73"/>
      <c r="P7" s="74" t="s">
        <v>0</v>
      </c>
      <c r="Q7" s="83">
        <v>14737170.181565203</v>
      </c>
      <c r="R7" s="83">
        <v>14860466.643369686</v>
      </c>
      <c r="S7" s="83">
        <v>14117139.321071211</v>
      </c>
      <c r="T7" s="83">
        <v>15609945.980701253</v>
      </c>
      <c r="U7" s="83">
        <v>15171719.521138184</v>
      </c>
      <c r="V7" s="83">
        <v>14340110.157233262</v>
      </c>
      <c r="W7" s="83">
        <v>12677920.716228066</v>
      </c>
      <c r="X7" s="83">
        <v>11631654.991131574</v>
      </c>
      <c r="Y7" s="83">
        <v>12035509.816247161</v>
      </c>
      <c r="Z7" s="83">
        <v>10451504.376092002</v>
      </c>
      <c r="AA7" s="83">
        <v>8693452.8899999987</v>
      </c>
      <c r="AB7" s="83">
        <v>8357726</v>
      </c>
      <c r="AC7" s="73"/>
      <c r="AD7" s="74" t="s">
        <v>0</v>
      </c>
      <c r="AE7" s="83">
        <v>147206</v>
      </c>
      <c r="AF7" s="83">
        <v>148637</v>
      </c>
      <c r="AG7" s="83">
        <v>150724</v>
      </c>
      <c r="AH7" s="83">
        <v>138524</v>
      </c>
      <c r="AI7" s="83">
        <v>119610</v>
      </c>
      <c r="AJ7" s="83">
        <v>110777</v>
      </c>
      <c r="AK7" s="83">
        <v>104052</v>
      </c>
      <c r="AL7" s="83">
        <v>102674</v>
      </c>
      <c r="AM7" s="83">
        <v>90384</v>
      </c>
      <c r="AN7" s="83">
        <v>80131</v>
      </c>
      <c r="AO7" s="83">
        <v>76504</v>
      </c>
      <c r="AP7" s="83">
        <v>0</v>
      </c>
      <c r="AQ7" s="73"/>
      <c r="AR7" s="81" t="s">
        <v>15</v>
      </c>
      <c r="AS7" s="82">
        <v>35808.469615898262</v>
      </c>
      <c r="AT7" s="82">
        <v>32954.279458540484</v>
      </c>
      <c r="AU7" s="82">
        <v>32787.149502506647</v>
      </c>
      <c r="AV7" s="82">
        <v>33983.57562404417</v>
      </c>
      <c r="AW7" s="82">
        <v>32820.018808570538</v>
      </c>
      <c r="AX7" s="82">
        <v>36878.616675219448</v>
      </c>
      <c r="AY7" s="82">
        <v>41272.664251391994</v>
      </c>
      <c r="AZ7" s="82">
        <v>43039.309823999996</v>
      </c>
      <c r="BA7" s="82">
        <v>33529.856</v>
      </c>
      <c r="BB7" s="82">
        <v>0</v>
      </c>
      <c r="BC7" s="73"/>
    </row>
    <row r="8" spans="1:55" x14ac:dyDescent="0.25">
      <c r="A8" s="72"/>
      <c r="B8" s="74" t="s">
        <v>158</v>
      </c>
      <c r="C8" s="83">
        <v>16088800.77386111</v>
      </c>
      <c r="D8" s="83">
        <v>14595547.609464549</v>
      </c>
      <c r="E8" s="83">
        <v>13749674.037115617</v>
      </c>
      <c r="F8" s="83">
        <v>12518024.574210901</v>
      </c>
      <c r="G8" s="83">
        <v>12259606.878353601</v>
      </c>
      <c r="H8" s="83">
        <v>11565546.944408009</v>
      </c>
      <c r="I8" s="83">
        <v>11993293.764124261</v>
      </c>
      <c r="J8" s="83">
        <v>15667269.541492684</v>
      </c>
      <c r="K8" s="83">
        <v>13865503.059414033</v>
      </c>
      <c r="L8" s="83">
        <v>9718254.9800960012</v>
      </c>
      <c r="M8" s="83">
        <v>10169348.984000001</v>
      </c>
      <c r="N8" s="83">
        <v>0</v>
      </c>
      <c r="O8" s="73"/>
      <c r="P8" s="74" t="s">
        <v>158</v>
      </c>
      <c r="Q8" s="83">
        <v>18077010.292247582</v>
      </c>
      <c r="R8" s="83">
        <v>15666265.306124775</v>
      </c>
      <c r="S8" s="83">
        <v>14225196.726266945</v>
      </c>
      <c r="T8" s="83">
        <v>12929449.389050778</v>
      </c>
      <c r="U8" s="83">
        <v>11683721.327465639</v>
      </c>
      <c r="V8" s="83">
        <v>11599375.736941645</v>
      </c>
      <c r="W8" s="83">
        <v>11363021.839899261</v>
      </c>
      <c r="X8" s="83">
        <v>11229400.51669999</v>
      </c>
      <c r="Y8" s="83">
        <v>16273169.695776671</v>
      </c>
      <c r="Z8" s="83">
        <v>13040278.377099998</v>
      </c>
      <c r="AA8" s="83">
        <v>9542424.4740000013</v>
      </c>
      <c r="AB8" s="83">
        <v>10637249</v>
      </c>
      <c r="AC8" s="73"/>
      <c r="AD8" s="74" t="s">
        <v>158</v>
      </c>
      <c r="AE8" s="83">
        <v>107954</v>
      </c>
      <c r="AF8" s="83">
        <v>93753</v>
      </c>
      <c r="AG8" s="83">
        <v>86305</v>
      </c>
      <c r="AH8" s="83">
        <v>80495</v>
      </c>
      <c r="AI8" s="83">
        <v>80929</v>
      </c>
      <c r="AJ8" s="83">
        <v>79315</v>
      </c>
      <c r="AK8" s="83">
        <v>80763</v>
      </c>
      <c r="AL8" s="83">
        <v>108794</v>
      </c>
      <c r="AM8" s="83">
        <v>90376</v>
      </c>
      <c r="AN8" s="83">
        <v>61958</v>
      </c>
      <c r="AO8" s="83">
        <v>69166</v>
      </c>
      <c r="AP8" s="83">
        <v>0</v>
      </c>
      <c r="AQ8" s="73"/>
      <c r="AR8" s="81" t="s">
        <v>16</v>
      </c>
      <c r="AS8" s="82">
        <v>42829.442698362829</v>
      </c>
      <c r="AT8" s="82">
        <v>39052.27009618673</v>
      </c>
      <c r="AU8" s="82">
        <v>42210.625027804927</v>
      </c>
      <c r="AV8" s="82">
        <v>49486.523379942293</v>
      </c>
      <c r="AW8" s="82">
        <v>54326.510923655624</v>
      </c>
      <c r="AX8" s="82">
        <v>57517.355133434867</v>
      </c>
      <c r="AY8" s="82">
        <v>57397.518508031993</v>
      </c>
      <c r="AZ8" s="82">
        <v>57418.030079999997</v>
      </c>
      <c r="BA8" s="82">
        <v>52563.968000000001</v>
      </c>
      <c r="BB8" s="82">
        <v>0</v>
      </c>
      <c r="BC8" s="73"/>
    </row>
    <row r="9" spans="1:55" x14ac:dyDescent="0.25">
      <c r="A9" s="72"/>
      <c r="B9" s="74" t="s">
        <v>159</v>
      </c>
      <c r="C9" s="83">
        <v>1058746.1969015317</v>
      </c>
      <c r="D9" s="83">
        <v>1030580.0684700498</v>
      </c>
      <c r="E9" s="83">
        <v>889789.76392376958</v>
      </c>
      <c r="F9" s="83">
        <v>1189853.1126478885</v>
      </c>
      <c r="G9" s="83">
        <v>1014089.6663842619</v>
      </c>
      <c r="H9" s="83">
        <v>838142.05683380924</v>
      </c>
      <c r="I9" s="83">
        <v>695347.60273406259</v>
      </c>
      <c r="J9" s="83">
        <v>540316.64349248633</v>
      </c>
      <c r="K9" s="83">
        <v>421165.82162641973</v>
      </c>
      <c r="L9" s="83">
        <v>320034.27403999981</v>
      </c>
      <c r="M9" s="83">
        <v>264181.38600000006</v>
      </c>
      <c r="N9" s="83">
        <v>0</v>
      </c>
      <c r="O9" s="73"/>
      <c r="P9" s="74" t="s">
        <v>159</v>
      </c>
      <c r="Q9" s="83">
        <v>1556099.7357974912</v>
      </c>
      <c r="R9" s="83">
        <v>1348510.4063037327</v>
      </c>
      <c r="S9" s="83">
        <v>1286393.7049662273</v>
      </c>
      <c r="T9" s="83">
        <v>1428129.8044251259</v>
      </c>
      <c r="U9" s="83">
        <v>1195493.6797005499</v>
      </c>
      <c r="V9" s="83">
        <v>1122606.7127405663</v>
      </c>
      <c r="W9" s="83">
        <v>940970.81470776454</v>
      </c>
      <c r="X9" s="83">
        <v>683047.72249106632</v>
      </c>
      <c r="Y9" s="83">
        <v>583479.00070212968</v>
      </c>
      <c r="Z9" s="83">
        <v>470063.85043799988</v>
      </c>
      <c r="AA9" s="83">
        <v>329421.00599999994</v>
      </c>
      <c r="AB9" s="83">
        <v>264121</v>
      </c>
      <c r="AC9" s="73"/>
      <c r="AD9" s="74" t="s">
        <v>159</v>
      </c>
      <c r="AE9" s="83">
        <v>0</v>
      </c>
      <c r="AF9" s="83">
        <v>0</v>
      </c>
      <c r="AG9" s="83">
        <v>0</v>
      </c>
      <c r="AH9" s="83">
        <v>0</v>
      </c>
      <c r="AI9" s="83">
        <v>0</v>
      </c>
      <c r="AJ9" s="83">
        <v>0</v>
      </c>
      <c r="AK9" s="83">
        <v>0</v>
      </c>
      <c r="AL9" s="83">
        <v>0</v>
      </c>
      <c r="AM9" s="83">
        <v>0</v>
      </c>
      <c r="AN9" s="83">
        <v>0</v>
      </c>
      <c r="AO9" s="83">
        <v>0</v>
      </c>
      <c r="AP9" s="83">
        <v>0</v>
      </c>
      <c r="AQ9" s="73"/>
      <c r="AR9" s="81" t="s">
        <v>17</v>
      </c>
      <c r="AS9" s="82">
        <v>18059.560941852091</v>
      </c>
      <c r="AT9" s="82">
        <v>21336.741327082633</v>
      </c>
      <c r="AU9" s="82">
        <v>19138.352529732805</v>
      </c>
      <c r="AV9" s="82">
        <v>19955.099015042393</v>
      </c>
      <c r="AW9" s="82">
        <v>17300.027184922219</v>
      </c>
      <c r="AX9" s="82">
        <v>15598.109017589755</v>
      </c>
      <c r="AY9" s="82">
        <v>19785.517931519997</v>
      </c>
      <c r="AZ9" s="82">
        <v>18074.677248</v>
      </c>
      <c r="BA9" s="82">
        <v>21042.175999999999</v>
      </c>
      <c r="BB9" s="82">
        <v>0</v>
      </c>
      <c r="BC9" s="73"/>
    </row>
    <row r="10" spans="1:55" x14ac:dyDescent="0.25">
      <c r="A10" s="72"/>
      <c r="B10" s="74" t="s">
        <v>1</v>
      </c>
      <c r="C10" s="83">
        <v>3051216.997358188</v>
      </c>
      <c r="D10" s="83">
        <v>2723453.8649441516</v>
      </c>
      <c r="E10" s="83">
        <v>2530754.1856762003</v>
      </c>
      <c r="F10" s="83">
        <v>2510661.1679609781</v>
      </c>
      <c r="G10" s="83">
        <v>2571672.948445641</v>
      </c>
      <c r="H10" s="83">
        <v>2563430.1277264473</v>
      </c>
      <c r="I10" s="83">
        <v>2674238.2153555239</v>
      </c>
      <c r="J10" s="83">
        <v>2952669.8107273462</v>
      </c>
      <c r="K10" s="83">
        <v>2623419.6491855034</v>
      </c>
      <c r="L10" s="83">
        <v>2213566.8283300004</v>
      </c>
      <c r="M10" s="83">
        <v>2352499.4340000004</v>
      </c>
      <c r="N10" s="83">
        <v>0</v>
      </c>
      <c r="O10" s="73"/>
      <c r="P10" s="74" t="s">
        <v>1</v>
      </c>
      <c r="Q10" s="83">
        <v>2794635.0309476811</v>
      </c>
      <c r="R10" s="83">
        <v>2782884.5433380473</v>
      </c>
      <c r="S10" s="83">
        <v>2669613.5075196396</v>
      </c>
      <c r="T10" s="83">
        <v>2423722.2695818357</v>
      </c>
      <c r="U10" s="83">
        <v>2458368.1704207612</v>
      </c>
      <c r="V10" s="83">
        <v>2589898.7275878377</v>
      </c>
      <c r="W10" s="83">
        <v>2413009.8179436889</v>
      </c>
      <c r="X10" s="83">
        <v>2478841.0928194402</v>
      </c>
      <c r="Y10" s="83">
        <v>2883298.3683194332</v>
      </c>
      <c r="Z10" s="83">
        <v>2636982.4675739994</v>
      </c>
      <c r="AA10" s="83">
        <v>2219877.8420000002</v>
      </c>
      <c r="AB10" s="83">
        <v>2239978</v>
      </c>
      <c r="AC10" s="73"/>
      <c r="AD10" s="74" t="s">
        <v>1</v>
      </c>
      <c r="AE10" s="83">
        <v>16795</v>
      </c>
      <c r="AF10" s="83">
        <v>15354</v>
      </c>
      <c r="AG10" s="83">
        <v>14653</v>
      </c>
      <c r="AH10" s="83">
        <v>14403</v>
      </c>
      <c r="AI10" s="83">
        <v>14908</v>
      </c>
      <c r="AJ10" s="83">
        <v>15099</v>
      </c>
      <c r="AK10" s="83">
        <v>15832</v>
      </c>
      <c r="AL10" s="83">
        <v>17697</v>
      </c>
      <c r="AM10" s="83">
        <v>15586</v>
      </c>
      <c r="AN10" s="83">
        <v>13462</v>
      </c>
      <c r="AO10" s="83">
        <v>14527</v>
      </c>
      <c r="AP10" s="83">
        <v>0</v>
      </c>
      <c r="AQ10" s="73"/>
      <c r="AR10" s="81" t="s">
        <v>18</v>
      </c>
      <c r="AS10" s="82">
        <v>37051.078687121983</v>
      </c>
      <c r="AT10" s="82">
        <v>35299.747548609732</v>
      </c>
      <c r="AU10" s="82">
        <v>36897.031133247459</v>
      </c>
      <c r="AV10" s="82">
        <v>36197.492945808313</v>
      </c>
      <c r="AW10" s="82">
        <v>40626.886346747895</v>
      </c>
      <c r="AX10" s="82">
        <v>37587.035272227833</v>
      </c>
      <c r="AY10" s="82">
        <v>38845.232805887994</v>
      </c>
      <c r="AZ10" s="82">
        <v>38527.930367999994</v>
      </c>
      <c r="BA10" s="82">
        <v>39979.008000000002</v>
      </c>
      <c r="BB10" s="82">
        <v>0</v>
      </c>
      <c r="BC10" s="73"/>
    </row>
    <row r="11" spans="1:55" x14ac:dyDescent="0.25">
      <c r="A11" s="72"/>
      <c r="B11" s="74" t="s">
        <v>2</v>
      </c>
      <c r="C11" s="83">
        <v>26824349.52188769</v>
      </c>
      <c r="D11" s="83">
        <v>26278770.87735986</v>
      </c>
      <c r="E11" s="83">
        <v>25777103.077010669</v>
      </c>
      <c r="F11" s="83">
        <v>25694732.399289269</v>
      </c>
      <c r="G11" s="83">
        <v>25628175.064569265</v>
      </c>
      <c r="H11" s="83">
        <v>26008893.641336299</v>
      </c>
      <c r="I11" s="83">
        <v>27451955.735240541</v>
      </c>
      <c r="J11" s="83">
        <v>29174464.141400404</v>
      </c>
      <c r="K11" s="83">
        <v>30631881.289348882</v>
      </c>
      <c r="L11" s="83">
        <v>31483855.944319993</v>
      </c>
      <c r="M11" s="83">
        <v>33793041.563999996</v>
      </c>
      <c r="N11" s="83">
        <v>0</v>
      </c>
      <c r="O11" s="73"/>
      <c r="P11" s="74" t="s">
        <v>2</v>
      </c>
      <c r="Q11" s="83">
        <v>27869416.716763906</v>
      </c>
      <c r="R11" s="83">
        <v>27298868.152004689</v>
      </c>
      <c r="S11" s="83">
        <v>26459839.755384579</v>
      </c>
      <c r="T11" s="83">
        <v>26211505.579396274</v>
      </c>
      <c r="U11" s="83">
        <v>25625151.298204988</v>
      </c>
      <c r="V11" s="83">
        <v>25913541.145235971</v>
      </c>
      <c r="W11" s="83">
        <v>26006461.583204657</v>
      </c>
      <c r="X11" s="83">
        <v>28048925.837422851</v>
      </c>
      <c r="Y11" s="83">
        <v>30610236.589983702</v>
      </c>
      <c r="Z11" s="83">
        <v>31842106.843767993</v>
      </c>
      <c r="AA11" s="83">
        <v>32284223.479999997</v>
      </c>
      <c r="AB11" s="83">
        <v>34680625</v>
      </c>
      <c r="AC11" s="73"/>
      <c r="AD11" s="74" t="s">
        <v>2</v>
      </c>
      <c r="AE11" s="83">
        <v>234488</v>
      </c>
      <c r="AF11" s="83">
        <v>224606</v>
      </c>
      <c r="AG11" s="83">
        <v>216325</v>
      </c>
      <c r="AH11" s="83">
        <v>209023</v>
      </c>
      <c r="AI11" s="83">
        <v>203819</v>
      </c>
      <c r="AJ11" s="83">
        <v>200469</v>
      </c>
      <c r="AK11" s="83">
        <v>204118</v>
      </c>
      <c r="AL11" s="83">
        <v>211499</v>
      </c>
      <c r="AM11" s="83">
        <v>219236</v>
      </c>
      <c r="AN11" s="83">
        <v>226747</v>
      </c>
      <c r="AO11" s="83">
        <v>234971</v>
      </c>
      <c r="AP11" s="83">
        <v>0</v>
      </c>
      <c r="AQ11" s="73"/>
      <c r="AR11" s="81" t="s">
        <v>19</v>
      </c>
      <c r="AS11" s="82">
        <v>23062.45343383115</v>
      </c>
      <c r="AT11" s="82">
        <v>20080.24056454554</v>
      </c>
      <c r="AU11" s="82">
        <v>22029.951822700164</v>
      </c>
      <c r="AV11" s="82">
        <v>23471.060572971379</v>
      </c>
      <c r="AW11" s="82">
        <v>20332.518875959558</v>
      </c>
      <c r="AX11" s="82">
        <v>22492.021707445241</v>
      </c>
      <c r="AY11" s="82">
        <v>22891.279850495997</v>
      </c>
      <c r="AZ11" s="82">
        <v>22983.87456</v>
      </c>
      <c r="BA11" s="82">
        <v>23442.432000000001</v>
      </c>
      <c r="BB11" s="82">
        <v>0</v>
      </c>
      <c r="BC11" s="73"/>
    </row>
    <row r="12" spans="1:55" x14ac:dyDescent="0.25">
      <c r="A12" s="72"/>
      <c r="B12" s="74" t="s">
        <v>156</v>
      </c>
      <c r="C12" s="83">
        <v>0</v>
      </c>
      <c r="D12" s="83">
        <v>0</v>
      </c>
      <c r="E12" s="83">
        <v>0</v>
      </c>
      <c r="F12" s="83">
        <v>0</v>
      </c>
      <c r="G12" s="83">
        <v>0</v>
      </c>
      <c r="H12" s="83">
        <v>0</v>
      </c>
      <c r="I12" s="83">
        <v>0</v>
      </c>
      <c r="J12" s="83">
        <v>506910.5423954631</v>
      </c>
      <c r="K12" s="83">
        <v>1985930.4044206117</v>
      </c>
      <c r="L12" s="83">
        <v>3156220.0454459996</v>
      </c>
      <c r="M12" s="83">
        <v>4281780.148</v>
      </c>
      <c r="N12" s="83">
        <v>0</v>
      </c>
      <c r="O12" s="73"/>
      <c r="P12" s="74" t="s">
        <v>156</v>
      </c>
      <c r="Q12" s="83">
        <v>0</v>
      </c>
      <c r="R12" s="83">
        <v>0</v>
      </c>
      <c r="S12" s="83">
        <v>0</v>
      </c>
      <c r="T12" s="83">
        <v>0</v>
      </c>
      <c r="U12" s="83">
        <v>0</v>
      </c>
      <c r="V12" s="83">
        <v>0</v>
      </c>
      <c r="W12" s="83">
        <v>0</v>
      </c>
      <c r="X12" s="83">
        <v>0</v>
      </c>
      <c r="Y12" s="83">
        <v>1560606.2143617657</v>
      </c>
      <c r="Z12" s="83">
        <v>2600401.006918001</v>
      </c>
      <c r="AA12" s="83">
        <v>3536634.4860000005</v>
      </c>
      <c r="AB12" s="83">
        <v>4965515</v>
      </c>
      <c r="AC12" s="73"/>
      <c r="AD12" s="74" t="s">
        <v>156</v>
      </c>
      <c r="AE12" s="83">
        <v>0</v>
      </c>
      <c r="AF12" s="83">
        <v>0</v>
      </c>
      <c r="AG12" s="83">
        <v>0</v>
      </c>
      <c r="AH12" s="83">
        <v>0</v>
      </c>
      <c r="AI12" s="83">
        <v>0</v>
      </c>
      <c r="AJ12" s="83">
        <v>0</v>
      </c>
      <c r="AK12" s="83">
        <v>0</v>
      </c>
      <c r="AL12" s="83">
        <v>3303</v>
      </c>
      <c r="AM12" s="83">
        <v>11834</v>
      </c>
      <c r="AN12" s="83">
        <v>19272</v>
      </c>
      <c r="AO12" s="83">
        <v>25707</v>
      </c>
      <c r="AP12" s="83">
        <v>0</v>
      </c>
      <c r="AQ12" s="73"/>
      <c r="AR12" s="81" t="s">
        <v>20</v>
      </c>
      <c r="AS12" s="82">
        <v>24953.027496485884</v>
      </c>
      <c r="AT12" s="82">
        <v>26747.618484674807</v>
      </c>
      <c r="AU12" s="82">
        <v>28864.437283364878</v>
      </c>
      <c r="AV12" s="82">
        <v>34514.119964756501</v>
      </c>
      <c r="AW12" s="82">
        <v>34450.718869602839</v>
      </c>
      <c r="AX12" s="82">
        <v>38315.878684627962</v>
      </c>
      <c r="AY12" s="82">
        <v>41752.664819711994</v>
      </c>
      <c r="AZ12" s="82">
        <v>39043.427327999998</v>
      </c>
      <c r="BA12" s="82">
        <v>35964.928</v>
      </c>
      <c r="BB12" s="82">
        <v>0</v>
      </c>
      <c r="BC12" s="73"/>
    </row>
    <row r="13" spans="1:55" x14ac:dyDescent="0.25">
      <c r="A13" s="72"/>
      <c r="B13" s="74" t="s">
        <v>3</v>
      </c>
      <c r="C13" s="83">
        <v>96322.795307368579</v>
      </c>
      <c r="D13" s="83">
        <v>646453.24827497778</v>
      </c>
      <c r="E13" s="83">
        <v>1502537.6045995948</v>
      </c>
      <c r="F13" s="83">
        <v>2407455.5514975907</v>
      </c>
      <c r="G13" s="83">
        <v>2899269.8813011004</v>
      </c>
      <c r="H13" s="83">
        <v>3195224.1084424728</v>
      </c>
      <c r="I13" s="83">
        <v>3214004.9234197196</v>
      </c>
      <c r="J13" s="83">
        <v>3120739.3478400274</v>
      </c>
      <c r="K13" s="83">
        <v>3038529.4123546178</v>
      </c>
      <c r="L13" s="83">
        <v>2749091.8456819998</v>
      </c>
      <c r="M13" s="83">
        <v>2336968.4239999996</v>
      </c>
      <c r="N13" s="83">
        <v>0</v>
      </c>
      <c r="O13" s="73"/>
      <c r="P13" s="74" t="s">
        <v>3</v>
      </c>
      <c r="Q13" s="83">
        <v>0</v>
      </c>
      <c r="R13" s="83">
        <v>1041646.497890438</v>
      </c>
      <c r="S13" s="83">
        <v>1566707.6202213315</v>
      </c>
      <c r="T13" s="83">
        <v>2106332.6968821669</v>
      </c>
      <c r="U13" s="83">
        <v>2700457.89071583</v>
      </c>
      <c r="V13" s="83">
        <v>3087890.6010335051</v>
      </c>
      <c r="W13" s="83">
        <v>3349513.6043709805</v>
      </c>
      <c r="X13" s="83">
        <v>3229909.4808554035</v>
      </c>
      <c r="Y13" s="83">
        <v>3120413.6336200368</v>
      </c>
      <c r="Z13" s="83">
        <v>3030525.3162080003</v>
      </c>
      <c r="AA13" s="83">
        <v>2718902.0620000004</v>
      </c>
      <c r="AB13" s="83">
        <v>2346881</v>
      </c>
      <c r="AC13" s="73"/>
      <c r="AD13" s="74" t="s">
        <v>3</v>
      </c>
      <c r="AE13" s="83">
        <v>727</v>
      </c>
      <c r="AF13" s="83">
        <v>5099</v>
      </c>
      <c r="AG13" s="83">
        <v>12193</v>
      </c>
      <c r="AH13" s="83">
        <v>16913</v>
      </c>
      <c r="AI13" s="83">
        <v>20415</v>
      </c>
      <c r="AJ13" s="83">
        <v>22525</v>
      </c>
      <c r="AK13" s="83">
        <v>22877</v>
      </c>
      <c r="AL13" s="83">
        <v>22237</v>
      </c>
      <c r="AM13" s="83">
        <v>21788</v>
      </c>
      <c r="AN13" s="83">
        <v>20253</v>
      </c>
      <c r="AO13" s="83">
        <v>17333</v>
      </c>
      <c r="AP13" s="83">
        <v>0</v>
      </c>
      <c r="AQ13" s="73"/>
      <c r="AR13" s="81" t="s">
        <v>21</v>
      </c>
      <c r="AS13" s="82">
        <v>-141.41633086687776</v>
      </c>
      <c r="AT13" s="82">
        <v>90.55861351618708</v>
      </c>
      <c r="AU13" s="82">
        <v>0</v>
      </c>
      <c r="AV13" s="82">
        <v>0</v>
      </c>
      <c r="AW13" s="82">
        <v>0</v>
      </c>
      <c r="AX13" s="82">
        <v>0</v>
      </c>
      <c r="AY13" s="82">
        <v>0</v>
      </c>
      <c r="AZ13" s="82">
        <v>0</v>
      </c>
      <c r="BA13" s="82">
        <v>0</v>
      </c>
      <c r="BB13" s="82">
        <v>0</v>
      </c>
      <c r="BC13" s="73"/>
    </row>
    <row r="14" spans="1:55" x14ac:dyDescent="0.25">
      <c r="A14" s="72"/>
      <c r="B14" s="74" t="s">
        <v>4</v>
      </c>
      <c r="C14" s="83">
        <v>0</v>
      </c>
      <c r="D14" s="83">
        <v>147180.08648934518</v>
      </c>
      <c r="E14" s="83">
        <v>1530235.5530829299</v>
      </c>
      <c r="F14" s="83">
        <v>2204048.2359761903</v>
      </c>
      <c r="G14" s="83">
        <v>2581800.5632716804</v>
      </c>
      <c r="H14" s="83">
        <v>2752461.7040280453</v>
      </c>
      <c r="I14" s="83">
        <v>2891970.584936338</v>
      </c>
      <c r="J14" s="83">
        <v>2527974.0484433975</v>
      </c>
      <c r="K14" s="83">
        <v>2056820.1599314194</v>
      </c>
      <c r="L14" s="83">
        <v>2847825.6189239998</v>
      </c>
      <c r="M14" s="83">
        <v>3003084.6380000017</v>
      </c>
      <c r="N14" s="83">
        <v>0</v>
      </c>
      <c r="O14" s="73"/>
      <c r="P14" s="74" t="s">
        <v>4</v>
      </c>
      <c r="Q14" s="83">
        <v>0</v>
      </c>
      <c r="R14" s="83">
        <v>0</v>
      </c>
      <c r="S14" s="83">
        <v>658440.95406853245</v>
      </c>
      <c r="T14" s="83">
        <v>1457626.7345374166</v>
      </c>
      <c r="U14" s="83">
        <v>2047354.8646218134</v>
      </c>
      <c r="V14" s="83">
        <v>2522259.3988124263</v>
      </c>
      <c r="W14" s="83">
        <v>2719640.3780129082</v>
      </c>
      <c r="X14" s="83">
        <v>2792573.6631886116</v>
      </c>
      <c r="Y14" s="83">
        <v>2677340.5252877912</v>
      </c>
      <c r="Z14" s="83">
        <v>2683885.3706599995</v>
      </c>
      <c r="AA14" s="83">
        <v>2653274.818</v>
      </c>
      <c r="AB14" s="83">
        <v>2759521</v>
      </c>
      <c r="AC14" s="73"/>
      <c r="AD14" s="74" t="s">
        <v>4</v>
      </c>
      <c r="AE14" s="83">
        <v>0</v>
      </c>
      <c r="AF14" s="83">
        <v>1148</v>
      </c>
      <c r="AG14" s="83">
        <v>10114</v>
      </c>
      <c r="AH14" s="83">
        <v>16240</v>
      </c>
      <c r="AI14" s="83">
        <v>18982</v>
      </c>
      <c r="AJ14" s="83">
        <v>20405</v>
      </c>
      <c r="AK14" s="83">
        <v>21381</v>
      </c>
      <c r="AL14" s="83">
        <v>18470</v>
      </c>
      <c r="AM14" s="83">
        <v>15380</v>
      </c>
      <c r="AN14" s="83">
        <v>22662</v>
      </c>
      <c r="AO14" s="83">
        <v>24153</v>
      </c>
      <c r="AP14" s="83">
        <v>0</v>
      </c>
      <c r="AQ14" s="73"/>
      <c r="AR14" s="81" t="s">
        <v>22</v>
      </c>
      <c r="AS14" s="82">
        <v>24846.385673209221</v>
      </c>
      <c r="AT14" s="82">
        <v>24986.253451784967</v>
      </c>
      <c r="AU14" s="82">
        <v>25995.253488792616</v>
      </c>
      <c r="AV14" s="82">
        <v>27083.183292654474</v>
      </c>
      <c r="AW14" s="82">
        <v>28954.736444653066</v>
      </c>
      <c r="AX14" s="82">
        <v>27983.072076973047</v>
      </c>
      <c r="AY14" s="82">
        <v>27678.626178047998</v>
      </c>
      <c r="AZ14" s="82">
        <v>32286.772223999997</v>
      </c>
      <c r="BA14" s="82">
        <v>35337.216</v>
      </c>
      <c r="BB14" s="82">
        <v>0</v>
      </c>
      <c r="BC14" s="73"/>
    </row>
    <row r="15" spans="1:55" x14ac:dyDescent="0.25">
      <c r="A15" s="72"/>
      <c r="B15" s="74" t="s">
        <v>6</v>
      </c>
      <c r="C15" s="83">
        <v>453323.27343865408</v>
      </c>
      <c r="D15" s="83">
        <v>672422.50222582975</v>
      </c>
      <c r="E15" s="83">
        <v>1224294.3808602374</v>
      </c>
      <c r="F15" s="83">
        <v>2100508.9909493802</v>
      </c>
      <c r="G15" s="83">
        <v>1870082.2914916321</v>
      </c>
      <c r="H15" s="83">
        <v>1461280.6946945882</v>
      </c>
      <c r="I15" s="83">
        <v>1121325.7452022738</v>
      </c>
      <c r="J15" s="83">
        <v>1010614.5052729223</v>
      </c>
      <c r="K15" s="83">
        <v>849789.1788927645</v>
      </c>
      <c r="L15" s="83">
        <v>1001245.7289509998</v>
      </c>
      <c r="M15" s="83">
        <v>1128043.6710000001</v>
      </c>
      <c r="N15" s="83">
        <v>0</v>
      </c>
      <c r="O15" s="73"/>
      <c r="P15" s="74" t="s">
        <v>6</v>
      </c>
      <c r="Q15" s="83">
        <v>361762.83721562685</v>
      </c>
      <c r="R15" s="83">
        <v>455664.01872160181</v>
      </c>
      <c r="S15" s="83">
        <v>671639.86286697385</v>
      </c>
      <c r="T15" s="83">
        <v>2365873.6333628763</v>
      </c>
      <c r="U15" s="83">
        <v>2853274.295676895</v>
      </c>
      <c r="V15" s="83">
        <v>1924241.3604093338</v>
      </c>
      <c r="W15" s="83">
        <v>1384917.6880560843</v>
      </c>
      <c r="X15" s="83">
        <v>1013656.4218413098</v>
      </c>
      <c r="Y15" s="83">
        <v>1021833.5358867543</v>
      </c>
      <c r="Z15" s="83">
        <v>872132.45665000007</v>
      </c>
      <c r="AA15" s="83">
        <v>1382896.8125000002</v>
      </c>
      <c r="AB15" s="83">
        <v>1004364.25</v>
      </c>
      <c r="AC15" s="73"/>
      <c r="AD15" s="74" t="s">
        <v>6</v>
      </c>
      <c r="AE15" s="83">
        <v>0</v>
      </c>
      <c r="AF15" s="83">
        <v>0</v>
      </c>
      <c r="AG15" s="83">
        <v>592</v>
      </c>
      <c r="AH15" s="83">
        <v>16238</v>
      </c>
      <c r="AI15" s="83">
        <v>23184</v>
      </c>
      <c r="AJ15" s="83">
        <v>17820</v>
      </c>
      <c r="AK15" s="83">
        <v>13684</v>
      </c>
      <c r="AL15" s="83">
        <v>6200</v>
      </c>
      <c r="AM15" s="83">
        <v>10359</v>
      </c>
      <c r="AN15" s="83">
        <v>13656</v>
      </c>
      <c r="AO15" s="83">
        <v>14369</v>
      </c>
      <c r="AP15" s="83">
        <v>0</v>
      </c>
      <c r="AQ15" s="73"/>
      <c r="AR15" s="81" t="s">
        <v>23</v>
      </c>
      <c r="AS15" s="82">
        <v>91013.00041536591</v>
      </c>
      <c r="AT15" s="82">
        <v>91937.368406971073</v>
      </c>
      <c r="AU15" s="82">
        <v>100448.33140810336</v>
      </c>
      <c r="AV15" s="82">
        <v>107693.86936034348</v>
      </c>
      <c r="AW15" s="82">
        <v>101124.11454680983</v>
      </c>
      <c r="AX15" s="82">
        <v>101727.40554400663</v>
      </c>
      <c r="AY15" s="82">
        <v>102673.70398310399</v>
      </c>
      <c r="AZ15" s="82">
        <v>103032.741888</v>
      </c>
      <c r="BA15" s="82">
        <v>107976.704</v>
      </c>
      <c r="BB15" s="82">
        <v>0</v>
      </c>
      <c r="BC15" s="73"/>
    </row>
    <row r="16" spans="1:55" x14ac:dyDescent="0.25">
      <c r="A16" s="72"/>
      <c r="B16" s="74" t="s">
        <v>7</v>
      </c>
      <c r="C16" s="83">
        <v>9539025.5192809198</v>
      </c>
      <c r="D16" s="83">
        <v>9267547.023804469</v>
      </c>
      <c r="E16" s="83">
        <v>8776792.9179245811</v>
      </c>
      <c r="F16" s="83">
        <v>8481349.0578675624</v>
      </c>
      <c r="G16" s="83">
        <v>8191492.3934494061</v>
      </c>
      <c r="H16" s="83">
        <v>8138157.2235412747</v>
      </c>
      <c r="I16" s="83">
        <v>8379281.4565227339</v>
      </c>
      <c r="J16" s="83">
        <v>9916044.3422996886</v>
      </c>
      <c r="K16" s="83">
        <v>11198699.126996942</v>
      </c>
      <c r="L16" s="83">
        <v>10099516.970946001</v>
      </c>
      <c r="M16" s="83">
        <v>9649852.5900000054</v>
      </c>
      <c r="N16" s="83">
        <v>0</v>
      </c>
      <c r="O16" s="73"/>
      <c r="P16" s="74" t="s">
        <v>7</v>
      </c>
      <c r="Q16" s="83">
        <v>10375852.978638448</v>
      </c>
      <c r="R16" s="83">
        <v>10015836.846501</v>
      </c>
      <c r="S16" s="83">
        <v>8223402.344741662</v>
      </c>
      <c r="T16" s="83">
        <v>7998528.8107418166</v>
      </c>
      <c r="U16" s="83">
        <v>8433594.8943697382</v>
      </c>
      <c r="V16" s="83">
        <v>8421255.680893518</v>
      </c>
      <c r="W16" s="83">
        <v>8113444.537107937</v>
      </c>
      <c r="X16" s="83">
        <v>7979416.1817962583</v>
      </c>
      <c r="Y16" s="83">
        <v>8347366.9058233453</v>
      </c>
      <c r="Z16" s="83">
        <v>8839975.6737499963</v>
      </c>
      <c r="AA16" s="83">
        <v>8666843.3360000011</v>
      </c>
      <c r="AB16" s="83">
        <v>9415030</v>
      </c>
      <c r="AC16" s="73"/>
      <c r="AD16" s="74" t="s">
        <v>7</v>
      </c>
      <c r="AE16" s="83">
        <v>74735</v>
      </c>
      <c r="AF16" s="83">
        <v>73620</v>
      </c>
      <c r="AG16" s="83">
        <v>69507</v>
      </c>
      <c r="AH16" s="83">
        <v>67446</v>
      </c>
      <c r="AI16" s="83">
        <v>66183</v>
      </c>
      <c r="AJ16" s="83">
        <v>66618</v>
      </c>
      <c r="AK16" s="83">
        <v>68422</v>
      </c>
      <c r="AL16" s="83">
        <v>84419</v>
      </c>
      <c r="AM16" s="83">
        <v>90920</v>
      </c>
      <c r="AN16" s="83">
        <v>91356</v>
      </c>
      <c r="AO16" s="83">
        <v>86553</v>
      </c>
      <c r="AP16" s="83">
        <v>0</v>
      </c>
      <c r="AQ16" s="73"/>
      <c r="AR16" s="81" t="s">
        <v>24</v>
      </c>
      <c r="AS16" s="82">
        <v>1003.8241191042306</v>
      </c>
      <c r="AT16" s="82">
        <v>1051.6118994567228</v>
      </c>
      <c r="AU16" s="82">
        <v>1074.8231480448444</v>
      </c>
      <c r="AV16" s="82">
        <v>1068.8257863933754</v>
      </c>
      <c r="AW16" s="82">
        <v>1130.3716332155718</v>
      </c>
      <c r="AX16" s="82">
        <v>2174.7053440788472</v>
      </c>
      <c r="AY16" s="82">
        <v>1758.5954887679998</v>
      </c>
      <c r="AZ16" s="82">
        <v>1887.0312959999999</v>
      </c>
      <c r="BA16" s="82">
        <v>1703.9360000000001</v>
      </c>
      <c r="BB16" s="82">
        <v>0</v>
      </c>
      <c r="BC16" s="73"/>
    </row>
    <row r="17" spans="1:55" x14ac:dyDescent="0.25">
      <c r="A17" s="72"/>
      <c r="B17" s="79" t="s">
        <v>8</v>
      </c>
      <c r="C17" s="84">
        <v>4192999.752329228</v>
      </c>
      <c r="D17" s="84">
        <v>4415958.8935691658</v>
      </c>
      <c r="E17" s="84">
        <v>4642706.0525160264</v>
      </c>
      <c r="F17" s="84">
        <v>5508389.3103633812</v>
      </c>
      <c r="G17" s="84">
        <v>6174930.1778706238</v>
      </c>
      <c r="H17" s="84">
        <v>6792168.8492495054</v>
      </c>
      <c r="I17" s="84">
        <v>7989962.2508764854</v>
      </c>
      <c r="J17" s="84">
        <v>8371314.0018839836</v>
      </c>
      <c r="K17" s="84">
        <v>9137514.2800082918</v>
      </c>
      <c r="L17" s="84">
        <v>9610022.6974700019</v>
      </c>
      <c r="M17" s="84">
        <v>10148134.905999996</v>
      </c>
      <c r="N17" s="84">
        <v>0</v>
      </c>
      <c r="O17" s="73"/>
      <c r="P17" s="79" t="s">
        <v>8</v>
      </c>
      <c r="Q17" s="84">
        <v>4173207.2102700709</v>
      </c>
      <c r="R17" s="84">
        <v>4295085.6662686849</v>
      </c>
      <c r="S17" s="84">
        <v>4502734.9495845623</v>
      </c>
      <c r="T17" s="84">
        <v>4591694.0888870815</v>
      </c>
      <c r="U17" s="84">
        <v>5740722.6875778092</v>
      </c>
      <c r="V17" s="84">
        <v>6393865.8644903228</v>
      </c>
      <c r="W17" s="84">
        <v>7849051.1966776187</v>
      </c>
      <c r="X17" s="84">
        <v>8235206.4689950282</v>
      </c>
      <c r="Y17" s="84">
        <v>9013384.3895262163</v>
      </c>
      <c r="Z17" s="84">
        <v>9323384.0951680001</v>
      </c>
      <c r="AA17" s="84">
        <v>9885721.7939999979</v>
      </c>
      <c r="AB17" s="84">
        <v>10237724</v>
      </c>
      <c r="AC17" s="73"/>
      <c r="AD17" s="79" t="s">
        <v>8</v>
      </c>
      <c r="AE17" s="84">
        <v>52993</v>
      </c>
      <c r="AF17" s="84">
        <v>56993</v>
      </c>
      <c r="AG17" s="84">
        <v>60290</v>
      </c>
      <c r="AH17" s="84">
        <v>63910</v>
      </c>
      <c r="AI17" s="84">
        <v>68466</v>
      </c>
      <c r="AJ17" s="84">
        <v>73727</v>
      </c>
      <c r="AK17" s="84">
        <v>80270</v>
      </c>
      <c r="AL17" s="84">
        <v>81623</v>
      </c>
      <c r="AM17" s="84">
        <v>85785</v>
      </c>
      <c r="AN17" s="84">
        <v>90936</v>
      </c>
      <c r="AO17" s="84">
        <v>94450</v>
      </c>
      <c r="AP17" s="84">
        <v>0</v>
      </c>
      <c r="AQ17" s="73"/>
      <c r="AR17" s="81" t="s">
        <v>25</v>
      </c>
      <c r="AS17" s="82">
        <v>20453.206214311951</v>
      </c>
      <c r="AT17" s="82">
        <v>21463.523386005294</v>
      </c>
      <c r="AU17" s="82">
        <v>26454.771205892088</v>
      </c>
      <c r="AV17" s="82">
        <v>27822.629467522278</v>
      </c>
      <c r="AW17" s="82">
        <v>20642.09027792023</v>
      </c>
      <c r="AX17" s="82">
        <v>33215.049788110839</v>
      </c>
      <c r="AY17" s="82">
        <v>37244.879262719995</v>
      </c>
      <c r="AZ17" s="82">
        <v>37550.048255999995</v>
      </c>
      <c r="BA17" s="82">
        <v>35186.688000000002</v>
      </c>
      <c r="BB17" s="82">
        <v>0</v>
      </c>
      <c r="BC17" s="73"/>
    </row>
    <row r="18" spans="1:55" x14ac:dyDescent="0.25">
      <c r="A18" s="72"/>
      <c r="B18" s="79" t="s">
        <v>5</v>
      </c>
      <c r="C18" s="84">
        <v>3836977.2128410796</v>
      </c>
      <c r="D18" s="84">
        <v>3717433.5392677728</v>
      </c>
      <c r="E18" s="84">
        <v>4213535.3054868905</v>
      </c>
      <c r="F18" s="84">
        <v>4680978.9500141414</v>
      </c>
      <c r="G18" s="84">
        <v>4151914.3943993808</v>
      </c>
      <c r="H18" s="84">
        <v>4155633.6682727044</v>
      </c>
      <c r="I18" s="84">
        <v>5080924.3215337731</v>
      </c>
      <c r="J18" s="84">
        <v>4576137.6537018409</v>
      </c>
      <c r="K18" s="84">
        <v>4797690.2720346851</v>
      </c>
      <c r="L18" s="84">
        <v>5052111.1750720013</v>
      </c>
      <c r="M18" s="84">
        <v>4197741.8059999999</v>
      </c>
      <c r="N18" s="84">
        <v>0</v>
      </c>
      <c r="O18" s="73"/>
      <c r="P18" s="79" t="s">
        <v>5</v>
      </c>
      <c r="Q18" s="84">
        <v>4104891.3537927577</v>
      </c>
      <c r="R18" s="84">
        <v>3768765.4561459594</v>
      </c>
      <c r="S18" s="84">
        <v>4186684.9615245485</v>
      </c>
      <c r="T18" s="84">
        <v>3626131.8554103142</v>
      </c>
      <c r="U18" s="84">
        <v>4359652.0909638694</v>
      </c>
      <c r="V18" s="84">
        <v>4385010.6030448889</v>
      </c>
      <c r="W18" s="84">
        <v>4346537.9433192452</v>
      </c>
      <c r="X18" s="84">
        <v>5019998.2758117057</v>
      </c>
      <c r="Y18" s="84">
        <v>4541798.9085693117</v>
      </c>
      <c r="Z18" s="84">
        <v>5677622.6903500017</v>
      </c>
      <c r="AA18" s="84">
        <v>4246179.175999999</v>
      </c>
      <c r="AB18" s="84">
        <v>3900791</v>
      </c>
      <c r="AC18" s="73"/>
      <c r="AD18" s="79" t="s">
        <v>5</v>
      </c>
      <c r="AE18" s="84">
        <v>654702</v>
      </c>
      <c r="AF18" s="84">
        <v>640098</v>
      </c>
      <c r="AG18" s="84">
        <v>638623</v>
      </c>
      <c r="AH18" s="84">
        <v>633643</v>
      </c>
      <c r="AI18" s="84">
        <v>622689</v>
      </c>
      <c r="AJ18" s="84">
        <v>611611</v>
      </c>
      <c r="AK18" s="84">
        <v>615411</v>
      </c>
      <c r="AL18" s="84">
        <v>662874</v>
      </c>
      <c r="AM18" s="84">
        <v>642176</v>
      </c>
      <c r="AN18" s="84">
        <v>642319</v>
      </c>
      <c r="AO18" s="84">
        <v>659265</v>
      </c>
      <c r="AP18" s="84">
        <v>0</v>
      </c>
      <c r="AQ18" s="73"/>
      <c r="AR18" s="81" t="s">
        <v>26</v>
      </c>
      <c r="AS18" s="82">
        <v>19130.615775630748</v>
      </c>
      <c r="AT18" s="82">
        <v>20540.957510809134</v>
      </c>
      <c r="AU18" s="82">
        <v>26981.535418176831</v>
      </c>
      <c r="AV18" s="82">
        <v>28632.814887818397</v>
      </c>
      <c r="AW18" s="82">
        <v>27360.00770849648</v>
      </c>
      <c r="AX18" s="82">
        <v>27784.198874474485</v>
      </c>
      <c r="AY18" s="82">
        <v>27930.758344703994</v>
      </c>
      <c r="AZ18" s="82">
        <v>26492.378111999995</v>
      </c>
      <c r="BA18" s="82">
        <v>27285.504000000001</v>
      </c>
      <c r="BB18" s="82">
        <v>0</v>
      </c>
      <c r="BC18" s="73"/>
    </row>
    <row r="19" spans="1:55" x14ac:dyDescent="0.25">
      <c r="A19" s="72"/>
      <c r="B19" s="74" t="s">
        <v>157</v>
      </c>
      <c r="C19" s="83">
        <v>4393381.6892168429</v>
      </c>
      <c r="D19" s="83">
        <v>4763025.5322611229</v>
      </c>
      <c r="E19" s="83">
        <v>4880426.2583311945</v>
      </c>
      <c r="F19" s="83">
        <v>5208971.1482673828</v>
      </c>
      <c r="G19" s="83">
        <v>5324659.38568669</v>
      </c>
      <c r="H19" s="83">
        <v>5568500.421187466</v>
      </c>
      <c r="I19" s="83">
        <v>5497071.708840128</v>
      </c>
      <c r="J19" s="83">
        <v>5641299.9168413943</v>
      </c>
      <c r="K19" s="83">
        <v>5724525.3901105393</v>
      </c>
      <c r="L19" s="83">
        <v>5774774.8055399992</v>
      </c>
      <c r="M19" s="83">
        <v>5635191.2260000035</v>
      </c>
      <c r="N19" s="83">
        <v>0</v>
      </c>
      <c r="O19" s="73"/>
      <c r="P19" s="74" t="s">
        <v>157</v>
      </c>
      <c r="Q19" s="83">
        <v>4349591.2624452608</v>
      </c>
      <c r="R19" s="83">
        <v>4385698.7640516572</v>
      </c>
      <c r="S19" s="83">
        <v>4610475.6593518676</v>
      </c>
      <c r="T19" s="83">
        <v>5011709.584167406</v>
      </c>
      <c r="U19" s="83">
        <v>5266311.4140902804</v>
      </c>
      <c r="V19" s="83">
        <v>5428979.3269984042</v>
      </c>
      <c r="W19" s="83">
        <v>5638015.4638104159</v>
      </c>
      <c r="X19" s="83">
        <v>5593329.4199281912</v>
      </c>
      <c r="Y19" s="83">
        <v>5641071.1613419782</v>
      </c>
      <c r="Z19" s="83">
        <v>5618368.3006360009</v>
      </c>
      <c r="AA19" s="83">
        <v>5706129.5440000026</v>
      </c>
      <c r="AB19" s="83">
        <v>5549495</v>
      </c>
      <c r="AC19" s="73"/>
      <c r="AD19" s="74" t="s">
        <v>117</v>
      </c>
      <c r="AE19" s="83">
        <v>3563212.8960000002</v>
      </c>
      <c r="AF19" s="83">
        <v>3567609.93</v>
      </c>
      <c r="AG19" s="83">
        <v>3571222.7440000004</v>
      </c>
      <c r="AH19" s="83">
        <v>3595510.8</v>
      </c>
      <c r="AI19" s="83">
        <v>3615926.639</v>
      </c>
      <c r="AJ19" s="83">
        <v>3630535.1959999995</v>
      </c>
      <c r="AK19" s="83">
        <v>3640356.3569999998</v>
      </c>
      <c r="AL19" s="83">
        <v>3639174.375</v>
      </c>
      <c r="AM19" s="83">
        <v>3644131.92</v>
      </c>
      <c r="AN19" s="83">
        <v>3723689.318</v>
      </c>
      <c r="AO19" s="83">
        <v>3695985.503</v>
      </c>
      <c r="AP19" s="83">
        <v>0</v>
      </c>
      <c r="AQ19" s="73"/>
      <c r="AR19" s="81" t="s">
        <v>27</v>
      </c>
      <c r="AS19" s="82">
        <v>41278.499659839217</v>
      </c>
      <c r="AT19" s="82">
        <v>36824.528203688526</v>
      </c>
      <c r="AU19" s="82">
        <v>41144.768079118119</v>
      </c>
      <c r="AV19" s="82">
        <v>43838.436752775648</v>
      </c>
      <c r="AW19" s="82">
        <v>41386.644329728864</v>
      </c>
      <c r="AX19" s="82">
        <v>41005.504374635508</v>
      </c>
      <c r="AY19" s="82">
        <v>37836.704139263988</v>
      </c>
      <c r="AZ19" s="82">
        <v>39195.472895999999</v>
      </c>
      <c r="BA19" s="82">
        <v>35141.631999999998</v>
      </c>
      <c r="BB19" s="82">
        <v>0</v>
      </c>
      <c r="BC19" s="73"/>
    </row>
    <row r="20" spans="1:55" x14ac:dyDescent="0.25">
      <c r="A20" s="72"/>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81" t="s">
        <v>28</v>
      </c>
      <c r="AS20" s="82">
        <v>3354.5808322028211</v>
      </c>
      <c r="AT20" s="82">
        <v>1893.8070051572624</v>
      </c>
      <c r="AU20" s="82">
        <v>1808.9307204842326</v>
      </c>
      <c r="AV20" s="82">
        <v>6986.6057867554546</v>
      </c>
      <c r="AW20" s="82">
        <v>7671.7025598565033</v>
      </c>
      <c r="AX20" s="82">
        <v>6959.487097165822</v>
      </c>
      <c r="AY20" s="82">
        <v>12045.376899072</v>
      </c>
      <c r="AZ20" s="82">
        <v>70441.878528000001</v>
      </c>
      <c r="BA20" s="82">
        <v>52738.048000000003</v>
      </c>
      <c r="BB20" s="82">
        <v>0</v>
      </c>
      <c r="BC20" s="73"/>
    </row>
    <row r="21" spans="1:55" x14ac:dyDescent="0.25">
      <c r="A21" s="72"/>
      <c r="B21" s="75" t="s">
        <v>113</v>
      </c>
      <c r="C21" s="75"/>
      <c r="D21" s="75"/>
      <c r="E21" s="75"/>
      <c r="F21" s="75"/>
      <c r="G21" s="75"/>
      <c r="H21" s="75"/>
      <c r="I21" s="75"/>
      <c r="J21" s="75"/>
      <c r="K21" s="75"/>
      <c r="L21" s="75"/>
      <c r="M21" s="75"/>
      <c r="N21" s="75"/>
      <c r="O21" s="73"/>
      <c r="P21" s="75" t="s">
        <v>114</v>
      </c>
      <c r="Q21" s="75"/>
      <c r="R21" s="75"/>
      <c r="S21" s="75"/>
      <c r="T21" s="75"/>
      <c r="U21" s="75"/>
      <c r="V21" s="75"/>
      <c r="W21" s="75"/>
      <c r="X21" s="75"/>
      <c r="Y21" s="75"/>
      <c r="Z21" s="75"/>
      <c r="AA21" s="75"/>
      <c r="AB21" s="75"/>
      <c r="AC21" s="73"/>
      <c r="AD21" s="75" t="s">
        <v>145</v>
      </c>
      <c r="AE21" s="75"/>
      <c r="AF21" s="75"/>
      <c r="AG21" s="75"/>
      <c r="AH21" s="75"/>
      <c r="AI21" s="75"/>
      <c r="AJ21" s="75"/>
      <c r="AK21" s="75"/>
      <c r="AL21" s="75"/>
      <c r="AM21" s="75"/>
      <c r="AN21" s="75"/>
      <c r="AO21" s="75"/>
      <c r="AP21" s="75"/>
      <c r="AQ21" s="73"/>
      <c r="AR21" s="81" t="s">
        <v>29</v>
      </c>
      <c r="AS21" s="82">
        <v>2258.0246928580159</v>
      </c>
      <c r="AT21" s="82">
        <v>72582.72873322395</v>
      </c>
      <c r="AU21" s="82">
        <v>45698.476578081849</v>
      </c>
      <c r="AV21" s="82">
        <v>48057.369562148466</v>
      </c>
      <c r="AW21" s="82">
        <v>48558.018461768625</v>
      </c>
      <c r="AX21" s="82">
        <v>47138.32394357759</v>
      </c>
      <c r="AY21" s="82">
        <v>42395.127118847995</v>
      </c>
      <c r="AZ21" s="82">
        <v>57385.746432</v>
      </c>
      <c r="BA21" s="82">
        <v>54086.656000000003</v>
      </c>
      <c r="BB21" s="82">
        <v>0</v>
      </c>
      <c r="BC21" s="73"/>
    </row>
    <row r="22" spans="1:55" x14ac:dyDescent="0.25">
      <c r="A22" s="72"/>
      <c r="B22" s="77" t="s">
        <v>13</v>
      </c>
      <c r="C22" s="77">
        <v>2013</v>
      </c>
      <c r="D22" s="77">
        <v>2014</v>
      </c>
      <c r="E22" s="77">
        <v>2015</v>
      </c>
      <c r="F22" s="77">
        <v>2016</v>
      </c>
      <c r="G22" s="77">
        <v>2017</v>
      </c>
      <c r="H22" s="77">
        <v>2018</v>
      </c>
      <c r="I22" s="77">
        <v>2019</v>
      </c>
      <c r="J22" s="77">
        <v>2020</v>
      </c>
      <c r="K22" s="77">
        <v>2021</v>
      </c>
      <c r="L22" s="77">
        <v>2022</v>
      </c>
      <c r="M22" s="77">
        <v>2023</v>
      </c>
      <c r="N22" s="77">
        <v>2024</v>
      </c>
      <c r="O22" s="73"/>
      <c r="P22" s="77" t="s">
        <v>13</v>
      </c>
      <c r="Q22" s="77">
        <v>2013</v>
      </c>
      <c r="R22" s="77">
        <v>2014</v>
      </c>
      <c r="S22" s="77">
        <v>2015</v>
      </c>
      <c r="T22" s="77">
        <v>2016</v>
      </c>
      <c r="U22" s="77">
        <v>2017</v>
      </c>
      <c r="V22" s="77">
        <v>2018</v>
      </c>
      <c r="W22" s="77">
        <v>2019</v>
      </c>
      <c r="X22" s="77">
        <v>2020</v>
      </c>
      <c r="Y22" s="77">
        <v>2021</v>
      </c>
      <c r="Z22" s="77">
        <v>2022</v>
      </c>
      <c r="AA22" s="77">
        <v>2023</v>
      </c>
      <c r="AB22" s="77">
        <v>2024</v>
      </c>
      <c r="AC22" s="73"/>
      <c r="AD22" s="77" t="s">
        <v>13</v>
      </c>
      <c r="AE22" s="77">
        <v>2013</v>
      </c>
      <c r="AF22" s="77">
        <v>2014</v>
      </c>
      <c r="AG22" s="77">
        <v>2015</v>
      </c>
      <c r="AH22" s="77">
        <v>2016</v>
      </c>
      <c r="AI22" s="77">
        <v>2017</v>
      </c>
      <c r="AJ22" s="77">
        <v>2018</v>
      </c>
      <c r="AK22" s="77">
        <v>2019</v>
      </c>
      <c r="AL22" s="77">
        <v>2020</v>
      </c>
      <c r="AM22" s="77">
        <v>2021</v>
      </c>
      <c r="AN22" s="77">
        <v>2022</v>
      </c>
      <c r="AO22" s="77">
        <v>2023</v>
      </c>
      <c r="AP22" s="77">
        <v>2024</v>
      </c>
      <c r="AQ22" s="73"/>
      <c r="AR22" s="81" t="s">
        <v>30</v>
      </c>
      <c r="AS22" s="82">
        <v>47886.815252233224</v>
      </c>
      <c r="AT22" s="82">
        <v>46462.228647148746</v>
      </c>
      <c r="AU22" s="82">
        <v>46511.038394904048</v>
      </c>
      <c r="AV22" s="82">
        <v>49084.193921568782</v>
      </c>
      <c r="AW22" s="82">
        <v>50256.301011961361</v>
      </c>
      <c r="AX22" s="82">
        <v>55884.444892379128</v>
      </c>
      <c r="AY22" s="82">
        <v>68697.048370175995</v>
      </c>
      <c r="AZ22" s="82">
        <v>69108.876287999985</v>
      </c>
      <c r="BA22" s="82">
        <v>77553.664000000004</v>
      </c>
      <c r="BB22" s="82">
        <v>0</v>
      </c>
      <c r="BC22" s="73"/>
    </row>
    <row r="23" spans="1:55" x14ac:dyDescent="0.25">
      <c r="A23" s="72"/>
      <c r="B23" s="79" t="s">
        <v>9</v>
      </c>
      <c r="C23" s="80">
        <v>474047.13796018576</v>
      </c>
      <c r="D23" s="80">
        <v>451903.52462464129</v>
      </c>
      <c r="E23" s="80">
        <v>450985.4876245833</v>
      </c>
      <c r="F23" s="80">
        <v>476747.3550452101</v>
      </c>
      <c r="G23" s="80">
        <v>470126.76028270886</v>
      </c>
      <c r="H23" s="80">
        <v>465109.84988222446</v>
      </c>
      <c r="I23" s="80">
        <v>466449.063096995</v>
      </c>
      <c r="J23" s="80">
        <v>486591.07830954401</v>
      </c>
      <c r="K23" s="80">
        <v>593329.33590104198</v>
      </c>
      <c r="L23" s="80">
        <v>550429.84370399988</v>
      </c>
      <c r="M23" s="80">
        <v>541737.88399999996</v>
      </c>
      <c r="N23" s="80">
        <v>0</v>
      </c>
      <c r="O23" s="73"/>
      <c r="P23" s="79" t="s">
        <v>9</v>
      </c>
      <c r="Q23" s="80">
        <v>471102.37192119937</v>
      </c>
      <c r="R23" s="80">
        <v>468082.78204640211</v>
      </c>
      <c r="S23" s="80">
        <v>454747.61510073266</v>
      </c>
      <c r="T23" s="80">
        <v>496059.88165504322</v>
      </c>
      <c r="U23" s="80">
        <v>488957.2741507637</v>
      </c>
      <c r="V23" s="80">
        <v>472010.61192302138</v>
      </c>
      <c r="W23" s="80">
        <v>460565.78270046698</v>
      </c>
      <c r="X23" s="80">
        <v>463322.82899982447</v>
      </c>
      <c r="Y23" s="80">
        <v>590406.67260109598</v>
      </c>
      <c r="Z23" s="80">
        <v>601138.14329399983</v>
      </c>
      <c r="AA23" s="80">
        <v>547017.69799999997</v>
      </c>
      <c r="AB23" s="80">
        <v>591811</v>
      </c>
      <c r="AC23" s="73"/>
      <c r="AD23" s="79" t="s">
        <v>9</v>
      </c>
      <c r="AE23" s="80">
        <v>3727</v>
      </c>
      <c r="AF23" s="80">
        <v>3629</v>
      </c>
      <c r="AG23" s="80">
        <v>3530</v>
      </c>
      <c r="AH23" s="80">
        <v>3481</v>
      </c>
      <c r="AI23" s="80">
        <v>3405</v>
      </c>
      <c r="AJ23" s="80">
        <v>3275</v>
      </c>
      <c r="AK23" s="80">
        <v>3266</v>
      </c>
      <c r="AL23" s="80">
        <v>3486</v>
      </c>
      <c r="AM23" s="80">
        <v>3389</v>
      </c>
      <c r="AN23" s="80">
        <v>3241</v>
      </c>
      <c r="AO23" s="80">
        <v>3246</v>
      </c>
      <c r="AP23" s="80">
        <v>0</v>
      </c>
      <c r="AQ23" s="73"/>
      <c r="AR23" s="81" t="s">
        <v>31</v>
      </c>
      <c r="AS23" s="82">
        <v>30804.417973666201</v>
      </c>
      <c r="AT23" s="82">
        <v>29851.514962942125</v>
      </c>
      <c r="AU23" s="82">
        <v>30961.407158226091</v>
      </c>
      <c r="AV23" s="82">
        <v>35637.105485930937</v>
      </c>
      <c r="AW23" s="82">
        <v>37675.057626643975</v>
      </c>
      <c r="AX23" s="82">
        <v>41590.299089009648</v>
      </c>
      <c r="AY23" s="82">
        <v>45555.746245631984</v>
      </c>
      <c r="AZ23" s="82">
        <v>42336.359423999995</v>
      </c>
      <c r="BA23" s="82">
        <v>40059.904000000002</v>
      </c>
      <c r="BB23" s="82">
        <v>0</v>
      </c>
      <c r="BC23" s="73"/>
    </row>
    <row r="24" spans="1:55" x14ac:dyDescent="0.25">
      <c r="A24" s="72"/>
      <c r="B24" s="74" t="s">
        <v>10</v>
      </c>
      <c r="C24" s="83">
        <v>342786.35989405983</v>
      </c>
      <c r="D24" s="83">
        <v>320179.78468823677</v>
      </c>
      <c r="E24" s="83">
        <v>321418.2920239995</v>
      </c>
      <c r="F24" s="83">
        <v>335369.38553375326</v>
      </c>
      <c r="G24" s="83">
        <v>328529.50622148812</v>
      </c>
      <c r="H24" s="83">
        <v>325922.36907752365</v>
      </c>
      <c r="I24" s="83">
        <v>316340.45958285598</v>
      </c>
      <c r="J24" s="83">
        <v>321654.34498105373</v>
      </c>
      <c r="K24" s="83">
        <v>422181.96843625396</v>
      </c>
      <c r="L24" s="83">
        <v>388898.46707399993</v>
      </c>
      <c r="M24" s="83">
        <v>383155.90399999998</v>
      </c>
      <c r="N24" s="83">
        <v>0</v>
      </c>
      <c r="O24" s="73"/>
      <c r="P24" s="74" t="s">
        <v>10</v>
      </c>
      <c r="Q24" s="83">
        <v>327248.84269961662</v>
      </c>
      <c r="R24" s="83">
        <v>320332.6974610014</v>
      </c>
      <c r="S24" s="83">
        <v>310586.01822102844</v>
      </c>
      <c r="T24" s="83">
        <v>361202.52307340113</v>
      </c>
      <c r="U24" s="83">
        <v>339547.40644609375</v>
      </c>
      <c r="V24" s="83">
        <v>334581.31667829765</v>
      </c>
      <c r="W24" s="83">
        <v>326665.49948194198</v>
      </c>
      <c r="X24" s="83">
        <v>320964.2753795936</v>
      </c>
      <c r="Y24" s="83">
        <v>434010.535155288</v>
      </c>
      <c r="Z24" s="83">
        <v>442092.6879459999</v>
      </c>
      <c r="AA24" s="83">
        <v>397239.576</v>
      </c>
      <c r="AB24" s="83">
        <v>429846</v>
      </c>
      <c r="AC24" s="73"/>
      <c r="AD24" s="74" t="s">
        <v>10</v>
      </c>
      <c r="AE24" s="83">
        <v>3727</v>
      </c>
      <c r="AF24" s="83">
        <v>3629</v>
      </c>
      <c r="AG24" s="83">
        <v>3530</v>
      </c>
      <c r="AH24" s="83">
        <v>3481</v>
      </c>
      <c r="AI24" s="83">
        <v>3405</v>
      </c>
      <c r="AJ24" s="83">
        <v>3275</v>
      </c>
      <c r="AK24" s="83">
        <v>3266</v>
      </c>
      <c r="AL24" s="83">
        <v>3486</v>
      </c>
      <c r="AM24" s="83">
        <v>3389</v>
      </c>
      <c r="AN24" s="83">
        <v>3241</v>
      </c>
      <c r="AO24" s="83">
        <v>3246</v>
      </c>
      <c r="AP24" s="83">
        <v>0</v>
      </c>
      <c r="AQ24" s="73"/>
      <c r="AR24" s="81" t="s">
        <v>32</v>
      </c>
      <c r="AS24" s="82">
        <v>17251.633215506081</v>
      </c>
      <c r="AT24" s="82">
        <v>16603.921788192903</v>
      </c>
      <c r="AU24" s="82">
        <v>16976.377709525816</v>
      </c>
      <c r="AV24" s="82">
        <v>16181.602391725972</v>
      </c>
      <c r="AW24" s="82">
        <v>17294.576984183474</v>
      </c>
      <c r="AX24" s="82">
        <v>15550.809445103614</v>
      </c>
      <c r="AY24" s="82">
        <v>16801.074837503995</v>
      </c>
      <c r="AZ24" s="82">
        <v>15398.258688</v>
      </c>
      <c r="BA24" s="82">
        <v>15996.928</v>
      </c>
      <c r="BB24" s="82">
        <v>0</v>
      </c>
      <c r="BC24" s="73"/>
    </row>
    <row r="25" spans="1:55" x14ac:dyDescent="0.25">
      <c r="A25" s="72"/>
      <c r="B25" s="79" t="s">
        <v>11</v>
      </c>
      <c r="C25" s="84">
        <v>131260.77806612596</v>
      </c>
      <c r="D25" s="84">
        <v>131723.73993640451</v>
      </c>
      <c r="E25" s="84">
        <v>129567.19560058381</v>
      </c>
      <c r="F25" s="84">
        <v>141377.96951145687</v>
      </c>
      <c r="G25" s="84">
        <v>141597.25406122074</v>
      </c>
      <c r="H25" s="84">
        <v>139187.48080470084</v>
      </c>
      <c r="I25" s="84">
        <v>150108.60351413899</v>
      </c>
      <c r="J25" s="84">
        <v>164936.73332849026</v>
      </c>
      <c r="K25" s="84">
        <v>171147.36746478797</v>
      </c>
      <c r="L25" s="84">
        <v>161531.37663000001</v>
      </c>
      <c r="M25" s="84">
        <v>158581.97999999998</v>
      </c>
      <c r="N25" s="84">
        <v>0</v>
      </c>
      <c r="O25" s="73"/>
      <c r="P25" s="79" t="s">
        <v>11</v>
      </c>
      <c r="Q25" s="84">
        <v>143853.52922158272</v>
      </c>
      <c r="R25" s="84">
        <v>147750.08458540071</v>
      </c>
      <c r="S25" s="84">
        <v>144161.59687970424</v>
      </c>
      <c r="T25" s="84">
        <v>134857.35858164213</v>
      </c>
      <c r="U25" s="84">
        <v>149409.86770466994</v>
      </c>
      <c r="V25" s="84">
        <v>137429.2952447237</v>
      </c>
      <c r="W25" s="84">
        <v>133900.283218525</v>
      </c>
      <c r="X25" s="84">
        <v>142358.55362023087</v>
      </c>
      <c r="Y25" s="84">
        <v>156396.13744580798</v>
      </c>
      <c r="Z25" s="84">
        <v>159045.45534799999</v>
      </c>
      <c r="AA25" s="84">
        <v>149778.12199999997</v>
      </c>
      <c r="AB25" s="84">
        <v>161965</v>
      </c>
      <c r="AC25" s="73"/>
      <c r="AD25" s="79" t="s">
        <v>11</v>
      </c>
      <c r="AE25" s="84">
        <v>3727</v>
      </c>
      <c r="AF25" s="84">
        <v>3629</v>
      </c>
      <c r="AG25" s="84">
        <v>3530</v>
      </c>
      <c r="AH25" s="84">
        <v>3481</v>
      </c>
      <c r="AI25" s="84">
        <v>3405</v>
      </c>
      <c r="AJ25" s="84">
        <v>3275</v>
      </c>
      <c r="AK25" s="84">
        <v>3266</v>
      </c>
      <c r="AL25" s="84">
        <v>3486</v>
      </c>
      <c r="AM25" s="84">
        <v>3389</v>
      </c>
      <c r="AN25" s="84">
        <v>3241</v>
      </c>
      <c r="AO25" s="84">
        <v>3246</v>
      </c>
      <c r="AP25" s="84">
        <v>0</v>
      </c>
      <c r="AQ25" s="73"/>
      <c r="AR25" s="81" t="s">
        <v>33</v>
      </c>
      <c r="AS25" s="82">
        <v>38586.952772356504</v>
      </c>
      <c r="AT25" s="82">
        <v>38255.354297244274</v>
      </c>
      <c r="AU25" s="82">
        <v>34037.934312952995</v>
      </c>
      <c r="AV25" s="82">
        <v>42076.587421326796</v>
      </c>
      <c r="AW25" s="82">
        <v>46760.54225813075</v>
      </c>
      <c r="AX25" s="82">
        <v>55357.699653328877</v>
      </c>
      <c r="AY25" s="82">
        <v>47472.583679999989</v>
      </c>
      <c r="AZ25" s="82">
        <v>51658.002431999994</v>
      </c>
      <c r="BA25" s="82">
        <v>43755.520000000004</v>
      </c>
      <c r="BB25" s="82">
        <v>0</v>
      </c>
      <c r="BC25" s="73"/>
    </row>
    <row r="26" spans="1:55" x14ac:dyDescent="0.25">
      <c r="A26" s="72"/>
      <c r="B26" s="74" t="s">
        <v>0</v>
      </c>
      <c r="C26" s="83">
        <v>136480.41372632259</v>
      </c>
      <c r="D26" s="83">
        <v>116060.91794453324</v>
      </c>
      <c r="E26" s="83">
        <v>113994.34906812245</v>
      </c>
      <c r="F26" s="83">
        <v>115392.27147383774</v>
      </c>
      <c r="G26" s="83">
        <v>98562.474025219344</v>
      </c>
      <c r="H26" s="83">
        <v>85430.027051487763</v>
      </c>
      <c r="I26" s="83">
        <v>74712.058456187049</v>
      </c>
      <c r="J26" s="83">
        <v>75493.614399731654</v>
      </c>
      <c r="K26" s="83">
        <v>71245.020736395978</v>
      </c>
      <c r="L26" s="83">
        <v>54435.576311999997</v>
      </c>
      <c r="M26" s="83">
        <v>43183.606</v>
      </c>
      <c r="N26" s="83">
        <v>0</v>
      </c>
      <c r="O26" s="73"/>
      <c r="P26" s="74" t="s">
        <v>0</v>
      </c>
      <c r="Q26" s="83">
        <v>118809.75261459817</v>
      </c>
      <c r="R26" s="83">
        <v>95227.755964115349</v>
      </c>
      <c r="S26" s="83">
        <v>99663.394082179802</v>
      </c>
      <c r="T26" s="83">
        <v>125306.90336402827</v>
      </c>
      <c r="U26" s="83">
        <v>111005.79679653666</v>
      </c>
      <c r="V26" s="83">
        <v>88974.538442970894</v>
      </c>
      <c r="W26" s="83">
        <v>80178.404017112334</v>
      </c>
      <c r="X26" s="83">
        <v>69961.836944124909</v>
      </c>
      <c r="Y26" s="83">
        <v>71338.801929485999</v>
      </c>
      <c r="Z26" s="83">
        <v>69022.572865999988</v>
      </c>
      <c r="AA26" s="83">
        <v>50109.78</v>
      </c>
      <c r="AB26" s="83">
        <v>50255</v>
      </c>
      <c r="AC26" s="73"/>
      <c r="AD26" s="74" t="s">
        <v>0</v>
      </c>
      <c r="AE26" s="83">
        <v>1173</v>
      </c>
      <c r="AF26" s="83">
        <v>1113</v>
      </c>
      <c r="AG26" s="83">
        <v>1027</v>
      </c>
      <c r="AH26" s="83">
        <v>941</v>
      </c>
      <c r="AI26" s="83">
        <v>832</v>
      </c>
      <c r="AJ26" s="83">
        <v>707</v>
      </c>
      <c r="AK26" s="83">
        <v>621</v>
      </c>
      <c r="AL26" s="83">
        <v>632</v>
      </c>
      <c r="AM26" s="83">
        <v>591</v>
      </c>
      <c r="AN26" s="83">
        <v>495</v>
      </c>
      <c r="AO26" s="83">
        <v>417</v>
      </c>
      <c r="AP26" s="83">
        <v>0</v>
      </c>
      <c r="AQ26" s="73"/>
      <c r="AR26" s="81" t="s">
        <v>34</v>
      </c>
      <c r="AS26" s="82">
        <v>39243.031815558577</v>
      </c>
      <c r="AT26" s="82">
        <v>38454.583246979892</v>
      </c>
      <c r="AU26" s="82">
        <v>35858.072782634772</v>
      </c>
      <c r="AV26" s="82">
        <v>37874.234122601236</v>
      </c>
      <c r="AW26" s="82">
        <v>40227.931652671818</v>
      </c>
      <c r="AX26" s="82">
        <v>45103.367336389616</v>
      </c>
      <c r="AY26" s="82">
        <v>43113.545551871983</v>
      </c>
      <c r="AZ26" s="82">
        <v>42118.705151999995</v>
      </c>
      <c r="BA26" s="82">
        <v>42063.872000000003</v>
      </c>
      <c r="BB26" s="82">
        <v>0</v>
      </c>
      <c r="BC26" s="73"/>
    </row>
    <row r="27" spans="1:55" x14ac:dyDescent="0.25">
      <c r="A27" s="72"/>
      <c r="B27" s="74" t="s">
        <v>158</v>
      </c>
      <c r="C27" s="83">
        <v>86210.525544914723</v>
      </c>
      <c r="D27" s="83">
        <v>84472.273864938456</v>
      </c>
      <c r="E27" s="83">
        <v>80911.908883684184</v>
      </c>
      <c r="F27" s="83">
        <v>75956.162955357984</v>
      </c>
      <c r="G27" s="83">
        <v>70457.172307258501</v>
      </c>
      <c r="H27" s="83">
        <v>70280.909553586258</v>
      </c>
      <c r="I27" s="83">
        <v>74937.362197735187</v>
      </c>
      <c r="J27" s="83">
        <v>88905.650084694571</v>
      </c>
      <c r="K27" s="83">
        <v>86632.859560233992</v>
      </c>
      <c r="L27" s="83">
        <v>60918.448083999996</v>
      </c>
      <c r="M27" s="83">
        <v>52743.955999999998</v>
      </c>
      <c r="N27" s="83">
        <v>0</v>
      </c>
      <c r="O27" s="73"/>
      <c r="P27" s="74" t="s">
        <v>158</v>
      </c>
      <c r="Q27" s="83">
        <v>101912.35695503889</v>
      </c>
      <c r="R27" s="83">
        <v>92864.581006169814</v>
      </c>
      <c r="S27" s="83">
        <v>98074.561598399276</v>
      </c>
      <c r="T27" s="83">
        <v>76010.177293742774</v>
      </c>
      <c r="U27" s="83">
        <v>73074.55012627627</v>
      </c>
      <c r="V27" s="83">
        <v>73127.495698311264</v>
      </c>
      <c r="W27" s="83">
        <v>61851.336711725424</v>
      </c>
      <c r="X27" s="83">
        <v>63122.854471118197</v>
      </c>
      <c r="Y27" s="83">
        <v>81774.993758171986</v>
      </c>
      <c r="Z27" s="83">
        <v>82223.745890000006</v>
      </c>
      <c r="AA27" s="83">
        <v>52112.504000000001</v>
      </c>
      <c r="AB27" s="83">
        <v>53529</v>
      </c>
      <c r="AC27" s="73"/>
      <c r="AD27" s="74" t="s">
        <v>158</v>
      </c>
      <c r="AE27" s="83">
        <v>579</v>
      </c>
      <c r="AF27" s="83">
        <v>508</v>
      </c>
      <c r="AG27" s="83">
        <v>477</v>
      </c>
      <c r="AH27" s="83">
        <v>459</v>
      </c>
      <c r="AI27" s="83">
        <v>451</v>
      </c>
      <c r="AJ27" s="83">
        <v>473</v>
      </c>
      <c r="AK27" s="83">
        <v>481</v>
      </c>
      <c r="AL27" s="83">
        <v>592</v>
      </c>
      <c r="AM27" s="83">
        <v>545</v>
      </c>
      <c r="AN27" s="83">
        <v>370</v>
      </c>
      <c r="AO27" s="83">
        <v>352</v>
      </c>
      <c r="AP27" s="83">
        <v>0</v>
      </c>
      <c r="AQ27" s="73"/>
      <c r="AR27" s="81" t="s">
        <v>35</v>
      </c>
      <c r="AS27" s="82">
        <v>26956.039133682309</v>
      </c>
      <c r="AT27" s="82">
        <v>35422.001676856584</v>
      </c>
      <c r="AU27" s="82">
        <v>35591.328351733144</v>
      </c>
      <c r="AV27" s="82">
        <v>42104.219939072238</v>
      </c>
      <c r="AW27" s="82">
        <v>40314.044824343968</v>
      </c>
      <c r="AX27" s="82">
        <v>59785.584632202226</v>
      </c>
      <c r="AY27" s="82">
        <v>61746.007173119986</v>
      </c>
      <c r="AZ27" s="82">
        <v>62106.448896000002</v>
      </c>
      <c r="BA27" s="82">
        <v>51587.072</v>
      </c>
      <c r="BB27" s="82">
        <v>0</v>
      </c>
      <c r="BC27" s="73"/>
    </row>
    <row r="28" spans="1:55" x14ac:dyDescent="0.25">
      <c r="A28" s="72"/>
      <c r="B28" s="74" t="s">
        <v>159</v>
      </c>
      <c r="C28" s="83">
        <v>6643.8381975594793</v>
      </c>
      <c r="D28" s="83">
        <v>8322.2684014865354</v>
      </c>
      <c r="E28" s="83">
        <v>6942.226689893766</v>
      </c>
      <c r="F28" s="83">
        <v>10048.647465316411</v>
      </c>
      <c r="G28" s="83">
        <v>9270.3705831097122</v>
      </c>
      <c r="H28" s="83">
        <v>10647.953156555086</v>
      </c>
      <c r="I28" s="83">
        <v>9404.3302422394245</v>
      </c>
      <c r="J28" s="83">
        <v>8269.6145735946575</v>
      </c>
      <c r="K28" s="83">
        <v>6700.3904192419996</v>
      </c>
      <c r="L28" s="83">
        <v>4704.309064</v>
      </c>
      <c r="M28" s="83">
        <v>3599.0680000000002</v>
      </c>
      <c r="N28" s="83">
        <v>0</v>
      </c>
      <c r="O28" s="73"/>
      <c r="P28" s="74" t="s">
        <v>159</v>
      </c>
      <c r="Q28" s="83">
        <v>7181.9578681064941</v>
      </c>
      <c r="R28" s="83">
        <v>6997.8265766905888</v>
      </c>
      <c r="S28" s="83">
        <v>9960.3876763000335</v>
      </c>
      <c r="T28" s="83">
        <v>12512.121407184759</v>
      </c>
      <c r="U28" s="83">
        <v>10641.490196672576</v>
      </c>
      <c r="V28" s="83">
        <v>10077.007978017513</v>
      </c>
      <c r="W28" s="83">
        <v>11680.807021850209</v>
      </c>
      <c r="X28" s="83">
        <v>7740.000180278962</v>
      </c>
      <c r="Y28" s="83">
        <v>8132.4844031339981</v>
      </c>
      <c r="Z28" s="83">
        <v>7765.9624379999996</v>
      </c>
      <c r="AA28" s="83">
        <v>5565.3220000000001</v>
      </c>
      <c r="AB28" s="83">
        <v>4733</v>
      </c>
      <c r="AC28" s="73"/>
      <c r="AD28" s="74" t="s">
        <v>159</v>
      </c>
      <c r="AE28" s="83">
        <v>0</v>
      </c>
      <c r="AF28" s="83">
        <v>0</v>
      </c>
      <c r="AG28" s="83">
        <v>0</v>
      </c>
      <c r="AH28" s="83">
        <v>0</v>
      </c>
      <c r="AI28" s="83">
        <v>0</v>
      </c>
      <c r="AJ28" s="83">
        <v>0</v>
      </c>
      <c r="AK28" s="83">
        <v>0</v>
      </c>
      <c r="AL28" s="83">
        <v>0</v>
      </c>
      <c r="AM28" s="83">
        <v>0</v>
      </c>
      <c r="AN28" s="83">
        <v>0</v>
      </c>
      <c r="AO28" s="83">
        <v>0</v>
      </c>
      <c r="AP28" s="83">
        <v>0</v>
      </c>
      <c r="AQ28" s="73"/>
      <c r="AR28" s="81" t="s">
        <v>36</v>
      </c>
      <c r="AS28" s="82">
        <v>17014.007413639607</v>
      </c>
      <c r="AT28" s="82">
        <v>19851.580065417162</v>
      </c>
      <c r="AU28" s="82">
        <v>20889.002954389791</v>
      </c>
      <c r="AV28" s="82">
        <v>21050.452018471387</v>
      </c>
      <c r="AW28" s="82">
        <v>21118.437822486485</v>
      </c>
      <c r="AX28" s="82">
        <v>21090.234377401339</v>
      </c>
      <c r="AY28" s="82">
        <v>23664.555491327999</v>
      </c>
      <c r="AZ28" s="82">
        <v>21214.522367999998</v>
      </c>
      <c r="BA28" s="82">
        <v>22734.848000000002</v>
      </c>
      <c r="BB28" s="82">
        <v>0</v>
      </c>
      <c r="BC28" s="73"/>
    </row>
    <row r="29" spans="1:55" x14ac:dyDescent="0.25">
      <c r="A29" s="72"/>
      <c r="B29" s="74" t="s">
        <v>1</v>
      </c>
      <c r="C29" s="83">
        <v>8302.4356518838667</v>
      </c>
      <c r="D29" s="83">
        <v>7679.948364478616</v>
      </c>
      <c r="E29" s="83">
        <v>9544.4358597441969</v>
      </c>
      <c r="F29" s="83">
        <v>12226.445573060622</v>
      </c>
      <c r="G29" s="83">
        <v>9782.3023563523402</v>
      </c>
      <c r="H29" s="83">
        <v>16638.691375104409</v>
      </c>
      <c r="I29" s="83">
        <v>14177.27080919435</v>
      </c>
      <c r="J29" s="83">
        <v>13979.800267627657</v>
      </c>
      <c r="K29" s="83">
        <v>11932.277685509998</v>
      </c>
      <c r="L29" s="83">
        <v>11049.13355</v>
      </c>
      <c r="M29" s="83">
        <v>12958.312</v>
      </c>
      <c r="N29" s="83">
        <v>0</v>
      </c>
      <c r="O29" s="73"/>
      <c r="P29" s="74" t="s">
        <v>1</v>
      </c>
      <c r="Q29" s="83">
        <v>11533.906845573407</v>
      </c>
      <c r="R29" s="83">
        <v>8688.5062168042441</v>
      </c>
      <c r="S29" s="83">
        <v>7614.0786364594514</v>
      </c>
      <c r="T29" s="83">
        <v>9328.7563665099005</v>
      </c>
      <c r="U29" s="83">
        <v>6751.1149838598121</v>
      </c>
      <c r="V29" s="83">
        <v>18500.833144778684</v>
      </c>
      <c r="W29" s="83">
        <v>12554.923796341644</v>
      </c>
      <c r="X29" s="83">
        <v>11956.718167737403</v>
      </c>
      <c r="Y29" s="83">
        <v>15233.375682277996</v>
      </c>
      <c r="Z29" s="83">
        <v>14472.492216000001</v>
      </c>
      <c r="AA29" s="83">
        <v>11919.438</v>
      </c>
      <c r="AB29" s="83">
        <v>17112</v>
      </c>
      <c r="AC29" s="73"/>
      <c r="AD29" s="74" t="s">
        <v>1</v>
      </c>
      <c r="AE29" s="83">
        <v>48</v>
      </c>
      <c r="AF29" s="83">
        <v>48</v>
      </c>
      <c r="AG29" s="83">
        <v>62</v>
      </c>
      <c r="AH29" s="83">
        <v>76</v>
      </c>
      <c r="AI29" s="83">
        <v>74</v>
      </c>
      <c r="AJ29" s="83">
        <v>82</v>
      </c>
      <c r="AK29" s="83">
        <v>84</v>
      </c>
      <c r="AL29" s="83">
        <v>83</v>
      </c>
      <c r="AM29" s="83">
        <v>70</v>
      </c>
      <c r="AN29" s="83">
        <v>67</v>
      </c>
      <c r="AO29" s="83">
        <v>80</v>
      </c>
      <c r="AP29" s="83">
        <v>0</v>
      </c>
      <c r="AQ29" s="73"/>
      <c r="AR29" s="81" t="s">
        <v>37</v>
      </c>
      <c r="AS29" s="82">
        <v>27763.966860028326</v>
      </c>
      <c r="AT29" s="82">
        <v>27569.437902334208</v>
      </c>
      <c r="AU29" s="82">
        <v>30986.064206460695</v>
      </c>
      <c r="AV29" s="82">
        <v>31213.6920452419</v>
      </c>
      <c r="AW29" s="82">
        <v>32894.141538617456</v>
      </c>
      <c r="AX29" s="82">
        <v>34290.040071886848</v>
      </c>
      <c r="AY29" s="82">
        <v>33552.567198719997</v>
      </c>
      <c r="AZ29" s="82">
        <v>35883.795456</v>
      </c>
      <c r="BA29" s="82">
        <v>29551.616000000002</v>
      </c>
      <c r="BB29" s="82">
        <v>0</v>
      </c>
      <c r="BC29" s="73"/>
    </row>
    <row r="30" spans="1:55" x14ac:dyDescent="0.25">
      <c r="A30" s="72"/>
      <c r="B30" s="74" t="s">
        <v>2</v>
      </c>
      <c r="C30" s="83">
        <v>144818.01487295612</v>
      </c>
      <c r="D30" s="83">
        <v>142229.85943883358</v>
      </c>
      <c r="E30" s="83">
        <v>137549.51482840817</v>
      </c>
      <c r="F30" s="83">
        <v>140730.15754642841</v>
      </c>
      <c r="G30" s="83">
        <v>142906.23745518265</v>
      </c>
      <c r="H30" s="83">
        <v>145937.54122607107</v>
      </c>
      <c r="I30" s="83">
        <v>156565.80531675729</v>
      </c>
      <c r="J30" s="83">
        <v>164403.75274199672</v>
      </c>
      <c r="K30" s="83">
        <v>176778.65228280396</v>
      </c>
      <c r="L30" s="83">
        <v>188633.59031399997</v>
      </c>
      <c r="M30" s="83">
        <v>206414.99</v>
      </c>
      <c r="N30" s="83">
        <v>0</v>
      </c>
      <c r="O30" s="73"/>
      <c r="P30" s="74" t="s">
        <v>2</v>
      </c>
      <c r="Q30" s="83">
        <v>149164.26979344402</v>
      </c>
      <c r="R30" s="83">
        <v>149478.09765066477</v>
      </c>
      <c r="S30" s="83">
        <v>141025.61837803063</v>
      </c>
      <c r="T30" s="83">
        <v>144829.24567052047</v>
      </c>
      <c r="U30" s="83">
        <v>140617.50428580755</v>
      </c>
      <c r="V30" s="83">
        <v>143130.49100002283</v>
      </c>
      <c r="W30" s="83">
        <v>146835.61074393574</v>
      </c>
      <c r="X30" s="83">
        <v>165456.2491422724</v>
      </c>
      <c r="Y30" s="83">
        <v>177730.80721970598</v>
      </c>
      <c r="Z30" s="83">
        <v>181405.90527799999</v>
      </c>
      <c r="AA30" s="83">
        <v>194072.5</v>
      </c>
      <c r="AB30" s="83">
        <v>215993</v>
      </c>
      <c r="AC30" s="73"/>
      <c r="AD30" s="74" t="s">
        <v>2</v>
      </c>
      <c r="AE30" s="83">
        <v>1141</v>
      </c>
      <c r="AF30" s="83">
        <v>1085</v>
      </c>
      <c r="AG30" s="83">
        <v>1025</v>
      </c>
      <c r="AH30" s="83">
        <v>996</v>
      </c>
      <c r="AI30" s="83">
        <v>984</v>
      </c>
      <c r="AJ30" s="83">
        <v>977</v>
      </c>
      <c r="AK30" s="83">
        <v>1018</v>
      </c>
      <c r="AL30" s="83">
        <v>1059</v>
      </c>
      <c r="AM30" s="83">
        <v>1095</v>
      </c>
      <c r="AN30" s="83">
        <v>1166</v>
      </c>
      <c r="AO30" s="83">
        <v>1263</v>
      </c>
      <c r="AP30" s="83">
        <v>0</v>
      </c>
      <c r="AQ30" s="73"/>
      <c r="AR30" s="81" t="s">
        <v>38</v>
      </c>
      <c r="AS30" s="82">
        <v>29953.601687958919</v>
      </c>
      <c r="AT30" s="82">
        <v>58593.686910310957</v>
      </c>
      <c r="AU30" s="82">
        <v>40110.292828184451</v>
      </c>
      <c r="AV30" s="82">
        <v>47021.702797049613</v>
      </c>
      <c r="AW30" s="82">
        <v>52858.226844637902</v>
      </c>
      <c r="AX30" s="82">
        <v>52383.201538120695</v>
      </c>
      <c r="AY30" s="82">
        <v>49863.092004863996</v>
      </c>
      <c r="AZ30" s="82">
        <v>45652.202495999998</v>
      </c>
      <c r="BA30" s="82">
        <v>44340.224000000002</v>
      </c>
      <c r="BB30" s="82">
        <v>0</v>
      </c>
      <c r="BC30" s="73"/>
    </row>
    <row r="31" spans="1:55" x14ac:dyDescent="0.25">
      <c r="A31" s="72"/>
      <c r="B31" s="74" t="s">
        <v>156</v>
      </c>
      <c r="C31" s="83">
        <v>0</v>
      </c>
      <c r="D31" s="83">
        <v>0</v>
      </c>
      <c r="E31" s="83">
        <v>0</v>
      </c>
      <c r="F31" s="83">
        <v>0</v>
      </c>
      <c r="G31" s="83">
        <v>0</v>
      </c>
      <c r="H31" s="83">
        <v>0</v>
      </c>
      <c r="I31" s="83">
        <v>0</v>
      </c>
      <c r="J31" s="83">
        <v>1539.4723466718956</v>
      </c>
      <c r="K31" s="83">
        <v>8965.4820594039993</v>
      </c>
      <c r="L31" s="83">
        <v>12731.384198</v>
      </c>
      <c r="M31" s="83">
        <v>17449.332000000002</v>
      </c>
      <c r="N31" s="83">
        <v>0</v>
      </c>
      <c r="O31" s="73"/>
      <c r="P31" s="74" t="s">
        <v>156</v>
      </c>
      <c r="Q31" s="83">
        <v>0</v>
      </c>
      <c r="R31" s="83">
        <v>0</v>
      </c>
      <c r="S31" s="83">
        <v>0</v>
      </c>
      <c r="T31" s="83">
        <v>0</v>
      </c>
      <c r="U31" s="83">
        <v>0</v>
      </c>
      <c r="V31" s="83">
        <v>0</v>
      </c>
      <c r="W31" s="83">
        <v>0</v>
      </c>
      <c r="X31" s="83">
        <v>0</v>
      </c>
      <c r="Y31" s="83">
        <v>11987.443093209997</v>
      </c>
      <c r="Z31" s="83">
        <v>15311.477272</v>
      </c>
      <c r="AA31" s="83">
        <v>20444.04</v>
      </c>
      <c r="AB31" s="83">
        <v>26178</v>
      </c>
      <c r="AC31" s="73"/>
      <c r="AD31" s="74" t="s">
        <v>156</v>
      </c>
      <c r="AE31" s="83">
        <v>0</v>
      </c>
      <c r="AF31" s="83">
        <v>0</v>
      </c>
      <c r="AG31" s="83">
        <v>0</v>
      </c>
      <c r="AH31" s="83">
        <v>0</v>
      </c>
      <c r="AI31" s="83">
        <v>0</v>
      </c>
      <c r="AJ31" s="83">
        <v>0</v>
      </c>
      <c r="AK31" s="83">
        <v>0</v>
      </c>
      <c r="AL31" s="83">
        <v>10</v>
      </c>
      <c r="AM31" s="83">
        <v>48</v>
      </c>
      <c r="AN31" s="83">
        <v>69</v>
      </c>
      <c r="AO31" s="83">
        <v>95</v>
      </c>
      <c r="AP31" s="83">
        <v>0</v>
      </c>
      <c r="AQ31" s="73"/>
      <c r="AR31" s="81" t="s">
        <v>39</v>
      </c>
      <c r="AS31" s="82">
        <v>49142.174976240029</v>
      </c>
      <c r="AT31" s="82">
        <v>49504.99806129263</v>
      </c>
      <c r="AU31" s="82">
        <v>45620.022333699002</v>
      </c>
      <c r="AV31" s="82">
        <v>47922.522875550749</v>
      </c>
      <c r="AW31" s="82">
        <v>51074.921162920757</v>
      </c>
      <c r="AX31" s="82">
        <v>54035.461604284406</v>
      </c>
      <c r="AY31" s="82">
        <v>54560.767896575991</v>
      </c>
      <c r="AZ31" s="82">
        <v>50976.921599999994</v>
      </c>
      <c r="BA31" s="82">
        <v>51094.527999999998</v>
      </c>
      <c r="BB31" s="82">
        <v>0</v>
      </c>
      <c r="BC31" s="73"/>
    </row>
    <row r="32" spans="1:55" x14ac:dyDescent="0.25">
      <c r="A32" s="72"/>
      <c r="B32" s="74" t="s">
        <v>3</v>
      </c>
      <c r="C32" s="83">
        <v>676.27876735722555</v>
      </c>
      <c r="D32" s="83">
        <v>4497.5361300110817</v>
      </c>
      <c r="E32" s="83">
        <v>10554.282888848453</v>
      </c>
      <c r="F32" s="83">
        <v>18725.090671932361</v>
      </c>
      <c r="G32" s="83">
        <v>24160.211293764944</v>
      </c>
      <c r="H32" s="83">
        <v>24633.086695767965</v>
      </c>
      <c r="I32" s="83">
        <v>20666.544522243577</v>
      </c>
      <c r="J32" s="83">
        <v>17299.988805384317</v>
      </c>
      <c r="K32" s="83">
        <v>14858.250909917997</v>
      </c>
      <c r="L32" s="83">
        <v>13206.523694000001</v>
      </c>
      <c r="M32" s="83">
        <v>11440.118</v>
      </c>
      <c r="N32" s="83">
        <v>0</v>
      </c>
      <c r="O32" s="73"/>
      <c r="P32" s="74" t="s">
        <v>3</v>
      </c>
      <c r="Q32" s="83">
        <v>0</v>
      </c>
      <c r="R32" s="83">
        <v>11948.91754117263</v>
      </c>
      <c r="S32" s="83">
        <v>18059.18558399098</v>
      </c>
      <c r="T32" s="83">
        <v>19399.54971056409</v>
      </c>
      <c r="U32" s="83">
        <v>23635.322204586588</v>
      </c>
      <c r="V32" s="83">
        <v>27801.890577708367</v>
      </c>
      <c r="W32" s="83">
        <v>24673.075051341581</v>
      </c>
      <c r="X32" s="83">
        <v>19250.136719754406</v>
      </c>
      <c r="Y32" s="83">
        <v>13501.181880497999</v>
      </c>
      <c r="Z32" s="83">
        <v>16178.285812</v>
      </c>
      <c r="AA32" s="83">
        <v>12650.922000000002</v>
      </c>
      <c r="AB32" s="83">
        <v>12318</v>
      </c>
      <c r="AC32" s="73"/>
      <c r="AD32" s="74" t="s">
        <v>3</v>
      </c>
      <c r="AE32" s="83">
        <v>5</v>
      </c>
      <c r="AF32" s="83">
        <v>36</v>
      </c>
      <c r="AG32" s="83">
        <v>85</v>
      </c>
      <c r="AH32" s="83">
        <v>131</v>
      </c>
      <c r="AI32" s="83">
        <v>169</v>
      </c>
      <c r="AJ32" s="83">
        <v>172</v>
      </c>
      <c r="AK32" s="83">
        <v>142</v>
      </c>
      <c r="AL32" s="83">
        <v>118</v>
      </c>
      <c r="AM32" s="83">
        <v>103</v>
      </c>
      <c r="AN32" s="83">
        <v>92</v>
      </c>
      <c r="AO32" s="83">
        <v>81</v>
      </c>
      <c r="AP32" s="83">
        <v>0</v>
      </c>
      <c r="AQ32" s="73"/>
      <c r="AR32" s="81" t="s">
        <v>40</v>
      </c>
      <c r="AS32" s="82">
        <v>53018.373422296092</v>
      </c>
      <c r="AT32" s="82">
        <v>46968.224900170433</v>
      </c>
      <c r="AU32" s="82">
        <v>44495.885089184943</v>
      </c>
      <c r="AV32" s="82">
        <v>53058.855274071968</v>
      </c>
      <c r="AW32" s="82">
        <v>56141.427769657479</v>
      </c>
      <c r="AX32" s="82">
        <v>67003.06939747429</v>
      </c>
      <c r="AY32" s="82">
        <v>61599.369636863987</v>
      </c>
      <c r="AZ32" s="82">
        <v>66418.919423999992</v>
      </c>
      <c r="BA32" s="82">
        <v>67783.680000000008</v>
      </c>
      <c r="BB32" s="82">
        <v>0</v>
      </c>
      <c r="BC32" s="73"/>
    </row>
    <row r="33" spans="1:55" x14ac:dyDescent="0.25">
      <c r="A33" s="72"/>
      <c r="B33" s="74" t="s">
        <v>4</v>
      </c>
      <c r="C33" s="83">
        <v>0</v>
      </c>
      <c r="D33" s="83">
        <v>827.38275110022232</v>
      </c>
      <c r="E33" s="83">
        <v>8620.5177209072172</v>
      </c>
      <c r="F33" s="83">
        <v>11878.233138273181</v>
      </c>
      <c r="G33" s="83">
        <v>14406.179444908741</v>
      </c>
      <c r="H33" s="83">
        <v>12891.267695118595</v>
      </c>
      <c r="I33" s="83">
        <v>12341.682751943144</v>
      </c>
      <c r="J33" s="83">
        <v>11054.578396072535</v>
      </c>
      <c r="K33" s="83">
        <v>8590.3572870439984</v>
      </c>
      <c r="L33" s="83">
        <v>8317.081447999999</v>
      </c>
      <c r="M33" s="83">
        <v>7550.3320000000003</v>
      </c>
      <c r="N33" s="83">
        <v>0</v>
      </c>
      <c r="O33" s="73"/>
      <c r="P33" s="74" t="s">
        <v>4</v>
      </c>
      <c r="Q33" s="83">
        <v>0</v>
      </c>
      <c r="R33" s="83">
        <v>0</v>
      </c>
      <c r="S33" s="83">
        <v>0</v>
      </c>
      <c r="T33" s="83">
        <v>11120.952114118072</v>
      </c>
      <c r="U33" s="83">
        <v>10125.553434867994</v>
      </c>
      <c r="V33" s="83">
        <v>14332.933341454405</v>
      </c>
      <c r="W33" s="83">
        <v>11484.145039884837</v>
      </c>
      <c r="X33" s="83">
        <v>10963.691180270476</v>
      </c>
      <c r="Y33" s="83">
        <v>12795.064661937999</v>
      </c>
      <c r="Z33" s="83">
        <v>10174.834072</v>
      </c>
      <c r="AA33" s="83">
        <v>9388.4199999999983</v>
      </c>
      <c r="AB33" s="83">
        <v>8984</v>
      </c>
      <c r="AC33" s="73"/>
      <c r="AD33" s="74" t="s">
        <v>4</v>
      </c>
      <c r="AE33" s="83">
        <v>0</v>
      </c>
      <c r="AF33" s="83">
        <v>5</v>
      </c>
      <c r="AG33" s="83">
        <v>52</v>
      </c>
      <c r="AH33" s="83">
        <v>83</v>
      </c>
      <c r="AI33" s="83">
        <v>103</v>
      </c>
      <c r="AJ33" s="83">
        <v>92</v>
      </c>
      <c r="AK33" s="83">
        <v>90</v>
      </c>
      <c r="AL33" s="83">
        <v>81</v>
      </c>
      <c r="AM33" s="83">
        <v>62</v>
      </c>
      <c r="AN33" s="83">
        <v>64</v>
      </c>
      <c r="AO33" s="83">
        <v>55</v>
      </c>
      <c r="AP33" s="83">
        <v>0</v>
      </c>
      <c r="AQ33" s="73"/>
      <c r="AR33" s="81" t="s">
        <v>41</v>
      </c>
      <c r="AS33" s="82">
        <v>24060.481801670347</v>
      </c>
      <c r="AT33" s="82">
        <v>21773.686637298226</v>
      </c>
      <c r="AU33" s="82">
        <v>22740.523121824706</v>
      </c>
      <c r="AV33" s="82">
        <v>23474.376475100828</v>
      </c>
      <c r="AW33" s="82">
        <v>25325.992792797104</v>
      </c>
      <c r="AX33" s="82">
        <v>26714.583542117369</v>
      </c>
      <c r="AY33" s="82">
        <v>29338.056714239996</v>
      </c>
      <c r="AZ33" s="82">
        <v>28603.312127999998</v>
      </c>
      <c r="BA33" s="82">
        <v>31750.144</v>
      </c>
      <c r="BB33" s="82">
        <v>0</v>
      </c>
      <c r="BC33" s="73"/>
    </row>
    <row r="34" spans="1:55" x14ac:dyDescent="0.25">
      <c r="A34" s="72"/>
      <c r="B34" s="74" t="s">
        <v>6</v>
      </c>
      <c r="C34" s="83">
        <v>95.109523166449208</v>
      </c>
      <c r="D34" s="83">
        <v>201.16853882657557</v>
      </c>
      <c r="E34" s="83">
        <v>355.399942748515</v>
      </c>
      <c r="F34" s="83">
        <v>1427.1788519898964</v>
      </c>
      <c r="G34" s="83">
        <v>1163.802558591156</v>
      </c>
      <c r="H34" s="83">
        <v>1041.8877392457528</v>
      </c>
      <c r="I34" s="83">
        <v>1033.6187889342784</v>
      </c>
      <c r="J34" s="83">
        <v>1435.1203581584218</v>
      </c>
      <c r="K34" s="83">
        <v>905.81599443399989</v>
      </c>
      <c r="L34" s="83">
        <v>1544.2033619999997</v>
      </c>
      <c r="M34" s="83">
        <v>3259.3759999999997</v>
      </c>
      <c r="N34" s="83">
        <v>0</v>
      </c>
      <c r="O34" s="73"/>
      <c r="P34" s="74" t="s">
        <v>6</v>
      </c>
      <c r="Q34" s="83">
        <v>737.09880453998119</v>
      </c>
      <c r="R34" s="83">
        <v>314.71151779617651</v>
      </c>
      <c r="S34" s="83">
        <v>183.78558683228005</v>
      </c>
      <c r="T34" s="83">
        <v>184.84906913914548</v>
      </c>
      <c r="U34" s="83">
        <v>1024.8058967351276</v>
      </c>
      <c r="V34" s="83">
        <v>1386.0827959608673</v>
      </c>
      <c r="W34" s="83">
        <v>1527.5605110798626</v>
      </c>
      <c r="X34" s="83">
        <v>1459.8057747960177</v>
      </c>
      <c r="Y34" s="83">
        <v>2258.4717912380002</v>
      </c>
      <c r="Z34" s="83">
        <v>1197.4799459999992</v>
      </c>
      <c r="AA34" s="83">
        <v>2513.3040000000001</v>
      </c>
      <c r="AB34" s="83">
        <v>3239</v>
      </c>
      <c r="AC34" s="73"/>
      <c r="AD34" s="74" t="s">
        <v>6</v>
      </c>
      <c r="AE34" s="83">
        <v>0</v>
      </c>
      <c r="AF34" s="83">
        <v>0</v>
      </c>
      <c r="AG34" s="83">
        <v>0</v>
      </c>
      <c r="AH34" s="83">
        <v>15</v>
      </c>
      <c r="AI34" s="83">
        <v>16</v>
      </c>
      <c r="AJ34" s="83">
        <v>15</v>
      </c>
      <c r="AK34" s="83">
        <v>14</v>
      </c>
      <c r="AL34" s="83">
        <v>19</v>
      </c>
      <c r="AM34" s="83">
        <v>11</v>
      </c>
      <c r="AN34" s="83">
        <v>24</v>
      </c>
      <c r="AO34" s="83">
        <v>46</v>
      </c>
      <c r="AP34" s="83">
        <v>0</v>
      </c>
      <c r="AQ34" s="73"/>
      <c r="AR34" s="81" t="s">
        <v>42</v>
      </c>
      <c r="AS34" s="82">
        <v>23534.227586805075</v>
      </c>
      <c r="AT34" s="82">
        <v>21361.644945799584</v>
      </c>
      <c r="AU34" s="82">
        <v>23689.819478857014</v>
      </c>
      <c r="AV34" s="82">
        <v>28326.646591198991</v>
      </c>
      <c r="AW34" s="82">
        <v>27924.648505030393</v>
      </c>
      <c r="AX34" s="82">
        <v>29420.334086381557</v>
      </c>
      <c r="AY34" s="82">
        <v>22119.059155967996</v>
      </c>
      <c r="AZ34" s="82">
        <v>25696.742399999999</v>
      </c>
      <c r="BA34" s="82">
        <v>26553.344000000001</v>
      </c>
      <c r="BB34" s="82">
        <v>0</v>
      </c>
      <c r="BC34" s="73"/>
    </row>
    <row r="35" spans="1:55" x14ac:dyDescent="0.25">
      <c r="A35" s="72"/>
      <c r="B35" s="74" t="s">
        <v>7</v>
      </c>
      <c r="C35" s="83">
        <v>53555.797062699276</v>
      </c>
      <c r="D35" s="83">
        <v>50110.712772855513</v>
      </c>
      <c r="E35" s="83">
        <v>51673.447703305828</v>
      </c>
      <c r="F35" s="83">
        <v>53661.08461177854</v>
      </c>
      <c r="G35" s="83">
        <v>52406.099889628487</v>
      </c>
      <c r="H35" s="83">
        <v>46861.110432739071</v>
      </c>
      <c r="I35" s="83">
        <v>52576.208818102787</v>
      </c>
      <c r="J35" s="83">
        <v>64082.219526806584</v>
      </c>
      <c r="K35" s="83">
        <v>67429.78113986399</v>
      </c>
      <c r="L35" s="83">
        <v>60252.824736000002</v>
      </c>
      <c r="M35" s="83">
        <v>51909.313999999998</v>
      </c>
      <c r="N35" s="83">
        <v>0</v>
      </c>
      <c r="O35" s="73"/>
      <c r="P35" s="74" t="s">
        <v>7</v>
      </c>
      <c r="Q35" s="83">
        <v>58929.610265713069</v>
      </c>
      <c r="R35" s="83">
        <v>59121.212068063745</v>
      </c>
      <c r="S35" s="83">
        <v>55317.39252726057</v>
      </c>
      <c r="T35" s="83">
        <v>45858.173288708145</v>
      </c>
      <c r="U35" s="83">
        <v>55183.441663561927</v>
      </c>
      <c r="V35" s="83">
        <v>53168.833693384811</v>
      </c>
      <c r="W35" s="83">
        <v>45621.577973309933</v>
      </c>
      <c r="X35" s="83">
        <v>46269.447293995829</v>
      </c>
      <c r="Y35" s="83">
        <v>52520.778054861999</v>
      </c>
      <c r="Z35" s="83">
        <v>56122.107495999997</v>
      </c>
      <c r="AA35" s="83">
        <v>46562.811999999998</v>
      </c>
      <c r="AB35" s="83">
        <v>53439</v>
      </c>
      <c r="AC35" s="73"/>
      <c r="AD35" s="74" t="s">
        <v>7</v>
      </c>
      <c r="AE35" s="83">
        <v>410</v>
      </c>
      <c r="AF35" s="83">
        <v>397</v>
      </c>
      <c r="AG35" s="83">
        <v>396</v>
      </c>
      <c r="AH35" s="83">
        <v>402</v>
      </c>
      <c r="AI35" s="83">
        <v>409</v>
      </c>
      <c r="AJ35" s="83">
        <v>373</v>
      </c>
      <c r="AK35" s="83">
        <v>416</v>
      </c>
      <c r="AL35" s="83">
        <v>514</v>
      </c>
      <c r="AM35" s="83">
        <v>519</v>
      </c>
      <c r="AN35" s="83">
        <v>494</v>
      </c>
      <c r="AO35" s="83">
        <v>426</v>
      </c>
      <c r="AP35" s="83">
        <v>0</v>
      </c>
      <c r="AQ35" s="73"/>
      <c r="AR35" s="81" t="s">
        <v>43</v>
      </c>
      <c r="AS35" s="82">
        <v>41894.008444186031</v>
      </c>
      <c r="AT35" s="82">
        <v>41817.703756437295</v>
      </c>
      <c r="AU35" s="82">
        <v>41042.777561420437</v>
      </c>
      <c r="AV35" s="82">
        <v>45406.858460006471</v>
      </c>
      <c r="AW35" s="82">
        <v>45423.062996842898</v>
      </c>
      <c r="AX35" s="82">
        <v>49045.356706996201</v>
      </c>
      <c r="AY35" s="82">
        <v>54848.768237567994</v>
      </c>
      <c r="AZ35" s="82">
        <v>53715.824639999992</v>
      </c>
      <c r="BA35" s="82">
        <v>54057.984000000004</v>
      </c>
      <c r="BB35" s="82">
        <v>0</v>
      </c>
      <c r="BC35" s="73"/>
    </row>
    <row r="36" spans="1:55" x14ac:dyDescent="0.25">
      <c r="A36" s="72"/>
      <c r="B36" s="79" t="s">
        <v>8</v>
      </c>
      <c r="C36" s="84">
        <v>18269.162815071166</v>
      </c>
      <c r="D36" s="84">
        <v>19493.354828576659</v>
      </c>
      <c r="E36" s="84">
        <v>19312.396375261549</v>
      </c>
      <c r="F36" s="84">
        <v>25413.146050740179</v>
      </c>
      <c r="G36" s="84">
        <v>28257.255695752625</v>
      </c>
      <c r="H36" s="84">
        <v>30591.49848669337</v>
      </c>
      <c r="I36" s="84">
        <v>35065.860429680222</v>
      </c>
      <c r="J36" s="84">
        <v>35883.619275923629</v>
      </c>
      <c r="K36" s="84">
        <v>39176.265932231989</v>
      </c>
      <c r="L36" s="84">
        <v>39825.036809999998</v>
      </c>
      <c r="M36" s="83">
        <v>45242.597999999998</v>
      </c>
      <c r="N36" s="83">
        <v>0</v>
      </c>
      <c r="O36" s="73"/>
      <c r="P36" s="79" t="s">
        <v>8</v>
      </c>
      <c r="Q36" s="84">
        <v>16920.109315420741</v>
      </c>
      <c r="R36" s="84">
        <v>19298.974185231964</v>
      </c>
      <c r="S36" s="84">
        <v>22149.084308709585</v>
      </c>
      <c r="T36" s="84">
        <v>23796.856998471892</v>
      </c>
      <c r="U36" s="84">
        <v>30522.489005771578</v>
      </c>
      <c r="V36" s="84">
        <v>23583.58247807125</v>
      </c>
      <c r="W36" s="84">
        <v>32986.274308758017</v>
      </c>
      <c r="X36" s="84">
        <v>39097.211696381579</v>
      </c>
      <c r="Y36" s="84">
        <v>40228.821911147999</v>
      </c>
      <c r="Z36" s="84">
        <v>42455.426182000003</v>
      </c>
      <c r="AA36" s="84">
        <v>44047.423999999999</v>
      </c>
      <c r="AB36" s="84">
        <v>49728</v>
      </c>
      <c r="AC36" s="73"/>
      <c r="AD36" s="79" t="s">
        <v>8</v>
      </c>
      <c r="AE36" s="84">
        <v>220</v>
      </c>
      <c r="AF36" s="84">
        <v>248</v>
      </c>
      <c r="AG36" s="84">
        <v>260</v>
      </c>
      <c r="AH36" s="84">
        <v>276</v>
      </c>
      <c r="AI36" s="84">
        <v>306</v>
      </c>
      <c r="AJ36" s="84">
        <v>325</v>
      </c>
      <c r="AK36" s="84">
        <v>348</v>
      </c>
      <c r="AL36" s="84">
        <v>342</v>
      </c>
      <c r="AM36" s="84">
        <v>355</v>
      </c>
      <c r="AN36" s="84">
        <v>373</v>
      </c>
      <c r="AO36" s="84">
        <v>411</v>
      </c>
      <c r="AP36" s="84">
        <v>0</v>
      </c>
      <c r="AQ36" s="73"/>
      <c r="AR36" s="81" t="s">
        <v>44</v>
      </c>
      <c r="AS36" s="82">
        <v>15271.804583369794</v>
      </c>
      <c r="AT36" s="82">
        <v>14748.60219378002</v>
      </c>
      <c r="AU36" s="82">
        <v>17787.818751428284</v>
      </c>
      <c r="AV36" s="82">
        <v>20302.16343792505</v>
      </c>
      <c r="AW36" s="82">
        <v>22098.383915312716</v>
      </c>
      <c r="AX36" s="82">
        <v>23760.510242300923</v>
      </c>
      <c r="AY36" s="82">
        <v>31215.861135359995</v>
      </c>
      <c r="AZ36" s="82">
        <v>34426.865663999997</v>
      </c>
      <c r="BA36" s="82">
        <v>34444.288</v>
      </c>
      <c r="BB36" s="82">
        <v>0</v>
      </c>
      <c r="BC36" s="73"/>
    </row>
    <row r="37" spans="1:55" x14ac:dyDescent="0.25">
      <c r="A37" s="72"/>
      <c r="B37" s="79" t="s">
        <v>5</v>
      </c>
      <c r="C37" s="84">
        <v>18904.894890973221</v>
      </c>
      <c r="D37" s="84">
        <v>21922.434080837185</v>
      </c>
      <c r="E37" s="84">
        <v>29035.931897935356</v>
      </c>
      <c r="F37" s="84">
        <v>20180.23694801929</v>
      </c>
      <c r="G37" s="84">
        <v>23052.242987478669</v>
      </c>
      <c r="H37" s="84">
        <v>25844.862603209931</v>
      </c>
      <c r="I37" s="84">
        <v>26395.239453877879</v>
      </c>
      <c r="J37" s="84">
        <v>27260.554418654305</v>
      </c>
      <c r="K37" s="84">
        <v>28968.45889142399</v>
      </c>
      <c r="L37" s="84">
        <v>28920.371350000001</v>
      </c>
      <c r="M37" s="82">
        <v>21396.428000000004</v>
      </c>
      <c r="N37" s="82">
        <v>0</v>
      </c>
      <c r="O37" s="73"/>
      <c r="P37" s="79" t="s">
        <v>5</v>
      </c>
      <c r="Q37" s="84">
        <v>22888.857614662571</v>
      </c>
      <c r="R37" s="84">
        <v>30718.312462536596</v>
      </c>
      <c r="S37" s="84">
        <v>23600.62530775712</v>
      </c>
      <c r="T37" s="84">
        <v>24017.895674328873</v>
      </c>
      <c r="U37" s="84">
        <v>30291.966575896797</v>
      </c>
      <c r="V37" s="84">
        <v>27760.029016756533</v>
      </c>
      <c r="W37" s="84">
        <v>28854.886288784328</v>
      </c>
      <c r="X37" s="84">
        <v>30237.391252269856</v>
      </c>
      <c r="Y37" s="84">
        <v>30172.168087438</v>
      </c>
      <c r="Z37" s="84">
        <v>35978.975213999991</v>
      </c>
      <c r="AA37" s="84">
        <v>29472.970000000005</v>
      </c>
      <c r="AB37" s="84">
        <v>29961</v>
      </c>
      <c r="AC37" s="73"/>
      <c r="AD37" s="79" t="s">
        <v>5</v>
      </c>
      <c r="AE37" s="84">
        <v>3727</v>
      </c>
      <c r="AF37" s="84">
        <v>3629</v>
      </c>
      <c r="AG37" s="84">
        <v>3530</v>
      </c>
      <c r="AH37" s="84">
        <v>3481</v>
      </c>
      <c r="AI37" s="84">
        <v>3405</v>
      </c>
      <c r="AJ37" s="84">
        <v>3275</v>
      </c>
      <c r="AK37" s="84">
        <v>3266</v>
      </c>
      <c r="AL37" s="84">
        <v>3486</v>
      </c>
      <c r="AM37" s="84">
        <v>3389</v>
      </c>
      <c r="AN37" s="84">
        <v>3241</v>
      </c>
      <c r="AO37" s="84">
        <v>3246</v>
      </c>
      <c r="AP37" s="84">
        <v>0</v>
      </c>
      <c r="AQ37" s="73"/>
      <c r="AR37" s="81" t="s">
        <v>45</v>
      </c>
      <c r="AS37" s="82">
        <v>38910.355692945515</v>
      </c>
      <c r="AT37" s="82">
        <v>45616.637593441337</v>
      </c>
      <c r="AU37" s="82">
        <v>45820.641044335105</v>
      </c>
      <c r="AV37" s="82">
        <v>45674.341231782259</v>
      </c>
      <c r="AW37" s="82">
        <v>41552.330432186682</v>
      </c>
      <c r="AX37" s="82">
        <v>49075.456434941938</v>
      </c>
      <c r="AY37" s="82">
        <v>49010.695391231995</v>
      </c>
      <c r="AZ37" s="82">
        <v>48258.846720000001</v>
      </c>
      <c r="BA37" s="82">
        <v>46865.408000000003</v>
      </c>
      <c r="BB37" s="82">
        <v>0</v>
      </c>
      <c r="BC37" s="73"/>
    </row>
    <row r="38" spans="1:55" x14ac:dyDescent="0.25">
      <c r="A38" s="72"/>
      <c r="B38" s="74" t="s">
        <v>157</v>
      </c>
      <c r="C38" s="83">
        <v>38290.34316215587</v>
      </c>
      <c r="D38" s="83">
        <v>37213.711357286709</v>
      </c>
      <c r="E38" s="83">
        <v>39715.943602146559</v>
      </c>
      <c r="F38" s="83">
        <v>42506.883671588039</v>
      </c>
      <c r="G38" s="83">
        <v>45139.754906651513</v>
      </c>
      <c r="H38" s="83">
        <v>44487.211080428577</v>
      </c>
      <c r="I38" s="83">
        <v>41675.189422417599</v>
      </c>
      <c r="J38" s="83">
        <v>39454.028173234103</v>
      </c>
      <c r="K38" s="83">
        <v>39494.018680583999</v>
      </c>
      <c r="L38" s="83">
        <v>40466.047075999995</v>
      </c>
      <c r="M38" s="83">
        <v>37629.745999999999</v>
      </c>
      <c r="N38" s="83">
        <v>0</v>
      </c>
      <c r="O38" s="73"/>
      <c r="P38" s="74" t="s">
        <v>157</v>
      </c>
      <c r="Q38" s="83">
        <v>36627.177947837292</v>
      </c>
      <c r="R38" s="83">
        <v>35078.609687532247</v>
      </c>
      <c r="S38" s="83">
        <v>39249.785458062041</v>
      </c>
      <c r="T38" s="83">
        <v>44158.522107532612</v>
      </c>
      <c r="U38" s="83">
        <v>46050.300835589725</v>
      </c>
      <c r="V38" s="83">
        <v>44798.84714529226</v>
      </c>
      <c r="W38" s="83">
        <v>42776.267844700466</v>
      </c>
      <c r="X38" s="83">
        <v>40445.933096308429</v>
      </c>
      <c r="Y38" s="83">
        <v>38765.835298944003</v>
      </c>
      <c r="Z38" s="83">
        <v>39304.951686</v>
      </c>
      <c r="AA38" s="83">
        <v>37975.69</v>
      </c>
      <c r="AB38" s="83">
        <v>34589</v>
      </c>
      <c r="AC38" s="73"/>
      <c r="AD38" s="74" t="s">
        <v>117</v>
      </c>
      <c r="AE38" s="83">
        <v>17696.064000000002</v>
      </c>
      <c r="AF38" s="83">
        <v>17468.64</v>
      </c>
      <c r="AG38" s="83">
        <v>17378.75</v>
      </c>
      <c r="AH38" s="83">
        <v>17341.36</v>
      </c>
      <c r="AI38" s="83">
        <v>17323.416000000001</v>
      </c>
      <c r="AJ38" s="83">
        <v>17172.917000000001</v>
      </c>
      <c r="AK38" s="83">
        <v>17283.740000000002</v>
      </c>
      <c r="AL38" s="83">
        <v>17193.22</v>
      </c>
      <c r="AM38" s="83">
        <v>16912.187999999998</v>
      </c>
      <c r="AN38" s="83">
        <v>17028.582999999999</v>
      </c>
      <c r="AO38" s="83">
        <v>16986.009999999998</v>
      </c>
      <c r="AP38" s="83">
        <v>0</v>
      </c>
      <c r="AQ38" s="73"/>
      <c r="AR38" s="81" t="s">
        <v>46</v>
      </c>
      <c r="AS38" s="82">
        <v>36521.347021497684</v>
      </c>
      <c r="AT38" s="82">
        <v>39741.647541578714</v>
      </c>
      <c r="AU38" s="82">
        <v>39459.122599806913</v>
      </c>
      <c r="AV38" s="82">
        <v>41490.77804512361</v>
      </c>
      <c r="AW38" s="82">
        <v>39858.408042584946</v>
      </c>
      <c r="AX38" s="82">
        <v>44862.5695128238</v>
      </c>
      <c r="AY38" s="82">
        <v>51133.24735487999</v>
      </c>
      <c r="AZ38" s="82">
        <v>50072.979455999994</v>
      </c>
      <c r="BA38" s="82">
        <v>48824.32</v>
      </c>
      <c r="BB38" s="82">
        <v>0</v>
      </c>
      <c r="BC38" s="73"/>
    </row>
    <row r="39" spans="1:55" x14ac:dyDescent="0.25">
      <c r="A39" s="72"/>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81" t="s">
        <v>47</v>
      </c>
      <c r="AS39" s="82">
        <v>67109.003897851551</v>
      </c>
      <c r="AT39" s="82">
        <v>82188.733661953476</v>
      </c>
      <c r="AU39" s="82">
        <v>80492.933961869319</v>
      </c>
      <c r="AV39" s="82">
        <v>84230.54589234083</v>
      </c>
      <c r="AW39" s="82">
        <v>95765.477180476417</v>
      </c>
      <c r="AX39" s="82">
        <v>101104.98616970034</v>
      </c>
      <c r="AY39" s="82">
        <v>102922.67131084799</v>
      </c>
      <c r="AZ39" s="82">
        <v>91823.026175999985</v>
      </c>
      <c r="BA39" s="82">
        <v>99467.263999999996</v>
      </c>
      <c r="BB39" s="82">
        <v>0</v>
      </c>
      <c r="BC39" s="73"/>
    </row>
    <row r="40" spans="1:55" x14ac:dyDescent="0.25">
      <c r="A40" s="72"/>
      <c r="B40" s="75" t="s">
        <v>113</v>
      </c>
      <c r="C40" s="75"/>
      <c r="D40" s="75"/>
      <c r="E40" s="75"/>
      <c r="F40" s="75"/>
      <c r="G40" s="75"/>
      <c r="H40" s="75"/>
      <c r="I40" s="75"/>
      <c r="J40" s="75"/>
      <c r="K40" s="75"/>
      <c r="L40" s="75"/>
      <c r="M40" s="75"/>
      <c r="N40" s="75"/>
      <c r="O40" s="73"/>
      <c r="P40" s="75" t="s">
        <v>114</v>
      </c>
      <c r="Q40" s="75"/>
      <c r="R40" s="75"/>
      <c r="S40" s="75"/>
      <c r="T40" s="75"/>
      <c r="U40" s="75"/>
      <c r="V40" s="75"/>
      <c r="W40" s="75"/>
      <c r="X40" s="75"/>
      <c r="Y40" s="75"/>
      <c r="Z40" s="75"/>
      <c r="AA40" s="75"/>
      <c r="AB40" s="75"/>
      <c r="AC40" s="73"/>
      <c r="AD40" s="75" t="s">
        <v>145</v>
      </c>
      <c r="AE40" s="75"/>
      <c r="AF40" s="75"/>
      <c r="AG40" s="75"/>
      <c r="AH40" s="75"/>
      <c r="AI40" s="75"/>
      <c r="AJ40" s="75"/>
      <c r="AK40" s="75"/>
      <c r="AL40" s="75"/>
      <c r="AM40" s="75"/>
      <c r="AN40" s="75"/>
      <c r="AO40" s="75"/>
      <c r="AP40" s="75"/>
      <c r="AQ40" s="73"/>
      <c r="AR40" s="81" t="s">
        <v>48</v>
      </c>
      <c r="AS40" s="82">
        <v>53300.04693377683</v>
      </c>
      <c r="AT40" s="82">
        <v>55150.195631357936</v>
      </c>
      <c r="AU40" s="82">
        <v>56649.568319005892</v>
      </c>
      <c r="AV40" s="82">
        <v>54856.074228234967</v>
      </c>
      <c r="AW40" s="82">
        <v>53259.361619009491</v>
      </c>
      <c r="AX40" s="82">
        <v>57221.732805396459</v>
      </c>
      <c r="AY40" s="82">
        <v>52846.48015257599</v>
      </c>
      <c r="AZ40" s="82">
        <v>49375.236095999993</v>
      </c>
      <c r="BA40" s="82">
        <v>52841.472000000002</v>
      </c>
      <c r="BB40" s="82">
        <v>0</v>
      </c>
      <c r="BC40" s="73"/>
    </row>
    <row r="41" spans="1:55" x14ac:dyDescent="0.25">
      <c r="A41" s="72"/>
      <c r="B41" s="77" t="s">
        <v>14</v>
      </c>
      <c r="C41" s="77">
        <v>2013</v>
      </c>
      <c r="D41" s="77">
        <v>2014</v>
      </c>
      <c r="E41" s="77">
        <v>2015</v>
      </c>
      <c r="F41" s="77">
        <v>2016</v>
      </c>
      <c r="G41" s="77">
        <v>2017</v>
      </c>
      <c r="H41" s="77">
        <v>2018</v>
      </c>
      <c r="I41" s="77">
        <v>2019</v>
      </c>
      <c r="J41" s="77">
        <v>2020</v>
      </c>
      <c r="K41" s="77">
        <v>2021</v>
      </c>
      <c r="L41" s="77">
        <v>2022</v>
      </c>
      <c r="M41" s="77">
        <v>2023</v>
      </c>
      <c r="N41" s="77">
        <v>2024</v>
      </c>
      <c r="O41" s="73"/>
      <c r="P41" s="77" t="s">
        <v>14</v>
      </c>
      <c r="Q41" s="77">
        <v>2013</v>
      </c>
      <c r="R41" s="77">
        <v>2014</v>
      </c>
      <c r="S41" s="77">
        <v>2015</v>
      </c>
      <c r="T41" s="77">
        <v>2016</v>
      </c>
      <c r="U41" s="77">
        <v>2017</v>
      </c>
      <c r="V41" s="77">
        <v>2018</v>
      </c>
      <c r="W41" s="77">
        <v>2019</v>
      </c>
      <c r="X41" s="77">
        <v>2020</v>
      </c>
      <c r="Y41" s="77">
        <v>2021</v>
      </c>
      <c r="Z41" s="77">
        <v>2022</v>
      </c>
      <c r="AA41" s="77">
        <v>2023</v>
      </c>
      <c r="AB41" s="77">
        <v>2024</v>
      </c>
      <c r="AC41" s="73"/>
      <c r="AD41" s="77" t="s">
        <v>14</v>
      </c>
      <c r="AE41" s="77">
        <v>2013</v>
      </c>
      <c r="AF41" s="77">
        <v>2014</v>
      </c>
      <c r="AG41" s="77">
        <v>2015</v>
      </c>
      <c r="AH41" s="77">
        <v>2016</v>
      </c>
      <c r="AI41" s="77">
        <v>2017</v>
      </c>
      <c r="AJ41" s="77">
        <v>2018</v>
      </c>
      <c r="AK41" s="77">
        <v>2019</v>
      </c>
      <c r="AL41" s="77">
        <v>2020</v>
      </c>
      <c r="AM41" s="77">
        <v>2021</v>
      </c>
      <c r="AN41" s="77">
        <v>2022</v>
      </c>
      <c r="AO41" s="77">
        <v>2023</v>
      </c>
      <c r="AP41" s="77">
        <v>2024</v>
      </c>
      <c r="AQ41" s="73"/>
      <c r="AR41" s="81" t="s">
        <v>49</v>
      </c>
      <c r="AS41" s="82">
        <v>31028.133972496587</v>
      </c>
      <c r="AT41" s="82">
        <v>26574.425136325099</v>
      </c>
      <c r="AU41" s="82">
        <v>35204.661004417736</v>
      </c>
      <c r="AV41" s="82">
        <v>41471.98793305672</v>
      </c>
      <c r="AW41" s="82">
        <v>44389.70493677698</v>
      </c>
      <c r="AX41" s="82">
        <v>33708.470328364019</v>
      </c>
      <c r="AY41" s="82">
        <v>34863.865454591993</v>
      </c>
      <c r="AZ41" s="82">
        <v>28906.361856</v>
      </c>
      <c r="BA41" s="82">
        <v>30508.031999999999</v>
      </c>
      <c r="BB41" s="82">
        <v>0</v>
      </c>
      <c r="BC41" s="73"/>
    </row>
    <row r="42" spans="1:55" x14ac:dyDescent="0.25">
      <c r="A42" s="72"/>
      <c r="B42" s="79" t="s">
        <v>9</v>
      </c>
      <c r="C42" s="80">
        <v>172108.19081625561</v>
      </c>
      <c r="D42" s="80">
        <v>173134.53048641811</v>
      </c>
      <c r="E42" s="80">
        <v>179492.79368819101</v>
      </c>
      <c r="F42" s="80">
        <v>193725.42541371688</v>
      </c>
      <c r="G42" s="80">
        <v>186472.26744454901</v>
      </c>
      <c r="H42" s="80">
        <v>188277.02166544285</v>
      </c>
      <c r="I42" s="80">
        <v>206349.8713443983</v>
      </c>
      <c r="J42" s="80">
        <v>218103.51044390898</v>
      </c>
      <c r="K42" s="80">
        <v>245030.39799739793</v>
      </c>
      <c r="L42" s="80">
        <v>225682.69952800003</v>
      </c>
      <c r="M42" s="80">
        <v>222904.64</v>
      </c>
      <c r="N42" s="80">
        <v>0</v>
      </c>
      <c r="O42" s="73"/>
      <c r="P42" s="79" t="s">
        <v>9</v>
      </c>
      <c r="Q42" s="80">
        <v>157893.82229081087</v>
      </c>
      <c r="R42" s="80">
        <v>173309.78160613199</v>
      </c>
      <c r="S42" s="80">
        <v>173565.40423207704</v>
      </c>
      <c r="T42" s="80">
        <v>182695.09735622216</v>
      </c>
      <c r="U42" s="80">
        <v>179667.67408400896</v>
      </c>
      <c r="V42" s="80">
        <v>183135.026595192</v>
      </c>
      <c r="W42" s="80">
        <v>183243.80353889122</v>
      </c>
      <c r="X42" s="80">
        <v>196737.16027967696</v>
      </c>
      <c r="Y42" s="80">
        <v>246021.16871969</v>
      </c>
      <c r="Z42" s="80">
        <v>243995.90267000004</v>
      </c>
      <c r="AA42" s="80">
        <v>229113.91800000003</v>
      </c>
      <c r="AB42" s="80">
        <v>224205</v>
      </c>
      <c r="AC42" s="73"/>
      <c r="AD42" s="79" t="s">
        <v>9</v>
      </c>
      <c r="AE42" s="80">
        <v>1384</v>
      </c>
      <c r="AF42" s="80">
        <v>1397</v>
      </c>
      <c r="AG42" s="80">
        <v>1426</v>
      </c>
      <c r="AH42" s="80">
        <v>1452</v>
      </c>
      <c r="AI42" s="80">
        <v>1447</v>
      </c>
      <c r="AJ42" s="80">
        <v>1451</v>
      </c>
      <c r="AK42" s="80">
        <v>1486</v>
      </c>
      <c r="AL42" s="80">
        <v>1620</v>
      </c>
      <c r="AM42" s="80">
        <v>1510</v>
      </c>
      <c r="AN42" s="80">
        <v>1475</v>
      </c>
      <c r="AO42" s="80">
        <v>1444</v>
      </c>
      <c r="AP42" s="80">
        <v>0</v>
      </c>
      <c r="AQ42" s="73"/>
      <c r="AR42" s="81" t="s">
        <v>50</v>
      </c>
      <c r="AS42" s="82">
        <v>56104.031395801234</v>
      </c>
      <c r="AT42" s="82">
        <v>56854.961530800159</v>
      </c>
      <c r="AU42" s="82">
        <v>56778.457434777694</v>
      </c>
      <c r="AV42" s="82">
        <v>55865.213776298209</v>
      </c>
      <c r="AW42" s="82">
        <v>59630.646282601592</v>
      </c>
      <c r="AX42" s="82">
        <v>67020.269242014707</v>
      </c>
      <c r="AY42" s="82">
        <v>105959.86172006399</v>
      </c>
      <c r="AZ42" s="82">
        <v>109805.01811199999</v>
      </c>
      <c r="BA42" s="82">
        <v>105415.68000000001</v>
      </c>
      <c r="BB42" s="82">
        <v>0</v>
      </c>
      <c r="BC42" s="73"/>
    </row>
    <row r="43" spans="1:55" x14ac:dyDescent="0.25">
      <c r="A43" s="72"/>
      <c r="B43" s="74" t="s">
        <v>10</v>
      </c>
      <c r="C43" s="83">
        <v>103116.11814364161</v>
      </c>
      <c r="D43" s="83">
        <v>101324.52026965696</v>
      </c>
      <c r="E43" s="83">
        <v>106330.24667259805</v>
      </c>
      <c r="F43" s="83">
        <v>124505.27056646608</v>
      </c>
      <c r="G43" s="83">
        <v>114113.96240506555</v>
      </c>
      <c r="H43" s="83">
        <v>99036.487887257157</v>
      </c>
      <c r="I43" s="83">
        <v>106632.41338885663</v>
      </c>
      <c r="J43" s="83">
        <v>120256.12921444152</v>
      </c>
      <c r="K43" s="83">
        <v>148264.75635082796</v>
      </c>
      <c r="L43" s="83">
        <v>131867.26215000002</v>
      </c>
      <c r="M43" s="83">
        <v>128978.76000000001</v>
      </c>
      <c r="N43" s="83">
        <v>0</v>
      </c>
      <c r="O43" s="73"/>
      <c r="P43" s="74" t="s">
        <v>10</v>
      </c>
      <c r="Q43" s="83">
        <v>96971.855230924863</v>
      </c>
      <c r="R43" s="83">
        <v>104055.78428714258</v>
      </c>
      <c r="S43" s="83">
        <v>109751.70139540746</v>
      </c>
      <c r="T43" s="83">
        <v>117573.49048967965</v>
      </c>
      <c r="U43" s="83">
        <v>119177.9170603119</v>
      </c>
      <c r="V43" s="83">
        <v>102946.06697487444</v>
      </c>
      <c r="W43" s="83">
        <v>98670.347239937662</v>
      </c>
      <c r="X43" s="83">
        <v>108471.64793097094</v>
      </c>
      <c r="Y43" s="83">
        <v>148813.65215744299</v>
      </c>
      <c r="Z43" s="83">
        <v>150950.96177200004</v>
      </c>
      <c r="AA43" s="83">
        <v>137804.50000000003</v>
      </c>
      <c r="AB43" s="83">
        <v>126919.5</v>
      </c>
      <c r="AC43" s="73"/>
      <c r="AD43" s="74" t="s">
        <v>10</v>
      </c>
      <c r="AE43" s="83">
        <v>1384</v>
      </c>
      <c r="AF43" s="83">
        <v>1397</v>
      </c>
      <c r="AG43" s="83">
        <v>1426</v>
      </c>
      <c r="AH43" s="83">
        <v>1452</v>
      </c>
      <c r="AI43" s="83">
        <v>1447</v>
      </c>
      <c r="AJ43" s="83">
        <v>1451</v>
      </c>
      <c r="AK43" s="83">
        <v>1486</v>
      </c>
      <c r="AL43" s="83">
        <v>1620</v>
      </c>
      <c r="AM43" s="83">
        <v>1510</v>
      </c>
      <c r="AN43" s="83">
        <v>1475</v>
      </c>
      <c r="AO43" s="83">
        <v>1444</v>
      </c>
      <c r="AP43" s="83">
        <v>0</v>
      </c>
      <c r="AQ43" s="73"/>
      <c r="AR43" s="81" t="s">
        <v>51</v>
      </c>
      <c r="AS43" s="82">
        <v>37141.492406856538</v>
      </c>
      <c r="AT43" s="82">
        <v>34436.044772199093</v>
      </c>
      <c r="AU43" s="82">
        <v>38958.136210676523</v>
      </c>
      <c r="AV43" s="82">
        <v>36513.608948816087</v>
      </c>
      <c r="AW43" s="82">
        <v>36264.545675456946</v>
      </c>
      <c r="AX43" s="82">
        <v>36192.772874170354</v>
      </c>
      <c r="AY43" s="82">
        <v>33183.335992319997</v>
      </c>
      <c r="AZ43" s="82">
        <v>34738.246655999996</v>
      </c>
      <c r="BA43" s="82">
        <v>33118.207999999999</v>
      </c>
      <c r="BB43" s="82">
        <v>0</v>
      </c>
      <c r="BC43" s="73"/>
    </row>
    <row r="44" spans="1:55" x14ac:dyDescent="0.25">
      <c r="A44" s="72"/>
      <c r="B44" s="79" t="s">
        <v>11</v>
      </c>
      <c r="C44" s="84">
        <v>68992.072672613998</v>
      </c>
      <c r="D44" s="84">
        <v>71810.010216761148</v>
      </c>
      <c r="E44" s="84">
        <v>73162.547015592965</v>
      </c>
      <c r="F44" s="84">
        <v>69220.154847250786</v>
      </c>
      <c r="G44" s="84">
        <v>72358.305039483443</v>
      </c>
      <c r="H44" s="84">
        <v>89240.533778185694</v>
      </c>
      <c r="I44" s="84">
        <v>99717.457955541671</v>
      </c>
      <c r="J44" s="84">
        <v>97847.381229467457</v>
      </c>
      <c r="K44" s="84">
        <v>96765.641646569988</v>
      </c>
      <c r="L44" s="84">
        <v>93815.437377999988</v>
      </c>
      <c r="M44" s="84">
        <v>93925.88</v>
      </c>
      <c r="N44" s="84">
        <v>0</v>
      </c>
      <c r="O44" s="73"/>
      <c r="P44" s="79" t="s">
        <v>11</v>
      </c>
      <c r="Q44" s="84">
        <v>60921.96705988601</v>
      </c>
      <c r="R44" s="84">
        <v>69253.997318989423</v>
      </c>
      <c r="S44" s="84">
        <v>63813.702836669567</v>
      </c>
      <c r="T44" s="84">
        <v>65121.606866542497</v>
      </c>
      <c r="U44" s="84">
        <v>60489.757023697064</v>
      </c>
      <c r="V44" s="84">
        <v>80188.959620317561</v>
      </c>
      <c r="W44" s="84">
        <v>84573.456298953563</v>
      </c>
      <c r="X44" s="84">
        <v>88265.512348706019</v>
      </c>
      <c r="Y44" s="84">
        <v>97207.516562247009</v>
      </c>
      <c r="Z44" s="84">
        <v>93044.940898000001</v>
      </c>
      <c r="AA44" s="84">
        <v>91309.418000000005</v>
      </c>
      <c r="AB44" s="84">
        <v>97285.5</v>
      </c>
      <c r="AC44" s="73"/>
      <c r="AD44" s="79" t="s">
        <v>11</v>
      </c>
      <c r="AE44" s="84">
        <v>1384</v>
      </c>
      <c r="AF44" s="84">
        <v>1397</v>
      </c>
      <c r="AG44" s="84">
        <v>1426</v>
      </c>
      <c r="AH44" s="84">
        <v>1452</v>
      </c>
      <c r="AI44" s="84">
        <v>1447</v>
      </c>
      <c r="AJ44" s="84">
        <v>1451</v>
      </c>
      <c r="AK44" s="84">
        <v>1486</v>
      </c>
      <c r="AL44" s="84">
        <v>1620</v>
      </c>
      <c r="AM44" s="84">
        <v>1510</v>
      </c>
      <c r="AN44" s="84">
        <v>1475</v>
      </c>
      <c r="AO44" s="84">
        <v>1444</v>
      </c>
      <c r="AP44" s="84">
        <v>0</v>
      </c>
      <c r="AQ44" s="73"/>
      <c r="AR44" s="81" t="s">
        <v>52</v>
      </c>
      <c r="AS44" s="82">
        <v>41272.703908574178</v>
      </c>
      <c r="AT44" s="82">
        <v>38271.202054609617</v>
      </c>
      <c r="AU44" s="82">
        <v>39602.581789535529</v>
      </c>
      <c r="AV44" s="82">
        <v>37823.390289949646</v>
      </c>
      <c r="AW44" s="82">
        <v>32364.382026811512</v>
      </c>
      <c r="AX44" s="82">
        <v>35336.005618000891</v>
      </c>
      <c r="AY44" s="82">
        <v>39663.87113779199</v>
      </c>
      <c r="AZ44" s="82">
        <v>38311.317503999991</v>
      </c>
      <c r="BA44" s="82">
        <v>36880.383999999998</v>
      </c>
      <c r="BB44" s="82">
        <v>0</v>
      </c>
      <c r="BC44" s="73"/>
    </row>
    <row r="45" spans="1:55" x14ac:dyDescent="0.25">
      <c r="A45" s="72"/>
      <c r="B45" s="74" t="s">
        <v>0</v>
      </c>
      <c r="C45" s="83">
        <v>23451.38038654835</v>
      </c>
      <c r="D45" s="83">
        <v>19181.852134099183</v>
      </c>
      <c r="E45" s="83">
        <v>20734.969844728901</v>
      </c>
      <c r="F45" s="83">
        <v>20353.142846782244</v>
      </c>
      <c r="G45" s="83">
        <v>14669.389649075945</v>
      </c>
      <c r="H45" s="83">
        <v>12583.527081065709</v>
      </c>
      <c r="I45" s="83">
        <v>12705.393080217473</v>
      </c>
      <c r="J45" s="83">
        <v>12926.181802959358</v>
      </c>
      <c r="K45" s="83">
        <v>10688.849395951998</v>
      </c>
      <c r="L45" s="83">
        <v>8876.7615299999998</v>
      </c>
      <c r="M45" s="83">
        <v>8372.4699999999993</v>
      </c>
      <c r="N45" s="83">
        <v>0</v>
      </c>
      <c r="O45" s="73"/>
      <c r="P45" s="74" t="s">
        <v>0</v>
      </c>
      <c r="Q45" s="83">
        <v>17944.038418773227</v>
      </c>
      <c r="R45" s="83">
        <v>20242.306532790819</v>
      </c>
      <c r="S45" s="83">
        <v>19659.459024832573</v>
      </c>
      <c r="T45" s="83">
        <v>19107.872283286088</v>
      </c>
      <c r="U45" s="83">
        <v>22405.555128504431</v>
      </c>
      <c r="V45" s="83">
        <v>14824.108989955976</v>
      </c>
      <c r="W45" s="83">
        <v>12119.523315339238</v>
      </c>
      <c r="X45" s="83">
        <v>12562.632939751127</v>
      </c>
      <c r="Y45" s="83">
        <v>13458.152862491999</v>
      </c>
      <c r="Z45" s="83">
        <v>10774.109112</v>
      </c>
      <c r="AA45" s="83">
        <v>9862.5300000000007</v>
      </c>
      <c r="AB45" s="83">
        <v>8392</v>
      </c>
      <c r="AC45" s="73"/>
      <c r="AD45" s="74" t="s">
        <v>0</v>
      </c>
      <c r="AE45" s="83">
        <v>245</v>
      </c>
      <c r="AF45" s="83">
        <v>254</v>
      </c>
      <c r="AG45" s="83">
        <v>292</v>
      </c>
      <c r="AH45" s="83">
        <v>230</v>
      </c>
      <c r="AI45" s="83">
        <v>142</v>
      </c>
      <c r="AJ45" s="83">
        <v>131</v>
      </c>
      <c r="AK45" s="83">
        <v>137</v>
      </c>
      <c r="AL45" s="83">
        <v>139</v>
      </c>
      <c r="AM45" s="83">
        <v>115</v>
      </c>
      <c r="AN45" s="83">
        <v>105</v>
      </c>
      <c r="AO45" s="83">
        <v>101</v>
      </c>
      <c r="AP45" s="83">
        <v>0</v>
      </c>
      <c r="AQ45" s="73"/>
      <c r="AR45" s="81" t="s">
        <v>53</v>
      </c>
      <c r="AS45" s="82">
        <v>16906.206440109934</v>
      </c>
      <c r="AT45" s="82">
        <v>17060.110803780699</v>
      </c>
      <c r="AU45" s="82">
        <v>17420.204577748711</v>
      </c>
      <c r="AV45" s="82">
        <v>17459.33001227483</v>
      </c>
      <c r="AW45" s="82">
        <v>19581.481214160587</v>
      </c>
      <c r="AX45" s="82">
        <v>18948.853732119544</v>
      </c>
      <c r="AY45" s="82">
        <v>18466.835051519996</v>
      </c>
      <c r="AZ45" s="82">
        <v>15735.674879999999</v>
      </c>
      <c r="BA45" s="82">
        <v>15473.664000000001</v>
      </c>
      <c r="BB45" s="82">
        <v>0</v>
      </c>
      <c r="BC45" s="73"/>
    </row>
    <row r="46" spans="1:55" x14ac:dyDescent="0.25">
      <c r="A46" s="72"/>
      <c r="B46" s="74" t="s">
        <v>158</v>
      </c>
      <c r="C46" s="83">
        <v>37267.915788116545</v>
      </c>
      <c r="D46" s="83">
        <v>35415.536135996394</v>
      </c>
      <c r="E46" s="83">
        <v>33530.524050612468</v>
      </c>
      <c r="F46" s="83">
        <v>31041.440110437936</v>
      </c>
      <c r="G46" s="83">
        <v>29573.306716588631</v>
      </c>
      <c r="H46" s="83">
        <v>29121.692568828825</v>
      </c>
      <c r="I46" s="83">
        <v>32035.322155266167</v>
      </c>
      <c r="J46" s="83">
        <v>44604.303735350739</v>
      </c>
      <c r="K46" s="83">
        <v>36273.462179057991</v>
      </c>
      <c r="L46" s="83">
        <v>20731.705981999999</v>
      </c>
      <c r="M46" s="83">
        <v>20405.486000000001</v>
      </c>
      <c r="N46" s="83">
        <v>0</v>
      </c>
      <c r="O46" s="73"/>
      <c r="P46" s="74" t="s">
        <v>158</v>
      </c>
      <c r="Q46" s="83">
        <v>49450.694841082099</v>
      </c>
      <c r="R46" s="83">
        <v>37872.754300436332</v>
      </c>
      <c r="S46" s="83">
        <v>35115.218315881531</v>
      </c>
      <c r="T46" s="83">
        <v>31969.286412025984</v>
      </c>
      <c r="U46" s="83">
        <v>27445.95102750399</v>
      </c>
      <c r="V46" s="83">
        <v>24551.805498253143</v>
      </c>
      <c r="W46" s="83">
        <v>27036.448985774277</v>
      </c>
      <c r="X46" s="83">
        <v>26369.635290915612</v>
      </c>
      <c r="Y46" s="83">
        <v>31069.157616639997</v>
      </c>
      <c r="Z46" s="83">
        <v>32746.100399999999</v>
      </c>
      <c r="AA46" s="83">
        <v>25053.848000000002</v>
      </c>
      <c r="AB46" s="83">
        <v>21745</v>
      </c>
      <c r="AC46" s="73"/>
      <c r="AD46" s="74" t="s">
        <v>158</v>
      </c>
      <c r="AE46" s="83">
        <v>250</v>
      </c>
      <c r="AF46" s="83">
        <v>222</v>
      </c>
      <c r="AG46" s="83">
        <v>203</v>
      </c>
      <c r="AH46" s="83">
        <v>199</v>
      </c>
      <c r="AI46" s="83">
        <v>191</v>
      </c>
      <c r="AJ46" s="83">
        <v>195</v>
      </c>
      <c r="AK46" s="83">
        <v>211</v>
      </c>
      <c r="AL46" s="83">
        <v>314</v>
      </c>
      <c r="AM46" s="83">
        <v>233</v>
      </c>
      <c r="AN46" s="83">
        <v>136</v>
      </c>
      <c r="AO46" s="83">
        <v>135</v>
      </c>
      <c r="AP46" s="83">
        <v>0</v>
      </c>
      <c r="AQ46" s="73"/>
      <c r="AR46" s="81" t="s">
        <v>54</v>
      </c>
      <c r="AS46" s="82">
        <v>35453.769638478057</v>
      </c>
      <c r="AT46" s="82">
        <v>37612.388141279356</v>
      </c>
      <c r="AU46" s="82">
        <v>39053.402078855688</v>
      </c>
      <c r="AV46" s="82">
        <v>41699.67987927908</v>
      </c>
      <c r="AW46" s="82">
        <v>39713.432702934355</v>
      </c>
      <c r="AX46" s="82">
        <v>39258.64516349951</v>
      </c>
      <c r="AY46" s="82">
        <v>37615.165415423995</v>
      </c>
      <c r="AZ46" s="82">
        <v>38422.748159999996</v>
      </c>
      <c r="BA46" s="82">
        <v>35749.887999999999</v>
      </c>
      <c r="BB46" s="82">
        <v>0</v>
      </c>
      <c r="BC46" s="73"/>
    </row>
    <row r="47" spans="1:55" x14ac:dyDescent="0.25">
      <c r="A47" s="72"/>
      <c r="B47" s="74" t="s">
        <v>159</v>
      </c>
      <c r="C47" s="83">
        <v>1872.343593230039</v>
      </c>
      <c r="D47" s="83">
        <v>829.60424416701892</v>
      </c>
      <c r="E47" s="83">
        <v>626.20983063051688</v>
      </c>
      <c r="F47" s="83">
        <v>650.93279346856241</v>
      </c>
      <c r="G47" s="83">
        <v>869.31810550634941</v>
      </c>
      <c r="H47" s="83">
        <v>620.94648745226777</v>
      </c>
      <c r="I47" s="83">
        <v>664.30588094116808</v>
      </c>
      <c r="J47" s="83">
        <v>651.91941211105791</v>
      </c>
      <c r="K47" s="83">
        <v>410.43063328799997</v>
      </c>
      <c r="L47" s="83">
        <v>125.20567799999999</v>
      </c>
      <c r="M47" s="83">
        <v>0</v>
      </c>
      <c r="N47" s="83">
        <v>0</v>
      </c>
      <c r="O47" s="73"/>
      <c r="P47" s="74" t="s">
        <v>159</v>
      </c>
      <c r="Q47" s="83">
        <v>3730.1704697662512</v>
      </c>
      <c r="R47" s="83">
        <v>2920.0292200225626</v>
      </c>
      <c r="S47" s="83">
        <v>1405.7771708032012</v>
      </c>
      <c r="T47" s="83">
        <v>864.82957347243075</v>
      </c>
      <c r="U47" s="83">
        <v>811.59915270172723</v>
      </c>
      <c r="V47" s="83">
        <v>754.67091827063996</v>
      </c>
      <c r="W47" s="83">
        <v>775.21409170070888</v>
      </c>
      <c r="X47" s="83">
        <v>494.83039714453793</v>
      </c>
      <c r="Y47" s="83">
        <v>496.48866929999997</v>
      </c>
      <c r="Z47" s="83">
        <v>385.24824000000001</v>
      </c>
      <c r="AA47" s="83">
        <v>378.24600000000004</v>
      </c>
      <c r="AB47" s="83">
        <v>247</v>
      </c>
      <c r="AC47" s="73"/>
      <c r="AD47" s="74" t="s">
        <v>159</v>
      </c>
      <c r="AE47" s="83">
        <v>0</v>
      </c>
      <c r="AF47" s="83">
        <v>0</v>
      </c>
      <c r="AG47" s="83">
        <v>0</v>
      </c>
      <c r="AH47" s="83">
        <v>0</v>
      </c>
      <c r="AI47" s="83">
        <v>0</v>
      </c>
      <c r="AJ47" s="83">
        <v>0</v>
      </c>
      <c r="AK47" s="83">
        <v>0</v>
      </c>
      <c r="AL47" s="83">
        <v>0</v>
      </c>
      <c r="AM47" s="83">
        <v>0</v>
      </c>
      <c r="AN47" s="83">
        <v>0</v>
      </c>
      <c r="AO47" s="83">
        <v>0</v>
      </c>
      <c r="AP47" s="83">
        <v>0</v>
      </c>
      <c r="AQ47" s="73"/>
      <c r="AR47" s="81" t="s">
        <v>55</v>
      </c>
      <c r="AS47" s="82">
        <v>3625.8219914065057</v>
      </c>
      <c r="AT47" s="82">
        <v>3674.4157434192916</v>
      </c>
      <c r="AU47" s="82">
        <v>10528.559596176501</v>
      </c>
      <c r="AV47" s="82">
        <v>10394.247875122339</v>
      </c>
      <c r="AW47" s="82">
        <v>11809.494960711188</v>
      </c>
      <c r="AX47" s="82">
        <v>11662.569588685819</v>
      </c>
      <c r="AY47" s="82">
        <v>11635.002786815998</v>
      </c>
      <c r="AZ47" s="82">
        <v>11599.202304</v>
      </c>
      <c r="BA47" s="82">
        <v>11633.664000000001</v>
      </c>
      <c r="BB47" s="82">
        <v>0</v>
      </c>
      <c r="BC47" s="73"/>
    </row>
    <row r="48" spans="1:55" x14ac:dyDescent="0.25">
      <c r="A48" s="72"/>
      <c r="B48" s="74" t="s">
        <v>1</v>
      </c>
      <c r="C48" s="83">
        <v>6154.5873017446984</v>
      </c>
      <c r="D48" s="83">
        <v>5942.2471211177653</v>
      </c>
      <c r="E48" s="83">
        <v>5469.7511736706374</v>
      </c>
      <c r="F48" s="83">
        <v>5602.8473047253465</v>
      </c>
      <c r="G48" s="83">
        <v>7971.4585574432513</v>
      </c>
      <c r="H48" s="83">
        <v>10760.863089011289</v>
      </c>
      <c r="I48" s="83">
        <v>11768.618883564981</v>
      </c>
      <c r="J48" s="83">
        <v>11249.817600388067</v>
      </c>
      <c r="K48" s="83">
        <v>8506.5058673399999</v>
      </c>
      <c r="L48" s="83">
        <v>6763.2468799999997</v>
      </c>
      <c r="M48" s="83">
        <v>7674.33</v>
      </c>
      <c r="N48" s="83">
        <v>0</v>
      </c>
      <c r="O48" s="73"/>
      <c r="P48" s="74" t="s">
        <v>1</v>
      </c>
      <c r="Q48" s="83">
        <v>5187.4110520185113</v>
      </c>
      <c r="R48" s="83">
        <v>7128.7712513500946</v>
      </c>
      <c r="S48" s="83">
        <v>8440.9312087409744</v>
      </c>
      <c r="T48" s="83">
        <v>3946.5276261207564</v>
      </c>
      <c r="U48" s="83">
        <v>5516.9306409813853</v>
      </c>
      <c r="V48" s="83">
        <v>7912.300148352454</v>
      </c>
      <c r="W48" s="83">
        <v>8617.6823143779384</v>
      </c>
      <c r="X48" s="83">
        <v>10163.659268333842</v>
      </c>
      <c r="Y48" s="83">
        <v>10248.629442505999</v>
      </c>
      <c r="Z48" s="83">
        <v>8963.4423839999999</v>
      </c>
      <c r="AA48" s="83">
        <v>5625.7580000000007</v>
      </c>
      <c r="AB48" s="83">
        <v>6545</v>
      </c>
      <c r="AC48" s="73"/>
      <c r="AD48" s="74" t="s">
        <v>1</v>
      </c>
      <c r="AE48" s="83">
        <v>36</v>
      </c>
      <c r="AF48" s="83">
        <v>35</v>
      </c>
      <c r="AG48" s="83">
        <v>31</v>
      </c>
      <c r="AH48" s="83">
        <v>32</v>
      </c>
      <c r="AI48" s="83">
        <v>48</v>
      </c>
      <c r="AJ48" s="83">
        <v>66</v>
      </c>
      <c r="AK48" s="83">
        <v>69</v>
      </c>
      <c r="AL48" s="83">
        <v>69</v>
      </c>
      <c r="AM48" s="83">
        <v>53</v>
      </c>
      <c r="AN48" s="83">
        <v>43</v>
      </c>
      <c r="AO48" s="83">
        <v>48</v>
      </c>
      <c r="AP48" s="83">
        <v>0</v>
      </c>
      <c r="AQ48" s="73"/>
      <c r="AR48" s="81" t="s">
        <v>56</v>
      </c>
      <c r="AS48" s="82">
        <v>21020.030688032464</v>
      </c>
      <c r="AT48" s="82">
        <v>20603.21655760151</v>
      </c>
      <c r="AU48" s="82">
        <v>19980.054494468655</v>
      </c>
      <c r="AV48" s="82">
        <v>27881.210405142603</v>
      </c>
      <c r="AW48" s="82">
        <v>33491.483539583838</v>
      </c>
      <c r="AX48" s="82">
        <v>39689.716267293683</v>
      </c>
      <c r="AY48" s="82">
        <v>37461.143255039999</v>
      </c>
      <c r="AZ48" s="82">
        <v>36607.574015999999</v>
      </c>
      <c r="BA48" s="82">
        <v>31928.32</v>
      </c>
      <c r="BB48" s="82">
        <v>0</v>
      </c>
      <c r="BC48" s="73"/>
    </row>
    <row r="49" spans="1:55" x14ac:dyDescent="0.25">
      <c r="A49" s="72"/>
      <c r="B49" s="74" t="s">
        <v>2</v>
      </c>
      <c r="C49" s="83">
        <v>53726.869060289442</v>
      </c>
      <c r="D49" s="83">
        <v>50917.855253791575</v>
      </c>
      <c r="E49" s="83">
        <v>50523.996655594543</v>
      </c>
      <c r="F49" s="83">
        <v>49586.362955891185</v>
      </c>
      <c r="G49" s="83">
        <v>50396.891363121482</v>
      </c>
      <c r="H49" s="83">
        <v>50929.240182461472</v>
      </c>
      <c r="I49" s="83">
        <v>53965.419911637247</v>
      </c>
      <c r="J49" s="83">
        <v>57393.593682410683</v>
      </c>
      <c r="K49" s="83">
        <v>57218.664174593985</v>
      </c>
      <c r="L49" s="83">
        <v>57591.401478</v>
      </c>
      <c r="M49" s="83">
        <v>61571.78</v>
      </c>
      <c r="N49" s="83">
        <v>0</v>
      </c>
      <c r="O49" s="73"/>
      <c r="P49" s="74" t="s">
        <v>2</v>
      </c>
      <c r="Q49" s="83">
        <v>57444.900551441009</v>
      </c>
      <c r="R49" s="83">
        <v>57850.147785011664</v>
      </c>
      <c r="S49" s="83">
        <v>53710.424909415131</v>
      </c>
      <c r="T49" s="83">
        <v>49634.375701122117</v>
      </c>
      <c r="U49" s="83">
        <v>48981.010112689735</v>
      </c>
      <c r="V49" s="83">
        <v>48332.660582309938</v>
      </c>
      <c r="W49" s="83">
        <v>52426.425564396603</v>
      </c>
      <c r="X49" s="83">
        <v>55203.323988020347</v>
      </c>
      <c r="Y49" s="83">
        <v>61014.044224353995</v>
      </c>
      <c r="Z49" s="83">
        <v>55017.729207999997</v>
      </c>
      <c r="AA49" s="83">
        <v>55785.554000000004</v>
      </c>
      <c r="AB49" s="83">
        <v>55821</v>
      </c>
      <c r="AC49" s="73"/>
      <c r="AD49" s="74" t="s">
        <v>2</v>
      </c>
      <c r="AE49" s="83">
        <v>441</v>
      </c>
      <c r="AF49" s="83">
        <v>416</v>
      </c>
      <c r="AG49" s="83">
        <v>401</v>
      </c>
      <c r="AH49" s="83">
        <v>384</v>
      </c>
      <c r="AI49" s="83">
        <v>380</v>
      </c>
      <c r="AJ49" s="83">
        <v>371</v>
      </c>
      <c r="AK49" s="83">
        <v>393</v>
      </c>
      <c r="AL49" s="83">
        <v>397</v>
      </c>
      <c r="AM49" s="83">
        <v>392</v>
      </c>
      <c r="AN49" s="83">
        <v>385</v>
      </c>
      <c r="AO49" s="83">
        <v>396</v>
      </c>
      <c r="AP49" s="83">
        <v>0</v>
      </c>
      <c r="AQ49" s="73"/>
      <c r="AR49" s="81" t="s">
        <v>57</v>
      </c>
      <c r="AS49" s="82">
        <v>25303.090872894056</v>
      </c>
      <c r="AT49" s="82">
        <v>27463.031531452685</v>
      </c>
      <c r="AU49" s="82">
        <v>29040.398945766381</v>
      </c>
      <c r="AV49" s="82">
        <v>37317.162564853294</v>
      </c>
      <c r="AW49" s="82">
        <v>26811.717514178799</v>
      </c>
      <c r="AX49" s="82">
        <v>27735.824311704564</v>
      </c>
      <c r="AY49" s="82">
        <v>38042.418668543993</v>
      </c>
      <c r="AZ49" s="82">
        <v>37288.654847999998</v>
      </c>
      <c r="BA49" s="82">
        <v>35971.072</v>
      </c>
      <c r="BB49" s="82">
        <v>0</v>
      </c>
      <c r="BC49" s="73"/>
    </row>
    <row r="50" spans="1:55" x14ac:dyDescent="0.25">
      <c r="A50" s="72"/>
      <c r="B50" s="74" t="s">
        <v>156</v>
      </c>
      <c r="C50" s="83">
        <v>0</v>
      </c>
      <c r="D50" s="83">
        <v>0</v>
      </c>
      <c r="E50" s="83">
        <v>0</v>
      </c>
      <c r="F50" s="83">
        <v>0</v>
      </c>
      <c r="G50" s="83">
        <v>0</v>
      </c>
      <c r="H50" s="83">
        <v>0</v>
      </c>
      <c r="I50" s="83">
        <v>0</v>
      </c>
      <c r="J50" s="83">
        <v>1330.7683696449476</v>
      </c>
      <c r="K50" s="83">
        <v>5373.1107099799992</v>
      </c>
      <c r="L50" s="83">
        <v>7901.8694559999994</v>
      </c>
      <c r="M50" s="83">
        <v>10979.554</v>
      </c>
      <c r="N50" s="83">
        <v>0</v>
      </c>
      <c r="O50" s="73"/>
      <c r="P50" s="74" t="s">
        <v>156</v>
      </c>
      <c r="Q50" s="83">
        <v>0</v>
      </c>
      <c r="R50" s="83">
        <v>0</v>
      </c>
      <c r="S50" s="83">
        <v>0</v>
      </c>
      <c r="T50" s="83">
        <v>0</v>
      </c>
      <c r="U50" s="83">
        <v>0</v>
      </c>
      <c r="V50" s="83">
        <v>0</v>
      </c>
      <c r="W50" s="83">
        <v>0</v>
      </c>
      <c r="X50" s="83">
        <v>0</v>
      </c>
      <c r="Y50" s="83">
        <v>0</v>
      </c>
      <c r="Z50" s="83">
        <v>7062.8843999999999</v>
      </c>
      <c r="AA50" s="83">
        <v>7971.3</v>
      </c>
      <c r="AB50" s="83">
        <v>9844</v>
      </c>
      <c r="AC50" s="73"/>
      <c r="AD50" s="74" t="s">
        <v>156</v>
      </c>
      <c r="AE50" s="83">
        <v>0</v>
      </c>
      <c r="AF50" s="83">
        <v>0</v>
      </c>
      <c r="AG50" s="83">
        <v>0</v>
      </c>
      <c r="AH50" s="83">
        <v>0</v>
      </c>
      <c r="AI50" s="83">
        <v>0</v>
      </c>
      <c r="AJ50" s="83">
        <v>0</v>
      </c>
      <c r="AK50" s="83">
        <v>0</v>
      </c>
      <c r="AL50" s="83">
        <v>9</v>
      </c>
      <c r="AM50" s="83">
        <v>32</v>
      </c>
      <c r="AN50" s="83">
        <v>49</v>
      </c>
      <c r="AO50" s="83">
        <v>64</v>
      </c>
      <c r="AP50" s="83">
        <v>0</v>
      </c>
      <c r="AQ50" s="73"/>
      <c r="AR50" s="81" t="s">
        <v>58</v>
      </c>
      <c r="AS50" s="82">
        <v>9567.6261883213865</v>
      </c>
      <c r="AT50" s="82">
        <v>9423.7557190282168</v>
      </c>
      <c r="AU50" s="82">
        <v>9954.7228372620521</v>
      </c>
      <c r="AV50" s="82">
        <v>10942.477027191744</v>
      </c>
      <c r="AW50" s="82">
        <v>12795.981294423909</v>
      </c>
      <c r="AX50" s="82">
        <v>12717.135057070076</v>
      </c>
      <c r="AY50" s="82">
        <v>17334.877667327997</v>
      </c>
      <c r="AZ50" s="82">
        <v>15601.333247999999</v>
      </c>
      <c r="BA50" s="82">
        <v>16992.256000000001</v>
      </c>
      <c r="BB50" s="82">
        <v>0</v>
      </c>
      <c r="BC50" s="73"/>
    </row>
    <row r="51" spans="1:55" x14ac:dyDescent="0.25">
      <c r="A51" s="72"/>
      <c r="B51" s="74" t="s">
        <v>3</v>
      </c>
      <c r="C51" s="83">
        <v>780.89924284031952</v>
      </c>
      <c r="D51" s="83">
        <v>3425.2954764372853</v>
      </c>
      <c r="E51" s="83">
        <v>4446.7592151770532</v>
      </c>
      <c r="F51" s="83">
        <v>6009.9953842837776</v>
      </c>
      <c r="G51" s="83">
        <v>5449.1403198812641</v>
      </c>
      <c r="H51" s="83">
        <v>5225.7181921544779</v>
      </c>
      <c r="I51" s="83">
        <v>5080.0534062334063</v>
      </c>
      <c r="J51" s="83">
        <v>5749.4579477746292</v>
      </c>
      <c r="K51" s="83">
        <v>5935.7978685199996</v>
      </c>
      <c r="L51" s="83">
        <v>5271.4800839999989</v>
      </c>
      <c r="M51" s="83">
        <v>5341.2919999999995</v>
      </c>
      <c r="N51" s="83">
        <v>0</v>
      </c>
      <c r="O51" s="73"/>
      <c r="P51" s="74" t="s">
        <v>3</v>
      </c>
      <c r="Q51" s="83">
        <v>0</v>
      </c>
      <c r="R51" s="83">
        <v>1912.9523630747983</v>
      </c>
      <c r="S51" s="83">
        <v>4611.0708325436617</v>
      </c>
      <c r="T51" s="83">
        <v>4801.2745230946866</v>
      </c>
      <c r="U51" s="83">
        <v>5936.8065741897035</v>
      </c>
      <c r="V51" s="83">
        <v>5904.805736484298</v>
      </c>
      <c r="W51" s="83">
        <v>5564.8480594503699</v>
      </c>
      <c r="X51" s="83">
        <v>3617.5356018004304</v>
      </c>
      <c r="Y51" s="83">
        <v>5470.2018275319997</v>
      </c>
      <c r="Z51" s="83">
        <v>6048.3973680000017</v>
      </c>
      <c r="AA51" s="83">
        <v>5810.1920000000009</v>
      </c>
      <c r="AB51" s="83">
        <v>4845</v>
      </c>
      <c r="AC51" s="73"/>
      <c r="AD51" s="74" t="s">
        <v>3</v>
      </c>
      <c r="AE51" s="83">
        <v>6</v>
      </c>
      <c r="AF51" s="83">
        <v>26</v>
      </c>
      <c r="AG51" s="83">
        <v>33</v>
      </c>
      <c r="AH51" s="83">
        <v>42</v>
      </c>
      <c r="AI51" s="83">
        <v>38</v>
      </c>
      <c r="AJ51" s="83">
        <v>38</v>
      </c>
      <c r="AK51" s="83">
        <v>36</v>
      </c>
      <c r="AL51" s="83">
        <v>40</v>
      </c>
      <c r="AM51" s="83">
        <v>46</v>
      </c>
      <c r="AN51" s="83">
        <v>42</v>
      </c>
      <c r="AO51" s="83">
        <v>43</v>
      </c>
      <c r="AP51" s="83">
        <v>0</v>
      </c>
      <c r="AQ51" s="73"/>
      <c r="AR51" s="81" t="s">
        <v>59</v>
      </c>
      <c r="AS51" s="82">
        <v>67796.379997884811</v>
      </c>
      <c r="AT51" s="82">
        <v>72392.555644839973</v>
      </c>
      <c r="AU51" s="82">
        <v>80824.683338116723</v>
      </c>
      <c r="AV51" s="82">
        <v>86275.352205502917</v>
      </c>
      <c r="AW51" s="82">
        <v>94857.473737401626</v>
      </c>
      <c r="AX51" s="82">
        <v>98383.110771179505</v>
      </c>
      <c r="AY51" s="82">
        <v>101400.38379417598</v>
      </c>
      <c r="AZ51" s="82">
        <v>100743.72710399999</v>
      </c>
      <c r="BA51" s="82">
        <v>89608.191999999995</v>
      </c>
      <c r="BB51" s="82">
        <v>0</v>
      </c>
      <c r="BC51" s="73"/>
    </row>
    <row r="52" spans="1:55" x14ac:dyDescent="0.25">
      <c r="A52" s="72"/>
      <c r="B52" s="74" t="s">
        <v>4</v>
      </c>
      <c r="C52" s="83">
        <v>0</v>
      </c>
      <c r="D52" s="83">
        <v>410.35913594991644</v>
      </c>
      <c r="E52" s="83">
        <v>3102.446760499879</v>
      </c>
      <c r="F52" s="83">
        <v>4864.8914105256936</v>
      </c>
      <c r="G52" s="83">
        <v>5206.4851305393813</v>
      </c>
      <c r="H52" s="83">
        <v>5115.2501840871264</v>
      </c>
      <c r="I52" s="83">
        <v>3298.6617323842847</v>
      </c>
      <c r="J52" s="83">
        <v>3588.3619275923634</v>
      </c>
      <c r="K52" s="83">
        <v>3753.4543399079994</v>
      </c>
      <c r="L52" s="83">
        <v>5372.0726799999993</v>
      </c>
      <c r="M52" s="83">
        <v>3290.6360000000004</v>
      </c>
      <c r="N52" s="83">
        <v>0</v>
      </c>
      <c r="O52" s="73"/>
      <c r="P52" s="74" t="s">
        <v>4</v>
      </c>
      <c r="Q52" s="83">
        <v>0</v>
      </c>
      <c r="R52" s="83">
        <v>0</v>
      </c>
      <c r="S52" s="83">
        <v>2981.9515744310338</v>
      </c>
      <c r="T52" s="83">
        <v>4333.1502570929561</v>
      </c>
      <c r="U52" s="83">
        <v>4370.1492837785308</v>
      </c>
      <c r="V52" s="83">
        <v>4469.884452746287</v>
      </c>
      <c r="W52" s="83">
        <v>5864.4145668627361</v>
      </c>
      <c r="X52" s="83">
        <v>3540.1131587097889</v>
      </c>
      <c r="Y52" s="83">
        <v>3543.8257906479998</v>
      </c>
      <c r="Z52" s="83">
        <v>4368.2869879999998</v>
      </c>
      <c r="AA52" s="83">
        <v>4256.57</v>
      </c>
      <c r="AB52" s="83">
        <v>4332</v>
      </c>
      <c r="AC52" s="73"/>
      <c r="AD52" s="74" t="s">
        <v>4</v>
      </c>
      <c r="AE52" s="83">
        <v>0</v>
      </c>
      <c r="AF52" s="83">
        <v>2</v>
      </c>
      <c r="AG52" s="83">
        <v>18</v>
      </c>
      <c r="AH52" s="83">
        <v>34</v>
      </c>
      <c r="AI52" s="83">
        <v>36</v>
      </c>
      <c r="AJ52" s="83">
        <v>35</v>
      </c>
      <c r="AK52" s="83">
        <v>24</v>
      </c>
      <c r="AL52" s="83">
        <v>27</v>
      </c>
      <c r="AM52" s="83">
        <v>28</v>
      </c>
      <c r="AN52" s="83">
        <v>42</v>
      </c>
      <c r="AO52" s="83">
        <v>30</v>
      </c>
      <c r="AP52" s="83">
        <v>0</v>
      </c>
      <c r="AQ52" s="73"/>
      <c r="AR52" s="81" t="s">
        <v>60</v>
      </c>
      <c r="AS52" s="82">
        <v>413635.81288409943</v>
      </c>
      <c r="AT52" s="82">
        <v>463466.53216648707</v>
      </c>
      <c r="AU52" s="82">
        <v>458660.32428585173</v>
      </c>
      <c r="AV52" s="82">
        <v>504780.8864671943</v>
      </c>
      <c r="AW52" s="82">
        <v>499062.89120519196</v>
      </c>
      <c r="AX52" s="82">
        <v>535225.83739894873</v>
      </c>
      <c r="AY52" s="82">
        <v>517585.14029260789</v>
      </c>
      <c r="AZ52" s="82">
        <v>534510.987264</v>
      </c>
      <c r="BA52" s="82">
        <v>515627.00800000003</v>
      </c>
      <c r="BB52" s="82">
        <v>0</v>
      </c>
      <c r="BC52" s="73"/>
    </row>
    <row r="53" spans="1:55" x14ac:dyDescent="0.25">
      <c r="A53" s="72"/>
      <c r="B53" s="74" t="s">
        <v>6</v>
      </c>
      <c r="C53" s="83">
        <v>2979.6812455173094</v>
      </c>
      <c r="D53" s="83">
        <v>4492.3526461885585</v>
      </c>
      <c r="E53" s="83">
        <v>7952.6822805438251</v>
      </c>
      <c r="F53" s="83">
        <v>13526.990809503899</v>
      </c>
      <c r="G53" s="83">
        <v>10753.394288844804</v>
      </c>
      <c r="H53" s="83">
        <v>7726.3650484580385</v>
      </c>
      <c r="I53" s="83">
        <v>5854.1241143180378</v>
      </c>
      <c r="J53" s="83">
        <v>5909.9131559190037</v>
      </c>
      <c r="K53" s="83">
        <v>5157.9656199499987</v>
      </c>
      <c r="L53" s="83">
        <v>5734.8481060000013</v>
      </c>
      <c r="M53" s="83">
        <v>5818.5279999999993</v>
      </c>
      <c r="N53" s="83">
        <v>0</v>
      </c>
      <c r="O53" s="73"/>
      <c r="P53" s="74" t="s">
        <v>6</v>
      </c>
      <c r="Q53" s="83">
        <v>1372.8308804420362</v>
      </c>
      <c r="R53" s="83">
        <v>2317.7577663577226</v>
      </c>
      <c r="S53" s="83">
        <v>4046.9342795849743</v>
      </c>
      <c r="T53" s="83">
        <v>12239.649077999133</v>
      </c>
      <c r="U53" s="83">
        <v>8590.7004653899821</v>
      </c>
      <c r="V53" s="83">
        <v>7529.2668656431342</v>
      </c>
      <c r="W53" s="83">
        <v>6140.5417101455123</v>
      </c>
      <c r="X53" s="83">
        <v>5396.5686962962682</v>
      </c>
      <c r="Y53" s="83">
        <v>5116.591564174998</v>
      </c>
      <c r="Z53" s="83">
        <v>5844.0017739999994</v>
      </c>
      <c r="AA53" s="83">
        <v>10201.18</v>
      </c>
      <c r="AB53" s="83">
        <v>5844.5</v>
      </c>
      <c r="AC53" s="73"/>
      <c r="AD53" s="74" t="s">
        <v>6</v>
      </c>
      <c r="AE53" s="83">
        <v>0</v>
      </c>
      <c r="AF53" s="83">
        <v>0</v>
      </c>
      <c r="AG53" s="83">
        <v>4</v>
      </c>
      <c r="AH53" s="83">
        <v>98</v>
      </c>
      <c r="AI53" s="83">
        <v>140</v>
      </c>
      <c r="AJ53" s="83">
        <v>95</v>
      </c>
      <c r="AK53" s="83">
        <v>66</v>
      </c>
      <c r="AL53" s="83">
        <v>69</v>
      </c>
      <c r="AM53" s="83">
        <v>63</v>
      </c>
      <c r="AN53" s="83">
        <v>80</v>
      </c>
      <c r="AO53" s="83">
        <v>69</v>
      </c>
      <c r="AP53" s="83">
        <v>0</v>
      </c>
      <c r="AQ53" s="73"/>
      <c r="AR53" s="81" t="s">
        <v>61</v>
      </c>
      <c r="AS53" s="82">
        <v>34663.229165927158</v>
      </c>
      <c r="AT53" s="82">
        <v>36951.310262611194</v>
      </c>
      <c r="AU53" s="82">
        <v>40179.780873209245</v>
      </c>
      <c r="AV53" s="82">
        <v>37476.325867066997</v>
      </c>
      <c r="AW53" s="82">
        <v>42981.373065885447</v>
      </c>
      <c r="AX53" s="82">
        <v>44843.219687715835</v>
      </c>
      <c r="AY53" s="82">
        <v>46854.385145855995</v>
      </c>
      <c r="AZ53" s="82">
        <v>47331.993599999994</v>
      </c>
      <c r="BA53" s="82">
        <v>46391.296000000002</v>
      </c>
      <c r="BB53" s="82">
        <v>0</v>
      </c>
      <c r="BC53" s="73"/>
    </row>
    <row r="54" spans="1:55" x14ac:dyDescent="0.25">
      <c r="A54" s="72"/>
      <c r="B54" s="74" t="s">
        <v>7</v>
      </c>
      <c r="C54" s="83">
        <v>31843.043788455481</v>
      </c>
      <c r="D54" s="83">
        <v>35198.693729420753</v>
      </c>
      <c r="E54" s="83">
        <v>32969.917154619427</v>
      </c>
      <c r="F54" s="83">
        <v>30228.704365541078</v>
      </c>
      <c r="G54" s="83">
        <v>30848.777779789551</v>
      </c>
      <c r="H54" s="83">
        <v>33072.958794227336</v>
      </c>
      <c r="I54" s="83">
        <v>33486.275964068824</v>
      </c>
      <c r="J54" s="83">
        <v>33743.842479201106</v>
      </c>
      <c r="K54" s="83">
        <v>35662.229461741998</v>
      </c>
      <c r="L54" s="83">
        <v>31596.776483999998</v>
      </c>
      <c r="M54" s="83">
        <v>28857.148000000001</v>
      </c>
      <c r="N54" s="83">
        <v>0</v>
      </c>
      <c r="O54" s="73"/>
      <c r="P54" s="74" t="s">
        <v>7</v>
      </c>
      <c r="Q54" s="83">
        <v>29149.567121203519</v>
      </c>
      <c r="R54" s="83">
        <v>31676.393055733344</v>
      </c>
      <c r="S54" s="83">
        <v>23921.702379322385</v>
      </c>
      <c r="T54" s="83">
        <v>29641.868586955829</v>
      </c>
      <c r="U54" s="83">
        <v>23912.137590486309</v>
      </c>
      <c r="V54" s="83">
        <v>27766.424533013065</v>
      </c>
      <c r="W54" s="83">
        <v>29481.003156948489</v>
      </c>
      <c r="X54" s="83">
        <v>30961.122785508469</v>
      </c>
      <c r="Y54" s="83">
        <v>32631.441962703997</v>
      </c>
      <c r="Z54" s="83">
        <v>31451.238259999998</v>
      </c>
      <c r="AA54" s="83">
        <v>30024.188000000002</v>
      </c>
      <c r="AB54" s="83">
        <v>30206</v>
      </c>
      <c r="AC54" s="73"/>
      <c r="AD54" s="74" t="s">
        <v>7</v>
      </c>
      <c r="AE54" s="83">
        <v>253</v>
      </c>
      <c r="AF54" s="83">
        <v>282</v>
      </c>
      <c r="AG54" s="83">
        <v>269</v>
      </c>
      <c r="AH54" s="83">
        <v>258</v>
      </c>
      <c r="AI54" s="83">
        <v>263</v>
      </c>
      <c r="AJ54" s="83">
        <v>287</v>
      </c>
      <c r="AK54" s="83">
        <v>284</v>
      </c>
      <c r="AL54" s="83">
        <v>307</v>
      </c>
      <c r="AM54" s="83">
        <v>315</v>
      </c>
      <c r="AN54" s="83">
        <v>322</v>
      </c>
      <c r="AO54" s="83">
        <v>288</v>
      </c>
      <c r="AP54" s="83">
        <v>0</v>
      </c>
      <c r="AQ54" s="73"/>
      <c r="AR54" s="81" t="s">
        <v>62</v>
      </c>
      <c r="AS54" s="82">
        <v>8413.1125363262199</v>
      </c>
      <c r="AT54" s="82">
        <v>11208.892387966058</v>
      </c>
      <c r="AU54" s="82">
        <v>10236.037342120504</v>
      </c>
      <c r="AV54" s="82">
        <v>10491.514337586266</v>
      </c>
      <c r="AW54" s="82">
        <v>10042.539881210281</v>
      </c>
      <c r="AX54" s="82">
        <v>10561.779538099196</v>
      </c>
      <c r="AY54" s="82">
        <v>11780.585376767996</v>
      </c>
      <c r="AZ54" s="82">
        <v>11289.904127999998</v>
      </c>
      <c r="BA54" s="82">
        <v>12032</v>
      </c>
      <c r="BB54" s="82">
        <v>0</v>
      </c>
      <c r="BC54" s="73"/>
    </row>
    <row r="55" spans="1:55" x14ac:dyDescent="0.25">
      <c r="A55" s="72"/>
      <c r="B55" s="79" t="s">
        <v>8</v>
      </c>
      <c r="C55" s="84">
        <v>10478.81685897297</v>
      </c>
      <c r="D55" s="84">
        <v>9704.7775867229193</v>
      </c>
      <c r="E55" s="84">
        <v>10932.686458028291</v>
      </c>
      <c r="F55" s="84">
        <v>14404.063633010221</v>
      </c>
      <c r="G55" s="84">
        <v>18407.398605862625</v>
      </c>
      <c r="H55" s="84">
        <v>21417.421121984258</v>
      </c>
      <c r="I55" s="84">
        <v>27587.216873638925</v>
      </c>
      <c r="J55" s="84">
        <v>27186.49816874152</v>
      </c>
      <c r="K55" s="84">
        <v>28161.940630849997</v>
      </c>
      <c r="L55" s="84">
        <v>28752.360312000001</v>
      </c>
      <c r="M55" s="83">
        <v>30126.304</v>
      </c>
      <c r="N55" s="83">
        <v>0</v>
      </c>
      <c r="O55" s="73"/>
      <c r="P55" s="79" t="s">
        <v>8</v>
      </c>
      <c r="Q55" s="84">
        <v>8580.9438674193043</v>
      </c>
      <c r="R55" s="84">
        <v>8676.2880049368614</v>
      </c>
      <c r="S55" s="84">
        <v>8823.5947087414279</v>
      </c>
      <c r="T55" s="84">
        <v>11290.497120714852</v>
      </c>
      <c r="U55" s="84">
        <v>13387.263237235313</v>
      </c>
      <c r="V55" s="84">
        <v>16677.529601098609</v>
      </c>
      <c r="W55" s="84">
        <v>18773.730115007671</v>
      </c>
      <c r="X55" s="84">
        <v>22593.888609756043</v>
      </c>
      <c r="Y55" s="84">
        <v>27383.005074125995</v>
      </c>
      <c r="Z55" s="84">
        <v>27439.305894000001</v>
      </c>
      <c r="AA55" s="84">
        <v>28164.218000000001</v>
      </c>
      <c r="AB55" s="84">
        <v>29293</v>
      </c>
      <c r="AC55" s="73"/>
      <c r="AD55" s="79" t="s">
        <v>8</v>
      </c>
      <c r="AE55" s="84">
        <v>116</v>
      </c>
      <c r="AF55" s="84">
        <v>126</v>
      </c>
      <c r="AG55" s="84">
        <v>143</v>
      </c>
      <c r="AH55" s="84">
        <v>163</v>
      </c>
      <c r="AI55" s="84">
        <v>200</v>
      </c>
      <c r="AJ55" s="84">
        <v>229</v>
      </c>
      <c r="AK55" s="84">
        <v>263</v>
      </c>
      <c r="AL55" s="84">
        <v>254</v>
      </c>
      <c r="AM55" s="84">
        <v>261</v>
      </c>
      <c r="AN55" s="84">
        <v>273</v>
      </c>
      <c r="AO55" s="84">
        <v>272</v>
      </c>
      <c r="AP55" s="84">
        <v>0</v>
      </c>
      <c r="AQ55" s="73"/>
      <c r="AR55" s="81" t="s">
        <v>63</v>
      </c>
      <c r="AS55" s="82">
        <v>15141.979755032984</v>
      </c>
      <c r="AT55" s="82">
        <v>11972.980689508886</v>
      </c>
      <c r="AU55" s="82">
        <v>13359.637043477107</v>
      </c>
      <c r="AV55" s="82">
        <v>14074.899238814107</v>
      </c>
      <c r="AW55" s="82">
        <v>16610.031771397185</v>
      </c>
      <c r="AX55" s="82">
        <v>17805.064070181885</v>
      </c>
      <c r="AY55" s="82">
        <v>21731.8938624</v>
      </c>
      <c r="AZ55" s="82">
        <v>22420.472831999999</v>
      </c>
      <c r="BA55" s="82">
        <v>18953.216</v>
      </c>
      <c r="BB55" s="82">
        <v>0</v>
      </c>
      <c r="BC55" s="73"/>
    </row>
    <row r="56" spans="1:55" x14ac:dyDescent="0.25">
      <c r="A56" s="72"/>
      <c r="B56" s="79" t="s">
        <v>5</v>
      </c>
      <c r="C56" s="84">
        <v>6296.0001454000785</v>
      </c>
      <c r="D56" s="84">
        <v>8228.7805682588496</v>
      </c>
      <c r="E56" s="84">
        <v>11686.20736404064</v>
      </c>
      <c r="F56" s="84">
        <v>18625.344193715067</v>
      </c>
      <c r="G56" s="84">
        <v>15186.327658021013</v>
      </c>
      <c r="H56" s="84">
        <v>11963.10386312534</v>
      </c>
      <c r="I56" s="84">
        <v>15724.383180109142</v>
      </c>
      <c r="J56" s="84">
        <v>16907.266267968018</v>
      </c>
      <c r="K56" s="84">
        <v>12860.159843023996</v>
      </c>
      <c r="L56" s="84">
        <v>9981.139817999996</v>
      </c>
      <c r="M56" s="82">
        <v>7276.286000000001</v>
      </c>
      <c r="N56" s="82">
        <v>0</v>
      </c>
      <c r="O56" s="73"/>
      <c r="P56" s="79" t="s">
        <v>5</v>
      </c>
      <c r="Q56" s="84">
        <v>7877.1959680422951</v>
      </c>
      <c r="R56" s="84">
        <v>7335.8637716881303</v>
      </c>
      <c r="S56" s="84">
        <v>12554.624689900453</v>
      </c>
      <c r="T56" s="84">
        <v>9094.8142653721115</v>
      </c>
      <c r="U56" s="84">
        <v>13511.535676437103</v>
      </c>
      <c r="V56" s="84">
        <v>14933.53045899953</v>
      </c>
      <c r="W56" s="84">
        <v>11873.581499520917</v>
      </c>
      <c r="X56" s="84">
        <v>18997.672231415352</v>
      </c>
      <c r="Y56" s="84">
        <v>16081.819652703998</v>
      </c>
      <c r="Z56" s="84">
        <v>16313.122696000002</v>
      </c>
      <c r="AA56" s="84">
        <v>12714.484000000002</v>
      </c>
      <c r="AB56" s="84">
        <v>9002</v>
      </c>
      <c r="AC56" s="73"/>
      <c r="AD56" s="79" t="s">
        <v>5</v>
      </c>
      <c r="AE56" s="84">
        <v>1384</v>
      </c>
      <c r="AF56" s="84">
        <v>1397</v>
      </c>
      <c r="AG56" s="84">
        <v>1426</v>
      </c>
      <c r="AH56" s="84">
        <v>1452</v>
      </c>
      <c r="AI56" s="84">
        <v>1447</v>
      </c>
      <c r="AJ56" s="84">
        <v>1451</v>
      </c>
      <c r="AK56" s="84">
        <v>1486</v>
      </c>
      <c r="AL56" s="84">
        <v>1620</v>
      </c>
      <c r="AM56" s="84">
        <v>1510</v>
      </c>
      <c r="AN56" s="84">
        <v>1475</v>
      </c>
      <c r="AO56" s="84">
        <v>1444</v>
      </c>
      <c r="AP56" s="84">
        <v>0</v>
      </c>
      <c r="AQ56" s="73"/>
      <c r="AR56" s="81" t="s">
        <v>64</v>
      </c>
      <c r="AS56" s="82">
        <v>11891.722445600812</v>
      </c>
      <c r="AT56" s="82">
        <v>12125.798349817451</v>
      </c>
      <c r="AU56" s="82">
        <v>16600.918111407958</v>
      </c>
      <c r="AV56" s="82">
        <v>18007.559164344231</v>
      </c>
      <c r="AW56" s="82">
        <v>18250.542193759225</v>
      </c>
      <c r="AX56" s="82">
        <v>17672.840265277435</v>
      </c>
      <c r="AY56" s="82">
        <v>19567.144046591999</v>
      </c>
      <c r="AZ56" s="82">
        <v>20631.333887999997</v>
      </c>
      <c r="BA56" s="82">
        <v>19535.871999999999</v>
      </c>
      <c r="BB56" s="82">
        <v>0</v>
      </c>
      <c r="BC56" s="73"/>
    </row>
    <row r="57" spans="1:55" x14ac:dyDescent="0.25">
      <c r="A57" s="72"/>
      <c r="B57" s="74" t="s">
        <v>157</v>
      </c>
      <c r="C57" s="83">
        <v>12998.718646446157</v>
      </c>
      <c r="D57" s="83">
        <v>13442.501379748841</v>
      </c>
      <c r="E57" s="83">
        <v>12243.041178449699</v>
      </c>
      <c r="F57" s="83">
        <v>14994.38033562471</v>
      </c>
      <c r="G57" s="83">
        <v>17400.49736387506</v>
      </c>
      <c r="H57" s="83">
        <v>17428.363209615334</v>
      </c>
      <c r="I57" s="83">
        <v>22667.580188741227</v>
      </c>
      <c r="J57" s="83">
        <v>20736.872039973256</v>
      </c>
      <c r="K57" s="83">
        <v>21037.879880471999</v>
      </c>
      <c r="L57" s="83">
        <v>17962.199189999999</v>
      </c>
      <c r="M57" s="83">
        <v>15949.894</v>
      </c>
      <c r="N57" s="83">
        <v>0</v>
      </c>
      <c r="O57" s="73"/>
      <c r="P57" s="74" t="s">
        <v>157</v>
      </c>
      <c r="Q57" s="83">
        <v>12536.936882651156</v>
      </c>
      <c r="R57" s="83">
        <v>1595.7725196488477</v>
      </c>
      <c r="S57" s="83">
        <v>12051.952853067794</v>
      </c>
      <c r="T57" s="83">
        <v>15958.236196135971</v>
      </c>
      <c r="U57" s="83">
        <v>15741.960924101426</v>
      </c>
      <c r="V57" s="83">
        <v>15450.404454640975</v>
      </c>
      <c r="W57" s="83">
        <v>16640.805148395451</v>
      </c>
      <c r="X57" s="83">
        <v>15441.850171208913</v>
      </c>
      <c r="Y57" s="83">
        <v>15403.285137993998</v>
      </c>
      <c r="Z57" s="83">
        <v>16373.0502</v>
      </c>
      <c r="AA57" s="83">
        <v>14859.962000000001</v>
      </c>
      <c r="AB57" s="83">
        <v>14980</v>
      </c>
      <c r="AC57" s="73"/>
      <c r="AD57" s="74" t="s">
        <v>117</v>
      </c>
      <c r="AE57" s="83">
        <v>14034.558999999999</v>
      </c>
      <c r="AF57" s="83">
        <v>13948.975</v>
      </c>
      <c r="AG57" s="83">
        <v>14060.736000000001</v>
      </c>
      <c r="AH57" s="83">
        <v>14245.632</v>
      </c>
      <c r="AI57" s="83">
        <v>14341.65</v>
      </c>
      <c r="AJ57" s="83">
        <v>14484.89</v>
      </c>
      <c r="AK57" s="83">
        <v>14695.157999999998</v>
      </c>
      <c r="AL57" s="83">
        <v>14662.076000000001</v>
      </c>
      <c r="AM57" s="83">
        <v>14759.01</v>
      </c>
      <c r="AN57" s="83">
        <v>14666.589000000002</v>
      </c>
      <c r="AO57" s="83">
        <v>14776.587000000001</v>
      </c>
      <c r="AP57" s="83">
        <v>0</v>
      </c>
      <c r="AQ57" s="73"/>
      <c r="AR57" s="81" t="s">
        <v>65</v>
      </c>
      <c r="AS57" s="82">
        <v>44896.207599474677</v>
      </c>
      <c r="AT57" s="82">
        <v>43987.714532818936</v>
      </c>
      <c r="AU57" s="82">
        <v>40363.587960049044</v>
      </c>
      <c r="AV57" s="82">
        <v>32048.194081154001</v>
      </c>
      <c r="AW57" s="82">
        <v>35643.222791240099</v>
      </c>
      <c r="AX57" s="82">
        <v>44296.049633273848</v>
      </c>
      <c r="AY57" s="82">
        <v>41798.027510783992</v>
      </c>
      <c r="AZ57" s="82">
        <v>42668.568575999998</v>
      </c>
      <c r="BA57" s="82">
        <v>42800.128000000004</v>
      </c>
      <c r="BB57" s="82">
        <v>0</v>
      </c>
      <c r="BC57" s="73"/>
    </row>
    <row r="58" spans="1:55" x14ac:dyDescent="0.25">
      <c r="A58" s="72"/>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81" t="s">
        <v>66</v>
      </c>
      <c r="AS58" s="82">
        <v>22938.42435675938</v>
      </c>
      <c r="AT58" s="82">
        <v>22722.288113880288</v>
      </c>
      <c r="AU58" s="82">
        <v>25551.426620569717</v>
      </c>
      <c r="AV58" s="82">
        <v>29907.226606237797</v>
      </c>
      <c r="AW58" s="82">
        <v>31610.074244569299</v>
      </c>
      <c r="AX58" s="82">
        <v>32426.006919819254</v>
      </c>
      <c r="AY58" s="82">
        <v>46575.87932159999</v>
      </c>
      <c r="AZ58" s="82">
        <v>46842.531839999996</v>
      </c>
      <c r="BA58" s="82">
        <v>48322.559999999998</v>
      </c>
      <c r="BB58" s="82">
        <v>0</v>
      </c>
      <c r="BC58" s="73"/>
    </row>
    <row r="59" spans="1:55" x14ac:dyDescent="0.25">
      <c r="A59" s="72"/>
      <c r="B59" s="75" t="s">
        <v>113</v>
      </c>
      <c r="C59" s="75"/>
      <c r="D59" s="75"/>
      <c r="E59" s="75"/>
      <c r="F59" s="75"/>
      <c r="G59" s="75"/>
      <c r="H59" s="75"/>
      <c r="I59" s="75"/>
      <c r="J59" s="75"/>
      <c r="K59" s="75"/>
      <c r="L59" s="75"/>
      <c r="M59" s="75"/>
      <c r="N59" s="75"/>
      <c r="O59" s="73"/>
      <c r="P59" s="75" t="s">
        <v>114</v>
      </c>
      <c r="Q59" s="75"/>
      <c r="R59" s="75"/>
      <c r="S59" s="75"/>
      <c r="T59" s="75"/>
      <c r="U59" s="75"/>
      <c r="V59" s="75"/>
      <c r="W59" s="75"/>
      <c r="X59" s="75"/>
      <c r="Y59" s="75"/>
      <c r="Z59" s="75"/>
      <c r="AA59" s="75"/>
      <c r="AB59" s="75"/>
      <c r="AC59" s="73"/>
      <c r="AD59" s="75" t="s">
        <v>145</v>
      </c>
      <c r="AE59" s="75"/>
      <c r="AF59" s="75"/>
      <c r="AG59" s="75"/>
      <c r="AH59" s="75"/>
      <c r="AI59" s="75"/>
      <c r="AJ59" s="75"/>
      <c r="AK59" s="75"/>
      <c r="AL59" s="75"/>
      <c r="AM59" s="75"/>
      <c r="AN59" s="75"/>
      <c r="AO59" s="75"/>
      <c r="AP59" s="75"/>
      <c r="AQ59" s="73"/>
      <c r="AR59" s="81" t="s">
        <v>67</v>
      </c>
      <c r="AS59" s="82">
        <v>19.705554301122312</v>
      </c>
      <c r="AT59" s="82">
        <v>35.091462737522498</v>
      </c>
      <c r="AU59" s="82">
        <v>2133.9554472131213</v>
      </c>
      <c r="AV59" s="82">
        <v>1942.0133471490801</v>
      </c>
      <c r="AW59" s="82">
        <v>1659.0411048737706</v>
      </c>
      <c r="AX59" s="82">
        <v>1678.0598329743357</v>
      </c>
      <c r="AY59" s="82">
        <v>1445.27643648</v>
      </c>
      <c r="AZ59" s="82">
        <v>1517.3314559999999</v>
      </c>
      <c r="BA59" s="82">
        <v>1291.2640000000001</v>
      </c>
      <c r="BB59" s="82">
        <v>0</v>
      </c>
      <c r="BC59" s="73"/>
    </row>
    <row r="60" spans="1:55" x14ac:dyDescent="0.25">
      <c r="A60" s="72"/>
      <c r="B60" s="77" t="s">
        <v>15</v>
      </c>
      <c r="C60" s="77">
        <v>2013</v>
      </c>
      <c r="D60" s="77">
        <v>2014</v>
      </c>
      <c r="E60" s="77">
        <v>2015</v>
      </c>
      <c r="F60" s="77">
        <v>2016</v>
      </c>
      <c r="G60" s="77">
        <v>2017</v>
      </c>
      <c r="H60" s="77">
        <v>2018</v>
      </c>
      <c r="I60" s="77">
        <v>2019</v>
      </c>
      <c r="J60" s="77">
        <v>2020</v>
      </c>
      <c r="K60" s="77">
        <v>2021</v>
      </c>
      <c r="L60" s="77">
        <v>2022</v>
      </c>
      <c r="M60" s="77">
        <v>2023</v>
      </c>
      <c r="N60" s="77">
        <v>2024</v>
      </c>
      <c r="O60" s="73"/>
      <c r="P60" s="77" t="s">
        <v>15</v>
      </c>
      <c r="Q60" s="77">
        <v>2013</v>
      </c>
      <c r="R60" s="77">
        <v>2014</v>
      </c>
      <c r="S60" s="77">
        <v>2015</v>
      </c>
      <c r="T60" s="77">
        <v>2016</v>
      </c>
      <c r="U60" s="77">
        <v>2017</v>
      </c>
      <c r="V60" s="77">
        <v>2018</v>
      </c>
      <c r="W60" s="77">
        <v>2019</v>
      </c>
      <c r="X60" s="77">
        <v>2020</v>
      </c>
      <c r="Y60" s="77">
        <v>2021</v>
      </c>
      <c r="Z60" s="77">
        <v>2022</v>
      </c>
      <c r="AA60" s="77">
        <v>2023</v>
      </c>
      <c r="AB60" s="77">
        <v>2024</v>
      </c>
      <c r="AC60" s="73"/>
      <c r="AD60" s="77" t="s">
        <v>15</v>
      </c>
      <c r="AE60" s="77">
        <v>2013</v>
      </c>
      <c r="AF60" s="77">
        <v>2014</v>
      </c>
      <c r="AG60" s="77">
        <v>2015</v>
      </c>
      <c r="AH60" s="77">
        <v>2016</v>
      </c>
      <c r="AI60" s="77">
        <v>2017</v>
      </c>
      <c r="AJ60" s="77">
        <v>2018</v>
      </c>
      <c r="AK60" s="77">
        <v>2019</v>
      </c>
      <c r="AL60" s="77">
        <v>2020</v>
      </c>
      <c r="AM60" s="77">
        <v>2021</v>
      </c>
      <c r="AN60" s="77">
        <v>2022</v>
      </c>
      <c r="AO60" s="77">
        <v>2023</v>
      </c>
      <c r="AP60" s="77">
        <v>2024</v>
      </c>
      <c r="AQ60" s="73"/>
      <c r="AR60" s="81" t="s">
        <v>68</v>
      </c>
      <c r="AS60" s="82">
        <v>-970.208761767022</v>
      </c>
      <c r="AT60" s="82">
        <v>-2292.2649046284855</v>
      </c>
      <c r="AU60" s="82">
        <v>27401.826013084876</v>
      </c>
      <c r="AV60" s="82">
        <v>32693.689695687328</v>
      </c>
      <c r="AW60" s="82">
        <v>38455.526372432163</v>
      </c>
      <c r="AX60" s="82">
        <v>34207.265820036089</v>
      </c>
      <c r="AY60" s="82">
        <v>34939.821588479994</v>
      </c>
      <c r="AZ60" s="82">
        <v>37337.601023999996</v>
      </c>
      <c r="BA60" s="82">
        <v>30093.312000000002</v>
      </c>
      <c r="BB60" s="82">
        <v>0</v>
      </c>
      <c r="BC60" s="73"/>
    </row>
    <row r="61" spans="1:55" x14ac:dyDescent="0.25">
      <c r="A61" s="72"/>
      <c r="B61" s="79" t="s">
        <v>9</v>
      </c>
      <c r="C61" s="80">
        <v>570918.690187403</v>
      </c>
      <c r="D61" s="80">
        <v>574263.3627437948</v>
      </c>
      <c r="E61" s="80">
        <v>588587.33874593023</v>
      </c>
      <c r="F61" s="80">
        <v>642889.45832374797</v>
      </c>
      <c r="G61" s="80">
        <v>626849.03033881832</v>
      </c>
      <c r="H61" s="80">
        <v>622182.56632148451</v>
      </c>
      <c r="I61" s="80">
        <v>636680.58939311351</v>
      </c>
      <c r="J61" s="80">
        <v>675115.84929964971</v>
      </c>
      <c r="K61" s="80">
        <v>765618.62730522</v>
      </c>
      <c r="L61" s="80">
        <v>761994.26537000004</v>
      </c>
      <c r="M61" s="80">
        <v>798108.43800000031</v>
      </c>
      <c r="N61" s="80">
        <v>0</v>
      </c>
      <c r="O61" s="73"/>
      <c r="P61" s="79" t="s">
        <v>9</v>
      </c>
      <c r="Q61" s="80">
        <v>574883.13043002132</v>
      </c>
      <c r="R61" s="80">
        <v>578252.79404291685</v>
      </c>
      <c r="S61" s="80">
        <v>565668.9109310176</v>
      </c>
      <c r="T61" s="80">
        <v>625079.13048032823</v>
      </c>
      <c r="U61" s="80">
        <v>587700.26714572404</v>
      </c>
      <c r="V61" s="80">
        <v>613555.59630199324</v>
      </c>
      <c r="W61" s="80">
        <v>604525.78364996717</v>
      </c>
      <c r="X61" s="80">
        <v>649614.69184862042</v>
      </c>
      <c r="Y61" s="80">
        <v>813624.66839391366</v>
      </c>
      <c r="Z61" s="80">
        <v>799472.49831800011</v>
      </c>
      <c r="AA61" s="80">
        <v>752539.6939999999</v>
      </c>
      <c r="AB61" s="80">
        <v>825272</v>
      </c>
      <c r="AC61" s="73"/>
      <c r="AD61" s="79" t="s">
        <v>9</v>
      </c>
      <c r="AE61" s="80">
        <v>5260</v>
      </c>
      <c r="AF61" s="80">
        <v>5055</v>
      </c>
      <c r="AG61" s="80">
        <v>5136</v>
      </c>
      <c r="AH61" s="80">
        <v>5173</v>
      </c>
      <c r="AI61" s="80">
        <v>5064</v>
      </c>
      <c r="AJ61" s="80">
        <v>4955</v>
      </c>
      <c r="AK61" s="80">
        <v>4986</v>
      </c>
      <c r="AL61" s="80">
        <v>5292</v>
      </c>
      <c r="AM61" s="80">
        <v>5162</v>
      </c>
      <c r="AN61" s="80">
        <v>5352</v>
      </c>
      <c r="AO61" s="80">
        <v>5532</v>
      </c>
      <c r="AP61" s="80">
        <v>0</v>
      </c>
      <c r="AQ61" s="73"/>
      <c r="AR61" s="81" t="s">
        <v>69</v>
      </c>
      <c r="AS61" s="82">
        <v>25777.183326373997</v>
      </c>
      <c r="AT61" s="82">
        <v>26549.521517608151</v>
      </c>
      <c r="AU61" s="82">
        <v>28049.633916703147</v>
      </c>
      <c r="AV61" s="82">
        <v>29745.852702604465</v>
      </c>
      <c r="AW61" s="82">
        <v>33872.997591295934</v>
      </c>
      <c r="AX61" s="82">
        <v>45410.814557549558</v>
      </c>
      <c r="AY61" s="82">
        <v>42836.094673919994</v>
      </c>
      <c r="AZ61" s="82">
        <v>45167.947775999994</v>
      </c>
      <c r="BA61" s="82">
        <v>42938.368000000002</v>
      </c>
      <c r="BB61" s="82">
        <v>0</v>
      </c>
      <c r="BC61" s="73"/>
    </row>
    <row r="62" spans="1:55" x14ac:dyDescent="0.25">
      <c r="A62" s="72"/>
      <c r="B62" s="74" t="s">
        <v>10</v>
      </c>
      <c r="C62" s="83">
        <v>395160.67141963495</v>
      </c>
      <c r="D62" s="83">
        <v>387571.06007071747</v>
      </c>
      <c r="E62" s="83">
        <v>414084.50630869943</v>
      </c>
      <c r="F62" s="83">
        <v>450069.6733169498</v>
      </c>
      <c r="G62" s="83">
        <v>432310.36254915147</v>
      </c>
      <c r="H62" s="83">
        <v>413554.66308141925</v>
      </c>
      <c r="I62" s="83">
        <v>416702.61439032311</v>
      </c>
      <c r="J62" s="83">
        <v>438557.74579035258</v>
      </c>
      <c r="K62" s="83">
        <v>521488.528761486</v>
      </c>
      <c r="L62" s="83">
        <v>512884.19231400004</v>
      </c>
      <c r="M62" s="83">
        <v>547951.33000000019</v>
      </c>
      <c r="N62" s="83">
        <v>0</v>
      </c>
      <c r="O62" s="73"/>
      <c r="P62" s="74" t="s">
        <v>10</v>
      </c>
      <c r="Q62" s="83">
        <v>391064.39185773249</v>
      </c>
      <c r="R62" s="83">
        <v>401088.53684147063</v>
      </c>
      <c r="S62" s="83">
        <v>384297.54860708961</v>
      </c>
      <c r="T62" s="83">
        <v>452538.66872451972</v>
      </c>
      <c r="U62" s="83">
        <v>424754.36265812028</v>
      </c>
      <c r="V62" s="83">
        <v>405358.98342184554</v>
      </c>
      <c r="W62" s="83">
        <v>399717.30775840342</v>
      </c>
      <c r="X62" s="83">
        <v>427670.35498878011</v>
      </c>
      <c r="Y62" s="83">
        <v>593217.90177748771</v>
      </c>
      <c r="Z62" s="83">
        <v>555884.3167020001</v>
      </c>
      <c r="AA62" s="83">
        <v>527238.45399999991</v>
      </c>
      <c r="AB62" s="83">
        <v>587360</v>
      </c>
      <c r="AC62" s="73"/>
      <c r="AD62" s="74" t="s">
        <v>10</v>
      </c>
      <c r="AE62" s="83">
        <v>5260</v>
      </c>
      <c r="AF62" s="83">
        <v>5055</v>
      </c>
      <c r="AG62" s="83">
        <v>5136</v>
      </c>
      <c r="AH62" s="83">
        <v>5173</v>
      </c>
      <c r="AI62" s="83">
        <v>5064</v>
      </c>
      <c r="AJ62" s="83">
        <v>4955</v>
      </c>
      <c r="AK62" s="83">
        <v>4986</v>
      </c>
      <c r="AL62" s="83">
        <v>5292</v>
      </c>
      <c r="AM62" s="83">
        <v>5162</v>
      </c>
      <c r="AN62" s="83">
        <v>5352</v>
      </c>
      <c r="AO62" s="83">
        <v>5532</v>
      </c>
      <c r="AP62" s="83">
        <v>0</v>
      </c>
      <c r="AQ62" s="73"/>
      <c r="AR62" s="81" t="s">
        <v>70</v>
      </c>
      <c r="AS62" s="82">
        <v>19812.196124398972</v>
      </c>
      <c r="AT62" s="82">
        <v>19209.745892121184</v>
      </c>
      <c r="AU62" s="82">
        <v>20116.789034678739</v>
      </c>
      <c r="AV62" s="82">
        <v>23110.732541570927</v>
      </c>
      <c r="AW62" s="82">
        <v>21302.654607456043</v>
      </c>
      <c r="AX62" s="82">
        <v>20418.365450041339</v>
      </c>
      <c r="AY62" s="82">
        <v>21947.102908415996</v>
      </c>
      <c r="AZ62" s="82">
        <v>22807.876607999999</v>
      </c>
      <c r="BA62" s="82">
        <v>19428.351999999999</v>
      </c>
      <c r="BB62" s="82">
        <v>0</v>
      </c>
      <c r="BC62" s="73"/>
    </row>
    <row r="63" spans="1:55" x14ac:dyDescent="0.25">
      <c r="A63" s="72"/>
      <c r="B63" s="79" t="s">
        <v>11</v>
      </c>
      <c r="C63" s="84">
        <v>175758.01876776799</v>
      </c>
      <c r="D63" s="84">
        <v>186692.30267307733</v>
      </c>
      <c r="E63" s="84">
        <v>174502.83243723086</v>
      </c>
      <c r="F63" s="84">
        <v>192819.78500679813</v>
      </c>
      <c r="G63" s="84">
        <v>194538.66778966686</v>
      </c>
      <c r="H63" s="84">
        <v>208627.90324006521</v>
      </c>
      <c r="I63" s="84">
        <v>219977.97500279036</v>
      </c>
      <c r="J63" s="84">
        <v>236558.10350929716</v>
      </c>
      <c r="K63" s="84">
        <v>244130.09854373397</v>
      </c>
      <c r="L63" s="84">
        <v>249110.07305599996</v>
      </c>
      <c r="M63" s="84">
        <v>250157.10800000007</v>
      </c>
      <c r="N63" s="84">
        <v>0</v>
      </c>
      <c r="O63" s="73"/>
      <c r="P63" s="79" t="s">
        <v>11</v>
      </c>
      <c r="Q63" s="84">
        <v>183818.73857228877</v>
      </c>
      <c r="R63" s="84">
        <v>177164.25720144622</v>
      </c>
      <c r="S63" s="84">
        <v>181371.36232392801</v>
      </c>
      <c r="T63" s="84">
        <v>172540.4617558085</v>
      </c>
      <c r="U63" s="84">
        <v>162945.90448760381</v>
      </c>
      <c r="V63" s="84">
        <v>208196.6128801477</v>
      </c>
      <c r="W63" s="84">
        <v>204808.47589156375</v>
      </c>
      <c r="X63" s="84">
        <v>221944.33685984035</v>
      </c>
      <c r="Y63" s="84">
        <v>220406.766616426</v>
      </c>
      <c r="Z63" s="84">
        <v>243588.18161600002</v>
      </c>
      <c r="AA63" s="84">
        <v>225301.24000000005</v>
      </c>
      <c r="AB63" s="84">
        <v>237912</v>
      </c>
      <c r="AC63" s="73"/>
      <c r="AD63" s="79" t="s">
        <v>11</v>
      </c>
      <c r="AE63" s="84">
        <v>5260</v>
      </c>
      <c r="AF63" s="84">
        <v>5055</v>
      </c>
      <c r="AG63" s="84">
        <v>5136</v>
      </c>
      <c r="AH63" s="84">
        <v>5173</v>
      </c>
      <c r="AI63" s="84">
        <v>5064</v>
      </c>
      <c r="AJ63" s="84">
        <v>4955</v>
      </c>
      <c r="AK63" s="84">
        <v>4986</v>
      </c>
      <c r="AL63" s="84">
        <v>5292</v>
      </c>
      <c r="AM63" s="84">
        <v>5162</v>
      </c>
      <c r="AN63" s="84">
        <v>5352</v>
      </c>
      <c r="AO63" s="84">
        <v>5532</v>
      </c>
      <c r="AP63" s="84">
        <v>0</v>
      </c>
      <c r="AQ63" s="73"/>
      <c r="AR63" s="81" t="s">
        <v>71</v>
      </c>
      <c r="AS63" s="82">
        <v>30333.802970945286</v>
      </c>
      <c r="AT63" s="82">
        <v>28909.705382373781</v>
      </c>
      <c r="AU63" s="82">
        <v>29319.471900785327</v>
      </c>
      <c r="AV63" s="82">
        <v>33216.496931430942</v>
      </c>
      <c r="AW63" s="82">
        <v>40243.192214740302</v>
      </c>
      <c r="AX63" s="82">
        <v>32408.807075278841</v>
      </c>
      <c r="AY63" s="82">
        <v>40544.751301631986</v>
      </c>
      <c r="AZ63" s="82">
        <v>39759.916032000001</v>
      </c>
      <c r="BA63" s="82">
        <v>45127.68</v>
      </c>
      <c r="BB63" s="82">
        <v>0</v>
      </c>
      <c r="BC63" s="73"/>
    </row>
    <row r="64" spans="1:55" x14ac:dyDescent="0.25">
      <c r="A64" s="72"/>
      <c r="B64" s="74" t="s">
        <v>0</v>
      </c>
      <c r="C64" s="83">
        <v>104747.37161005565</v>
      </c>
      <c r="D64" s="83">
        <v>94131.325719369765</v>
      </c>
      <c r="E64" s="83">
        <v>96875.451928550523</v>
      </c>
      <c r="F64" s="83">
        <v>108112.9391375108</v>
      </c>
      <c r="G64" s="83">
        <v>93504.467955925356</v>
      </c>
      <c r="H64" s="83">
        <v>92710.450193694967</v>
      </c>
      <c r="I64" s="83">
        <v>91788.892946573775</v>
      </c>
      <c r="J64" s="83">
        <v>90449.610688936969</v>
      </c>
      <c r="K64" s="83">
        <v>80897.863775741993</v>
      </c>
      <c r="L64" s="83">
        <v>65530.725623999999</v>
      </c>
      <c r="M64" s="83">
        <v>55858.494000000006</v>
      </c>
      <c r="N64" s="83">
        <v>0</v>
      </c>
      <c r="O64" s="73"/>
      <c r="P64" s="74" t="s">
        <v>0</v>
      </c>
      <c r="Q64" s="83">
        <v>82881.754806143683</v>
      </c>
      <c r="R64" s="83">
        <v>90455.248358947443</v>
      </c>
      <c r="S64" s="83">
        <v>84779.439219566673</v>
      </c>
      <c r="T64" s="83">
        <v>98343.905897233097</v>
      </c>
      <c r="U64" s="83">
        <v>87999.022208614275</v>
      </c>
      <c r="V64" s="83">
        <v>75820.124324424512</v>
      </c>
      <c r="W64" s="83">
        <v>84524.862495270252</v>
      </c>
      <c r="X64" s="83">
        <v>87166.450276136689</v>
      </c>
      <c r="Y64" s="83">
        <v>95435.052012846005</v>
      </c>
      <c r="Z64" s="83">
        <v>78484.697694000002</v>
      </c>
      <c r="AA64" s="83">
        <v>60241.146000000008</v>
      </c>
      <c r="AB64" s="83">
        <v>49022</v>
      </c>
      <c r="AC64" s="73"/>
      <c r="AD64" s="74" t="s">
        <v>0</v>
      </c>
      <c r="AE64" s="83">
        <v>1042</v>
      </c>
      <c r="AF64" s="83">
        <v>1052</v>
      </c>
      <c r="AG64" s="83">
        <v>1127</v>
      </c>
      <c r="AH64" s="83">
        <v>959</v>
      </c>
      <c r="AI64" s="83">
        <v>774</v>
      </c>
      <c r="AJ64" s="83">
        <v>790</v>
      </c>
      <c r="AK64" s="83">
        <v>773</v>
      </c>
      <c r="AL64" s="83">
        <v>779</v>
      </c>
      <c r="AM64" s="83">
        <v>712</v>
      </c>
      <c r="AN64" s="83">
        <v>618</v>
      </c>
      <c r="AO64" s="83">
        <v>552</v>
      </c>
      <c r="AP64" s="83">
        <v>0</v>
      </c>
      <c r="AQ64" s="73"/>
      <c r="AR64" s="81" t="s">
        <v>72</v>
      </c>
      <c r="AS64" s="82">
        <v>25420.165048447783</v>
      </c>
      <c r="AT64" s="82">
        <v>25589.600214336569</v>
      </c>
      <c r="AU64" s="82">
        <v>23501.529292338204</v>
      </c>
      <c r="AV64" s="82">
        <v>24556.46587001202</v>
      </c>
      <c r="AW64" s="82">
        <v>24798.41336128665</v>
      </c>
      <c r="AX64" s="82">
        <v>28613.016383265785</v>
      </c>
      <c r="AY64" s="82">
        <v>29037.397017599993</v>
      </c>
      <c r="AZ64" s="82">
        <v>28612.684799999999</v>
      </c>
      <c r="BA64" s="82">
        <v>27277.312000000002</v>
      </c>
      <c r="BB64" s="82">
        <v>0</v>
      </c>
      <c r="BC64" s="73"/>
    </row>
    <row r="65" spans="1:55" x14ac:dyDescent="0.25">
      <c r="A65" s="72"/>
      <c r="B65" s="74" t="s">
        <v>158</v>
      </c>
      <c r="C65" s="83">
        <v>133140.81802208588</v>
      </c>
      <c r="D65" s="83">
        <v>106235.5009426552</v>
      </c>
      <c r="E65" s="83">
        <v>99886.85788179838</v>
      </c>
      <c r="F65" s="83">
        <v>92196.474029725752</v>
      </c>
      <c r="G65" s="83">
        <v>80681.672518363004</v>
      </c>
      <c r="H65" s="83">
        <v>70485.566073795242</v>
      </c>
      <c r="I65" s="83">
        <v>76658.154539932191</v>
      </c>
      <c r="J65" s="83">
        <v>94108.662673264262</v>
      </c>
      <c r="K65" s="83">
        <v>69093.569836095994</v>
      </c>
      <c r="L65" s="83">
        <v>51333.257845999993</v>
      </c>
      <c r="M65" s="83">
        <v>67740.42</v>
      </c>
      <c r="N65" s="83">
        <v>0</v>
      </c>
      <c r="O65" s="73"/>
      <c r="P65" s="74" t="s">
        <v>158</v>
      </c>
      <c r="Q65" s="83">
        <v>178155.15418389087</v>
      </c>
      <c r="R65" s="83">
        <v>142487.79946714497</v>
      </c>
      <c r="S65" s="83">
        <v>104527.74823008635</v>
      </c>
      <c r="T65" s="83">
        <v>95269.28972450638</v>
      </c>
      <c r="U65" s="83">
        <v>89462.020971539605</v>
      </c>
      <c r="V65" s="83">
        <v>66192.430433956717</v>
      </c>
      <c r="W65" s="83">
        <v>57084.570416297327</v>
      </c>
      <c r="X65" s="83">
        <v>77080.213450893498</v>
      </c>
      <c r="Y65" s="83">
        <v>112250.57158795997</v>
      </c>
      <c r="Z65" s="83">
        <v>77471.280795999992</v>
      </c>
      <c r="AA65" s="83">
        <v>46321.067999999999</v>
      </c>
      <c r="AB65" s="83">
        <v>72986</v>
      </c>
      <c r="AC65" s="73"/>
      <c r="AD65" s="74" t="s">
        <v>158</v>
      </c>
      <c r="AE65" s="83">
        <v>860</v>
      </c>
      <c r="AF65" s="83">
        <v>683</v>
      </c>
      <c r="AG65" s="83">
        <v>641</v>
      </c>
      <c r="AH65" s="83">
        <v>579</v>
      </c>
      <c r="AI65" s="83">
        <v>506</v>
      </c>
      <c r="AJ65" s="83">
        <v>475</v>
      </c>
      <c r="AK65" s="83">
        <v>495</v>
      </c>
      <c r="AL65" s="83">
        <v>640</v>
      </c>
      <c r="AM65" s="83">
        <v>440</v>
      </c>
      <c r="AN65" s="83">
        <v>319</v>
      </c>
      <c r="AO65" s="83">
        <v>439</v>
      </c>
      <c r="AP65" s="83">
        <v>0</v>
      </c>
      <c r="AQ65" s="73"/>
      <c r="AR65" s="81" t="s">
        <v>73</v>
      </c>
      <c r="AS65" s="82">
        <v>27304.943359837485</v>
      </c>
      <c r="AT65" s="82">
        <v>24523.272540183458</v>
      </c>
      <c r="AU65" s="82">
        <v>27030.849514646041</v>
      </c>
      <c r="AV65" s="82">
        <v>28675.921615501269</v>
      </c>
      <c r="AW65" s="82">
        <v>31679.836814025228</v>
      </c>
      <c r="AX65" s="82">
        <v>34820.010281788411</v>
      </c>
      <c r="AY65" s="82">
        <v>35579.119048703993</v>
      </c>
      <c r="AZ65" s="82">
        <v>35417.244672000001</v>
      </c>
      <c r="BA65" s="82">
        <v>29913.088</v>
      </c>
      <c r="BB65" s="82">
        <v>0</v>
      </c>
      <c r="BC65" s="73"/>
    </row>
    <row r="66" spans="1:55" x14ac:dyDescent="0.25">
      <c r="A66" s="72"/>
      <c r="B66" s="74" t="s">
        <v>159</v>
      </c>
      <c r="C66" s="83">
        <v>5313.681458432914</v>
      </c>
      <c r="D66" s="83">
        <v>6340.5114614817894</v>
      </c>
      <c r="E66" s="83">
        <v>5510.6465095485491</v>
      </c>
      <c r="F66" s="83">
        <v>7106.2463897693706</v>
      </c>
      <c r="G66" s="83">
        <v>6188.8852660302982</v>
      </c>
      <c r="H66" s="83">
        <v>6362.0270077693758</v>
      </c>
      <c r="I66" s="83">
        <v>4778.2001315888829</v>
      </c>
      <c r="J66" s="83">
        <v>4150.516188293981</v>
      </c>
      <c r="K66" s="83">
        <v>2682.1421223739994</v>
      </c>
      <c r="L66" s="83">
        <v>1789.2640479999998</v>
      </c>
      <c r="M66" s="83">
        <v>1603.6380000000001</v>
      </c>
      <c r="N66" s="83">
        <v>0</v>
      </c>
      <c r="O66" s="73"/>
      <c r="P66" s="74" t="s">
        <v>159</v>
      </c>
      <c r="Q66" s="83">
        <v>6641.0850271520303</v>
      </c>
      <c r="R66" s="83">
        <v>5332.1387335783947</v>
      </c>
      <c r="S66" s="83">
        <v>5497.5624363138013</v>
      </c>
      <c r="T66" s="83">
        <v>7207.1331706858982</v>
      </c>
      <c r="U66" s="83">
        <v>7446.9228496085925</v>
      </c>
      <c r="V66" s="83">
        <v>6677.2678181594702</v>
      </c>
      <c r="W66" s="83">
        <v>7575.6024866846856</v>
      </c>
      <c r="X66" s="83">
        <v>3821.751321256907</v>
      </c>
      <c r="Y66" s="83">
        <v>4601.8983103339988</v>
      </c>
      <c r="Z66" s="83">
        <v>3011.3570759999998</v>
      </c>
      <c r="AA66" s="83">
        <v>1596.3440000000001</v>
      </c>
      <c r="AB66" s="83">
        <v>1521</v>
      </c>
      <c r="AC66" s="73"/>
      <c r="AD66" s="74" t="s">
        <v>159</v>
      </c>
      <c r="AE66" s="83">
        <v>0</v>
      </c>
      <c r="AF66" s="83">
        <v>0</v>
      </c>
      <c r="AG66" s="83">
        <v>0</v>
      </c>
      <c r="AH66" s="83">
        <v>0</v>
      </c>
      <c r="AI66" s="83">
        <v>0</v>
      </c>
      <c r="AJ66" s="83">
        <v>0</v>
      </c>
      <c r="AK66" s="83">
        <v>0</v>
      </c>
      <c r="AL66" s="83">
        <v>0</v>
      </c>
      <c r="AM66" s="83">
        <v>0</v>
      </c>
      <c r="AN66" s="83">
        <v>0</v>
      </c>
      <c r="AO66" s="83">
        <v>0</v>
      </c>
      <c r="AP66" s="83">
        <v>0</v>
      </c>
      <c r="AQ66" s="73"/>
      <c r="AR66" s="81" t="s">
        <v>74</v>
      </c>
      <c r="AS66" s="82">
        <v>52308.973467455682</v>
      </c>
      <c r="AT66" s="82">
        <v>54695.138598439102</v>
      </c>
      <c r="AU66" s="82">
        <v>60084.743448054338</v>
      </c>
      <c r="AV66" s="82">
        <v>67151.43932424314</v>
      </c>
      <c r="AW66" s="82">
        <v>78586.444451954332</v>
      </c>
      <c r="AX66" s="82">
        <v>79949.177384988667</v>
      </c>
      <c r="AY66" s="82">
        <v>84073.945697279982</v>
      </c>
      <c r="AZ66" s="82">
        <v>77241.231360000005</v>
      </c>
      <c r="BA66" s="82">
        <v>79875.072</v>
      </c>
      <c r="BB66" s="82">
        <v>0</v>
      </c>
      <c r="BC66" s="73"/>
    </row>
    <row r="67" spans="1:55" x14ac:dyDescent="0.25">
      <c r="A67" s="72"/>
      <c r="B67" s="74" t="s">
        <v>1</v>
      </c>
      <c r="C67" s="83">
        <v>27332.724940505479</v>
      </c>
      <c r="D67" s="83">
        <v>26338.39204878423</v>
      </c>
      <c r="E67" s="83">
        <v>32494.143738111223</v>
      </c>
      <c r="F67" s="83">
        <v>34425.738489904295</v>
      </c>
      <c r="G67" s="83">
        <v>29503.926179441845</v>
      </c>
      <c r="H67" s="83">
        <v>29211.578642761524</v>
      </c>
      <c r="I67" s="83">
        <v>34032.698994192375</v>
      </c>
      <c r="J67" s="83">
        <v>42457.794552272491</v>
      </c>
      <c r="K67" s="83">
        <v>35593.824356193996</v>
      </c>
      <c r="L67" s="83">
        <v>30458.153908</v>
      </c>
      <c r="M67" s="83">
        <v>29368.770000000004</v>
      </c>
      <c r="N67" s="83">
        <v>0</v>
      </c>
      <c r="O67" s="73"/>
      <c r="P67" s="74" t="s">
        <v>1</v>
      </c>
      <c r="Q67" s="83">
        <v>28382.558874509879</v>
      </c>
      <c r="R67" s="83">
        <v>29952.267603336255</v>
      </c>
      <c r="S67" s="83">
        <v>24331.020875028989</v>
      </c>
      <c r="T67" s="83">
        <v>32080.43591723562</v>
      </c>
      <c r="U67" s="83">
        <v>23995.771175162394</v>
      </c>
      <c r="V67" s="83">
        <v>29494.609307641447</v>
      </c>
      <c r="W67" s="83">
        <v>32567.910243635182</v>
      </c>
      <c r="X67" s="83">
        <v>36037.342097712295</v>
      </c>
      <c r="Y67" s="83">
        <v>46238.54142598599</v>
      </c>
      <c r="Z67" s="83">
        <v>41479.463973999998</v>
      </c>
      <c r="AA67" s="83">
        <v>27634.882000000001</v>
      </c>
      <c r="AB67" s="83">
        <v>30633</v>
      </c>
      <c r="AC67" s="73"/>
      <c r="AD67" s="74" t="s">
        <v>1</v>
      </c>
      <c r="AE67" s="83">
        <v>156</v>
      </c>
      <c r="AF67" s="83">
        <v>157</v>
      </c>
      <c r="AG67" s="83">
        <v>192</v>
      </c>
      <c r="AH67" s="83">
        <v>193</v>
      </c>
      <c r="AI67" s="83">
        <v>169</v>
      </c>
      <c r="AJ67" s="83">
        <v>177</v>
      </c>
      <c r="AK67" s="83">
        <v>210</v>
      </c>
      <c r="AL67" s="83">
        <v>262</v>
      </c>
      <c r="AM67" s="83">
        <v>208</v>
      </c>
      <c r="AN67" s="83">
        <v>177</v>
      </c>
      <c r="AO67" s="83">
        <v>177</v>
      </c>
      <c r="AP67" s="83">
        <v>0</v>
      </c>
      <c r="AQ67" s="73"/>
      <c r="AR67" s="81" t="s">
        <v>75</v>
      </c>
      <c r="AS67" s="82">
        <v>11958.953160275229</v>
      </c>
      <c r="AT67" s="82">
        <v>11040.226970292159</v>
      </c>
      <c r="AU67" s="82">
        <v>13212.815528989226</v>
      </c>
      <c r="AV67" s="82">
        <v>13139.814838308632</v>
      </c>
      <c r="AW67" s="82">
        <v>13309.390204013627</v>
      </c>
      <c r="AX67" s="82">
        <v>15761.507540723707</v>
      </c>
      <c r="AY67" s="82">
        <v>14556.149102591997</v>
      </c>
      <c r="AZ67" s="82">
        <v>17913.259007999997</v>
      </c>
      <c r="BA67" s="82">
        <v>21932.031999999999</v>
      </c>
      <c r="BB67" s="82">
        <v>0</v>
      </c>
      <c r="BC67" s="73"/>
    </row>
    <row r="68" spans="1:55" x14ac:dyDescent="0.25">
      <c r="A68" s="72"/>
      <c r="B68" s="74" t="s">
        <v>2</v>
      </c>
      <c r="C68" s="83">
        <v>212826.32970134457</v>
      </c>
      <c r="D68" s="83">
        <v>209597.87085225355</v>
      </c>
      <c r="E68" s="83">
        <v>205315.2771996721</v>
      </c>
      <c r="F68" s="83">
        <v>201468.68090083776</v>
      </c>
      <c r="G68" s="83">
        <v>201569.89638530085</v>
      </c>
      <c r="H68" s="83">
        <v>209769.44475079913</v>
      </c>
      <c r="I68" s="83">
        <v>217917.48338825678</v>
      </c>
      <c r="J68" s="83">
        <v>233738.35569064814</v>
      </c>
      <c r="K68" s="83">
        <v>254097.38440696994</v>
      </c>
      <c r="L68" s="83">
        <v>267171.79470800003</v>
      </c>
      <c r="M68" s="83">
        <v>292436.25800000003</v>
      </c>
      <c r="N68" s="83">
        <v>0</v>
      </c>
      <c r="O68" s="73"/>
      <c r="P68" s="74" t="s">
        <v>2</v>
      </c>
      <c r="Q68" s="83">
        <v>229686.99556478622</v>
      </c>
      <c r="R68" s="83">
        <v>225339.6175561368</v>
      </c>
      <c r="S68" s="83">
        <v>208421.3753294468</v>
      </c>
      <c r="T68" s="83">
        <v>205132.053361959</v>
      </c>
      <c r="U68" s="83">
        <v>203072.94503384572</v>
      </c>
      <c r="V68" s="83">
        <v>201937.84438939273</v>
      </c>
      <c r="W68" s="83">
        <v>205892.51789796719</v>
      </c>
      <c r="X68" s="83">
        <v>227543.43817900418</v>
      </c>
      <c r="Y68" s="83">
        <v>250044.93355732795</v>
      </c>
      <c r="Z68" s="83">
        <v>260475.96627000003</v>
      </c>
      <c r="AA68" s="83">
        <v>284482.67200000002</v>
      </c>
      <c r="AB68" s="83">
        <v>312887</v>
      </c>
      <c r="AC68" s="73"/>
      <c r="AD68" s="74" t="s">
        <v>2</v>
      </c>
      <c r="AE68" s="83">
        <v>1994</v>
      </c>
      <c r="AF68" s="83">
        <v>1898</v>
      </c>
      <c r="AG68" s="83">
        <v>1828</v>
      </c>
      <c r="AH68" s="83">
        <v>1777</v>
      </c>
      <c r="AI68" s="83">
        <v>1750</v>
      </c>
      <c r="AJ68" s="83">
        <v>1720</v>
      </c>
      <c r="AK68" s="83">
        <v>1722</v>
      </c>
      <c r="AL68" s="83">
        <v>1777</v>
      </c>
      <c r="AM68" s="83">
        <v>1891</v>
      </c>
      <c r="AN68" s="83">
        <v>2010</v>
      </c>
      <c r="AO68" s="83">
        <v>2095</v>
      </c>
      <c r="AP68" s="83">
        <v>0</v>
      </c>
      <c r="AQ68" s="73"/>
      <c r="AR68" s="81" t="s">
        <v>76</v>
      </c>
      <c r="AS68" s="82">
        <v>99362.359687776727</v>
      </c>
      <c r="AT68" s="82">
        <v>99639.37848652275</v>
      </c>
      <c r="AU68" s="82">
        <v>138006.61974400614</v>
      </c>
      <c r="AV68" s="82">
        <v>130175.68579802831</v>
      </c>
      <c r="AW68" s="82">
        <v>131979.88100913691</v>
      </c>
      <c r="AX68" s="82">
        <v>146505.05082441212</v>
      </c>
      <c r="AY68" s="82">
        <v>166531.71365683194</v>
      </c>
      <c r="AZ68" s="82">
        <v>210035.33107199997</v>
      </c>
      <c r="BA68" s="82">
        <v>201621.50400000002</v>
      </c>
      <c r="BB68" s="82">
        <v>0</v>
      </c>
      <c r="BC68" s="73"/>
    </row>
    <row r="69" spans="1:55" x14ac:dyDescent="0.25">
      <c r="A69" s="72"/>
      <c r="B69" s="74" t="s">
        <v>156</v>
      </c>
      <c r="C69" s="83">
        <v>0</v>
      </c>
      <c r="D69" s="83">
        <v>0</v>
      </c>
      <c r="E69" s="83">
        <v>0</v>
      </c>
      <c r="F69" s="83">
        <v>0</v>
      </c>
      <c r="G69" s="83">
        <v>0</v>
      </c>
      <c r="H69" s="83">
        <v>0</v>
      </c>
      <c r="I69" s="83">
        <v>0</v>
      </c>
      <c r="J69" s="83">
        <v>3366.1931778539988</v>
      </c>
      <c r="K69" s="83">
        <v>16983.222414521999</v>
      </c>
      <c r="L69" s="83">
        <v>31179.424223999999</v>
      </c>
      <c r="M69" s="83">
        <v>43965.106</v>
      </c>
      <c r="N69" s="83">
        <v>0</v>
      </c>
      <c r="O69" s="73"/>
      <c r="P69" s="74" t="s">
        <v>156</v>
      </c>
      <c r="Q69" s="83">
        <v>0</v>
      </c>
      <c r="R69" s="83">
        <v>0</v>
      </c>
      <c r="S69" s="83">
        <v>0</v>
      </c>
      <c r="T69" s="83">
        <v>0</v>
      </c>
      <c r="U69" s="83">
        <v>0</v>
      </c>
      <c r="V69" s="83">
        <v>0</v>
      </c>
      <c r="W69" s="83">
        <v>0</v>
      </c>
      <c r="X69" s="83">
        <v>0</v>
      </c>
      <c r="Y69" s="83">
        <v>13879.616577319999</v>
      </c>
      <c r="Z69" s="83">
        <v>27123.616363999998</v>
      </c>
      <c r="AA69" s="83">
        <v>37215.03</v>
      </c>
      <c r="AB69" s="83">
        <v>57961</v>
      </c>
      <c r="AC69" s="73"/>
      <c r="AD69" s="74" t="s">
        <v>156</v>
      </c>
      <c r="AE69" s="83">
        <v>0</v>
      </c>
      <c r="AF69" s="83">
        <v>0</v>
      </c>
      <c r="AG69" s="83">
        <v>0</v>
      </c>
      <c r="AH69" s="83">
        <v>0</v>
      </c>
      <c r="AI69" s="83">
        <v>0</v>
      </c>
      <c r="AJ69" s="83">
        <v>0</v>
      </c>
      <c r="AK69" s="83">
        <v>0</v>
      </c>
      <c r="AL69" s="83">
        <v>23</v>
      </c>
      <c r="AM69" s="83">
        <v>105</v>
      </c>
      <c r="AN69" s="83">
        <v>192</v>
      </c>
      <c r="AO69" s="83">
        <v>257</v>
      </c>
      <c r="AP69" s="83">
        <v>0</v>
      </c>
      <c r="AQ69" s="73"/>
      <c r="AR69" s="81" t="s">
        <v>77</v>
      </c>
      <c r="AS69" s="82">
        <v>39726.397471062577</v>
      </c>
      <c r="AT69" s="82">
        <v>41095.49881364571</v>
      </c>
      <c r="AU69" s="82">
        <v>39329.112709115347</v>
      </c>
      <c r="AV69" s="82">
        <v>42924.353065756703</v>
      </c>
      <c r="AW69" s="82">
        <v>36502.174427666192</v>
      </c>
      <c r="AX69" s="82">
        <v>33575.171533175795</v>
      </c>
      <c r="AY69" s="82">
        <v>31491.202120703994</v>
      </c>
      <c r="AZ69" s="82">
        <v>34643.478528</v>
      </c>
      <c r="BA69" s="82">
        <v>30352.384000000002</v>
      </c>
      <c r="BB69" s="82">
        <v>0</v>
      </c>
      <c r="BC69" s="73"/>
    </row>
    <row r="70" spans="1:55" x14ac:dyDescent="0.25">
      <c r="A70" s="72"/>
      <c r="B70" s="74" t="s">
        <v>3</v>
      </c>
      <c r="C70" s="83">
        <v>1831.4840415012948</v>
      </c>
      <c r="D70" s="83">
        <v>8196.3220862273211</v>
      </c>
      <c r="E70" s="83">
        <v>13808.261474253091</v>
      </c>
      <c r="F70" s="83">
        <v>22713.149322677888</v>
      </c>
      <c r="G70" s="83">
        <v>28113.841767100326</v>
      </c>
      <c r="H70" s="83">
        <v>26892.564448143436</v>
      </c>
      <c r="I70" s="83">
        <v>22964.85992892144</v>
      </c>
      <c r="J70" s="83">
        <v>19670.910866986153</v>
      </c>
      <c r="K70" s="83">
        <v>17756.641430475996</v>
      </c>
      <c r="L70" s="83">
        <v>18045.669642000001</v>
      </c>
      <c r="M70" s="83">
        <v>18553.851999999999</v>
      </c>
      <c r="N70" s="83">
        <v>0</v>
      </c>
      <c r="O70" s="73"/>
      <c r="P70" s="74" t="s">
        <v>3</v>
      </c>
      <c r="Q70" s="83">
        <v>0</v>
      </c>
      <c r="R70" s="83">
        <v>9997.2124657103832</v>
      </c>
      <c r="S70" s="83">
        <v>14729.258517670218</v>
      </c>
      <c r="T70" s="83">
        <v>19205.09809237875</v>
      </c>
      <c r="U70" s="83">
        <v>22604.626618789764</v>
      </c>
      <c r="V70" s="83">
        <v>31586.873380437079</v>
      </c>
      <c r="W70" s="83">
        <v>26080.580282733288</v>
      </c>
      <c r="X70" s="83">
        <v>19318.582647704101</v>
      </c>
      <c r="Y70" s="83">
        <v>18142.799284375993</v>
      </c>
      <c r="Z70" s="83">
        <v>16871.732643999996</v>
      </c>
      <c r="AA70" s="83">
        <v>18432.979999999996</v>
      </c>
      <c r="AB70" s="83">
        <v>17627</v>
      </c>
      <c r="AC70" s="73"/>
      <c r="AD70" s="74" t="s">
        <v>3</v>
      </c>
      <c r="AE70" s="83">
        <v>14</v>
      </c>
      <c r="AF70" s="83">
        <v>63</v>
      </c>
      <c r="AG70" s="83">
        <v>113</v>
      </c>
      <c r="AH70" s="83">
        <v>162</v>
      </c>
      <c r="AI70" s="83">
        <v>198</v>
      </c>
      <c r="AJ70" s="83">
        <v>188</v>
      </c>
      <c r="AK70" s="83">
        <v>158</v>
      </c>
      <c r="AL70" s="83">
        <v>137</v>
      </c>
      <c r="AM70" s="83">
        <v>124</v>
      </c>
      <c r="AN70" s="83">
        <v>130</v>
      </c>
      <c r="AO70" s="83">
        <v>135</v>
      </c>
      <c r="AP70" s="83">
        <v>0</v>
      </c>
      <c r="AQ70" s="73"/>
      <c r="AR70" s="81" t="s">
        <v>78</v>
      </c>
      <c r="AS70" s="82">
        <v>52200.013343673018</v>
      </c>
      <c r="AT70" s="82">
        <v>47900.978619387162</v>
      </c>
      <c r="AU70" s="82">
        <v>54647.864312323836</v>
      </c>
      <c r="AV70" s="82">
        <v>82037.629284063194</v>
      </c>
      <c r="AW70" s="82">
        <v>94765.910364990719</v>
      </c>
      <c r="AX70" s="82">
        <v>89610.115065283564</v>
      </c>
      <c r="AY70" s="82">
        <v>94656.112072703996</v>
      </c>
      <c r="AZ70" s="82">
        <v>100740.60287999999</v>
      </c>
      <c r="BA70" s="82">
        <v>97763.328000000009</v>
      </c>
      <c r="BB70" s="82">
        <v>0</v>
      </c>
      <c r="BC70" s="73"/>
    </row>
    <row r="71" spans="1:55" x14ac:dyDescent="0.25">
      <c r="A71" s="72"/>
      <c r="B71" s="74" t="s">
        <v>4</v>
      </c>
      <c r="C71" s="83">
        <v>0</v>
      </c>
      <c r="D71" s="83">
        <v>1530.6087230228159</v>
      </c>
      <c r="E71" s="83">
        <v>13726.105665569787</v>
      </c>
      <c r="F71" s="83">
        <v>18699.643916959962</v>
      </c>
      <c r="G71" s="83">
        <v>25434.033244028582</v>
      </c>
      <c r="H71" s="83">
        <v>22915.716157718802</v>
      </c>
      <c r="I71" s="83">
        <v>16624.797777770364</v>
      </c>
      <c r="J71" s="83">
        <v>12358.41722029465</v>
      </c>
      <c r="K71" s="83">
        <v>7288.4536653239993</v>
      </c>
      <c r="L71" s="83">
        <v>7474.8859899999989</v>
      </c>
      <c r="M71" s="83">
        <v>9386.3360000000011</v>
      </c>
      <c r="N71" s="83">
        <v>0</v>
      </c>
      <c r="O71" s="73"/>
      <c r="P71" s="74" t="s">
        <v>4</v>
      </c>
      <c r="Q71" s="83">
        <v>0</v>
      </c>
      <c r="R71" s="83">
        <v>0</v>
      </c>
      <c r="S71" s="83">
        <v>4795.2215563034215</v>
      </c>
      <c r="T71" s="83">
        <v>10998.519613779159</v>
      </c>
      <c r="U71" s="83">
        <v>16844.510716450946</v>
      </c>
      <c r="V71" s="83">
        <v>27451.881415305503</v>
      </c>
      <c r="W71" s="83">
        <v>21648.825386815955</v>
      </c>
      <c r="X71" s="83">
        <v>13791.293449667839</v>
      </c>
      <c r="Y71" s="83">
        <v>9005.2011529479987</v>
      </c>
      <c r="Z71" s="83">
        <v>4512.7550779999992</v>
      </c>
      <c r="AA71" s="83">
        <v>7702.4640000000009</v>
      </c>
      <c r="AB71" s="83">
        <v>8101</v>
      </c>
      <c r="AC71" s="73"/>
      <c r="AD71" s="74" t="s">
        <v>4</v>
      </c>
      <c r="AE71" s="83">
        <v>0</v>
      </c>
      <c r="AF71" s="83">
        <v>11</v>
      </c>
      <c r="AG71" s="83">
        <v>88</v>
      </c>
      <c r="AH71" s="83">
        <v>138</v>
      </c>
      <c r="AI71" s="83">
        <v>190</v>
      </c>
      <c r="AJ71" s="83">
        <v>164</v>
      </c>
      <c r="AK71" s="83">
        <v>118</v>
      </c>
      <c r="AL71" s="83">
        <v>84</v>
      </c>
      <c r="AM71" s="83">
        <v>53</v>
      </c>
      <c r="AN71" s="83">
        <v>58</v>
      </c>
      <c r="AO71" s="83">
        <v>71</v>
      </c>
      <c r="AP71" s="83">
        <v>0</v>
      </c>
      <c r="AQ71" s="73"/>
      <c r="AR71" s="81" t="s">
        <v>79</v>
      </c>
      <c r="AS71" s="82">
        <v>78.822217204489249</v>
      </c>
      <c r="AT71" s="82">
        <v>123.38611091580492</v>
      </c>
      <c r="AU71" s="82">
        <v>24659.289784444911</v>
      </c>
      <c r="AV71" s="82">
        <v>20137.473632162259</v>
      </c>
      <c r="AW71" s="82">
        <v>17971.491915935512</v>
      </c>
      <c r="AX71" s="82">
        <v>20308.716441096189</v>
      </c>
      <c r="AY71" s="82">
        <v>20048.199561215995</v>
      </c>
      <c r="AZ71" s="82">
        <v>21618.588671999998</v>
      </c>
      <c r="BA71" s="82">
        <v>21214.207999999999</v>
      </c>
      <c r="BB71" s="82">
        <v>0</v>
      </c>
      <c r="BC71" s="73"/>
    </row>
    <row r="72" spans="1:55" x14ac:dyDescent="0.25">
      <c r="A72" s="72"/>
      <c r="B72" s="74" t="s">
        <v>6</v>
      </c>
      <c r="C72" s="83">
        <v>6347.3092302661889</v>
      </c>
      <c r="D72" s="83">
        <v>9366.0616021771912</v>
      </c>
      <c r="E72" s="83">
        <v>16439.681598302028</v>
      </c>
      <c r="F72" s="83">
        <v>26696.886826352627</v>
      </c>
      <c r="G72" s="83">
        <v>22967.431464990244</v>
      </c>
      <c r="H72" s="83">
        <v>16055.071446167529</v>
      </c>
      <c r="I72" s="83">
        <v>11300.060277696321</v>
      </c>
      <c r="J72" s="83">
        <v>9298.5476216253664</v>
      </c>
      <c r="K72" s="83">
        <v>7463.8796618099968</v>
      </c>
      <c r="L72" s="83">
        <v>7623.6346159999994</v>
      </c>
      <c r="M72" s="83">
        <v>8448.5359999999982</v>
      </c>
      <c r="N72" s="83">
        <v>0</v>
      </c>
      <c r="O72" s="73"/>
      <c r="P72" s="74" t="s">
        <v>6</v>
      </c>
      <c r="Q72" s="83">
        <v>4747.9675117566867</v>
      </c>
      <c r="R72" s="83">
        <v>6726.1873411339684</v>
      </c>
      <c r="S72" s="83">
        <v>9791.7552719582309</v>
      </c>
      <c r="T72" s="83">
        <v>32695.479183644056</v>
      </c>
      <c r="U72" s="83">
        <v>32732.535929282432</v>
      </c>
      <c r="V72" s="83">
        <v>15748.086665854047</v>
      </c>
      <c r="W72" s="83">
        <v>14591.861708384138</v>
      </c>
      <c r="X72" s="83">
        <v>9048.3272620715506</v>
      </c>
      <c r="Y72" s="83">
        <v>8974.3085246359969</v>
      </c>
      <c r="Z72" s="83">
        <v>6766.4572819999994</v>
      </c>
      <c r="AA72" s="83">
        <v>14578.622000000003</v>
      </c>
      <c r="AB72" s="83">
        <v>8215</v>
      </c>
      <c r="AC72" s="73"/>
      <c r="AD72" s="74" t="s">
        <v>6</v>
      </c>
      <c r="AE72" s="83">
        <v>0</v>
      </c>
      <c r="AF72" s="83">
        <v>0</v>
      </c>
      <c r="AG72" s="83">
        <v>11</v>
      </c>
      <c r="AH72" s="83">
        <v>213</v>
      </c>
      <c r="AI72" s="83">
        <v>275</v>
      </c>
      <c r="AJ72" s="83">
        <v>189</v>
      </c>
      <c r="AK72" s="83">
        <v>128</v>
      </c>
      <c r="AL72" s="83">
        <v>115</v>
      </c>
      <c r="AM72" s="83">
        <v>89</v>
      </c>
      <c r="AN72" s="83">
        <v>112</v>
      </c>
      <c r="AO72" s="83">
        <v>101</v>
      </c>
      <c r="AP72" s="83">
        <v>0</v>
      </c>
      <c r="AQ72" s="73"/>
      <c r="AR72" s="81" t="s">
        <v>80</v>
      </c>
      <c r="AS72" s="82">
        <v>113.59672479470508</v>
      </c>
      <c r="AT72" s="82">
        <v>259.2240311900855</v>
      </c>
      <c r="AU72" s="82">
        <v>25052.681781278836</v>
      </c>
      <c r="AV72" s="82">
        <v>25005.21795819786</v>
      </c>
      <c r="AW72" s="82">
        <v>25347.793595752079</v>
      </c>
      <c r="AX72" s="82">
        <v>26910.231773764601</v>
      </c>
      <c r="AY72" s="82">
        <v>25885.217461247994</v>
      </c>
      <c r="AZ72" s="82">
        <v>26497.585152</v>
      </c>
      <c r="BA72" s="82">
        <v>25921.536</v>
      </c>
      <c r="BB72" s="82">
        <v>0</v>
      </c>
      <c r="BC72" s="73"/>
    </row>
    <row r="73" spans="1:55" x14ac:dyDescent="0.25">
      <c r="A73" s="72"/>
      <c r="B73" s="74" t="s">
        <v>7</v>
      </c>
      <c r="C73" s="83">
        <v>72252.452155581719</v>
      </c>
      <c r="D73" s="83">
        <v>68104.93003018896</v>
      </c>
      <c r="E73" s="83">
        <v>63690.834260572061</v>
      </c>
      <c r="F73" s="83">
        <v>71416.677925635042</v>
      </c>
      <c r="G73" s="83">
        <v>71577.508960574371</v>
      </c>
      <c r="H73" s="83">
        <v>67025.242932670779</v>
      </c>
      <c r="I73" s="83">
        <v>76297.988700867703</v>
      </c>
      <c r="J73" s="83">
        <v>91883.608982702761</v>
      </c>
      <c r="K73" s="83">
        <v>103492.51146150798</v>
      </c>
      <c r="L73" s="83">
        <v>104328.433794</v>
      </c>
      <c r="M73" s="83">
        <v>98634.678</v>
      </c>
      <c r="N73" s="83">
        <v>0</v>
      </c>
      <c r="O73" s="73"/>
      <c r="P73" s="74" t="s">
        <v>7</v>
      </c>
      <c r="Q73" s="83">
        <v>76019.540137629665</v>
      </c>
      <c r="R73" s="83">
        <v>69678.117370325373</v>
      </c>
      <c r="S73" s="83">
        <v>60662.388584041728</v>
      </c>
      <c r="T73" s="83">
        <v>59142.099575480381</v>
      </c>
      <c r="U73" s="83">
        <v>58560.000402632329</v>
      </c>
      <c r="V73" s="83">
        <v>59831.798811552391</v>
      </c>
      <c r="W73" s="83">
        <v>61054.398331319251</v>
      </c>
      <c r="X73" s="83">
        <v>72618.885425844332</v>
      </c>
      <c r="Y73" s="83">
        <v>75156.248142326003</v>
      </c>
      <c r="Z73" s="83">
        <v>86721.519092000002</v>
      </c>
      <c r="AA73" s="83">
        <v>84573.930000000008</v>
      </c>
      <c r="AB73" s="83">
        <v>79312</v>
      </c>
      <c r="AC73" s="73"/>
      <c r="AD73" s="74" t="s">
        <v>7</v>
      </c>
      <c r="AE73" s="83">
        <v>570</v>
      </c>
      <c r="AF73" s="83">
        <v>556</v>
      </c>
      <c r="AG73" s="83">
        <v>511</v>
      </c>
      <c r="AH73" s="83">
        <v>551</v>
      </c>
      <c r="AI73" s="83">
        <v>561</v>
      </c>
      <c r="AJ73" s="83">
        <v>544</v>
      </c>
      <c r="AK73" s="83">
        <v>602</v>
      </c>
      <c r="AL73" s="83">
        <v>721</v>
      </c>
      <c r="AM73" s="83">
        <v>813</v>
      </c>
      <c r="AN73" s="83">
        <v>875</v>
      </c>
      <c r="AO73" s="83">
        <v>808</v>
      </c>
      <c r="AP73" s="83">
        <v>0</v>
      </c>
      <c r="AQ73" s="73"/>
      <c r="AR73" s="81" t="s">
        <v>81</v>
      </c>
      <c r="AS73" s="82">
        <v>26490.060731973423</v>
      </c>
      <c r="AT73" s="82">
        <v>27530.950491589825</v>
      </c>
      <c r="AU73" s="82">
        <v>36181.97673444391</v>
      </c>
      <c r="AV73" s="82">
        <v>47604.19627112335</v>
      </c>
      <c r="AW73" s="82">
        <v>44679.655616078177</v>
      </c>
      <c r="AX73" s="82">
        <v>48655.135233985522</v>
      </c>
      <c r="AY73" s="82">
        <v>50445.422364671991</v>
      </c>
      <c r="AZ73" s="82">
        <v>51882.946559999997</v>
      </c>
      <c r="BA73" s="82">
        <v>52265.984000000004</v>
      </c>
      <c r="BB73" s="82">
        <v>0</v>
      </c>
      <c r="BC73" s="73"/>
    </row>
    <row r="74" spans="1:55" x14ac:dyDescent="0.25">
      <c r="A74" s="72"/>
      <c r="B74" s="79" t="s">
        <v>8</v>
      </c>
      <c r="C74" s="84">
        <v>37882.561081579697</v>
      </c>
      <c r="D74" s="84">
        <v>37630.364723592553</v>
      </c>
      <c r="E74" s="84">
        <v>38869.31277962646</v>
      </c>
      <c r="F74" s="84">
        <v>44839.222803044373</v>
      </c>
      <c r="G74" s="84">
        <v>52124.749443151282</v>
      </c>
      <c r="H74" s="84">
        <v>61578.530583324733</v>
      </c>
      <c r="I74" s="84">
        <v>70840.96171641344</v>
      </c>
      <c r="J74" s="84">
        <v>73512.048682368244</v>
      </c>
      <c r="K74" s="84">
        <v>82670.879979220001</v>
      </c>
      <c r="L74" s="84">
        <v>86092.280299999999</v>
      </c>
      <c r="M74" s="84">
        <v>92444.156000000003</v>
      </c>
      <c r="N74" s="83">
        <v>0</v>
      </c>
      <c r="O74" s="73"/>
      <c r="P74" s="79" t="s">
        <v>8</v>
      </c>
      <c r="Q74" s="84">
        <v>47259.796917299158</v>
      </c>
      <c r="R74" s="84">
        <v>36066.248480145536</v>
      </c>
      <c r="S74" s="84">
        <v>37646.286641027669</v>
      </c>
      <c r="T74" s="84">
        <v>40178.865687202509</v>
      </c>
      <c r="U74" s="84">
        <v>43898.208452445979</v>
      </c>
      <c r="V74" s="84">
        <v>63901.730934038009</v>
      </c>
      <c r="W74" s="84">
        <v>68922.592685358235</v>
      </c>
      <c r="X74" s="84">
        <v>79461.234092028899</v>
      </c>
      <c r="Y74" s="84">
        <v>72701.387499675984</v>
      </c>
      <c r="Z74" s="84">
        <v>82832.652136000004</v>
      </c>
      <c r="AA74" s="84">
        <v>91043.707999999999</v>
      </c>
      <c r="AB74" s="84">
        <v>99500</v>
      </c>
      <c r="AC74" s="73"/>
      <c r="AD74" s="79" t="s">
        <v>8</v>
      </c>
      <c r="AE74" s="84">
        <v>507</v>
      </c>
      <c r="AF74" s="84">
        <v>513</v>
      </c>
      <c r="AG74" s="84">
        <v>515</v>
      </c>
      <c r="AH74" s="84">
        <v>536</v>
      </c>
      <c r="AI74" s="84">
        <v>603</v>
      </c>
      <c r="AJ74" s="84">
        <v>676</v>
      </c>
      <c r="AK74" s="84">
        <v>753</v>
      </c>
      <c r="AL74" s="84">
        <v>756</v>
      </c>
      <c r="AM74" s="84">
        <v>817</v>
      </c>
      <c r="AN74" s="84">
        <v>849</v>
      </c>
      <c r="AO74" s="84">
        <v>885</v>
      </c>
      <c r="AP74" s="84">
        <v>0</v>
      </c>
      <c r="AQ74" s="73"/>
      <c r="AR74" s="81" t="s">
        <v>82</v>
      </c>
      <c r="AS74" s="82">
        <v>47948.250215642605</v>
      </c>
      <c r="AT74" s="82">
        <v>43360.59613421934</v>
      </c>
      <c r="AU74" s="82">
        <v>49079.854510982041</v>
      </c>
      <c r="AV74" s="82">
        <v>42387.176920785474</v>
      </c>
      <c r="AW74" s="82">
        <v>41061.812365699698</v>
      </c>
      <c r="AX74" s="82">
        <v>46913.650974268407</v>
      </c>
      <c r="AY74" s="82">
        <v>48652.013647871987</v>
      </c>
      <c r="AZ74" s="82">
        <v>64163.229695999995</v>
      </c>
      <c r="BA74" s="82">
        <v>62511.103999999999</v>
      </c>
      <c r="BB74" s="82">
        <v>0</v>
      </c>
      <c r="BC74" s="73"/>
    </row>
    <row r="75" spans="1:55" x14ac:dyDescent="0.25">
      <c r="A75" s="72"/>
      <c r="B75" s="79" t="s">
        <v>5</v>
      </c>
      <c r="C75" s="84">
        <v>18312.337532824353</v>
      </c>
      <c r="D75" s="84">
        <v>17663.955288069705</v>
      </c>
      <c r="E75" s="84">
        <v>18821.348063953719</v>
      </c>
      <c r="F75" s="84">
        <v>26602.661813836898</v>
      </c>
      <c r="G75" s="84">
        <v>23521.062236789687</v>
      </c>
      <c r="H75" s="84">
        <v>22226.512069492288</v>
      </c>
      <c r="I75" s="84">
        <v>21036.772137129541</v>
      </c>
      <c r="J75" s="84">
        <v>23819.182926494901</v>
      </c>
      <c r="K75" s="84">
        <v>25501.864671555999</v>
      </c>
      <c r="L75" s="84">
        <v>31429.835579999995</v>
      </c>
      <c r="M75" s="82">
        <v>27359.794000000005</v>
      </c>
      <c r="N75" s="82">
        <v>0</v>
      </c>
      <c r="O75" s="73"/>
      <c r="P75" s="79" t="s">
        <v>5</v>
      </c>
      <c r="Q75" s="84">
        <v>29347.545102321052</v>
      </c>
      <c r="R75" s="84">
        <v>21940.946523060491</v>
      </c>
      <c r="S75" s="84">
        <v>20918.6945754066</v>
      </c>
      <c r="T75" s="84">
        <v>19844.867922581121</v>
      </c>
      <c r="U75" s="84">
        <v>21267.078232878575</v>
      </c>
      <c r="V75" s="84">
        <v>25536.715001758905</v>
      </c>
      <c r="W75" s="84">
        <v>13483.922984404804</v>
      </c>
      <c r="X75" s="84">
        <v>30332.766725642392</v>
      </c>
      <c r="Y75" s="84">
        <v>29870.964961395992</v>
      </c>
      <c r="Z75" s="84">
        <v>34464.735604000001</v>
      </c>
      <c r="AA75" s="84">
        <v>32268.655999999999</v>
      </c>
      <c r="AB75" s="84">
        <v>27533</v>
      </c>
      <c r="AC75" s="73"/>
      <c r="AD75" s="79" t="s">
        <v>5</v>
      </c>
      <c r="AE75" s="84">
        <v>5260</v>
      </c>
      <c r="AF75" s="84">
        <v>5055</v>
      </c>
      <c r="AG75" s="84">
        <v>5136</v>
      </c>
      <c r="AH75" s="84">
        <v>5173</v>
      </c>
      <c r="AI75" s="84">
        <v>5064</v>
      </c>
      <c r="AJ75" s="84">
        <v>4955</v>
      </c>
      <c r="AK75" s="84">
        <v>4986</v>
      </c>
      <c r="AL75" s="84">
        <v>5292</v>
      </c>
      <c r="AM75" s="84">
        <v>5162</v>
      </c>
      <c r="AN75" s="84">
        <v>5352</v>
      </c>
      <c r="AO75" s="84">
        <v>5532</v>
      </c>
      <c r="AP75" s="84">
        <v>0</v>
      </c>
      <c r="AQ75" s="73"/>
      <c r="AR75" s="81" t="s">
        <v>83</v>
      </c>
      <c r="AS75" s="82">
        <v>18367.894909152008</v>
      </c>
      <c r="AT75" s="82">
        <v>19850.448082748215</v>
      </c>
      <c r="AU75" s="82">
        <v>23579.98353672104</v>
      </c>
      <c r="AV75" s="82">
        <v>26011.041604131642</v>
      </c>
      <c r="AW75" s="82">
        <v>26963.233094715899</v>
      </c>
      <c r="AX75" s="82">
        <v>27225.203926910966</v>
      </c>
      <c r="AY75" s="82">
        <v>27311.504864255996</v>
      </c>
      <c r="AZ75" s="82">
        <v>29564.531711999996</v>
      </c>
      <c r="BA75" s="82">
        <v>30133.248</v>
      </c>
      <c r="BB75" s="82">
        <v>0</v>
      </c>
      <c r="BC75" s="73"/>
    </row>
    <row r="76" spans="1:55" x14ac:dyDescent="0.25">
      <c r="A76" s="72"/>
      <c r="B76" s="74" t="s">
        <v>157</v>
      </c>
      <c r="C76" s="83">
        <v>36609.657772517159</v>
      </c>
      <c r="D76" s="83">
        <v>37945.569906514669</v>
      </c>
      <c r="E76" s="83">
        <v>36646.359165119989</v>
      </c>
      <c r="F76" s="83">
        <v>41178.130947321595</v>
      </c>
      <c r="G76" s="83">
        <v>46084.461032147577</v>
      </c>
      <c r="H76" s="83">
        <v>48057.071972710328</v>
      </c>
      <c r="I76" s="83">
        <v>37438.953124849577</v>
      </c>
      <c r="J76" s="83">
        <v>37788.884614588991</v>
      </c>
      <c r="K76" s="83">
        <v>43542.05629760999</v>
      </c>
      <c r="L76" s="83">
        <v>44732.671333999991</v>
      </c>
      <c r="M76" s="83">
        <v>47249.490000000005</v>
      </c>
      <c r="N76" s="83">
        <v>0</v>
      </c>
      <c r="O76" s="73"/>
      <c r="P76" s="74" t="s">
        <v>157</v>
      </c>
      <c r="Q76" s="83">
        <v>38015.026121410883</v>
      </c>
      <c r="R76" s="83">
        <v>37044.631051647186</v>
      </c>
      <c r="S76" s="83">
        <v>34314.351321605769</v>
      </c>
      <c r="T76" s="83">
        <v>41136.119795244522</v>
      </c>
      <c r="U76" s="83">
        <v>45682.784238139895</v>
      </c>
      <c r="V76" s="83">
        <v>43880.218446626917</v>
      </c>
      <c r="W76" s="83">
        <v>38628.07208557042</v>
      </c>
      <c r="X76" s="83">
        <v>37402.894463528406</v>
      </c>
      <c r="Y76" s="83">
        <v>32713.086766099997</v>
      </c>
      <c r="Z76" s="83">
        <v>38470.247166000001</v>
      </c>
      <c r="AA76" s="83">
        <v>43468.072</v>
      </c>
      <c r="AB76" s="83">
        <v>40532</v>
      </c>
      <c r="AC76" s="73"/>
      <c r="AD76" s="74" t="s">
        <v>117</v>
      </c>
      <c r="AE76" s="83">
        <v>25042.95</v>
      </c>
      <c r="AF76" s="83">
        <v>24704.273999999998</v>
      </c>
      <c r="AG76" s="83">
        <v>24627.599999999999</v>
      </c>
      <c r="AH76" s="83">
        <v>24610.728000000003</v>
      </c>
      <c r="AI76" s="83">
        <v>24585.66</v>
      </c>
      <c r="AJ76" s="83">
        <v>24590.16</v>
      </c>
      <c r="AK76" s="83">
        <v>24479.928</v>
      </c>
      <c r="AL76" s="83">
        <v>24292.244999999999</v>
      </c>
      <c r="AM76" s="83">
        <v>24029.796000000002</v>
      </c>
      <c r="AN76" s="83">
        <v>24132.507999999998</v>
      </c>
      <c r="AO76" s="83">
        <v>24075.071999999996</v>
      </c>
      <c r="AP76" s="83">
        <v>0</v>
      </c>
      <c r="AQ76" s="73"/>
      <c r="AR76" s="81" t="s">
        <v>84</v>
      </c>
      <c r="AS76" s="82">
        <v>22768.029269567316</v>
      </c>
      <c r="AT76" s="82">
        <v>22264.967115623549</v>
      </c>
      <c r="AU76" s="82">
        <v>22451.363192527966</v>
      </c>
      <c r="AV76" s="82">
        <v>22645.400942737822</v>
      </c>
      <c r="AW76" s="82">
        <v>23616.809841126884</v>
      </c>
      <c r="AX76" s="82">
        <v>30228.726779781111</v>
      </c>
      <c r="AY76" s="82">
        <v>30523.81635993599</v>
      </c>
      <c r="AZ76" s="82">
        <v>31510.923264000001</v>
      </c>
      <c r="BA76" s="82">
        <v>31838.208000000002</v>
      </c>
      <c r="BB76" s="82">
        <v>0</v>
      </c>
      <c r="BC76" s="73"/>
    </row>
    <row r="77" spans="1:55" x14ac:dyDescent="0.25">
      <c r="A77" s="72"/>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81" t="s">
        <v>85</v>
      </c>
      <c r="AS77" s="82">
        <v>0</v>
      </c>
      <c r="AT77" s="82">
        <v>3900.8122772097595</v>
      </c>
      <c r="AU77" s="82">
        <v>3890.2097464688786</v>
      </c>
      <c r="AV77" s="82">
        <v>3125.7904073634595</v>
      </c>
      <c r="AW77" s="82">
        <v>3863.1022836219731</v>
      </c>
      <c r="AX77" s="82">
        <v>3201.3210650849273</v>
      </c>
      <c r="AY77" s="82">
        <v>3445.454628863999</v>
      </c>
      <c r="AZ77" s="82">
        <v>3629.3068800000001</v>
      </c>
      <c r="BA77" s="82">
        <v>3297.28</v>
      </c>
      <c r="BB77" s="82">
        <v>0</v>
      </c>
      <c r="BC77" s="73"/>
    </row>
    <row r="78" spans="1:55" x14ac:dyDescent="0.25">
      <c r="A78" s="72"/>
      <c r="B78" s="75" t="s">
        <v>113</v>
      </c>
      <c r="C78" s="75"/>
      <c r="D78" s="75"/>
      <c r="E78" s="75"/>
      <c r="F78" s="75"/>
      <c r="G78" s="75"/>
      <c r="H78" s="75"/>
      <c r="I78" s="75"/>
      <c r="J78" s="75"/>
      <c r="K78" s="75"/>
      <c r="L78" s="75"/>
      <c r="M78" s="75"/>
      <c r="N78" s="75"/>
      <c r="O78" s="73"/>
      <c r="P78" s="75" t="s">
        <v>114</v>
      </c>
      <c r="Q78" s="75"/>
      <c r="R78" s="75"/>
      <c r="S78" s="75"/>
      <c r="T78" s="75"/>
      <c r="U78" s="75"/>
      <c r="V78" s="75"/>
      <c r="W78" s="75"/>
      <c r="X78" s="75"/>
      <c r="Y78" s="75"/>
      <c r="Z78" s="75"/>
      <c r="AA78" s="75"/>
      <c r="AB78" s="75"/>
      <c r="AC78" s="73"/>
      <c r="AD78" s="75" t="s">
        <v>145</v>
      </c>
      <c r="AE78" s="75"/>
      <c r="AF78" s="75"/>
      <c r="AG78" s="75"/>
      <c r="AH78" s="75"/>
      <c r="AI78" s="75"/>
      <c r="AJ78" s="75"/>
      <c r="AK78" s="75"/>
      <c r="AL78" s="75"/>
      <c r="AM78" s="75"/>
      <c r="AN78" s="75"/>
      <c r="AO78" s="75"/>
      <c r="AP78" s="75"/>
      <c r="AQ78" s="73"/>
      <c r="AR78" s="81" t="s">
        <v>86</v>
      </c>
      <c r="AS78" s="82">
        <v>50207.434058753643</v>
      </c>
      <c r="AT78" s="82">
        <v>55316.59708369393</v>
      </c>
      <c r="AU78" s="82">
        <v>53072.054775148608</v>
      </c>
      <c r="AV78" s="82">
        <v>60080.830683541571</v>
      </c>
      <c r="AW78" s="82">
        <v>56204.650098226914</v>
      </c>
      <c r="AX78" s="82">
        <v>62102.188693739503</v>
      </c>
      <c r="AY78" s="82">
        <v>74544.615733247992</v>
      </c>
      <c r="AZ78" s="82">
        <v>69569.178623999993</v>
      </c>
      <c r="BA78" s="82">
        <v>71120.896000000008</v>
      </c>
      <c r="BB78" s="82">
        <v>0</v>
      </c>
      <c r="BC78" s="73"/>
    </row>
    <row r="79" spans="1:55" x14ac:dyDescent="0.25">
      <c r="A79" s="72"/>
      <c r="B79" s="77" t="s">
        <v>16</v>
      </c>
      <c r="C79" s="77">
        <v>2013</v>
      </c>
      <c r="D79" s="77">
        <v>2014</v>
      </c>
      <c r="E79" s="77">
        <v>2015</v>
      </c>
      <c r="F79" s="77">
        <v>2016</v>
      </c>
      <c r="G79" s="77">
        <v>2017</v>
      </c>
      <c r="H79" s="77">
        <v>2018</v>
      </c>
      <c r="I79" s="77">
        <v>2019</v>
      </c>
      <c r="J79" s="77">
        <v>2020</v>
      </c>
      <c r="K79" s="77">
        <v>2021</v>
      </c>
      <c r="L79" s="77">
        <v>2022</v>
      </c>
      <c r="M79" s="77">
        <v>2023</v>
      </c>
      <c r="N79" s="77">
        <v>2024</v>
      </c>
      <c r="O79" s="73"/>
      <c r="P79" s="77" t="s">
        <v>16</v>
      </c>
      <c r="Q79" s="77">
        <v>2013</v>
      </c>
      <c r="R79" s="77">
        <v>2014</v>
      </c>
      <c r="S79" s="77">
        <v>2015</v>
      </c>
      <c r="T79" s="77">
        <v>2016</v>
      </c>
      <c r="U79" s="77">
        <v>2017</v>
      </c>
      <c r="V79" s="77">
        <v>2018</v>
      </c>
      <c r="W79" s="77">
        <v>2019</v>
      </c>
      <c r="X79" s="77">
        <v>2020</v>
      </c>
      <c r="Y79" s="77">
        <v>2021</v>
      </c>
      <c r="Z79" s="77">
        <v>2022</v>
      </c>
      <c r="AA79" s="77">
        <v>2023</v>
      </c>
      <c r="AB79" s="77">
        <v>2024</v>
      </c>
      <c r="AC79" s="73"/>
      <c r="AD79" s="77" t="s">
        <v>16</v>
      </c>
      <c r="AE79" s="77">
        <v>2013</v>
      </c>
      <c r="AF79" s="77">
        <v>2014</v>
      </c>
      <c r="AG79" s="77">
        <v>2015</v>
      </c>
      <c r="AH79" s="77">
        <v>2016</v>
      </c>
      <c r="AI79" s="77">
        <v>2017</v>
      </c>
      <c r="AJ79" s="77">
        <v>2018</v>
      </c>
      <c r="AK79" s="77">
        <v>2019</v>
      </c>
      <c r="AL79" s="77">
        <v>2020</v>
      </c>
      <c r="AM79" s="77">
        <v>2021</v>
      </c>
      <c r="AN79" s="77">
        <v>2022</v>
      </c>
      <c r="AO79" s="77">
        <v>2023</v>
      </c>
      <c r="AP79" s="77">
        <v>2024</v>
      </c>
      <c r="AQ79" s="73"/>
      <c r="AR79" s="81" t="s">
        <v>87</v>
      </c>
      <c r="AS79" s="82">
        <v>34156.680505363009</v>
      </c>
      <c r="AT79" s="82">
        <v>34128.145486244059</v>
      </c>
      <c r="AU79" s="82">
        <v>35914.111528622518</v>
      </c>
      <c r="AV79" s="82">
        <v>37487.378874165166</v>
      </c>
      <c r="AW79" s="82">
        <v>36276.536117082178</v>
      </c>
      <c r="AX79" s="82">
        <v>37310.762769297398</v>
      </c>
      <c r="AY79" s="82">
        <v>34272.040578048</v>
      </c>
      <c r="AZ79" s="82">
        <v>39081.959423999993</v>
      </c>
      <c r="BA79" s="82">
        <v>42105.856</v>
      </c>
      <c r="BB79" s="82">
        <v>0</v>
      </c>
      <c r="BC79" s="73"/>
    </row>
    <row r="80" spans="1:55" x14ac:dyDescent="0.25">
      <c r="A80" s="72"/>
      <c r="B80" s="79" t="s">
        <v>9</v>
      </c>
      <c r="C80" s="80">
        <v>723347.96979586338</v>
      </c>
      <c r="D80" s="80">
        <v>717913.74358256324</v>
      </c>
      <c r="E80" s="80">
        <v>749066.23549707537</v>
      </c>
      <c r="F80" s="80">
        <v>742955.22129682591</v>
      </c>
      <c r="G80" s="80">
        <v>725610.87033877592</v>
      </c>
      <c r="H80" s="80">
        <v>740984.51348166401</v>
      </c>
      <c r="I80" s="80">
        <v>768352.64662062633</v>
      </c>
      <c r="J80" s="80">
        <v>778436.66063630779</v>
      </c>
      <c r="K80" s="80">
        <v>893220.62854793575</v>
      </c>
      <c r="L80" s="80">
        <v>860701.28526199993</v>
      </c>
      <c r="M80" s="80">
        <v>868971.73200000008</v>
      </c>
      <c r="N80" s="80">
        <v>0</v>
      </c>
      <c r="O80" s="73"/>
      <c r="P80" s="79" t="s">
        <v>9</v>
      </c>
      <c r="Q80" s="80">
        <v>690767.07633821107</v>
      </c>
      <c r="R80" s="80">
        <v>729714.80841851258</v>
      </c>
      <c r="S80" s="80">
        <v>711684.73398462625</v>
      </c>
      <c r="T80" s="80">
        <v>769228.99580583093</v>
      </c>
      <c r="U80" s="80">
        <v>766817.49089002679</v>
      </c>
      <c r="V80" s="80">
        <v>751637.11792276928</v>
      </c>
      <c r="W80" s="80">
        <v>740710.77601013868</v>
      </c>
      <c r="X80" s="80">
        <v>761592.22997432644</v>
      </c>
      <c r="Y80" s="80">
        <v>923418.17272291589</v>
      </c>
      <c r="Z80" s="80">
        <v>926865.53021400003</v>
      </c>
      <c r="AA80" s="80">
        <v>898688.53</v>
      </c>
      <c r="AB80" s="80">
        <v>919766</v>
      </c>
      <c r="AC80" s="73"/>
      <c r="AD80" s="79" t="s">
        <v>9</v>
      </c>
      <c r="AE80" s="80">
        <v>5713</v>
      </c>
      <c r="AF80" s="80">
        <v>5614</v>
      </c>
      <c r="AG80" s="80">
        <v>5414</v>
      </c>
      <c r="AH80" s="80">
        <v>5311</v>
      </c>
      <c r="AI80" s="80">
        <v>5201</v>
      </c>
      <c r="AJ80" s="80">
        <v>5151</v>
      </c>
      <c r="AK80" s="80">
        <v>5208</v>
      </c>
      <c r="AL80" s="80">
        <v>5555</v>
      </c>
      <c r="AM80" s="80">
        <v>5380</v>
      </c>
      <c r="AN80" s="80">
        <v>5303</v>
      </c>
      <c r="AO80" s="80">
        <v>5439</v>
      </c>
      <c r="AP80" s="80">
        <v>0</v>
      </c>
      <c r="AQ80" s="73"/>
      <c r="AR80" s="81" t="s">
        <v>88</v>
      </c>
      <c r="AS80" s="82">
        <v>31541.637534578782</v>
      </c>
      <c r="AT80" s="82">
        <v>32845.609122321053</v>
      </c>
      <c r="AU80" s="82">
        <v>34713.76158956514</v>
      </c>
      <c r="AV80" s="82">
        <v>40545.745938229767</v>
      </c>
      <c r="AW80" s="82">
        <v>43738.950968570913</v>
      </c>
      <c r="AX80" s="82">
        <v>41934.295979817973</v>
      </c>
      <c r="AY80" s="82">
        <v>40476.179791871997</v>
      </c>
      <c r="AZ80" s="82">
        <v>44441.044992000003</v>
      </c>
      <c r="BA80" s="82">
        <v>45579.264000000003</v>
      </c>
      <c r="BB80" s="82">
        <v>0</v>
      </c>
      <c r="BC80" s="73"/>
    </row>
    <row r="81" spans="1:55" x14ac:dyDescent="0.25">
      <c r="A81" s="72"/>
      <c r="B81" s="74" t="s">
        <v>10</v>
      </c>
      <c r="C81" s="83">
        <v>508554.75012661482</v>
      </c>
      <c r="D81" s="83">
        <v>493642.41735899274</v>
      </c>
      <c r="E81" s="83">
        <v>494763.15355187753</v>
      </c>
      <c r="F81" s="83">
        <v>524254.76613260136</v>
      </c>
      <c r="G81" s="83">
        <v>503654.52202910144</v>
      </c>
      <c r="H81" s="83">
        <v>506032.25834231963</v>
      </c>
      <c r="I81" s="83">
        <v>521860.17725280108</v>
      </c>
      <c r="J81" s="83">
        <v>530110.34577723301</v>
      </c>
      <c r="K81" s="83">
        <v>634435.2877946198</v>
      </c>
      <c r="L81" s="83">
        <v>593920.08946399996</v>
      </c>
      <c r="M81" s="83">
        <v>602938.71200000006</v>
      </c>
      <c r="N81" s="83">
        <v>0</v>
      </c>
      <c r="O81" s="73"/>
      <c r="P81" s="74" t="s">
        <v>10</v>
      </c>
      <c r="Q81" s="83">
        <v>487996.38868980395</v>
      </c>
      <c r="R81" s="83">
        <v>523095.58951998863</v>
      </c>
      <c r="S81" s="83">
        <v>484910.11613225698</v>
      </c>
      <c r="T81" s="83">
        <v>482040.88023878523</v>
      </c>
      <c r="U81" s="83">
        <v>542574.17631769576</v>
      </c>
      <c r="V81" s="83">
        <v>510475.80489630031</v>
      </c>
      <c r="W81" s="83">
        <v>506932.96112982137</v>
      </c>
      <c r="X81" s="83">
        <v>535163.00173719192</v>
      </c>
      <c r="Y81" s="83">
        <v>680762.09387292597</v>
      </c>
      <c r="Z81" s="83">
        <v>666847.58129600005</v>
      </c>
      <c r="AA81" s="83">
        <v>607037.94000000006</v>
      </c>
      <c r="AB81" s="83">
        <v>645726</v>
      </c>
      <c r="AC81" s="73"/>
      <c r="AD81" s="74" t="s">
        <v>10</v>
      </c>
      <c r="AE81" s="83">
        <v>5713</v>
      </c>
      <c r="AF81" s="83">
        <v>5614</v>
      </c>
      <c r="AG81" s="83">
        <v>5414</v>
      </c>
      <c r="AH81" s="83">
        <v>5311</v>
      </c>
      <c r="AI81" s="83">
        <v>5201</v>
      </c>
      <c r="AJ81" s="83">
        <v>5151</v>
      </c>
      <c r="AK81" s="83">
        <v>5208</v>
      </c>
      <c r="AL81" s="83">
        <v>5555</v>
      </c>
      <c r="AM81" s="83">
        <v>5380</v>
      </c>
      <c r="AN81" s="83">
        <v>5303</v>
      </c>
      <c r="AO81" s="83">
        <v>5439</v>
      </c>
      <c r="AP81" s="83">
        <v>0</v>
      </c>
      <c r="AQ81" s="73"/>
      <c r="AR81" s="81" t="s">
        <v>89</v>
      </c>
      <c r="AS81" s="82">
        <v>57319.980011205793</v>
      </c>
      <c r="AT81" s="82">
        <v>57706.212497852313</v>
      </c>
      <c r="AU81" s="82">
        <v>61306.388110587053</v>
      </c>
      <c r="AV81" s="82">
        <v>64041.123126817132</v>
      </c>
      <c r="AW81" s="82">
        <v>66333.303151109358</v>
      </c>
      <c r="AX81" s="82">
        <v>72383.395767773167</v>
      </c>
      <c r="AY81" s="82">
        <v>71785.931148287986</v>
      </c>
      <c r="AZ81" s="82">
        <v>59095.738367999991</v>
      </c>
      <c r="BA81" s="82">
        <v>62288.896000000001</v>
      </c>
      <c r="BB81" s="82">
        <v>0</v>
      </c>
      <c r="BC81" s="73"/>
    </row>
    <row r="82" spans="1:55" x14ac:dyDescent="0.25">
      <c r="A82" s="72"/>
      <c r="B82" s="79" t="s">
        <v>11</v>
      </c>
      <c r="C82" s="84">
        <v>214793.21966924862</v>
      </c>
      <c r="D82" s="84">
        <v>224271.3262235705</v>
      </c>
      <c r="E82" s="84">
        <v>254303.08194519783</v>
      </c>
      <c r="F82" s="84">
        <v>218700.45516422458</v>
      </c>
      <c r="G82" s="84">
        <v>221956.34830967442</v>
      </c>
      <c r="H82" s="84">
        <v>234952.25513934443</v>
      </c>
      <c r="I82" s="84">
        <v>246492.46936782519</v>
      </c>
      <c r="J82" s="84">
        <v>248326.31485907477</v>
      </c>
      <c r="K82" s="84">
        <v>258785.34075331598</v>
      </c>
      <c r="L82" s="84">
        <v>266781.19579799997</v>
      </c>
      <c r="M82" s="84">
        <v>266033.02</v>
      </c>
      <c r="N82" s="84">
        <v>0</v>
      </c>
      <c r="O82" s="73"/>
      <c r="P82" s="79" t="s">
        <v>11</v>
      </c>
      <c r="Q82" s="84">
        <v>202770.68764840707</v>
      </c>
      <c r="R82" s="84">
        <v>206619.21889852392</v>
      </c>
      <c r="S82" s="84">
        <v>226774.61785236924</v>
      </c>
      <c r="T82" s="84">
        <v>287188.11556704575</v>
      </c>
      <c r="U82" s="84">
        <v>224243.31457233109</v>
      </c>
      <c r="V82" s="84">
        <v>241161.31302646894</v>
      </c>
      <c r="W82" s="84">
        <v>233777.81488031737</v>
      </c>
      <c r="X82" s="84">
        <v>226429.22823713449</v>
      </c>
      <c r="Y82" s="84">
        <v>242656.07884998998</v>
      </c>
      <c r="Z82" s="84">
        <v>260017.94891800001</v>
      </c>
      <c r="AA82" s="84">
        <v>291650.59000000003</v>
      </c>
      <c r="AB82" s="84">
        <v>274040</v>
      </c>
      <c r="AC82" s="73"/>
      <c r="AD82" s="79" t="s">
        <v>11</v>
      </c>
      <c r="AE82" s="84">
        <v>5713</v>
      </c>
      <c r="AF82" s="84">
        <v>5614</v>
      </c>
      <c r="AG82" s="84">
        <v>5414</v>
      </c>
      <c r="AH82" s="84">
        <v>5311</v>
      </c>
      <c r="AI82" s="84">
        <v>5201</v>
      </c>
      <c r="AJ82" s="84">
        <v>5151</v>
      </c>
      <c r="AK82" s="84">
        <v>5208</v>
      </c>
      <c r="AL82" s="84">
        <v>5555</v>
      </c>
      <c r="AM82" s="84">
        <v>5380</v>
      </c>
      <c r="AN82" s="84">
        <v>5303</v>
      </c>
      <c r="AO82" s="84">
        <v>5439</v>
      </c>
      <c r="AP82" s="84">
        <v>0</v>
      </c>
      <c r="AQ82" s="73"/>
      <c r="AR82" s="81" t="s">
        <v>90</v>
      </c>
      <c r="AS82" s="82">
        <v>8734.1971564092128</v>
      </c>
      <c r="AT82" s="82">
        <v>9618.4567380880217</v>
      </c>
      <c r="AU82" s="82">
        <v>9599.4371876997793</v>
      </c>
      <c r="AV82" s="82">
        <v>11417.756332413204</v>
      </c>
      <c r="AW82" s="82">
        <v>12210.62973508277</v>
      </c>
      <c r="AX82" s="82">
        <v>12580.611291030524</v>
      </c>
      <c r="AY82" s="82">
        <v>13776.543783935997</v>
      </c>
      <c r="AZ82" s="82">
        <v>13344.602111999999</v>
      </c>
      <c r="BA82" s="82">
        <v>14913.536</v>
      </c>
      <c r="BB82" s="82">
        <v>0</v>
      </c>
      <c r="BC82" s="73"/>
    </row>
    <row r="83" spans="1:55" x14ac:dyDescent="0.25">
      <c r="A83" s="72"/>
      <c r="B83" s="74" t="s">
        <v>0</v>
      </c>
      <c r="C83" s="83">
        <v>157425.72074948967</v>
      </c>
      <c r="D83" s="83">
        <v>145674.71639588682</v>
      </c>
      <c r="E83" s="83">
        <v>130531.09623297992</v>
      </c>
      <c r="F83" s="83">
        <v>132886.25534211707</v>
      </c>
      <c r="G83" s="83">
        <v>119498.55173283062</v>
      </c>
      <c r="H83" s="83">
        <v>108941.39833691712</v>
      </c>
      <c r="I83" s="83">
        <v>101678.5895338382</v>
      </c>
      <c r="J83" s="83">
        <v>103201.87251104052</v>
      </c>
      <c r="K83" s="83">
        <v>90199.854822115987</v>
      </c>
      <c r="L83" s="83">
        <v>75081.671573999993</v>
      </c>
      <c r="M83" s="83">
        <v>68182.228000000003</v>
      </c>
      <c r="N83" s="83">
        <v>0</v>
      </c>
      <c r="O83" s="73"/>
      <c r="P83" s="74" t="s">
        <v>0</v>
      </c>
      <c r="Q83" s="83">
        <v>125555.70840545214</v>
      </c>
      <c r="R83" s="83">
        <v>155218.62085968922</v>
      </c>
      <c r="S83" s="83">
        <v>123575.66375754224</v>
      </c>
      <c r="T83" s="83">
        <v>135261.86596021277</v>
      </c>
      <c r="U83" s="83">
        <v>136870.95527988143</v>
      </c>
      <c r="V83" s="83">
        <v>114336.59770986963</v>
      </c>
      <c r="W83" s="83">
        <v>109551.12874561826</v>
      </c>
      <c r="X83" s="83">
        <v>97982.028956581591</v>
      </c>
      <c r="Y83" s="83">
        <v>100905.25384037801</v>
      </c>
      <c r="Z83" s="83">
        <v>95237.645464000001</v>
      </c>
      <c r="AA83" s="83">
        <v>73148.400000000009</v>
      </c>
      <c r="AB83" s="83">
        <v>72498</v>
      </c>
      <c r="AC83" s="73"/>
      <c r="AD83" s="74" t="s">
        <v>0</v>
      </c>
      <c r="AE83" s="83">
        <v>1372</v>
      </c>
      <c r="AF83" s="83">
        <v>1362</v>
      </c>
      <c r="AG83" s="83">
        <v>1210</v>
      </c>
      <c r="AH83" s="83">
        <v>1135</v>
      </c>
      <c r="AI83" s="83">
        <v>1025</v>
      </c>
      <c r="AJ83" s="83">
        <v>963</v>
      </c>
      <c r="AK83" s="83">
        <v>895</v>
      </c>
      <c r="AL83" s="83">
        <v>898</v>
      </c>
      <c r="AM83" s="83">
        <v>781</v>
      </c>
      <c r="AN83" s="83">
        <v>687</v>
      </c>
      <c r="AO83" s="83">
        <v>650</v>
      </c>
      <c r="AP83" s="83">
        <v>0</v>
      </c>
      <c r="AQ83" s="73"/>
      <c r="AR83" s="81" t="s">
        <v>91</v>
      </c>
      <c r="AS83" s="82">
        <v>17148.468842988441</v>
      </c>
      <c r="AT83" s="82">
        <v>15456.091361875231</v>
      </c>
      <c r="AU83" s="82">
        <v>18477.095327077477</v>
      </c>
      <c r="AV83" s="82">
        <v>18271.726033990577</v>
      </c>
      <c r="AW83" s="82">
        <v>29548.8083251762</v>
      </c>
      <c r="AX83" s="82">
        <v>32877.502839005174</v>
      </c>
      <c r="AY83" s="82">
        <v>30009.002563583996</v>
      </c>
      <c r="AZ83" s="82">
        <v>30931.900415999997</v>
      </c>
      <c r="BA83" s="82">
        <v>29233.152000000002</v>
      </c>
      <c r="BB83" s="82">
        <v>0</v>
      </c>
      <c r="BC83" s="73"/>
    </row>
    <row r="84" spans="1:55" x14ac:dyDescent="0.25">
      <c r="A84" s="72"/>
      <c r="B84" s="74" t="s">
        <v>158</v>
      </c>
      <c r="C84" s="83">
        <v>124559.68643850247</v>
      </c>
      <c r="D84" s="83">
        <v>120391.34842940871</v>
      </c>
      <c r="E84" s="83">
        <v>102428.21089706859</v>
      </c>
      <c r="F84" s="83">
        <v>95927.064334170325</v>
      </c>
      <c r="G84" s="83">
        <v>91947.469755575352</v>
      </c>
      <c r="H84" s="83">
        <v>89160.473542865322</v>
      </c>
      <c r="I84" s="83">
        <v>94783.071621996554</v>
      </c>
      <c r="J84" s="83">
        <v>123042.215101312</v>
      </c>
      <c r="K84" s="83">
        <v>114526.69630966199</v>
      </c>
      <c r="L84" s="83">
        <v>74028.659717999995</v>
      </c>
      <c r="M84" s="83">
        <v>73883.010000000009</v>
      </c>
      <c r="N84" s="83">
        <v>0</v>
      </c>
      <c r="O84" s="73"/>
      <c r="P84" s="74" t="s">
        <v>158</v>
      </c>
      <c r="Q84" s="83">
        <v>119155.96379333496</v>
      </c>
      <c r="R84" s="83">
        <v>91869.845777370909</v>
      </c>
      <c r="S84" s="83">
        <v>114617.69865948769</v>
      </c>
      <c r="T84" s="83">
        <v>112088.15437890704</v>
      </c>
      <c r="U84" s="83">
        <v>77343.396758193616</v>
      </c>
      <c r="V84" s="83">
        <v>74262.409128561092</v>
      </c>
      <c r="W84" s="83">
        <v>80694.298704686618</v>
      </c>
      <c r="X84" s="83">
        <v>85496.818459921109</v>
      </c>
      <c r="Y84" s="83">
        <v>122546.64328108799</v>
      </c>
      <c r="Z84" s="83">
        <v>111665.27249799999</v>
      </c>
      <c r="AA84" s="83">
        <v>75024</v>
      </c>
      <c r="AB84" s="83">
        <v>74601</v>
      </c>
      <c r="AC84" s="73"/>
      <c r="AD84" s="74" t="s">
        <v>158</v>
      </c>
      <c r="AE84" s="83">
        <v>819</v>
      </c>
      <c r="AF84" s="83">
        <v>738</v>
      </c>
      <c r="AG84" s="83">
        <v>635</v>
      </c>
      <c r="AH84" s="83">
        <v>600</v>
      </c>
      <c r="AI84" s="83">
        <v>606</v>
      </c>
      <c r="AJ84" s="83">
        <v>601</v>
      </c>
      <c r="AK84" s="83">
        <v>616</v>
      </c>
      <c r="AL84" s="83">
        <v>822</v>
      </c>
      <c r="AM84" s="83">
        <v>719</v>
      </c>
      <c r="AN84" s="83">
        <v>462</v>
      </c>
      <c r="AO84" s="83">
        <v>504</v>
      </c>
      <c r="AP84" s="83">
        <v>0</v>
      </c>
      <c r="AQ84" s="73"/>
      <c r="AR84" s="81" t="s">
        <v>92</v>
      </c>
      <c r="AS84" s="82">
        <v>14580.951032577505</v>
      </c>
      <c r="AT84" s="82">
        <v>16483.931625283953</v>
      </c>
      <c r="AU84" s="82">
        <v>14397.474619170041</v>
      </c>
      <c r="AV84" s="82">
        <v>18997.908600340576</v>
      </c>
      <c r="AW84" s="82">
        <v>19448.496316135228</v>
      </c>
      <c r="AX84" s="82">
        <v>21637.404431843323</v>
      </c>
      <c r="AY84" s="82">
        <v>20977.607255039995</v>
      </c>
      <c r="AZ84" s="82">
        <v>22374.650880000001</v>
      </c>
      <c r="BA84" s="82">
        <v>24344.576000000001</v>
      </c>
      <c r="BB84" s="82">
        <v>0</v>
      </c>
      <c r="BC84" s="73"/>
    </row>
    <row r="85" spans="1:55" x14ac:dyDescent="0.25">
      <c r="A85" s="72"/>
      <c r="B85" s="74" t="s">
        <v>159</v>
      </c>
      <c r="C85" s="83">
        <v>8680.8714387987893</v>
      </c>
      <c r="D85" s="83">
        <v>6539.4585072415694</v>
      </c>
      <c r="E85" s="83">
        <v>4337.5832738601293</v>
      </c>
      <c r="F85" s="83">
        <v>4432.1765441317839</v>
      </c>
      <c r="G85" s="83">
        <v>2851.7874436732686</v>
      </c>
      <c r="H85" s="83">
        <v>2093.0780475919141</v>
      </c>
      <c r="I85" s="83">
        <v>2366.2323934728861</v>
      </c>
      <c r="J85" s="83">
        <v>1601.1858882658858</v>
      </c>
      <c r="K85" s="83">
        <v>1171.7132595479998</v>
      </c>
      <c r="L85" s="83">
        <v>493.33177399999994</v>
      </c>
      <c r="M85" s="83">
        <v>466.81600000000003</v>
      </c>
      <c r="N85" s="83">
        <v>0</v>
      </c>
      <c r="O85" s="73"/>
      <c r="P85" s="74" t="s">
        <v>159</v>
      </c>
      <c r="Q85" s="83">
        <v>9181.5730206263725</v>
      </c>
      <c r="R85" s="83">
        <v>8875.4818832596211</v>
      </c>
      <c r="S85" s="83">
        <v>7483.1161918028092</v>
      </c>
      <c r="T85" s="83">
        <v>5558.0754197974884</v>
      </c>
      <c r="U85" s="83">
        <v>5164.0793692951702</v>
      </c>
      <c r="V85" s="83">
        <v>3808.2392254797323</v>
      </c>
      <c r="W85" s="83">
        <v>2114.1163061277443</v>
      </c>
      <c r="X85" s="83">
        <v>2023.0820998902534</v>
      </c>
      <c r="Y85" s="83">
        <v>2321.3603560159995</v>
      </c>
      <c r="Z85" s="83">
        <v>2293.2971619999998</v>
      </c>
      <c r="AA85" s="83">
        <v>833.6</v>
      </c>
      <c r="AB85" s="83">
        <v>826</v>
      </c>
      <c r="AC85" s="73"/>
      <c r="AD85" s="74" t="s">
        <v>159</v>
      </c>
      <c r="AE85" s="83">
        <v>0</v>
      </c>
      <c r="AF85" s="83">
        <v>0</v>
      </c>
      <c r="AG85" s="83">
        <v>0</v>
      </c>
      <c r="AH85" s="83">
        <v>0</v>
      </c>
      <c r="AI85" s="83">
        <v>0</v>
      </c>
      <c r="AJ85" s="83">
        <v>0</v>
      </c>
      <c r="AK85" s="83">
        <v>0</v>
      </c>
      <c r="AL85" s="83">
        <v>0</v>
      </c>
      <c r="AM85" s="83">
        <v>0</v>
      </c>
      <c r="AN85" s="83">
        <v>0</v>
      </c>
      <c r="AO85" s="83">
        <v>0</v>
      </c>
      <c r="AP85" s="83">
        <v>0</v>
      </c>
      <c r="AQ85" s="73"/>
      <c r="AR85" s="81" t="s">
        <v>93</v>
      </c>
      <c r="AS85" s="82">
        <v>20862.386253623492</v>
      </c>
      <c r="AT85" s="82">
        <v>23407.137628596451</v>
      </c>
      <c r="AU85" s="82">
        <v>24122.438597882363</v>
      </c>
      <c r="AV85" s="82">
        <v>23830.283303662021</v>
      </c>
      <c r="AW85" s="82">
        <v>21505.402074937338</v>
      </c>
      <c r="AX85" s="82">
        <v>25023.623825737723</v>
      </c>
      <c r="AY85" s="82">
        <v>22125.388833791996</v>
      </c>
      <c r="AZ85" s="82">
        <v>22394.437632000001</v>
      </c>
      <c r="BA85" s="82">
        <v>23982.080000000002</v>
      </c>
      <c r="BB85" s="82">
        <v>0</v>
      </c>
      <c r="BC85" s="73"/>
    </row>
    <row r="86" spans="1:55" x14ac:dyDescent="0.25">
      <c r="A86" s="72"/>
      <c r="B86" s="74" t="s">
        <v>1</v>
      </c>
      <c r="C86" s="83">
        <v>21968.109829534747</v>
      </c>
      <c r="D86" s="83">
        <v>26743.937949756095</v>
      </c>
      <c r="E86" s="83">
        <v>28069.840443974284</v>
      </c>
      <c r="F86" s="83">
        <v>27340.437660241925</v>
      </c>
      <c r="G86" s="83">
        <v>24225.527945459158</v>
      </c>
      <c r="H86" s="83">
        <v>22978.159652805291</v>
      </c>
      <c r="I86" s="83">
        <v>22852.350981099389</v>
      </c>
      <c r="J86" s="83">
        <v>24750.496372367841</v>
      </c>
      <c r="K86" s="83">
        <v>23229.049874315999</v>
      </c>
      <c r="L86" s="83">
        <v>20944.662648000001</v>
      </c>
      <c r="M86" s="83">
        <v>21193.237999999998</v>
      </c>
      <c r="N86" s="83">
        <v>0</v>
      </c>
      <c r="O86" s="73"/>
      <c r="P86" s="74" t="s">
        <v>1</v>
      </c>
      <c r="Q86" s="83">
        <v>14918.867289478274</v>
      </c>
      <c r="R86" s="83">
        <v>21743.048515693368</v>
      </c>
      <c r="S86" s="83">
        <v>24693.480131708806</v>
      </c>
      <c r="T86" s="83">
        <v>0</v>
      </c>
      <c r="U86" s="83">
        <v>26984.670580191945</v>
      </c>
      <c r="V86" s="83">
        <v>25647.299291940002</v>
      </c>
      <c r="W86" s="83">
        <v>19472.509011973587</v>
      </c>
      <c r="X86" s="83">
        <v>25633.561049358203</v>
      </c>
      <c r="Y86" s="83">
        <v>26544.490877085998</v>
      </c>
      <c r="Z86" s="83">
        <v>23300.027581999999</v>
      </c>
      <c r="AA86" s="83">
        <v>19798</v>
      </c>
      <c r="AB86" s="83">
        <v>19622</v>
      </c>
      <c r="AC86" s="73"/>
      <c r="AD86" s="74" t="s">
        <v>1</v>
      </c>
      <c r="AE86" s="83">
        <v>119</v>
      </c>
      <c r="AF86" s="83">
        <v>145</v>
      </c>
      <c r="AG86" s="83">
        <v>151</v>
      </c>
      <c r="AH86" s="83">
        <v>146</v>
      </c>
      <c r="AI86" s="83">
        <v>136</v>
      </c>
      <c r="AJ86" s="83">
        <v>133</v>
      </c>
      <c r="AK86" s="83">
        <v>134</v>
      </c>
      <c r="AL86" s="83">
        <v>148</v>
      </c>
      <c r="AM86" s="83">
        <v>140</v>
      </c>
      <c r="AN86" s="83">
        <v>126</v>
      </c>
      <c r="AO86" s="83">
        <v>131</v>
      </c>
      <c r="AP86" s="83">
        <v>0</v>
      </c>
      <c r="AQ86" s="73"/>
      <c r="AR86" s="81" t="s">
        <v>94</v>
      </c>
      <c r="AS86" s="82">
        <v>42586.021145231323</v>
      </c>
      <c r="AT86" s="82">
        <v>46989.732570880537</v>
      </c>
      <c r="AU86" s="82">
        <v>52376.053549980876</v>
      </c>
      <c r="AV86" s="82">
        <v>52813.47851649252</v>
      </c>
      <c r="AW86" s="82">
        <v>49430.050579967734</v>
      </c>
      <c r="AX86" s="82">
        <v>53952.687352433648</v>
      </c>
      <c r="AY86" s="82">
        <v>53057.469413375991</v>
      </c>
      <c r="AZ86" s="82">
        <v>52321.379327999995</v>
      </c>
      <c r="BA86" s="82">
        <v>52205.567999999999</v>
      </c>
      <c r="BB86" s="82">
        <v>0</v>
      </c>
      <c r="BC86" s="73"/>
    </row>
    <row r="87" spans="1:55" x14ac:dyDescent="0.25">
      <c r="A87" s="72"/>
      <c r="B87" s="74" t="s">
        <v>2</v>
      </c>
      <c r="C87" s="83">
        <v>267476.7622892239</v>
      </c>
      <c r="D87" s="83">
        <v>259295.13908212187</v>
      </c>
      <c r="E87" s="83">
        <v>254289.87615965409</v>
      </c>
      <c r="F87" s="83">
        <v>256416.86718039491</v>
      </c>
      <c r="G87" s="83">
        <v>255290.92825484363</v>
      </c>
      <c r="H87" s="83">
        <v>261503.35716044594</v>
      </c>
      <c r="I87" s="83">
        <v>278727.19762573537</v>
      </c>
      <c r="J87" s="83">
        <v>290767.27844545798</v>
      </c>
      <c r="K87" s="83">
        <v>303881.95823991194</v>
      </c>
      <c r="L87" s="83">
        <v>307887.18300600001</v>
      </c>
      <c r="M87" s="83">
        <v>332170.84400000004</v>
      </c>
      <c r="N87" s="83">
        <v>0</v>
      </c>
      <c r="O87" s="73"/>
      <c r="P87" s="74" t="s">
        <v>2</v>
      </c>
      <c r="Q87" s="83">
        <v>275702.48460202751</v>
      </c>
      <c r="R87" s="83">
        <v>270443.33178899583</v>
      </c>
      <c r="S87" s="83">
        <v>268731.04164154152</v>
      </c>
      <c r="T87" s="83">
        <v>259980.61319516198</v>
      </c>
      <c r="U87" s="83">
        <v>255236.74311547604</v>
      </c>
      <c r="V87" s="83">
        <v>250740.28471127333</v>
      </c>
      <c r="W87" s="83">
        <v>262958.79417640722</v>
      </c>
      <c r="X87" s="83">
        <v>287491.97248340608</v>
      </c>
      <c r="Y87" s="83">
        <v>285963.13051079796</v>
      </c>
      <c r="Z87" s="83">
        <v>293406.12971800001</v>
      </c>
      <c r="AA87" s="83">
        <v>296521.94</v>
      </c>
      <c r="AB87" s="83">
        <v>334667</v>
      </c>
      <c r="AC87" s="73"/>
      <c r="AD87" s="74" t="s">
        <v>2</v>
      </c>
      <c r="AE87" s="83">
        <v>2332</v>
      </c>
      <c r="AF87" s="83">
        <v>2214</v>
      </c>
      <c r="AG87" s="83">
        <v>2127</v>
      </c>
      <c r="AH87" s="83">
        <v>2057</v>
      </c>
      <c r="AI87" s="83">
        <v>1992</v>
      </c>
      <c r="AJ87" s="83">
        <v>1973</v>
      </c>
      <c r="AK87" s="83">
        <v>2007</v>
      </c>
      <c r="AL87" s="83">
        <v>2065</v>
      </c>
      <c r="AM87" s="83">
        <v>2143</v>
      </c>
      <c r="AN87" s="83">
        <v>2209</v>
      </c>
      <c r="AO87" s="83">
        <v>2265</v>
      </c>
      <c r="AP87" s="83">
        <v>0</v>
      </c>
      <c r="AQ87" s="73"/>
      <c r="AR87" s="81" t="s">
        <v>95</v>
      </c>
      <c r="AS87" s="82">
        <v>39800.583087255029</v>
      </c>
      <c r="AT87" s="82">
        <v>37970.094664668301</v>
      </c>
      <c r="AU87" s="82">
        <v>33440.561280723698</v>
      </c>
      <c r="AV87" s="82">
        <v>31012.527316055144</v>
      </c>
      <c r="AW87" s="82">
        <v>33678.970444996638</v>
      </c>
      <c r="AX87" s="82">
        <v>38815.749166583802</v>
      </c>
      <c r="AY87" s="82">
        <v>33611.644191743995</v>
      </c>
      <c r="AZ87" s="82">
        <v>37528.178687999993</v>
      </c>
      <c r="BA87" s="82">
        <v>36212.735999999997</v>
      </c>
      <c r="BB87" s="82">
        <v>0</v>
      </c>
      <c r="BC87" s="73"/>
    </row>
    <row r="88" spans="1:55" x14ac:dyDescent="0.25">
      <c r="A88" s="72"/>
      <c r="B88" s="74" t="s">
        <v>156</v>
      </c>
      <c r="C88" s="83">
        <v>0</v>
      </c>
      <c r="D88" s="83">
        <v>0</v>
      </c>
      <c r="E88" s="83">
        <v>0</v>
      </c>
      <c r="F88" s="83">
        <v>0</v>
      </c>
      <c r="G88" s="83">
        <v>0</v>
      </c>
      <c r="H88" s="83">
        <v>0</v>
      </c>
      <c r="I88" s="83">
        <v>0</v>
      </c>
      <c r="J88" s="83">
        <v>3807.1644841528732</v>
      </c>
      <c r="K88" s="83">
        <v>14281.220745375998</v>
      </c>
      <c r="L88" s="83">
        <v>22001.955040000001</v>
      </c>
      <c r="M88" s="83">
        <v>30672.312000000002</v>
      </c>
      <c r="N88" s="83">
        <v>0</v>
      </c>
      <c r="O88" s="73"/>
      <c r="P88" s="74" t="s">
        <v>156</v>
      </c>
      <c r="Q88" s="83">
        <v>0</v>
      </c>
      <c r="R88" s="83">
        <v>0</v>
      </c>
      <c r="S88" s="83">
        <v>0</v>
      </c>
      <c r="T88" s="83">
        <v>0</v>
      </c>
      <c r="U88" s="83">
        <v>0</v>
      </c>
      <c r="V88" s="83">
        <v>0</v>
      </c>
      <c r="W88" s="83">
        <v>0</v>
      </c>
      <c r="X88" s="83">
        <v>0</v>
      </c>
      <c r="Y88" s="83">
        <v>11772.298003179998</v>
      </c>
      <c r="Z88" s="83">
        <v>23422.022857999997</v>
      </c>
      <c r="AA88" s="83">
        <v>33344</v>
      </c>
      <c r="AB88" s="83">
        <v>33156</v>
      </c>
      <c r="AC88" s="73"/>
      <c r="AD88" s="74" t="s">
        <v>156</v>
      </c>
      <c r="AE88" s="83">
        <v>0</v>
      </c>
      <c r="AF88" s="83">
        <v>0</v>
      </c>
      <c r="AG88" s="83">
        <v>0</v>
      </c>
      <c r="AH88" s="83">
        <v>0</v>
      </c>
      <c r="AI88" s="83">
        <v>0</v>
      </c>
      <c r="AJ88" s="83">
        <v>0</v>
      </c>
      <c r="AK88" s="83">
        <v>0</v>
      </c>
      <c r="AL88" s="83">
        <v>25</v>
      </c>
      <c r="AM88" s="83">
        <v>79</v>
      </c>
      <c r="AN88" s="83">
        <v>132</v>
      </c>
      <c r="AO88" s="83">
        <v>179</v>
      </c>
      <c r="AP88" s="83">
        <v>0</v>
      </c>
      <c r="AQ88" s="73"/>
      <c r="AR88" s="81" t="s">
        <v>96</v>
      </c>
      <c r="AS88" s="82">
        <v>42941.880272904535</v>
      </c>
      <c r="AT88" s="82">
        <v>42241.065274625471</v>
      </c>
      <c r="AU88" s="82">
        <v>48148.490552665819</v>
      </c>
      <c r="AV88" s="82">
        <v>55229.665868153243</v>
      </c>
      <c r="AW88" s="82">
        <v>54039.830364797665</v>
      </c>
      <c r="AX88" s="82">
        <v>57957.026159499241</v>
      </c>
      <c r="AY88" s="82">
        <v>59988.466630655988</v>
      </c>
      <c r="AZ88" s="82">
        <v>66297.074687999993</v>
      </c>
      <c r="BA88" s="82">
        <v>70154.240000000005</v>
      </c>
      <c r="BB88" s="82">
        <v>0</v>
      </c>
      <c r="BC88" s="73"/>
    </row>
    <row r="89" spans="1:55" x14ac:dyDescent="0.25">
      <c r="A89" s="72"/>
      <c r="B89" s="74" t="s">
        <v>3</v>
      </c>
      <c r="C89" s="83">
        <v>484.8082799300318</v>
      </c>
      <c r="D89" s="83">
        <v>3739.7601616704856</v>
      </c>
      <c r="E89" s="83">
        <v>11057.806711845238</v>
      </c>
      <c r="F89" s="83">
        <v>16585.402680715215</v>
      </c>
      <c r="G89" s="83">
        <v>18641.926024299373</v>
      </c>
      <c r="H89" s="83">
        <v>20665.075845988718</v>
      </c>
      <c r="I89" s="83">
        <v>22015.851527576913</v>
      </c>
      <c r="J89" s="83">
        <v>22946.216829038087</v>
      </c>
      <c r="K89" s="83">
        <v>19742.596107675992</v>
      </c>
      <c r="L89" s="83">
        <v>17733.190514000002</v>
      </c>
      <c r="M89" s="83">
        <v>18876.871999999999</v>
      </c>
      <c r="N89" s="83">
        <v>0</v>
      </c>
      <c r="O89" s="73"/>
      <c r="P89" s="74" t="s">
        <v>3</v>
      </c>
      <c r="Q89" s="83">
        <v>0</v>
      </c>
      <c r="R89" s="83">
        <v>0</v>
      </c>
      <c r="S89" s="83">
        <v>6843.1528702371579</v>
      </c>
      <c r="T89" s="83">
        <v>11481.287767076326</v>
      </c>
      <c r="U89" s="83">
        <v>23172.392644337269</v>
      </c>
      <c r="V89" s="83">
        <v>19385.391184113774</v>
      </c>
      <c r="W89" s="83">
        <v>22242.241483560312</v>
      </c>
      <c r="X89" s="83">
        <v>19237.794011435599</v>
      </c>
      <c r="Y89" s="83">
        <v>23511.49676174</v>
      </c>
      <c r="Z89" s="83">
        <v>22047.970801999996</v>
      </c>
      <c r="AA89" s="83">
        <v>19277</v>
      </c>
      <c r="AB89" s="83">
        <v>19105</v>
      </c>
      <c r="AC89" s="73"/>
      <c r="AD89" s="74" t="s">
        <v>3</v>
      </c>
      <c r="AE89" s="83">
        <v>3</v>
      </c>
      <c r="AF89" s="83">
        <v>29</v>
      </c>
      <c r="AG89" s="83">
        <v>87</v>
      </c>
      <c r="AH89" s="83">
        <v>113</v>
      </c>
      <c r="AI89" s="83">
        <v>126</v>
      </c>
      <c r="AJ89" s="83">
        <v>137</v>
      </c>
      <c r="AK89" s="83">
        <v>150</v>
      </c>
      <c r="AL89" s="83">
        <v>160</v>
      </c>
      <c r="AM89" s="83">
        <v>139</v>
      </c>
      <c r="AN89" s="83">
        <v>129</v>
      </c>
      <c r="AO89" s="83">
        <v>131</v>
      </c>
      <c r="AP89" s="83">
        <v>0</v>
      </c>
      <c r="AQ89" s="73"/>
      <c r="AR89" s="81" t="s">
        <v>97</v>
      </c>
      <c r="AS89" s="82">
        <v>33517.988715956046</v>
      </c>
      <c r="AT89" s="82">
        <v>36045.724127449321</v>
      </c>
      <c r="AU89" s="82">
        <v>37841.844390600767</v>
      </c>
      <c r="AV89" s="82">
        <v>42419.230641370174</v>
      </c>
      <c r="AW89" s="82">
        <v>38843.580665030757</v>
      </c>
      <c r="AX89" s="82">
        <v>44433.648389597169</v>
      </c>
      <c r="AY89" s="82">
        <v>45065.196214271993</v>
      </c>
      <c r="AZ89" s="82">
        <v>47179.948032</v>
      </c>
      <c r="BA89" s="82">
        <v>49360.896000000001</v>
      </c>
      <c r="BB89" s="82">
        <v>0</v>
      </c>
      <c r="BC89" s="73"/>
    </row>
    <row r="90" spans="1:55" x14ac:dyDescent="0.25">
      <c r="A90" s="72"/>
      <c r="B90" s="74" t="s">
        <v>4</v>
      </c>
      <c r="C90" s="83">
        <v>0</v>
      </c>
      <c r="D90" s="83">
        <v>838.11996758973908</v>
      </c>
      <c r="E90" s="83">
        <v>12041.36388217083</v>
      </c>
      <c r="F90" s="83">
        <v>25612.158879722454</v>
      </c>
      <c r="G90" s="83">
        <v>28901.88216355527</v>
      </c>
      <c r="H90" s="83">
        <v>28889.12834131861</v>
      </c>
      <c r="I90" s="83">
        <v>29813.727789227116</v>
      </c>
      <c r="J90" s="83">
        <v>23720.44125994452</v>
      </c>
      <c r="K90" s="83">
        <v>16141.398293019996</v>
      </c>
      <c r="L90" s="83">
        <v>18696.311114</v>
      </c>
      <c r="M90" s="83">
        <v>19682.338000000003</v>
      </c>
      <c r="N90" s="83">
        <v>0</v>
      </c>
      <c r="O90" s="73"/>
      <c r="P90" s="74" t="s">
        <v>4</v>
      </c>
      <c r="Q90" s="83">
        <v>0</v>
      </c>
      <c r="R90" s="83">
        <v>0</v>
      </c>
      <c r="S90" s="83">
        <v>0</v>
      </c>
      <c r="T90" s="83">
        <v>12739.101660264054</v>
      </c>
      <c r="U90" s="83">
        <v>25151.328169067172</v>
      </c>
      <c r="V90" s="83">
        <v>32198.517298788935</v>
      </c>
      <c r="W90" s="83">
        <v>30797.03769905397</v>
      </c>
      <c r="X90" s="83">
        <v>24366.750350092483</v>
      </c>
      <c r="Y90" s="83">
        <v>24754.925051297996</v>
      </c>
      <c r="Z90" s="83">
        <v>21681.984973999999</v>
      </c>
      <c r="AA90" s="83">
        <v>19798</v>
      </c>
      <c r="AB90" s="83">
        <v>19622</v>
      </c>
      <c r="AC90" s="73"/>
      <c r="AD90" s="74" t="s">
        <v>4</v>
      </c>
      <c r="AE90" s="83">
        <v>0</v>
      </c>
      <c r="AF90" s="83">
        <v>6</v>
      </c>
      <c r="AG90" s="83">
        <v>85</v>
      </c>
      <c r="AH90" s="83">
        <v>183</v>
      </c>
      <c r="AI90" s="83">
        <v>206</v>
      </c>
      <c r="AJ90" s="83">
        <v>210</v>
      </c>
      <c r="AK90" s="83">
        <v>212</v>
      </c>
      <c r="AL90" s="83">
        <v>166</v>
      </c>
      <c r="AM90" s="83">
        <v>115</v>
      </c>
      <c r="AN90" s="83">
        <v>151</v>
      </c>
      <c r="AO90" s="83">
        <v>164</v>
      </c>
      <c r="AP90" s="83">
        <v>0</v>
      </c>
      <c r="AQ90" s="73"/>
      <c r="AR90" s="81" t="s">
        <v>98</v>
      </c>
      <c r="AS90" s="82">
        <v>24897.388284341538</v>
      </c>
      <c r="AT90" s="82">
        <v>25750.341753327793</v>
      </c>
      <c r="AU90" s="82">
        <v>27727.971514733523</v>
      </c>
      <c r="AV90" s="82">
        <v>27509.829366643971</v>
      </c>
      <c r="AW90" s="82">
        <v>28987.437649085532</v>
      </c>
      <c r="AX90" s="82">
        <v>30434.049923982326</v>
      </c>
      <c r="AY90" s="82">
        <v>29508.958015487995</v>
      </c>
      <c r="AZ90" s="82">
        <v>26625.678336000001</v>
      </c>
      <c r="BA90" s="82">
        <v>28580.864000000001</v>
      </c>
      <c r="BB90" s="82">
        <v>0</v>
      </c>
      <c r="BC90" s="73"/>
    </row>
    <row r="91" spans="1:55" x14ac:dyDescent="0.25">
      <c r="A91" s="72"/>
      <c r="B91" s="74" t="s">
        <v>6</v>
      </c>
      <c r="C91" s="83">
        <v>2059.8720412102025</v>
      </c>
      <c r="D91" s="83">
        <v>2541.1412358522643</v>
      </c>
      <c r="E91" s="83">
        <v>2879.7132347362553</v>
      </c>
      <c r="F91" s="83">
        <v>5538.2701623897219</v>
      </c>
      <c r="G91" s="83">
        <v>6019.2622210534482</v>
      </c>
      <c r="H91" s="83">
        <v>5071.0629808601861</v>
      </c>
      <c r="I91" s="83">
        <v>3198.615665977482</v>
      </c>
      <c r="J91" s="83">
        <v>2979.0809624007898</v>
      </c>
      <c r="K91" s="83">
        <v>2646.8362614460002</v>
      </c>
      <c r="L91" s="83">
        <v>4130.717239999999</v>
      </c>
      <c r="M91" s="83">
        <v>6586.482</v>
      </c>
      <c r="N91" s="83">
        <v>0</v>
      </c>
      <c r="O91" s="73"/>
      <c r="P91" s="74" t="s">
        <v>6</v>
      </c>
      <c r="Q91" s="83">
        <v>229.01372025605531</v>
      </c>
      <c r="R91" s="83">
        <v>1485.9320291239076</v>
      </c>
      <c r="S91" s="83">
        <v>1498.5828065380454</v>
      </c>
      <c r="T91" s="83">
        <v>4711.2506257866626</v>
      </c>
      <c r="U91" s="83">
        <v>9465.9082599580252</v>
      </c>
      <c r="V91" s="83">
        <v>10811.910936949786</v>
      </c>
      <c r="W91" s="83">
        <v>4875.38773895549</v>
      </c>
      <c r="X91" s="83">
        <v>5422.9372095227918</v>
      </c>
      <c r="Y91" s="83">
        <v>5397.3834893679987</v>
      </c>
      <c r="Z91" s="83">
        <v>4056.8779939999972</v>
      </c>
      <c r="AA91" s="83">
        <v>5731</v>
      </c>
      <c r="AB91" s="83">
        <v>5680</v>
      </c>
      <c r="AC91" s="73"/>
      <c r="AD91" s="74" t="s">
        <v>6</v>
      </c>
      <c r="AE91" s="83">
        <v>0</v>
      </c>
      <c r="AF91" s="83">
        <v>0</v>
      </c>
      <c r="AG91" s="83">
        <v>4</v>
      </c>
      <c r="AH91" s="83">
        <v>53</v>
      </c>
      <c r="AI91" s="83">
        <v>74</v>
      </c>
      <c r="AJ91" s="83">
        <v>52</v>
      </c>
      <c r="AK91" s="83">
        <v>37</v>
      </c>
      <c r="AL91" s="83">
        <v>41</v>
      </c>
      <c r="AM91" s="83">
        <v>33</v>
      </c>
      <c r="AN91" s="83">
        <v>57</v>
      </c>
      <c r="AO91" s="83">
        <v>87</v>
      </c>
      <c r="AP91" s="83">
        <v>0</v>
      </c>
      <c r="AQ91" s="73"/>
      <c r="AR91" s="81" t="s">
        <v>99</v>
      </c>
      <c r="AS91" s="82">
        <v>29256.952385901601</v>
      </c>
      <c r="AT91" s="82">
        <v>27060.045701305655</v>
      </c>
      <c r="AU91" s="82">
        <v>29095.316916834367</v>
      </c>
      <c r="AV91" s="82">
        <v>33785.726796986877</v>
      </c>
      <c r="AW91" s="82">
        <v>33209.163141316887</v>
      </c>
      <c r="AX91" s="82">
        <v>32144.359465469941</v>
      </c>
      <c r="AY91" s="82">
        <v>30466.849259519993</v>
      </c>
      <c r="AZ91" s="82">
        <v>30117.519359999995</v>
      </c>
      <c r="BA91" s="82">
        <v>34072.576000000001</v>
      </c>
      <c r="BB91" s="82">
        <v>0</v>
      </c>
      <c r="BC91" s="73"/>
    </row>
    <row r="92" spans="1:55" x14ac:dyDescent="0.25">
      <c r="A92" s="72"/>
      <c r="B92" s="74" t="s">
        <v>7</v>
      </c>
      <c r="C92" s="83">
        <v>75497.689201308502</v>
      </c>
      <c r="D92" s="83">
        <v>82306.811789937754</v>
      </c>
      <c r="E92" s="83">
        <v>91834.249795433818</v>
      </c>
      <c r="F92" s="83">
        <v>79556.0385609113</v>
      </c>
      <c r="G92" s="83">
        <v>81814.377518708425</v>
      </c>
      <c r="H92" s="83">
        <v>82976.358169141255</v>
      </c>
      <c r="I92" s="83">
        <v>84271.031332501021</v>
      </c>
      <c r="J92" s="83">
        <v>88289.636733147316</v>
      </c>
      <c r="K92" s="83">
        <v>93199.749692841986</v>
      </c>
      <c r="L92" s="83">
        <v>78715.846637999988</v>
      </c>
      <c r="M92" s="83">
        <v>73179.66</v>
      </c>
      <c r="N92" s="83">
        <v>0</v>
      </c>
      <c r="O92" s="73"/>
      <c r="P92" s="74" t="s">
        <v>7</v>
      </c>
      <c r="Q92" s="83">
        <v>86996.180263913324</v>
      </c>
      <c r="R92" s="83">
        <v>68759.529987205009</v>
      </c>
      <c r="S92" s="83">
        <v>75115.360159917735</v>
      </c>
      <c r="T92" s="83">
        <v>69884.351161589337</v>
      </c>
      <c r="U92" s="83">
        <v>89980.313608968863</v>
      </c>
      <c r="V92" s="83">
        <v>77952.622008579405</v>
      </c>
      <c r="W92" s="83">
        <v>83535.03529883179</v>
      </c>
      <c r="X92" s="83">
        <v>70887.540068034752</v>
      </c>
      <c r="Y92" s="83">
        <v>70634.891327234</v>
      </c>
      <c r="Z92" s="83">
        <v>83026.346390000006</v>
      </c>
      <c r="AA92" s="83">
        <v>79192</v>
      </c>
      <c r="AB92" s="83">
        <v>78483</v>
      </c>
      <c r="AC92" s="73"/>
      <c r="AD92" s="74" t="s">
        <v>7</v>
      </c>
      <c r="AE92" s="83">
        <v>604</v>
      </c>
      <c r="AF92" s="83">
        <v>646</v>
      </c>
      <c r="AG92" s="83">
        <v>675</v>
      </c>
      <c r="AH92" s="83">
        <v>622</v>
      </c>
      <c r="AI92" s="83">
        <v>636</v>
      </c>
      <c r="AJ92" s="83">
        <v>643</v>
      </c>
      <c r="AK92" s="83">
        <v>652</v>
      </c>
      <c r="AL92" s="83">
        <v>744</v>
      </c>
      <c r="AM92" s="83">
        <v>743</v>
      </c>
      <c r="AN92" s="83">
        <v>725</v>
      </c>
      <c r="AO92" s="83">
        <v>677</v>
      </c>
      <c r="AP92" s="83">
        <v>0</v>
      </c>
      <c r="AQ92" s="73"/>
      <c r="AR92" s="81" t="s">
        <v>100</v>
      </c>
      <c r="AS92" s="82">
        <v>12059.799232286854</v>
      </c>
      <c r="AT92" s="82">
        <v>10024.838516241913</v>
      </c>
      <c r="AU92" s="82">
        <v>11968.755368061409</v>
      </c>
      <c r="AV92" s="82">
        <v>14112.479462947898</v>
      </c>
      <c r="AW92" s="82">
        <v>10811.018185373232</v>
      </c>
      <c r="AX92" s="82">
        <v>9040.6682865561579</v>
      </c>
      <c r="AY92" s="82">
        <v>8688.5377597439983</v>
      </c>
      <c r="AZ92" s="82">
        <v>8627.0238719999998</v>
      </c>
      <c r="BA92" s="82">
        <v>8512.5120000000006</v>
      </c>
      <c r="BB92" s="82">
        <v>0</v>
      </c>
      <c r="BC92" s="73"/>
    </row>
    <row r="93" spans="1:55" x14ac:dyDescent="0.25">
      <c r="A93" s="72"/>
      <c r="B93" s="79" t="s">
        <v>8</v>
      </c>
      <c r="C93" s="84">
        <v>28982.312018950943</v>
      </c>
      <c r="D93" s="84">
        <v>25246.157957609266</v>
      </c>
      <c r="E93" s="84">
        <v>25992.819888151189</v>
      </c>
      <c r="F93" s="84">
        <v>31337.198621060568</v>
      </c>
      <c r="G93" s="84">
        <v>32960.761380423159</v>
      </c>
      <c r="H93" s="84">
        <v>40092.6774373956</v>
      </c>
      <c r="I93" s="84">
        <v>47703.336523102684</v>
      </c>
      <c r="J93" s="84">
        <v>52374.599654230369</v>
      </c>
      <c r="K93" s="84">
        <v>59804.818487569995</v>
      </c>
      <c r="L93" s="84">
        <v>66638.314313999988</v>
      </c>
      <c r="M93" s="84">
        <v>70612.171999999991</v>
      </c>
      <c r="N93" s="83">
        <v>0</v>
      </c>
      <c r="O93" s="73"/>
      <c r="P93" s="79" t="s">
        <v>8</v>
      </c>
      <c r="Q93" s="84">
        <v>24890.913077316331</v>
      </c>
      <c r="R93" s="84">
        <v>28050.422705595436</v>
      </c>
      <c r="S93" s="84">
        <v>28136.843070167117</v>
      </c>
      <c r="T93" s="84">
        <v>26259.910828819469</v>
      </c>
      <c r="U93" s="84">
        <v>35799.297023707608</v>
      </c>
      <c r="V93" s="84">
        <v>39778.832012370571</v>
      </c>
      <c r="W93" s="84">
        <v>41487.102817572813</v>
      </c>
      <c r="X93" s="84">
        <v>48837.85268869844</v>
      </c>
      <c r="Y93" s="84">
        <v>53023.886573085998</v>
      </c>
      <c r="Z93" s="84">
        <v>57239.327391999992</v>
      </c>
      <c r="AA93" s="84">
        <v>76066</v>
      </c>
      <c r="AB93" s="84">
        <v>75139</v>
      </c>
      <c r="AC93" s="73"/>
      <c r="AD93" s="79" t="s">
        <v>8</v>
      </c>
      <c r="AE93" s="84">
        <v>306</v>
      </c>
      <c r="AF93" s="84">
        <v>314</v>
      </c>
      <c r="AG93" s="84">
        <v>324</v>
      </c>
      <c r="AH93" s="84">
        <v>341</v>
      </c>
      <c r="AI93" s="84">
        <v>382</v>
      </c>
      <c r="AJ93" s="84">
        <v>428</v>
      </c>
      <c r="AK93" s="84">
        <v>491</v>
      </c>
      <c r="AL93" s="84">
        <v>502</v>
      </c>
      <c r="AM93" s="84">
        <v>560</v>
      </c>
      <c r="AN93" s="84">
        <v>622</v>
      </c>
      <c r="AO93" s="84">
        <v>647</v>
      </c>
      <c r="AP93" s="84">
        <v>0</v>
      </c>
      <c r="AQ93" s="73"/>
      <c r="AR93" s="81" t="s">
        <v>101</v>
      </c>
      <c r="AS93" s="82">
        <v>40627.05721764917</v>
      </c>
      <c r="AT93" s="82">
        <v>38408.171957552855</v>
      </c>
      <c r="AU93" s="82">
        <v>41739.899561507911</v>
      </c>
      <c r="AV93" s="82">
        <v>47452.770073878375</v>
      </c>
      <c r="AW93" s="82">
        <v>43746.581249605144</v>
      </c>
      <c r="AX93" s="82">
        <v>47901.567045058553</v>
      </c>
      <c r="AY93" s="82">
        <v>48648.848808959992</v>
      </c>
      <c r="AZ93" s="82">
        <v>45379.353599999995</v>
      </c>
      <c r="BA93" s="82">
        <v>36835.328000000001</v>
      </c>
      <c r="BB93" s="82">
        <v>0</v>
      </c>
      <c r="BC93" s="73"/>
    </row>
    <row r="94" spans="1:55" x14ac:dyDescent="0.25">
      <c r="A94" s="72"/>
      <c r="B94" s="79" t="s">
        <v>5</v>
      </c>
      <c r="C94" s="84">
        <v>30488.859380318441</v>
      </c>
      <c r="D94" s="84">
        <v>34670.718877212115</v>
      </c>
      <c r="E94" s="84">
        <v>58876.747296348774</v>
      </c>
      <c r="F94" s="84">
        <v>48093.40664293489</v>
      </c>
      <c r="G94" s="84">
        <v>39717.589362672821</v>
      </c>
      <c r="H94" s="84">
        <v>55326.448314110807</v>
      </c>
      <c r="I94" s="84">
        <v>65842.317223644786</v>
      </c>
      <c r="J94" s="84">
        <v>56408.421145692097</v>
      </c>
      <c r="K94" s="84">
        <v>43764.924544717986</v>
      </c>
      <c r="L94" s="84">
        <v>47712.994524000002</v>
      </c>
      <c r="M94" s="82">
        <v>27539.018</v>
      </c>
      <c r="N94" s="82">
        <v>0</v>
      </c>
      <c r="O94" s="73"/>
      <c r="P94" s="79" t="s">
        <v>5</v>
      </c>
      <c r="Q94" s="84">
        <v>53538.527175597963</v>
      </c>
      <c r="R94" s="84">
        <v>55774.903011779228</v>
      </c>
      <c r="S94" s="84">
        <v>43834.688144136191</v>
      </c>
      <c r="T94" s="84">
        <v>42778.755841458289</v>
      </c>
      <c r="U94" s="84">
        <v>46774.497002615899</v>
      </c>
      <c r="V94" s="84">
        <v>49018.376207123794</v>
      </c>
      <c r="W94" s="84">
        <v>43587.384181946036</v>
      </c>
      <c r="X94" s="84">
        <v>66687.653046465581</v>
      </c>
      <c r="Y94" s="84">
        <v>64723.366238101997</v>
      </c>
      <c r="Z94" s="84">
        <v>58908.736431999998</v>
      </c>
      <c r="AA94" s="84">
        <v>60436</v>
      </c>
      <c r="AB94" s="84">
        <v>62767</v>
      </c>
      <c r="AC94" s="73"/>
      <c r="AD94" s="79" t="s">
        <v>5</v>
      </c>
      <c r="AE94" s="84">
        <v>5713</v>
      </c>
      <c r="AF94" s="84">
        <v>5614</v>
      </c>
      <c r="AG94" s="84">
        <v>5414</v>
      </c>
      <c r="AH94" s="84">
        <v>5311</v>
      </c>
      <c r="AI94" s="84">
        <v>5201</v>
      </c>
      <c r="AJ94" s="84">
        <v>5151</v>
      </c>
      <c r="AK94" s="84">
        <v>5208</v>
      </c>
      <c r="AL94" s="84">
        <v>5555</v>
      </c>
      <c r="AM94" s="84">
        <v>5380</v>
      </c>
      <c r="AN94" s="84">
        <v>5303</v>
      </c>
      <c r="AO94" s="84">
        <v>5439</v>
      </c>
      <c r="AP94" s="84">
        <v>0</v>
      </c>
      <c r="AQ94" s="73"/>
      <c r="AR94" s="81" t="s">
        <v>102</v>
      </c>
      <c r="AS94" s="82">
        <v>29375.185711708338</v>
      </c>
      <c r="AT94" s="82">
        <v>29244.772252383664</v>
      </c>
      <c r="AU94" s="82">
        <v>30771.996196787532</v>
      </c>
      <c r="AV94" s="82">
        <v>35085.560431732083</v>
      </c>
      <c r="AW94" s="82">
        <v>42030.858057048434</v>
      </c>
      <c r="AX94" s="82">
        <v>40619.582862759926</v>
      </c>
      <c r="AY94" s="82">
        <v>42703.171439615995</v>
      </c>
      <c r="AZ94" s="82">
        <v>41707.348991999999</v>
      </c>
      <c r="BA94" s="82">
        <v>41504.768000000004</v>
      </c>
      <c r="BB94" s="82">
        <v>0</v>
      </c>
      <c r="BC94" s="73"/>
    </row>
    <row r="95" spans="1:55" x14ac:dyDescent="0.25">
      <c r="A95" s="72"/>
      <c r="B95" s="74" t="s">
        <v>157</v>
      </c>
      <c r="C95" s="83">
        <v>47131.774493352743</v>
      </c>
      <c r="D95" s="83">
        <v>55255.937548119255</v>
      </c>
      <c r="E95" s="83">
        <v>60660.197762476848</v>
      </c>
      <c r="F95" s="83">
        <v>64223.048339545319</v>
      </c>
      <c r="G95" s="83">
        <v>64089.240493752659</v>
      </c>
      <c r="H95" s="83">
        <v>64112.143418877873</v>
      </c>
      <c r="I95" s="83">
        <v>58692.167780502634</v>
      </c>
      <c r="J95" s="83">
        <v>57234.260538658935</v>
      </c>
      <c r="K95" s="83">
        <v>57506.627602787994</v>
      </c>
      <c r="L95" s="83">
        <v>60064.481152</v>
      </c>
      <c r="M95" s="83">
        <v>59256.456000000006</v>
      </c>
      <c r="N95" s="83">
        <v>0</v>
      </c>
      <c r="O95" s="73"/>
      <c r="P95" s="74" t="s">
        <v>157</v>
      </c>
      <c r="Q95" s="83">
        <v>44172.116305344192</v>
      </c>
      <c r="R95" s="83">
        <v>48660.571465363326</v>
      </c>
      <c r="S95" s="83">
        <v>45292.801607878398</v>
      </c>
      <c r="T95" s="83">
        <v>60617.291172701203</v>
      </c>
      <c r="U95" s="83">
        <v>65546.349567616286</v>
      </c>
      <c r="V95" s="83">
        <v>63658.643175232952</v>
      </c>
      <c r="W95" s="83">
        <v>56485.437401472591</v>
      </c>
      <c r="X95" s="83">
        <v>55693.666127594421</v>
      </c>
      <c r="Y95" s="83">
        <v>57482.354823399997</v>
      </c>
      <c r="Z95" s="83">
        <v>57445.863253999996</v>
      </c>
      <c r="AA95" s="83">
        <v>59216.86</v>
      </c>
      <c r="AB95" s="83">
        <v>55170</v>
      </c>
      <c r="AC95" s="73"/>
      <c r="AD95" s="74" t="s">
        <v>117</v>
      </c>
      <c r="AE95" s="83">
        <v>29264.077000000001</v>
      </c>
      <c r="AF95" s="83">
        <v>29302.456000000002</v>
      </c>
      <c r="AG95" s="83">
        <v>29013</v>
      </c>
      <c r="AH95" s="83">
        <v>28837.951999999997</v>
      </c>
      <c r="AI95" s="83">
        <v>28793.907000000003</v>
      </c>
      <c r="AJ95" s="83">
        <v>28832.115000000002</v>
      </c>
      <c r="AK95" s="83">
        <v>29026.341999999997</v>
      </c>
      <c r="AL95" s="83">
        <v>29063.995999999999</v>
      </c>
      <c r="AM95" s="83">
        <v>29684.62</v>
      </c>
      <c r="AN95" s="83">
        <v>29712.221999999998</v>
      </c>
      <c r="AO95" s="83">
        <v>30373.673000000003</v>
      </c>
      <c r="AP95" s="83">
        <v>0</v>
      </c>
      <c r="AQ95" s="73"/>
      <c r="AR95" s="81" t="s">
        <v>103</v>
      </c>
      <c r="AS95" s="82">
        <v>85939.399757953433</v>
      </c>
      <c r="AT95" s="82">
        <v>82680.014140278814</v>
      </c>
      <c r="AU95" s="82">
        <v>58941.553029904448</v>
      </c>
      <c r="AV95" s="82">
        <v>56241.01601763611</v>
      </c>
      <c r="AW95" s="82">
        <v>53927.556229579539</v>
      </c>
      <c r="AX95" s="82">
        <v>59493.187275015145</v>
      </c>
      <c r="AY95" s="82">
        <v>53242.085016575991</v>
      </c>
      <c r="AZ95" s="82">
        <v>58445.899775999991</v>
      </c>
      <c r="BA95" s="82">
        <v>61631.488000000005</v>
      </c>
      <c r="BB95" s="82">
        <v>0</v>
      </c>
      <c r="BC95" s="73"/>
    </row>
    <row r="96" spans="1:55" x14ac:dyDescent="0.25">
      <c r="A96" s="72"/>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81" t="s">
        <v>104</v>
      </c>
      <c r="AS96" s="82">
        <v>-339.63102413110806</v>
      </c>
      <c r="AT96" s="82">
        <v>-452.79306758093549</v>
      </c>
      <c r="AU96" s="82">
        <v>1073.7023731250895</v>
      </c>
      <c r="AV96" s="82">
        <v>450.96268960547786</v>
      </c>
      <c r="AW96" s="82">
        <v>23492.545264283512</v>
      </c>
      <c r="AX96" s="82">
        <v>36012.174506495998</v>
      </c>
      <c r="AY96" s="82">
        <v>37963.297695743997</v>
      </c>
      <c r="AZ96" s="82">
        <v>41592.794111999996</v>
      </c>
      <c r="BA96" s="82">
        <v>41104.383999999998</v>
      </c>
      <c r="BB96" s="82">
        <v>0</v>
      </c>
      <c r="BC96" s="73"/>
    </row>
    <row r="97" spans="1:55" x14ac:dyDescent="0.25">
      <c r="A97" s="72"/>
      <c r="B97" s="75" t="s">
        <v>113</v>
      </c>
      <c r="C97" s="75"/>
      <c r="D97" s="75"/>
      <c r="E97" s="75"/>
      <c r="F97" s="75"/>
      <c r="G97" s="75"/>
      <c r="H97" s="75"/>
      <c r="I97" s="75"/>
      <c r="J97" s="75"/>
      <c r="K97" s="75"/>
      <c r="L97" s="75"/>
      <c r="M97" s="75"/>
      <c r="N97" s="75"/>
      <c r="O97" s="73"/>
      <c r="P97" s="75" t="s">
        <v>114</v>
      </c>
      <c r="Q97" s="75"/>
      <c r="R97" s="75"/>
      <c r="S97" s="75"/>
      <c r="T97" s="75"/>
      <c r="U97" s="75"/>
      <c r="V97" s="75"/>
      <c r="W97" s="75"/>
      <c r="X97" s="75"/>
      <c r="Y97" s="75"/>
      <c r="Z97" s="75"/>
      <c r="AA97" s="75"/>
      <c r="AB97" s="75"/>
      <c r="AC97" s="73"/>
      <c r="AD97" s="75" t="s">
        <v>145</v>
      </c>
      <c r="AE97" s="75"/>
      <c r="AF97" s="75"/>
      <c r="AG97" s="75"/>
      <c r="AH97" s="75"/>
      <c r="AI97" s="75"/>
      <c r="AJ97" s="75"/>
      <c r="AK97" s="75"/>
      <c r="AL97" s="75"/>
      <c r="AM97" s="75"/>
      <c r="AN97" s="75"/>
      <c r="AO97" s="75"/>
      <c r="AP97" s="75"/>
      <c r="AQ97" s="73"/>
      <c r="AR97" s="81" t="s">
        <v>105</v>
      </c>
      <c r="AS97" s="82">
        <v>46611.749973925325</v>
      </c>
      <c r="AT97" s="82">
        <v>42400.674830947755</v>
      </c>
      <c r="AU97" s="82">
        <v>40730.081358808849</v>
      </c>
      <c r="AV97" s="82">
        <v>46419.313910199155</v>
      </c>
      <c r="AW97" s="82">
        <v>49750.522383405885</v>
      </c>
      <c r="AX97" s="82">
        <v>46117.083173990395</v>
      </c>
      <c r="AY97" s="82">
        <v>47618.166269951995</v>
      </c>
      <c r="AZ97" s="82">
        <v>45606.380543999992</v>
      </c>
      <c r="BA97" s="82">
        <v>46016.512000000002</v>
      </c>
      <c r="BB97" s="82">
        <v>0</v>
      </c>
      <c r="BC97" s="73"/>
    </row>
    <row r="98" spans="1:55" x14ac:dyDescent="0.25">
      <c r="A98" s="72"/>
      <c r="B98" s="77" t="s">
        <v>17</v>
      </c>
      <c r="C98" s="77">
        <v>2013</v>
      </c>
      <c r="D98" s="77">
        <v>2014</v>
      </c>
      <c r="E98" s="77">
        <v>2015</v>
      </c>
      <c r="F98" s="77">
        <v>2016</v>
      </c>
      <c r="G98" s="77">
        <v>2017</v>
      </c>
      <c r="H98" s="77">
        <v>2018</v>
      </c>
      <c r="I98" s="77">
        <v>2019</v>
      </c>
      <c r="J98" s="77">
        <v>2020</v>
      </c>
      <c r="K98" s="77">
        <v>2021</v>
      </c>
      <c r="L98" s="77">
        <v>2022</v>
      </c>
      <c r="M98" s="77">
        <v>2023</v>
      </c>
      <c r="N98" s="77">
        <v>2024</v>
      </c>
      <c r="O98" s="73"/>
      <c r="P98" s="77" t="s">
        <v>17</v>
      </c>
      <c r="Q98" s="77">
        <v>2013</v>
      </c>
      <c r="R98" s="77">
        <v>2014</v>
      </c>
      <c r="S98" s="77">
        <v>2015</v>
      </c>
      <c r="T98" s="77">
        <v>2016</v>
      </c>
      <c r="U98" s="77">
        <v>2017</v>
      </c>
      <c r="V98" s="77">
        <v>2018</v>
      </c>
      <c r="W98" s="77">
        <v>2019</v>
      </c>
      <c r="X98" s="77">
        <v>2020</v>
      </c>
      <c r="Y98" s="77">
        <v>2021</v>
      </c>
      <c r="Z98" s="77">
        <v>2022</v>
      </c>
      <c r="AA98" s="77">
        <v>2023</v>
      </c>
      <c r="AB98" s="77">
        <v>2024</v>
      </c>
      <c r="AC98" s="73"/>
      <c r="AD98" s="77" t="s">
        <v>17</v>
      </c>
      <c r="AE98" s="77">
        <v>2013</v>
      </c>
      <c r="AF98" s="77">
        <v>2014</v>
      </c>
      <c r="AG98" s="77">
        <v>2015</v>
      </c>
      <c r="AH98" s="77">
        <v>2016</v>
      </c>
      <c r="AI98" s="77">
        <v>2017</v>
      </c>
      <c r="AJ98" s="77">
        <v>2018</v>
      </c>
      <c r="AK98" s="77">
        <v>2019</v>
      </c>
      <c r="AL98" s="77">
        <v>2020</v>
      </c>
      <c r="AM98" s="77">
        <v>2021</v>
      </c>
      <c r="AN98" s="77">
        <v>2022</v>
      </c>
      <c r="AO98" s="77">
        <v>2023</v>
      </c>
      <c r="AP98" s="77">
        <v>2024</v>
      </c>
      <c r="AQ98" s="73"/>
      <c r="AR98" s="81" t="s">
        <v>106</v>
      </c>
      <c r="AS98" s="82">
        <v>24781.473259040817</v>
      </c>
      <c r="AT98" s="82">
        <v>25860.144072216175</v>
      </c>
      <c r="AU98" s="82">
        <v>19503.725153572865</v>
      </c>
      <c r="AV98" s="82">
        <v>29788.959430287345</v>
      </c>
      <c r="AW98" s="82">
        <v>33041.296958563558</v>
      </c>
      <c r="AX98" s="82">
        <v>32006.760709146616</v>
      </c>
      <c r="AY98" s="82">
        <v>25824.030575615994</v>
      </c>
      <c r="AZ98" s="82">
        <v>24929.224703999997</v>
      </c>
      <c r="BA98" s="82">
        <v>8999.9359999999997</v>
      </c>
      <c r="BB98" s="82">
        <v>0</v>
      </c>
      <c r="BC98" s="73"/>
    </row>
    <row r="99" spans="1:55" x14ac:dyDescent="0.25">
      <c r="A99" s="72"/>
      <c r="B99" s="79" t="s">
        <v>9</v>
      </c>
      <c r="C99" s="80">
        <v>346756.80705393071</v>
      </c>
      <c r="D99" s="80">
        <v>349281.65240397531</v>
      </c>
      <c r="E99" s="80">
        <v>359670.82767695514</v>
      </c>
      <c r="F99" s="80">
        <v>380802.28593157826</v>
      </c>
      <c r="G99" s="80">
        <v>380530.45440056256</v>
      </c>
      <c r="H99" s="80">
        <v>394831.26597091323</v>
      </c>
      <c r="I99" s="80">
        <v>407320.1227751507</v>
      </c>
      <c r="J99" s="80">
        <v>416695.44316458353</v>
      </c>
      <c r="K99" s="80">
        <v>495497.89857770794</v>
      </c>
      <c r="L99" s="80">
        <v>475049.60474400001</v>
      </c>
      <c r="M99" s="80">
        <v>484968.68200000003</v>
      </c>
      <c r="N99" s="80">
        <v>0</v>
      </c>
      <c r="O99" s="73"/>
      <c r="P99" s="79" t="s">
        <v>9</v>
      </c>
      <c r="Q99" s="80">
        <v>349855.37520340615</v>
      </c>
      <c r="R99" s="80">
        <v>364242.7911274425</v>
      </c>
      <c r="S99" s="80">
        <v>353047.24381244351</v>
      </c>
      <c r="T99" s="80">
        <v>384901.37405567028</v>
      </c>
      <c r="U99" s="80">
        <v>392181.43730240973</v>
      </c>
      <c r="V99" s="80">
        <v>394955.68783263129</v>
      </c>
      <c r="W99" s="80">
        <v>399280.9925705081</v>
      </c>
      <c r="X99" s="80">
        <v>420215.35916422616</v>
      </c>
      <c r="Y99" s="80">
        <v>495124.98042165593</v>
      </c>
      <c r="Z99" s="80">
        <v>497371.52985000011</v>
      </c>
      <c r="AA99" s="80">
        <v>479074.08799999993</v>
      </c>
      <c r="AB99" s="80">
        <v>512625</v>
      </c>
      <c r="AC99" s="73"/>
      <c r="AD99" s="79" t="s">
        <v>9</v>
      </c>
      <c r="AE99" s="80">
        <v>2974</v>
      </c>
      <c r="AF99" s="80">
        <v>2952</v>
      </c>
      <c r="AG99" s="80">
        <v>3015</v>
      </c>
      <c r="AH99" s="80">
        <v>3006</v>
      </c>
      <c r="AI99" s="80">
        <v>2970</v>
      </c>
      <c r="AJ99" s="80">
        <v>2992</v>
      </c>
      <c r="AK99" s="80">
        <v>3030</v>
      </c>
      <c r="AL99" s="80">
        <v>3277</v>
      </c>
      <c r="AM99" s="80">
        <v>3192</v>
      </c>
      <c r="AN99" s="80">
        <v>3168</v>
      </c>
      <c r="AO99" s="80">
        <v>3276</v>
      </c>
      <c r="AP99" s="80">
        <v>0</v>
      </c>
      <c r="AQ99" s="73"/>
      <c r="AR99" s="81" t="s">
        <v>107</v>
      </c>
      <c r="AS99" s="82">
        <v>4545.0281420412111</v>
      </c>
      <c r="AT99" s="82">
        <v>4744.1393655792508</v>
      </c>
      <c r="AU99" s="82">
        <v>3959.6977914936756</v>
      </c>
      <c r="AV99" s="82">
        <v>4169.1942774310355</v>
      </c>
      <c r="AW99" s="82">
        <v>4767.8356062535304</v>
      </c>
      <c r="AX99" s="82">
        <v>5352.3766229207031</v>
      </c>
      <c r="AY99" s="82">
        <v>5476.2262640639992</v>
      </c>
      <c r="AZ99" s="82">
        <v>5625.6860159999997</v>
      </c>
      <c r="BA99" s="82">
        <v>7412.7359999999999</v>
      </c>
      <c r="BB99" s="82">
        <v>0</v>
      </c>
      <c r="BC99" s="73"/>
    </row>
    <row r="100" spans="1:55" x14ac:dyDescent="0.25">
      <c r="A100" s="72"/>
      <c r="B100" s="74" t="s">
        <v>10</v>
      </c>
      <c r="C100" s="83">
        <v>247971.80139353601</v>
      </c>
      <c r="D100" s="83">
        <v>242615.42863892458</v>
      </c>
      <c r="E100" s="83">
        <v>243500.62765797137</v>
      </c>
      <c r="F100" s="83">
        <v>275571.07176282891</v>
      </c>
      <c r="G100" s="83">
        <v>270394.27019398537</v>
      </c>
      <c r="H100" s="83">
        <v>274125.48990327836</v>
      </c>
      <c r="I100" s="83">
        <v>275570.82998437196</v>
      </c>
      <c r="J100" s="83">
        <v>271490.21218028077</v>
      </c>
      <c r="K100" s="83">
        <v>333903.5247643289</v>
      </c>
      <c r="L100" s="83">
        <v>318188.29289000004</v>
      </c>
      <c r="M100" s="83">
        <v>334310.07</v>
      </c>
      <c r="N100" s="83">
        <v>0</v>
      </c>
      <c r="O100" s="73"/>
      <c r="P100" s="74" t="s">
        <v>10</v>
      </c>
      <c r="Q100" s="83">
        <v>240065.25913183257</v>
      </c>
      <c r="R100" s="83">
        <v>245269.37235605749</v>
      </c>
      <c r="S100" s="83">
        <v>244072.79722333467</v>
      </c>
      <c r="T100" s="83">
        <v>267604.01686700009</v>
      </c>
      <c r="U100" s="83">
        <v>285888.15741480805</v>
      </c>
      <c r="V100" s="83">
        <v>259657.96001515246</v>
      </c>
      <c r="W100" s="83">
        <v>266658.21186622675</v>
      </c>
      <c r="X100" s="83">
        <v>280035.85459445947</v>
      </c>
      <c r="Y100" s="83">
        <v>343753.30830916396</v>
      </c>
      <c r="Z100" s="83">
        <v>348627.1843860001</v>
      </c>
      <c r="AA100" s="83">
        <v>330714.12799999991</v>
      </c>
      <c r="AB100" s="83">
        <v>349493</v>
      </c>
      <c r="AC100" s="73"/>
      <c r="AD100" s="74" t="s">
        <v>10</v>
      </c>
      <c r="AE100" s="83">
        <v>2974</v>
      </c>
      <c r="AF100" s="83">
        <v>2952</v>
      </c>
      <c r="AG100" s="83">
        <v>3015</v>
      </c>
      <c r="AH100" s="83">
        <v>3006</v>
      </c>
      <c r="AI100" s="83">
        <v>2970</v>
      </c>
      <c r="AJ100" s="83">
        <v>2992</v>
      </c>
      <c r="AK100" s="83">
        <v>3030</v>
      </c>
      <c r="AL100" s="83">
        <v>3277</v>
      </c>
      <c r="AM100" s="83">
        <v>3192</v>
      </c>
      <c r="AN100" s="83">
        <v>3168</v>
      </c>
      <c r="AO100" s="83">
        <v>3276</v>
      </c>
      <c r="AP100" s="83">
        <v>0</v>
      </c>
      <c r="AQ100" s="73"/>
      <c r="AR100" s="81" t="s">
        <v>108</v>
      </c>
      <c r="AS100" s="82">
        <v>48683.151476049177</v>
      </c>
      <c r="AT100" s="82">
        <v>40401.593437577911</v>
      </c>
      <c r="AU100" s="82">
        <v>51574.699482356205</v>
      </c>
      <c r="AV100" s="82">
        <v>52842.216334947763</v>
      </c>
      <c r="AW100" s="82">
        <v>57307.770727748757</v>
      </c>
      <c r="AX100" s="82">
        <v>62750.407834856429</v>
      </c>
      <c r="AY100" s="82">
        <v>62003.414071295985</v>
      </c>
      <c r="AZ100" s="82">
        <v>61804.440576000001</v>
      </c>
      <c r="BA100" s="82">
        <v>63400.959999999999</v>
      </c>
      <c r="BB100" s="82">
        <v>0</v>
      </c>
      <c r="BC100" s="73"/>
    </row>
    <row r="101" spans="1:55" x14ac:dyDescent="0.25">
      <c r="A101" s="72"/>
      <c r="B101" s="79" t="s">
        <v>11</v>
      </c>
      <c r="C101" s="84">
        <v>98785.005660394731</v>
      </c>
      <c r="D101" s="84">
        <v>106666.22376505074</v>
      </c>
      <c r="E101" s="84">
        <v>116170.2000189838</v>
      </c>
      <c r="F101" s="84">
        <v>105231.21416874936</v>
      </c>
      <c r="G101" s="84">
        <v>110136.18420657722</v>
      </c>
      <c r="H101" s="84">
        <v>120705.7760676349</v>
      </c>
      <c r="I101" s="84">
        <v>131749.29279077877</v>
      </c>
      <c r="J101" s="84">
        <v>145205.23098430273</v>
      </c>
      <c r="K101" s="84">
        <v>161594.373813379</v>
      </c>
      <c r="L101" s="84">
        <v>156861.31185399997</v>
      </c>
      <c r="M101" s="84">
        <v>150658.61200000002</v>
      </c>
      <c r="N101" s="84">
        <v>0</v>
      </c>
      <c r="O101" s="73"/>
      <c r="P101" s="79" t="s">
        <v>11</v>
      </c>
      <c r="Q101" s="84">
        <v>109790.11607157359</v>
      </c>
      <c r="R101" s="84">
        <v>118973.41877138504</v>
      </c>
      <c r="S101" s="84">
        <v>108974.44658910886</v>
      </c>
      <c r="T101" s="84">
        <v>117297.3571886702</v>
      </c>
      <c r="U101" s="84">
        <v>106293.27988760166</v>
      </c>
      <c r="V101" s="84">
        <v>135297.72781747882</v>
      </c>
      <c r="W101" s="84">
        <v>132622.78070428135</v>
      </c>
      <c r="X101" s="84">
        <v>140179.50456976669</v>
      </c>
      <c r="Y101" s="84">
        <v>151371.67211249197</v>
      </c>
      <c r="Z101" s="84">
        <v>148744.34546400001</v>
      </c>
      <c r="AA101" s="84">
        <v>148359.96000000002</v>
      </c>
      <c r="AB101" s="84">
        <v>163132</v>
      </c>
      <c r="AC101" s="73"/>
      <c r="AD101" s="79" t="s">
        <v>11</v>
      </c>
      <c r="AE101" s="84">
        <v>2974</v>
      </c>
      <c r="AF101" s="84">
        <v>2952</v>
      </c>
      <c r="AG101" s="84">
        <v>3015</v>
      </c>
      <c r="AH101" s="84">
        <v>3006</v>
      </c>
      <c r="AI101" s="84">
        <v>2970</v>
      </c>
      <c r="AJ101" s="84">
        <v>2992</v>
      </c>
      <c r="AK101" s="84">
        <v>3030</v>
      </c>
      <c r="AL101" s="84">
        <v>3277</v>
      </c>
      <c r="AM101" s="84">
        <v>3192</v>
      </c>
      <c r="AN101" s="84">
        <v>3168</v>
      </c>
      <c r="AO101" s="84">
        <v>3276</v>
      </c>
      <c r="AP101" s="84">
        <v>0</v>
      </c>
      <c r="AQ101" s="73"/>
      <c r="AR101" s="81" t="s">
        <v>109</v>
      </c>
      <c r="AS101" s="82">
        <v>25843.254890795411</v>
      </c>
      <c r="AT101" s="82">
        <v>28960.644602476634</v>
      </c>
      <c r="AU101" s="82">
        <v>160301.07444776845</v>
      </c>
      <c r="AV101" s="82">
        <v>165925.53195636065</v>
      </c>
      <c r="AW101" s="82">
        <v>187591.54926698847</v>
      </c>
      <c r="AX101" s="82">
        <v>190333.47968424342</v>
      </c>
      <c r="AY101" s="82">
        <v>181454.98407321601</v>
      </c>
      <c r="AZ101" s="82">
        <v>245410.91942399996</v>
      </c>
      <c r="BA101" s="82">
        <v>243110.91200000001</v>
      </c>
      <c r="BB101" s="82">
        <v>0</v>
      </c>
      <c r="BC101" s="73"/>
    </row>
    <row r="102" spans="1:55" x14ac:dyDescent="0.25">
      <c r="A102" s="72"/>
      <c r="B102" s="74" t="s">
        <v>0</v>
      </c>
      <c r="C102" s="83">
        <v>42223.059373033837</v>
      </c>
      <c r="D102" s="83">
        <v>32924.378494147059</v>
      </c>
      <c r="E102" s="83">
        <v>35503.724006721684</v>
      </c>
      <c r="F102" s="83">
        <v>40351.771585965471</v>
      </c>
      <c r="G102" s="83">
        <v>36566.487920884159</v>
      </c>
      <c r="H102" s="83">
        <v>37694.649546480905</v>
      </c>
      <c r="I102" s="83">
        <v>34582.266329260128</v>
      </c>
      <c r="J102" s="83">
        <v>31900.290682129729</v>
      </c>
      <c r="K102" s="83">
        <v>28287.717760405998</v>
      </c>
      <c r="L102" s="83">
        <v>24637.695082000002</v>
      </c>
      <c r="M102" s="83">
        <v>23872.22</v>
      </c>
      <c r="N102" s="83">
        <v>0</v>
      </c>
      <c r="O102" s="73"/>
      <c r="P102" s="74" t="s">
        <v>0</v>
      </c>
      <c r="Q102" s="83">
        <v>37669.56580733064</v>
      </c>
      <c r="R102" s="83">
        <v>40476.22075844038</v>
      </c>
      <c r="S102" s="83">
        <v>32523.963253855542</v>
      </c>
      <c r="T102" s="83">
        <v>40257.966684970495</v>
      </c>
      <c r="U102" s="83">
        <v>41596.871348478817</v>
      </c>
      <c r="V102" s="83">
        <v>31407.973348424846</v>
      </c>
      <c r="W102" s="83">
        <v>32759.312660966589</v>
      </c>
      <c r="X102" s="83">
        <v>35898.206113027656</v>
      </c>
      <c r="Y102" s="83">
        <v>30580.392104417999</v>
      </c>
      <c r="Z102" s="83">
        <v>29656.623541999998</v>
      </c>
      <c r="AA102" s="83">
        <v>24284.852000000003</v>
      </c>
      <c r="AB102" s="83">
        <v>22868</v>
      </c>
      <c r="AC102" s="73"/>
      <c r="AD102" s="74" t="s">
        <v>0</v>
      </c>
      <c r="AE102" s="83">
        <v>422</v>
      </c>
      <c r="AF102" s="83">
        <v>409</v>
      </c>
      <c r="AG102" s="83">
        <v>464</v>
      </c>
      <c r="AH102" s="83">
        <v>398</v>
      </c>
      <c r="AI102" s="83">
        <v>331</v>
      </c>
      <c r="AJ102" s="83">
        <v>342</v>
      </c>
      <c r="AK102" s="83">
        <v>305</v>
      </c>
      <c r="AL102" s="83">
        <v>295</v>
      </c>
      <c r="AM102" s="83">
        <v>262</v>
      </c>
      <c r="AN102" s="83">
        <v>240</v>
      </c>
      <c r="AO102" s="83">
        <v>239</v>
      </c>
      <c r="AP102" s="83">
        <v>0</v>
      </c>
      <c r="AQ102" s="73"/>
      <c r="AR102" s="81" t="s">
        <v>110</v>
      </c>
      <c r="AS102" s="82">
        <v>208033.85505745429</v>
      </c>
      <c r="AT102" s="82">
        <v>213284.77853599281</v>
      </c>
      <c r="AU102" s="82">
        <v>196642.20122081757</v>
      </c>
      <c r="AV102" s="82">
        <v>247912.31740777221</v>
      </c>
      <c r="AW102" s="82">
        <v>223313.25494886647</v>
      </c>
      <c r="AX102" s="82">
        <v>250836.08283572423</v>
      </c>
      <c r="AY102" s="82">
        <v>242359.14409574395</v>
      </c>
      <c r="AZ102" s="82">
        <v>245473.40390399998</v>
      </c>
      <c r="BA102" s="82">
        <v>283757.56800000003</v>
      </c>
      <c r="BB102" s="82">
        <v>0</v>
      </c>
      <c r="BC102" s="73"/>
    </row>
    <row r="103" spans="1:55" x14ac:dyDescent="0.25">
      <c r="A103" s="72"/>
      <c r="B103" s="74" t="s">
        <v>158</v>
      </c>
      <c r="C103" s="83">
        <v>58738.890642942439</v>
      </c>
      <c r="D103" s="83">
        <v>57862.48941316054</v>
      </c>
      <c r="E103" s="83">
        <v>50777.158258648269</v>
      </c>
      <c r="F103" s="83">
        <v>42241.613254187068</v>
      </c>
      <c r="G103" s="83">
        <v>36756.371496233238</v>
      </c>
      <c r="H103" s="83">
        <v>37857.967775249963</v>
      </c>
      <c r="I103" s="83">
        <v>36344.735004263181</v>
      </c>
      <c r="J103" s="83">
        <v>52361.134881518956</v>
      </c>
      <c r="K103" s="83">
        <v>46429.41373662799</v>
      </c>
      <c r="L103" s="83">
        <v>23921.775435999996</v>
      </c>
      <c r="M103" s="83">
        <v>30849.452000000001</v>
      </c>
      <c r="N103" s="83">
        <v>0</v>
      </c>
      <c r="O103" s="73"/>
      <c r="P103" s="74" t="s">
        <v>158</v>
      </c>
      <c r="Q103" s="83">
        <v>59688.734433512647</v>
      </c>
      <c r="R103" s="83">
        <v>49837.962790765472</v>
      </c>
      <c r="S103" s="83">
        <v>56525.630620296353</v>
      </c>
      <c r="T103" s="83">
        <v>55437.916280912817</v>
      </c>
      <c r="U103" s="83">
        <v>46181.051932759394</v>
      </c>
      <c r="V103" s="83">
        <v>36712.588954762163</v>
      </c>
      <c r="W103" s="83">
        <v>36504.808710514051</v>
      </c>
      <c r="X103" s="83">
        <v>35692.868329178564</v>
      </c>
      <c r="Y103" s="83">
        <v>55797.603272241999</v>
      </c>
      <c r="Z103" s="83">
        <v>42185.752414000002</v>
      </c>
      <c r="AA103" s="83">
        <v>32811.538</v>
      </c>
      <c r="AB103" s="83">
        <v>28050</v>
      </c>
      <c r="AC103" s="73"/>
      <c r="AD103" s="74" t="s">
        <v>158</v>
      </c>
      <c r="AE103" s="83">
        <v>410</v>
      </c>
      <c r="AF103" s="83">
        <v>368</v>
      </c>
      <c r="AG103" s="83">
        <v>321</v>
      </c>
      <c r="AH103" s="83">
        <v>265</v>
      </c>
      <c r="AI103" s="83">
        <v>236</v>
      </c>
      <c r="AJ103" s="83">
        <v>255</v>
      </c>
      <c r="AK103" s="83">
        <v>243</v>
      </c>
      <c r="AL103" s="83">
        <v>370</v>
      </c>
      <c r="AM103" s="83">
        <v>302</v>
      </c>
      <c r="AN103" s="83">
        <v>150</v>
      </c>
      <c r="AO103" s="83">
        <v>202</v>
      </c>
      <c r="AP103" s="83">
        <v>0</v>
      </c>
      <c r="AQ103" s="73"/>
      <c r="AR103" s="73"/>
      <c r="AS103" s="73"/>
      <c r="AT103" s="73"/>
      <c r="AU103" s="73"/>
      <c r="AV103" s="73"/>
      <c r="AW103" s="73"/>
      <c r="AX103" s="73"/>
      <c r="AY103" s="73"/>
      <c r="AZ103" s="73"/>
      <c r="BA103" s="73"/>
      <c r="BB103" s="73"/>
      <c r="BC103" s="73"/>
    </row>
    <row r="104" spans="1:55" x14ac:dyDescent="0.25">
      <c r="A104" s="72"/>
      <c r="B104" s="74" t="s">
        <v>159</v>
      </c>
      <c r="C104" s="83">
        <v>2421.3508012974239</v>
      </c>
      <c r="D104" s="83">
        <v>2285.422700607684</v>
      </c>
      <c r="E104" s="83">
        <v>2115.3599332086274</v>
      </c>
      <c r="F104" s="83">
        <v>3330.8842003969403</v>
      </c>
      <c r="G104" s="83">
        <v>3599.1889856025073</v>
      </c>
      <c r="H104" s="83">
        <v>3945.4521197107565</v>
      </c>
      <c r="I104" s="83">
        <v>3009.3856775166159</v>
      </c>
      <c r="J104" s="83">
        <v>2728.8606028469753</v>
      </c>
      <c r="K104" s="83">
        <v>1573.3174276039999</v>
      </c>
      <c r="L104" s="83">
        <v>1086.1860100000001</v>
      </c>
      <c r="M104" s="83">
        <v>1078.47</v>
      </c>
      <c r="N104" s="83">
        <v>0</v>
      </c>
      <c r="O104" s="73"/>
      <c r="P104" s="74" t="s">
        <v>159</v>
      </c>
      <c r="Q104" s="83">
        <v>3711.2111371876754</v>
      </c>
      <c r="R104" s="83">
        <v>3708.3507180316128</v>
      </c>
      <c r="S104" s="83">
        <v>2316.4895240962715</v>
      </c>
      <c r="T104" s="83">
        <v>3069.514818545972</v>
      </c>
      <c r="U104" s="83">
        <v>2922.7581968667073</v>
      </c>
      <c r="V104" s="83">
        <v>3537.5926057147221</v>
      </c>
      <c r="W104" s="83">
        <v>3727.4305884134378</v>
      </c>
      <c r="X104" s="83">
        <v>3564.7985753473854</v>
      </c>
      <c r="Y104" s="83">
        <v>3121.2587676659991</v>
      </c>
      <c r="Z104" s="83">
        <v>1716.4949359999998</v>
      </c>
      <c r="AA104" s="83">
        <v>972.18600000000004</v>
      </c>
      <c r="AB104" s="83">
        <v>1332</v>
      </c>
      <c r="AC104" s="73"/>
      <c r="AD104" s="74" t="s">
        <v>159</v>
      </c>
      <c r="AE104" s="83">
        <v>0</v>
      </c>
      <c r="AF104" s="83">
        <v>0</v>
      </c>
      <c r="AG104" s="83">
        <v>0</v>
      </c>
      <c r="AH104" s="83">
        <v>0</v>
      </c>
      <c r="AI104" s="83">
        <v>0</v>
      </c>
      <c r="AJ104" s="83">
        <v>0</v>
      </c>
      <c r="AK104" s="83">
        <v>0</v>
      </c>
      <c r="AL104" s="83">
        <v>0</v>
      </c>
      <c r="AM104" s="83">
        <v>0</v>
      </c>
      <c r="AN104" s="83">
        <v>0</v>
      </c>
      <c r="AO104" s="83">
        <v>0</v>
      </c>
      <c r="AP104" s="83">
        <v>0</v>
      </c>
      <c r="AQ104" s="73"/>
      <c r="AR104" s="76" t="s">
        <v>151</v>
      </c>
      <c r="AS104" s="76"/>
      <c r="AT104" s="76"/>
      <c r="AU104" s="76"/>
      <c r="AV104" s="76"/>
      <c r="AW104" s="76"/>
      <c r="AX104" s="76"/>
      <c r="AY104" s="76"/>
      <c r="AZ104" s="76"/>
      <c r="BA104" s="76"/>
      <c r="BB104" s="76"/>
      <c r="BC104" s="73"/>
    </row>
    <row r="105" spans="1:55" x14ac:dyDescent="0.25">
      <c r="A105" s="72"/>
      <c r="B105" s="74" t="s">
        <v>1</v>
      </c>
      <c r="C105" s="83">
        <v>16669.445664233372</v>
      </c>
      <c r="D105" s="83">
        <v>13336.857042794514</v>
      </c>
      <c r="E105" s="83">
        <v>12168.553245243504</v>
      </c>
      <c r="F105" s="83">
        <v>14174.682742669369</v>
      </c>
      <c r="G105" s="83">
        <v>18256.269184539509</v>
      </c>
      <c r="H105" s="83">
        <v>19084.453073715558</v>
      </c>
      <c r="I105" s="83">
        <v>17001.428340906376</v>
      </c>
      <c r="J105" s="83">
        <v>18196.518255086099</v>
      </c>
      <c r="K105" s="83">
        <v>17883.521868185999</v>
      </c>
      <c r="L105" s="83">
        <v>12907.956307999999</v>
      </c>
      <c r="M105" s="83">
        <v>10602.35</v>
      </c>
      <c r="N105" s="83">
        <v>0</v>
      </c>
      <c r="O105" s="73"/>
      <c r="P105" s="74" t="s">
        <v>1</v>
      </c>
      <c r="Q105" s="83">
        <v>13458.998680927993</v>
      </c>
      <c r="R105" s="83">
        <v>11986.68292330817</v>
      </c>
      <c r="S105" s="83">
        <v>14374.223711849188</v>
      </c>
      <c r="T105" s="83">
        <v>15186.4313165485</v>
      </c>
      <c r="U105" s="83">
        <v>14411.715752626742</v>
      </c>
      <c r="V105" s="83">
        <v>16388.917394758442</v>
      </c>
      <c r="W105" s="83">
        <v>19911.796997270656</v>
      </c>
      <c r="X105" s="83">
        <v>20599.980184073862</v>
      </c>
      <c r="Y105" s="83">
        <v>18754.032001691994</v>
      </c>
      <c r="Z105" s="83">
        <v>17405.729510000001</v>
      </c>
      <c r="AA105" s="83">
        <v>13737.728000000001</v>
      </c>
      <c r="AB105" s="83">
        <v>10298</v>
      </c>
      <c r="AC105" s="73"/>
      <c r="AD105" s="74" t="s">
        <v>1</v>
      </c>
      <c r="AE105" s="83">
        <v>101</v>
      </c>
      <c r="AF105" s="83">
        <v>86</v>
      </c>
      <c r="AG105" s="83">
        <v>78</v>
      </c>
      <c r="AH105" s="83">
        <v>89</v>
      </c>
      <c r="AI105" s="83">
        <v>114</v>
      </c>
      <c r="AJ105" s="83">
        <v>116</v>
      </c>
      <c r="AK105" s="83">
        <v>102</v>
      </c>
      <c r="AL105" s="83">
        <v>110</v>
      </c>
      <c r="AM105" s="83">
        <v>105</v>
      </c>
      <c r="AN105" s="83">
        <v>76</v>
      </c>
      <c r="AO105" s="83">
        <v>64</v>
      </c>
      <c r="AP105" s="83">
        <v>0</v>
      </c>
      <c r="AQ105" s="73"/>
      <c r="AR105" s="78"/>
      <c r="AS105" s="78">
        <v>2011</v>
      </c>
      <c r="AT105" s="78">
        <v>2012</v>
      </c>
      <c r="AU105" s="78">
        <v>2013</v>
      </c>
      <c r="AV105" s="78">
        <v>2014</v>
      </c>
      <c r="AW105" s="78">
        <v>2015</v>
      </c>
      <c r="AX105" s="78">
        <v>2016</v>
      </c>
      <c r="AY105" s="78">
        <v>2017</v>
      </c>
      <c r="AZ105" s="78">
        <v>2018</v>
      </c>
      <c r="BA105" s="78">
        <v>2019</v>
      </c>
      <c r="BB105" s="78">
        <v>2020</v>
      </c>
      <c r="BC105" s="73"/>
    </row>
    <row r="106" spans="1:55" x14ac:dyDescent="0.25">
      <c r="A106" s="72"/>
      <c r="B106" s="74" t="s">
        <v>2</v>
      </c>
      <c r="C106" s="83">
        <v>152294.12397027673</v>
      </c>
      <c r="D106" s="83">
        <v>153320.04649340786</v>
      </c>
      <c r="E106" s="83">
        <v>151193.46468529463</v>
      </c>
      <c r="F106" s="83">
        <v>150812.83404492724</v>
      </c>
      <c r="G106" s="83">
        <v>144763.84538524161</v>
      </c>
      <c r="H106" s="83">
        <v>150650.45529656555</v>
      </c>
      <c r="I106" s="83">
        <v>154775.26657397958</v>
      </c>
      <c r="J106" s="83">
        <v>160154.49488715237</v>
      </c>
      <c r="K106" s="83">
        <v>168492.80804626399</v>
      </c>
      <c r="L106" s="83">
        <v>172574.08937599999</v>
      </c>
      <c r="M106" s="83">
        <v>186905.62400000001</v>
      </c>
      <c r="N106" s="83">
        <v>0</v>
      </c>
      <c r="O106" s="73"/>
      <c r="P106" s="74" t="s">
        <v>2</v>
      </c>
      <c r="Q106" s="83">
        <v>161788.80755269586</v>
      </c>
      <c r="R106" s="83">
        <v>161277.92832379905</v>
      </c>
      <c r="S106" s="83">
        <v>151911.56730934131</v>
      </c>
      <c r="T106" s="83">
        <v>152009.55171980857</v>
      </c>
      <c r="U106" s="83">
        <v>153009.41007161621</v>
      </c>
      <c r="V106" s="83">
        <v>146655.0018679401</v>
      </c>
      <c r="W106" s="83">
        <v>140136.52613733622</v>
      </c>
      <c r="X106" s="83">
        <v>150637.14470896649</v>
      </c>
      <c r="Y106" s="83">
        <v>161419.49947096998</v>
      </c>
      <c r="Z106" s="83">
        <v>176165.45908</v>
      </c>
      <c r="AA106" s="83">
        <v>180511.91200000001</v>
      </c>
      <c r="AB106" s="83">
        <v>199678</v>
      </c>
      <c r="AC106" s="73"/>
      <c r="AD106" s="74" t="s">
        <v>2</v>
      </c>
      <c r="AE106" s="83">
        <v>1285</v>
      </c>
      <c r="AF106" s="83">
        <v>1245</v>
      </c>
      <c r="AG106" s="83">
        <v>1209</v>
      </c>
      <c r="AH106" s="83">
        <v>1181</v>
      </c>
      <c r="AI106" s="83">
        <v>1152</v>
      </c>
      <c r="AJ106" s="83">
        <v>1128</v>
      </c>
      <c r="AK106" s="83">
        <v>1129</v>
      </c>
      <c r="AL106" s="83">
        <v>1157</v>
      </c>
      <c r="AM106" s="83">
        <v>1186</v>
      </c>
      <c r="AN106" s="83">
        <v>1236</v>
      </c>
      <c r="AO106" s="83">
        <v>1288</v>
      </c>
      <c r="AP106" s="83">
        <v>0</v>
      </c>
      <c r="AQ106" s="73"/>
      <c r="AR106" s="81" t="s">
        <v>111</v>
      </c>
      <c r="AS106" s="82">
        <v>3289008.8615404582</v>
      </c>
      <c r="AT106" s="82">
        <v>3470366.8114792793</v>
      </c>
      <c r="AU106" s="82">
        <v>3830686.5112556228</v>
      </c>
      <c r="AV106" s="82">
        <v>3888572.7961176396</v>
      </c>
      <c r="AW106" s="82">
        <v>3979304.9235325945</v>
      </c>
      <c r="AX106" s="82">
        <v>4216492.4395299274</v>
      </c>
      <c r="AY106" s="82">
        <v>4394925.2914974717</v>
      </c>
      <c r="AZ106" s="82">
        <v>4730962.415616001</v>
      </c>
      <c r="BA106" s="82">
        <v>4752073.728000002</v>
      </c>
      <c r="BB106" s="82">
        <v>0</v>
      </c>
      <c r="BC106" s="73"/>
    </row>
    <row r="107" spans="1:55" x14ac:dyDescent="0.25">
      <c r="A107" s="72"/>
      <c r="B107" s="74" t="s">
        <v>156</v>
      </c>
      <c r="C107" s="83">
        <v>0</v>
      </c>
      <c r="D107" s="83">
        <v>0</v>
      </c>
      <c r="E107" s="83">
        <v>0</v>
      </c>
      <c r="F107" s="83">
        <v>0</v>
      </c>
      <c r="G107" s="83">
        <v>0</v>
      </c>
      <c r="H107" s="83">
        <v>0</v>
      </c>
      <c r="I107" s="83">
        <v>0</v>
      </c>
      <c r="J107" s="83">
        <v>1367.7964946013417</v>
      </c>
      <c r="K107" s="83">
        <v>9568.9916196419981</v>
      </c>
      <c r="L107" s="83">
        <v>17604.774433999999</v>
      </c>
      <c r="M107" s="83">
        <v>26381.356</v>
      </c>
      <c r="N107" s="83">
        <v>0</v>
      </c>
      <c r="O107" s="73"/>
      <c r="P107" s="74" t="s">
        <v>156</v>
      </c>
      <c r="Q107" s="83">
        <v>0</v>
      </c>
      <c r="R107" s="83">
        <v>0</v>
      </c>
      <c r="S107" s="83">
        <v>0</v>
      </c>
      <c r="T107" s="83">
        <v>0</v>
      </c>
      <c r="U107" s="83">
        <v>0</v>
      </c>
      <c r="V107" s="83">
        <v>0</v>
      </c>
      <c r="W107" s="83">
        <v>0</v>
      </c>
      <c r="X107" s="83">
        <v>0</v>
      </c>
      <c r="Y107" s="83">
        <v>9624.1570273419966</v>
      </c>
      <c r="Z107" s="83">
        <v>11708.336094</v>
      </c>
      <c r="AA107" s="83">
        <v>19633.364000000001</v>
      </c>
      <c r="AB107" s="83">
        <v>30915</v>
      </c>
      <c r="AC107" s="73"/>
      <c r="AD107" s="74" t="s">
        <v>156</v>
      </c>
      <c r="AE107" s="83">
        <v>0</v>
      </c>
      <c r="AF107" s="83">
        <v>0</v>
      </c>
      <c r="AG107" s="83">
        <v>0</v>
      </c>
      <c r="AH107" s="83">
        <v>0</v>
      </c>
      <c r="AI107" s="83">
        <v>0</v>
      </c>
      <c r="AJ107" s="83">
        <v>0</v>
      </c>
      <c r="AK107" s="83">
        <v>0</v>
      </c>
      <c r="AL107" s="83">
        <v>10</v>
      </c>
      <c r="AM107" s="83">
        <v>58</v>
      </c>
      <c r="AN107" s="83">
        <v>106</v>
      </c>
      <c r="AO107" s="83">
        <v>153</v>
      </c>
      <c r="AP107" s="83">
        <v>0</v>
      </c>
      <c r="AQ107" s="73"/>
      <c r="AR107" s="81" t="s">
        <v>13</v>
      </c>
      <c r="AS107" s="82">
        <v>34030.333127785219</v>
      </c>
      <c r="AT107" s="82">
        <v>35089.198772184594</v>
      </c>
      <c r="AU107" s="82">
        <v>34332.698116848507</v>
      </c>
      <c r="AV107" s="82">
        <v>32477.050756563134</v>
      </c>
      <c r="AW107" s="82">
        <v>32364.382026811512</v>
      </c>
      <c r="AX107" s="82">
        <v>33043.051342706676</v>
      </c>
      <c r="AY107" s="82">
        <v>35774.284114943992</v>
      </c>
      <c r="AZ107" s="82">
        <v>35958.776831999996</v>
      </c>
      <c r="BA107" s="82">
        <v>34161.664000000004</v>
      </c>
      <c r="BB107" s="82">
        <v>0</v>
      </c>
      <c r="BC107" s="73"/>
    </row>
    <row r="108" spans="1:55" x14ac:dyDescent="0.25">
      <c r="A108" s="72"/>
      <c r="B108" s="74" t="s">
        <v>3</v>
      </c>
      <c r="C108" s="83">
        <v>1517.2471827237234</v>
      </c>
      <c r="D108" s="83">
        <v>4016.7062973311213</v>
      </c>
      <c r="E108" s="83">
        <v>6302.8719298739206</v>
      </c>
      <c r="F108" s="83">
        <v>10845.358956492437</v>
      </c>
      <c r="G108" s="83">
        <v>13436.73662535356</v>
      </c>
      <c r="H108" s="83">
        <v>16010.884242940589</v>
      </c>
      <c r="I108" s="83">
        <v>19096.793155730444</v>
      </c>
      <c r="J108" s="83">
        <v>18373.804429119748</v>
      </c>
      <c r="K108" s="83">
        <v>17399.169588579996</v>
      </c>
      <c r="L108" s="83">
        <v>16324.89417</v>
      </c>
      <c r="M108" s="83">
        <v>9986.5280000000021</v>
      </c>
      <c r="N108" s="83">
        <v>0</v>
      </c>
      <c r="O108" s="73"/>
      <c r="P108" s="74" t="s">
        <v>3</v>
      </c>
      <c r="Q108" s="83">
        <v>0</v>
      </c>
      <c r="R108" s="83">
        <v>3861.5720314998293</v>
      </c>
      <c r="S108" s="83">
        <v>7103.4954995313637</v>
      </c>
      <c r="T108" s="83">
        <v>11963.57579292119</v>
      </c>
      <c r="U108" s="83">
        <v>13615.783172829126</v>
      </c>
      <c r="V108" s="83">
        <v>14616.661699016862</v>
      </c>
      <c r="W108" s="83">
        <v>16206.319374285911</v>
      </c>
      <c r="X108" s="83">
        <v>20408.107172936183</v>
      </c>
      <c r="Y108" s="83">
        <v>20328.452737449999</v>
      </c>
      <c r="Z108" s="83">
        <v>17872.307933999989</v>
      </c>
      <c r="AA108" s="83">
        <v>17766.100000000002</v>
      </c>
      <c r="AB108" s="83">
        <v>11516</v>
      </c>
      <c r="AC108" s="73"/>
      <c r="AD108" s="74" t="s">
        <v>3</v>
      </c>
      <c r="AE108" s="83">
        <v>12</v>
      </c>
      <c r="AF108" s="83">
        <v>32</v>
      </c>
      <c r="AG108" s="83">
        <v>52</v>
      </c>
      <c r="AH108" s="83">
        <v>76</v>
      </c>
      <c r="AI108" s="83">
        <v>94</v>
      </c>
      <c r="AJ108" s="83">
        <v>111</v>
      </c>
      <c r="AK108" s="83">
        <v>135</v>
      </c>
      <c r="AL108" s="83">
        <v>135</v>
      </c>
      <c r="AM108" s="83">
        <v>125</v>
      </c>
      <c r="AN108" s="83">
        <v>119</v>
      </c>
      <c r="AO108" s="83">
        <v>73</v>
      </c>
      <c r="AP108" s="83">
        <v>0</v>
      </c>
      <c r="AQ108" s="73"/>
      <c r="AR108" s="81" t="s">
        <v>14</v>
      </c>
      <c r="AS108" s="82">
        <v>10306.004899486968</v>
      </c>
      <c r="AT108" s="82">
        <v>8623.443972078916</v>
      </c>
      <c r="AU108" s="82">
        <v>10547.612769812338</v>
      </c>
      <c r="AV108" s="82">
        <v>10122.343900507271</v>
      </c>
      <c r="AW108" s="82">
        <v>11569.686128206438</v>
      </c>
      <c r="AX108" s="82">
        <v>13636.251749698557</v>
      </c>
      <c r="AY108" s="82">
        <v>14671.138249727997</v>
      </c>
      <c r="AZ108" s="82">
        <v>14034.014207999999</v>
      </c>
      <c r="BA108" s="82">
        <v>18429.952000000001</v>
      </c>
      <c r="BB108" s="82">
        <v>0</v>
      </c>
      <c r="BC108" s="73"/>
    </row>
    <row r="109" spans="1:55" x14ac:dyDescent="0.25">
      <c r="A109" s="72"/>
      <c r="B109" s="74" t="s">
        <v>4</v>
      </c>
      <c r="C109" s="83">
        <v>0</v>
      </c>
      <c r="D109" s="83">
        <v>491.07338404352396</v>
      </c>
      <c r="E109" s="83">
        <v>5340.8578382697206</v>
      </c>
      <c r="F109" s="83">
        <v>8916.3268849760661</v>
      </c>
      <c r="G109" s="83">
        <v>9058.1061893261849</v>
      </c>
      <c r="H109" s="83">
        <v>10802.608367849378</v>
      </c>
      <c r="I109" s="83">
        <v>12856.205379178127</v>
      </c>
      <c r="J109" s="83">
        <v>13819.345059483287</v>
      </c>
      <c r="K109" s="83">
        <v>13351.131971553999</v>
      </c>
      <c r="L109" s="83">
        <v>17429.272457999999</v>
      </c>
      <c r="M109" s="83">
        <v>18721.614000000001</v>
      </c>
      <c r="N109" s="83">
        <v>0</v>
      </c>
      <c r="O109" s="73"/>
      <c r="P109" s="74" t="s">
        <v>4</v>
      </c>
      <c r="Q109" s="83">
        <v>0</v>
      </c>
      <c r="R109" s="83">
        <v>0</v>
      </c>
      <c r="S109" s="83">
        <v>8641.573950391974</v>
      </c>
      <c r="T109" s="83">
        <v>10925.300177301962</v>
      </c>
      <c r="U109" s="83">
        <v>10722.767905723984</v>
      </c>
      <c r="V109" s="83">
        <v>10181.661880397109</v>
      </c>
      <c r="W109" s="83">
        <v>10146.386209073878</v>
      </c>
      <c r="X109" s="83">
        <v>12940.768640063394</v>
      </c>
      <c r="Y109" s="83">
        <v>11760.161613485996</v>
      </c>
      <c r="Z109" s="83">
        <v>18212.610546000004</v>
      </c>
      <c r="AA109" s="83">
        <v>12838.482</v>
      </c>
      <c r="AB109" s="83">
        <v>19400</v>
      </c>
      <c r="AC109" s="73"/>
      <c r="AD109" s="74" t="s">
        <v>4</v>
      </c>
      <c r="AE109" s="83">
        <v>0</v>
      </c>
      <c r="AF109" s="83">
        <v>3</v>
      </c>
      <c r="AG109" s="83">
        <v>35</v>
      </c>
      <c r="AH109" s="83">
        <v>61</v>
      </c>
      <c r="AI109" s="83">
        <v>66</v>
      </c>
      <c r="AJ109" s="83">
        <v>77</v>
      </c>
      <c r="AK109" s="83">
        <v>96</v>
      </c>
      <c r="AL109" s="83">
        <v>99</v>
      </c>
      <c r="AM109" s="83">
        <v>98</v>
      </c>
      <c r="AN109" s="83">
        <v>136</v>
      </c>
      <c r="AO109" s="83">
        <v>149</v>
      </c>
      <c r="AP109" s="83">
        <v>0</v>
      </c>
      <c r="AQ109" s="73"/>
      <c r="AR109" s="81" t="s">
        <v>15</v>
      </c>
      <c r="AS109" s="82">
        <v>33587.537731136472</v>
      </c>
      <c r="AT109" s="82">
        <v>33036.914193374003</v>
      </c>
      <c r="AU109" s="82">
        <v>34756.351036515822</v>
      </c>
      <c r="AV109" s="82">
        <v>32785.429654602172</v>
      </c>
      <c r="AW109" s="82">
        <v>33936.219919865376</v>
      </c>
      <c r="AX109" s="82">
        <v>36251.897339778036</v>
      </c>
      <c r="AY109" s="82">
        <v>40732.531743743995</v>
      </c>
      <c r="AZ109" s="82">
        <v>41968.742400000003</v>
      </c>
      <c r="BA109" s="82">
        <v>32954.368000000002</v>
      </c>
      <c r="BB109" s="82">
        <v>0</v>
      </c>
      <c r="BC109" s="73"/>
    </row>
    <row r="110" spans="1:55" x14ac:dyDescent="0.25">
      <c r="A110" s="72"/>
      <c r="B110" s="74" t="s">
        <v>6</v>
      </c>
      <c r="C110" s="83">
        <v>3111.0825604183246</v>
      </c>
      <c r="D110" s="83">
        <v>5659.8706690716272</v>
      </c>
      <c r="E110" s="83">
        <v>9897.6449809278238</v>
      </c>
      <c r="F110" s="83">
        <v>14923.561536409063</v>
      </c>
      <c r="G110" s="83">
        <v>11377.701329384592</v>
      </c>
      <c r="H110" s="83">
        <v>8967.6766127938008</v>
      </c>
      <c r="I110" s="83">
        <v>6699.0846065994874</v>
      </c>
      <c r="J110" s="83">
        <v>6398.0111667078327</v>
      </c>
      <c r="K110" s="83">
        <v>5304.1539503550002</v>
      </c>
      <c r="L110" s="83">
        <v>4528.8070879999996</v>
      </c>
      <c r="M110" s="83">
        <v>4371.1900000000005</v>
      </c>
      <c r="N110" s="83">
        <v>0</v>
      </c>
      <c r="O110" s="73"/>
      <c r="P110" s="74" t="s">
        <v>6</v>
      </c>
      <c r="Q110" s="83">
        <v>1521.7523706631873</v>
      </c>
      <c r="R110" s="83">
        <v>1519.2544251258557</v>
      </c>
      <c r="S110" s="83">
        <v>5041.3238454258553</v>
      </c>
      <c r="T110" s="83">
        <v>9974.647821729217</v>
      </c>
      <c r="U110" s="83">
        <v>16405.139912448412</v>
      </c>
      <c r="V110" s="83">
        <v>9714.2077831015795</v>
      </c>
      <c r="W110" s="83">
        <v>7935.0822955795275</v>
      </c>
      <c r="X110" s="83">
        <v>6175.8424169694708</v>
      </c>
      <c r="Y110" s="83">
        <v>4718.8489746579999</v>
      </c>
      <c r="Z110" s="83">
        <v>5449.1223280000031</v>
      </c>
      <c r="AA110" s="83">
        <v>4600.4299999999985</v>
      </c>
      <c r="AB110" s="83">
        <v>5507</v>
      </c>
      <c r="AC110" s="73"/>
      <c r="AD110" s="74" t="s">
        <v>6</v>
      </c>
      <c r="AE110" s="83">
        <v>0</v>
      </c>
      <c r="AF110" s="83">
        <v>0</v>
      </c>
      <c r="AG110" s="83">
        <v>4</v>
      </c>
      <c r="AH110" s="83">
        <v>110</v>
      </c>
      <c r="AI110" s="83">
        <v>138</v>
      </c>
      <c r="AJ110" s="83">
        <v>100</v>
      </c>
      <c r="AK110" s="83">
        <v>80</v>
      </c>
      <c r="AL110" s="83">
        <v>77</v>
      </c>
      <c r="AM110" s="83">
        <v>60</v>
      </c>
      <c r="AN110" s="83">
        <v>55</v>
      </c>
      <c r="AO110" s="83">
        <v>52</v>
      </c>
      <c r="AP110" s="83">
        <v>0</v>
      </c>
      <c r="AQ110" s="73"/>
      <c r="AR110" s="81" t="s">
        <v>16</v>
      </c>
      <c r="AS110" s="82">
        <v>36896.911703472018</v>
      </c>
      <c r="AT110" s="82">
        <v>33465.935624906946</v>
      </c>
      <c r="AU110" s="82">
        <v>38953.653110997504</v>
      </c>
      <c r="AV110" s="82">
        <v>42951.985583502137</v>
      </c>
      <c r="AW110" s="82">
        <v>46092.347647560695</v>
      </c>
      <c r="AX110" s="82">
        <v>52261.727636054005</v>
      </c>
      <c r="AY110" s="82">
        <v>50715.488618495991</v>
      </c>
      <c r="AZ110" s="82">
        <v>53322.172415999994</v>
      </c>
      <c r="BA110" s="82">
        <v>57550.847999999998</v>
      </c>
      <c r="BB110" s="82">
        <v>0</v>
      </c>
      <c r="BC110" s="73"/>
    </row>
    <row r="111" spans="1:55" x14ac:dyDescent="0.25">
      <c r="A111" s="72"/>
      <c r="B111" s="74" t="s">
        <v>7</v>
      </c>
      <c r="C111" s="83">
        <v>44133.947351968163</v>
      </c>
      <c r="D111" s="83">
        <v>46706.027815426831</v>
      </c>
      <c r="E111" s="83">
        <v>50301.871691376728</v>
      </c>
      <c r="F111" s="83">
        <v>45336.034684321596</v>
      </c>
      <c r="G111" s="83">
        <v>43583.110087645226</v>
      </c>
      <c r="H111" s="83">
        <v>42826.702496005651</v>
      </c>
      <c r="I111" s="83">
        <v>42108.646151272675</v>
      </c>
      <c r="J111" s="83">
        <v>50945.089618035039</v>
      </c>
      <c r="K111" s="83">
        <v>56703.419266675992</v>
      </c>
      <c r="L111" s="83">
        <v>47658.417690000002</v>
      </c>
      <c r="M111" s="83">
        <v>43697.312000000005</v>
      </c>
      <c r="N111" s="83">
        <v>0</v>
      </c>
      <c r="O111" s="73"/>
      <c r="P111" s="74" t="s">
        <v>7</v>
      </c>
      <c r="Q111" s="83">
        <v>49942.636335249612</v>
      </c>
      <c r="R111" s="83">
        <v>49896.585524472612</v>
      </c>
      <c r="S111" s="83">
        <v>40484.191697567308</v>
      </c>
      <c r="T111" s="83">
        <v>46582.565582380063</v>
      </c>
      <c r="U111" s="83">
        <v>45775.841325314694</v>
      </c>
      <c r="V111" s="83">
        <v>45273.859579981865</v>
      </c>
      <c r="W111" s="83">
        <v>45072.753837592609</v>
      </c>
      <c r="X111" s="83">
        <v>43022.192941759349</v>
      </c>
      <c r="Y111" s="83">
        <v>41633.333191189995</v>
      </c>
      <c r="Z111" s="83">
        <v>42831.043215999998</v>
      </c>
      <c r="AA111" s="83">
        <v>41096.480000000003</v>
      </c>
      <c r="AB111" s="83">
        <v>46259</v>
      </c>
      <c r="AC111" s="73"/>
      <c r="AD111" s="74" t="s">
        <v>7</v>
      </c>
      <c r="AE111" s="83">
        <v>364</v>
      </c>
      <c r="AF111" s="83">
        <v>382</v>
      </c>
      <c r="AG111" s="83">
        <v>386</v>
      </c>
      <c r="AH111" s="83">
        <v>359</v>
      </c>
      <c r="AI111" s="83">
        <v>359</v>
      </c>
      <c r="AJ111" s="83">
        <v>350</v>
      </c>
      <c r="AK111" s="83">
        <v>363</v>
      </c>
      <c r="AL111" s="83">
        <v>441</v>
      </c>
      <c r="AM111" s="83">
        <v>470</v>
      </c>
      <c r="AN111" s="83">
        <v>436</v>
      </c>
      <c r="AO111" s="83">
        <v>416</v>
      </c>
      <c r="AP111" s="83">
        <v>0</v>
      </c>
      <c r="AQ111" s="73"/>
      <c r="AR111" s="81" t="s">
        <v>17</v>
      </c>
      <c r="AS111" s="82">
        <v>17805.707036443524</v>
      </c>
      <c r="AT111" s="82">
        <v>21535.970276818243</v>
      </c>
      <c r="AU111" s="82">
        <v>18869.366548991657</v>
      </c>
      <c r="AV111" s="82">
        <v>19272.023176375274</v>
      </c>
      <c r="AW111" s="82">
        <v>16365.862778301438</v>
      </c>
      <c r="AX111" s="82">
        <v>15071.363778539517</v>
      </c>
      <c r="AY111" s="82">
        <v>18727.406788607997</v>
      </c>
      <c r="AZ111" s="82">
        <v>18845.319167999998</v>
      </c>
      <c r="BA111" s="82">
        <v>20606.975999999999</v>
      </c>
      <c r="BB111" s="82">
        <v>0</v>
      </c>
      <c r="BC111" s="73"/>
    </row>
    <row r="112" spans="1:55" x14ac:dyDescent="0.25">
      <c r="A112" s="72"/>
      <c r="B112" s="79" t="s">
        <v>8</v>
      </c>
      <c r="C112" s="84">
        <v>25817.292347368479</v>
      </c>
      <c r="D112" s="84">
        <v>28095.346232057327</v>
      </c>
      <c r="E112" s="84">
        <v>30984.180830666683</v>
      </c>
      <c r="F112" s="84">
        <v>36316.660444893612</v>
      </c>
      <c r="G112" s="84">
        <v>44582.295836961966</v>
      </c>
      <c r="H112" s="84">
        <v>46480.112087020469</v>
      </c>
      <c r="I112" s="84">
        <v>57887.054207241505</v>
      </c>
      <c r="J112" s="84">
        <v>59503.074740532524</v>
      </c>
      <c r="K112" s="84">
        <v>64741.019168565996</v>
      </c>
      <c r="L112" s="84">
        <v>64735.616061999994</v>
      </c>
      <c r="M112" s="84">
        <v>69734.808000000005</v>
      </c>
      <c r="N112" s="83">
        <v>0</v>
      </c>
      <c r="O112" s="73"/>
      <c r="P112" s="79" t="s">
        <v>8</v>
      </c>
      <c r="Q112" s="84">
        <v>31202.118232012101</v>
      </c>
      <c r="R112" s="84">
        <v>31171.311923740854</v>
      </c>
      <c r="S112" s="84">
        <v>32272.383910820892</v>
      </c>
      <c r="T112" s="84">
        <v>34309.547646445404</v>
      </c>
      <c r="U112" s="84">
        <v>38676.469027236795</v>
      </c>
      <c r="V112" s="84">
        <v>45302.057992567476</v>
      </c>
      <c r="W112" s="84">
        <v>50604.043587911103</v>
      </c>
      <c r="X112" s="84">
        <v>56172.7876232423</v>
      </c>
      <c r="Y112" s="84">
        <v>67195.879811215986</v>
      </c>
      <c r="Z112" s="84">
        <v>67095.261532000004</v>
      </c>
      <c r="AA112" s="84">
        <v>66954.751999999993</v>
      </c>
      <c r="AB112" s="84">
        <v>69686</v>
      </c>
      <c r="AC112" s="73"/>
      <c r="AD112" s="79" t="s">
        <v>8</v>
      </c>
      <c r="AE112" s="84">
        <v>333</v>
      </c>
      <c r="AF112" s="84">
        <v>374</v>
      </c>
      <c r="AG112" s="84">
        <v>411</v>
      </c>
      <c r="AH112" s="84">
        <v>437</v>
      </c>
      <c r="AI112" s="84">
        <v>459</v>
      </c>
      <c r="AJ112" s="84">
        <v>490</v>
      </c>
      <c r="AK112" s="84">
        <v>561</v>
      </c>
      <c r="AL112" s="84">
        <v>578</v>
      </c>
      <c r="AM112" s="84">
        <v>576</v>
      </c>
      <c r="AN112" s="84">
        <v>609</v>
      </c>
      <c r="AO112" s="84">
        <v>635</v>
      </c>
      <c r="AP112" s="84">
        <v>0</v>
      </c>
      <c r="AQ112" s="73"/>
      <c r="AR112" s="81" t="s">
        <v>18</v>
      </c>
      <c r="AS112" s="82">
        <v>39871.291252688468</v>
      </c>
      <c r="AT112" s="82">
        <v>39265.082837949776</v>
      </c>
      <c r="AU112" s="82">
        <v>38927.875287843148</v>
      </c>
      <c r="AV112" s="82">
        <v>37793.547170784572</v>
      </c>
      <c r="AW112" s="82">
        <v>41901.143279466334</v>
      </c>
      <c r="AX112" s="82">
        <v>41135.578198972406</v>
      </c>
      <c r="AY112" s="82">
        <v>40732.531743743995</v>
      </c>
      <c r="AZ112" s="82">
        <v>41855.228927999997</v>
      </c>
      <c r="BA112" s="82">
        <v>44479.487999999998</v>
      </c>
      <c r="BB112" s="82">
        <v>0</v>
      </c>
      <c r="BC112" s="73"/>
    </row>
    <row r="113" spans="1:55" x14ac:dyDescent="0.25">
      <c r="A113" s="72"/>
      <c r="B113" s="79" t="s">
        <v>5</v>
      </c>
      <c r="C113" s="84">
        <v>19712.700117340893</v>
      </c>
      <c r="D113" s="84">
        <v>14529.181738256815</v>
      </c>
      <c r="E113" s="84">
        <v>16461.468101641745</v>
      </c>
      <c r="F113" s="84">
        <v>21269.045977994087</v>
      </c>
      <c r="G113" s="84">
        <v>25365.123882006737</v>
      </c>
      <c r="H113" s="84">
        <v>25179.728912530725</v>
      </c>
      <c r="I113" s="84">
        <v>24738.819609266058</v>
      </c>
      <c r="J113" s="84">
        <v>21961.04429231949</v>
      </c>
      <c r="K113" s="84">
        <v>19673.087693973994</v>
      </c>
      <c r="L113" s="84">
        <v>22934.041754000005</v>
      </c>
      <c r="M113" s="82">
        <v>21166.146000000004</v>
      </c>
      <c r="N113" s="82">
        <v>0</v>
      </c>
      <c r="O113" s="73"/>
      <c r="P113" s="79" t="s">
        <v>5</v>
      </c>
      <c r="Q113" s="84">
        <v>17708.517204826836</v>
      </c>
      <c r="R113" s="84">
        <v>17995.32800386686</v>
      </c>
      <c r="S113" s="84">
        <v>18287.274451357665</v>
      </c>
      <c r="T113" s="84">
        <v>12500.718380192409</v>
      </c>
      <c r="U113" s="84">
        <v>17326.287281697689</v>
      </c>
      <c r="V113" s="84">
        <v>10632.255071198146</v>
      </c>
      <c r="W113" s="84">
        <v>20636.359194779125</v>
      </c>
      <c r="X113" s="84">
        <v>20819.904805026985</v>
      </c>
      <c r="Y113" s="84">
        <v>18729.759222304005</v>
      </c>
      <c r="Z113" s="84">
        <v>22340.117384000005</v>
      </c>
      <c r="AA113" s="84">
        <v>19052.97</v>
      </c>
      <c r="AB113" s="84">
        <v>18275</v>
      </c>
      <c r="AC113" s="73"/>
      <c r="AD113" s="79" t="s">
        <v>5</v>
      </c>
      <c r="AE113" s="84">
        <v>2974</v>
      </c>
      <c r="AF113" s="84">
        <v>2952</v>
      </c>
      <c r="AG113" s="84">
        <v>3015</v>
      </c>
      <c r="AH113" s="84">
        <v>3006</v>
      </c>
      <c r="AI113" s="84">
        <v>2970</v>
      </c>
      <c r="AJ113" s="84">
        <v>2992</v>
      </c>
      <c r="AK113" s="84">
        <v>3030</v>
      </c>
      <c r="AL113" s="84">
        <v>3277</v>
      </c>
      <c r="AM113" s="84">
        <v>3192</v>
      </c>
      <c r="AN113" s="84">
        <v>3168</v>
      </c>
      <c r="AO113" s="84">
        <v>3276</v>
      </c>
      <c r="AP113" s="84">
        <v>0</v>
      </c>
      <c r="AQ113" s="73"/>
      <c r="AR113" s="81" t="s">
        <v>19</v>
      </c>
      <c r="AS113" s="82">
        <v>20440.455561528874</v>
      </c>
      <c r="AT113" s="82">
        <v>19573.112328854888</v>
      </c>
      <c r="AU113" s="82">
        <v>21117.641038019763</v>
      </c>
      <c r="AV113" s="82">
        <v>19140.49239190701</v>
      </c>
      <c r="AW113" s="82">
        <v>17991.112638594997</v>
      </c>
      <c r="AX113" s="82">
        <v>18385.558823420924</v>
      </c>
      <c r="AY113" s="82">
        <v>18919.407015935998</v>
      </c>
      <c r="AZ113" s="82">
        <v>19080.677376</v>
      </c>
      <c r="BA113" s="82">
        <v>19105.792000000001</v>
      </c>
      <c r="BB113" s="82">
        <v>0</v>
      </c>
      <c r="BC113" s="73"/>
    </row>
    <row r="114" spans="1:55" x14ac:dyDescent="0.25">
      <c r="A114" s="72"/>
      <c r="B114" s="74" t="s">
        <v>157</v>
      </c>
      <c r="C114" s="83">
        <v>21369.608126187977</v>
      </c>
      <c r="D114" s="83">
        <v>22281.575459969292</v>
      </c>
      <c r="E114" s="83">
        <v>19316.960586855075</v>
      </c>
      <c r="F114" s="83">
        <v>17416.623332525978</v>
      </c>
      <c r="G114" s="83">
        <v>22092.223670422198</v>
      </c>
      <c r="H114" s="83">
        <v>20181.923663336253</v>
      </c>
      <c r="I114" s="83">
        <v>23495.389926781514</v>
      </c>
      <c r="J114" s="83">
        <v>23535.300635162544</v>
      </c>
      <c r="K114" s="83">
        <v>23192.640705233996</v>
      </c>
      <c r="L114" s="83">
        <v>22183.877820000002</v>
      </c>
      <c r="M114" s="83">
        <v>22658.29</v>
      </c>
      <c r="N114" s="83">
        <v>0</v>
      </c>
      <c r="O114" s="73"/>
      <c r="P114" s="74" t="s">
        <v>157</v>
      </c>
      <c r="Q114" s="83">
        <v>22027.866141787352</v>
      </c>
      <c r="R114" s="83">
        <v>20975.831201818881</v>
      </c>
      <c r="S114" s="83">
        <v>17527.789642196454</v>
      </c>
      <c r="T114" s="83">
        <v>17990.375638035795</v>
      </c>
      <c r="U114" s="83">
        <v>18711.542149008623</v>
      </c>
      <c r="V114" s="83">
        <v>22077.322117544489</v>
      </c>
      <c r="W114" s="83">
        <v>23361.614043700418</v>
      </c>
      <c r="X114" s="83">
        <v>23546.521279088724</v>
      </c>
      <c r="Y114" s="83">
        <v>24267.262847229995</v>
      </c>
      <c r="Z114" s="83">
        <v>21252.861239999998</v>
      </c>
      <c r="AA114" s="83">
        <v>22223.776000000002</v>
      </c>
      <c r="AB114" s="83">
        <v>21498</v>
      </c>
      <c r="AC114" s="73"/>
      <c r="AD114" s="74" t="s">
        <v>117</v>
      </c>
      <c r="AE114" s="83">
        <v>16051.413</v>
      </c>
      <c r="AF114" s="83">
        <v>16027.662</v>
      </c>
      <c r="AG114" s="83">
        <v>15954.995000000001</v>
      </c>
      <c r="AH114" s="83">
        <v>16019.004000000001</v>
      </c>
      <c r="AI114" s="83">
        <v>15968.042999999998</v>
      </c>
      <c r="AJ114" s="83">
        <v>15942.164000000001</v>
      </c>
      <c r="AK114" s="83">
        <v>16083.915999999999</v>
      </c>
      <c r="AL114" s="83">
        <v>15964.8</v>
      </c>
      <c r="AM114" s="83">
        <v>15904.048999999999</v>
      </c>
      <c r="AN114" s="83">
        <v>15925.337999999998</v>
      </c>
      <c r="AO114" s="83">
        <v>16212.6</v>
      </c>
      <c r="AP114" s="83">
        <v>0</v>
      </c>
      <c r="AQ114" s="73"/>
      <c r="AR114" s="81" t="s">
        <v>20</v>
      </c>
      <c r="AS114" s="82">
        <v>20205.148060168409</v>
      </c>
      <c r="AT114" s="82">
        <v>21882.356973517657</v>
      </c>
      <c r="AU114" s="82">
        <v>25189.416321488923</v>
      </c>
      <c r="AV114" s="82">
        <v>29524.792560640995</v>
      </c>
      <c r="AW114" s="82">
        <v>30371.788636726589</v>
      </c>
      <c r="AX114" s="82">
        <v>33890.143686322168</v>
      </c>
      <c r="AY114" s="82">
        <v>38013.93511833599</v>
      </c>
      <c r="AZ114" s="82">
        <v>37219.921919999993</v>
      </c>
      <c r="BA114" s="82">
        <v>34937.856</v>
      </c>
      <c r="BB114" s="82">
        <v>0</v>
      </c>
      <c r="BC114" s="73"/>
    </row>
    <row r="115" spans="1:55" x14ac:dyDescent="0.25">
      <c r="A115" s="72"/>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81" t="s">
        <v>21</v>
      </c>
      <c r="AS115" s="82">
        <v>0</v>
      </c>
      <c r="AT115" s="82">
        <v>0</v>
      </c>
      <c r="AU115" s="82">
        <v>0</v>
      </c>
      <c r="AV115" s="82">
        <v>0</v>
      </c>
      <c r="AW115" s="82">
        <v>0</v>
      </c>
      <c r="AX115" s="82">
        <v>0</v>
      </c>
      <c r="AY115" s="82">
        <v>0</v>
      </c>
      <c r="AZ115" s="82">
        <v>0</v>
      </c>
      <c r="BA115" s="82">
        <v>0</v>
      </c>
      <c r="BB115" s="82">
        <v>0</v>
      </c>
      <c r="BC115" s="73"/>
    </row>
    <row r="116" spans="1:55" x14ac:dyDescent="0.25">
      <c r="A116" s="72"/>
      <c r="B116" s="75" t="s">
        <v>113</v>
      </c>
      <c r="C116" s="75"/>
      <c r="D116" s="75"/>
      <c r="E116" s="75"/>
      <c r="F116" s="75"/>
      <c r="G116" s="75"/>
      <c r="H116" s="75"/>
      <c r="I116" s="75"/>
      <c r="J116" s="75"/>
      <c r="K116" s="75"/>
      <c r="L116" s="75"/>
      <c r="M116" s="75"/>
      <c r="N116" s="75"/>
      <c r="O116" s="73"/>
      <c r="P116" s="75" t="s">
        <v>114</v>
      </c>
      <c r="Q116" s="75"/>
      <c r="R116" s="75"/>
      <c r="S116" s="75"/>
      <c r="T116" s="75"/>
      <c r="U116" s="75"/>
      <c r="V116" s="75"/>
      <c r="W116" s="75"/>
      <c r="X116" s="75"/>
      <c r="Y116" s="75"/>
      <c r="Z116" s="75"/>
      <c r="AA116" s="75"/>
      <c r="AB116" s="75"/>
      <c r="AC116" s="73"/>
      <c r="AD116" s="75" t="s">
        <v>145</v>
      </c>
      <c r="AE116" s="75"/>
      <c r="AF116" s="75"/>
      <c r="AG116" s="75"/>
      <c r="AH116" s="75"/>
      <c r="AI116" s="75"/>
      <c r="AJ116" s="75"/>
      <c r="AK116" s="75"/>
      <c r="AL116" s="75"/>
      <c r="AM116" s="75"/>
      <c r="AN116" s="75"/>
      <c r="AO116" s="75"/>
      <c r="AP116" s="75"/>
      <c r="AQ116" s="73"/>
      <c r="AR116" s="81" t="s">
        <v>22</v>
      </c>
      <c r="AS116" s="82">
        <v>23191.119111914948</v>
      </c>
      <c r="AT116" s="82">
        <v>23795.407684047106</v>
      </c>
      <c r="AU116" s="82">
        <v>24898.014842352677</v>
      </c>
      <c r="AV116" s="82">
        <v>26253.102459581649</v>
      </c>
      <c r="AW116" s="82">
        <v>28627.724400328407</v>
      </c>
      <c r="AX116" s="82">
        <v>27748.724195109877</v>
      </c>
      <c r="AY116" s="82">
        <v>26989.746241535995</v>
      </c>
      <c r="AZ116" s="82">
        <v>30609.063935999999</v>
      </c>
      <c r="BA116" s="82">
        <v>33729.536</v>
      </c>
      <c r="BB116" s="82">
        <v>0</v>
      </c>
      <c r="BC116" s="73"/>
    </row>
    <row r="117" spans="1:55" x14ac:dyDescent="0.25">
      <c r="A117" s="72"/>
      <c r="B117" s="77" t="s">
        <v>18</v>
      </c>
      <c r="C117" s="77">
        <v>2013</v>
      </c>
      <c r="D117" s="77">
        <v>2014</v>
      </c>
      <c r="E117" s="77">
        <v>2015</v>
      </c>
      <c r="F117" s="77">
        <v>2016</v>
      </c>
      <c r="G117" s="77">
        <v>2017</v>
      </c>
      <c r="H117" s="77">
        <v>2018</v>
      </c>
      <c r="I117" s="77">
        <v>2019</v>
      </c>
      <c r="J117" s="77">
        <v>2020</v>
      </c>
      <c r="K117" s="77">
        <v>2021</v>
      </c>
      <c r="L117" s="77">
        <v>2022</v>
      </c>
      <c r="M117" s="77">
        <v>2023</v>
      </c>
      <c r="N117" s="77">
        <v>2024</v>
      </c>
      <c r="O117" s="73"/>
      <c r="P117" s="77" t="s">
        <v>18</v>
      </c>
      <c r="Q117" s="77">
        <v>2013</v>
      </c>
      <c r="R117" s="77">
        <v>2014</v>
      </c>
      <c r="S117" s="77">
        <v>2015</v>
      </c>
      <c r="T117" s="77">
        <v>2016</v>
      </c>
      <c r="U117" s="77">
        <v>2017</v>
      </c>
      <c r="V117" s="77">
        <v>2018</v>
      </c>
      <c r="W117" s="77">
        <v>2019</v>
      </c>
      <c r="X117" s="77">
        <v>2020</v>
      </c>
      <c r="Y117" s="77">
        <v>2021</v>
      </c>
      <c r="Z117" s="77">
        <v>2022</v>
      </c>
      <c r="AA117" s="77">
        <v>2023</v>
      </c>
      <c r="AB117" s="77">
        <v>2024</v>
      </c>
      <c r="AC117" s="73"/>
      <c r="AD117" s="77" t="s">
        <v>18</v>
      </c>
      <c r="AE117" s="77">
        <v>2013</v>
      </c>
      <c r="AF117" s="77">
        <v>2014</v>
      </c>
      <c r="AG117" s="77">
        <v>2015</v>
      </c>
      <c r="AH117" s="77">
        <v>2016</v>
      </c>
      <c r="AI117" s="77">
        <v>2017</v>
      </c>
      <c r="AJ117" s="77">
        <v>2018</v>
      </c>
      <c r="AK117" s="77">
        <v>2019</v>
      </c>
      <c r="AL117" s="77">
        <v>2020</v>
      </c>
      <c r="AM117" s="77">
        <v>2021</v>
      </c>
      <c r="AN117" s="77">
        <v>2022</v>
      </c>
      <c r="AO117" s="77">
        <v>2023</v>
      </c>
      <c r="AP117" s="77">
        <v>2024</v>
      </c>
      <c r="AQ117" s="73"/>
      <c r="AR117" s="81" t="s">
        <v>23</v>
      </c>
      <c r="AS117" s="82">
        <v>99321.789428921475</v>
      </c>
      <c r="AT117" s="82">
        <v>98934.153283765452</v>
      </c>
      <c r="AU117" s="82">
        <v>95485.540063429158</v>
      </c>
      <c r="AV117" s="82">
        <v>94895.592441368382</v>
      </c>
      <c r="AW117" s="82">
        <v>92057.160597834794</v>
      </c>
      <c r="AX117" s="82">
        <v>91318.274626203609</v>
      </c>
      <c r="AY117" s="82">
        <v>91485.998429183994</v>
      </c>
      <c r="AZ117" s="82">
        <v>96546.852864</v>
      </c>
      <c r="BA117" s="82">
        <v>99887.104000000007</v>
      </c>
      <c r="BB117" s="82">
        <v>0</v>
      </c>
      <c r="BC117" s="73"/>
    </row>
    <row r="118" spans="1:55" x14ac:dyDescent="0.25">
      <c r="A118" s="72"/>
      <c r="B118" s="79" t="s">
        <v>9</v>
      </c>
      <c r="C118" s="80">
        <v>706681.27730203734</v>
      </c>
      <c r="D118" s="80">
        <v>675879.39227032848</v>
      </c>
      <c r="E118" s="80">
        <v>661594.03314964287</v>
      </c>
      <c r="F118" s="80">
        <v>705703.33259076509</v>
      </c>
      <c r="G118" s="80">
        <v>695661.80146005121</v>
      </c>
      <c r="H118" s="80">
        <v>706704.54634665872</v>
      </c>
      <c r="I118" s="80">
        <v>736511.69968009321</v>
      </c>
      <c r="J118" s="80">
        <v>774826.97948525578</v>
      </c>
      <c r="K118" s="80">
        <v>908915.18703858601</v>
      </c>
      <c r="L118" s="80">
        <v>886275.34759400005</v>
      </c>
      <c r="M118" s="80">
        <v>885965.71</v>
      </c>
      <c r="N118" s="80">
        <v>0</v>
      </c>
      <c r="O118" s="73"/>
      <c r="P118" s="79" t="s">
        <v>9</v>
      </c>
      <c r="Q118" s="80">
        <v>713671.82725477172</v>
      </c>
      <c r="R118" s="80">
        <v>713644.15732446185</v>
      </c>
      <c r="S118" s="80">
        <v>690890.18596456328</v>
      </c>
      <c r="T118" s="80">
        <v>730917.22574879671</v>
      </c>
      <c r="U118" s="80">
        <v>710486.14882834058</v>
      </c>
      <c r="V118" s="80">
        <v>718373.45646198338</v>
      </c>
      <c r="W118" s="80">
        <v>726746.06021517341</v>
      </c>
      <c r="X118" s="80">
        <v>748659.31578501128</v>
      </c>
      <c r="Y118" s="80">
        <v>923450.16865938203</v>
      </c>
      <c r="Z118" s="80">
        <v>914705.597572</v>
      </c>
      <c r="AA118" s="80">
        <v>883766.04799999995</v>
      </c>
      <c r="AB118" s="80">
        <v>894512</v>
      </c>
      <c r="AC118" s="73"/>
      <c r="AD118" s="79" t="s">
        <v>9</v>
      </c>
      <c r="AE118" s="80">
        <v>5820</v>
      </c>
      <c r="AF118" s="80">
        <v>5648</v>
      </c>
      <c r="AG118" s="80">
        <v>5562</v>
      </c>
      <c r="AH118" s="80">
        <v>5391</v>
      </c>
      <c r="AI118" s="80">
        <v>5273</v>
      </c>
      <c r="AJ118" s="80">
        <v>5278</v>
      </c>
      <c r="AK118" s="80">
        <v>5332</v>
      </c>
      <c r="AL118" s="80">
        <v>5703</v>
      </c>
      <c r="AM118" s="80">
        <v>5517</v>
      </c>
      <c r="AN118" s="80">
        <v>5671</v>
      </c>
      <c r="AO118" s="80">
        <v>5681</v>
      </c>
      <c r="AP118" s="80">
        <v>0</v>
      </c>
      <c r="AQ118" s="73"/>
      <c r="AR118" s="81" t="s">
        <v>24</v>
      </c>
      <c r="AS118" s="82">
        <v>0</v>
      </c>
      <c r="AT118" s="82">
        <v>0</v>
      </c>
      <c r="AU118" s="82">
        <v>0</v>
      </c>
      <c r="AV118" s="82">
        <v>0</v>
      </c>
      <c r="AW118" s="82">
        <v>0</v>
      </c>
      <c r="AX118" s="82">
        <v>0</v>
      </c>
      <c r="AY118" s="82">
        <v>0</v>
      </c>
      <c r="AZ118" s="82">
        <v>0</v>
      </c>
      <c r="BA118" s="82">
        <v>0</v>
      </c>
      <c r="BB118" s="82">
        <v>0</v>
      </c>
      <c r="BC118" s="73"/>
    </row>
    <row r="119" spans="1:55" x14ac:dyDescent="0.25">
      <c r="A119" s="72"/>
      <c r="B119" s="74" t="s">
        <v>10</v>
      </c>
      <c r="C119" s="83">
        <v>530293.34565945598</v>
      </c>
      <c r="D119" s="83">
        <v>493371.02495599905</v>
      </c>
      <c r="E119" s="83">
        <v>494993.6766654274</v>
      </c>
      <c r="F119" s="83">
        <v>527236.59767516935</v>
      </c>
      <c r="G119" s="83">
        <v>512221.25146001042</v>
      </c>
      <c r="H119" s="83">
        <v>496418.86715184362</v>
      </c>
      <c r="I119" s="83">
        <v>501292.47824416735</v>
      </c>
      <c r="J119" s="83">
        <v>525058.81188166689</v>
      </c>
      <c r="K119" s="83">
        <v>633128.97094028408</v>
      </c>
      <c r="L119" s="83">
        <v>617060.66708000004</v>
      </c>
      <c r="M119" s="83">
        <v>624985.348</v>
      </c>
      <c r="N119" s="83">
        <v>0</v>
      </c>
      <c r="O119" s="73"/>
      <c r="P119" s="74" t="s">
        <v>10</v>
      </c>
      <c r="Q119" s="83">
        <v>536739.08073178853</v>
      </c>
      <c r="R119" s="83">
        <v>541631.29571235366</v>
      </c>
      <c r="S119" s="83">
        <v>531136.51200755069</v>
      </c>
      <c r="T119" s="83">
        <v>577579.76152776321</v>
      </c>
      <c r="U119" s="83">
        <v>576147.28866986348</v>
      </c>
      <c r="V119" s="83">
        <v>530076.78311931598</v>
      </c>
      <c r="W119" s="83">
        <v>516447.39921428903</v>
      </c>
      <c r="X119" s="83">
        <v>524732.29114341491</v>
      </c>
      <c r="Y119" s="83">
        <v>684130.4936670881</v>
      </c>
      <c r="Z119" s="83">
        <v>655738.520242</v>
      </c>
      <c r="AA119" s="83">
        <v>614267.33600000001</v>
      </c>
      <c r="AB119" s="83">
        <v>624946</v>
      </c>
      <c r="AC119" s="73"/>
      <c r="AD119" s="74" t="s">
        <v>10</v>
      </c>
      <c r="AE119" s="83">
        <v>5820</v>
      </c>
      <c r="AF119" s="83">
        <v>5648</v>
      </c>
      <c r="AG119" s="83">
        <v>5562</v>
      </c>
      <c r="AH119" s="83">
        <v>5391</v>
      </c>
      <c r="AI119" s="83">
        <v>5273</v>
      </c>
      <c r="AJ119" s="83">
        <v>5278</v>
      </c>
      <c r="AK119" s="83">
        <v>5332</v>
      </c>
      <c r="AL119" s="83">
        <v>5703</v>
      </c>
      <c r="AM119" s="83">
        <v>5517</v>
      </c>
      <c r="AN119" s="83">
        <v>5671</v>
      </c>
      <c r="AO119" s="83">
        <v>5681</v>
      </c>
      <c r="AP119" s="83">
        <v>0</v>
      </c>
      <c r="AQ119" s="73"/>
      <c r="AR119" s="81" t="s">
        <v>25</v>
      </c>
      <c r="AS119" s="82">
        <v>18254.2981843573</v>
      </c>
      <c r="AT119" s="82">
        <v>21083.17720923731</v>
      </c>
      <c r="AU119" s="82">
        <v>26107.330980768096</v>
      </c>
      <c r="AV119" s="82">
        <v>26549.323049812694</v>
      </c>
      <c r="AW119" s="82">
        <v>18978.68901245547</v>
      </c>
      <c r="AX119" s="82">
        <v>32246.483542428661</v>
      </c>
      <c r="AY119" s="82">
        <v>35311.162687487995</v>
      </c>
      <c r="AZ119" s="82">
        <v>35906.706431999999</v>
      </c>
      <c r="BA119" s="82">
        <v>34121.728000000003</v>
      </c>
      <c r="BB119" s="82">
        <v>0</v>
      </c>
      <c r="BC119" s="73"/>
    </row>
    <row r="120" spans="1:55" x14ac:dyDescent="0.25">
      <c r="A120" s="72"/>
      <c r="B120" s="79" t="s">
        <v>11</v>
      </c>
      <c r="C120" s="84">
        <v>176387.93164258139</v>
      </c>
      <c r="D120" s="84">
        <v>182508.36731432946</v>
      </c>
      <c r="E120" s="84">
        <v>166600.35648421553</v>
      </c>
      <c r="F120" s="84">
        <v>178466.73491559573</v>
      </c>
      <c r="G120" s="84">
        <v>183440.55000004073</v>
      </c>
      <c r="H120" s="84">
        <v>210285.67919481508</v>
      </c>
      <c r="I120" s="84">
        <v>235219.22143592587</v>
      </c>
      <c r="J120" s="84">
        <v>249768.1676035889</v>
      </c>
      <c r="K120" s="84">
        <v>275786.21609830199</v>
      </c>
      <c r="L120" s="84">
        <v>269214.68051400001</v>
      </c>
      <c r="M120" s="84">
        <v>260980.36199999999</v>
      </c>
      <c r="N120" s="84">
        <v>0</v>
      </c>
      <c r="O120" s="73"/>
      <c r="P120" s="79" t="s">
        <v>11</v>
      </c>
      <c r="Q120" s="84">
        <v>176932.74652298325</v>
      </c>
      <c r="R120" s="84">
        <v>172012.86161210822</v>
      </c>
      <c r="S120" s="84">
        <v>159753.67395701256</v>
      </c>
      <c r="T120" s="84">
        <v>153337.46422103356</v>
      </c>
      <c r="U120" s="84">
        <v>134338.86015847707</v>
      </c>
      <c r="V120" s="84">
        <v>188296.67334266743</v>
      </c>
      <c r="W120" s="84">
        <v>210298.66100088437</v>
      </c>
      <c r="X120" s="84">
        <v>223927.02464159636</v>
      </c>
      <c r="Y120" s="84">
        <v>239319.67499229396</v>
      </c>
      <c r="Z120" s="84">
        <v>258967.07733</v>
      </c>
      <c r="AA120" s="84">
        <v>269498.712</v>
      </c>
      <c r="AB120" s="84">
        <v>269566</v>
      </c>
      <c r="AC120" s="73"/>
      <c r="AD120" s="79" t="s">
        <v>11</v>
      </c>
      <c r="AE120" s="84">
        <v>5820</v>
      </c>
      <c r="AF120" s="84">
        <v>5648</v>
      </c>
      <c r="AG120" s="84">
        <v>5562</v>
      </c>
      <c r="AH120" s="84">
        <v>5391</v>
      </c>
      <c r="AI120" s="84">
        <v>5273</v>
      </c>
      <c r="AJ120" s="84">
        <v>5278</v>
      </c>
      <c r="AK120" s="84">
        <v>5332</v>
      </c>
      <c r="AL120" s="84">
        <v>5703</v>
      </c>
      <c r="AM120" s="84">
        <v>5517</v>
      </c>
      <c r="AN120" s="84">
        <v>5671</v>
      </c>
      <c r="AO120" s="84">
        <v>5681</v>
      </c>
      <c r="AP120" s="84">
        <v>0</v>
      </c>
      <c r="AQ120" s="73"/>
      <c r="AR120" s="81" t="s">
        <v>26</v>
      </c>
      <c r="AS120" s="82">
        <v>18096.653749948324</v>
      </c>
      <c r="AT120" s="82">
        <v>20702.831032469319</v>
      </c>
      <c r="AU120" s="82">
        <v>22626.204080009713</v>
      </c>
      <c r="AV120" s="82">
        <v>22246.387386493763</v>
      </c>
      <c r="AW120" s="82">
        <v>24220.692082979753</v>
      </c>
      <c r="AX120" s="82">
        <v>23244.514906088447</v>
      </c>
      <c r="AY120" s="82">
        <v>22323.718738943993</v>
      </c>
      <c r="AZ120" s="82">
        <v>23011.992575999997</v>
      </c>
      <c r="BA120" s="82">
        <v>24869.887999999999</v>
      </c>
      <c r="BB120" s="82">
        <v>0</v>
      </c>
      <c r="BC120" s="73"/>
    </row>
    <row r="121" spans="1:55" x14ac:dyDescent="0.25">
      <c r="A121" s="72"/>
      <c r="B121" s="74" t="s">
        <v>0</v>
      </c>
      <c r="C121" s="83">
        <v>122995.51021474262</v>
      </c>
      <c r="D121" s="83">
        <v>102267.23553580839</v>
      </c>
      <c r="E121" s="83">
        <v>95203.794218386363</v>
      </c>
      <c r="F121" s="83">
        <v>98209.830306175718</v>
      </c>
      <c r="G121" s="83">
        <v>79695.502981872603</v>
      </c>
      <c r="H121" s="83">
        <v>64986.410491145631</v>
      </c>
      <c r="I121" s="83">
        <v>52811.917350557218</v>
      </c>
      <c r="J121" s="83">
        <v>48172.468503875964</v>
      </c>
      <c r="K121" s="83">
        <v>41894.817223687998</v>
      </c>
      <c r="L121" s="83">
        <v>33960.702489999996</v>
      </c>
      <c r="M121" s="83">
        <v>29968.962</v>
      </c>
      <c r="N121" s="83">
        <v>0</v>
      </c>
      <c r="O121" s="73"/>
      <c r="P121" s="74" t="s">
        <v>0</v>
      </c>
      <c r="Q121" s="83">
        <v>110532.90893309262</v>
      </c>
      <c r="R121" s="83">
        <v>116818.63220473319</v>
      </c>
      <c r="S121" s="83">
        <v>103893.9922362879</v>
      </c>
      <c r="T121" s="83">
        <v>112942.90127588098</v>
      </c>
      <c r="U121" s="83">
        <v>98349.208384295343</v>
      </c>
      <c r="V121" s="83">
        <v>95806.112626083399</v>
      </c>
      <c r="W121" s="83">
        <v>74292.951191713757</v>
      </c>
      <c r="X121" s="83">
        <v>50572.564239685868</v>
      </c>
      <c r="Y121" s="83">
        <v>51787.078132451992</v>
      </c>
      <c r="Z121" s="83">
        <v>45718.264748000001</v>
      </c>
      <c r="AA121" s="83">
        <v>34875.74</v>
      </c>
      <c r="AB121" s="83">
        <v>29569</v>
      </c>
      <c r="AC121" s="73"/>
      <c r="AD121" s="74" t="s">
        <v>0</v>
      </c>
      <c r="AE121" s="83">
        <v>1114</v>
      </c>
      <c r="AF121" s="83">
        <v>1058</v>
      </c>
      <c r="AG121" s="83">
        <v>1051</v>
      </c>
      <c r="AH121" s="83">
        <v>895</v>
      </c>
      <c r="AI121" s="83">
        <v>683</v>
      </c>
      <c r="AJ121" s="83">
        <v>580</v>
      </c>
      <c r="AK121" s="83">
        <v>483</v>
      </c>
      <c r="AL121" s="83">
        <v>464</v>
      </c>
      <c r="AM121" s="83">
        <v>415</v>
      </c>
      <c r="AN121" s="83">
        <v>355</v>
      </c>
      <c r="AO121" s="83">
        <v>330</v>
      </c>
      <c r="AP121" s="83">
        <v>0</v>
      </c>
      <c r="AQ121" s="73"/>
      <c r="AR121" s="81" t="s">
        <v>27</v>
      </c>
      <c r="AS121" s="82">
        <v>35573.162114537801</v>
      </c>
      <c r="AT121" s="82">
        <v>31577.788533094437</v>
      </c>
      <c r="AU121" s="82">
        <v>36104.643264980827</v>
      </c>
      <c r="AV121" s="82">
        <v>37343.689781888912</v>
      </c>
      <c r="AW121" s="82">
        <v>35939.713711427787</v>
      </c>
      <c r="AX121" s="82">
        <v>33511.747106433009</v>
      </c>
      <c r="AY121" s="82">
        <v>34631.777267711994</v>
      </c>
      <c r="AZ121" s="82">
        <v>33804.10368</v>
      </c>
      <c r="BA121" s="82">
        <v>30211.072</v>
      </c>
      <c r="BB121" s="82">
        <v>0</v>
      </c>
      <c r="BC121" s="73"/>
    </row>
    <row r="122" spans="1:55" x14ac:dyDescent="0.25">
      <c r="A122" s="72"/>
      <c r="B122" s="74" t="s">
        <v>158</v>
      </c>
      <c r="C122" s="83">
        <v>123129.28926772282</v>
      </c>
      <c r="D122" s="83">
        <v>121811.86982934359</v>
      </c>
      <c r="E122" s="83">
        <v>108659.88112608364</v>
      </c>
      <c r="F122" s="83">
        <v>90780.098045412815</v>
      </c>
      <c r="G122" s="83">
        <v>82919.754361807514</v>
      </c>
      <c r="H122" s="83">
        <v>84602.214683665166</v>
      </c>
      <c r="I122" s="83">
        <v>86750.801719050418</v>
      </c>
      <c r="J122" s="83">
        <v>119288.90970800478</v>
      </c>
      <c r="K122" s="83">
        <v>88395.945990325985</v>
      </c>
      <c r="L122" s="83">
        <v>51319.346103999997</v>
      </c>
      <c r="M122" s="83">
        <v>46970.234000000004</v>
      </c>
      <c r="N122" s="83">
        <v>0</v>
      </c>
      <c r="O122" s="73"/>
      <c r="P122" s="74" t="s">
        <v>158</v>
      </c>
      <c r="Q122" s="83">
        <v>133118.29208238857</v>
      </c>
      <c r="R122" s="83">
        <v>128149.2958837882</v>
      </c>
      <c r="S122" s="83">
        <v>122961.07745243656</v>
      </c>
      <c r="T122" s="83">
        <v>116444.11068998471</v>
      </c>
      <c r="U122" s="83">
        <v>106652.84540481826</v>
      </c>
      <c r="V122" s="83">
        <v>90689.583338744982</v>
      </c>
      <c r="W122" s="83">
        <v>76076.172279348611</v>
      </c>
      <c r="X122" s="83">
        <v>88813.640804499926</v>
      </c>
      <c r="Y122" s="83">
        <v>131743.82005283199</v>
      </c>
      <c r="Z122" s="83">
        <v>91695.501923999997</v>
      </c>
      <c r="AA122" s="83">
        <v>52732.493999999999</v>
      </c>
      <c r="AB122" s="83">
        <v>43584</v>
      </c>
      <c r="AC122" s="73"/>
      <c r="AD122" s="74" t="s">
        <v>158</v>
      </c>
      <c r="AE122" s="83">
        <v>825</v>
      </c>
      <c r="AF122" s="83">
        <v>761</v>
      </c>
      <c r="AG122" s="83">
        <v>679</v>
      </c>
      <c r="AH122" s="83">
        <v>542</v>
      </c>
      <c r="AI122" s="83">
        <v>514</v>
      </c>
      <c r="AJ122" s="83">
        <v>557</v>
      </c>
      <c r="AK122" s="83">
        <v>556</v>
      </c>
      <c r="AL122" s="83">
        <v>810</v>
      </c>
      <c r="AM122" s="83">
        <v>552</v>
      </c>
      <c r="AN122" s="83">
        <v>317</v>
      </c>
      <c r="AO122" s="83">
        <v>316</v>
      </c>
      <c r="AP122" s="83">
        <v>0</v>
      </c>
      <c r="AQ122" s="73"/>
      <c r="AR122" s="81" t="s">
        <v>28</v>
      </c>
      <c r="AS122" s="82">
        <v>6517.9018726594568</v>
      </c>
      <c r="AT122" s="82">
        <v>8313.2807207859751</v>
      </c>
      <c r="AU122" s="82">
        <v>7281.6746536468745</v>
      </c>
      <c r="AV122" s="82">
        <v>9452.5316703579574</v>
      </c>
      <c r="AW122" s="82">
        <v>8478.3322691906615</v>
      </c>
      <c r="AX122" s="82">
        <v>7131.4855425699834</v>
      </c>
      <c r="AY122" s="82">
        <v>12062.256039935997</v>
      </c>
      <c r="AZ122" s="82">
        <v>61349.345279999994</v>
      </c>
      <c r="BA122" s="82">
        <v>53239.808000000005</v>
      </c>
      <c r="BB122" s="82">
        <v>0</v>
      </c>
      <c r="BC122" s="73"/>
    </row>
    <row r="123" spans="1:55" x14ac:dyDescent="0.25">
      <c r="A123" s="72"/>
      <c r="B123" s="74" t="s">
        <v>159</v>
      </c>
      <c r="C123" s="83">
        <v>10709.958029089328</v>
      </c>
      <c r="D123" s="83">
        <v>10352.219399412619</v>
      </c>
      <c r="E123" s="83">
        <v>8278.5061321663507</v>
      </c>
      <c r="F123" s="83">
        <v>8332.0117755154424</v>
      </c>
      <c r="G123" s="83">
        <v>7828.5747008065009</v>
      </c>
      <c r="H123" s="83">
        <v>5993.7615535069544</v>
      </c>
      <c r="I123" s="83">
        <v>5157.8034921266935</v>
      </c>
      <c r="J123" s="83">
        <v>4343.5112638242772</v>
      </c>
      <c r="K123" s="83">
        <v>3814.1362883779993</v>
      </c>
      <c r="L123" s="83">
        <v>2718.1403599999999</v>
      </c>
      <c r="M123" s="83">
        <v>3219.78</v>
      </c>
      <c r="N123" s="83">
        <v>0</v>
      </c>
      <c r="O123" s="73"/>
      <c r="P123" s="74" t="s">
        <v>159</v>
      </c>
      <c r="Q123" s="83">
        <v>15969.26437197511</v>
      </c>
      <c r="R123" s="83">
        <v>10391.033819940811</v>
      </c>
      <c r="S123" s="83">
        <v>10748.840015041433</v>
      </c>
      <c r="T123" s="83">
        <v>14110.945823375288</v>
      </c>
      <c r="U123" s="83">
        <v>13377.839734736603</v>
      </c>
      <c r="V123" s="83">
        <v>-1917.4920558217034</v>
      </c>
      <c r="W123" s="83">
        <v>-2726.9699243454133</v>
      </c>
      <c r="X123" s="83">
        <v>5012.2616418246052</v>
      </c>
      <c r="Y123" s="83">
        <v>5005.7090946979997</v>
      </c>
      <c r="Z123" s="83">
        <v>4254.8527839999997</v>
      </c>
      <c r="AA123" s="83">
        <v>4178.42</v>
      </c>
      <c r="AB123" s="83">
        <v>2801</v>
      </c>
      <c r="AC123" s="73"/>
      <c r="AD123" s="74" t="s">
        <v>159</v>
      </c>
      <c r="AE123" s="83">
        <v>0</v>
      </c>
      <c r="AF123" s="83">
        <v>0</v>
      </c>
      <c r="AG123" s="83">
        <v>0</v>
      </c>
      <c r="AH123" s="83">
        <v>0</v>
      </c>
      <c r="AI123" s="83">
        <v>0</v>
      </c>
      <c r="AJ123" s="83">
        <v>0</v>
      </c>
      <c r="AK123" s="83">
        <v>0</v>
      </c>
      <c r="AL123" s="83">
        <v>0</v>
      </c>
      <c r="AM123" s="83">
        <v>0</v>
      </c>
      <c r="AN123" s="83">
        <v>0</v>
      </c>
      <c r="AO123" s="83">
        <v>0</v>
      </c>
      <c r="AP123" s="83">
        <v>0</v>
      </c>
      <c r="AQ123" s="73"/>
      <c r="AR123" s="81" t="s">
        <v>29</v>
      </c>
      <c r="AS123" s="82">
        <v>2768.0508041811809</v>
      </c>
      <c r="AT123" s="82">
        <v>73822.249755726763</v>
      </c>
      <c r="AU123" s="82">
        <v>46627.598986558565</v>
      </c>
      <c r="AV123" s="82">
        <v>46832.696375670843</v>
      </c>
      <c r="AW123" s="82">
        <v>46091.257607412961</v>
      </c>
      <c r="AX123" s="82">
        <v>44259.499963625465</v>
      </c>
      <c r="AY123" s="82">
        <v>43394.161268735996</v>
      </c>
      <c r="AZ123" s="82">
        <v>49688.699903999994</v>
      </c>
      <c r="BA123" s="82">
        <v>50231.296000000002</v>
      </c>
      <c r="BB123" s="82">
        <v>0</v>
      </c>
      <c r="BC123" s="73"/>
    </row>
    <row r="124" spans="1:55" x14ac:dyDescent="0.25">
      <c r="A124" s="72"/>
      <c r="B124" s="74" t="s">
        <v>1</v>
      </c>
      <c r="C124" s="83">
        <v>24179.593959318838</v>
      </c>
      <c r="D124" s="83">
        <v>18396.6777512681</v>
      </c>
      <c r="E124" s="83">
        <v>15337.576638854147</v>
      </c>
      <c r="F124" s="83">
        <v>13480.65851035603</v>
      </c>
      <c r="G124" s="83">
        <v>13633.216652451745</v>
      </c>
      <c r="H124" s="83">
        <v>13658.148235333523</v>
      </c>
      <c r="I124" s="83">
        <v>16859.077080704697</v>
      </c>
      <c r="J124" s="83">
        <v>14299.588619523791</v>
      </c>
      <c r="K124" s="83">
        <v>10727.465181341999</v>
      </c>
      <c r="L124" s="83">
        <v>11881.697801999999</v>
      </c>
      <c r="M124" s="83">
        <v>9932.344000000001</v>
      </c>
      <c r="N124" s="83">
        <v>0</v>
      </c>
      <c r="O124" s="73"/>
      <c r="P124" s="74" t="s">
        <v>1</v>
      </c>
      <c r="Q124" s="83">
        <v>29670.416904649257</v>
      </c>
      <c r="R124" s="83">
        <v>26406.764668728985</v>
      </c>
      <c r="S124" s="83">
        <v>26580.751197550751</v>
      </c>
      <c r="T124" s="83">
        <v>19637.21279945728</v>
      </c>
      <c r="U124" s="83">
        <v>20432.391499055</v>
      </c>
      <c r="V124" s="83">
        <v>13539.191632962047</v>
      </c>
      <c r="W124" s="83">
        <v>15100.667417538734</v>
      </c>
      <c r="X124" s="83">
        <v>14771.977728815966</v>
      </c>
      <c r="Y124" s="83">
        <v>13698.674040063999</v>
      </c>
      <c r="Z124" s="83">
        <v>11527.483447999999</v>
      </c>
      <c r="AA124" s="83">
        <v>11691.24</v>
      </c>
      <c r="AB124" s="83">
        <v>10167</v>
      </c>
      <c r="AC124" s="73"/>
      <c r="AD124" s="74" t="s">
        <v>1</v>
      </c>
      <c r="AE124" s="83">
        <v>127</v>
      </c>
      <c r="AF124" s="83">
        <v>103</v>
      </c>
      <c r="AG124" s="83">
        <v>94</v>
      </c>
      <c r="AH124" s="83">
        <v>83</v>
      </c>
      <c r="AI124" s="83">
        <v>85</v>
      </c>
      <c r="AJ124" s="83">
        <v>85</v>
      </c>
      <c r="AK124" s="83">
        <v>95</v>
      </c>
      <c r="AL124" s="83">
        <v>89</v>
      </c>
      <c r="AM124" s="83">
        <v>66</v>
      </c>
      <c r="AN124" s="83">
        <v>72</v>
      </c>
      <c r="AO124" s="83">
        <v>61</v>
      </c>
      <c r="AP124" s="83">
        <v>0</v>
      </c>
      <c r="AQ124" s="73"/>
      <c r="AR124" s="81" t="s">
        <v>30</v>
      </c>
      <c r="AS124" s="82">
        <v>40411.455270589839</v>
      </c>
      <c r="AT124" s="82">
        <v>42192.390019860519</v>
      </c>
      <c r="AU124" s="82">
        <v>44656.155902709877</v>
      </c>
      <c r="AV124" s="82">
        <v>44494.985374407159</v>
      </c>
      <c r="AW124" s="82">
        <v>45934.291826137109</v>
      </c>
      <c r="AX124" s="82">
        <v>49178.655502184432</v>
      </c>
      <c r="AY124" s="82">
        <v>56452.286619647988</v>
      </c>
      <c r="AZ124" s="82">
        <v>58878.084095999991</v>
      </c>
      <c r="BA124" s="82">
        <v>69152.767999999996</v>
      </c>
      <c r="BB124" s="82">
        <v>0</v>
      </c>
      <c r="BC124" s="73"/>
    </row>
    <row r="125" spans="1:55" x14ac:dyDescent="0.25">
      <c r="A125" s="72"/>
      <c r="B125" s="74" t="s">
        <v>2</v>
      </c>
      <c r="C125" s="83">
        <v>309485.13694253145</v>
      </c>
      <c r="D125" s="83">
        <v>303194.31040765136</v>
      </c>
      <c r="E125" s="83">
        <v>297019.41653661331</v>
      </c>
      <c r="F125" s="83">
        <v>298875.73810675205</v>
      </c>
      <c r="G125" s="83">
        <v>297994.70776557765</v>
      </c>
      <c r="H125" s="83">
        <v>306699.88913478062</v>
      </c>
      <c r="I125" s="83">
        <v>329590.61778695369</v>
      </c>
      <c r="J125" s="83">
        <v>354004.58348462323</v>
      </c>
      <c r="K125" s="83">
        <v>373326.38006897998</v>
      </c>
      <c r="L125" s="83">
        <v>374818.71403599996</v>
      </c>
      <c r="M125" s="83">
        <v>401232.52</v>
      </c>
      <c r="N125" s="83">
        <v>0</v>
      </c>
      <c r="O125" s="73"/>
      <c r="P125" s="74" t="s">
        <v>2</v>
      </c>
      <c r="Q125" s="83">
        <v>319729.43374043336</v>
      </c>
      <c r="R125" s="83">
        <v>322608.92564863811</v>
      </c>
      <c r="S125" s="83">
        <v>307877.37163681712</v>
      </c>
      <c r="T125" s="83">
        <v>304614.46148048097</v>
      </c>
      <c r="U125" s="83">
        <v>304673.61516154103</v>
      </c>
      <c r="V125" s="83">
        <v>304087.03003870341</v>
      </c>
      <c r="W125" s="83">
        <v>307155.14447227633</v>
      </c>
      <c r="X125" s="83">
        <v>343283.25821315823</v>
      </c>
      <c r="Y125" s="83">
        <v>362978.45289261395</v>
      </c>
      <c r="Z125" s="83">
        <v>384281.90899799997</v>
      </c>
      <c r="AA125" s="83">
        <v>378594.02800000005</v>
      </c>
      <c r="AB125" s="83">
        <v>401730</v>
      </c>
      <c r="AC125" s="73"/>
      <c r="AD125" s="74" t="s">
        <v>2</v>
      </c>
      <c r="AE125" s="83">
        <v>2624</v>
      </c>
      <c r="AF125" s="83">
        <v>2494</v>
      </c>
      <c r="AG125" s="83">
        <v>2382</v>
      </c>
      <c r="AH125" s="83">
        <v>2311</v>
      </c>
      <c r="AI125" s="83">
        <v>2261</v>
      </c>
      <c r="AJ125" s="83">
        <v>2259</v>
      </c>
      <c r="AK125" s="83">
        <v>2342</v>
      </c>
      <c r="AL125" s="83">
        <v>2439</v>
      </c>
      <c r="AM125" s="83">
        <v>2527</v>
      </c>
      <c r="AN125" s="83">
        <v>2560</v>
      </c>
      <c r="AO125" s="83">
        <v>2641</v>
      </c>
      <c r="AP125" s="83">
        <v>0</v>
      </c>
      <c r="AQ125" s="73"/>
      <c r="AR125" s="81" t="s">
        <v>31</v>
      </c>
      <c r="AS125" s="82">
        <v>30853.102284292505</v>
      </c>
      <c r="AT125" s="82">
        <v>31638.915597217863</v>
      </c>
      <c r="AU125" s="82">
        <v>32687.40053464847</v>
      </c>
      <c r="AV125" s="82">
        <v>35067.875620374994</v>
      </c>
      <c r="AW125" s="82">
        <v>37744.820196099899</v>
      </c>
      <c r="AX125" s="82">
        <v>39859.564732130297</v>
      </c>
      <c r="AY125" s="82">
        <v>43763.392475135988</v>
      </c>
      <c r="AZ125" s="82">
        <v>41773.999103999995</v>
      </c>
      <c r="BA125" s="82">
        <v>41695.232000000004</v>
      </c>
      <c r="BB125" s="82">
        <v>0</v>
      </c>
      <c r="BC125" s="73"/>
    </row>
    <row r="126" spans="1:55" x14ac:dyDescent="0.25">
      <c r="A126" s="72"/>
      <c r="B126" s="74" t="s">
        <v>156</v>
      </c>
      <c r="C126" s="83">
        <v>0</v>
      </c>
      <c r="D126" s="83">
        <v>0</v>
      </c>
      <c r="E126" s="83">
        <v>0</v>
      </c>
      <c r="F126" s="83">
        <v>0</v>
      </c>
      <c r="G126" s="83">
        <v>0</v>
      </c>
      <c r="H126" s="83">
        <v>0</v>
      </c>
      <c r="I126" s="83">
        <v>0</v>
      </c>
      <c r="J126" s="83">
        <v>9323.2330382629607</v>
      </c>
      <c r="K126" s="83">
        <v>28657.325991995996</v>
      </c>
      <c r="L126" s="83">
        <v>43496.666563999999</v>
      </c>
      <c r="M126" s="83">
        <v>55547.978000000003</v>
      </c>
      <c r="N126" s="83">
        <v>0</v>
      </c>
      <c r="O126" s="73"/>
      <c r="P126" s="74" t="s">
        <v>156</v>
      </c>
      <c r="Q126" s="83">
        <v>0</v>
      </c>
      <c r="R126" s="83">
        <v>0</v>
      </c>
      <c r="S126" s="83">
        <v>0</v>
      </c>
      <c r="T126" s="83">
        <v>0</v>
      </c>
      <c r="U126" s="83">
        <v>0</v>
      </c>
      <c r="V126" s="83">
        <v>0</v>
      </c>
      <c r="W126" s="83">
        <v>0</v>
      </c>
      <c r="X126" s="83">
        <v>0</v>
      </c>
      <c r="Y126" s="83">
        <v>13963.467997023999</v>
      </c>
      <c r="Z126" s="83">
        <v>28038.580933999998</v>
      </c>
      <c r="AA126" s="83">
        <v>51844.71</v>
      </c>
      <c r="AB126" s="83">
        <v>61000</v>
      </c>
      <c r="AC126" s="73"/>
      <c r="AD126" s="74" t="s">
        <v>156</v>
      </c>
      <c r="AE126" s="83">
        <v>0</v>
      </c>
      <c r="AF126" s="83">
        <v>0</v>
      </c>
      <c r="AG126" s="83">
        <v>0</v>
      </c>
      <c r="AH126" s="83">
        <v>0</v>
      </c>
      <c r="AI126" s="83">
        <v>0</v>
      </c>
      <c r="AJ126" s="83">
        <v>0</v>
      </c>
      <c r="AK126" s="83">
        <v>0</v>
      </c>
      <c r="AL126" s="83">
        <v>55</v>
      </c>
      <c r="AM126" s="83">
        <v>173</v>
      </c>
      <c r="AN126" s="83">
        <v>262</v>
      </c>
      <c r="AO126" s="83">
        <v>327</v>
      </c>
      <c r="AP126" s="83">
        <v>0</v>
      </c>
      <c r="AQ126" s="73"/>
      <c r="AR126" s="81" t="s">
        <v>32</v>
      </c>
      <c r="AS126" s="82">
        <v>17096.307081603118</v>
      </c>
      <c r="AT126" s="82">
        <v>15536.462131370849</v>
      </c>
      <c r="AU126" s="82">
        <v>17482.967973254978</v>
      </c>
      <c r="AV126" s="82">
        <v>16748.621655862273</v>
      </c>
      <c r="AW126" s="82">
        <v>16181.645993331882</v>
      </c>
      <c r="AX126" s="82">
        <v>15489.53499892838</v>
      </c>
      <c r="AY126" s="82">
        <v>16777.866018815999</v>
      </c>
      <c r="AZ126" s="82">
        <v>15490.943999999998</v>
      </c>
      <c r="BA126" s="82">
        <v>15985.664000000001</v>
      </c>
      <c r="BB126" s="82">
        <v>0</v>
      </c>
      <c r="BC126" s="73"/>
    </row>
    <row r="127" spans="1:55" x14ac:dyDescent="0.25">
      <c r="A127" s="72"/>
      <c r="B127" s="74" t="s">
        <v>3</v>
      </c>
      <c r="C127" s="83">
        <v>198.3534134458184</v>
      </c>
      <c r="D127" s="83">
        <v>6574.2618986213829</v>
      </c>
      <c r="E127" s="83">
        <v>12931.445999061207</v>
      </c>
      <c r="F127" s="83">
        <v>17647.804700812987</v>
      </c>
      <c r="G127" s="83">
        <v>22261.84671539905</v>
      </c>
      <c r="H127" s="83">
        <v>25408.804676628279</v>
      </c>
      <c r="I127" s="83">
        <v>24849.156128217561</v>
      </c>
      <c r="J127" s="83">
        <v>21569.443819295808</v>
      </c>
      <c r="K127" s="83">
        <v>18563.159691049997</v>
      </c>
      <c r="L127" s="83">
        <v>14369.75935199999</v>
      </c>
      <c r="M127" s="83">
        <v>10289.750000000004</v>
      </c>
      <c r="N127" s="83">
        <v>0</v>
      </c>
      <c r="O127" s="73"/>
      <c r="P127" s="74" t="s">
        <v>3</v>
      </c>
      <c r="Q127" s="83">
        <v>0</v>
      </c>
      <c r="R127" s="83">
        <v>5621.8584543731095</v>
      </c>
      <c r="S127" s="83">
        <v>13322.50764839373</v>
      </c>
      <c r="T127" s="83">
        <v>19554.390813933889</v>
      </c>
      <c r="U127" s="83">
        <v>20478.448867517454</v>
      </c>
      <c r="V127" s="83">
        <v>24593.667059204985</v>
      </c>
      <c r="W127" s="83">
        <v>30737.581751017929</v>
      </c>
      <c r="X127" s="83">
        <v>25357.533208774177</v>
      </c>
      <c r="Y127" s="83">
        <v>24521.023722649988</v>
      </c>
      <c r="Z127" s="83">
        <v>17916.183427999997</v>
      </c>
      <c r="AA127" s="83">
        <v>16961.676000000003</v>
      </c>
      <c r="AB127" s="83">
        <v>9916</v>
      </c>
      <c r="AC127" s="73"/>
      <c r="AD127" s="74" t="s">
        <v>3</v>
      </c>
      <c r="AE127" s="83">
        <v>2</v>
      </c>
      <c r="AF127" s="83">
        <v>53</v>
      </c>
      <c r="AG127" s="83">
        <v>105</v>
      </c>
      <c r="AH127" s="83">
        <v>125</v>
      </c>
      <c r="AI127" s="83">
        <v>156</v>
      </c>
      <c r="AJ127" s="83">
        <v>180</v>
      </c>
      <c r="AK127" s="83">
        <v>180</v>
      </c>
      <c r="AL127" s="83">
        <v>156</v>
      </c>
      <c r="AM127" s="83">
        <v>134</v>
      </c>
      <c r="AN127" s="83">
        <v>107</v>
      </c>
      <c r="AO127" s="83">
        <v>78</v>
      </c>
      <c r="AP127" s="83">
        <v>0</v>
      </c>
      <c r="AQ127" s="73"/>
      <c r="AR127" s="81" t="s">
        <v>33</v>
      </c>
      <c r="AS127" s="82">
        <v>30627.067984956102</v>
      </c>
      <c r="AT127" s="82">
        <v>31598.164221135583</v>
      </c>
      <c r="AU127" s="82">
        <v>34277.780145780518</v>
      </c>
      <c r="AV127" s="82">
        <v>38287.616588072924</v>
      </c>
      <c r="AW127" s="82">
        <v>46275.474392382508</v>
      </c>
      <c r="AX127" s="82">
        <v>51660.808067423219</v>
      </c>
      <c r="AY127" s="82">
        <v>47986.342530047994</v>
      </c>
      <c r="AZ127" s="82">
        <v>49514.78476799999</v>
      </c>
      <c r="BA127" s="82">
        <v>42257.408000000003</v>
      </c>
      <c r="BB127" s="82">
        <v>0</v>
      </c>
      <c r="BC127" s="73"/>
    </row>
    <row r="128" spans="1:55" x14ac:dyDescent="0.25">
      <c r="A128" s="72"/>
      <c r="B128" s="74" t="s">
        <v>4</v>
      </c>
      <c r="C128" s="83">
        <v>0</v>
      </c>
      <c r="D128" s="83">
        <v>2435.8671477424059</v>
      </c>
      <c r="E128" s="83">
        <v>18799.804985232313</v>
      </c>
      <c r="F128" s="83">
        <v>22450.279542538454</v>
      </c>
      <c r="G128" s="83">
        <v>26527.041740098157</v>
      </c>
      <c r="H128" s="83">
        <v>27106.523537452835</v>
      </c>
      <c r="I128" s="83">
        <v>30530.972331592682</v>
      </c>
      <c r="J128" s="83">
        <v>29724.607824843442</v>
      </c>
      <c r="K128" s="83">
        <v>22546.102126989997</v>
      </c>
      <c r="L128" s="83">
        <v>30188.48014</v>
      </c>
      <c r="M128" s="83">
        <v>29141.614000000001</v>
      </c>
      <c r="N128" s="83">
        <v>0</v>
      </c>
      <c r="O128" s="73"/>
      <c r="P128" s="74" t="s">
        <v>4</v>
      </c>
      <c r="Q128" s="83">
        <v>0</v>
      </c>
      <c r="R128" s="83">
        <v>0</v>
      </c>
      <c r="S128" s="83">
        <v>8455.1106927581659</v>
      </c>
      <c r="T128" s="83">
        <v>21093.199298585743</v>
      </c>
      <c r="U128" s="83">
        <v>23298.431990257563</v>
      </c>
      <c r="V128" s="83">
        <v>28544.933284603499</v>
      </c>
      <c r="W128" s="83">
        <v>32521.260192099209</v>
      </c>
      <c r="X128" s="83">
        <v>30044.396176739559</v>
      </c>
      <c r="Y128" s="83">
        <v>28758.830342163994</v>
      </c>
      <c r="Z128" s="83">
        <v>14435.037526000002</v>
      </c>
      <c r="AA128" s="83">
        <v>13272.995999999996</v>
      </c>
      <c r="AB128" s="83">
        <v>26269</v>
      </c>
      <c r="AC128" s="73"/>
      <c r="AD128" s="74" t="s">
        <v>4</v>
      </c>
      <c r="AE128" s="83">
        <v>0</v>
      </c>
      <c r="AF128" s="83">
        <v>20</v>
      </c>
      <c r="AG128" s="83">
        <v>128</v>
      </c>
      <c r="AH128" s="83">
        <v>164</v>
      </c>
      <c r="AI128" s="83">
        <v>196</v>
      </c>
      <c r="AJ128" s="83">
        <v>202</v>
      </c>
      <c r="AK128" s="83">
        <v>229</v>
      </c>
      <c r="AL128" s="83">
        <v>216</v>
      </c>
      <c r="AM128" s="83">
        <v>165</v>
      </c>
      <c r="AN128" s="83">
        <v>239</v>
      </c>
      <c r="AO128" s="83">
        <v>228</v>
      </c>
      <c r="AP128" s="83">
        <v>0</v>
      </c>
      <c r="AQ128" s="73"/>
      <c r="AR128" s="81" t="s">
        <v>34</v>
      </c>
      <c r="AS128" s="82">
        <v>39522.387026533324</v>
      </c>
      <c r="AT128" s="82">
        <v>40068.790532905921</v>
      </c>
      <c r="AU128" s="82">
        <v>34735.056313040477</v>
      </c>
      <c r="AV128" s="82">
        <v>39389.601395760823</v>
      </c>
      <c r="AW128" s="82">
        <v>42001.42697305922</v>
      </c>
      <c r="AX128" s="82">
        <v>47501.670659493873</v>
      </c>
      <c r="AY128" s="82">
        <v>46669.769542655988</v>
      </c>
      <c r="AZ128" s="82">
        <v>43622.498304000001</v>
      </c>
      <c r="BA128" s="82">
        <v>41378.815999999999</v>
      </c>
      <c r="BB128" s="82">
        <v>0</v>
      </c>
      <c r="BC128" s="73"/>
    </row>
    <row r="129" spans="1:55" x14ac:dyDescent="0.25">
      <c r="A129" s="72"/>
      <c r="B129" s="74" t="s">
        <v>6</v>
      </c>
      <c r="C129" s="83">
        <v>3823.1525430723987</v>
      </c>
      <c r="D129" s="83">
        <v>5243.9578004547202</v>
      </c>
      <c r="E129" s="83">
        <v>12758.188526971308</v>
      </c>
      <c r="F129" s="83">
        <v>19548.089141122331</v>
      </c>
      <c r="G129" s="83">
        <v>14985.430364126558</v>
      </c>
      <c r="H129" s="83">
        <v>11061.917481523265</v>
      </c>
      <c r="I129" s="83">
        <v>7058.1070620478995</v>
      </c>
      <c r="J129" s="83">
        <v>5378.0546338180739</v>
      </c>
      <c r="K129" s="83">
        <v>4107.6162573419997</v>
      </c>
      <c r="L129" s="83">
        <v>7002.9568960000015</v>
      </c>
      <c r="M129" s="83">
        <v>7478.4340000000011</v>
      </c>
      <c r="N129" s="83">
        <v>0</v>
      </c>
      <c r="O129" s="73"/>
      <c r="P129" s="74" t="s">
        <v>6</v>
      </c>
      <c r="Q129" s="83">
        <v>4132.258493363358</v>
      </c>
      <c r="R129" s="83">
        <v>4149.255383649981</v>
      </c>
      <c r="S129" s="83">
        <v>4130.9157729056851</v>
      </c>
      <c r="T129" s="83">
        <v>32302.974991381063</v>
      </c>
      <c r="U129" s="83">
        <v>29361.277910367564</v>
      </c>
      <c r="V129" s="83">
        <v>15306.214633584645</v>
      </c>
      <c r="W129" s="83">
        <v>13186.643244224593</v>
      </c>
      <c r="X129" s="83">
        <v>5315.2190278314665</v>
      </c>
      <c r="Y129" s="83">
        <v>4424.2656975400005</v>
      </c>
      <c r="Z129" s="83">
        <v>4281.6061339999997</v>
      </c>
      <c r="AA129" s="83">
        <v>11064.998000000005</v>
      </c>
      <c r="AB129" s="83">
        <v>6319</v>
      </c>
      <c r="AC129" s="73"/>
      <c r="AD129" s="74" t="s">
        <v>6</v>
      </c>
      <c r="AE129" s="83">
        <v>0</v>
      </c>
      <c r="AF129" s="83">
        <v>0</v>
      </c>
      <c r="AG129" s="83">
        <v>5</v>
      </c>
      <c r="AH129" s="83">
        <v>154</v>
      </c>
      <c r="AI129" s="83">
        <v>207</v>
      </c>
      <c r="AJ129" s="83">
        <v>137</v>
      </c>
      <c r="AK129" s="83">
        <v>85</v>
      </c>
      <c r="AL129" s="83">
        <v>68</v>
      </c>
      <c r="AM129" s="83">
        <v>53</v>
      </c>
      <c r="AN129" s="83">
        <v>95</v>
      </c>
      <c r="AO129" s="83">
        <v>95</v>
      </c>
      <c r="AP129" s="83">
        <v>0</v>
      </c>
      <c r="AQ129" s="73"/>
      <c r="AR129" s="81" t="s">
        <v>35</v>
      </c>
      <c r="AS129" s="82">
        <v>24641.216078426944</v>
      </c>
      <c r="AT129" s="82">
        <v>36627.563219290816</v>
      </c>
      <c r="AU129" s="82">
        <v>36198.788358240228</v>
      </c>
      <c r="AV129" s="82">
        <v>38644.628717343927</v>
      </c>
      <c r="AW129" s="82">
        <v>40587.644901428939</v>
      </c>
      <c r="AX129" s="82">
        <v>56204.791996944361</v>
      </c>
      <c r="AY129" s="82">
        <v>56280.330372095996</v>
      </c>
      <c r="AZ129" s="82">
        <v>56503.673855999994</v>
      </c>
      <c r="BA129" s="82">
        <v>47538.175999999999</v>
      </c>
      <c r="BB129" s="82">
        <v>0</v>
      </c>
      <c r="BC129" s="73"/>
    </row>
    <row r="130" spans="1:55" x14ac:dyDescent="0.25">
      <c r="A130" s="72"/>
      <c r="B130" s="74" t="s">
        <v>7</v>
      </c>
      <c r="C130" s="83">
        <v>68619.01808240448</v>
      </c>
      <c r="D130" s="83">
        <v>62938.847903353613</v>
      </c>
      <c r="E130" s="83">
        <v>44773.942033927378</v>
      </c>
      <c r="F130" s="83">
        <v>49789.216804491909</v>
      </c>
      <c r="G130" s="83">
        <v>52178.522304284554</v>
      </c>
      <c r="H130" s="83">
        <v>53773.849531252636</v>
      </c>
      <c r="I130" s="83">
        <v>59096.353888786114</v>
      </c>
      <c r="J130" s="83">
        <v>66283.709865123092</v>
      </c>
      <c r="K130" s="83">
        <v>83381.41043039599</v>
      </c>
      <c r="L130" s="83">
        <v>77111.715771999996</v>
      </c>
      <c r="M130" s="83">
        <v>63355.684000000001</v>
      </c>
      <c r="N130" s="83">
        <v>0</v>
      </c>
      <c r="O130" s="73"/>
      <c r="P130" s="74" t="s">
        <v>7</v>
      </c>
      <c r="Q130" s="83">
        <v>78175.77314310064</v>
      </c>
      <c r="R130" s="83">
        <v>68386.072319420215</v>
      </c>
      <c r="S130" s="83">
        <v>59339.497495776792</v>
      </c>
      <c r="T130" s="83">
        <v>44646.451630942116</v>
      </c>
      <c r="U130" s="83">
        <v>42869.868742273829</v>
      </c>
      <c r="V130" s="83">
        <v>51817.635531550462</v>
      </c>
      <c r="W130" s="83">
        <v>49804.075240922321</v>
      </c>
      <c r="X130" s="83">
        <v>58581.859874193142</v>
      </c>
      <c r="Y130" s="83">
        <v>58761.088973885991</v>
      </c>
      <c r="Z130" s="83">
        <v>65873.168504000001</v>
      </c>
      <c r="AA130" s="83">
        <v>77786.342000000004</v>
      </c>
      <c r="AB130" s="83">
        <v>64664</v>
      </c>
      <c r="AC130" s="73"/>
      <c r="AD130" s="74" t="s">
        <v>7</v>
      </c>
      <c r="AE130" s="83">
        <v>563</v>
      </c>
      <c r="AF130" s="83">
        <v>512</v>
      </c>
      <c r="AG130" s="83">
        <v>414</v>
      </c>
      <c r="AH130" s="83">
        <v>414</v>
      </c>
      <c r="AI130" s="83">
        <v>426</v>
      </c>
      <c r="AJ130" s="83">
        <v>466</v>
      </c>
      <c r="AK130" s="83">
        <v>480</v>
      </c>
      <c r="AL130" s="83">
        <v>545</v>
      </c>
      <c r="AM130" s="83">
        <v>650</v>
      </c>
      <c r="AN130" s="83">
        <v>660</v>
      </c>
      <c r="AO130" s="83">
        <v>556</v>
      </c>
      <c r="AP130" s="83">
        <v>0</v>
      </c>
      <c r="AQ130" s="73"/>
      <c r="AR130" s="81" t="s">
        <v>36</v>
      </c>
      <c r="AS130" s="82">
        <v>16894.614937579867</v>
      </c>
      <c r="AT130" s="82">
        <v>18804.496096636256</v>
      </c>
      <c r="AU130" s="82">
        <v>20816.152584605723</v>
      </c>
      <c r="AV130" s="82">
        <v>19871.09616109628</v>
      </c>
      <c r="AW130" s="82">
        <v>19229.398246437711</v>
      </c>
      <c r="AX130" s="82">
        <v>19104.727323267067</v>
      </c>
      <c r="AY130" s="82">
        <v>22748.862099455997</v>
      </c>
      <c r="AZ130" s="82">
        <v>21034.358784</v>
      </c>
      <c r="BA130" s="82">
        <v>20762.624</v>
      </c>
      <c r="BB130" s="82">
        <v>0</v>
      </c>
      <c r="BC130" s="73"/>
    </row>
    <row r="131" spans="1:55" x14ac:dyDescent="0.25">
      <c r="A131" s="72"/>
      <c r="B131" s="79" t="s">
        <v>8</v>
      </c>
      <c r="C131" s="84">
        <v>34837.992615323186</v>
      </c>
      <c r="D131" s="84">
        <v>37445.919090907671</v>
      </c>
      <c r="E131" s="84">
        <v>43641.287284880236</v>
      </c>
      <c r="F131" s="84">
        <v>56653.719022023448</v>
      </c>
      <c r="G131" s="84">
        <v>65021.283787766064</v>
      </c>
      <c r="H131" s="84">
        <v>76027.339051136092</v>
      </c>
      <c r="I131" s="84">
        <v>90510.418556256453</v>
      </c>
      <c r="J131" s="84">
        <v>98987.398652367323</v>
      </c>
      <c r="K131" s="84">
        <v>109124.899587678</v>
      </c>
      <c r="L131" s="84">
        <v>111899.63184399999</v>
      </c>
      <c r="M131" s="84">
        <v>120536.47600000001</v>
      </c>
      <c r="N131" s="83">
        <v>0</v>
      </c>
      <c r="O131" s="73"/>
      <c r="P131" s="79" t="s">
        <v>8</v>
      </c>
      <c r="Q131" s="84">
        <v>31086.923079282205</v>
      </c>
      <c r="R131" s="84">
        <v>33949.659252614394</v>
      </c>
      <c r="S131" s="84">
        <v>35595.981937065306</v>
      </c>
      <c r="T131" s="84">
        <v>48056.556860970115</v>
      </c>
      <c r="U131" s="84">
        <v>47913.032795132378</v>
      </c>
      <c r="V131" s="84">
        <v>64470.583034527983</v>
      </c>
      <c r="W131" s="84">
        <v>84287.210210668505</v>
      </c>
      <c r="X131" s="84">
        <v>84848.265240987894</v>
      </c>
      <c r="Y131" s="84">
        <v>93664.242425675984</v>
      </c>
      <c r="Z131" s="84">
        <v>110575.87608599999</v>
      </c>
      <c r="AA131" s="84">
        <v>106853.974</v>
      </c>
      <c r="AB131" s="84">
        <v>118265</v>
      </c>
      <c r="AC131" s="73"/>
      <c r="AD131" s="79" t="s">
        <v>8</v>
      </c>
      <c r="AE131" s="84">
        <v>450</v>
      </c>
      <c r="AF131" s="84">
        <v>511</v>
      </c>
      <c r="AG131" s="84">
        <v>571</v>
      </c>
      <c r="AH131" s="84">
        <v>627</v>
      </c>
      <c r="AI131" s="84">
        <v>693</v>
      </c>
      <c r="AJ131" s="84">
        <v>771</v>
      </c>
      <c r="AK131" s="84">
        <v>846</v>
      </c>
      <c r="AL131" s="84">
        <v>885</v>
      </c>
      <c r="AM131" s="84">
        <v>934</v>
      </c>
      <c r="AN131" s="84">
        <v>985</v>
      </c>
      <c r="AO131" s="84">
        <v>1031</v>
      </c>
      <c r="AP131" s="84">
        <v>0</v>
      </c>
      <c r="AQ131" s="73"/>
      <c r="AR131" s="81" t="s">
        <v>37</v>
      </c>
      <c r="AS131" s="82">
        <v>25689.087907145455</v>
      </c>
      <c r="AT131" s="82">
        <v>26101.256380703027</v>
      </c>
      <c r="AU131" s="82">
        <v>27766.077862005186</v>
      </c>
      <c r="AV131" s="82">
        <v>30381.400610749439</v>
      </c>
      <c r="AW131" s="82">
        <v>29138.953229622621</v>
      </c>
      <c r="AX131" s="82">
        <v>31656.313876635642</v>
      </c>
      <c r="AY131" s="82">
        <v>33396.435145727999</v>
      </c>
      <c r="AZ131" s="82">
        <v>35831.725055999996</v>
      </c>
      <c r="BA131" s="82">
        <v>30808.064000000002</v>
      </c>
      <c r="BB131" s="82">
        <v>0</v>
      </c>
      <c r="BC131" s="73"/>
    </row>
    <row r="132" spans="1:55" x14ac:dyDescent="0.25">
      <c r="A132" s="72"/>
      <c r="B132" s="79" t="s">
        <v>5</v>
      </c>
      <c r="C132" s="84">
        <v>44311.651987358098</v>
      </c>
      <c r="D132" s="84">
        <v>33778.419162048827</v>
      </c>
      <c r="E132" s="84">
        <v>28893.893633145115</v>
      </c>
      <c r="F132" s="84">
        <v>39498.285023553843</v>
      </c>
      <c r="G132" s="84">
        <v>41609.475283070846</v>
      </c>
      <c r="H132" s="84">
        <v>44442.675030860373</v>
      </c>
      <c r="I132" s="84">
        <v>41007.453390628201</v>
      </c>
      <c r="J132" s="84">
        <v>37632.917664015091</v>
      </c>
      <c r="K132" s="84">
        <v>36551.495833866007</v>
      </c>
      <c r="L132" s="84">
        <v>43874.423866000005</v>
      </c>
      <c r="M132" s="82">
        <v>33381.512000000002</v>
      </c>
      <c r="N132" s="82">
        <v>0</v>
      </c>
      <c r="O132" s="73"/>
      <c r="P132" s="79" t="s">
        <v>5</v>
      </c>
      <c r="Q132" s="84">
        <v>43745.374892189429</v>
      </c>
      <c r="R132" s="84">
        <v>40832.893811942733</v>
      </c>
      <c r="S132" s="84">
        <v>46568.955169425702</v>
      </c>
      <c r="T132" s="84">
        <v>43272.206830569361</v>
      </c>
      <c r="U132" s="84">
        <v>45438.479935860734</v>
      </c>
      <c r="V132" s="84">
        <v>53174.182670617542</v>
      </c>
      <c r="W132" s="84">
        <v>48564.075709286</v>
      </c>
      <c r="X132" s="84">
        <v>51761.952495860947</v>
      </c>
      <c r="Y132" s="84">
        <v>48409.851873057989</v>
      </c>
      <c r="Z132" s="84">
        <v>54699.899409999976</v>
      </c>
      <c r="AA132" s="84">
        <v>37291.096000000012</v>
      </c>
      <c r="AB132" s="84">
        <v>32858</v>
      </c>
      <c r="AC132" s="73"/>
      <c r="AD132" s="79" t="s">
        <v>5</v>
      </c>
      <c r="AE132" s="84">
        <v>5820</v>
      </c>
      <c r="AF132" s="84">
        <v>5648</v>
      </c>
      <c r="AG132" s="84">
        <v>5562</v>
      </c>
      <c r="AH132" s="84">
        <v>5391</v>
      </c>
      <c r="AI132" s="84">
        <v>5273</v>
      </c>
      <c r="AJ132" s="84">
        <v>5278</v>
      </c>
      <c r="AK132" s="84">
        <v>5332</v>
      </c>
      <c r="AL132" s="84">
        <v>5703</v>
      </c>
      <c r="AM132" s="84">
        <v>5517</v>
      </c>
      <c r="AN132" s="84">
        <v>5671</v>
      </c>
      <c r="AO132" s="84">
        <v>5681</v>
      </c>
      <c r="AP132" s="84">
        <v>0</v>
      </c>
      <c r="AQ132" s="73"/>
      <c r="AR132" s="81" t="s">
        <v>38</v>
      </c>
      <c r="AS132" s="82">
        <v>27792.945616353507</v>
      </c>
      <c r="AT132" s="82">
        <v>31257.437437780933</v>
      </c>
      <c r="AU132" s="82">
        <v>31719.05100398033</v>
      </c>
      <c r="AV132" s="82">
        <v>33510.506920242355</v>
      </c>
      <c r="AW132" s="82">
        <v>38495.857857898867</v>
      </c>
      <c r="AX132" s="82">
        <v>38657.725594868731</v>
      </c>
      <c r="AY132" s="82">
        <v>41329.631351807999</v>
      </c>
      <c r="AZ132" s="82">
        <v>40565.965823999992</v>
      </c>
      <c r="BA132" s="82">
        <v>36239.360000000001</v>
      </c>
      <c r="BB132" s="82">
        <v>0</v>
      </c>
      <c r="BC132" s="73"/>
    </row>
    <row r="133" spans="1:55" x14ac:dyDescent="0.25">
      <c r="A133" s="72"/>
      <c r="B133" s="74" t="s">
        <v>157</v>
      </c>
      <c r="C133" s="83">
        <v>41198.692265298341</v>
      </c>
      <c r="D133" s="83">
        <v>40417.598024733255</v>
      </c>
      <c r="E133" s="83">
        <v>45363.394747191451</v>
      </c>
      <c r="F133" s="83">
        <v>41969.140925001448</v>
      </c>
      <c r="G133" s="83">
        <v>43374.026125955002</v>
      </c>
      <c r="H133" s="83">
        <v>43019.730804839128</v>
      </c>
      <c r="I133" s="83">
        <v>44639.983138907191</v>
      </c>
      <c r="J133" s="83">
        <v>45383.016423827619</v>
      </c>
      <c r="K133" s="83">
        <v>46236.334809677996</v>
      </c>
      <c r="L133" s="83">
        <v>51050.742469999997</v>
      </c>
      <c r="M133" s="83">
        <v>48298.784</v>
      </c>
      <c r="N133" s="83">
        <v>0</v>
      </c>
      <c r="O133" s="73"/>
      <c r="P133" s="74" t="s">
        <v>157</v>
      </c>
      <c r="Q133" s="83">
        <v>38163.947611632022</v>
      </c>
      <c r="R133" s="83">
        <v>36119.008940481966</v>
      </c>
      <c r="S133" s="83">
        <v>35023.934084011191</v>
      </c>
      <c r="T133" s="83">
        <v>40700.404132273674</v>
      </c>
      <c r="U133" s="83">
        <v>48002.143790635833</v>
      </c>
      <c r="V133" s="83">
        <v>41119.681066080702</v>
      </c>
      <c r="W133" s="83">
        <v>38669.233895749217</v>
      </c>
      <c r="X133" s="83">
        <v>38845.869272435149</v>
      </c>
      <c r="Y133" s="83">
        <v>39386.99778964599</v>
      </c>
      <c r="Z133" s="83">
        <v>38719.588387999996</v>
      </c>
      <c r="AA133" s="83">
        <v>42613.632000000005</v>
      </c>
      <c r="AB133" s="83">
        <v>40229</v>
      </c>
      <c r="AC133" s="73"/>
      <c r="AD133" s="74" t="s">
        <v>117</v>
      </c>
      <c r="AE133" s="83">
        <v>24632.575000000001</v>
      </c>
      <c r="AF133" s="83">
        <v>24088.785</v>
      </c>
      <c r="AG133" s="83">
        <v>23657.831999999999</v>
      </c>
      <c r="AH133" s="83">
        <v>23456.04</v>
      </c>
      <c r="AI133" s="83">
        <v>23300.965</v>
      </c>
      <c r="AJ133" s="83">
        <v>23026.192000000003</v>
      </c>
      <c r="AK133" s="83">
        <v>22872.616000000002</v>
      </c>
      <c r="AL133" s="83">
        <v>22593.428000000004</v>
      </c>
      <c r="AM133" s="83">
        <v>22396.62</v>
      </c>
      <c r="AN133" s="83">
        <v>22263.834999999999</v>
      </c>
      <c r="AO133" s="83">
        <v>22177.119999999999</v>
      </c>
      <c r="AP133" s="83">
        <v>0</v>
      </c>
      <c r="AQ133" s="73"/>
      <c r="AR133" s="81" t="s">
        <v>39</v>
      </c>
      <c r="AS133" s="82">
        <v>38655.342637283931</v>
      </c>
      <c r="AT133" s="82">
        <v>39323.945936735297</v>
      </c>
      <c r="AU133" s="82">
        <v>41340.903690075203</v>
      </c>
      <c r="AV133" s="82">
        <v>39466.972445448031</v>
      </c>
      <c r="AW133" s="82">
        <v>40654.137350441619</v>
      </c>
      <c r="AX133" s="82">
        <v>42571.765218097142</v>
      </c>
      <c r="AY133" s="82">
        <v>42769.633056767991</v>
      </c>
      <c r="AZ133" s="82">
        <v>43909.926911999995</v>
      </c>
      <c r="BA133" s="82">
        <v>39633.919999999998</v>
      </c>
      <c r="BB133" s="82">
        <v>0</v>
      </c>
      <c r="BC133" s="73"/>
    </row>
    <row r="134" spans="1:55" x14ac:dyDescent="0.25">
      <c r="A134" s="72"/>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81" t="s">
        <v>40</v>
      </c>
      <c r="AS134" s="82">
        <v>41480.191803862472</v>
      </c>
      <c r="AT134" s="82">
        <v>43957.151000757214</v>
      </c>
      <c r="AU134" s="82">
        <v>44864.620037784269</v>
      </c>
      <c r="AV134" s="82">
        <v>50099.965273890921</v>
      </c>
      <c r="AW134" s="82">
        <v>54692.764413299228</v>
      </c>
      <c r="AX134" s="82">
        <v>62619.259020235761</v>
      </c>
      <c r="AY134" s="82">
        <v>56969.210308607995</v>
      </c>
      <c r="AZ134" s="82">
        <v>59958.024191999997</v>
      </c>
      <c r="BA134" s="82">
        <v>64584.703999999998</v>
      </c>
      <c r="BB134" s="82">
        <v>0</v>
      </c>
      <c r="BC134" s="73"/>
    </row>
    <row r="135" spans="1:55" x14ac:dyDescent="0.25">
      <c r="A135" s="72"/>
      <c r="B135" s="75" t="s">
        <v>113</v>
      </c>
      <c r="C135" s="75"/>
      <c r="D135" s="75"/>
      <c r="E135" s="75"/>
      <c r="F135" s="75"/>
      <c r="G135" s="75"/>
      <c r="H135" s="75"/>
      <c r="I135" s="75"/>
      <c r="J135" s="75"/>
      <c r="K135" s="75"/>
      <c r="L135" s="75"/>
      <c r="M135" s="75"/>
      <c r="N135" s="75"/>
      <c r="O135" s="73"/>
      <c r="P135" s="75" t="s">
        <v>114</v>
      </c>
      <c r="Q135" s="75"/>
      <c r="R135" s="75"/>
      <c r="S135" s="75"/>
      <c r="T135" s="75"/>
      <c r="U135" s="75"/>
      <c r="V135" s="75"/>
      <c r="W135" s="75"/>
      <c r="X135" s="75"/>
      <c r="Y135" s="75"/>
      <c r="Z135" s="75"/>
      <c r="AA135" s="75"/>
      <c r="AB135" s="75"/>
      <c r="AC135" s="73"/>
      <c r="AD135" s="75" t="s">
        <v>145</v>
      </c>
      <c r="AE135" s="75"/>
      <c r="AF135" s="75"/>
      <c r="AG135" s="75"/>
      <c r="AH135" s="75"/>
      <c r="AI135" s="75"/>
      <c r="AJ135" s="75"/>
      <c r="AK135" s="75"/>
      <c r="AL135" s="75"/>
      <c r="AM135" s="75"/>
      <c r="AN135" s="75"/>
      <c r="AO135" s="75"/>
      <c r="AP135" s="75"/>
      <c r="AQ135" s="73"/>
      <c r="AR135" s="81" t="s">
        <v>41</v>
      </c>
      <c r="AS135" s="82">
        <v>22422.602494171173</v>
      </c>
      <c r="AT135" s="82">
        <v>20449.266914623993</v>
      </c>
      <c r="AU135" s="82">
        <v>23842.24486794366</v>
      </c>
      <c r="AV135" s="82">
        <v>22919.515518772525</v>
      </c>
      <c r="AW135" s="82">
        <v>24668.698583704532</v>
      </c>
      <c r="AX135" s="82">
        <v>26369.51166102527</v>
      </c>
      <c r="AY135" s="82">
        <v>28765.220871167996</v>
      </c>
      <c r="AZ135" s="82">
        <v>27953.473535999998</v>
      </c>
      <c r="BA135" s="82">
        <v>29430.784</v>
      </c>
      <c r="BB135" s="82">
        <v>0</v>
      </c>
      <c r="BC135" s="73"/>
    </row>
    <row r="136" spans="1:55" x14ac:dyDescent="0.25">
      <c r="A136" s="72"/>
      <c r="B136" s="77" t="s">
        <v>19</v>
      </c>
      <c r="C136" s="77">
        <v>2013</v>
      </c>
      <c r="D136" s="77">
        <v>2014</v>
      </c>
      <c r="E136" s="77">
        <v>2015</v>
      </c>
      <c r="F136" s="77">
        <v>2016</v>
      </c>
      <c r="G136" s="77">
        <v>2017</v>
      </c>
      <c r="H136" s="77">
        <v>2018</v>
      </c>
      <c r="I136" s="77">
        <v>2019</v>
      </c>
      <c r="J136" s="77">
        <v>2020</v>
      </c>
      <c r="K136" s="77">
        <v>2021</v>
      </c>
      <c r="L136" s="77">
        <v>2022</v>
      </c>
      <c r="M136" s="77">
        <v>2023</v>
      </c>
      <c r="N136" s="77">
        <v>2024</v>
      </c>
      <c r="O136" s="73"/>
      <c r="P136" s="77" t="s">
        <v>19</v>
      </c>
      <c r="Q136" s="77">
        <v>2013</v>
      </c>
      <c r="R136" s="77">
        <v>2014</v>
      </c>
      <c r="S136" s="77">
        <v>2015</v>
      </c>
      <c r="T136" s="77">
        <v>2016</v>
      </c>
      <c r="U136" s="77">
        <v>2017</v>
      </c>
      <c r="V136" s="77">
        <v>2018</v>
      </c>
      <c r="W136" s="77">
        <v>2019</v>
      </c>
      <c r="X136" s="77">
        <v>2020</v>
      </c>
      <c r="Y136" s="77">
        <v>2021</v>
      </c>
      <c r="Z136" s="77">
        <v>2022</v>
      </c>
      <c r="AA136" s="77">
        <v>2023</v>
      </c>
      <c r="AB136" s="77">
        <v>2024</v>
      </c>
      <c r="AC136" s="73"/>
      <c r="AD136" s="77" t="s">
        <v>19</v>
      </c>
      <c r="AE136" s="77">
        <v>2013</v>
      </c>
      <c r="AF136" s="77">
        <v>2014</v>
      </c>
      <c r="AG136" s="77">
        <v>2015</v>
      </c>
      <c r="AH136" s="77">
        <v>2016</v>
      </c>
      <c r="AI136" s="77">
        <v>2017</v>
      </c>
      <c r="AJ136" s="77">
        <v>2018</v>
      </c>
      <c r="AK136" s="77">
        <v>2019</v>
      </c>
      <c r="AL136" s="77">
        <v>2020</v>
      </c>
      <c r="AM136" s="77">
        <v>2021</v>
      </c>
      <c r="AN136" s="77">
        <v>2022</v>
      </c>
      <c r="AO136" s="77">
        <v>2023</v>
      </c>
      <c r="AP136" s="77">
        <v>2024</v>
      </c>
      <c r="AQ136" s="73"/>
      <c r="AR136" s="81" t="s">
        <v>42</v>
      </c>
      <c r="AS136" s="82">
        <v>23450.768768588561</v>
      </c>
      <c r="AT136" s="82">
        <v>22860.389999492483</v>
      </c>
      <c r="AU136" s="82">
        <v>26777.554382781462</v>
      </c>
      <c r="AV136" s="82">
        <v>28367.542717462231</v>
      </c>
      <c r="AW136" s="82">
        <v>31275.431919210398</v>
      </c>
      <c r="AX136" s="82">
        <v>32508.781171670005</v>
      </c>
      <c r="AY136" s="82">
        <v>32343.598734335992</v>
      </c>
      <c r="AZ136" s="82">
        <v>31671.300095999999</v>
      </c>
      <c r="BA136" s="82">
        <v>31224.832000000002</v>
      </c>
      <c r="BB136" s="82">
        <v>0</v>
      </c>
      <c r="BC136" s="73"/>
    </row>
    <row r="137" spans="1:55" x14ac:dyDescent="0.25">
      <c r="A137" s="72"/>
      <c r="B137" s="79" t="s">
        <v>9</v>
      </c>
      <c r="C137" s="80">
        <v>601206.06755153951</v>
      </c>
      <c r="D137" s="80">
        <v>613694.86467943329</v>
      </c>
      <c r="E137" s="80">
        <v>628079.33169922151</v>
      </c>
      <c r="F137" s="80">
        <v>666162.43625581858</v>
      </c>
      <c r="G137" s="80">
        <v>657672.12907429901</v>
      </c>
      <c r="H137" s="80">
        <v>656416.02061098767</v>
      </c>
      <c r="I137" s="80">
        <v>654832.94768196379</v>
      </c>
      <c r="J137" s="80">
        <v>678946.57713604753</v>
      </c>
      <c r="K137" s="80">
        <v>840120.61371222383</v>
      </c>
      <c r="L137" s="80">
        <v>808221.91390199983</v>
      </c>
      <c r="M137" s="80">
        <v>799531.81</v>
      </c>
      <c r="N137" s="80">
        <v>0</v>
      </c>
      <c r="O137" s="73"/>
      <c r="P137" s="79" t="s">
        <v>9</v>
      </c>
      <c r="Q137" s="80">
        <v>609359.70685731166</v>
      </c>
      <c r="R137" s="80">
        <v>618063.18396272592</v>
      </c>
      <c r="S137" s="80">
        <v>629790.60676601739</v>
      </c>
      <c r="T137" s="80">
        <v>697133.05756704079</v>
      </c>
      <c r="U137" s="80">
        <v>686873.26633907878</v>
      </c>
      <c r="V137" s="80">
        <v>688711.63347476232</v>
      </c>
      <c r="W137" s="80">
        <v>682836.69920693978</v>
      </c>
      <c r="X137" s="80">
        <v>669069.04428783141</v>
      </c>
      <c r="Y137" s="80">
        <v>794193.20518566587</v>
      </c>
      <c r="Z137" s="80">
        <v>796477.19325200003</v>
      </c>
      <c r="AA137" s="80">
        <v>786184.83200000017</v>
      </c>
      <c r="AB137" s="80">
        <v>845542</v>
      </c>
      <c r="AC137" s="73"/>
      <c r="AD137" s="79" t="s">
        <v>9</v>
      </c>
      <c r="AE137" s="80">
        <v>4984</v>
      </c>
      <c r="AF137" s="80">
        <v>4902</v>
      </c>
      <c r="AG137" s="80">
        <v>4823</v>
      </c>
      <c r="AH137" s="80">
        <v>4684</v>
      </c>
      <c r="AI137" s="80">
        <v>4576</v>
      </c>
      <c r="AJ137" s="80">
        <v>4486</v>
      </c>
      <c r="AK137" s="80">
        <v>4422</v>
      </c>
      <c r="AL137" s="80">
        <v>4817</v>
      </c>
      <c r="AM137" s="80">
        <v>4699</v>
      </c>
      <c r="AN137" s="80">
        <v>4607</v>
      </c>
      <c r="AO137" s="80">
        <v>4705</v>
      </c>
      <c r="AP137" s="80">
        <v>0</v>
      </c>
      <c r="AQ137" s="73"/>
      <c r="AR137" s="81" t="s">
        <v>43</v>
      </c>
      <c r="AS137" s="82">
        <v>43935.27203973171</v>
      </c>
      <c r="AT137" s="82">
        <v>44506.162595199094</v>
      </c>
      <c r="AU137" s="82">
        <v>45492.253992846949</v>
      </c>
      <c r="AV137" s="82">
        <v>46097.671403642307</v>
      </c>
      <c r="AW137" s="82">
        <v>45912.491023182149</v>
      </c>
      <c r="AX137" s="82">
        <v>48593.860787810292</v>
      </c>
      <c r="AY137" s="82">
        <v>56414.308552703995</v>
      </c>
      <c r="AZ137" s="82">
        <v>62665.684991999995</v>
      </c>
      <c r="BA137" s="82">
        <v>56144.896000000001</v>
      </c>
      <c r="BB137" s="82">
        <v>0</v>
      </c>
      <c r="BC137" s="73"/>
    </row>
    <row r="138" spans="1:55" x14ac:dyDescent="0.25">
      <c r="A138" s="72"/>
      <c r="B138" s="74" t="s">
        <v>10</v>
      </c>
      <c r="C138" s="83">
        <v>440825.94466663734</v>
      </c>
      <c r="D138" s="83">
        <v>437757.73556482926</v>
      </c>
      <c r="E138" s="83">
        <v>451106.22623527027</v>
      </c>
      <c r="F138" s="83">
        <v>496180.09356591513</v>
      </c>
      <c r="G138" s="83">
        <v>482528.08957101626</v>
      </c>
      <c r="H138" s="83">
        <v>481769.18133252033</v>
      </c>
      <c r="I138" s="83">
        <v>482597.12707604188</v>
      </c>
      <c r="J138" s="83">
        <v>491890.58843587869</v>
      </c>
      <c r="K138" s="83">
        <v>645035.87253825192</v>
      </c>
      <c r="L138" s="83">
        <v>611086.10895799985</v>
      </c>
      <c r="M138" s="83">
        <v>617729.90200000012</v>
      </c>
      <c r="N138" s="83">
        <v>0</v>
      </c>
      <c r="O138" s="73"/>
      <c r="P138" s="74" t="s">
        <v>10</v>
      </c>
      <c r="Q138" s="83">
        <v>431944.279504259</v>
      </c>
      <c r="R138" s="83">
        <v>435591.10103515442</v>
      </c>
      <c r="S138" s="83">
        <v>446146.57134929107</v>
      </c>
      <c r="T138" s="83">
        <v>508373.71042442397</v>
      </c>
      <c r="U138" s="83">
        <v>503774.90727352246</v>
      </c>
      <c r="V138" s="83">
        <v>498438.86189094058</v>
      </c>
      <c r="W138" s="83">
        <v>490745.79343110468</v>
      </c>
      <c r="X138" s="83">
        <v>486864.86202134273</v>
      </c>
      <c r="Y138" s="83">
        <v>615194.69689701393</v>
      </c>
      <c r="Z138" s="83">
        <v>616605.86013000004</v>
      </c>
      <c r="AA138" s="83">
        <v>598654.00800000015</v>
      </c>
      <c r="AB138" s="83">
        <v>654472</v>
      </c>
      <c r="AC138" s="73"/>
      <c r="AD138" s="74" t="s">
        <v>10</v>
      </c>
      <c r="AE138" s="83">
        <v>4984</v>
      </c>
      <c r="AF138" s="83">
        <v>4902</v>
      </c>
      <c r="AG138" s="83">
        <v>4823</v>
      </c>
      <c r="AH138" s="83">
        <v>4684</v>
      </c>
      <c r="AI138" s="83">
        <v>4576</v>
      </c>
      <c r="AJ138" s="83">
        <v>4486</v>
      </c>
      <c r="AK138" s="83">
        <v>4422</v>
      </c>
      <c r="AL138" s="83">
        <v>4817</v>
      </c>
      <c r="AM138" s="83">
        <v>4699</v>
      </c>
      <c r="AN138" s="83">
        <v>4607</v>
      </c>
      <c r="AO138" s="83">
        <v>4705</v>
      </c>
      <c r="AP138" s="83">
        <v>0</v>
      </c>
      <c r="AQ138" s="73"/>
      <c r="AR138" s="81" t="s">
        <v>44</v>
      </c>
      <c r="AS138" s="82">
        <v>17295.680925120356</v>
      </c>
      <c r="AT138" s="82">
        <v>16800.886772590613</v>
      </c>
      <c r="AU138" s="82">
        <v>19352.420539405972</v>
      </c>
      <c r="AV138" s="82">
        <v>21407.464147742394</v>
      </c>
      <c r="AW138" s="82">
        <v>22986.76663572804</v>
      </c>
      <c r="AX138" s="82">
        <v>23825.009659327483</v>
      </c>
      <c r="AY138" s="82">
        <v>30197.837951999994</v>
      </c>
      <c r="AZ138" s="82">
        <v>34107.153407999998</v>
      </c>
      <c r="BA138" s="82">
        <v>33714.175999999999</v>
      </c>
      <c r="BB138" s="82">
        <v>0</v>
      </c>
      <c r="BC138" s="73"/>
    </row>
    <row r="139" spans="1:55" x14ac:dyDescent="0.25">
      <c r="A139" s="72"/>
      <c r="B139" s="79" t="s">
        <v>11</v>
      </c>
      <c r="C139" s="84">
        <v>160380.12288490211</v>
      </c>
      <c r="D139" s="84">
        <v>175937.12911460403</v>
      </c>
      <c r="E139" s="84">
        <v>176973.10546395127</v>
      </c>
      <c r="F139" s="84">
        <v>169982.34268990348</v>
      </c>
      <c r="G139" s="84">
        <v>175144.03950328275</v>
      </c>
      <c r="H139" s="84">
        <v>174646.83927846735</v>
      </c>
      <c r="I139" s="84">
        <v>172235.82060592188</v>
      </c>
      <c r="J139" s="84">
        <v>187055.98870016888</v>
      </c>
      <c r="K139" s="84">
        <v>195084.74117397194</v>
      </c>
      <c r="L139" s="84">
        <v>197135.804944</v>
      </c>
      <c r="M139" s="84">
        <v>181801.908</v>
      </c>
      <c r="N139" s="84">
        <v>0</v>
      </c>
      <c r="O139" s="73"/>
      <c r="P139" s="79" t="s">
        <v>11</v>
      </c>
      <c r="Q139" s="84">
        <v>177415.42735305268</v>
      </c>
      <c r="R139" s="84">
        <v>182472.08292757149</v>
      </c>
      <c r="S139" s="84">
        <v>183644.03541672628</v>
      </c>
      <c r="T139" s="84">
        <v>188759.34714261684</v>
      </c>
      <c r="U139" s="84">
        <v>183098.35906555637</v>
      </c>
      <c r="V139" s="84">
        <v>190272.77158382174</v>
      </c>
      <c r="W139" s="84">
        <v>192090.90577583513</v>
      </c>
      <c r="X139" s="84">
        <v>182204.18226648864</v>
      </c>
      <c r="Y139" s="84">
        <v>178998.50828865194</v>
      </c>
      <c r="Z139" s="84">
        <v>179871.33312200004</v>
      </c>
      <c r="AA139" s="84">
        <v>187530.82400000002</v>
      </c>
      <c r="AB139" s="84">
        <v>191070</v>
      </c>
      <c r="AC139" s="73"/>
      <c r="AD139" s="79" t="s">
        <v>11</v>
      </c>
      <c r="AE139" s="84">
        <v>4984</v>
      </c>
      <c r="AF139" s="84">
        <v>4902</v>
      </c>
      <c r="AG139" s="84">
        <v>4823</v>
      </c>
      <c r="AH139" s="84">
        <v>4684</v>
      </c>
      <c r="AI139" s="84">
        <v>4576</v>
      </c>
      <c r="AJ139" s="84">
        <v>4486</v>
      </c>
      <c r="AK139" s="84">
        <v>4422</v>
      </c>
      <c r="AL139" s="84">
        <v>4817</v>
      </c>
      <c r="AM139" s="84">
        <v>4699</v>
      </c>
      <c r="AN139" s="84">
        <v>4607</v>
      </c>
      <c r="AO139" s="84">
        <v>4705</v>
      </c>
      <c r="AP139" s="84">
        <v>0</v>
      </c>
      <c r="AQ139" s="73"/>
      <c r="AR139" s="81" t="s">
        <v>45</v>
      </c>
      <c r="AS139" s="82">
        <v>30017.354951874313</v>
      </c>
      <c r="AT139" s="82">
        <v>29525.503954283849</v>
      </c>
      <c r="AU139" s="82">
        <v>31833.370045795324</v>
      </c>
      <c r="AV139" s="82">
        <v>33658.617215357881</v>
      </c>
      <c r="AW139" s="82">
        <v>32127.843314750004</v>
      </c>
      <c r="AX139" s="82">
        <v>37609.610068187125</v>
      </c>
      <c r="AY139" s="82">
        <v>37848.308548608002</v>
      </c>
      <c r="AZ139" s="82">
        <v>39234.004992000002</v>
      </c>
      <c r="BA139" s="82">
        <v>37816.32</v>
      </c>
      <c r="BB139" s="82">
        <v>0</v>
      </c>
      <c r="BC139" s="73"/>
    </row>
    <row r="140" spans="1:55" x14ac:dyDescent="0.25">
      <c r="A140" s="72"/>
      <c r="B140" s="74" t="s">
        <v>0</v>
      </c>
      <c r="C140" s="83">
        <v>156835.66627352935</v>
      </c>
      <c r="D140" s="83">
        <v>152145.3703261984</v>
      </c>
      <c r="E140" s="83">
        <v>156423.9294591558</v>
      </c>
      <c r="F140" s="83">
        <v>184319.84865483735</v>
      </c>
      <c r="G140" s="83">
        <v>166119.26895404563</v>
      </c>
      <c r="H140" s="83">
        <v>157837.91088882554</v>
      </c>
      <c r="I140" s="83">
        <v>147007.97582405942</v>
      </c>
      <c r="J140" s="83">
        <v>146625.76450535716</v>
      </c>
      <c r="K140" s="83">
        <v>132538.20192371198</v>
      </c>
      <c r="L140" s="83">
        <v>119774.74794999999</v>
      </c>
      <c r="M140" s="83">
        <v>98292.902000000002</v>
      </c>
      <c r="N140" s="83">
        <v>0</v>
      </c>
      <c r="O140" s="73"/>
      <c r="P140" s="74" t="s">
        <v>0</v>
      </c>
      <c r="Q140" s="83">
        <v>130852.49540911209</v>
      </c>
      <c r="R140" s="83">
        <v>148358.0948961548</v>
      </c>
      <c r="S140" s="83">
        <v>143752.58266477048</v>
      </c>
      <c r="T140" s="83">
        <v>169139.05883585347</v>
      </c>
      <c r="U140" s="83">
        <v>181542.47990612808</v>
      </c>
      <c r="V140" s="83">
        <v>168488.94552139513</v>
      </c>
      <c r="W140" s="83">
        <v>157219.87791433462</v>
      </c>
      <c r="X140" s="83">
        <v>147184.55257288087</v>
      </c>
      <c r="Y140" s="83">
        <v>142853.02985545801</v>
      </c>
      <c r="Z140" s="83">
        <v>132125.16444399999</v>
      </c>
      <c r="AA140" s="83">
        <v>116868.636</v>
      </c>
      <c r="AB140" s="83">
        <v>113190</v>
      </c>
      <c r="AC140" s="73"/>
      <c r="AD140" s="74" t="s">
        <v>0</v>
      </c>
      <c r="AE140" s="83">
        <v>1389</v>
      </c>
      <c r="AF140" s="83">
        <v>1409</v>
      </c>
      <c r="AG140" s="83">
        <v>1393</v>
      </c>
      <c r="AH140" s="83">
        <v>1413</v>
      </c>
      <c r="AI140" s="83">
        <v>1315</v>
      </c>
      <c r="AJ140" s="83">
        <v>1282</v>
      </c>
      <c r="AK140" s="83">
        <v>1202</v>
      </c>
      <c r="AL140" s="83">
        <v>1204</v>
      </c>
      <c r="AM140" s="83">
        <v>1087</v>
      </c>
      <c r="AN140" s="83">
        <v>1007</v>
      </c>
      <c r="AO140" s="83">
        <v>867</v>
      </c>
      <c r="AP140" s="83">
        <v>0</v>
      </c>
      <c r="AQ140" s="73"/>
      <c r="AR140" s="81" t="s">
        <v>46</v>
      </c>
      <c r="AS140" s="82">
        <v>32847.999869717889</v>
      </c>
      <c r="AT140" s="82">
        <v>33539.514498388839</v>
      </c>
      <c r="AU140" s="82">
        <v>33396.851058853252</v>
      </c>
      <c r="AV140" s="82">
        <v>34767.23382730467</v>
      </c>
      <c r="AW140" s="82">
        <v>39513.955355896309</v>
      </c>
      <c r="AX140" s="82">
        <v>42609.389878029295</v>
      </c>
      <c r="AY140" s="82">
        <v>47533.770565631989</v>
      </c>
      <c r="AZ140" s="82">
        <v>48301.544448000001</v>
      </c>
      <c r="BA140" s="82">
        <v>48699.392</v>
      </c>
      <c r="BB140" s="82">
        <v>0</v>
      </c>
      <c r="BC140" s="73"/>
    </row>
    <row r="141" spans="1:55" x14ac:dyDescent="0.25">
      <c r="A141" s="72"/>
      <c r="B141" s="74" t="s">
        <v>158</v>
      </c>
      <c r="C141" s="83">
        <v>118430.12795864369</v>
      </c>
      <c r="D141" s="83">
        <v>113155.45184572643</v>
      </c>
      <c r="E141" s="83">
        <v>110792.28078257473</v>
      </c>
      <c r="F141" s="83">
        <v>102436.39226885594</v>
      </c>
      <c r="G141" s="83">
        <v>108299.60246646851</v>
      </c>
      <c r="H141" s="83">
        <v>102359.65627520742</v>
      </c>
      <c r="I141" s="83">
        <v>101856.04267105345</v>
      </c>
      <c r="J141" s="83">
        <v>137264.38127774512</v>
      </c>
      <c r="K141" s="83">
        <v>139367.67939697197</v>
      </c>
      <c r="L141" s="83">
        <v>94697.227794000006</v>
      </c>
      <c r="M141" s="83">
        <v>89659.932000000001</v>
      </c>
      <c r="N141" s="83">
        <v>0</v>
      </c>
      <c r="O141" s="73"/>
      <c r="P141" s="74" t="s">
        <v>158</v>
      </c>
      <c r="Q141" s="83">
        <v>114575.68938821385</v>
      </c>
      <c r="R141" s="83">
        <v>110943.83208144894</v>
      </c>
      <c r="S141" s="83">
        <v>107301.57175585303</v>
      </c>
      <c r="T141" s="83">
        <v>113955.85016839088</v>
      </c>
      <c r="U141" s="83">
        <v>99116.399281471909</v>
      </c>
      <c r="V141" s="83">
        <v>109133.08940144238</v>
      </c>
      <c r="W141" s="83">
        <v>107103.03008523423</v>
      </c>
      <c r="X141" s="83">
        <v>102353.59183022132</v>
      </c>
      <c r="Y141" s="83">
        <v>112812.155438346</v>
      </c>
      <c r="Z141" s="83">
        <v>118091.42716799999</v>
      </c>
      <c r="AA141" s="83">
        <v>91107.27</v>
      </c>
      <c r="AB141" s="83">
        <v>103352</v>
      </c>
      <c r="AC141" s="73"/>
      <c r="AD141" s="74" t="s">
        <v>158</v>
      </c>
      <c r="AE141" s="83">
        <v>769</v>
      </c>
      <c r="AF141" s="83">
        <v>703</v>
      </c>
      <c r="AG141" s="83">
        <v>657</v>
      </c>
      <c r="AH141" s="83">
        <v>620</v>
      </c>
      <c r="AI141" s="83">
        <v>684</v>
      </c>
      <c r="AJ141" s="83">
        <v>658</v>
      </c>
      <c r="AK141" s="83">
        <v>649</v>
      </c>
      <c r="AL141" s="83">
        <v>904</v>
      </c>
      <c r="AM141" s="83">
        <v>844</v>
      </c>
      <c r="AN141" s="83">
        <v>567</v>
      </c>
      <c r="AO141" s="83">
        <v>584</v>
      </c>
      <c r="AP141" s="83">
        <v>0</v>
      </c>
      <c r="AQ141" s="73"/>
      <c r="AR141" s="81" t="s">
        <v>47</v>
      </c>
      <c r="AS141" s="82">
        <v>54018.720090641291</v>
      </c>
      <c r="AT141" s="82">
        <v>62544.306424954615</v>
      </c>
      <c r="AU141" s="82">
        <v>63025.656837490897</v>
      </c>
      <c r="AV141" s="82">
        <v>65080.105794045441</v>
      </c>
      <c r="AW141" s="82">
        <v>73240.887567393918</v>
      </c>
      <c r="AX141" s="82">
        <v>77472.399771168741</v>
      </c>
      <c r="AY141" s="82">
        <v>87218.740629503984</v>
      </c>
      <c r="AZ141" s="82">
        <v>87062.750207999998</v>
      </c>
      <c r="BA141" s="82">
        <v>84299.775999999998</v>
      </c>
      <c r="BB141" s="82">
        <v>0</v>
      </c>
      <c r="BC141" s="73"/>
    </row>
    <row r="142" spans="1:55" x14ac:dyDescent="0.25">
      <c r="A142" s="72"/>
      <c r="B142" s="74" t="s">
        <v>159</v>
      </c>
      <c r="C142" s="83">
        <v>3247.8024999700961</v>
      </c>
      <c r="D142" s="83">
        <v>3716.9898577358208</v>
      </c>
      <c r="E142" s="83">
        <v>3687.2744060158434</v>
      </c>
      <c r="F142" s="83">
        <v>4494.5931129320152</v>
      </c>
      <c r="G142" s="83">
        <v>3483.1621110870933</v>
      </c>
      <c r="H142" s="83">
        <v>2931.4720877662303</v>
      </c>
      <c r="I142" s="83">
        <v>1821.4101004118424</v>
      </c>
      <c r="J142" s="83">
        <v>1306.0829530073518</v>
      </c>
      <c r="K142" s="83">
        <v>1241.2216732499999</v>
      </c>
      <c r="L142" s="83">
        <v>922.4555079999999</v>
      </c>
      <c r="M142" s="83">
        <v>875.28000000000009</v>
      </c>
      <c r="N142" s="83">
        <v>0</v>
      </c>
      <c r="O142" s="73"/>
      <c r="P142" s="74" t="s">
        <v>159</v>
      </c>
      <c r="Q142" s="83">
        <v>6427.5266044105219</v>
      </c>
      <c r="R142" s="83">
        <v>2833.1441578545209</v>
      </c>
      <c r="S142" s="83">
        <v>3270.6531717596222</v>
      </c>
      <c r="T142" s="83">
        <v>4920.9462905828241</v>
      </c>
      <c r="U142" s="83">
        <v>4477.3416247014011</v>
      </c>
      <c r="V142" s="83">
        <v>3895.4508107960619</v>
      </c>
      <c r="W142" s="83">
        <v>3068.8416255526586</v>
      </c>
      <c r="X142" s="83">
        <v>2780.4755649074032</v>
      </c>
      <c r="Y142" s="83">
        <v>2196.6865346139998</v>
      </c>
      <c r="Z142" s="83">
        <v>1148.2537819999998</v>
      </c>
      <c r="AA142" s="83">
        <v>668.96399999999994</v>
      </c>
      <c r="AB142" s="83">
        <v>908</v>
      </c>
      <c r="AC142" s="73"/>
      <c r="AD142" s="74" t="s">
        <v>159</v>
      </c>
      <c r="AE142" s="83">
        <v>0</v>
      </c>
      <c r="AF142" s="83">
        <v>0</v>
      </c>
      <c r="AG142" s="83">
        <v>0</v>
      </c>
      <c r="AH142" s="83">
        <v>0</v>
      </c>
      <c r="AI142" s="83">
        <v>0</v>
      </c>
      <c r="AJ142" s="83">
        <v>0</v>
      </c>
      <c r="AK142" s="83">
        <v>0</v>
      </c>
      <c r="AL142" s="83">
        <v>0</v>
      </c>
      <c r="AM142" s="83">
        <v>0</v>
      </c>
      <c r="AN142" s="83">
        <v>0</v>
      </c>
      <c r="AO142" s="83">
        <v>0</v>
      </c>
      <c r="AP142" s="83">
        <v>0</v>
      </c>
      <c r="AQ142" s="73"/>
      <c r="AR142" s="81" t="s">
        <v>48</v>
      </c>
      <c r="AS142" s="82">
        <v>41744.478061548107</v>
      </c>
      <c r="AT142" s="82">
        <v>46426.005201742279</v>
      </c>
      <c r="AU142" s="82">
        <v>49256.936948303308</v>
      </c>
      <c r="AV142" s="82">
        <v>46112.04031286994</v>
      </c>
      <c r="AW142" s="82">
        <v>45061.16966779028</v>
      </c>
      <c r="AX142" s="82">
        <v>49027.081872172013</v>
      </c>
      <c r="AY142" s="82">
        <v>46545.285878783994</v>
      </c>
      <c r="AZ142" s="82">
        <v>58711.458815999991</v>
      </c>
      <c r="BA142" s="82">
        <v>45441.023999999998</v>
      </c>
      <c r="BB142" s="82">
        <v>0</v>
      </c>
      <c r="BC142" s="73"/>
    </row>
    <row r="143" spans="1:55" x14ac:dyDescent="0.25">
      <c r="A143" s="72"/>
      <c r="B143" s="74" t="s">
        <v>1</v>
      </c>
      <c r="C143" s="83">
        <v>10672.039363932179</v>
      </c>
      <c r="D143" s="83">
        <v>10190.112113677216</v>
      </c>
      <c r="E143" s="83">
        <v>9402.1541703356288</v>
      </c>
      <c r="F143" s="83">
        <v>9756.9100221068729</v>
      </c>
      <c r="G143" s="83">
        <v>8341.8022056426998</v>
      </c>
      <c r="H143" s="83">
        <v>9426.7583978989605</v>
      </c>
      <c r="I143" s="83">
        <v>9435.4302765967404</v>
      </c>
      <c r="J143" s="83">
        <v>9745.1292498873281</v>
      </c>
      <c r="K143" s="83">
        <v>9800.6863319819986</v>
      </c>
      <c r="L143" s="83">
        <v>7249.0877159999991</v>
      </c>
      <c r="M143" s="83">
        <v>9027.8880000000008</v>
      </c>
      <c r="N143" s="83">
        <v>0</v>
      </c>
      <c r="O143" s="73"/>
      <c r="P143" s="74" t="s">
        <v>1</v>
      </c>
      <c r="Q143" s="83">
        <v>14779.143891300198</v>
      </c>
      <c r="R143" s="83">
        <v>8746.8821179483966</v>
      </c>
      <c r="S143" s="83">
        <v>12067.532028640329</v>
      </c>
      <c r="T143" s="83">
        <v>9352.8827709884517</v>
      </c>
      <c r="U143" s="83">
        <v>8235.7878025321716</v>
      </c>
      <c r="V143" s="83">
        <v>8783.2531803782003</v>
      </c>
      <c r="W143" s="83">
        <v>8320.9742660057655</v>
      </c>
      <c r="X143" s="83">
        <v>9042.7169401084611</v>
      </c>
      <c r="Y143" s="83">
        <v>8225.1622880699997</v>
      </c>
      <c r="Z143" s="83">
        <v>9204.2225339999986</v>
      </c>
      <c r="AA143" s="83">
        <v>6933.4679999999998</v>
      </c>
      <c r="AB143" s="83">
        <v>8163</v>
      </c>
      <c r="AC143" s="73"/>
      <c r="AD143" s="74" t="s">
        <v>1</v>
      </c>
      <c r="AE143" s="83">
        <v>63</v>
      </c>
      <c r="AF143" s="83">
        <v>63</v>
      </c>
      <c r="AG143" s="83">
        <v>54</v>
      </c>
      <c r="AH143" s="83">
        <v>54</v>
      </c>
      <c r="AI143" s="83">
        <v>49</v>
      </c>
      <c r="AJ143" s="83">
        <v>52</v>
      </c>
      <c r="AK143" s="83">
        <v>54</v>
      </c>
      <c r="AL143" s="83">
        <v>57</v>
      </c>
      <c r="AM143" s="83">
        <v>57</v>
      </c>
      <c r="AN143" s="83">
        <v>43</v>
      </c>
      <c r="AO143" s="83">
        <v>55</v>
      </c>
      <c r="AP143" s="83">
        <v>0</v>
      </c>
      <c r="AQ143" s="73"/>
      <c r="AR143" s="81" t="s">
        <v>49</v>
      </c>
      <c r="AS143" s="82">
        <v>35272.942199008932</v>
      </c>
      <c r="AT143" s="82">
        <v>34149.653156954155</v>
      </c>
      <c r="AU143" s="82">
        <v>39230.484516176941</v>
      </c>
      <c r="AV143" s="82">
        <v>40504.849811966531</v>
      </c>
      <c r="AW143" s="82">
        <v>43559.094344192337</v>
      </c>
      <c r="AX143" s="82">
        <v>1614.6354062315518</v>
      </c>
      <c r="AY143" s="82">
        <v>6017.4137180159987</v>
      </c>
      <c r="AZ143" s="82">
        <v>6937.8600959999994</v>
      </c>
      <c r="BA143" s="82">
        <v>9816.0640000000003</v>
      </c>
      <c r="BB143" s="82">
        <v>0</v>
      </c>
      <c r="BC143" s="73"/>
    </row>
    <row r="144" spans="1:55" x14ac:dyDescent="0.25">
      <c r="A144" s="72"/>
      <c r="B144" s="74" t="s">
        <v>2</v>
      </c>
      <c r="C144" s="83">
        <v>209366.09507561772</v>
      </c>
      <c r="D144" s="83">
        <v>206285.37785709687</v>
      </c>
      <c r="E144" s="83">
        <v>194953.90832084295</v>
      </c>
      <c r="F144" s="83">
        <v>190579.39028245903</v>
      </c>
      <c r="G144" s="83">
        <v>185691.29467496806</v>
      </c>
      <c r="H144" s="83">
        <v>186249.06160155378</v>
      </c>
      <c r="I144" s="83">
        <v>189241.42229702699</v>
      </c>
      <c r="J144" s="83">
        <v>198225.01766428843</v>
      </c>
      <c r="K144" s="83">
        <v>203773.29288672196</v>
      </c>
      <c r="L144" s="83">
        <v>204807.59558999998</v>
      </c>
      <c r="M144" s="83">
        <v>227616.56400000001</v>
      </c>
      <c r="N144" s="83">
        <v>0</v>
      </c>
      <c r="O144" s="73"/>
      <c r="P144" s="74" t="s">
        <v>2</v>
      </c>
      <c r="Q144" s="83">
        <v>217138.7957122864</v>
      </c>
      <c r="R144" s="83">
        <v>207492.38909005639</v>
      </c>
      <c r="S144" s="83">
        <v>203164.6206968069</v>
      </c>
      <c r="T144" s="83">
        <v>204480.2803454489</v>
      </c>
      <c r="U144" s="83">
        <v>193405.60940797764</v>
      </c>
      <c r="V144" s="83">
        <v>191210.81939548417</v>
      </c>
      <c r="W144" s="83">
        <v>190706.09670922259</v>
      </c>
      <c r="X144" s="83">
        <v>186463.53870086657</v>
      </c>
      <c r="Y144" s="83">
        <v>189284.65020839398</v>
      </c>
      <c r="Z144" s="83">
        <v>199940.626158</v>
      </c>
      <c r="AA144" s="83">
        <v>200931.986</v>
      </c>
      <c r="AB144" s="83">
        <v>231290</v>
      </c>
      <c r="AC144" s="73"/>
      <c r="AD144" s="74" t="s">
        <v>2</v>
      </c>
      <c r="AE144" s="83">
        <v>1842</v>
      </c>
      <c r="AF144" s="83">
        <v>1752</v>
      </c>
      <c r="AG144" s="83">
        <v>1673</v>
      </c>
      <c r="AH144" s="83">
        <v>1588</v>
      </c>
      <c r="AI144" s="83">
        <v>1509</v>
      </c>
      <c r="AJ144" s="83">
        <v>1475</v>
      </c>
      <c r="AK144" s="83">
        <v>1480</v>
      </c>
      <c r="AL144" s="83">
        <v>1496</v>
      </c>
      <c r="AM144" s="83">
        <v>1508</v>
      </c>
      <c r="AN144" s="83">
        <v>1545</v>
      </c>
      <c r="AO144" s="83">
        <v>1644</v>
      </c>
      <c r="AP144" s="83">
        <v>0</v>
      </c>
      <c r="AQ144" s="73"/>
      <c r="AR144" s="81" t="s">
        <v>50</v>
      </c>
      <c r="AS144" s="82">
        <v>56241.97027590908</v>
      </c>
      <c r="AT144" s="82">
        <v>63543.847121639526</v>
      </c>
      <c r="AU144" s="82">
        <v>66947.24828171292</v>
      </c>
      <c r="AV144" s="82">
        <v>52161.351097700281</v>
      </c>
      <c r="AW144" s="82">
        <v>59980.549170028979</v>
      </c>
      <c r="AX144" s="82">
        <v>65397.03391351294</v>
      </c>
      <c r="AY144" s="82">
        <v>91895.317595135974</v>
      </c>
      <c r="AZ144" s="82">
        <v>97502.865407999998</v>
      </c>
      <c r="BA144" s="82">
        <v>100224</v>
      </c>
      <c r="BB144" s="82">
        <v>0</v>
      </c>
      <c r="BC144" s="73"/>
    </row>
    <row r="145" spans="1:55" x14ac:dyDescent="0.25">
      <c r="A145" s="72"/>
      <c r="B145" s="74" t="s">
        <v>156</v>
      </c>
      <c r="C145" s="83">
        <v>0</v>
      </c>
      <c r="D145" s="83">
        <v>0</v>
      </c>
      <c r="E145" s="83">
        <v>0</v>
      </c>
      <c r="F145" s="83">
        <v>0</v>
      </c>
      <c r="G145" s="83">
        <v>0</v>
      </c>
      <c r="H145" s="83">
        <v>0</v>
      </c>
      <c r="I145" s="83">
        <v>0</v>
      </c>
      <c r="J145" s="83">
        <v>3439.1273633741689</v>
      </c>
      <c r="K145" s="83">
        <v>15471.690243541998</v>
      </c>
      <c r="L145" s="83">
        <v>22936.182022000001</v>
      </c>
      <c r="M145" s="83">
        <v>30608.75</v>
      </c>
      <c r="N145" s="83">
        <v>0</v>
      </c>
      <c r="O145" s="73"/>
      <c r="P145" s="74" t="s">
        <v>156</v>
      </c>
      <c r="Q145" s="83">
        <v>0</v>
      </c>
      <c r="R145" s="83">
        <v>0</v>
      </c>
      <c r="S145" s="83">
        <v>0</v>
      </c>
      <c r="T145" s="83">
        <v>0</v>
      </c>
      <c r="U145" s="83">
        <v>0</v>
      </c>
      <c r="V145" s="83">
        <v>0</v>
      </c>
      <c r="W145" s="83">
        <v>0</v>
      </c>
      <c r="X145" s="83">
        <v>0</v>
      </c>
      <c r="Y145" s="83">
        <v>15481.620016927996</v>
      </c>
      <c r="Z145" s="83">
        <v>10310.74109</v>
      </c>
      <c r="AA145" s="83">
        <v>18987.324000000001</v>
      </c>
      <c r="AB145" s="83">
        <v>40222</v>
      </c>
      <c r="AC145" s="73"/>
      <c r="AD145" s="74" t="s">
        <v>156</v>
      </c>
      <c r="AE145" s="83">
        <v>0</v>
      </c>
      <c r="AF145" s="83">
        <v>0</v>
      </c>
      <c r="AG145" s="83">
        <v>0</v>
      </c>
      <c r="AH145" s="83">
        <v>0</v>
      </c>
      <c r="AI145" s="83">
        <v>0</v>
      </c>
      <c r="AJ145" s="83">
        <v>0</v>
      </c>
      <c r="AK145" s="83">
        <v>0</v>
      </c>
      <c r="AL145" s="83">
        <v>23</v>
      </c>
      <c r="AM145" s="83">
        <v>89</v>
      </c>
      <c r="AN145" s="83">
        <v>138</v>
      </c>
      <c r="AO145" s="83">
        <v>180</v>
      </c>
      <c r="AP145" s="83">
        <v>0</v>
      </c>
      <c r="AQ145" s="73"/>
      <c r="AR145" s="81" t="s">
        <v>51</v>
      </c>
      <c r="AS145" s="82">
        <v>35268.305597996907</v>
      </c>
      <c r="AT145" s="82">
        <v>36650.202872669877</v>
      </c>
      <c r="AU145" s="82">
        <v>36285.088027061349</v>
      </c>
      <c r="AV145" s="82">
        <v>36810.934839756941</v>
      </c>
      <c r="AW145" s="82">
        <v>35479.716769077771</v>
      </c>
      <c r="AX145" s="82">
        <v>35763.851750943737</v>
      </c>
      <c r="AY145" s="82">
        <v>32915.379631103999</v>
      </c>
      <c r="AZ145" s="82">
        <v>33085.532159999995</v>
      </c>
      <c r="BA145" s="82">
        <v>32176.128000000001</v>
      </c>
      <c r="BB145" s="82">
        <v>0</v>
      </c>
      <c r="BC145" s="73"/>
    </row>
    <row r="146" spans="1:55" x14ac:dyDescent="0.25">
      <c r="A146" s="72"/>
      <c r="B146" s="74" t="s">
        <v>3</v>
      </c>
      <c r="C146" s="83">
        <v>557.14157518030493</v>
      </c>
      <c r="D146" s="83">
        <v>5435.7467018881543</v>
      </c>
      <c r="E146" s="83">
        <v>12481.232167476699</v>
      </c>
      <c r="F146" s="83">
        <v>17044.884652575376</v>
      </c>
      <c r="G146" s="83">
        <v>18121.630892589135</v>
      </c>
      <c r="H146" s="83">
        <v>17660.927437125545</v>
      </c>
      <c r="I146" s="83">
        <v>18214.101004118427</v>
      </c>
      <c r="J146" s="83">
        <v>18487.132932774159</v>
      </c>
      <c r="K146" s="83">
        <v>16010.104622693998</v>
      </c>
      <c r="L146" s="83">
        <v>12611.529190000001</v>
      </c>
      <c r="M146" s="83">
        <v>15818.602000000004</v>
      </c>
      <c r="N146" s="83">
        <v>0</v>
      </c>
      <c r="O146" s="73"/>
      <c r="P146" s="74" t="s">
        <v>3</v>
      </c>
      <c r="Q146" s="83">
        <v>0</v>
      </c>
      <c r="R146" s="83">
        <v>5832.1597980298502</v>
      </c>
      <c r="S146" s="83">
        <v>20088.008065386533</v>
      </c>
      <c r="T146" s="83">
        <v>36522.695137865907</v>
      </c>
      <c r="U146" s="83">
        <v>18412.345944674453</v>
      </c>
      <c r="V146" s="83">
        <v>21113.343394514657</v>
      </c>
      <c r="W146" s="83">
        <v>19171.113090775492</v>
      </c>
      <c r="X146" s="83">
        <v>17452.589562780373</v>
      </c>
      <c r="Y146" s="83">
        <v>17291.045389488001</v>
      </c>
      <c r="Z146" s="83">
        <v>16396.593148</v>
      </c>
      <c r="AA146" s="83">
        <v>21409.974000000002</v>
      </c>
      <c r="AB146" s="83">
        <v>16131</v>
      </c>
      <c r="AC146" s="73"/>
      <c r="AD146" s="74" t="s">
        <v>3</v>
      </c>
      <c r="AE146" s="83">
        <v>5</v>
      </c>
      <c r="AF146" s="83">
        <v>35</v>
      </c>
      <c r="AG146" s="83">
        <v>96</v>
      </c>
      <c r="AH146" s="83">
        <v>117</v>
      </c>
      <c r="AI146" s="83">
        <v>126</v>
      </c>
      <c r="AJ146" s="83">
        <v>125</v>
      </c>
      <c r="AK146" s="83">
        <v>132</v>
      </c>
      <c r="AL146" s="83">
        <v>131</v>
      </c>
      <c r="AM146" s="83">
        <v>113</v>
      </c>
      <c r="AN146" s="83">
        <v>91</v>
      </c>
      <c r="AO146" s="83">
        <v>116</v>
      </c>
      <c r="AP146" s="83">
        <v>0</v>
      </c>
      <c r="AQ146" s="73"/>
      <c r="AR146" s="81" t="s">
        <v>52</v>
      </c>
      <c r="AS146" s="82">
        <v>40646.7627719503</v>
      </c>
      <c r="AT146" s="82">
        <v>37587.484522562401</v>
      </c>
      <c r="AU146" s="82">
        <v>37876.588413113146</v>
      </c>
      <c r="AV146" s="82">
        <v>35805.11119382317</v>
      </c>
      <c r="AW146" s="82">
        <v>31016.00236404617</v>
      </c>
      <c r="AX146" s="82">
        <v>33721.370211769339</v>
      </c>
      <c r="AY146" s="82">
        <v>37708.000690175999</v>
      </c>
      <c r="AZ146" s="82">
        <v>36812.731392000002</v>
      </c>
      <c r="BA146" s="82">
        <v>36849.664000000004</v>
      </c>
      <c r="BB146" s="82">
        <v>0</v>
      </c>
      <c r="BC146" s="73"/>
    </row>
    <row r="147" spans="1:55" x14ac:dyDescent="0.25">
      <c r="A147" s="72"/>
      <c r="B147" s="74" t="s">
        <v>4</v>
      </c>
      <c r="C147" s="83">
        <v>0</v>
      </c>
      <c r="D147" s="83">
        <v>851.32550970902969</v>
      </c>
      <c r="E147" s="83">
        <v>9418.9504689997702</v>
      </c>
      <c r="F147" s="83">
        <v>11771.404780134322</v>
      </c>
      <c r="G147" s="83">
        <v>14876.176632032095</v>
      </c>
      <c r="H147" s="83">
        <v>15842.856588564458</v>
      </c>
      <c r="I147" s="83">
        <v>15472.495769487216</v>
      </c>
      <c r="J147" s="83">
        <v>13026.045533902361</v>
      </c>
      <c r="K147" s="83">
        <v>13262.867319233999</v>
      </c>
      <c r="L147" s="83">
        <v>22374.361671999995</v>
      </c>
      <c r="M147" s="83">
        <v>27656.763999999996</v>
      </c>
      <c r="N147" s="83">
        <v>0</v>
      </c>
      <c r="O147" s="73"/>
      <c r="P147" s="74" t="s">
        <v>4</v>
      </c>
      <c r="Q147" s="83">
        <v>0</v>
      </c>
      <c r="R147" s="83">
        <v>0</v>
      </c>
      <c r="S147" s="83">
        <v>0</v>
      </c>
      <c r="T147" s="83">
        <v>16652.020364723154</v>
      </c>
      <c r="U147" s="83">
        <v>17385.18417231465</v>
      </c>
      <c r="V147" s="83">
        <v>19121.430785889683</v>
      </c>
      <c r="W147" s="83">
        <v>16725.415535985205</v>
      </c>
      <c r="X147" s="83">
        <v>15291.493542598098</v>
      </c>
      <c r="Y147" s="83">
        <v>14046.216108573997</v>
      </c>
      <c r="Z147" s="83">
        <v>11211.793917999999</v>
      </c>
      <c r="AA147" s="83">
        <v>20526.358</v>
      </c>
      <c r="AB147" s="83">
        <v>24485</v>
      </c>
      <c r="AC147" s="73"/>
      <c r="AD147" s="74" t="s">
        <v>4</v>
      </c>
      <c r="AE147" s="83">
        <v>0</v>
      </c>
      <c r="AF147" s="83">
        <v>12</v>
      </c>
      <c r="AG147" s="83">
        <v>63</v>
      </c>
      <c r="AH147" s="83">
        <v>84</v>
      </c>
      <c r="AI147" s="83">
        <v>106</v>
      </c>
      <c r="AJ147" s="83">
        <v>116</v>
      </c>
      <c r="AK147" s="83">
        <v>110</v>
      </c>
      <c r="AL147" s="83">
        <v>97</v>
      </c>
      <c r="AM147" s="83">
        <v>101</v>
      </c>
      <c r="AN147" s="83">
        <v>177</v>
      </c>
      <c r="AO147" s="83">
        <v>220</v>
      </c>
      <c r="AP147" s="83">
        <v>0</v>
      </c>
      <c r="AQ147" s="73"/>
      <c r="AR147" s="81" t="s">
        <v>53</v>
      </c>
      <c r="AS147" s="82">
        <v>14484.741561577905</v>
      </c>
      <c r="AT147" s="82">
        <v>15338.365164304187</v>
      </c>
      <c r="AU147" s="82">
        <v>16163.815892703589</v>
      </c>
      <c r="AV147" s="82">
        <v>16954.207587888301</v>
      </c>
      <c r="AW147" s="82">
        <v>17228.08453517079</v>
      </c>
      <c r="AX147" s="82">
        <v>17597.590945413114</v>
      </c>
      <c r="AY147" s="82">
        <v>17390.789821439997</v>
      </c>
      <c r="AZ147" s="82">
        <v>14810.904575999999</v>
      </c>
      <c r="BA147" s="82">
        <v>14426.112000000001</v>
      </c>
      <c r="BB147" s="82">
        <v>0</v>
      </c>
      <c r="BC147" s="73"/>
    </row>
    <row r="148" spans="1:55" x14ac:dyDescent="0.25">
      <c r="A148" s="72"/>
      <c r="B148" s="74" t="s">
        <v>6</v>
      </c>
      <c r="C148" s="83">
        <v>83.846553317790736</v>
      </c>
      <c r="D148" s="83">
        <v>373.95133291075086</v>
      </c>
      <c r="E148" s="83">
        <v>30.428077290112594</v>
      </c>
      <c r="F148" s="83">
        <v>966.25649777280614</v>
      </c>
      <c r="G148" s="83">
        <v>1408.8136235577149</v>
      </c>
      <c r="H148" s="83">
        <v>1718.6496413004711</v>
      </c>
      <c r="I148" s="83">
        <v>1702.4982043397574</v>
      </c>
      <c r="J148" s="83">
        <v>2071.3308687728268</v>
      </c>
      <c r="K148" s="83">
        <v>1850.2477742579995</v>
      </c>
      <c r="L148" s="83">
        <v>3042.3909619999986</v>
      </c>
      <c r="M148" s="83">
        <v>3987.7340000000004</v>
      </c>
      <c r="N148" s="83">
        <v>0</v>
      </c>
      <c r="O148" s="73"/>
      <c r="P148" s="74" t="s">
        <v>6</v>
      </c>
      <c r="Q148" s="83">
        <v>170.19598882417225</v>
      </c>
      <c r="R148" s="83">
        <v>170.31446845440141</v>
      </c>
      <c r="S148" s="83">
        <v>170.39723282463052</v>
      </c>
      <c r="T148" s="83">
        <v>363.69654512442247</v>
      </c>
      <c r="U148" s="83">
        <v>797.46389895365644</v>
      </c>
      <c r="V148" s="83">
        <v>1465.1546333143394</v>
      </c>
      <c r="W148" s="83">
        <v>1503.5494551422303</v>
      </c>
      <c r="X148" s="83">
        <v>1689.8289752827081</v>
      </c>
      <c r="Y148" s="83">
        <v>1866.7973965679992</v>
      </c>
      <c r="Z148" s="83">
        <v>1816.0173979999995</v>
      </c>
      <c r="AA148" s="83">
        <v>2667.5199999999995</v>
      </c>
      <c r="AB148" s="83">
        <v>4066</v>
      </c>
      <c r="AC148" s="73"/>
      <c r="AD148" s="74" t="s">
        <v>6</v>
      </c>
      <c r="AE148" s="83">
        <v>0</v>
      </c>
      <c r="AF148" s="83">
        <v>0</v>
      </c>
      <c r="AG148" s="83">
        <v>0</v>
      </c>
      <c r="AH148" s="83">
        <v>12</v>
      </c>
      <c r="AI148" s="83">
        <v>16</v>
      </c>
      <c r="AJ148" s="83">
        <v>19</v>
      </c>
      <c r="AK148" s="83">
        <v>22</v>
      </c>
      <c r="AL148" s="83">
        <v>26</v>
      </c>
      <c r="AM148" s="83">
        <v>21</v>
      </c>
      <c r="AN148" s="83">
        <v>40</v>
      </c>
      <c r="AO148" s="83">
        <v>50</v>
      </c>
      <c r="AP148" s="83">
        <v>0</v>
      </c>
      <c r="AQ148" s="73"/>
      <c r="AR148" s="81" t="s">
        <v>54</v>
      </c>
      <c r="AS148" s="82">
        <v>32140.918215383499</v>
      </c>
      <c r="AT148" s="82">
        <v>33705.915950724841</v>
      </c>
      <c r="AU148" s="82">
        <v>35506.149457831765</v>
      </c>
      <c r="AV148" s="82">
        <v>35452.520267391432</v>
      </c>
      <c r="AW148" s="82">
        <v>33607.027795245216</v>
      </c>
      <c r="AX148" s="82">
        <v>32138.984514051066</v>
      </c>
      <c r="AY148" s="82">
        <v>31776.037622783992</v>
      </c>
      <c r="AZ148" s="82">
        <v>33908.244479999994</v>
      </c>
      <c r="BA148" s="82">
        <v>30767.103999999999</v>
      </c>
      <c r="BB148" s="82">
        <v>0</v>
      </c>
      <c r="BC148" s="73"/>
    </row>
    <row r="149" spans="1:55" x14ac:dyDescent="0.25">
      <c r="A149" s="72"/>
      <c r="B149" s="74" t="s">
        <v>7</v>
      </c>
      <c r="C149" s="83">
        <v>60215.59113421099</v>
      </c>
      <c r="D149" s="83">
        <v>61773.181124692877</v>
      </c>
      <c r="E149" s="83">
        <v>55013.355178977748</v>
      </c>
      <c r="F149" s="83">
        <v>50200.085871805742</v>
      </c>
      <c r="G149" s="83">
        <v>51123.796787116022</v>
      </c>
      <c r="H149" s="83">
        <v>48445.454232652388</v>
      </c>
      <c r="I149" s="83">
        <v>48402.286927611007</v>
      </c>
      <c r="J149" s="83">
        <v>62715.54509659786</v>
      </c>
      <c r="K149" s="83">
        <v>71750.335870927986</v>
      </c>
      <c r="L149" s="83">
        <v>71646.541433999999</v>
      </c>
      <c r="M149" s="83">
        <v>64535.228000000003</v>
      </c>
      <c r="N149" s="83">
        <v>0</v>
      </c>
      <c r="O149" s="73"/>
      <c r="P149" s="74" t="s">
        <v>7</v>
      </c>
      <c r="Q149" s="83">
        <v>70687.024490727621</v>
      </c>
      <c r="R149" s="83">
        <v>65688.315822358796</v>
      </c>
      <c r="S149" s="83">
        <v>49368.825129352699</v>
      </c>
      <c r="T149" s="83">
        <v>62078.919169394314</v>
      </c>
      <c r="U149" s="83">
        <v>51199.0670133245</v>
      </c>
      <c r="V149" s="83">
        <v>56599.156049160447</v>
      </c>
      <c r="W149" s="83">
        <v>49553.674229001284</v>
      </c>
      <c r="X149" s="83">
        <v>49396.640756222208</v>
      </c>
      <c r="Y149" s="83">
        <v>49705.135645853996</v>
      </c>
      <c r="Z149" s="83">
        <v>47389.814056000003</v>
      </c>
      <c r="AA149" s="83">
        <v>60198.423999999999</v>
      </c>
      <c r="AB149" s="83">
        <v>56751</v>
      </c>
      <c r="AC149" s="73"/>
      <c r="AD149" s="74" t="s">
        <v>7</v>
      </c>
      <c r="AE149" s="83">
        <v>492</v>
      </c>
      <c r="AF149" s="83">
        <v>493</v>
      </c>
      <c r="AG149" s="83">
        <v>440</v>
      </c>
      <c r="AH149" s="83">
        <v>413</v>
      </c>
      <c r="AI149" s="83">
        <v>420</v>
      </c>
      <c r="AJ149" s="83">
        <v>396</v>
      </c>
      <c r="AK149" s="83">
        <v>403</v>
      </c>
      <c r="AL149" s="83">
        <v>533</v>
      </c>
      <c r="AM149" s="83">
        <v>585</v>
      </c>
      <c r="AN149" s="83">
        <v>602</v>
      </c>
      <c r="AO149" s="83">
        <v>558</v>
      </c>
      <c r="AP149" s="83">
        <v>0</v>
      </c>
      <c r="AQ149" s="73"/>
      <c r="AR149" s="81" t="s">
        <v>55</v>
      </c>
      <c r="AS149" s="82">
        <v>0</v>
      </c>
      <c r="AT149" s="82">
        <v>0</v>
      </c>
      <c r="AU149" s="82">
        <v>0</v>
      </c>
      <c r="AV149" s="82">
        <v>0</v>
      </c>
      <c r="AW149" s="82">
        <v>0</v>
      </c>
      <c r="AX149" s="82">
        <v>0</v>
      </c>
      <c r="AY149" s="82">
        <v>0</v>
      </c>
      <c r="AZ149" s="82">
        <v>0</v>
      </c>
      <c r="BA149" s="82">
        <v>0</v>
      </c>
      <c r="BB149" s="82">
        <v>0</v>
      </c>
      <c r="BC149" s="73"/>
    </row>
    <row r="150" spans="1:55" x14ac:dyDescent="0.25">
      <c r="A150" s="72"/>
      <c r="B150" s="79" t="s">
        <v>8</v>
      </c>
      <c r="C150" s="84">
        <v>23760.423764784591</v>
      </c>
      <c r="D150" s="84">
        <v>23139.503740737964</v>
      </c>
      <c r="E150" s="84">
        <v>23919.937550839571</v>
      </c>
      <c r="F150" s="84">
        <v>27079.908501432503</v>
      </c>
      <c r="G150" s="84">
        <v>29361.925776164357</v>
      </c>
      <c r="H150" s="84">
        <v>31097.96523315374</v>
      </c>
      <c r="I150" s="84">
        <v>34235.077894238129</v>
      </c>
      <c r="J150" s="84">
        <v>37051.688308638964</v>
      </c>
      <c r="K150" s="84">
        <v>37522.407009385992</v>
      </c>
      <c r="L150" s="84">
        <v>40847.014779999998</v>
      </c>
      <c r="M150" s="84">
        <v>47061.93</v>
      </c>
      <c r="N150" s="83">
        <v>0</v>
      </c>
      <c r="O150" s="73"/>
      <c r="P150" s="79" t="s">
        <v>8</v>
      </c>
      <c r="Q150" s="84">
        <v>23944.823610029023</v>
      </c>
      <c r="R150" s="84">
        <v>25862.560575504576</v>
      </c>
      <c r="S150" s="84">
        <v>24526.125706613195</v>
      </c>
      <c r="T150" s="84">
        <v>27319.312052340316</v>
      </c>
      <c r="U150" s="84">
        <v>31385.976319106845</v>
      </c>
      <c r="V150" s="84">
        <v>28687.960284522283</v>
      </c>
      <c r="W150" s="84">
        <v>38698.733193044034</v>
      </c>
      <c r="X150" s="84">
        <v>27785.680554399525</v>
      </c>
      <c r="Y150" s="84">
        <v>31213.690984813995</v>
      </c>
      <c r="Z150" s="84">
        <v>39540.381165999999</v>
      </c>
      <c r="AA150" s="84">
        <v>40832.853999999999</v>
      </c>
      <c r="AB150" s="84">
        <v>45751</v>
      </c>
      <c r="AC150" s="73"/>
      <c r="AD150" s="79" t="s">
        <v>8</v>
      </c>
      <c r="AE150" s="84">
        <v>297</v>
      </c>
      <c r="AF150" s="84">
        <v>283</v>
      </c>
      <c r="AG150" s="84">
        <v>289</v>
      </c>
      <c r="AH150" s="84">
        <v>305</v>
      </c>
      <c r="AI150" s="84">
        <v>322</v>
      </c>
      <c r="AJ150" s="84">
        <v>339</v>
      </c>
      <c r="AK150" s="84">
        <v>356</v>
      </c>
      <c r="AL150" s="84">
        <v>358</v>
      </c>
      <c r="AM150" s="84">
        <v>371</v>
      </c>
      <c r="AN150" s="84">
        <v>387</v>
      </c>
      <c r="AO150" s="84">
        <v>420</v>
      </c>
      <c r="AP150" s="84">
        <v>0</v>
      </c>
      <c r="AQ150" s="73"/>
      <c r="AR150" s="81" t="s">
        <v>56</v>
      </c>
      <c r="AS150" s="82">
        <v>18996.15434628191</v>
      </c>
      <c r="AT150" s="82">
        <v>19887.803510823636</v>
      </c>
      <c r="AU150" s="82">
        <v>21049.273767914725</v>
      </c>
      <c r="AV150" s="82">
        <v>28147.587876208581</v>
      </c>
      <c r="AW150" s="82">
        <v>34158.588110006145</v>
      </c>
      <c r="AX150" s="82">
        <v>38685.675342246897</v>
      </c>
      <c r="AY150" s="82">
        <v>39772.530607103996</v>
      </c>
      <c r="AZ150" s="82">
        <v>40867.974143999993</v>
      </c>
      <c r="BA150" s="82">
        <v>43440.128000000004</v>
      </c>
      <c r="BB150" s="82">
        <v>0</v>
      </c>
      <c r="BC150" s="73"/>
    </row>
    <row r="151" spans="1:55" x14ac:dyDescent="0.25">
      <c r="A151" s="72"/>
      <c r="B151" s="79" t="s">
        <v>5</v>
      </c>
      <c r="C151" s="84">
        <v>34970.269938990212</v>
      </c>
      <c r="D151" s="84">
        <v>42544.060554783508</v>
      </c>
      <c r="E151" s="84">
        <v>60984.317641771129</v>
      </c>
      <c r="F151" s="84">
        <v>69797.328060858257</v>
      </c>
      <c r="G151" s="84">
        <v>77836.48152643886</v>
      </c>
      <c r="H151" s="84">
        <v>83465.324457481489</v>
      </c>
      <c r="I151" s="84">
        <v>98785.943323523126</v>
      </c>
      <c r="J151" s="84">
        <v>98580.089277846986</v>
      </c>
      <c r="K151" s="84">
        <v>104133.53349898197</v>
      </c>
      <c r="L151" s="84">
        <v>117441.85582999997</v>
      </c>
      <c r="M151" s="82">
        <v>106891.48599999999</v>
      </c>
      <c r="N151" s="82">
        <v>0</v>
      </c>
      <c r="O151" s="73"/>
      <c r="P151" s="79" t="s">
        <v>5</v>
      </c>
      <c r="Q151" s="84">
        <v>49852.407432350919</v>
      </c>
      <c r="R151" s="84">
        <v>50405.677685613475</v>
      </c>
      <c r="S151" s="84">
        <v>55756.40882640233</v>
      </c>
      <c r="T151" s="84">
        <v>53108.457914170351</v>
      </c>
      <c r="U151" s="84">
        <v>68619.235938665617</v>
      </c>
      <c r="V151" s="84">
        <v>73882.282898695659</v>
      </c>
      <c r="W151" s="84">
        <v>83839.518355793291</v>
      </c>
      <c r="X151" s="84">
        <v>97654.386153937128</v>
      </c>
      <c r="Y151" s="84">
        <v>98833.24112716598</v>
      </c>
      <c r="Z151" s="84">
        <v>104518.91764600002</v>
      </c>
      <c r="AA151" s="84">
        <v>107038.40800000001</v>
      </c>
      <c r="AB151" s="84">
        <v>105034</v>
      </c>
      <c r="AC151" s="73"/>
      <c r="AD151" s="79" t="s">
        <v>5</v>
      </c>
      <c r="AE151" s="84">
        <v>4984</v>
      </c>
      <c r="AF151" s="84">
        <v>4902</v>
      </c>
      <c r="AG151" s="84">
        <v>4823</v>
      </c>
      <c r="AH151" s="84">
        <v>4684</v>
      </c>
      <c r="AI151" s="84">
        <v>4576</v>
      </c>
      <c r="AJ151" s="84">
        <v>4486</v>
      </c>
      <c r="AK151" s="84">
        <v>4422</v>
      </c>
      <c r="AL151" s="84">
        <v>4817</v>
      </c>
      <c r="AM151" s="84">
        <v>4699</v>
      </c>
      <c r="AN151" s="84">
        <v>4607</v>
      </c>
      <c r="AO151" s="84">
        <v>4705</v>
      </c>
      <c r="AP151" s="84">
        <v>0</v>
      </c>
      <c r="AQ151" s="73"/>
      <c r="AR151" s="81" t="s">
        <v>57</v>
      </c>
      <c r="AS151" s="82">
        <v>26386.896359455779</v>
      </c>
      <c r="AT151" s="82">
        <v>27992.79942052238</v>
      </c>
      <c r="AU151" s="82">
        <v>27325.613318541549</v>
      </c>
      <c r="AV151" s="82">
        <v>32596.42323322341</v>
      </c>
      <c r="AW151" s="82">
        <v>31751.779463776653</v>
      </c>
      <c r="AX151" s="82">
        <v>26070.664362135543</v>
      </c>
      <c r="AY151" s="82">
        <v>35640.305934335993</v>
      </c>
      <c r="AZ151" s="82">
        <v>37307.400191999994</v>
      </c>
      <c r="BA151" s="82">
        <v>37089.279999999999</v>
      </c>
      <c r="BB151" s="82">
        <v>0</v>
      </c>
      <c r="BC151" s="73"/>
    </row>
    <row r="152" spans="1:55" x14ac:dyDescent="0.25">
      <c r="A152" s="72"/>
      <c r="B152" s="74" t="s">
        <v>157</v>
      </c>
      <c r="C152" s="83">
        <v>24598.326149470067</v>
      </c>
      <c r="D152" s="83">
        <v>26207.447374124735</v>
      </c>
      <c r="E152" s="83">
        <v>22702.997027698806</v>
      </c>
      <c r="F152" s="83">
        <v>25114.266711677545</v>
      </c>
      <c r="G152" s="83">
        <v>25560.07258994889</v>
      </c>
      <c r="H152" s="83">
        <v>25663.462505751962</v>
      </c>
      <c r="I152" s="83">
        <v>26175.481122867735</v>
      </c>
      <c r="J152" s="83">
        <v>25423.735007938638</v>
      </c>
      <c r="K152" s="83">
        <v>24543.089885729994</v>
      </c>
      <c r="L152" s="83">
        <v>25846.946501999999</v>
      </c>
      <c r="M152" s="83">
        <v>26015.614000000001</v>
      </c>
      <c r="N152" s="83">
        <v>0</v>
      </c>
      <c r="O152" s="73"/>
      <c r="P152" s="74" t="s">
        <v>157</v>
      </c>
      <c r="Q152" s="83">
        <v>27541.715603252807</v>
      </c>
      <c r="R152" s="83">
        <v>27067.658856100948</v>
      </c>
      <c r="S152" s="83">
        <v>25848.043096404843</v>
      </c>
      <c r="T152" s="83">
        <v>25761.238453664555</v>
      </c>
      <c r="U152" s="83">
        <v>25525.912393391045</v>
      </c>
      <c r="V152" s="83">
        <v>26434.412919948325</v>
      </c>
      <c r="W152" s="83">
        <v>26575.665388494952</v>
      </c>
      <c r="X152" s="83">
        <v>26497.550631674065</v>
      </c>
      <c r="Y152" s="83">
        <v>24918.214658089997</v>
      </c>
      <c r="Z152" s="83">
        <v>25090.361763999997</v>
      </c>
      <c r="AA152" s="83">
        <v>25138.25</v>
      </c>
      <c r="AB152" s="83">
        <v>22784</v>
      </c>
      <c r="AC152" s="73"/>
      <c r="AD152" s="74" t="s">
        <v>117</v>
      </c>
      <c r="AE152" s="83">
        <v>21483.88</v>
      </c>
      <c r="AF152" s="83">
        <v>21716.240000000002</v>
      </c>
      <c r="AG152" s="83">
        <v>21906.25</v>
      </c>
      <c r="AH152" s="83">
        <v>22040.928</v>
      </c>
      <c r="AI152" s="83">
        <v>22175.061999999998</v>
      </c>
      <c r="AJ152" s="83">
        <v>22104.636000000002</v>
      </c>
      <c r="AK152" s="83">
        <v>21946.14</v>
      </c>
      <c r="AL152" s="83">
        <v>21720.71</v>
      </c>
      <c r="AM152" s="83">
        <v>21808.607999999997</v>
      </c>
      <c r="AN152" s="83">
        <v>22174.922000000002</v>
      </c>
      <c r="AO152" s="83">
        <v>23427.768000000004</v>
      </c>
      <c r="AP152" s="83">
        <v>0</v>
      </c>
      <c r="AQ152" s="73"/>
      <c r="AR152" s="81" t="s">
        <v>58</v>
      </c>
      <c r="AS152" s="82">
        <v>9305.6582311417606</v>
      </c>
      <c r="AT152" s="82">
        <v>9426.0196843661233</v>
      </c>
      <c r="AU152" s="82">
        <v>9571.417814705912</v>
      </c>
      <c r="AV152" s="82">
        <v>9502.2702022997382</v>
      </c>
      <c r="AW152" s="82">
        <v>11136.940189550141</v>
      </c>
      <c r="AX152" s="82">
        <v>12607.486048124925</v>
      </c>
      <c r="AY152" s="82">
        <v>16758.876985343995</v>
      </c>
      <c r="AZ152" s="82">
        <v>15230.591999999999</v>
      </c>
      <c r="BA152" s="82">
        <v>16738.304</v>
      </c>
      <c r="BB152" s="82">
        <v>0</v>
      </c>
      <c r="BC152" s="73"/>
    </row>
    <row r="153" spans="1:55" x14ac:dyDescent="0.25">
      <c r="A153" s="72"/>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81" t="s">
        <v>59</v>
      </c>
      <c r="AS153" s="82">
        <v>70470.539631572392</v>
      </c>
      <c r="AT153" s="82">
        <v>77596.279974013873</v>
      </c>
      <c r="AU153" s="82">
        <v>80021.087720652533</v>
      </c>
      <c r="AV153" s="82">
        <v>84681.508581946313</v>
      </c>
      <c r="AW153" s="82">
        <v>96121.920308790301</v>
      </c>
      <c r="AX153" s="82">
        <v>103991.3350816389</v>
      </c>
      <c r="AY153" s="82">
        <v>106517.92831487997</v>
      </c>
      <c r="AZ153" s="82">
        <v>121257.38188799999</v>
      </c>
      <c r="BA153" s="82">
        <v>86812.672000000006</v>
      </c>
      <c r="BB153" s="82">
        <v>0</v>
      </c>
      <c r="BC153" s="73"/>
    </row>
    <row r="154" spans="1:55" x14ac:dyDescent="0.25">
      <c r="A154" s="72"/>
      <c r="B154" s="75" t="s">
        <v>113</v>
      </c>
      <c r="C154" s="75"/>
      <c r="D154" s="75"/>
      <c r="E154" s="75"/>
      <c r="F154" s="75"/>
      <c r="G154" s="75"/>
      <c r="H154" s="75"/>
      <c r="I154" s="75"/>
      <c r="J154" s="75"/>
      <c r="K154" s="75"/>
      <c r="L154" s="75"/>
      <c r="M154" s="75"/>
      <c r="N154" s="75"/>
      <c r="O154" s="73"/>
      <c r="P154" s="75" t="s">
        <v>114</v>
      </c>
      <c r="Q154" s="75"/>
      <c r="R154" s="75"/>
      <c r="S154" s="75"/>
      <c r="T154" s="75"/>
      <c r="U154" s="75"/>
      <c r="V154" s="75"/>
      <c r="W154" s="75"/>
      <c r="X154" s="75"/>
      <c r="Y154" s="75"/>
      <c r="Z154" s="75"/>
      <c r="AA154" s="75"/>
      <c r="AB154" s="75"/>
      <c r="AC154" s="73"/>
      <c r="AD154" s="75" t="s">
        <v>145</v>
      </c>
      <c r="AE154" s="75"/>
      <c r="AF154" s="75"/>
      <c r="AG154" s="75"/>
      <c r="AH154" s="75"/>
      <c r="AI154" s="75"/>
      <c r="AJ154" s="75"/>
      <c r="AK154" s="75"/>
      <c r="AL154" s="75"/>
      <c r="AM154" s="75"/>
      <c r="AN154" s="75"/>
      <c r="AO154" s="75"/>
      <c r="AP154" s="75"/>
      <c r="AQ154" s="73"/>
      <c r="AR154" s="81" t="s">
        <v>60</v>
      </c>
      <c r="AS154" s="82">
        <v>397137.62733304803</v>
      </c>
      <c r="AT154" s="82">
        <v>442181.86204217625</v>
      </c>
      <c r="AU154" s="82">
        <v>470820.73216519138</v>
      </c>
      <c r="AV154" s="82">
        <v>462800.46020762168</v>
      </c>
      <c r="AW154" s="82">
        <v>406979.56964381138</v>
      </c>
      <c r="AX154" s="82">
        <v>426308.89683704823</v>
      </c>
      <c r="AY154" s="82">
        <v>445532.30772940791</v>
      </c>
      <c r="AZ154" s="82">
        <v>509384.93644799996</v>
      </c>
      <c r="BA154" s="82">
        <v>590449.66399999999</v>
      </c>
      <c r="BB154" s="82">
        <v>0</v>
      </c>
      <c r="BC154" s="73"/>
    </row>
    <row r="155" spans="1:55" x14ac:dyDescent="0.25">
      <c r="A155" s="72"/>
      <c r="B155" s="77" t="s">
        <v>20</v>
      </c>
      <c r="C155" s="77">
        <v>2013</v>
      </c>
      <c r="D155" s="77">
        <v>2014</v>
      </c>
      <c r="E155" s="77">
        <v>2015</v>
      </c>
      <c r="F155" s="77">
        <v>2016</v>
      </c>
      <c r="G155" s="77">
        <v>2017</v>
      </c>
      <c r="H155" s="77">
        <v>2018</v>
      </c>
      <c r="I155" s="77">
        <v>2019</v>
      </c>
      <c r="J155" s="77">
        <v>2020</v>
      </c>
      <c r="K155" s="77">
        <v>2021</v>
      </c>
      <c r="L155" s="77">
        <v>2022</v>
      </c>
      <c r="M155" s="77">
        <v>2023</v>
      </c>
      <c r="N155" s="77">
        <v>2024</v>
      </c>
      <c r="O155" s="73"/>
      <c r="P155" s="77" t="s">
        <v>20</v>
      </c>
      <c r="Q155" s="77">
        <v>2013</v>
      </c>
      <c r="R155" s="77">
        <v>2014</v>
      </c>
      <c r="S155" s="77">
        <v>2015</v>
      </c>
      <c r="T155" s="77">
        <v>2016</v>
      </c>
      <c r="U155" s="77">
        <v>2017</v>
      </c>
      <c r="V155" s="77">
        <v>2018</v>
      </c>
      <c r="W155" s="77">
        <v>2019</v>
      </c>
      <c r="X155" s="77">
        <v>2020</v>
      </c>
      <c r="Y155" s="77">
        <v>2021</v>
      </c>
      <c r="Z155" s="77">
        <v>2022</v>
      </c>
      <c r="AA155" s="77">
        <v>2023</v>
      </c>
      <c r="AB155" s="77">
        <v>2024</v>
      </c>
      <c r="AC155" s="73"/>
      <c r="AD155" s="77" t="s">
        <v>20</v>
      </c>
      <c r="AE155" s="77">
        <v>2013</v>
      </c>
      <c r="AF155" s="77">
        <v>2014</v>
      </c>
      <c r="AG155" s="77">
        <v>2015</v>
      </c>
      <c r="AH155" s="77">
        <v>2016</v>
      </c>
      <c r="AI155" s="77">
        <v>2017</v>
      </c>
      <c r="AJ155" s="77">
        <v>2018</v>
      </c>
      <c r="AK155" s="77">
        <v>2019</v>
      </c>
      <c r="AL155" s="77">
        <v>2020</v>
      </c>
      <c r="AM155" s="77">
        <v>2021</v>
      </c>
      <c r="AN155" s="77">
        <v>2022</v>
      </c>
      <c r="AO155" s="77">
        <v>2023</v>
      </c>
      <c r="AP155" s="77">
        <v>2024</v>
      </c>
      <c r="AQ155" s="73"/>
      <c r="AR155" s="81" t="s">
        <v>61</v>
      </c>
      <c r="AS155" s="82">
        <v>32522.278648622862</v>
      </c>
      <c r="AT155" s="82">
        <v>36277.780574584554</v>
      </c>
      <c r="AU155" s="82">
        <v>43784.193015140656</v>
      </c>
      <c r="AV155" s="82">
        <v>36403.078877834356</v>
      </c>
      <c r="AW155" s="82">
        <v>40903.756544276112</v>
      </c>
      <c r="AX155" s="82">
        <v>43986.452431546364</v>
      </c>
      <c r="AY155" s="82">
        <v>42751.698969599995</v>
      </c>
      <c r="AZ155" s="82">
        <v>43105.959935999999</v>
      </c>
      <c r="BA155" s="82">
        <v>42359.807999999997</v>
      </c>
      <c r="BB155" s="82">
        <v>0</v>
      </c>
      <c r="BC155" s="73"/>
    </row>
    <row r="156" spans="1:55" x14ac:dyDescent="0.25">
      <c r="A156" s="72"/>
      <c r="B156" s="79" t="s">
        <v>9</v>
      </c>
      <c r="C156" s="80">
        <v>516363.3671226899</v>
      </c>
      <c r="D156" s="80">
        <v>511925.18188244663</v>
      </c>
      <c r="E156" s="80">
        <v>517579.16045863205</v>
      </c>
      <c r="F156" s="80">
        <v>554538.80518702115</v>
      </c>
      <c r="G156" s="80">
        <v>540927.89043117024</v>
      </c>
      <c r="H156" s="80">
        <v>528826.63411433494</v>
      </c>
      <c r="I156" s="80">
        <v>539167.11769592331</v>
      </c>
      <c r="J156" s="80">
        <v>566382.19933300256</v>
      </c>
      <c r="K156" s="80">
        <v>673299.31751926988</v>
      </c>
      <c r="L156" s="80">
        <v>668640.05574600003</v>
      </c>
      <c r="M156" s="80">
        <v>690734.50600000005</v>
      </c>
      <c r="N156" s="80">
        <v>0</v>
      </c>
      <c r="O156" s="73"/>
      <c r="P156" s="79" t="s">
        <v>9</v>
      </c>
      <c r="Q156" s="80">
        <v>500004.52913806075</v>
      </c>
      <c r="R156" s="80">
        <v>511839.40756681201</v>
      </c>
      <c r="S156" s="80">
        <v>495918.02079734649</v>
      </c>
      <c r="T156" s="80">
        <v>574098.5974347936</v>
      </c>
      <c r="U156" s="80">
        <v>557918.46543635172</v>
      </c>
      <c r="V156" s="80">
        <v>559347.20051163773</v>
      </c>
      <c r="W156" s="80">
        <v>553245.02846888045</v>
      </c>
      <c r="X156" s="80">
        <v>564200.90615375305</v>
      </c>
      <c r="Y156" s="80">
        <v>724689.20471628197</v>
      </c>
      <c r="Z156" s="80">
        <v>701300.54542599991</v>
      </c>
      <c r="AA156" s="80">
        <v>651666.80000000005</v>
      </c>
      <c r="AB156" s="80">
        <v>695778</v>
      </c>
      <c r="AC156" s="73"/>
      <c r="AD156" s="79" t="s">
        <v>9</v>
      </c>
      <c r="AE156" s="80">
        <v>4435</v>
      </c>
      <c r="AF156" s="80">
        <v>4415</v>
      </c>
      <c r="AG156" s="80">
        <v>4506</v>
      </c>
      <c r="AH156" s="80">
        <v>4368</v>
      </c>
      <c r="AI156" s="80">
        <v>4221</v>
      </c>
      <c r="AJ156" s="80">
        <v>4116</v>
      </c>
      <c r="AK156" s="80">
        <v>4135</v>
      </c>
      <c r="AL156" s="80">
        <v>4450</v>
      </c>
      <c r="AM156" s="80">
        <v>4337</v>
      </c>
      <c r="AN156" s="80">
        <v>4470</v>
      </c>
      <c r="AO156" s="80">
        <v>4605</v>
      </c>
      <c r="AP156" s="80">
        <v>0</v>
      </c>
      <c r="AQ156" s="73"/>
      <c r="AR156" s="81" t="s">
        <v>62</v>
      </c>
      <c r="AS156" s="82">
        <v>0</v>
      </c>
      <c r="AT156" s="82">
        <v>119.99016290894791</v>
      </c>
      <c r="AU156" s="82">
        <v>9490.7220204835685</v>
      </c>
      <c r="AV156" s="82">
        <v>10532.410463849508</v>
      </c>
      <c r="AW156" s="82">
        <v>9632.6847856567092</v>
      </c>
      <c r="AX156" s="82">
        <v>9685.6624568217558</v>
      </c>
      <c r="AY156" s="82">
        <v>11798.519463935998</v>
      </c>
      <c r="AZ156" s="82">
        <v>12460.44672</v>
      </c>
      <c r="BA156" s="82">
        <v>12309.504000000001</v>
      </c>
      <c r="BB156" s="82">
        <v>0</v>
      </c>
      <c r="BC156" s="73"/>
    </row>
    <row r="157" spans="1:55" x14ac:dyDescent="0.25">
      <c r="A157" s="72"/>
      <c r="B157" s="74" t="s">
        <v>10</v>
      </c>
      <c r="C157" s="83">
        <v>363595.13469383935</v>
      </c>
      <c r="D157" s="83">
        <v>348259.08680370066</v>
      </c>
      <c r="E157" s="83">
        <v>368846.35352763411</v>
      </c>
      <c r="F157" s="83">
        <v>412269.77914000931</v>
      </c>
      <c r="G157" s="83">
        <v>396832.93703266553</v>
      </c>
      <c r="H157" s="83">
        <v>365678.29351348436</v>
      </c>
      <c r="I157" s="83">
        <v>372880.20770609227</v>
      </c>
      <c r="J157" s="83">
        <v>383758.36498367472</v>
      </c>
      <c r="K157" s="83">
        <v>473111.77613304794</v>
      </c>
      <c r="L157" s="83">
        <v>469106.615575</v>
      </c>
      <c r="M157" s="83">
        <v>494254.98600000003</v>
      </c>
      <c r="N157" s="83">
        <v>0</v>
      </c>
      <c r="O157" s="73"/>
      <c r="P157" s="74" t="s">
        <v>10</v>
      </c>
      <c r="Q157" s="83">
        <v>345579.26355625357</v>
      </c>
      <c r="R157" s="83">
        <v>357364.12297052925</v>
      </c>
      <c r="S157" s="83">
        <v>347011.53040117671</v>
      </c>
      <c r="T157" s="83">
        <v>417818.91218600754</v>
      </c>
      <c r="U157" s="83">
        <v>401971.98522344866</v>
      </c>
      <c r="V157" s="83">
        <v>398444.96522008075</v>
      </c>
      <c r="W157" s="83">
        <v>382318.55361090996</v>
      </c>
      <c r="X157" s="83">
        <v>392262.49101532652</v>
      </c>
      <c r="Y157" s="83">
        <v>526360.73756954994</v>
      </c>
      <c r="Z157" s="83">
        <v>510194.94557199994</v>
      </c>
      <c r="AA157" s="83">
        <v>459812.71800000005</v>
      </c>
      <c r="AB157" s="83">
        <v>492072</v>
      </c>
      <c r="AC157" s="73"/>
      <c r="AD157" s="74" t="s">
        <v>10</v>
      </c>
      <c r="AE157" s="83">
        <v>4435</v>
      </c>
      <c r="AF157" s="83">
        <v>4415</v>
      </c>
      <c r="AG157" s="83">
        <v>4506</v>
      </c>
      <c r="AH157" s="83">
        <v>4368</v>
      </c>
      <c r="AI157" s="83">
        <v>4221</v>
      </c>
      <c r="AJ157" s="83">
        <v>4116</v>
      </c>
      <c r="AK157" s="83">
        <v>4135</v>
      </c>
      <c r="AL157" s="83">
        <v>4450</v>
      </c>
      <c r="AM157" s="83">
        <v>4337</v>
      </c>
      <c r="AN157" s="83">
        <v>4470</v>
      </c>
      <c r="AO157" s="83">
        <v>4605</v>
      </c>
      <c r="AP157" s="83">
        <v>0</v>
      </c>
      <c r="AQ157" s="73"/>
      <c r="AR157" s="81" t="s">
        <v>63</v>
      </c>
      <c r="AS157" s="82">
        <v>15160.526159081101</v>
      </c>
      <c r="AT157" s="82">
        <v>12697.449597638381</v>
      </c>
      <c r="AU157" s="82">
        <v>14336.952773503281</v>
      </c>
      <c r="AV157" s="82">
        <v>14001.949391966164</v>
      </c>
      <c r="AW157" s="82">
        <v>16732.116267945057</v>
      </c>
      <c r="AX157" s="82">
        <v>17341.743257874426</v>
      </c>
      <c r="AY157" s="82">
        <v>21246.618562560001</v>
      </c>
      <c r="AZ157" s="82">
        <v>21460.294655999998</v>
      </c>
      <c r="BA157" s="82">
        <v>20143.103999999999</v>
      </c>
      <c r="BB157" s="82">
        <v>0</v>
      </c>
      <c r="BC157" s="73"/>
    </row>
    <row r="158" spans="1:55" x14ac:dyDescent="0.25">
      <c r="A158" s="72"/>
      <c r="B158" s="79" t="s">
        <v>11</v>
      </c>
      <c r="C158" s="84">
        <v>152768.23242885055</v>
      </c>
      <c r="D158" s="84">
        <v>163666.09507874594</v>
      </c>
      <c r="E158" s="84">
        <v>148732.8069309979</v>
      </c>
      <c r="F158" s="84">
        <v>142269.02604701184</v>
      </c>
      <c r="G158" s="84">
        <v>144094.95339850473</v>
      </c>
      <c r="H158" s="84">
        <v>163148.34060085061</v>
      </c>
      <c r="I158" s="84">
        <v>166286.90998983101</v>
      </c>
      <c r="J158" s="84">
        <v>182623.83434932778</v>
      </c>
      <c r="K158" s="84">
        <v>200187.54138622197</v>
      </c>
      <c r="L158" s="84">
        <v>199533.44017099997</v>
      </c>
      <c r="M158" s="84">
        <v>196479.52000000002</v>
      </c>
      <c r="N158" s="84">
        <v>0</v>
      </c>
      <c r="O158" s="73"/>
      <c r="P158" s="79" t="s">
        <v>11</v>
      </c>
      <c r="Q158" s="84">
        <v>154425.26558180718</v>
      </c>
      <c r="R158" s="84">
        <v>154475.28459628279</v>
      </c>
      <c r="S158" s="84">
        <v>148906.49039616974</v>
      </c>
      <c r="T158" s="84">
        <v>156279.68524878606</v>
      </c>
      <c r="U158" s="84">
        <v>155946.480212903</v>
      </c>
      <c r="V158" s="84">
        <v>160902.23529155698</v>
      </c>
      <c r="W158" s="84">
        <v>170926.47485797052</v>
      </c>
      <c r="X158" s="84">
        <v>171938.41513842656</v>
      </c>
      <c r="Y158" s="84">
        <v>198328.467146732</v>
      </c>
      <c r="Z158" s="84">
        <v>191105.599854</v>
      </c>
      <c r="AA158" s="84">
        <v>191854.08199999999</v>
      </c>
      <c r="AB158" s="84">
        <v>203706</v>
      </c>
      <c r="AC158" s="73"/>
      <c r="AD158" s="79" t="s">
        <v>11</v>
      </c>
      <c r="AE158" s="84">
        <v>4435</v>
      </c>
      <c r="AF158" s="84">
        <v>4415</v>
      </c>
      <c r="AG158" s="84">
        <v>4506</v>
      </c>
      <c r="AH158" s="84">
        <v>4368</v>
      </c>
      <c r="AI158" s="84">
        <v>4221</v>
      </c>
      <c r="AJ158" s="84">
        <v>4116</v>
      </c>
      <c r="AK158" s="84">
        <v>4135</v>
      </c>
      <c r="AL158" s="84">
        <v>4450</v>
      </c>
      <c r="AM158" s="84">
        <v>4337</v>
      </c>
      <c r="AN158" s="84">
        <v>4470</v>
      </c>
      <c r="AO158" s="84">
        <v>4605</v>
      </c>
      <c r="AP158" s="84">
        <v>0</v>
      </c>
      <c r="AQ158" s="73"/>
      <c r="AR158" s="81" t="s">
        <v>64</v>
      </c>
      <c r="AS158" s="82">
        <v>11686.55285081854</v>
      </c>
      <c r="AT158" s="82">
        <v>12312.575490194586</v>
      </c>
      <c r="AU158" s="82">
        <v>15484.62629133219</v>
      </c>
      <c r="AV158" s="82">
        <v>15496.315951639217</v>
      </c>
      <c r="AW158" s="82">
        <v>14396.160231319245</v>
      </c>
      <c r="AX158" s="82">
        <v>14316.720599328764</v>
      </c>
      <c r="AY158" s="82">
        <v>15234.479576063997</v>
      </c>
      <c r="AZ158" s="82">
        <v>16537.55904</v>
      </c>
      <c r="BA158" s="82">
        <v>17090.560000000001</v>
      </c>
      <c r="BB158" s="82">
        <v>0</v>
      </c>
      <c r="BC158" s="73"/>
    </row>
    <row r="159" spans="1:55" x14ac:dyDescent="0.25">
      <c r="A159" s="72"/>
      <c r="B159" s="74" t="s">
        <v>0</v>
      </c>
      <c r="C159" s="83">
        <v>97434.450431431134</v>
      </c>
      <c r="D159" s="83">
        <v>85086.269865344701</v>
      </c>
      <c r="E159" s="83">
        <v>85110.618412792232</v>
      </c>
      <c r="F159" s="83">
        <v>88254.867709991217</v>
      </c>
      <c r="G159" s="83">
        <v>74550.565102027933</v>
      </c>
      <c r="H159" s="83">
        <v>63041.359574363974</v>
      </c>
      <c r="I159" s="83">
        <v>58421.700386119439</v>
      </c>
      <c r="J159" s="83">
        <v>55977.548418926781</v>
      </c>
      <c r="K159" s="83">
        <v>50840.439736319997</v>
      </c>
      <c r="L159" s="83">
        <v>45365.120527999999</v>
      </c>
      <c r="M159" s="83">
        <v>45038.366000000002</v>
      </c>
      <c r="N159" s="83">
        <v>0</v>
      </c>
      <c r="O159" s="73"/>
      <c r="P159" s="74" t="s">
        <v>0</v>
      </c>
      <c r="Q159" s="83">
        <v>81147.507737669148</v>
      </c>
      <c r="R159" s="83">
        <v>80995.205258416623</v>
      </c>
      <c r="S159" s="83">
        <v>72072.917567833952</v>
      </c>
      <c r="T159" s="83">
        <v>92126.615485414717</v>
      </c>
      <c r="U159" s="83">
        <v>79458.61968781118</v>
      </c>
      <c r="V159" s="83">
        <v>75470.347726249151</v>
      </c>
      <c r="W159" s="83">
        <v>63632.499708851341</v>
      </c>
      <c r="X159" s="83">
        <v>59473.901066324455</v>
      </c>
      <c r="Y159" s="83">
        <v>58373.827811831987</v>
      </c>
      <c r="Z159" s="83">
        <v>54099.554236000004</v>
      </c>
      <c r="AA159" s="83">
        <v>44413.166000000005</v>
      </c>
      <c r="AB159" s="83">
        <v>42223</v>
      </c>
      <c r="AC159" s="73"/>
      <c r="AD159" s="74" t="s">
        <v>0</v>
      </c>
      <c r="AE159" s="83">
        <v>909</v>
      </c>
      <c r="AF159" s="83">
        <v>950</v>
      </c>
      <c r="AG159" s="83">
        <v>1015</v>
      </c>
      <c r="AH159" s="83">
        <v>808</v>
      </c>
      <c r="AI159" s="83">
        <v>630</v>
      </c>
      <c r="AJ159" s="83">
        <v>550</v>
      </c>
      <c r="AK159" s="83">
        <v>523</v>
      </c>
      <c r="AL159" s="83">
        <v>523</v>
      </c>
      <c r="AM159" s="83">
        <v>464</v>
      </c>
      <c r="AN159" s="83">
        <v>423</v>
      </c>
      <c r="AO159" s="83">
        <v>433</v>
      </c>
      <c r="AP159" s="83">
        <v>0</v>
      </c>
      <c r="AQ159" s="73"/>
      <c r="AR159" s="81" t="s">
        <v>65</v>
      </c>
      <c r="AS159" s="82">
        <v>41545.104218030865</v>
      </c>
      <c r="AT159" s="82">
        <v>40798.919354380188</v>
      </c>
      <c r="AU159" s="82">
        <v>36424.064117110938</v>
      </c>
      <c r="AV159" s="82">
        <v>25094.747315693061</v>
      </c>
      <c r="AW159" s="82">
        <v>26765.935827973346</v>
      </c>
      <c r="AX159" s="82">
        <v>33757.919881417714</v>
      </c>
      <c r="AY159" s="82">
        <v>33502.984722431989</v>
      </c>
      <c r="AZ159" s="82">
        <v>33631.229952000002</v>
      </c>
      <c r="BA159" s="82">
        <v>32687.103999999999</v>
      </c>
      <c r="BB159" s="82">
        <v>0</v>
      </c>
      <c r="BC159" s="73"/>
    </row>
    <row r="160" spans="1:55" x14ac:dyDescent="0.25">
      <c r="A160" s="72"/>
      <c r="B160" s="74" t="s">
        <v>158</v>
      </c>
      <c r="C160" s="83">
        <v>106617.77546958957</v>
      </c>
      <c r="D160" s="83">
        <v>95005.85348999867</v>
      </c>
      <c r="E160" s="83">
        <v>93406.894542096037</v>
      </c>
      <c r="F160" s="83">
        <v>82278.24118364288</v>
      </c>
      <c r="G160" s="83">
        <v>73293.64655937138</v>
      </c>
      <c r="H160" s="83">
        <v>71166.97926040017</v>
      </c>
      <c r="I160" s="83">
        <v>69577.179805562744</v>
      </c>
      <c r="J160" s="83">
        <v>94072.756612700483</v>
      </c>
      <c r="K160" s="83">
        <v>82413.809179337986</v>
      </c>
      <c r="L160" s="83">
        <v>62897.125849999997</v>
      </c>
      <c r="M160" s="83">
        <v>65829.392000000007</v>
      </c>
      <c r="N160" s="83">
        <v>0</v>
      </c>
      <c r="O160" s="73"/>
      <c r="P160" s="74" t="s">
        <v>158</v>
      </c>
      <c r="Q160" s="83">
        <v>132107.12767819795</v>
      </c>
      <c r="R160" s="83">
        <v>106598.34481023195</v>
      </c>
      <c r="S160" s="83">
        <v>98432.395787330999</v>
      </c>
      <c r="T160" s="83">
        <v>112869.56180754068</v>
      </c>
      <c r="U160" s="83">
        <v>101453.42790115291</v>
      </c>
      <c r="V160" s="83">
        <v>91811.705736481745</v>
      </c>
      <c r="W160" s="83">
        <v>72299.576195443835</v>
      </c>
      <c r="X160" s="83">
        <v>70631.709386517847</v>
      </c>
      <c r="Y160" s="83">
        <v>106157.000653418</v>
      </c>
      <c r="Z160" s="83">
        <v>93196.899925999998</v>
      </c>
      <c r="AA160" s="83">
        <v>58723.993999999999</v>
      </c>
      <c r="AB160" s="83">
        <v>70966</v>
      </c>
      <c r="AC160" s="73"/>
      <c r="AD160" s="74" t="s">
        <v>158</v>
      </c>
      <c r="AE160" s="83">
        <v>691</v>
      </c>
      <c r="AF160" s="83">
        <v>601</v>
      </c>
      <c r="AG160" s="83">
        <v>579</v>
      </c>
      <c r="AH160" s="83">
        <v>503</v>
      </c>
      <c r="AI160" s="83">
        <v>465</v>
      </c>
      <c r="AJ160" s="83">
        <v>463</v>
      </c>
      <c r="AK160" s="83">
        <v>449</v>
      </c>
      <c r="AL160" s="83">
        <v>637</v>
      </c>
      <c r="AM160" s="83">
        <v>515</v>
      </c>
      <c r="AN160" s="83">
        <v>386</v>
      </c>
      <c r="AO160" s="83">
        <v>425</v>
      </c>
      <c r="AP160" s="83">
        <v>0</v>
      </c>
      <c r="AQ160" s="73"/>
      <c r="AR160" s="81" t="s">
        <v>66</v>
      </c>
      <c r="AS160" s="82">
        <v>22224.387800906945</v>
      </c>
      <c r="AT160" s="82">
        <v>23669.757607793399</v>
      </c>
      <c r="AU160" s="82">
        <v>25112.08285202584</v>
      </c>
      <c r="AV160" s="82">
        <v>28191.79990460127</v>
      </c>
      <c r="AW160" s="82">
        <v>28884.973875197138</v>
      </c>
      <c r="AX160" s="82">
        <v>31538.064945420279</v>
      </c>
      <c r="AY160" s="82">
        <v>45630.647433215992</v>
      </c>
      <c r="AZ160" s="82">
        <v>45241.887744</v>
      </c>
      <c r="BA160" s="82">
        <v>44985.343999999997</v>
      </c>
      <c r="BB160" s="82">
        <v>0</v>
      </c>
      <c r="BC160" s="73"/>
    </row>
    <row r="161" spans="1:55" x14ac:dyDescent="0.25">
      <c r="A161" s="72"/>
      <c r="B161" s="74" t="s">
        <v>159</v>
      </c>
      <c r="C161" s="83">
        <v>11429.348942145027</v>
      </c>
      <c r="D161" s="83">
        <v>10584.673965596581</v>
      </c>
      <c r="E161" s="83">
        <v>8888.6499379876877</v>
      </c>
      <c r="F161" s="83">
        <v>10496.066234937296</v>
      </c>
      <c r="G161" s="83">
        <v>7081.9977153458995</v>
      </c>
      <c r="H161" s="83">
        <v>6854.3654774084971</v>
      </c>
      <c r="I161" s="83">
        <v>4993.1562514114976</v>
      </c>
      <c r="J161" s="83">
        <v>3010.4987653940934</v>
      </c>
      <c r="K161" s="83">
        <v>3800.8965905299997</v>
      </c>
      <c r="L161" s="83">
        <v>3902.7786979999996</v>
      </c>
      <c r="M161" s="83">
        <v>3248.9560000000001</v>
      </c>
      <c r="N161" s="83">
        <v>0</v>
      </c>
      <c r="O161" s="73"/>
      <c r="P161" s="74" t="s">
        <v>159</v>
      </c>
      <c r="Q161" s="83">
        <v>13826.609502377263</v>
      </c>
      <c r="R161" s="83">
        <v>16876.806244734802</v>
      </c>
      <c r="S161" s="83">
        <v>13916.402860942149</v>
      </c>
      <c r="T161" s="83">
        <v>15772.18680836605</v>
      </c>
      <c r="U161" s="83">
        <v>12725.262186700667</v>
      </c>
      <c r="V161" s="83">
        <v>6588.5445653643237</v>
      </c>
      <c r="W161" s="83">
        <v>7429.7067372731653</v>
      </c>
      <c r="X161" s="83">
        <v>6072.6124928486161</v>
      </c>
      <c r="Y161" s="83">
        <v>5271.606359811999</v>
      </c>
      <c r="Z161" s="83">
        <v>4306.2192159999995</v>
      </c>
      <c r="AA161" s="83">
        <v>3718.8980000000001</v>
      </c>
      <c r="AB161" s="83">
        <v>2965</v>
      </c>
      <c r="AC161" s="73"/>
      <c r="AD161" s="74" t="s">
        <v>159</v>
      </c>
      <c r="AE161" s="83">
        <v>0</v>
      </c>
      <c r="AF161" s="83">
        <v>0</v>
      </c>
      <c r="AG161" s="83">
        <v>0</v>
      </c>
      <c r="AH161" s="83">
        <v>0</v>
      </c>
      <c r="AI161" s="83">
        <v>0</v>
      </c>
      <c r="AJ161" s="83">
        <v>0</v>
      </c>
      <c r="AK161" s="83">
        <v>0</v>
      </c>
      <c r="AL161" s="83">
        <v>0</v>
      </c>
      <c r="AM161" s="83">
        <v>0</v>
      </c>
      <c r="AN161" s="83">
        <v>0</v>
      </c>
      <c r="AO161" s="83">
        <v>0</v>
      </c>
      <c r="AP161" s="83">
        <v>0</v>
      </c>
      <c r="AQ161" s="73"/>
      <c r="AR161" s="81" t="s">
        <v>67</v>
      </c>
      <c r="AS161" s="82">
        <v>-2.3183005060143893</v>
      </c>
      <c r="AT161" s="82">
        <v>0</v>
      </c>
      <c r="AU161" s="82">
        <v>1785.3944471693812</v>
      </c>
      <c r="AV161" s="82">
        <v>1603.7913299449717</v>
      </c>
      <c r="AW161" s="82">
        <v>8.7203211819909097</v>
      </c>
      <c r="AX161" s="82">
        <v>0</v>
      </c>
      <c r="AY161" s="82">
        <v>0</v>
      </c>
      <c r="AZ161" s="82">
        <v>11.455487999999999</v>
      </c>
      <c r="BA161" s="82">
        <v>11.263999999999999</v>
      </c>
      <c r="BB161" s="82">
        <v>0</v>
      </c>
      <c r="BC161" s="73"/>
    </row>
    <row r="162" spans="1:55" x14ac:dyDescent="0.25">
      <c r="A162" s="72"/>
      <c r="B162" s="74" t="s">
        <v>1</v>
      </c>
      <c r="C162" s="83">
        <v>22805.386493673072</v>
      </c>
      <c r="D162" s="83">
        <v>20284.823441763678</v>
      </c>
      <c r="E162" s="83">
        <v>20109.91628103541</v>
      </c>
      <c r="F162" s="83">
        <v>18996.242650624132</v>
      </c>
      <c r="G162" s="83">
        <v>20220.00931149023</v>
      </c>
      <c r="H162" s="83">
        <v>21945.458200546193</v>
      </c>
      <c r="I162" s="83">
        <v>19084.67328940002</v>
      </c>
      <c r="J162" s="83">
        <v>21076.857550936511</v>
      </c>
      <c r="K162" s="83">
        <v>16716.221841253995</v>
      </c>
      <c r="L162" s="83">
        <v>14845.968981999999</v>
      </c>
      <c r="M162" s="83">
        <v>17203.420000000002</v>
      </c>
      <c r="N162" s="83">
        <v>0</v>
      </c>
      <c r="O162" s="73"/>
      <c r="P162" s="74" t="s">
        <v>1</v>
      </c>
      <c r="Q162" s="83">
        <v>26221.695536990042</v>
      </c>
      <c r="R162" s="83">
        <v>24487.888324142717</v>
      </c>
      <c r="S162" s="83">
        <v>20399.104727600636</v>
      </c>
      <c r="T162" s="83">
        <v>15823.200350173931</v>
      </c>
      <c r="U162" s="83">
        <v>14568.61706923032</v>
      </c>
      <c r="V162" s="83">
        <v>27156.292282140017</v>
      </c>
      <c r="W162" s="83">
        <v>21937.644088237197</v>
      </c>
      <c r="X162" s="83">
        <v>20060.2672112246</v>
      </c>
      <c r="Y162" s="83">
        <v>20346.105667913995</v>
      </c>
      <c r="Z162" s="83">
        <v>18437.338685999999</v>
      </c>
      <c r="AA162" s="83">
        <v>14782.854000000001</v>
      </c>
      <c r="AB162" s="83">
        <v>15552</v>
      </c>
      <c r="AC162" s="73"/>
      <c r="AD162" s="74" t="s">
        <v>1</v>
      </c>
      <c r="AE162" s="83">
        <v>124</v>
      </c>
      <c r="AF162" s="83">
        <v>112</v>
      </c>
      <c r="AG162" s="83">
        <v>111</v>
      </c>
      <c r="AH162" s="83">
        <v>107</v>
      </c>
      <c r="AI162" s="83">
        <v>117</v>
      </c>
      <c r="AJ162" s="83">
        <v>128</v>
      </c>
      <c r="AK162" s="83">
        <v>115</v>
      </c>
      <c r="AL162" s="83">
        <v>127</v>
      </c>
      <c r="AM162" s="83">
        <v>98</v>
      </c>
      <c r="AN162" s="83">
        <v>89</v>
      </c>
      <c r="AO162" s="83">
        <v>104</v>
      </c>
      <c r="AP162" s="83">
        <v>0</v>
      </c>
      <c r="AQ162" s="73"/>
      <c r="AR162" s="81" t="s">
        <v>68</v>
      </c>
      <c r="AS162" s="82">
        <v>-4.6366010120287786</v>
      </c>
      <c r="AT162" s="82">
        <v>0</v>
      </c>
      <c r="AU162" s="82">
        <v>24056.312877616823</v>
      </c>
      <c r="AV162" s="82">
        <v>29844.22446577821</v>
      </c>
      <c r="AW162" s="82">
        <v>31521.780992601638</v>
      </c>
      <c r="AX162" s="82">
        <v>29101.061972100088</v>
      </c>
      <c r="AY162" s="82">
        <v>28872.825394175994</v>
      </c>
      <c r="AZ162" s="82">
        <v>29820.718079999999</v>
      </c>
      <c r="BA162" s="82">
        <v>27365.376</v>
      </c>
      <c r="BB162" s="82">
        <v>0</v>
      </c>
      <c r="BC162" s="73"/>
    </row>
    <row r="163" spans="1:55" x14ac:dyDescent="0.25">
      <c r="A163" s="72"/>
      <c r="B163" s="74" t="s">
        <v>2</v>
      </c>
      <c r="C163" s="83">
        <v>179103.74653336676</v>
      </c>
      <c r="D163" s="83">
        <v>180791.2765899768</v>
      </c>
      <c r="E163" s="83">
        <v>178077.27953265488</v>
      </c>
      <c r="F163" s="83">
        <v>179486.04549684873</v>
      </c>
      <c r="G163" s="83">
        <v>182623.94461163666</v>
      </c>
      <c r="H163" s="83">
        <v>180522.16749911479</v>
      </c>
      <c r="I163" s="83">
        <v>194121.38357044681</v>
      </c>
      <c r="J163" s="83">
        <v>210591.28933533141</v>
      </c>
      <c r="K163" s="83">
        <v>219867.24892911996</v>
      </c>
      <c r="L163" s="83">
        <v>226046.54508799998</v>
      </c>
      <c r="M163" s="83">
        <v>240942.70199999999</v>
      </c>
      <c r="N163" s="83">
        <v>0</v>
      </c>
      <c r="O163" s="73"/>
      <c r="P163" s="74" t="s">
        <v>2</v>
      </c>
      <c r="Q163" s="83">
        <v>186398.39667201455</v>
      </c>
      <c r="R163" s="83">
        <v>178274.81861042231</v>
      </c>
      <c r="S163" s="83">
        <v>175464.11625498001</v>
      </c>
      <c r="T163" s="83">
        <v>181985.10888611953</v>
      </c>
      <c r="U163" s="83">
        <v>183473.23777433331</v>
      </c>
      <c r="V163" s="83">
        <v>183090.8393919651</v>
      </c>
      <c r="W163" s="83">
        <v>187342.2621107219</v>
      </c>
      <c r="X163" s="83">
        <v>203346.11955219699</v>
      </c>
      <c r="Y163" s="83">
        <v>229375.55860029196</v>
      </c>
      <c r="Z163" s="83">
        <v>217861.09012199997</v>
      </c>
      <c r="AA163" s="83">
        <v>226345.32400000002</v>
      </c>
      <c r="AB163" s="83">
        <v>240512</v>
      </c>
      <c r="AC163" s="73"/>
      <c r="AD163" s="74" t="s">
        <v>2</v>
      </c>
      <c r="AE163" s="83">
        <v>1604</v>
      </c>
      <c r="AF163" s="83">
        <v>1550</v>
      </c>
      <c r="AG163" s="83">
        <v>1511</v>
      </c>
      <c r="AH163" s="83">
        <v>1469</v>
      </c>
      <c r="AI163" s="83">
        <v>1439</v>
      </c>
      <c r="AJ163" s="83">
        <v>1412</v>
      </c>
      <c r="AK163" s="83">
        <v>1465</v>
      </c>
      <c r="AL163" s="83">
        <v>1526</v>
      </c>
      <c r="AM163" s="83">
        <v>1564</v>
      </c>
      <c r="AN163" s="83">
        <v>1621</v>
      </c>
      <c r="AO163" s="83">
        <v>1661</v>
      </c>
      <c r="AP163" s="83">
        <v>0</v>
      </c>
      <c r="AQ163" s="73"/>
      <c r="AR163" s="81" t="s">
        <v>69</v>
      </c>
      <c r="AS163" s="82">
        <v>22486.355758086574</v>
      </c>
      <c r="AT163" s="82">
        <v>21929.900245613655</v>
      </c>
      <c r="AU163" s="82">
        <v>23982.34173291301</v>
      </c>
      <c r="AV163" s="82">
        <v>25444.022339995343</v>
      </c>
      <c r="AW163" s="82">
        <v>29721.034668520522</v>
      </c>
      <c r="AX163" s="82">
        <v>40641.082668435447</v>
      </c>
      <c r="AY163" s="82">
        <v>40078.465035263995</v>
      </c>
      <c r="AZ163" s="82">
        <v>43464.204287999994</v>
      </c>
      <c r="BA163" s="82">
        <v>41852.928</v>
      </c>
      <c r="BB163" s="82">
        <v>0</v>
      </c>
      <c r="BC163" s="73"/>
    </row>
    <row r="164" spans="1:55" x14ac:dyDescent="0.25">
      <c r="A164" s="72"/>
      <c r="B164" s="74" t="s">
        <v>156</v>
      </c>
      <c r="C164" s="83">
        <v>0</v>
      </c>
      <c r="D164" s="83">
        <v>0</v>
      </c>
      <c r="E164" s="83">
        <v>0</v>
      </c>
      <c r="F164" s="83">
        <v>0</v>
      </c>
      <c r="G164" s="83">
        <v>0</v>
      </c>
      <c r="H164" s="83">
        <v>0</v>
      </c>
      <c r="I164" s="83">
        <v>0</v>
      </c>
      <c r="J164" s="83">
        <v>2150.9974406487054</v>
      </c>
      <c r="K164" s="83">
        <v>10590.654970246</v>
      </c>
      <c r="L164" s="83">
        <v>19201.414362</v>
      </c>
      <c r="M164" s="83">
        <v>28955.096000000001</v>
      </c>
      <c r="N164" s="83">
        <v>0</v>
      </c>
      <c r="O164" s="73"/>
      <c r="P164" s="74" t="s">
        <v>156</v>
      </c>
      <c r="Q164" s="83">
        <v>0</v>
      </c>
      <c r="R164" s="83">
        <v>0</v>
      </c>
      <c r="S164" s="83">
        <v>0</v>
      </c>
      <c r="T164" s="83">
        <v>0</v>
      </c>
      <c r="U164" s="83">
        <v>0</v>
      </c>
      <c r="V164" s="83">
        <v>0</v>
      </c>
      <c r="W164" s="83">
        <v>0</v>
      </c>
      <c r="X164" s="83">
        <v>0</v>
      </c>
      <c r="Y164" s="83">
        <v>0</v>
      </c>
      <c r="Z164" s="83">
        <v>22067.233214</v>
      </c>
      <c r="AA164" s="83">
        <v>23111.56</v>
      </c>
      <c r="AB164" s="83">
        <v>34882</v>
      </c>
      <c r="AC164" s="73"/>
      <c r="AD164" s="74" t="s">
        <v>156</v>
      </c>
      <c r="AE164" s="83">
        <v>0</v>
      </c>
      <c r="AF164" s="83">
        <v>0</v>
      </c>
      <c r="AG164" s="83">
        <v>0</v>
      </c>
      <c r="AH164" s="83">
        <v>0</v>
      </c>
      <c r="AI164" s="83">
        <v>0</v>
      </c>
      <c r="AJ164" s="83">
        <v>0</v>
      </c>
      <c r="AK164" s="83">
        <v>0</v>
      </c>
      <c r="AL164" s="83">
        <v>14</v>
      </c>
      <c r="AM164" s="83">
        <v>64</v>
      </c>
      <c r="AN164" s="83">
        <v>120</v>
      </c>
      <c r="AO164" s="83">
        <v>177</v>
      </c>
      <c r="AP164" s="83">
        <v>0</v>
      </c>
      <c r="AQ164" s="73"/>
      <c r="AR164" s="81" t="s">
        <v>70</v>
      </c>
      <c r="AS164" s="82">
        <v>16805.360368098311</v>
      </c>
      <c r="AT164" s="82">
        <v>17232.17216946145</v>
      </c>
      <c r="AU164" s="82">
        <v>17802.388825385093</v>
      </c>
      <c r="AV164" s="82">
        <v>18592.263239837608</v>
      </c>
      <c r="AW164" s="82">
        <v>17596.518105109903</v>
      </c>
      <c r="AX164" s="82">
        <v>17650.265469318139</v>
      </c>
      <c r="AY164" s="82">
        <v>19105.077565439995</v>
      </c>
      <c r="AZ164" s="82">
        <v>19904.431103999999</v>
      </c>
      <c r="BA164" s="82">
        <v>19315.712</v>
      </c>
      <c r="BB164" s="82">
        <v>0</v>
      </c>
      <c r="BC164" s="73"/>
    </row>
    <row r="165" spans="1:55" x14ac:dyDescent="0.25">
      <c r="A165" s="72"/>
      <c r="B165" s="74" t="s">
        <v>3</v>
      </c>
      <c r="C165" s="83">
        <v>726.21126701961111</v>
      </c>
      <c r="D165" s="83">
        <v>4738.5681277585072</v>
      </c>
      <c r="E165" s="83">
        <v>12538.680377400433</v>
      </c>
      <c r="F165" s="83">
        <v>22059.33576449547</v>
      </c>
      <c r="G165" s="83">
        <v>26087.788729876855</v>
      </c>
      <c r="H165" s="83">
        <v>29952.528271609062</v>
      </c>
      <c r="I165" s="83">
        <v>31539.665357696464</v>
      </c>
      <c r="J165" s="83">
        <v>27244.845517157653</v>
      </c>
      <c r="K165" s="83">
        <v>24901.665035779992</v>
      </c>
      <c r="L165" s="83">
        <v>21840.364806000005</v>
      </c>
      <c r="M165" s="83">
        <v>20453.417999999998</v>
      </c>
      <c r="N165" s="83">
        <v>0</v>
      </c>
      <c r="O165" s="73"/>
      <c r="P165" s="74" t="s">
        <v>3</v>
      </c>
      <c r="Q165" s="83">
        <v>0</v>
      </c>
      <c r="R165" s="83">
        <v>17650.749745950419</v>
      </c>
      <c r="S165" s="83">
        <v>15218.420288186067</v>
      </c>
      <c r="T165" s="83">
        <v>19340.734097656179</v>
      </c>
      <c r="U165" s="83">
        <v>17505.333829173254</v>
      </c>
      <c r="V165" s="83">
        <v>30710.106242723574</v>
      </c>
      <c r="W165" s="83">
        <v>31170.924141511397</v>
      </c>
      <c r="X165" s="83">
        <v>29574.25119623261</v>
      </c>
      <c r="Y165" s="83">
        <v>27733.857067097993</v>
      </c>
      <c r="Z165" s="83">
        <v>24984.418498000006</v>
      </c>
      <c r="AA165" s="83">
        <v>24241.088</v>
      </c>
      <c r="AB165" s="83">
        <v>20854</v>
      </c>
      <c r="AC165" s="73"/>
      <c r="AD165" s="74" t="s">
        <v>3</v>
      </c>
      <c r="AE165" s="83">
        <v>5</v>
      </c>
      <c r="AF165" s="83">
        <v>40</v>
      </c>
      <c r="AG165" s="83">
        <v>105</v>
      </c>
      <c r="AH165" s="83">
        <v>152</v>
      </c>
      <c r="AI165" s="83">
        <v>177</v>
      </c>
      <c r="AJ165" s="83">
        <v>203</v>
      </c>
      <c r="AK165" s="83">
        <v>214</v>
      </c>
      <c r="AL165" s="83">
        <v>189</v>
      </c>
      <c r="AM165" s="83">
        <v>176</v>
      </c>
      <c r="AN165" s="83">
        <v>159</v>
      </c>
      <c r="AO165" s="83">
        <v>149</v>
      </c>
      <c r="AP165" s="83">
        <v>0</v>
      </c>
      <c r="AQ165" s="73"/>
      <c r="AR165" s="81" t="s">
        <v>71</v>
      </c>
      <c r="AS165" s="82">
        <v>25629.971244242079</v>
      </c>
      <c r="AT165" s="82">
        <v>24437.241857343084</v>
      </c>
      <c r="AU165" s="82">
        <v>26459.254305571103</v>
      </c>
      <c r="AV165" s="82">
        <v>26836.701234365206</v>
      </c>
      <c r="AW165" s="82">
        <v>31740.879062299162</v>
      </c>
      <c r="AX165" s="82">
        <v>28712.990479656954</v>
      </c>
      <c r="AY165" s="82">
        <v>37776.572199935996</v>
      </c>
      <c r="AZ165" s="82">
        <v>37785.406463999992</v>
      </c>
      <c r="BA165" s="82">
        <v>41759.743999999999</v>
      </c>
      <c r="BB165" s="82">
        <v>0</v>
      </c>
      <c r="BC165" s="73"/>
    </row>
    <row r="166" spans="1:55" x14ac:dyDescent="0.25">
      <c r="A166" s="72"/>
      <c r="B166" s="74" t="s">
        <v>4</v>
      </c>
      <c r="C166" s="83">
        <v>0</v>
      </c>
      <c r="D166" s="83">
        <v>1606.1394872938984</v>
      </c>
      <c r="E166" s="83">
        <v>13258.730398393658</v>
      </c>
      <c r="F166" s="83">
        <v>21974.353205436684</v>
      </c>
      <c r="G166" s="83">
        <v>22297.067055987995</v>
      </c>
      <c r="H166" s="83">
        <v>21589.518650341815</v>
      </c>
      <c r="I166" s="83">
        <v>24604.472034376922</v>
      </c>
      <c r="J166" s="83">
        <v>21104.909160751955</v>
      </c>
      <c r="K166" s="83">
        <v>17293.252005795996</v>
      </c>
      <c r="L166" s="83">
        <v>26034.219951999996</v>
      </c>
      <c r="M166" s="83">
        <v>29621.976000000002</v>
      </c>
      <c r="N166" s="83">
        <v>0</v>
      </c>
      <c r="O166" s="73"/>
      <c r="P166" s="74" t="s">
        <v>4</v>
      </c>
      <c r="Q166" s="83">
        <v>0</v>
      </c>
      <c r="R166" s="83">
        <v>0</v>
      </c>
      <c r="S166" s="83">
        <v>7470.4581116501213</v>
      </c>
      <c r="T166" s="83">
        <v>12170.390693003495</v>
      </c>
      <c r="U166" s="83">
        <v>12353.033838001473</v>
      </c>
      <c r="V166" s="83">
        <v>22772.689157800025</v>
      </c>
      <c r="W166" s="83">
        <v>19806.834381314715</v>
      </c>
      <c r="X166" s="83">
        <v>22630.916734712438</v>
      </c>
      <c r="Y166" s="83">
        <v>23243.392880317999</v>
      </c>
      <c r="Z166" s="83">
        <v>23383.498033999997</v>
      </c>
      <c r="AA166" s="83">
        <v>21283.892000000003</v>
      </c>
      <c r="AB166" s="83">
        <v>22398</v>
      </c>
      <c r="AC166" s="73"/>
      <c r="AD166" s="74" t="s">
        <v>4</v>
      </c>
      <c r="AE166" s="83">
        <v>0</v>
      </c>
      <c r="AF166" s="83">
        <v>10</v>
      </c>
      <c r="AG166" s="83">
        <v>81</v>
      </c>
      <c r="AH166" s="83">
        <v>163</v>
      </c>
      <c r="AI166" s="83">
        <v>163</v>
      </c>
      <c r="AJ166" s="83">
        <v>166</v>
      </c>
      <c r="AK166" s="83">
        <v>184</v>
      </c>
      <c r="AL166" s="83">
        <v>153</v>
      </c>
      <c r="AM166" s="83">
        <v>128</v>
      </c>
      <c r="AN166" s="83">
        <v>209</v>
      </c>
      <c r="AO166" s="83">
        <v>234</v>
      </c>
      <c r="AP166" s="83">
        <v>0</v>
      </c>
      <c r="AQ166" s="73"/>
      <c r="AR166" s="81" t="s">
        <v>72</v>
      </c>
      <c r="AS166" s="82">
        <v>20798.632989708094</v>
      </c>
      <c r="AT166" s="82">
        <v>20423.231313238099</v>
      </c>
      <c r="AU166" s="82">
        <v>22035.55569729894</v>
      </c>
      <c r="AV166" s="82">
        <v>22124.804308413852</v>
      </c>
      <c r="AW166" s="82">
        <v>22148.525762109162</v>
      </c>
      <c r="AX166" s="82">
        <v>24225.981035175926</v>
      </c>
      <c r="AY166" s="82">
        <v>25943.239507967995</v>
      </c>
      <c r="AZ166" s="82">
        <v>25855.036415999999</v>
      </c>
      <c r="BA166" s="82">
        <v>24863.743999999999</v>
      </c>
      <c r="BB166" s="82">
        <v>0</v>
      </c>
      <c r="BC166" s="73"/>
    </row>
    <row r="167" spans="1:55" x14ac:dyDescent="0.25">
      <c r="A167" s="72"/>
      <c r="B167" s="74" t="s">
        <v>6</v>
      </c>
      <c r="C167" s="83">
        <v>7875.3188064008527</v>
      </c>
      <c r="D167" s="83">
        <v>11844.260534470219</v>
      </c>
      <c r="E167" s="83">
        <v>18864.799358324002</v>
      </c>
      <c r="F167" s="83">
        <v>27156.008702623556</v>
      </c>
      <c r="G167" s="83">
        <v>19698.654035748888</v>
      </c>
      <c r="H167" s="83">
        <v>13746.580782844279</v>
      </c>
      <c r="I167" s="83">
        <v>9226.5340899393377</v>
      </c>
      <c r="J167" s="83">
        <v>8431.1918461316527</v>
      </c>
      <c r="K167" s="83">
        <v>6330.7821876519993</v>
      </c>
      <c r="L167" s="83">
        <v>7337.3737710000023</v>
      </c>
      <c r="M167" s="83">
        <v>7475.3080000000018</v>
      </c>
      <c r="N167" s="83">
        <v>0</v>
      </c>
      <c r="O167" s="73"/>
      <c r="P167" s="74" t="s">
        <v>6</v>
      </c>
      <c r="Q167" s="83">
        <v>8233.2309593693299</v>
      </c>
      <c r="R167" s="83">
        <v>8252.8467431491463</v>
      </c>
      <c r="S167" s="83">
        <v>11946.063144098202</v>
      </c>
      <c r="T167" s="83">
        <v>40366.715552918591</v>
      </c>
      <c r="U167" s="83">
        <v>39684.72489770854</v>
      </c>
      <c r="V167" s="83">
        <v>18494.670192749662</v>
      </c>
      <c r="W167" s="83">
        <v>13289.547769671593</v>
      </c>
      <c r="X167" s="83">
        <v>9050.5713908567868</v>
      </c>
      <c r="Y167" s="83">
        <v>9046.0235546459953</v>
      </c>
      <c r="Z167" s="83">
        <v>6823.1743839999999</v>
      </c>
      <c r="AA167" s="83">
        <v>7699.3380000000006</v>
      </c>
      <c r="AB167" s="83">
        <v>7630</v>
      </c>
      <c r="AC167" s="73"/>
      <c r="AD167" s="74" t="s">
        <v>6</v>
      </c>
      <c r="AE167" s="83">
        <v>0</v>
      </c>
      <c r="AF167" s="83">
        <v>0</v>
      </c>
      <c r="AG167" s="83">
        <v>0</v>
      </c>
      <c r="AH167" s="83">
        <v>167</v>
      </c>
      <c r="AI167" s="83">
        <v>229</v>
      </c>
      <c r="AJ167" s="83">
        <v>149</v>
      </c>
      <c r="AK167" s="83">
        <v>97</v>
      </c>
      <c r="AL167" s="83">
        <v>82</v>
      </c>
      <c r="AM167" s="83">
        <v>72</v>
      </c>
      <c r="AN167" s="83">
        <v>100</v>
      </c>
      <c r="AO167" s="83">
        <v>95</v>
      </c>
      <c r="AP167" s="83">
        <v>0</v>
      </c>
      <c r="AQ167" s="73"/>
      <c r="AR167" s="81" t="s">
        <v>73</v>
      </c>
      <c r="AS167" s="82">
        <v>24688.741238800241</v>
      </c>
      <c r="AT167" s="82">
        <v>23990.108703106918</v>
      </c>
      <c r="AU167" s="82">
        <v>25979.562639916043</v>
      </c>
      <c r="AV167" s="82">
        <v>26790.278604552874</v>
      </c>
      <c r="AW167" s="82">
        <v>28770.519659683509</v>
      </c>
      <c r="AX167" s="82">
        <v>31559.564751095797</v>
      </c>
      <c r="AY167" s="82">
        <v>33992.479807487995</v>
      </c>
      <c r="AZ167" s="82">
        <v>33015.757824</v>
      </c>
      <c r="BA167" s="82">
        <v>28108.799999999999</v>
      </c>
      <c r="BB167" s="82">
        <v>0</v>
      </c>
      <c r="BC167" s="73"/>
    </row>
    <row r="168" spans="1:55" x14ac:dyDescent="0.25">
      <c r="A168" s="72"/>
      <c r="B168" s="74" t="s">
        <v>7</v>
      </c>
      <c r="C168" s="83">
        <v>67349.431092241823</v>
      </c>
      <c r="D168" s="83">
        <v>73011.591133335081</v>
      </c>
      <c r="E168" s="83">
        <v>64583.228911336497</v>
      </c>
      <c r="F168" s="83">
        <v>56668.482941181988</v>
      </c>
      <c r="G168" s="83">
        <v>57202.309280130125</v>
      </c>
      <c r="H168" s="83">
        <v>58316.061458754579</v>
      </c>
      <c r="I168" s="83">
        <v>55546.719452672776</v>
      </c>
      <c r="J168" s="83">
        <v>66570.958349633307</v>
      </c>
      <c r="K168" s="83">
        <v>78294.056532301998</v>
      </c>
      <c r="L168" s="83">
        <v>71367.236459999986</v>
      </c>
      <c r="M168" s="83">
        <v>65653.294000000009</v>
      </c>
      <c r="N168" s="83">
        <v>0</v>
      </c>
      <c r="O168" s="73"/>
      <c r="P168" s="74" t="s">
        <v>7</v>
      </c>
      <c r="Q168" s="83">
        <v>77135.19987319404</v>
      </c>
      <c r="R168" s="83">
        <v>69800.546321562171</v>
      </c>
      <c r="S168" s="83">
        <v>59141.471568772744</v>
      </c>
      <c r="T168" s="83">
        <v>85853.990384717676</v>
      </c>
      <c r="U168" s="83">
        <v>61060.173409322335</v>
      </c>
      <c r="V168" s="83">
        <v>56851.48823600902</v>
      </c>
      <c r="W168" s="83">
        <v>59569.7147058423</v>
      </c>
      <c r="X168" s="83">
        <v>55204.446052412968</v>
      </c>
      <c r="Y168" s="83">
        <v>69344.020787054003</v>
      </c>
      <c r="Z168" s="83">
        <v>65937.376543999999</v>
      </c>
      <c r="AA168" s="83">
        <v>64127.806000000004</v>
      </c>
      <c r="AB168" s="83">
        <v>76636</v>
      </c>
      <c r="AC168" s="73"/>
      <c r="AD168" s="74" t="s">
        <v>7</v>
      </c>
      <c r="AE168" s="83">
        <v>530</v>
      </c>
      <c r="AF168" s="83">
        <v>553</v>
      </c>
      <c r="AG168" s="83">
        <v>504</v>
      </c>
      <c r="AH168" s="83">
        <v>442</v>
      </c>
      <c r="AI168" s="83">
        <v>452</v>
      </c>
      <c r="AJ168" s="83">
        <v>456</v>
      </c>
      <c r="AK168" s="83">
        <v>448</v>
      </c>
      <c r="AL168" s="83">
        <v>554</v>
      </c>
      <c r="AM168" s="83">
        <v>627</v>
      </c>
      <c r="AN168" s="83">
        <v>637</v>
      </c>
      <c r="AO168" s="83">
        <v>591</v>
      </c>
      <c r="AP168" s="83">
        <v>0</v>
      </c>
      <c r="AQ168" s="73"/>
      <c r="AR168" s="81" t="s">
        <v>74</v>
      </c>
      <c r="AS168" s="82">
        <v>48491.89168430298</v>
      </c>
      <c r="AT168" s="82">
        <v>52826.235211998792</v>
      </c>
      <c r="AU168" s="82">
        <v>60013.01385319003</v>
      </c>
      <c r="AV168" s="82">
        <v>62624.127616831291</v>
      </c>
      <c r="AW168" s="82">
        <v>74983.861763644338</v>
      </c>
      <c r="AX168" s="82">
        <v>80184.600257135593</v>
      </c>
      <c r="AY168" s="82">
        <v>74268.219801599989</v>
      </c>
      <c r="AZ168" s="82">
        <v>73380.731904</v>
      </c>
      <c r="BA168" s="82">
        <v>74786.816000000006</v>
      </c>
      <c r="BB168" s="82">
        <v>0</v>
      </c>
      <c r="BC168" s="73"/>
    </row>
    <row r="169" spans="1:55" x14ac:dyDescent="0.25">
      <c r="A169" s="72"/>
      <c r="B169" s="79" t="s">
        <v>8</v>
      </c>
      <c r="C169" s="84">
        <v>30533.285539165936</v>
      </c>
      <c r="D169" s="84">
        <v>31836.09372397972</v>
      </c>
      <c r="E169" s="84">
        <v>34211.93041344724</v>
      </c>
      <c r="F169" s="84">
        <v>38761.529447984954</v>
      </c>
      <c r="G169" s="84">
        <v>42871.871236554805</v>
      </c>
      <c r="H169" s="84">
        <v>49139.774733884136</v>
      </c>
      <c r="I169" s="84">
        <v>58633.169185913015</v>
      </c>
      <c r="J169" s="84">
        <v>62392.390551523873</v>
      </c>
      <c r="K169" s="84">
        <v>68918.143839609984</v>
      </c>
      <c r="L169" s="84">
        <v>74372.172731999992</v>
      </c>
      <c r="M169" s="84">
        <v>77218.452000000005</v>
      </c>
      <c r="N169" s="83">
        <v>0</v>
      </c>
      <c r="O169" s="73"/>
      <c r="P169" s="79" t="s">
        <v>8</v>
      </c>
      <c r="Q169" s="84">
        <v>28313.041321721765</v>
      </c>
      <c r="R169" s="84">
        <v>27943.297373263245</v>
      </c>
      <c r="S169" s="84">
        <v>30695.783514111004</v>
      </c>
      <c r="T169" s="84">
        <v>41623.209095612474</v>
      </c>
      <c r="U169" s="84">
        <v>56629.360328208328</v>
      </c>
      <c r="V169" s="84">
        <v>45871.724067853735</v>
      </c>
      <c r="W169" s="84">
        <v>59694.114843271549</v>
      </c>
      <c r="X169" s="84">
        <v>64850.833635749914</v>
      </c>
      <c r="Y169" s="84">
        <v>69309.818234279999</v>
      </c>
      <c r="Z169" s="84">
        <v>70765.82115199999</v>
      </c>
      <c r="AA169" s="84">
        <v>75100.066000000006</v>
      </c>
      <c r="AB169" s="84">
        <v>75577</v>
      </c>
      <c r="AC169" s="73"/>
      <c r="AD169" s="79" t="s">
        <v>8</v>
      </c>
      <c r="AE169" s="84">
        <v>415</v>
      </c>
      <c r="AF169" s="84">
        <v>440</v>
      </c>
      <c r="AG169" s="84">
        <v>456</v>
      </c>
      <c r="AH169" s="84">
        <v>470</v>
      </c>
      <c r="AI169" s="84">
        <v>508</v>
      </c>
      <c r="AJ169" s="84">
        <v>553</v>
      </c>
      <c r="AK169" s="84">
        <v>613</v>
      </c>
      <c r="AL169" s="84">
        <v>642</v>
      </c>
      <c r="AM169" s="84">
        <v>672</v>
      </c>
      <c r="AN169" s="84">
        <v>704</v>
      </c>
      <c r="AO169" s="84">
        <v>722</v>
      </c>
      <c r="AP169" s="84">
        <v>0</v>
      </c>
      <c r="AQ169" s="73"/>
      <c r="AR169" s="81" t="s">
        <v>75</v>
      </c>
      <c r="AS169" s="82">
        <v>11975.181263817325</v>
      </c>
      <c r="AT169" s="82">
        <v>11808.843202510796</v>
      </c>
      <c r="AU169" s="82">
        <v>14047.792844206546</v>
      </c>
      <c r="AV169" s="82">
        <v>12772.85500264927</v>
      </c>
      <c r="AW169" s="82">
        <v>13471.806186028207</v>
      </c>
      <c r="AX169" s="82">
        <v>15573.384241062909</v>
      </c>
      <c r="AY169" s="82">
        <v>15594.216265727997</v>
      </c>
      <c r="AZ169" s="82">
        <v>17248.840704000002</v>
      </c>
      <c r="BA169" s="82">
        <v>22434.815999999999</v>
      </c>
      <c r="BB169" s="82">
        <v>0</v>
      </c>
      <c r="BC169" s="73"/>
    </row>
    <row r="170" spans="1:55" x14ac:dyDescent="0.25">
      <c r="A170" s="72"/>
      <c r="B170" s="79" t="s">
        <v>5</v>
      </c>
      <c r="C170" s="84">
        <v>32476.773558606656</v>
      </c>
      <c r="D170" s="84">
        <v>24483.939003135089</v>
      </c>
      <c r="E170" s="84">
        <v>26436.035261958979</v>
      </c>
      <c r="F170" s="84">
        <v>33414.109947888253</v>
      </c>
      <c r="G170" s="84">
        <v>35987.295898556949</v>
      </c>
      <c r="H170" s="84">
        <v>36341.649011883383</v>
      </c>
      <c r="I170" s="84">
        <v>40072.279931038218</v>
      </c>
      <c r="J170" s="84">
        <v>34008.649675858942</v>
      </c>
      <c r="K170" s="84">
        <v>38092.817325003991</v>
      </c>
      <c r="L170" s="84">
        <v>38755.972944000016</v>
      </c>
      <c r="M170" s="82">
        <v>35767.691999999995</v>
      </c>
      <c r="N170" s="82">
        <v>0</v>
      </c>
      <c r="O170" s="73"/>
      <c r="P170" s="79" t="s">
        <v>5</v>
      </c>
      <c r="Q170" s="84">
        <v>25367.336701914588</v>
      </c>
      <c r="R170" s="84">
        <v>24983.15786175687</v>
      </c>
      <c r="S170" s="84">
        <v>30594.823153662401</v>
      </c>
      <c r="T170" s="84">
        <v>29296.656948745323</v>
      </c>
      <c r="U170" s="84">
        <v>29933.166718258268</v>
      </c>
      <c r="V170" s="84">
        <v>33360.291897316201</v>
      </c>
      <c r="W170" s="84">
        <v>34932.999253491995</v>
      </c>
      <c r="X170" s="84">
        <v>42206.452128326055</v>
      </c>
      <c r="Y170" s="84">
        <v>45793.908239923985</v>
      </c>
      <c r="Z170" s="84">
        <v>43439.94946199999</v>
      </c>
      <c r="AA170" s="84">
        <v>36182.408000000018</v>
      </c>
      <c r="AB170" s="84">
        <v>35120</v>
      </c>
      <c r="AC170" s="73"/>
      <c r="AD170" s="79" t="s">
        <v>5</v>
      </c>
      <c r="AE170" s="84">
        <v>4435</v>
      </c>
      <c r="AF170" s="84">
        <v>4415</v>
      </c>
      <c r="AG170" s="84">
        <v>4506</v>
      </c>
      <c r="AH170" s="84">
        <v>4368</v>
      </c>
      <c r="AI170" s="84">
        <v>4221</v>
      </c>
      <c r="AJ170" s="84">
        <v>4116</v>
      </c>
      <c r="AK170" s="84">
        <v>4135</v>
      </c>
      <c r="AL170" s="84">
        <v>4450</v>
      </c>
      <c r="AM170" s="84">
        <v>4337</v>
      </c>
      <c r="AN170" s="84">
        <v>4470</v>
      </c>
      <c r="AO170" s="84">
        <v>4605</v>
      </c>
      <c r="AP170" s="84">
        <v>0</v>
      </c>
      <c r="AQ170" s="73"/>
      <c r="AR170" s="81" t="s">
        <v>76</v>
      </c>
      <c r="AS170" s="82">
        <v>103517.91334480754</v>
      </c>
      <c r="AT170" s="82">
        <v>101492.43411559773</v>
      </c>
      <c r="AU170" s="82">
        <v>144670.74741686817</v>
      </c>
      <c r="AV170" s="82">
        <v>122469.52924918178</v>
      </c>
      <c r="AW170" s="82">
        <v>124932.77145394053</v>
      </c>
      <c r="AX170" s="82">
        <v>146827.54790954496</v>
      </c>
      <c r="AY170" s="82">
        <v>170230.35539865599</v>
      </c>
      <c r="AZ170" s="82">
        <v>204985.54367999997</v>
      </c>
      <c r="BA170" s="82">
        <v>203846.65600000002</v>
      </c>
      <c r="BB170" s="82">
        <v>0</v>
      </c>
      <c r="BC170" s="73"/>
    </row>
    <row r="171" spans="1:55" x14ac:dyDescent="0.25">
      <c r="A171" s="72"/>
      <c r="B171" s="74" t="s">
        <v>157</v>
      </c>
      <c r="C171" s="83">
        <v>32229.61394248332</v>
      </c>
      <c r="D171" s="83">
        <v>38537.96805766043</v>
      </c>
      <c r="E171" s="83">
        <v>38467.175310160332</v>
      </c>
      <c r="F171" s="83">
        <v>42782.956956665999</v>
      </c>
      <c r="G171" s="83">
        <v>46620.422736761917</v>
      </c>
      <c r="H171" s="83">
        <v>43595.327267926907</v>
      </c>
      <c r="I171" s="83">
        <v>40157.919363882451</v>
      </c>
      <c r="J171" s="83">
        <v>39250.934518170245</v>
      </c>
      <c r="K171" s="83">
        <v>40894.116728009998</v>
      </c>
      <c r="L171" s="83">
        <v>40539.886321999991</v>
      </c>
      <c r="M171" s="83">
        <v>39204.207999999999</v>
      </c>
      <c r="N171" s="83">
        <v>0</v>
      </c>
      <c r="O171" s="73"/>
      <c r="P171" s="74" t="s">
        <v>157</v>
      </c>
      <c r="Q171" s="83">
        <v>27028.624754591703</v>
      </c>
      <c r="R171" s="83">
        <v>28516.566000778246</v>
      </c>
      <c r="S171" s="83">
        <v>36852.052967601157</v>
      </c>
      <c r="T171" s="83">
        <v>39953.805943932442</v>
      </c>
      <c r="U171" s="83">
        <v>44437.703970497314</v>
      </c>
      <c r="V171" s="83">
        <v>41426.665846394179</v>
      </c>
      <c r="W171" s="83">
        <v>41192.681536432799</v>
      </c>
      <c r="X171" s="83">
        <v>39295.817093874968</v>
      </c>
      <c r="Y171" s="83">
        <v>38797.831235409998</v>
      </c>
      <c r="Z171" s="83">
        <v>40035.853208</v>
      </c>
      <c r="AA171" s="83">
        <v>38098.646000000001</v>
      </c>
      <c r="AB171" s="83">
        <v>36416</v>
      </c>
      <c r="AC171" s="73"/>
      <c r="AD171" s="74" t="s">
        <v>117</v>
      </c>
      <c r="AE171" s="83">
        <v>21466.799999999999</v>
      </c>
      <c r="AF171" s="83">
        <v>21376.2</v>
      </c>
      <c r="AG171" s="83">
        <v>21361.257000000001</v>
      </c>
      <c r="AH171" s="83">
        <v>21339.824000000001</v>
      </c>
      <c r="AI171" s="83">
        <v>21351.648000000001</v>
      </c>
      <c r="AJ171" s="83">
        <v>21410.51</v>
      </c>
      <c r="AK171" s="83">
        <v>21458.3</v>
      </c>
      <c r="AL171" s="83">
        <v>21310.448000000004</v>
      </c>
      <c r="AM171" s="83">
        <v>21199.722000000002</v>
      </c>
      <c r="AN171" s="83">
        <v>21064.908000000003</v>
      </c>
      <c r="AO171" s="83">
        <v>21302.82</v>
      </c>
      <c r="AP171" s="83">
        <v>0</v>
      </c>
      <c r="AQ171" s="73"/>
      <c r="AR171" s="81" t="s">
        <v>77</v>
      </c>
      <c r="AS171" s="82">
        <v>32322.904805105627</v>
      </c>
      <c r="AT171" s="82">
        <v>33536.118550381987</v>
      </c>
      <c r="AU171" s="82">
        <v>36824.18076346341</v>
      </c>
      <c r="AV171" s="82">
        <v>40207.523921025655</v>
      </c>
      <c r="AW171" s="82">
        <v>33069.63800240503</v>
      </c>
      <c r="AX171" s="82">
        <v>31904.636632187896</v>
      </c>
      <c r="AY171" s="82">
        <v>29141.836701695993</v>
      </c>
      <c r="AZ171" s="82">
        <v>31527.585791999998</v>
      </c>
      <c r="BA171" s="82">
        <v>31392.768</v>
      </c>
      <c r="BB171" s="82">
        <v>0</v>
      </c>
      <c r="BC171" s="73"/>
    </row>
    <row r="172" spans="1:55" x14ac:dyDescent="0.25">
      <c r="A172" s="72"/>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81" t="s">
        <v>78</v>
      </c>
      <c r="AS172" s="82">
        <v>51444.247378712294</v>
      </c>
      <c r="AT172" s="82">
        <v>50203.431368036225</v>
      </c>
      <c r="AU172" s="82">
        <v>50896.630655904555</v>
      </c>
      <c r="AV172" s="82">
        <v>72119.766014872133</v>
      </c>
      <c r="AW172" s="82">
        <v>77197.733303722285</v>
      </c>
      <c r="AX172" s="82">
        <v>84658.709818211297</v>
      </c>
      <c r="AY172" s="82">
        <v>80124.226735103992</v>
      </c>
      <c r="AZ172" s="82">
        <v>86126.524416</v>
      </c>
      <c r="BA172" s="82">
        <v>84475.903999999995</v>
      </c>
      <c r="BB172" s="82">
        <v>0</v>
      </c>
      <c r="BC172" s="73"/>
    </row>
    <row r="173" spans="1:55" x14ac:dyDescent="0.25">
      <c r="A173" s="72"/>
      <c r="B173" s="75" t="s">
        <v>113</v>
      </c>
      <c r="C173" s="75"/>
      <c r="D173" s="75"/>
      <c r="E173" s="75"/>
      <c r="F173" s="75"/>
      <c r="G173" s="75"/>
      <c r="H173" s="75"/>
      <c r="I173" s="75"/>
      <c r="J173" s="75"/>
      <c r="K173" s="75"/>
      <c r="L173" s="75"/>
      <c r="M173" s="75"/>
      <c r="N173" s="75"/>
      <c r="O173" s="73"/>
      <c r="P173" s="75" t="s">
        <v>114</v>
      </c>
      <c r="Q173" s="75"/>
      <c r="R173" s="75"/>
      <c r="S173" s="75"/>
      <c r="T173" s="75"/>
      <c r="U173" s="75"/>
      <c r="V173" s="75"/>
      <c r="W173" s="75"/>
      <c r="X173" s="75"/>
      <c r="Y173" s="75"/>
      <c r="Z173" s="75"/>
      <c r="AA173" s="75"/>
      <c r="AB173" s="75"/>
      <c r="AC173" s="73"/>
      <c r="AD173" s="75" t="s">
        <v>145</v>
      </c>
      <c r="AE173" s="75"/>
      <c r="AF173" s="75"/>
      <c r="AG173" s="75"/>
      <c r="AH173" s="75"/>
      <c r="AI173" s="75"/>
      <c r="AJ173" s="75"/>
      <c r="AK173" s="75"/>
      <c r="AL173" s="75"/>
      <c r="AM173" s="75"/>
      <c r="AN173" s="75"/>
      <c r="AO173" s="75"/>
      <c r="AP173" s="75"/>
      <c r="AQ173" s="73"/>
      <c r="AR173" s="81" t="s">
        <v>79</v>
      </c>
      <c r="AS173" s="82">
        <v>135.6205796018418</v>
      </c>
      <c r="AT173" s="82">
        <v>92.822578854091788</v>
      </c>
      <c r="AU173" s="82">
        <v>21219.631555717457</v>
      </c>
      <c r="AV173" s="82">
        <v>19614.666396418655</v>
      </c>
      <c r="AW173" s="82">
        <v>17519.125254619739</v>
      </c>
      <c r="AX173" s="82">
        <v>19976.544443409402</v>
      </c>
      <c r="AY173" s="82">
        <v>19716.946421759996</v>
      </c>
      <c r="AZ173" s="82">
        <v>21279.089663999999</v>
      </c>
      <c r="BA173" s="82">
        <v>21275.648000000001</v>
      </c>
      <c r="BB173" s="82">
        <v>0</v>
      </c>
      <c r="BC173" s="73"/>
    </row>
    <row r="174" spans="1:55" x14ac:dyDescent="0.25">
      <c r="A174" s="72"/>
      <c r="B174" s="77" t="s">
        <v>21</v>
      </c>
      <c r="C174" s="77">
        <v>2013</v>
      </c>
      <c r="D174" s="77">
        <v>2014</v>
      </c>
      <c r="E174" s="77">
        <v>2015</v>
      </c>
      <c r="F174" s="77">
        <v>2016</v>
      </c>
      <c r="G174" s="77">
        <v>2017</v>
      </c>
      <c r="H174" s="77">
        <v>2018</v>
      </c>
      <c r="I174" s="77">
        <v>2019</v>
      </c>
      <c r="J174" s="77">
        <v>2020</v>
      </c>
      <c r="K174" s="77">
        <v>2021</v>
      </c>
      <c r="L174" s="77">
        <v>2022</v>
      </c>
      <c r="M174" s="77">
        <v>2023</v>
      </c>
      <c r="N174" s="77">
        <v>2024</v>
      </c>
      <c r="O174" s="73"/>
      <c r="P174" s="77" t="s">
        <v>21</v>
      </c>
      <c r="Q174" s="77">
        <v>2013</v>
      </c>
      <c r="R174" s="77">
        <v>2014</v>
      </c>
      <c r="S174" s="77">
        <v>2015</v>
      </c>
      <c r="T174" s="77">
        <v>2016</v>
      </c>
      <c r="U174" s="77">
        <v>2017</v>
      </c>
      <c r="V174" s="77">
        <v>2018</v>
      </c>
      <c r="W174" s="77">
        <v>2019</v>
      </c>
      <c r="X174" s="77">
        <v>2020</v>
      </c>
      <c r="Y174" s="77">
        <v>2021</v>
      </c>
      <c r="Z174" s="77">
        <v>2022</v>
      </c>
      <c r="AA174" s="77">
        <v>2023</v>
      </c>
      <c r="AB174" s="77">
        <v>2024</v>
      </c>
      <c r="AC174" s="73"/>
      <c r="AD174" s="77" t="s">
        <v>21</v>
      </c>
      <c r="AE174" s="77">
        <v>2013</v>
      </c>
      <c r="AF174" s="77">
        <v>2014</v>
      </c>
      <c r="AG174" s="77">
        <v>2015</v>
      </c>
      <c r="AH174" s="77">
        <v>2016</v>
      </c>
      <c r="AI174" s="77">
        <v>2017</v>
      </c>
      <c r="AJ174" s="77">
        <v>2018</v>
      </c>
      <c r="AK174" s="77">
        <v>2019</v>
      </c>
      <c r="AL174" s="77">
        <v>2020</v>
      </c>
      <c r="AM174" s="77">
        <v>2021</v>
      </c>
      <c r="AN174" s="77">
        <v>2022</v>
      </c>
      <c r="AO174" s="77">
        <v>2023</v>
      </c>
      <c r="AP174" s="77">
        <v>2024</v>
      </c>
      <c r="AQ174" s="73"/>
      <c r="AR174" s="81" t="s">
        <v>80</v>
      </c>
      <c r="AS174" s="82">
        <v>0</v>
      </c>
      <c r="AT174" s="82">
        <v>282.99566723808471</v>
      </c>
      <c r="AU174" s="82">
        <v>25607.465366557459</v>
      </c>
      <c r="AV174" s="82">
        <v>24204.980244290098</v>
      </c>
      <c r="AW174" s="82">
        <v>24455.050714745757</v>
      </c>
      <c r="AX174" s="82">
        <v>27038.155617533946</v>
      </c>
      <c r="AY174" s="82">
        <v>25009.612028927997</v>
      </c>
      <c r="AZ174" s="82">
        <v>26468.425727999998</v>
      </c>
      <c r="BA174" s="82">
        <v>26333.184000000001</v>
      </c>
      <c r="BB174" s="82">
        <v>0</v>
      </c>
      <c r="BC174" s="73"/>
    </row>
    <row r="175" spans="1:55" x14ac:dyDescent="0.25">
      <c r="A175" s="72"/>
      <c r="B175" s="79" t="s">
        <v>9</v>
      </c>
      <c r="C175" s="80">
        <v>105662.92591464217</v>
      </c>
      <c r="D175" s="80">
        <v>98026.466979434539</v>
      </c>
      <c r="E175" s="80">
        <v>102809.17042474079</v>
      </c>
      <c r="F175" s="80">
        <v>125559.33037207996</v>
      </c>
      <c r="G175" s="80">
        <v>97887.810143202121</v>
      </c>
      <c r="H175" s="80">
        <v>94037.345393754455</v>
      </c>
      <c r="I175" s="80">
        <v>103680.88292231355</v>
      </c>
      <c r="J175" s="80">
        <v>111969.68367495757</v>
      </c>
      <c r="K175" s="80">
        <v>150081.90488046597</v>
      </c>
      <c r="L175" s="80">
        <v>137978.79742399999</v>
      </c>
      <c r="M175" s="80">
        <v>134213.76800000001</v>
      </c>
      <c r="N175" s="80">
        <v>0</v>
      </c>
      <c r="O175" s="73"/>
      <c r="P175" s="79" t="s">
        <v>9</v>
      </c>
      <c r="Q175" s="80">
        <v>98094.21017634368</v>
      </c>
      <c r="R175" s="80">
        <v>102708.26361770825</v>
      </c>
      <c r="S175" s="80">
        <v>105249.50222340784</v>
      </c>
      <c r="T175" s="80">
        <v>115387.23013558847</v>
      </c>
      <c r="U175" s="80">
        <v>108067.54871743769</v>
      </c>
      <c r="V175" s="80">
        <v>94178.046751398157</v>
      </c>
      <c r="W175" s="80">
        <v>102403.7234231547</v>
      </c>
      <c r="X175" s="80">
        <v>96600.767689268832</v>
      </c>
      <c r="Y175" s="80">
        <v>143282.21672736394</v>
      </c>
      <c r="Z175" s="80">
        <v>139114.20959799999</v>
      </c>
      <c r="AA175" s="80">
        <v>135930.984</v>
      </c>
      <c r="AB175" s="80">
        <v>143512</v>
      </c>
      <c r="AC175" s="73"/>
      <c r="AD175" s="79" t="s">
        <v>9</v>
      </c>
      <c r="AE175" s="80">
        <v>799</v>
      </c>
      <c r="AF175" s="80">
        <v>787</v>
      </c>
      <c r="AG175" s="80">
        <v>819</v>
      </c>
      <c r="AH175" s="80">
        <v>811</v>
      </c>
      <c r="AI175" s="80">
        <v>810</v>
      </c>
      <c r="AJ175" s="80">
        <v>794</v>
      </c>
      <c r="AK175" s="80">
        <v>802</v>
      </c>
      <c r="AL175" s="80">
        <v>903</v>
      </c>
      <c r="AM175" s="80">
        <v>908</v>
      </c>
      <c r="AN175" s="80">
        <v>863</v>
      </c>
      <c r="AO175" s="80">
        <v>843</v>
      </c>
      <c r="AP175" s="80">
        <v>0</v>
      </c>
      <c r="AQ175" s="73"/>
      <c r="AR175" s="81" t="s">
        <v>81</v>
      </c>
      <c r="AS175" s="82">
        <v>26525.994389816646</v>
      </c>
      <c r="AT175" s="82">
        <v>25199.066193548013</v>
      </c>
      <c r="AU175" s="82">
        <v>32370.221232357868</v>
      </c>
      <c r="AV175" s="82">
        <v>38747.421683356952</v>
      </c>
      <c r="AW175" s="82">
        <v>38420.645087704201</v>
      </c>
      <c r="AX175" s="82">
        <v>39676.81638388837</v>
      </c>
      <c r="AY175" s="82">
        <v>41012.092514304</v>
      </c>
      <c r="AZ175" s="82">
        <v>44774.295551999996</v>
      </c>
      <c r="BA175" s="82">
        <v>43363.328000000001</v>
      </c>
      <c r="BB175" s="82">
        <v>0</v>
      </c>
      <c r="BC175" s="73"/>
    </row>
    <row r="176" spans="1:55" x14ac:dyDescent="0.25">
      <c r="A176" s="72"/>
      <c r="B176" s="74" t="s">
        <v>10</v>
      </c>
      <c r="C176" s="83">
        <v>61795.034939321195</v>
      </c>
      <c r="D176" s="83">
        <v>57477.49232305654</v>
      </c>
      <c r="E176" s="83">
        <v>58956.89485193092</v>
      </c>
      <c r="F176" s="83">
        <v>67716.755762206711</v>
      </c>
      <c r="G176" s="83">
        <v>62884.269008620242</v>
      </c>
      <c r="H176" s="83">
        <v>53279.476124622786</v>
      </c>
      <c r="I176" s="83">
        <v>60748.085860572035</v>
      </c>
      <c r="J176" s="83">
        <v>64857.004989909321</v>
      </c>
      <c r="K176" s="83">
        <v>101971.04951714198</v>
      </c>
      <c r="L176" s="83">
        <v>92738.347506999999</v>
      </c>
      <c r="M176" s="83">
        <v>82052.290000000008</v>
      </c>
      <c r="N176" s="83">
        <v>0</v>
      </c>
      <c r="O176" s="73"/>
      <c r="P176" s="74" t="s">
        <v>10</v>
      </c>
      <c r="Q176" s="83">
        <v>56808.918187320101</v>
      </c>
      <c r="R176" s="83">
        <v>58472.412676277672</v>
      </c>
      <c r="S176" s="83">
        <v>66364.853692827164</v>
      </c>
      <c r="T176" s="83">
        <v>69378.11677906054</v>
      </c>
      <c r="U176" s="83">
        <v>68999.356470707484</v>
      </c>
      <c r="V176" s="83">
        <v>50426.552604698147</v>
      </c>
      <c r="W176" s="83">
        <v>57875.105848453488</v>
      </c>
      <c r="X176" s="83">
        <v>54553.648704694526</v>
      </c>
      <c r="Y176" s="83">
        <v>100820.29911251996</v>
      </c>
      <c r="Z176" s="83">
        <v>96395.530451999992</v>
      </c>
      <c r="AA176" s="83">
        <v>90485.195999999996</v>
      </c>
      <c r="AB176" s="83">
        <v>96052</v>
      </c>
      <c r="AC176" s="73"/>
      <c r="AD176" s="74" t="s">
        <v>10</v>
      </c>
      <c r="AE176" s="83">
        <v>799</v>
      </c>
      <c r="AF176" s="83">
        <v>787</v>
      </c>
      <c r="AG176" s="83">
        <v>819</v>
      </c>
      <c r="AH176" s="83">
        <v>811</v>
      </c>
      <c r="AI176" s="83">
        <v>810</v>
      </c>
      <c r="AJ176" s="83">
        <v>794</v>
      </c>
      <c r="AK176" s="83">
        <v>802</v>
      </c>
      <c r="AL176" s="83">
        <v>903</v>
      </c>
      <c r="AM176" s="83">
        <v>908</v>
      </c>
      <c r="AN176" s="83">
        <v>863</v>
      </c>
      <c r="AO176" s="83">
        <v>843</v>
      </c>
      <c r="AP176" s="83">
        <v>0</v>
      </c>
      <c r="AQ176" s="73"/>
      <c r="AR176" s="81" t="s">
        <v>82</v>
      </c>
      <c r="AS176" s="82">
        <v>49211.723991420455</v>
      </c>
      <c r="AT176" s="82">
        <v>45240.819347349177</v>
      </c>
      <c r="AU176" s="82">
        <v>48948.723845370732</v>
      </c>
      <c r="AV176" s="82">
        <v>40461.743084283647</v>
      </c>
      <c r="AW176" s="82">
        <v>38841.40058473526</v>
      </c>
      <c r="AX176" s="82">
        <v>43064.110768066552</v>
      </c>
      <c r="AY176" s="82">
        <v>44435.393270783992</v>
      </c>
      <c r="AZ176" s="82">
        <v>59761.198079999995</v>
      </c>
      <c r="BA176" s="82">
        <v>66552.831999999995</v>
      </c>
      <c r="BB176" s="82">
        <v>0</v>
      </c>
      <c r="BC176" s="73"/>
    </row>
    <row r="177" spans="1:55" x14ac:dyDescent="0.25">
      <c r="A177" s="72"/>
      <c r="B177" s="79" t="s">
        <v>11</v>
      </c>
      <c r="C177" s="84">
        <v>43867.890975320981</v>
      </c>
      <c r="D177" s="84">
        <v>40548.974656377992</v>
      </c>
      <c r="E177" s="84">
        <v>43852.275572809878</v>
      </c>
      <c r="F177" s="84">
        <v>57842.574609873249</v>
      </c>
      <c r="G177" s="84">
        <v>35003.541134581879</v>
      </c>
      <c r="H177" s="84">
        <v>40757.869269131668</v>
      </c>
      <c r="I177" s="84">
        <v>42932.797061741519</v>
      </c>
      <c r="J177" s="84">
        <v>47112.67868504826</v>
      </c>
      <c r="K177" s="84">
        <v>48110.855363323994</v>
      </c>
      <c r="L177" s="84">
        <v>45240.449917000005</v>
      </c>
      <c r="M177" s="84">
        <v>52161.478000000003</v>
      </c>
      <c r="N177" s="84">
        <v>0</v>
      </c>
      <c r="O177" s="73"/>
      <c r="P177" s="79" t="s">
        <v>11</v>
      </c>
      <c r="Q177" s="84">
        <v>41285.291989023586</v>
      </c>
      <c r="R177" s="84">
        <v>44235.850941430574</v>
      </c>
      <c r="S177" s="84">
        <v>38884.648530580671</v>
      </c>
      <c r="T177" s="84">
        <v>46009.113356527923</v>
      </c>
      <c r="U177" s="84">
        <v>39068.192246730207</v>
      </c>
      <c r="V177" s="84">
        <v>43751.494146700017</v>
      </c>
      <c r="W177" s="84">
        <v>44528.617574701217</v>
      </c>
      <c r="X177" s="84">
        <v>42047.118984574299</v>
      </c>
      <c r="Y177" s="84">
        <v>42461.917614843987</v>
      </c>
      <c r="Z177" s="84">
        <v>42718.679146000009</v>
      </c>
      <c r="AA177" s="84">
        <v>45445.788</v>
      </c>
      <c r="AB177" s="84">
        <v>47460</v>
      </c>
      <c r="AC177" s="73"/>
      <c r="AD177" s="79" t="s">
        <v>11</v>
      </c>
      <c r="AE177" s="84">
        <v>799</v>
      </c>
      <c r="AF177" s="84">
        <v>787</v>
      </c>
      <c r="AG177" s="84">
        <v>819</v>
      </c>
      <c r="AH177" s="84">
        <v>811</v>
      </c>
      <c r="AI177" s="84">
        <v>810</v>
      </c>
      <c r="AJ177" s="84">
        <v>794</v>
      </c>
      <c r="AK177" s="84">
        <v>802</v>
      </c>
      <c r="AL177" s="84">
        <v>903</v>
      </c>
      <c r="AM177" s="84">
        <v>908</v>
      </c>
      <c r="AN177" s="84">
        <v>863</v>
      </c>
      <c r="AO177" s="84">
        <v>843</v>
      </c>
      <c r="AP177" s="84">
        <v>0</v>
      </c>
      <c r="AQ177" s="73"/>
      <c r="AR177" s="81" t="s">
        <v>83</v>
      </c>
      <c r="AS177" s="82">
        <v>17786.001482142397</v>
      </c>
      <c r="AT177" s="82">
        <v>19538.020866117364</v>
      </c>
      <c r="AU177" s="82">
        <v>23779.481472437397</v>
      </c>
      <c r="AV177" s="82">
        <v>23387.057719025266</v>
      </c>
      <c r="AW177" s="82">
        <v>23701.832972651293</v>
      </c>
      <c r="AX177" s="82">
        <v>25145.097727804405</v>
      </c>
      <c r="AY177" s="82">
        <v>25635.195187199995</v>
      </c>
      <c r="AZ177" s="82">
        <v>26777.723903999999</v>
      </c>
      <c r="BA177" s="82">
        <v>27712.511999999999</v>
      </c>
      <c r="BB177" s="82">
        <v>0</v>
      </c>
      <c r="BC177" s="73"/>
    </row>
    <row r="178" spans="1:55" x14ac:dyDescent="0.25">
      <c r="A178" s="72"/>
      <c r="B178" s="74" t="s">
        <v>0</v>
      </c>
      <c r="C178" s="83">
        <v>21753.863114191372</v>
      </c>
      <c r="D178" s="83">
        <v>16466.323692503393</v>
      </c>
      <c r="E178" s="83">
        <v>15959.404826354896</v>
      </c>
      <c r="F178" s="83">
        <v>16536.849792100424</v>
      </c>
      <c r="G178" s="83">
        <v>13639.283032185293</v>
      </c>
      <c r="H178" s="83">
        <v>11602.338605200121</v>
      </c>
      <c r="I178" s="83">
        <v>10908.10837410487</v>
      </c>
      <c r="J178" s="83">
        <v>11185.859930008839</v>
      </c>
      <c r="K178" s="83">
        <v>10125.058929258001</v>
      </c>
      <c r="L178" s="83">
        <v>6730.0727259999994</v>
      </c>
      <c r="M178" s="83">
        <v>6700.0599999999995</v>
      </c>
      <c r="N178" s="83">
        <v>0</v>
      </c>
      <c r="O178" s="73"/>
      <c r="P178" s="74" t="s">
        <v>0</v>
      </c>
      <c r="Q178" s="83">
        <v>15494.717909018296</v>
      </c>
      <c r="R178" s="83">
        <v>18268.818483645806</v>
      </c>
      <c r="S178" s="83">
        <v>18388.295667960836</v>
      </c>
      <c r="T178" s="83">
        <v>16954.500659678117</v>
      </c>
      <c r="U178" s="83">
        <v>17448.792814180964</v>
      </c>
      <c r="V178" s="83">
        <v>7419.9616787133336</v>
      </c>
      <c r="W178" s="83">
        <v>12307.381243460812</v>
      </c>
      <c r="X178" s="83">
        <v>9796.7442119477582</v>
      </c>
      <c r="Y178" s="83">
        <v>11558.256221304</v>
      </c>
      <c r="Z178" s="83">
        <v>11645.198188</v>
      </c>
      <c r="AA178" s="83">
        <v>10323.094000000001</v>
      </c>
      <c r="AB178" s="83">
        <v>8355</v>
      </c>
      <c r="AC178" s="73"/>
      <c r="AD178" s="74" t="s">
        <v>0</v>
      </c>
      <c r="AE178" s="83">
        <v>178</v>
      </c>
      <c r="AF178" s="83">
        <v>185</v>
      </c>
      <c r="AG178" s="83">
        <v>196</v>
      </c>
      <c r="AH178" s="83">
        <v>148</v>
      </c>
      <c r="AI178" s="83">
        <v>107</v>
      </c>
      <c r="AJ178" s="83">
        <v>95</v>
      </c>
      <c r="AK178" s="83">
        <v>89</v>
      </c>
      <c r="AL178" s="83">
        <v>101</v>
      </c>
      <c r="AM178" s="83">
        <v>93</v>
      </c>
      <c r="AN178" s="83">
        <v>65</v>
      </c>
      <c r="AO178" s="83">
        <v>62</v>
      </c>
      <c r="AP178" s="83">
        <v>0</v>
      </c>
      <c r="AQ178" s="73"/>
      <c r="AR178" s="81" t="s">
        <v>84</v>
      </c>
      <c r="AS178" s="82">
        <v>23903.99651751437</v>
      </c>
      <c r="AT178" s="82">
        <v>24979.461555771257</v>
      </c>
      <c r="AU178" s="82">
        <v>25439.34912859424</v>
      </c>
      <c r="AV178" s="82">
        <v>22828.880860567504</v>
      </c>
      <c r="AW178" s="82">
        <v>22758.948244848525</v>
      </c>
      <c r="AX178" s="82">
        <v>29957.829228269562</v>
      </c>
      <c r="AY178" s="82">
        <v>31115.641236479994</v>
      </c>
      <c r="AZ178" s="82">
        <v>33142.809600000001</v>
      </c>
      <c r="BA178" s="82">
        <v>32471.040000000001</v>
      </c>
      <c r="BB178" s="82">
        <v>0</v>
      </c>
      <c r="BC178" s="73"/>
    </row>
    <row r="179" spans="1:55" x14ac:dyDescent="0.25">
      <c r="A179" s="72"/>
      <c r="B179" s="74" t="s">
        <v>158</v>
      </c>
      <c r="C179" s="83">
        <v>24086.48674190326</v>
      </c>
      <c r="D179" s="83">
        <v>23797.127396650489</v>
      </c>
      <c r="E179" s="83">
        <v>24187.887199456301</v>
      </c>
      <c r="F179" s="83">
        <v>19248.309563086608</v>
      </c>
      <c r="G179" s="83">
        <v>21577.464846429957</v>
      </c>
      <c r="H179" s="83">
        <v>20209.831370637476</v>
      </c>
      <c r="I179" s="83">
        <v>21272.652177126383</v>
      </c>
      <c r="J179" s="83">
        <v>28304.074303789042</v>
      </c>
      <c r="K179" s="83">
        <v>31962.837221379996</v>
      </c>
      <c r="L179" s="83">
        <v>18988.457696000001</v>
      </c>
      <c r="M179" s="83">
        <v>17596.254000000001</v>
      </c>
      <c r="N179" s="83">
        <v>0</v>
      </c>
      <c r="O179" s="73"/>
      <c r="P179" s="74" t="s">
        <v>158</v>
      </c>
      <c r="Q179" s="83">
        <v>26360.355210237973</v>
      </c>
      <c r="R179" s="83">
        <v>26418.489215470407</v>
      </c>
      <c r="S179" s="83">
        <v>19475.186588763656</v>
      </c>
      <c r="T179" s="83">
        <v>26230.563038297059</v>
      </c>
      <c r="U179" s="83">
        <v>18234.47733501123</v>
      </c>
      <c r="V179" s="83">
        <v>18253.966217276589</v>
      </c>
      <c r="W179" s="83">
        <v>18179.799495636093</v>
      </c>
      <c r="X179" s="83">
        <v>19310.728196955777</v>
      </c>
      <c r="Y179" s="83">
        <v>44276.859528173991</v>
      </c>
      <c r="Z179" s="83">
        <v>27206.016681999998</v>
      </c>
      <c r="AA179" s="83">
        <v>16588.64</v>
      </c>
      <c r="AB179" s="83">
        <v>19024</v>
      </c>
      <c r="AC179" s="73"/>
      <c r="AD179" s="74" t="s">
        <v>158</v>
      </c>
      <c r="AE179" s="83">
        <v>151</v>
      </c>
      <c r="AF179" s="83">
        <v>146</v>
      </c>
      <c r="AG179" s="83">
        <v>140</v>
      </c>
      <c r="AH179" s="83">
        <v>121</v>
      </c>
      <c r="AI179" s="83">
        <v>129</v>
      </c>
      <c r="AJ179" s="83">
        <v>124</v>
      </c>
      <c r="AK179" s="83">
        <v>135</v>
      </c>
      <c r="AL179" s="83">
        <v>194</v>
      </c>
      <c r="AM179" s="83">
        <v>200</v>
      </c>
      <c r="AN179" s="83">
        <v>109</v>
      </c>
      <c r="AO179" s="83">
        <v>98</v>
      </c>
      <c r="AP179" s="83">
        <v>0</v>
      </c>
      <c r="AQ179" s="73"/>
      <c r="AR179" s="81" t="s">
        <v>85</v>
      </c>
      <c r="AS179" s="82">
        <v>0</v>
      </c>
      <c r="AT179" s="82">
        <v>3452.5471403046326</v>
      </c>
      <c r="AU179" s="82">
        <v>3877.8812223515756</v>
      </c>
      <c r="AV179" s="82">
        <v>3641.9658388481612</v>
      </c>
      <c r="AW179" s="82">
        <v>4139.9724811501846</v>
      </c>
      <c r="AX179" s="82">
        <v>3366.8695687864315</v>
      </c>
      <c r="AY179" s="82">
        <v>3040.3552481279999</v>
      </c>
      <c r="AZ179" s="82">
        <v>2936.7705599999995</v>
      </c>
      <c r="BA179" s="82">
        <v>3359.7440000000001</v>
      </c>
      <c r="BB179" s="82">
        <v>0</v>
      </c>
      <c r="BC179" s="73"/>
    </row>
    <row r="180" spans="1:55" x14ac:dyDescent="0.25">
      <c r="A180" s="72"/>
      <c r="B180" s="74" t="s">
        <v>159</v>
      </c>
      <c r="C180" s="83">
        <v>500.01328922572065</v>
      </c>
      <c r="D180" s="83">
        <v>553.21348177308266</v>
      </c>
      <c r="E180" s="83">
        <v>336.8388156015464</v>
      </c>
      <c r="F180" s="83">
        <v>381.70132458602779</v>
      </c>
      <c r="G180" s="83">
        <v>759.76988895880129</v>
      </c>
      <c r="H180" s="83">
        <v>647.69137361594221</v>
      </c>
      <c r="I180" s="83">
        <v>584.26902781572608</v>
      </c>
      <c r="J180" s="83">
        <v>382.62395788273795</v>
      </c>
      <c r="K180" s="83">
        <v>595.78640315999996</v>
      </c>
      <c r="L180" s="83">
        <v>684.88576</v>
      </c>
      <c r="M180" s="83">
        <v>544.96600000000001</v>
      </c>
      <c r="N180" s="83">
        <v>0</v>
      </c>
      <c r="O180" s="73"/>
      <c r="P180" s="74" t="s">
        <v>159</v>
      </c>
      <c r="Q180" s="83">
        <v>716.95060292182552</v>
      </c>
      <c r="R180" s="83">
        <v>571.41738329266548</v>
      </c>
      <c r="S180" s="83">
        <v>739.40227814973582</v>
      </c>
      <c r="T180" s="83">
        <v>450.05947060858836</v>
      </c>
      <c r="U180" s="83">
        <v>394.60916713364099</v>
      </c>
      <c r="V180" s="83">
        <v>615.13238176451239</v>
      </c>
      <c r="W180" s="83">
        <v>1327.4683782662582</v>
      </c>
      <c r="X180" s="83">
        <v>524.00407135260593</v>
      </c>
      <c r="Y180" s="83">
        <v>524.07137314999989</v>
      </c>
      <c r="Z180" s="83">
        <v>466.57842399999993</v>
      </c>
      <c r="AA180" s="83">
        <v>586.64600000000007</v>
      </c>
      <c r="AB180" s="83">
        <v>582</v>
      </c>
      <c r="AC180" s="73"/>
      <c r="AD180" s="74" t="s">
        <v>159</v>
      </c>
      <c r="AE180" s="83">
        <v>0</v>
      </c>
      <c r="AF180" s="83">
        <v>0</v>
      </c>
      <c r="AG180" s="83">
        <v>0</v>
      </c>
      <c r="AH180" s="83">
        <v>0</v>
      </c>
      <c r="AI180" s="83">
        <v>0</v>
      </c>
      <c r="AJ180" s="83">
        <v>0</v>
      </c>
      <c r="AK180" s="83">
        <v>0</v>
      </c>
      <c r="AL180" s="83">
        <v>0</v>
      </c>
      <c r="AM180" s="83">
        <v>0</v>
      </c>
      <c r="AN180" s="83">
        <v>0</v>
      </c>
      <c r="AO180" s="83">
        <v>0</v>
      </c>
      <c r="AP180" s="83">
        <v>0</v>
      </c>
      <c r="AQ180" s="73"/>
      <c r="AR180" s="81" t="s">
        <v>86</v>
      </c>
      <c r="AS180" s="82">
        <v>44148.555686285035</v>
      </c>
      <c r="AT180" s="82">
        <v>52368.914213742035</v>
      </c>
      <c r="AU180" s="82">
        <v>54358.7043830271</v>
      </c>
      <c r="AV180" s="82">
        <v>51395.377705796855</v>
      </c>
      <c r="AW180" s="82">
        <v>50729.378436084378</v>
      </c>
      <c r="AX180" s="82">
        <v>57729.128219338738</v>
      </c>
      <c r="AY180" s="82">
        <v>71957.887395839993</v>
      </c>
      <c r="AZ180" s="82">
        <v>70391.890943999999</v>
      </c>
      <c r="BA180" s="82">
        <v>67980.288</v>
      </c>
      <c r="BB180" s="82">
        <v>0</v>
      </c>
      <c r="BC180" s="73"/>
    </row>
    <row r="181" spans="1:55" x14ac:dyDescent="0.25">
      <c r="A181" s="72"/>
      <c r="B181" s="74" t="s">
        <v>1</v>
      </c>
      <c r="C181" s="83">
        <v>5015.2753294981812</v>
      </c>
      <c r="D181" s="83">
        <v>4070.6392123416813</v>
      </c>
      <c r="E181" s="83">
        <v>3284.8935119313942</v>
      </c>
      <c r="F181" s="83">
        <v>4732.0161380990467</v>
      </c>
      <c r="G181" s="83">
        <v>4343.8812705633673</v>
      </c>
      <c r="H181" s="83">
        <v>3881.380675031694</v>
      </c>
      <c r="I181" s="83">
        <v>3623.8400327967952</v>
      </c>
      <c r="J181" s="83">
        <v>4574.6565287035837</v>
      </c>
      <c r="K181" s="83">
        <v>4436.4020872339997</v>
      </c>
      <c r="L181" s="83">
        <v>3717.645516</v>
      </c>
      <c r="M181" s="83">
        <v>3007.212</v>
      </c>
      <c r="N181" s="83">
        <v>0</v>
      </c>
      <c r="O181" s="73"/>
      <c r="P181" s="74" t="s">
        <v>1</v>
      </c>
      <c r="Q181" s="83">
        <v>5931.205066412972</v>
      </c>
      <c r="R181" s="83">
        <v>5398.9686500045264</v>
      </c>
      <c r="S181" s="83">
        <v>6968.0296994357814</v>
      </c>
      <c r="T181" s="83">
        <v>3587.3922917932732</v>
      </c>
      <c r="U181" s="83">
        <v>4457.1988881103998</v>
      </c>
      <c r="V181" s="83">
        <v>2670.0698960447517</v>
      </c>
      <c r="W181" s="83">
        <v>3988.5794063255939</v>
      </c>
      <c r="X181" s="83">
        <v>3932.8356961260893</v>
      </c>
      <c r="Y181" s="83">
        <v>3884.7480102339996</v>
      </c>
      <c r="Z181" s="83">
        <v>3880.3058839999999</v>
      </c>
      <c r="AA181" s="83">
        <v>4646.2780000000002</v>
      </c>
      <c r="AB181" s="83">
        <v>4141</v>
      </c>
      <c r="AC181" s="73"/>
      <c r="AD181" s="74" t="s">
        <v>1</v>
      </c>
      <c r="AE181" s="83">
        <v>25</v>
      </c>
      <c r="AF181" s="83">
        <v>22</v>
      </c>
      <c r="AG181" s="83">
        <v>18</v>
      </c>
      <c r="AH181" s="83">
        <v>26</v>
      </c>
      <c r="AI181" s="83">
        <v>25</v>
      </c>
      <c r="AJ181" s="83">
        <v>23</v>
      </c>
      <c r="AK181" s="83">
        <v>25</v>
      </c>
      <c r="AL181" s="83">
        <v>24</v>
      </c>
      <c r="AM181" s="83">
        <v>27</v>
      </c>
      <c r="AN181" s="83">
        <v>23</v>
      </c>
      <c r="AO181" s="83">
        <v>18</v>
      </c>
      <c r="AP181" s="83">
        <v>0</v>
      </c>
      <c r="AQ181" s="73"/>
      <c r="AR181" s="81" t="s">
        <v>87</v>
      </c>
      <c r="AS181" s="82">
        <v>30953.948356304132</v>
      </c>
      <c r="AT181" s="82">
        <v>31063.868401390078</v>
      </c>
      <c r="AU181" s="82">
        <v>32885.777695445067</v>
      </c>
      <c r="AV181" s="82">
        <v>34412.432299453307</v>
      </c>
      <c r="AW181" s="82">
        <v>34873.654446929395</v>
      </c>
      <c r="AX181" s="82">
        <v>37945.007036725241</v>
      </c>
      <c r="AY181" s="82">
        <v>38480.221384703997</v>
      </c>
      <c r="AZ181" s="82">
        <v>40360.808447999996</v>
      </c>
      <c r="BA181" s="82">
        <v>43128.832000000002</v>
      </c>
      <c r="BB181" s="82">
        <v>0</v>
      </c>
      <c r="BC181" s="73"/>
    </row>
    <row r="182" spans="1:55" x14ac:dyDescent="0.25">
      <c r="A182" s="72"/>
      <c r="B182" s="74" t="s">
        <v>2</v>
      </c>
      <c r="C182" s="83">
        <v>25077.628088585199</v>
      </c>
      <c r="D182" s="83">
        <v>23321.974712919004</v>
      </c>
      <c r="E182" s="83">
        <v>22341.511469492267</v>
      </c>
      <c r="F182" s="83">
        <v>23223.764868209011</v>
      </c>
      <c r="G182" s="83">
        <v>24337.373140740765</v>
      </c>
      <c r="H182" s="83">
        <v>24094.816791195579</v>
      </c>
      <c r="I182" s="83">
        <v>27111.912304435413</v>
      </c>
      <c r="J182" s="83">
        <v>28669.867295782511</v>
      </c>
      <c r="K182" s="83">
        <v>30014.395021415992</v>
      </c>
      <c r="L182" s="83">
        <v>29276.725972</v>
      </c>
      <c r="M182" s="83">
        <v>31918.544000000002</v>
      </c>
      <c r="N182" s="83">
        <v>0</v>
      </c>
      <c r="O182" s="73"/>
      <c r="P182" s="74" t="s">
        <v>2</v>
      </c>
      <c r="Q182" s="83">
        <v>23898.770577758951</v>
      </c>
      <c r="R182" s="83">
        <v>23651.496184493819</v>
      </c>
      <c r="S182" s="83">
        <v>24768.454914151655</v>
      </c>
      <c r="T182" s="83">
        <v>21285.250279509528</v>
      </c>
      <c r="U182" s="83">
        <v>19298.155179553552</v>
      </c>
      <c r="V182" s="83">
        <v>22421.517174259603</v>
      </c>
      <c r="W182" s="83">
        <v>24231.728975535581</v>
      </c>
      <c r="X182" s="83">
        <v>24089.600445115837</v>
      </c>
      <c r="Y182" s="83">
        <v>24070.873995817994</v>
      </c>
      <c r="Z182" s="83">
        <v>31770.138191999999</v>
      </c>
      <c r="AA182" s="83">
        <v>30206.538</v>
      </c>
      <c r="AB182" s="83">
        <v>31453</v>
      </c>
      <c r="AC182" s="73"/>
      <c r="AD182" s="74" t="s">
        <v>2</v>
      </c>
      <c r="AE182" s="83">
        <v>217</v>
      </c>
      <c r="AF182" s="83">
        <v>208</v>
      </c>
      <c r="AG182" s="83">
        <v>196</v>
      </c>
      <c r="AH182" s="83">
        <v>191</v>
      </c>
      <c r="AI182" s="83">
        <v>189</v>
      </c>
      <c r="AJ182" s="83">
        <v>185</v>
      </c>
      <c r="AK182" s="83">
        <v>188</v>
      </c>
      <c r="AL182" s="83">
        <v>195</v>
      </c>
      <c r="AM182" s="83">
        <v>206</v>
      </c>
      <c r="AN182" s="83">
        <v>208</v>
      </c>
      <c r="AO182" s="83">
        <v>227</v>
      </c>
      <c r="AP182" s="83">
        <v>0</v>
      </c>
      <c r="AQ182" s="73"/>
      <c r="AR182" s="81" t="s">
        <v>88</v>
      </c>
      <c r="AS182" s="82">
        <v>30860.057185810547</v>
      </c>
      <c r="AT182" s="82">
        <v>28846.314352912446</v>
      </c>
      <c r="AU182" s="82">
        <v>30665.522579410826</v>
      </c>
      <c r="AV182" s="82">
        <v>36510.293046686646</v>
      </c>
      <c r="AW182" s="82">
        <v>36345.208646390362</v>
      </c>
      <c r="AX182" s="82">
        <v>37223.688556311543</v>
      </c>
      <c r="AY182" s="82">
        <v>36428.350823424</v>
      </c>
      <c r="AZ182" s="82">
        <v>38731.004927999995</v>
      </c>
      <c r="BA182" s="82">
        <v>41590.784</v>
      </c>
      <c r="BB182" s="82">
        <v>0</v>
      </c>
      <c r="BC182" s="73"/>
    </row>
    <row r="183" spans="1:55" x14ac:dyDescent="0.25">
      <c r="A183" s="72"/>
      <c r="B183" s="74" t="s">
        <v>156</v>
      </c>
      <c r="C183" s="83">
        <v>0</v>
      </c>
      <c r="D183" s="83">
        <v>0</v>
      </c>
      <c r="E183" s="83">
        <v>0</v>
      </c>
      <c r="F183" s="83">
        <v>0</v>
      </c>
      <c r="G183" s="83">
        <v>0</v>
      </c>
      <c r="H183" s="83">
        <v>0</v>
      </c>
      <c r="I183" s="83">
        <v>0</v>
      </c>
      <c r="J183" s="83">
        <v>1210.7074796348215</v>
      </c>
      <c r="K183" s="83">
        <v>5674.3138360219991</v>
      </c>
      <c r="L183" s="83">
        <v>9670.8009579999998</v>
      </c>
      <c r="M183" s="83">
        <v>11160.862000000001</v>
      </c>
      <c r="N183" s="83">
        <v>0</v>
      </c>
      <c r="O183" s="73"/>
      <c r="P183" s="74" t="s">
        <v>156</v>
      </c>
      <c r="Q183" s="83">
        <v>0</v>
      </c>
      <c r="R183" s="83">
        <v>0</v>
      </c>
      <c r="S183" s="83">
        <v>0</v>
      </c>
      <c r="T183" s="83">
        <v>0</v>
      </c>
      <c r="U183" s="83">
        <v>0</v>
      </c>
      <c r="V183" s="83">
        <v>0</v>
      </c>
      <c r="W183" s="83">
        <v>0</v>
      </c>
      <c r="X183" s="83">
        <v>0</v>
      </c>
      <c r="Y183" s="83">
        <v>0</v>
      </c>
      <c r="Z183" s="83">
        <v>5613.9229640000003</v>
      </c>
      <c r="AA183" s="83">
        <v>8901.8060000000005</v>
      </c>
      <c r="AB183" s="83">
        <v>15799</v>
      </c>
      <c r="AC183" s="73"/>
      <c r="AD183" s="74" t="s">
        <v>156</v>
      </c>
      <c r="AE183" s="83">
        <v>0</v>
      </c>
      <c r="AF183" s="83">
        <v>0</v>
      </c>
      <c r="AG183" s="83">
        <v>0</v>
      </c>
      <c r="AH183" s="83">
        <v>0</v>
      </c>
      <c r="AI183" s="83">
        <v>0</v>
      </c>
      <c r="AJ183" s="83">
        <v>0</v>
      </c>
      <c r="AK183" s="83">
        <v>0</v>
      </c>
      <c r="AL183" s="83">
        <v>7</v>
      </c>
      <c r="AM183" s="83">
        <v>31</v>
      </c>
      <c r="AN183" s="83">
        <v>55</v>
      </c>
      <c r="AO183" s="83">
        <v>70</v>
      </c>
      <c r="AP183" s="83">
        <v>0</v>
      </c>
      <c r="AQ183" s="73"/>
      <c r="AR183" s="81" t="s">
        <v>89</v>
      </c>
      <c r="AS183" s="82">
        <v>47111.343732971407</v>
      </c>
      <c r="AT183" s="82">
        <v>49723.470716400436</v>
      </c>
      <c r="AU183" s="82">
        <v>52178.797164104035</v>
      </c>
      <c r="AV183" s="82">
        <v>55654.1013407231</v>
      </c>
      <c r="AW183" s="82">
        <v>54569.589876603619</v>
      </c>
      <c r="AX183" s="82">
        <v>58342.94767137483</v>
      </c>
      <c r="AY183" s="82">
        <v>59996.906201087993</v>
      </c>
      <c r="AZ183" s="82">
        <v>45539.730431999997</v>
      </c>
      <c r="BA183" s="82">
        <v>45161.472000000002</v>
      </c>
      <c r="BB183" s="82">
        <v>0</v>
      </c>
      <c r="BC183" s="73"/>
    </row>
    <row r="184" spans="1:55" x14ac:dyDescent="0.25">
      <c r="A184" s="72"/>
      <c r="B184" s="74" t="s">
        <v>3</v>
      </c>
      <c r="C184" s="83">
        <v>111.25311328285963</v>
      </c>
      <c r="D184" s="83">
        <v>483.05132574675861</v>
      </c>
      <c r="E184" s="83">
        <v>642.76270467633833</v>
      </c>
      <c r="F184" s="83">
        <v>1776.8316691342668</v>
      </c>
      <c r="G184" s="83">
        <v>2927.1754636629789</v>
      </c>
      <c r="H184" s="83">
        <v>3138.4542502503195</v>
      </c>
      <c r="I184" s="83">
        <v>2564.6094508623742</v>
      </c>
      <c r="J184" s="83">
        <v>3049.7710191357237</v>
      </c>
      <c r="K184" s="83">
        <v>3586.8548086539986</v>
      </c>
      <c r="L184" s="83">
        <v>4316.9205560000009</v>
      </c>
      <c r="M184" s="83">
        <v>3427.1379999999995</v>
      </c>
      <c r="N184" s="83">
        <v>0</v>
      </c>
      <c r="O184" s="73"/>
      <c r="P184" s="74" t="s">
        <v>3</v>
      </c>
      <c r="Q184" s="83">
        <v>0</v>
      </c>
      <c r="R184" s="83">
        <v>0</v>
      </c>
      <c r="S184" s="83">
        <v>851.98616412315221</v>
      </c>
      <c r="T184" s="83">
        <v>848.9853675462183</v>
      </c>
      <c r="U184" s="83">
        <v>1658.5364397736314</v>
      </c>
      <c r="V184" s="83">
        <v>2303.5486734886563</v>
      </c>
      <c r="W184" s="83">
        <v>3523.9083047515996</v>
      </c>
      <c r="X184" s="83">
        <v>2267.6921374809763</v>
      </c>
      <c r="Y184" s="83">
        <v>2601.6006271319998</v>
      </c>
      <c r="Z184" s="83">
        <v>2537.2877139999991</v>
      </c>
      <c r="AA184" s="83">
        <v>3856.442</v>
      </c>
      <c r="AB184" s="83">
        <v>1311</v>
      </c>
      <c r="AC184" s="73"/>
      <c r="AD184" s="74" t="s">
        <v>3</v>
      </c>
      <c r="AE184" s="83">
        <v>1</v>
      </c>
      <c r="AF184" s="83">
        <v>3</v>
      </c>
      <c r="AG184" s="83">
        <v>6</v>
      </c>
      <c r="AH184" s="83">
        <v>12</v>
      </c>
      <c r="AI184" s="83">
        <v>21</v>
      </c>
      <c r="AJ184" s="83">
        <v>21</v>
      </c>
      <c r="AK184" s="83">
        <v>18</v>
      </c>
      <c r="AL184" s="83">
        <v>22</v>
      </c>
      <c r="AM184" s="83">
        <v>26</v>
      </c>
      <c r="AN184" s="83">
        <v>31</v>
      </c>
      <c r="AO184" s="83">
        <v>25</v>
      </c>
      <c r="AP184" s="83">
        <v>0</v>
      </c>
      <c r="AQ184" s="73"/>
      <c r="AR184" s="81" t="s">
        <v>90</v>
      </c>
      <c r="AS184" s="82">
        <v>8855.9079329749675</v>
      </c>
      <c r="AT184" s="82">
        <v>9687.5076808941121</v>
      </c>
      <c r="AU184" s="82">
        <v>10140.771473941344</v>
      </c>
      <c r="AV184" s="82">
        <v>11392.334416087404</v>
      </c>
      <c r="AW184" s="82">
        <v>11335.327496440434</v>
      </c>
      <c r="AX184" s="82">
        <v>10118.883541183486</v>
      </c>
      <c r="AY184" s="82">
        <v>10241.418719231999</v>
      </c>
      <c r="AZ184" s="82">
        <v>11130.568703999998</v>
      </c>
      <c r="BA184" s="82">
        <v>12905.472</v>
      </c>
      <c r="BB184" s="82">
        <v>0</v>
      </c>
      <c r="BC184" s="73"/>
    </row>
    <row r="185" spans="1:55" x14ac:dyDescent="0.25">
      <c r="A185" s="72"/>
      <c r="B185" s="74" t="s">
        <v>4</v>
      </c>
      <c r="C185" s="83">
        <v>0</v>
      </c>
      <c r="D185" s="83">
        <v>170.93154986184487</v>
      </c>
      <c r="E185" s="83">
        <v>2926.4507614538684</v>
      </c>
      <c r="F185" s="83">
        <v>4123.6946560229499</v>
      </c>
      <c r="G185" s="83">
        <v>4523.7523745075659</v>
      </c>
      <c r="H185" s="83">
        <v>4531.5139730364936</v>
      </c>
      <c r="I185" s="83">
        <v>5541.9803871288141</v>
      </c>
      <c r="J185" s="83">
        <v>4289.6521729786127</v>
      </c>
      <c r="K185" s="83">
        <v>3010.9279522659999</v>
      </c>
      <c r="L185" s="83">
        <v>3299.2231219999999</v>
      </c>
      <c r="M185" s="83">
        <v>2229.8800000000006</v>
      </c>
      <c r="N185" s="83">
        <v>0</v>
      </c>
      <c r="O185" s="73"/>
      <c r="P185" s="74" t="s">
        <v>4</v>
      </c>
      <c r="Q185" s="83">
        <v>0</v>
      </c>
      <c r="R185" s="83">
        <v>0</v>
      </c>
      <c r="S185" s="83">
        <v>0</v>
      </c>
      <c r="T185" s="83">
        <v>3079.1773835237009</v>
      </c>
      <c r="U185" s="83">
        <v>3632.7602132541761</v>
      </c>
      <c r="V185" s="83">
        <v>4331.5087373777096</v>
      </c>
      <c r="W185" s="83">
        <v>3888.6476782803993</v>
      </c>
      <c r="X185" s="83">
        <v>5264.7261301636554</v>
      </c>
      <c r="Y185" s="83">
        <v>5261.6765864259996</v>
      </c>
      <c r="Z185" s="83">
        <v>3824.6589159999999</v>
      </c>
      <c r="AA185" s="83">
        <v>3479.2379999999998</v>
      </c>
      <c r="AB185" s="83">
        <v>3443</v>
      </c>
      <c r="AC185" s="73"/>
      <c r="AD185" s="74" t="s">
        <v>4</v>
      </c>
      <c r="AE185" s="83">
        <v>0</v>
      </c>
      <c r="AF185" s="83">
        <v>1</v>
      </c>
      <c r="AG185" s="83">
        <v>19</v>
      </c>
      <c r="AH185" s="83">
        <v>32</v>
      </c>
      <c r="AI185" s="83">
        <v>33</v>
      </c>
      <c r="AJ185" s="83">
        <v>35</v>
      </c>
      <c r="AK185" s="83">
        <v>40</v>
      </c>
      <c r="AL185" s="83">
        <v>31</v>
      </c>
      <c r="AM185" s="83">
        <v>22</v>
      </c>
      <c r="AN185" s="83">
        <v>26</v>
      </c>
      <c r="AO185" s="83">
        <v>18</v>
      </c>
      <c r="AP185" s="83">
        <v>0</v>
      </c>
      <c r="AQ185" s="73"/>
      <c r="AR185" s="81" t="s">
        <v>91</v>
      </c>
      <c r="AS185" s="82">
        <v>17739.63547202211</v>
      </c>
      <c r="AT185" s="82">
        <v>15895.300637428736</v>
      </c>
      <c r="AU185" s="82">
        <v>18356.051635743966</v>
      </c>
      <c r="AV185" s="82">
        <v>17884.870785554504</v>
      </c>
      <c r="AW185" s="82">
        <v>28965.636846130557</v>
      </c>
      <c r="AX185" s="82">
        <v>31212.342889436153</v>
      </c>
      <c r="AY185" s="82">
        <v>28435.022678015997</v>
      </c>
      <c r="AZ185" s="82">
        <v>29076.111359999995</v>
      </c>
      <c r="BA185" s="82">
        <v>28122.112000000001</v>
      </c>
      <c r="BB185" s="82">
        <v>0</v>
      </c>
      <c r="BC185" s="73"/>
    </row>
    <row r="186" spans="1:55" x14ac:dyDescent="0.25">
      <c r="A186" s="72"/>
      <c r="B186" s="74" t="s">
        <v>6</v>
      </c>
      <c r="C186" s="83">
        <v>3283.7814314310876</v>
      </c>
      <c r="D186" s="83">
        <v>6205.3706332516667</v>
      </c>
      <c r="E186" s="83">
        <v>6778.1584971454795</v>
      </c>
      <c r="F186" s="83">
        <v>8926.7696570637981</v>
      </c>
      <c r="G186" s="83">
        <v>6354.3855286639591</v>
      </c>
      <c r="H186" s="83">
        <v>4784.4275704538495</v>
      </c>
      <c r="I186" s="83">
        <v>3944.6734754682088</v>
      </c>
      <c r="J186" s="83">
        <v>3606.8759900705609</v>
      </c>
      <c r="K186" s="83">
        <v>2818.9523334699998</v>
      </c>
      <c r="L186" s="83">
        <v>2194.3097669999997</v>
      </c>
      <c r="M186" s="83">
        <v>2220.502</v>
      </c>
      <c r="N186" s="83">
        <v>0</v>
      </c>
      <c r="O186" s="73"/>
      <c r="P186" s="74" t="s">
        <v>6</v>
      </c>
      <c r="Q186" s="83">
        <v>4866.8544157147471</v>
      </c>
      <c r="R186" s="83">
        <v>4265.2666882493568</v>
      </c>
      <c r="S186" s="83">
        <v>6694.1770038247696</v>
      </c>
      <c r="T186" s="83">
        <v>15228.442468625577</v>
      </c>
      <c r="U186" s="83">
        <v>10352.895432649466</v>
      </c>
      <c r="V186" s="83">
        <v>5139.6694279756994</v>
      </c>
      <c r="W186" s="83">
        <v>5058.3291175279292</v>
      </c>
      <c r="X186" s="83">
        <v>4272.8212070893433</v>
      </c>
      <c r="Y186" s="83">
        <v>4275.3190967499995</v>
      </c>
      <c r="Z186" s="83">
        <v>3414.7975939999997</v>
      </c>
      <c r="AA186" s="83">
        <v>5195.4120000000012</v>
      </c>
      <c r="AB186" s="83">
        <v>1906</v>
      </c>
      <c r="AC186" s="73"/>
      <c r="AD186" s="74" t="s">
        <v>6</v>
      </c>
      <c r="AE186" s="83">
        <v>0</v>
      </c>
      <c r="AF186" s="83">
        <v>0</v>
      </c>
      <c r="AG186" s="83">
        <v>3</v>
      </c>
      <c r="AH186" s="83">
        <v>55</v>
      </c>
      <c r="AI186" s="83">
        <v>79</v>
      </c>
      <c r="AJ186" s="83">
        <v>62</v>
      </c>
      <c r="AK186" s="83">
        <v>54</v>
      </c>
      <c r="AL186" s="83">
        <v>49</v>
      </c>
      <c r="AM186" s="83">
        <v>36</v>
      </c>
      <c r="AN186" s="83">
        <v>35</v>
      </c>
      <c r="AO186" s="83">
        <v>30</v>
      </c>
      <c r="AP186" s="83">
        <v>0</v>
      </c>
      <c r="AQ186" s="73"/>
      <c r="AR186" s="81" t="s">
        <v>92</v>
      </c>
      <c r="AS186" s="82">
        <v>13587.559265750337</v>
      </c>
      <c r="AT186" s="82">
        <v>15752.670821140746</v>
      </c>
      <c r="AU186" s="82">
        <v>15721.109799400449</v>
      </c>
      <c r="AV186" s="82">
        <v>18466.258958918432</v>
      </c>
      <c r="AW186" s="82">
        <v>19791.85896267612</v>
      </c>
      <c r="AX186" s="82">
        <v>21105.284241374204</v>
      </c>
      <c r="AY186" s="82">
        <v>21131.629415423999</v>
      </c>
      <c r="AZ186" s="82">
        <v>23745.143807999997</v>
      </c>
      <c r="BA186" s="82">
        <v>24883.200000000001</v>
      </c>
      <c r="BB186" s="82">
        <v>0</v>
      </c>
      <c r="BC186" s="73"/>
    </row>
    <row r="187" spans="1:55" x14ac:dyDescent="0.25">
      <c r="A187" s="72"/>
      <c r="B187" s="74" t="s">
        <v>7</v>
      </c>
      <c r="C187" s="83">
        <v>16427.917533034368</v>
      </c>
      <c r="D187" s="83">
        <v>14425.388645524819</v>
      </c>
      <c r="E187" s="83">
        <v>17115.550051070011</v>
      </c>
      <c r="F187" s="83">
        <v>19270.875553345155</v>
      </c>
      <c r="G187" s="83">
        <v>15169.011972179625</v>
      </c>
      <c r="H187" s="83">
        <v>18061.170472670623</v>
      </c>
      <c r="I187" s="83">
        <v>17611.65217680706</v>
      </c>
      <c r="J187" s="83">
        <v>20566.318252295318</v>
      </c>
      <c r="K187" s="83">
        <v>21742.893790877995</v>
      </c>
      <c r="L187" s="83">
        <v>20290.810774000001</v>
      </c>
      <c r="M187" s="83">
        <v>20309.621999999999</v>
      </c>
      <c r="N187" s="83">
        <v>0</v>
      </c>
      <c r="O187" s="73"/>
      <c r="P187" s="74" t="s">
        <v>7</v>
      </c>
      <c r="Q187" s="83">
        <v>23489.549339924361</v>
      </c>
      <c r="R187" s="83">
        <v>23424.16339399165</v>
      </c>
      <c r="S187" s="83">
        <v>16978.867127882822</v>
      </c>
      <c r="T187" s="83">
        <v>14695.861092151297</v>
      </c>
      <c r="U187" s="83">
        <v>16393.36053432502</v>
      </c>
      <c r="V187" s="83">
        <v>15730.062938222007</v>
      </c>
      <c r="W187" s="83">
        <v>17899.098817889004</v>
      </c>
      <c r="X187" s="83">
        <v>17742.082176075812</v>
      </c>
      <c r="Y187" s="83">
        <v>17742.298424473996</v>
      </c>
      <c r="Z187" s="83">
        <v>17100.741320000001</v>
      </c>
      <c r="AA187" s="83">
        <v>16303.132000000001</v>
      </c>
      <c r="AB187" s="83">
        <v>17870</v>
      </c>
      <c r="AC187" s="73"/>
      <c r="AD187" s="74" t="s">
        <v>7</v>
      </c>
      <c r="AE187" s="83">
        <v>134</v>
      </c>
      <c r="AF187" s="83">
        <v>127</v>
      </c>
      <c r="AG187" s="83">
        <v>144</v>
      </c>
      <c r="AH187" s="83">
        <v>135</v>
      </c>
      <c r="AI187" s="83">
        <v>133</v>
      </c>
      <c r="AJ187" s="83">
        <v>147</v>
      </c>
      <c r="AK187" s="83">
        <v>144</v>
      </c>
      <c r="AL187" s="83">
        <v>177</v>
      </c>
      <c r="AM187" s="83">
        <v>182</v>
      </c>
      <c r="AN187" s="83">
        <v>180</v>
      </c>
      <c r="AO187" s="83">
        <v>168</v>
      </c>
      <c r="AP187" s="83">
        <v>0</v>
      </c>
      <c r="AQ187" s="73"/>
      <c r="AR187" s="81" t="s">
        <v>93</v>
      </c>
      <c r="AS187" s="82">
        <v>17438.256406240242</v>
      </c>
      <c r="AT187" s="82">
        <v>21643.508630368717</v>
      </c>
      <c r="AU187" s="82">
        <v>20830.722658562547</v>
      </c>
      <c r="AV187" s="82">
        <v>19542.821850280528</v>
      </c>
      <c r="AW187" s="82">
        <v>20037.117995919612</v>
      </c>
      <c r="AX187" s="82">
        <v>21157.958765279225</v>
      </c>
      <c r="AY187" s="82">
        <v>18654.615493631998</v>
      </c>
      <c r="AZ187" s="82">
        <v>19493.074944</v>
      </c>
      <c r="BA187" s="82">
        <v>20257.792000000001</v>
      </c>
      <c r="BB187" s="82">
        <v>0</v>
      </c>
      <c r="BC187" s="73"/>
    </row>
    <row r="188" spans="1:55" x14ac:dyDescent="0.25">
      <c r="A188" s="72"/>
      <c r="B188" s="79" t="s">
        <v>8</v>
      </c>
      <c r="C188" s="84">
        <v>6045.7744985957142</v>
      </c>
      <c r="D188" s="84">
        <v>5690.6013231623128</v>
      </c>
      <c r="E188" s="84">
        <v>6386.0622931850867</v>
      </c>
      <c r="F188" s="84">
        <v>9023.9354502249262</v>
      </c>
      <c r="G188" s="84">
        <v>8788.4762240817381</v>
      </c>
      <c r="H188" s="84">
        <v>10635.162124042025</v>
      </c>
      <c r="I188" s="84">
        <v>10664.338987157098</v>
      </c>
      <c r="J188" s="84">
        <v>11778.309929311143</v>
      </c>
      <c r="K188" s="84">
        <v>13170.189434297998</v>
      </c>
      <c r="L188" s="84">
        <v>12343.99569</v>
      </c>
      <c r="M188" s="84">
        <v>15335.114000000001</v>
      </c>
      <c r="N188" s="83">
        <v>0</v>
      </c>
      <c r="O188" s="73"/>
      <c r="P188" s="79" t="s">
        <v>8</v>
      </c>
      <c r="Q188" s="84">
        <v>6778.5558313603779</v>
      </c>
      <c r="R188" s="84">
        <v>6698.3569696582681</v>
      </c>
      <c r="S188" s="84">
        <v>5742.3867461900454</v>
      </c>
      <c r="T188" s="84">
        <v>6657.5072696546322</v>
      </c>
      <c r="U188" s="84">
        <v>10595.315034428879</v>
      </c>
      <c r="V188" s="84">
        <v>10094.68285930829</v>
      </c>
      <c r="W188" s="84">
        <v>11202.358147702478</v>
      </c>
      <c r="X188" s="84">
        <v>9654.2420340852696</v>
      </c>
      <c r="Y188" s="84">
        <v>11377.313684047998</v>
      </c>
      <c r="Z188" s="84">
        <v>11277.072092</v>
      </c>
      <c r="AA188" s="84">
        <v>16105.152</v>
      </c>
      <c r="AB188" s="84">
        <v>16756</v>
      </c>
      <c r="AC188" s="73"/>
      <c r="AD188" s="79" t="s">
        <v>8</v>
      </c>
      <c r="AE188" s="84">
        <v>72</v>
      </c>
      <c r="AF188" s="84">
        <v>75</v>
      </c>
      <c r="AG188" s="84">
        <v>77</v>
      </c>
      <c r="AH188" s="84">
        <v>80</v>
      </c>
      <c r="AI188" s="84">
        <v>88</v>
      </c>
      <c r="AJ188" s="84">
        <v>98</v>
      </c>
      <c r="AK188" s="84">
        <v>106</v>
      </c>
      <c r="AL188" s="84">
        <v>107</v>
      </c>
      <c r="AM188" s="84">
        <v>113</v>
      </c>
      <c r="AN188" s="84">
        <v>129</v>
      </c>
      <c r="AO188" s="84">
        <v>125</v>
      </c>
      <c r="AP188" s="84">
        <v>0</v>
      </c>
      <c r="AQ188" s="73"/>
      <c r="AR188" s="81" t="s">
        <v>94</v>
      </c>
      <c r="AS188" s="82">
        <v>51438.45162744727</v>
      </c>
      <c r="AT188" s="82">
        <v>51518.795229358846</v>
      </c>
      <c r="AU188" s="82">
        <v>45598.727610223657</v>
      </c>
      <c r="AV188" s="82">
        <v>45740.659274371312</v>
      </c>
      <c r="AW188" s="82">
        <v>44665.485094157433</v>
      </c>
      <c r="AX188" s="82">
        <v>47502.745649777651</v>
      </c>
      <c r="AY188" s="82">
        <v>49152.058195967998</v>
      </c>
      <c r="AZ188" s="82">
        <v>48617.091071999996</v>
      </c>
      <c r="BA188" s="82">
        <v>45550.592000000004</v>
      </c>
      <c r="BB188" s="82">
        <v>0</v>
      </c>
      <c r="BC188" s="73"/>
    </row>
    <row r="189" spans="1:55" x14ac:dyDescent="0.25">
      <c r="A189" s="72"/>
      <c r="B189" s="79" t="s">
        <v>5</v>
      </c>
      <c r="C189" s="84">
        <v>2285.7571587305192</v>
      </c>
      <c r="D189" s="84">
        <v>2451.0473503655148</v>
      </c>
      <c r="E189" s="84">
        <v>3951.9986784398225</v>
      </c>
      <c r="F189" s="84">
        <v>7377.7584640503746</v>
      </c>
      <c r="G189" s="84">
        <v>3348.2882315742518</v>
      </c>
      <c r="H189" s="84">
        <v>2462.8551693331524</v>
      </c>
      <c r="I189" s="84">
        <v>5430.5004845612339</v>
      </c>
      <c r="J189" s="84">
        <v>7147.5501809766565</v>
      </c>
      <c r="K189" s="84">
        <v>8535.191879344</v>
      </c>
      <c r="L189" s="84">
        <v>12440.307750000002</v>
      </c>
      <c r="M189" s="82">
        <v>4612.9340000000011</v>
      </c>
      <c r="N189" s="82">
        <v>0</v>
      </c>
      <c r="O189" s="73"/>
      <c r="P189" s="79" t="s">
        <v>5</v>
      </c>
      <c r="Q189" s="84">
        <v>3251.8696835265559</v>
      </c>
      <c r="R189" s="84">
        <v>2762.6734611244751</v>
      </c>
      <c r="S189" s="84">
        <v>2501.1879532472544</v>
      </c>
      <c r="T189" s="84">
        <v>2887.9666256414544</v>
      </c>
      <c r="U189" s="84">
        <v>3685.178445903271</v>
      </c>
      <c r="V189" s="84">
        <v>4394.8824893742431</v>
      </c>
      <c r="W189" s="84">
        <v>1789.3953591616655</v>
      </c>
      <c r="X189" s="84">
        <v>2920.7336139846534</v>
      </c>
      <c r="Y189" s="84">
        <v>2697.5884365299989</v>
      </c>
      <c r="Z189" s="84">
        <v>5364.5817419999994</v>
      </c>
      <c r="AA189" s="84">
        <v>5717.4540000000006</v>
      </c>
      <c r="AB189" s="84">
        <v>9018</v>
      </c>
      <c r="AC189" s="73"/>
      <c r="AD189" s="79" t="s">
        <v>5</v>
      </c>
      <c r="AE189" s="84">
        <v>799</v>
      </c>
      <c r="AF189" s="84">
        <v>787</v>
      </c>
      <c r="AG189" s="84">
        <v>819</v>
      </c>
      <c r="AH189" s="84">
        <v>811</v>
      </c>
      <c r="AI189" s="84">
        <v>810</v>
      </c>
      <c r="AJ189" s="84">
        <v>794</v>
      </c>
      <c r="AK189" s="84">
        <v>802</v>
      </c>
      <c r="AL189" s="84">
        <v>903</v>
      </c>
      <c r="AM189" s="84">
        <v>908</v>
      </c>
      <c r="AN189" s="84">
        <v>863</v>
      </c>
      <c r="AO189" s="84">
        <v>843</v>
      </c>
      <c r="AP189" s="84">
        <v>0</v>
      </c>
      <c r="AQ189" s="73"/>
      <c r="AR189" s="81" t="s">
        <v>95</v>
      </c>
      <c r="AS189" s="82">
        <v>25268.316365303835</v>
      </c>
      <c r="AT189" s="82">
        <v>24496.104956128609</v>
      </c>
      <c r="AU189" s="82">
        <v>26580.297996904617</v>
      </c>
      <c r="AV189" s="82">
        <v>26627.799400209729</v>
      </c>
      <c r="AW189" s="82">
        <v>29326.440135035431</v>
      </c>
      <c r="AX189" s="82">
        <v>32099.20987355135</v>
      </c>
      <c r="AY189" s="82">
        <v>32819.379517439993</v>
      </c>
      <c r="AZ189" s="82">
        <v>32686.672896</v>
      </c>
      <c r="BA189" s="82">
        <v>33757.184000000001</v>
      </c>
      <c r="BB189" s="82">
        <v>0</v>
      </c>
      <c r="BC189" s="73"/>
    </row>
    <row r="190" spans="1:55" x14ac:dyDescent="0.25">
      <c r="A190" s="72"/>
      <c r="B190" s="74" t="s">
        <v>157</v>
      </c>
      <c r="C190" s="83">
        <v>0</v>
      </c>
      <c r="D190" s="83">
        <v>0</v>
      </c>
      <c r="E190" s="83">
        <v>0</v>
      </c>
      <c r="F190" s="83">
        <v>0</v>
      </c>
      <c r="G190" s="83">
        <v>0</v>
      </c>
      <c r="H190" s="83">
        <v>0</v>
      </c>
      <c r="I190" s="83">
        <v>0</v>
      </c>
      <c r="J190" s="83">
        <v>0</v>
      </c>
      <c r="K190" s="83">
        <v>0</v>
      </c>
      <c r="L190" s="83">
        <v>0</v>
      </c>
      <c r="M190" s="83">
        <v>11124.392</v>
      </c>
      <c r="N190" s="83">
        <v>0</v>
      </c>
      <c r="O190" s="73"/>
      <c r="P190" s="74" t="s">
        <v>157</v>
      </c>
      <c r="Q190" s="83">
        <v>0</v>
      </c>
      <c r="R190" s="83">
        <v>0</v>
      </c>
      <c r="S190" s="83">
        <v>0</v>
      </c>
      <c r="T190" s="83">
        <v>0</v>
      </c>
      <c r="U190" s="83">
        <v>0</v>
      </c>
      <c r="V190" s="83">
        <v>0</v>
      </c>
      <c r="W190" s="83">
        <v>0</v>
      </c>
      <c r="X190" s="83">
        <v>0</v>
      </c>
      <c r="Y190" s="83">
        <v>0</v>
      </c>
      <c r="Z190" s="83">
        <v>0</v>
      </c>
      <c r="AA190" s="83">
        <v>0</v>
      </c>
      <c r="AB190" s="83">
        <v>11689</v>
      </c>
      <c r="AC190" s="73"/>
      <c r="AD190" s="74" t="s">
        <v>117</v>
      </c>
      <c r="AE190" s="83">
        <v>8071.86</v>
      </c>
      <c r="AF190" s="83">
        <v>8036.7749999999996</v>
      </c>
      <c r="AG190" s="83">
        <v>7967.9039999999986</v>
      </c>
      <c r="AH190" s="83">
        <v>7961.9459999999999</v>
      </c>
      <c r="AI190" s="83">
        <v>8001.28</v>
      </c>
      <c r="AJ190" s="83">
        <v>7949.5039999999999</v>
      </c>
      <c r="AK190" s="83">
        <v>7919.85</v>
      </c>
      <c r="AL190" s="83">
        <v>8044.17</v>
      </c>
      <c r="AM190" s="83">
        <v>8012.95</v>
      </c>
      <c r="AN190" s="83">
        <v>7993.44</v>
      </c>
      <c r="AO190" s="83">
        <v>7932.6869999999999</v>
      </c>
      <c r="AP190" s="83">
        <v>0</v>
      </c>
      <c r="AQ190" s="73"/>
      <c r="AR190" s="81" t="s">
        <v>96</v>
      </c>
      <c r="AS190" s="82">
        <v>45747.023885181959</v>
      </c>
      <c r="AT190" s="82">
        <v>47083.687132403567</v>
      </c>
      <c r="AU190" s="82">
        <v>51954.642180153081</v>
      </c>
      <c r="AV190" s="82">
        <v>54546.590029486113</v>
      </c>
      <c r="AW190" s="82">
        <v>57009.099727265566</v>
      </c>
      <c r="AX190" s="82">
        <v>58787.993648858093</v>
      </c>
      <c r="AY190" s="82">
        <v>59415.630787583992</v>
      </c>
      <c r="AZ190" s="82">
        <v>66377.263103999998</v>
      </c>
      <c r="BA190" s="82">
        <v>71463.936000000002</v>
      </c>
      <c r="BB190" s="82">
        <v>0</v>
      </c>
      <c r="BC190" s="73"/>
    </row>
    <row r="191" spans="1:55" x14ac:dyDescent="0.25">
      <c r="A191" s="72"/>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81" t="s">
        <v>97</v>
      </c>
      <c r="AS191" s="82">
        <v>33626.948839738718</v>
      </c>
      <c r="AT191" s="82">
        <v>36460.029784285871</v>
      </c>
      <c r="AU191" s="82">
        <v>38253.168786150753</v>
      </c>
      <c r="AV191" s="82">
        <v>39768.719539228172</v>
      </c>
      <c r="AW191" s="82">
        <v>36042.177485316177</v>
      </c>
      <c r="AX191" s="82">
        <v>39967.063760507888</v>
      </c>
      <c r="AY191" s="82">
        <v>41804.357188607988</v>
      </c>
      <c r="AZ191" s="82">
        <v>45080.469503999993</v>
      </c>
      <c r="BA191" s="82">
        <v>50084.864000000001</v>
      </c>
      <c r="BB191" s="82">
        <v>0</v>
      </c>
      <c r="BC191" s="73"/>
    </row>
    <row r="192" spans="1:55" x14ac:dyDescent="0.25">
      <c r="A192" s="72"/>
      <c r="B192" s="75" t="s">
        <v>113</v>
      </c>
      <c r="C192" s="75"/>
      <c r="D192" s="75"/>
      <c r="E192" s="75"/>
      <c r="F192" s="75"/>
      <c r="G192" s="75"/>
      <c r="H192" s="75"/>
      <c r="I192" s="75"/>
      <c r="J192" s="75"/>
      <c r="K192" s="75"/>
      <c r="L192" s="75"/>
      <c r="M192" s="75"/>
      <c r="N192" s="75"/>
      <c r="O192" s="73"/>
      <c r="P192" s="75" t="s">
        <v>114</v>
      </c>
      <c r="Q192" s="75"/>
      <c r="R192" s="75"/>
      <c r="S192" s="75"/>
      <c r="T192" s="75"/>
      <c r="U192" s="75"/>
      <c r="V192" s="75"/>
      <c r="W192" s="75"/>
      <c r="X192" s="75"/>
      <c r="Y192" s="75"/>
      <c r="Z192" s="75"/>
      <c r="AA192" s="75"/>
      <c r="AB192" s="75"/>
      <c r="AC192" s="73"/>
      <c r="AD192" s="75" t="s">
        <v>145</v>
      </c>
      <c r="AE192" s="75"/>
      <c r="AF192" s="75"/>
      <c r="AG192" s="75"/>
      <c r="AH192" s="75"/>
      <c r="AI192" s="75"/>
      <c r="AJ192" s="75"/>
      <c r="AK192" s="75"/>
      <c r="AL192" s="75"/>
      <c r="AM192" s="75"/>
      <c r="AN192" s="75"/>
      <c r="AO192" s="75"/>
      <c r="AP192" s="75"/>
      <c r="AQ192" s="73"/>
      <c r="AR192" s="81" t="s">
        <v>98</v>
      </c>
      <c r="AS192" s="82">
        <v>25348.297732761333</v>
      </c>
      <c r="AT192" s="82">
        <v>25382.447385918287</v>
      </c>
      <c r="AU192" s="82">
        <v>24278.226311728275</v>
      </c>
      <c r="AV192" s="82">
        <v>24360.827644374345</v>
      </c>
      <c r="AW192" s="82">
        <v>26455.274385864919</v>
      </c>
      <c r="AX192" s="82">
        <v>27969.097203283964</v>
      </c>
      <c r="AY192" s="82">
        <v>27361.087340543996</v>
      </c>
      <c r="AZ192" s="82">
        <v>29524.958207999996</v>
      </c>
      <c r="BA192" s="82">
        <v>30534.655999999999</v>
      </c>
      <c r="BB192" s="82">
        <v>0</v>
      </c>
      <c r="BC192" s="73"/>
    </row>
    <row r="193" spans="1:55" x14ac:dyDescent="0.25">
      <c r="A193" s="72"/>
      <c r="B193" s="77" t="s">
        <v>22</v>
      </c>
      <c r="C193" s="77">
        <v>2013</v>
      </c>
      <c r="D193" s="77">
        <v>2014</v>
      </c>
      <c r="E193" s="77">
        <v>2015</v>
      </c>
      <c r="F193" s="77">
        <v>2016</v>
      </c>
      <c r="G193" s="77">
        <v>2017</v>
      </c>
      <c r="H193" s="77">
        <v>2018</v>
      </c>
      <c r="I193" s="77">
        <v>2019</v>
      </c>
      <c r="J193" s="77">
        <v>2020</v>
      </c>
      <c r="K193" s="77">
        <v>2021</v>
      </c>
      <c r="L193" s="77">
        <v>2022</v>
      </c>
      <c r="M193" s="77">
        <v>2023</v>
      </c>
      <c r="N193" s="77">
        <v>2024</v>
      </c>
      <c r="O193" s="73"/>
      <c r="P193" s="77" t="s">
        <v>22</v>
      </c>
      <c r="Q193" s="77">
        <v>2013</v>
      </c>
      <c r="R193" s="77">
        <v>2014</v>
      </c>
      <c r="S193" s="77">
        <v>2015</v>
      </c>
      <c r="T193" s="77">
        <v>2016</v>
      </c>
      <c r="U193" s="77">
        <v>2017</v>
      </c>
      <c r="V193" s="77">
        <v>2018</v>
      </c>
      <c r="W193" s="77">
        <v>2019</v>
      </c>
      <c r="X193" s="77">
        <v>2020</v>
      </c>
      <c r="Y193" s="77">
        <v>2021</v>
      </c>
      <c r="Z193" s="77">
        <v>2022</v>
      </c>
      <c r="AA193" s="77">
        <v>2023</v>
      </c>
      <c r="AB193" s="77">
        <v>2024</v>
      </c>
      <c r="AC193" s="73"/>
      <c r="AD193" s="77" t="s">
        <v>22</v>
      </c>
      <c r="AE193" s="77">
        <v>2013</v>
      </c>
      <c r="AF193" s="77">
        <v>2014</v>
      </c>
      <c r="AG193" s="77">
        <v>2015</v>
      </c>
      <c r="AH193" s="77">
        <v>2016</v>
      </c>
      <c r="AI193" s="77">
        <v>2017</v>
      </c>
      <c r="AJ193" s="77">
        <v>2018</v>
      </c>
      <c r="AK193" s="77">
        <v>2019</v>
      </c>
      <c r="AL193" s="77">
        <v>2020</v>
      </c>
      <c r="AM193" s="77">
        <v>2021</v>
      </c>
      <c r="AN193" s="77">
        <v>2022</v>
      </c>
      <c r="AO193" s="77">
        <v>2023</v>
      </c>
      <c r="AP193" s="77">
        <v>2024</v>
      </c>
      <c r="AQ193" s="73"/>
      <c r="AR193" s="81" t="s">
        <v>99</v>
      </c>
      <c r="AS193" s="82">
        <v>27343.195318186725</v>
      </c>
      <c r="AT193" s="82">
        <v>26140.875774116354</v>
      </c>
      <c r="AU193" s="82">
        <v>28929.442228710657</v>
      </c>
      <c r="AV193" s="82">
        <v>28965.510401473417</v>
      </c>
      <c r="AW193" s="82">
        <v>31045.433448035386</v>
      </c>
      <c r="AX193" s="82">
        <v>29851.405190175738</v>
      </c>
      <c r="AY193" s="82">
        <v>32007.070863359997</v>
      </c>
      <c r="AZ193" s="82">
        <v>32962.646015999999</v>
      </c>
      <c r="BA193" s="82">
        <v>35054.592000000004</v>
      </c>
      <c r="BB193" s="82">
        <v>0</v>
      </c>
      <c r="BC193" s="73"/>
    </row>
    <row r="194" spans="1:55" x14ac:dyDescent="0.25">
      <c r="A194" s="72"/>
      <c r="B194" s="79" t="s">
        <v>9</v>
      </c>
      <c r="C194" s="80">
        <v>318029.97673438035</v>
      </c>
      <c r="D194" s="80">
        <v>323531.46235276607</v>
      </c>
      <c r="E194" s="80">
        <v>335467.11787730822</v>
      </c>
      <c r="F194" s="80">
        <v>340214.71175059729</v>
      </c>
      <c r="G194" s="80">
        <v>318983.20370583795</v>
      </c>
      <c r="H194" s="80">
        <v>315974.55052788788</v>
      </c>
      <c r="I194" s="80">
        <v>335364.70504814631</v>
      </c>
      <c r="J194" s="80">
        <v>349335.67354693974</v>
      </c>
      <c r="K194" s="80">
        <v>463621.11939233996</v>
      </c>
      <c r="L194" s="80">
        <v>429055.24542399996</v>
      </c>
      <c r="M194" s="80">
        <v>450983.85200000007</v>
      </c>
      <c r="N194" s="80">
        <v>0</v>
      </c>
      <c r="O194" s="73"/>
      <c r="P194" s="79" t="s">
        <v>9</v>
      </c>
      <c r="Q194" s="80">
        <v>318957.67001758143</v>
      </c>
      <c r="R194" s="80">
        <v>347862.36516685516</v>
      </c>
      <c r="S194" s="80">
        <v>333440.60792978667</v>
      </c>
      <c r="T194" s="80">
        <v>352417.75111035781</v>
      </c>
      <c r="U194" s="80">
        <v>357522.73746239021</v>
      </c>
      <c r="V194" s="80">
        <v>354912.77913992276</v>
      </c>
      <c r="W194" s="80">
        <v>349774.19706976612</v>
      </c>
      <c r="X194" s="80">
        <v>361732.24095658335</v>
      </c>
      <c r="Y194" s="80">
        <v>457161.25015067006</v>
      </c>
      <c r="Z194" s="80">
        <v>437222.50811200007</v>
      </c>
      <c r="AA194" s="80">
        <v>433682.48399999988</v>
      </c>
      <c r="AB194" s="80">
        <v>460944</v>
      </c>
      <c r="AC194" s="73"/>
      <c r="AD194" s="79" t="s">
        <v>9</v>
      </c>
      <c r="AE194" s="80">
        <v>2853</v>
      </c>
      <c r="AF194" s="80">
        <v>2834</v>
      </c>
      <c r="AG194" s="80">
        <v>2848</v>
      </c>
      <c r="AH194" s="80">
        <v>2813</v>
      </c>
      <c r="AI194" s="80">
        <v>2771</v>
      </c>
      <c r="AJ194" s="80">
        <v>2689</v>
      </c>
      <c r="AK194" s="80">
        <v>2692</v>
      </c>
      <c r="AL194" s="80">
        <v>2955</v>
      </c>
      <c r="AM194" s="80">
        <v>2905</v>
      </c>
      <c r="AN194" s="80">
        <v>2899</v>
      </c>
      <c r="AO194" s="80">
        <v>3041</v>
      </c>
      <c r="AP194" s="80">
        <v>0</v>
      </c>
      <c r="AQ194" s="73"/>
      <c r="AR194" s="81" t="s">
        <v>100</v>
      </c>
      <c r="AS194" s="82">
        <v>21206.653878766629</v>
      </c>
      <c r="AT194" s="82">
        <v>20196.834779447632</v>
      </c>
      <c r="AU194" s="82">
        <v>24680.584507920248</v>
      </c>
      <c r="AV194" s="82">
        <v>23821.440897983481</v>
      </c>
      <c r="AW194" s="82">
        <v>21753.931228624075</v>
      </c>
      <c r="AX194" s="82">
        <v>19338.000214846455</v>
      </c>
      <c r="AY194" s="82">
        <v>18490.043870207995</v>
      </c>
      <c r="AZ194" s="82">
        <v>17933.045759999997</v>
      </c>
      <c r="BA194" s="82">
        <v>18867.2</v>
      </c>
      <c r="BB194" s="82">
        <v>0</v>
      </c>
      <c r="BC194" s="73"/>
    </row>
    <row r="195" spans="1:55" x14ac:dyDescent="0.25">
      <c r="A195" s="72"/>
      <c r="B195" s="74" t="s">
        <v>10</v>
      </c>
      <c r="C195" s="83">
        <v>192313.64586447531</v>
      </c>
      <c r="D195" s="83">
        <v>187486.36302817566</v>
      </c>
      <c r="E195" s="83">
        <v>204165.76529580622</v>
      </c>
      <c r="F195" s="83">
        <v>216478.66537866252</v>
      </c>
      <c r="G195" s="83">
        <v>204907.93655790773</v>
      </c>
      <c r="H195" s="83">
        <v>183601.37601240686</v>
      </c>
      <c r="I195" s="83">
        <v>195272.59936429473</v>
      </c>
      <c r="J195" s="83">
        <v>199879.50161120368</v>
      </c>
      <c r="K195" s="83">
        <v>296940.49498902098</v>
      </c>
      <c r="L195" s="83">
        <v>275987.02353299997</v>
      </c>
      <c r="M195" s="83">
        <v>289988.60000000003</v>
      </c>
      <c r="N195" s="83">
        <v>0</v>
      </c>
      <c r="O195" s="73"/>
      <c r="P195" s="74" t="s">
        <v>10</v>
      </c>
      <c r="Q195" s="83">
        <v>189674.04373633274</v>
      </c>
      <c r="R195" s="83">
        <v>210486.65320339432</v>
      </c>
      <c r="S195" s="83">
        <v>194216.75772041272</v>
      </c>
      <c r="T195" s="83">
        <v>222880.44476403084</v>
      </c>
      <c r="U195" s="83">
        <v>231785.00251894252</v>
      </c>
      <c r="V195" s="83">
        <v>208754.9414493427</v>
      </c>
      <c r="W195" s="83">
        <v>210620.86650389506</v>
      </c>
      <c r="X195" s="83">
        <v>215051.49529598799</v>
      </c>
      <c r="Y195" s="83">
        <v>305741.03247940203</v>
      </c>
      <c r="Z195" s="83">
        <v>292251.45513200003</v>
      </c>
      <c r="AA195" s="83">
        <v>289630.15199999989</v>
      </c>
      <c r="AB195" s="83">
        <v>301777</v>
      </c>
      <c r="AC195" s="73"/>
      <c r="AD195" s="74" t="s">
        <v>10</v>
      </c>
      <c r="AE195" s="83">
        <v>2853</v>
      </c>
      <c r="AF195" s="83">
        <v>2834</v>
      </c>
      <c r="AG195" s="83">
        <v>2848</v>
      </c>
      <c r="AH195" s="83">
        <v>2813</v>
      </c>
      <c r="AI195" s="83">
        <v>2771</v>
      </c>
      <c r="AJ195" s="83">
        <v>2689</v>
      </c>
      <c r="AK195" s="83">
        <v>2692</v>
      </c>
      <c r="AL195" s="83">
        <v>2955</v>
      </c>
      <c r="AM195" s="83">
        <v>2905</v>
      </c>
      <c r="AN195" s="83">
        <v>2899</v>
      </c>
      <c r="AO195" s="83">
        <v>3041</v>
      </c>
      <c r="AP195" s="83">
        <v>0</v>
      </c>
      <c r="AQ195" s="73"/>
      <c r="AR195" s="81" t="s">
        <v>101</v>
      </c>
      <c r="AS195" s="82">
        <v>37194.813318494882</v>
      </c>
      <c r="AT195" s="82">
        <v>35734.428893487435</v>
      </c>
      <c r="AU195" s="82">
        <v>39510.67824611564</v>
      </c>
      <c r="AV195" s="82">
        <v>43658.272737075422</v>
      </c>
      <c r="AW195" s="82">
        <v>40197.410528534849</v>
      </c>
      <c r="AX195" s="82">
        <v>41296.826741538804</v>
      </c>
      <c r="AY195" s="82">
        <v>43286.556745727998</v>
      </c>
      <c r="AZ195" s="82">
        <v>42517.564415999994</v>
      </c>
      <c r="BA195" s="82">
        <v>33959.936000000002</v>
      </c>
      <c r="BB195" s="82">
        <v>0</v>
      </c>
      <c r="BC195" s="73"/>
    </row>
    <row r="196" spans="1:55" x14ac:dyDescent="0.25">
      <c r="A196" s="72"/>
      <c r="B196" s="79" t="s">
        <v>11</v>
      </c>
      <c r="C196" s="84">
        <v>125716.33086990502</v>
      </c>
      <c r="D196" s="84">
        <v>136045.09932459044</v>
      </c>
      <c r="E196" s="84">
        <v>131301.352581502</v>
      </c>
      <c r="F196" s="84">
        <v>123736.04637193478</v>
      </c>
      <c r="G196" s="84">
        <v>114075.26714793019</v>
      </c>
      <c r="H196" s="84">
        <v>132373.17451548105</v>
      </c>
      <c r="I196" s="84">
        <v>140092.10568385158</v>
      </c>
      <c r="J196" s="84">
        <v>149456.17193573603</v>
      </c>
      <c r="K196" s="84">
        <v>166680.62440331897</v>
      </c>
      <c r="L196" s="84">
        <v>153068.22189099999</v>
      </c>
      <c r="M196" s="84">
        <v>160995.25200000001</v>
      </c>
      <c r="N196" s="84">
        <v>0</v>
      </c>
      <c r="O196" s="73"/>
      <c r="P196" s="79" t="s">
        <v>11</v>
      </c>
      <c r="Q196" s="84">
        <v>129283.62628124873</v>
      </c>
      <c r="R196" s="84">
        <v>137375.71196346084</v>
      </c>
      <c r="S196" s="84">
        <v>139223.85020937395</v>
      </c>
      <c r="T196" s="84">
        <v>129537.30634632698</v>
      </c>
      <c r="U196" s="84">
        <v>125737.73494344769</v>
      </c>
      <c r="V196" s="84">
        <v>146157.83769058005</v>
      </c>
      <c r="W196" s="84">
        <v>139153.33056587109</v>
      </c>
      <c r="X196" s="84">
        <v>146680.74566059536</v>
      </c>
      <c r="Y196" s="84">
        <v>151420.21767126801</v>
      </c>
      <c r="Z196" s="84">
        <v>144971.05298000001</v>
      </c>
      <c r="AA196" s="84">
        <v>144052.33199999999</v>
      </c>
      <c r="AB196" s="84">
        <v>159167</v>
      </c>
      <c r="AC196" s="73"/>
      <c r="AD196" s="79" t="s">
        <v>11</v>
      </c>
      <c r="AE196" s="84">
        <v>2853</v>
      </c>
      <c r="AF196" s="84">
        <v>2834</v>
      </c>
      <c r="AG196" s="84">
        <v>2848</v>
      </c>
      <c r="AH196" s="84">
        <v>2813</v>
      </c>
      <c r="AI196" s="84">
        <v>2771</v>
      </c>
      <c r="AJ196" s="84">
        <v>2689</v>
      </c>
      <c r="AK196" s="84">
        <v>2692</v>
      </c>
      <c r="AL196" s="84">
        <v>2955</v>
      </c>
      <c r="AM196" s="84">
        <v>2905</v>
      </c>
      <c r="AN196" s="84">
        <v>2899</v>
      </c>
      <c r="AO196" s="84">
        <v>3041</v>
      </c>
      <c r="AP196" s="84">
        <v>0</v>
      </c>
      <c r="AQ196" s="73"/>
      <c r="AR196" s="81" t="s">
        <v>102</v>
      </c>
      <c r="AS196" s="82">
        <v>27571.547918029133</v>
      </c>
      <c r="AT196" s="82">
        <v>28137.693202148279</v>
      </c>
      <c r="AU196" s="82">
        <v>29451.723341316389</v>
      </c>
      <c r="AV196" s="82">
        <v>28188.484002471821</v>
      </c>
      <c r="AW196" s="82">
        <v>33939.490040308621</v>
      </c>
      <c r="AX196" s="82">
        <v>34957.609038111732</v>
      </c>
      <c r="AY196" s="82">
        <v>38046.638453759988</v>
      </c>
      <c r="AZ196" s="82">
        <v>36340.973567999994</v>
      </c>
      <c r="BA196" s="82">
        <v>36373.504000000001</v>
      </c>
      <c r="BB196" s="82">
        <v>0</v>
      </c>
      <c r="BC196" s="73"/>
    </row>
    <row r="197" spans="1:55" x14ac:dyDescent="0.25">
      <c r="A197" s="72"/>
      <c r="B197" s="74" t="s">
        <v>0</v>
      </c>
      <c r="C197" s="83">
        <v>40214.74670490859</v>
      </c>
      <c r="D197" s="83">
        <v>38528.341587704279</v>
      </c>
      <c r="E197" s="83">
        <v>41173.265935879193</v>
      </c>
      <c r="F197" s="83">
        <v>41626.029844394776</v>
      </c>
      <c r="G197" s="83">
        <v>32851.095370094365</v>
      </c>
      <c r="H197" s="83">
        <v>28771.27641902781</v>
      </c>
      <c r="I197" s="83">
        <v>27274.215608737639</v>
      </c>
      <c r="J197" s="83">
        <v>28645.181879144911</v>
      </c>
      <c r="K197" s="83">
        <v>26210.188506423998</v>
      </c>
      <c r="L197" s="83">
        <v>25135.307391999999</v>
      </c>
      <c r="M197" s="83">
        <v>26408.448</v>
      </c>
      <c r="N197" s="83">
        <v>0</v>
      </c>
      <c r="O197" s="73"/>
      <c r="P197" s="74" t="s">
        <v>0</v>
      </c>
      <c r="Q197" s="83">
        <v>36650.392180136478</v>
      </c>
      <c r="R197" s="83">
        <v>41077.936838838519</v>
      </c>
      <c r="S197" s="83">
        <v>41227.671338073917</v>
      </c>
      <c r="T197" s="83">
        <v>41526.463413972117</v>
      </c>
      <c r="U197" s="83">
        <v>41487.382028821892</v>
      </c>
      <c r="V197" s="83">
        <v>33260.347420543694</v>
      </c>
      <c r="W197" s="83">
        <v>31858.212033135718</v>
      </c>
      <c r="X197" s="83">
        <v>29519.270040994339</v>
      </c>
      <c r="Y197" s="83">
        <v>27796.745631875998</v>
      </c>
      <c r="Z197" s="83">
        <v>27708.979661999998</v>
      </c>
      <c r="AA197" s="83">
        <v>26157.326000000001</v>
      </c>
      <c r="AB197" s="83">
        <v>25934</v>
      </c>
      <c r="AC197" s="73"/>
      <c r="AD197" s="74" t="s">
        <v>0</v>
      </c>
      <c r="AE197" s="83">
        <v>442</v>
      </c>
      <c r="AF197" s="83">
        <v>458</v>
      </c>
      <c r="AG197" s="83">
        <v>522</v>
      </c>
      <c r="AH197" s="83">
        <v>425</v>
      </c>
      <c r="AI197" s="83">
        <v>281</v>
      </c>
      <c r="AJ197" s="83">
        <v>254</v>
      </c>
      <c r="AK197" s="83">
        <v>250</v>
      </c>
      <c r="AL197" s="83">
        <v>266</v>
      </c>
      <c r="AM197" s="83">
        <v>241</v>
      </c>
      <c r="AN197" s="83">
        <v>260</v>
      </c>
      <c r="AO197" s="83">
        <v>276</v>
      </c>
      <c r="AP197" s="83">
        <v>0</v>
      </c>
      <c r="AQ197" s="73"/>
      <c r="AR197" s="81" t="s">
        <v>103</v>
      </c>
      <c r="AS197" s="82">
        <v>80216.674958856893</v>
      </c>
      <c r="AT197" s="82">
        <v>77155.938715791403</v>
      </c>
      <c r="AU197" s="82">
        <v>54783.478077614171</v>
      </c>
      <c r="AV197" s="82">
        <v>49931.959565998688</v>
      </c>
      <c r="AW197" s="82">
        <v>47810.250920412916</v>
      </c>
      <c r="AX197" s="82">
        <v>49609.726605978612</v>
      </c>
      <c r="AY197" s="82">
        <v>46322.692208639986</v>
      </c>
      <c r="AZ197" s="82">
        <v>49138.836479999998</v>
      </c>
      <c r="BA197" s="82">
        <v>51109.887999999999</v>
      </c>
      <c r="BB197" s="82">
        <v>0</v>
      </c>
      <c r="BC197" s="73"/>
    </row>
    <row r="198" spans="1:55" x14ac:dyDescent="0.25">
      <c r="A198" s="72"/>
      <c r="B198" s="74" t="s">
        <v>158</v>
      </c>
      <c r="C198" s="83">
        <v>88476.885366683637</v>
      </c>
      <c r="D198" s="83">
        <v>81235.064801489905</v>
      </c>
      <c r="E198" s="83">
        <v>72270.334933292193</v>
      </c>
      <c r="F198" s="83">
        <v>65052.468513409927</v>
      </c>
      <c r="G198" s="83">
        <v>70354.691717584996</v>
      </c>
      <c r="H198" s="83">
        <v>61444.631729335721</v>
      </c>
      <c r="I198" s="83">
        <v>66882.224622467489</v>
      </c>
      <c r="J198" s="83">
        <v>87139.520730713863</v>
      </c>
      <c r="K198" s="83">
        <v>82483.317593039988</v>
      </c>
      <c r="L198" s="83">
        <v>52049.177491999995</v>
      </c>
      <c r="M198" s="83">
        <v>47900.740000000005</v>
      </c>
      <c r="N198" s="83">
        <v>0</v>
      </c>
      <c r="O198" s="73"/>
      <c r="P198" s="74" t="s">
        <v>158</v>
      </c>
      <c r="Q198" s="83">
        <v>110790.08007797034</v>
      </c>
      <c r="R198" s="83">
        <v>104190.4931583875</v>
      </c>
      <c r="S198" s="83">
        <v>99101.813487713502</v>
      </c>
      <c r="T198" s="83">
        <v>79522.30960738656</v>
      </c>
      <c r="U198" s="83">
        <v>68851.643069040147</v>
      </c>
      <c r="V198" s="83">
        <v>63883.067654780309</v>
      </c>
      <c r="W198" s="83">
        <v>65829.168312059905</v>
      </c>
      <c r="X198" s="83">
        <v>60462.439796220919</v>
      </c>
      <c r="Y198" s="83">
        <v>86149.610588781987</v>
      </c>
      <c r="Z198" s="83">
        <v>75165.142026000001</v>
      </c>
      <c r="AA198" s="83">
        <v>61708.281999999999</v>
      </c>
      <c r="AB198" s="83">
        <v>59527</v>
      </c>
      <c r="AC198" s="73"/>
      <c r="AD198" s="74" t="s">
        <v>158</v>
      </c>
      <c r="AE198" s="83">
        <v>586</v>
      </c>
      <c r="AF198" s="83">
        <v>502</v>
      </c>
      <c r="AG198" s="83">
        <v>441</v>
      </c>
      <c r="AH198" s="83">
        <v>400</v>
      </c>
      <c r="AI198" s="83">
        <v>443</v>
      </c>
      <c r="AJ198" s="83">
        <v>410</v>
      </c>
      <c r="AK198" s="83">
        <v>436</v>
      </c>
      <c r="AL198" s="83">
        <v>592</v>
      </c>
      <c r="AM198" s="83">
        <v>514</v>
      </c>
      <c r="AN198" s="83">
        <v>322</v>
      </c>
      <c r="AO198" s="83">
        <v>316</v>
      </c>
      <c r="AP198" s="83">
        <v>0</v>
      </c>
      <c r="AQ198" s="73"/>
      <c r="AR198" s="81" t="s">
        <v>104</v>
      </c>
      <c r="AS198" s="82">
        <v>0</v>
      </c>
      <c r="AT198" s="82">
        <v>0</v>
      </c>
      <c r="AU198" s="82">
        <v>0</v>
      </c>
      <c r="AV198" s="82">
        <v>0</v>
      </c>
      <c r="AW198" s="82">
        <v>23653.871206150347</v>
      </c>
      <c r="AX198" s="82">
        <v>34610.387176452081</v>
      </c>
      <c r="AY198" s="82">
        <v>36065.449294847996</v>
      </c>
      <c r="AZ198" s="82">
        <v>37350.097919999993</v>
      </c>
      <c r="BA198" s="82">
        <v>37999.616000000002</v>
      </c>
      <c r="BB198" s="82">
        <v>0</v>
      </c>
      <c r="BC198" s="73"/>
    </row>
    <row r="199" spans="1:55" x14ac:dyDescent="0.25">
      <c r="A199" s="72"/>
      <c r="B199" s="74" t="s">
        <v>159</v>
      </c>
      <c r="C199" s="83">
        <v>2683.7154267164515</v>
      </c>
      <c r="D199" s="83">
        <v>2380.7000699169589</v>
      </c>
      <c r="E199" s="83">
        <v>1221.6264470434403</v>
      </c>
      <c r="F199" s="83">
        <v>905.0402476033488</v>
      </c>
      <c r="G199" s="83">
        <v>872.7930220527503</v>
      </c>
      <c r="H199" s="83">
        <v>811.64915401064218</v>
      </c>
      <c r="I199" s="83">
        <v>530.87301294489544</v>
      </c>
      <c r="J199" s="83">
        <v>14.586837104033995</v>
      </c>
      <c r="K199" s="83">
        <v>0</v>
      </c>
      <c r="L199" s="83">
        <v>-2.1402679999999998</v>
      </c>
      <c r="M199" s="83">
        <v>20.84</v>
      </c>
      <c r="N199" s="83">
        <v>0</v>
      </c>
      <c r="O199" s="73"/>
      <c r="P199" s="74" t="s">
        <v>159</v>
      </c>
      <c r="Q199" s="83">
        <v>3400.6660296382765</v>
      </c>
      <c r="R199" s="83">
        <v>3055.7254215193839</v>
      </c>
      <c r="S199" s="83">
        <v>3058.2651922746354</v>
      </c>
      <c r="T199" s="83">
        <v>3320.0813327199776</v>
      </c>
      <c r="U199" s="83">
        <v>1666.7820044600057</v>
      </c>
      <c r="V199" s="83">
        <v>950.02486937921867</v>
      </c>
      <c r="W199" s="83">
        <v>946.72163411237011</v>
      </c>
      <c r="X199" s="83">
        <v>-201.97159067123997</v>
      </c>
      <c r="Y199" s="83">
        <v>264.79395695999995</v>
      </c>
      <c r="Z199" s="83">
        <v>258.97242799999998</v>
      </c>
      <c r="AA199" s="83">
        <v>255.29000000000002</v>
      </c>
      <c r="AB199" s="83">
        <v>253</v>
      </c>
      <c r="AC199" s="73"/>
      <c r="AD199" s="74" t="s">
        <v>159</v>
      </c>
      <c r="AE199" s="83">
        <v>0</v>
      </c>
      <c r="AF199" s="83">
        <v>0</v>
      </c>
      <c r="AG199" s="83">
        <v>0</v>
      </c>
      <c r="AH199" s="83">
        <v>0</v>
      </c>
      <c r="AI199" s="83">
        <v>0</v>
      </c>
      <c r="AJ199" s="83">
        <v>0</v>
      </c>
      <c r="AK199" s="83">
        <v>0</v>
      </c>
      <c r="AL199" s="83">
        <v>0</v>
      </c>
      <c r="AM199" s="83">
        <v>0</v>
      </c>
      <c r="AN199" s="83">
        <v>0</v>
      </c>
      <c r="AO199" s="83">
        <v>0</v>
      </c>
      <c r="AP199" s="83">
        <v>0</v>
      </c>
      <c r="AQ199" s="73"/>
      <c r="AR199" s="81" t="s">
        <v>105</v>
      </c>
      <c r="AS199" s="82">
        <v>35675.167336802428</v>
      </c>
      <c r="AT199" s="82">
        <v>41436.225597000361</v>
      </c>
      <c r="AU199" s="82">
        <v>40689.733461697666</v>
      </c>
      <c r="AV199" s="82">
        <v>42103.114638362407</v>
      </c>
      <c r="AW199" s="82">
        <v>44317.762287025558</v>
      </c>
      <c r="AX199" s="82">
        <v>42860.937604432889</v>
      </c>
      <c r="AY199" s="82">
        <v>45170.690844671997</v>
      </c>
      <c r="AZ199" s="82">
        <v>42760.212479999995</v>
      </c>
      <c r="BA199" s="82">
        <v>43694.080000000002</v>
      </c>
      <c r="BB199" s="82">
        <v>0</v>
      </c>
      <c r="BC199" s="73"/>
    </row>
    <row r="200" spans="1:55" x14ac:dyDescent="0.25">
      <c r="A200" s="72"/>
      <c r="B200" s="74" t="s">
        <v>1</v>
      </c>
      <c r="C200" s="83">
        <v>18333.236599099091</v>
      </c>
      <c r="D200" s="83">
        <v>17098.215053725522</v>
      </c>
      <c r="E200" s="83">
        <v>17790.444805364703</v>
      </c>
      <c r="F200" s="83">
        <v>15878.775102778751</v>
      </c>
      <c r="G200" s="83">
        <v>13593.048973050973</v>
      </c>
      <c r="H200" s="83">
        <v>12149.038963019753</v>
      </c>
      <c r="I200" s="83">
        <v>11236.145133557575</v>
      </c>
      <c r="J200" s="83">
        <v>14254.706043819069</v>
      </c>
      <c r="K200" s="83">
        <v>14777.709414675997</v>
      </c>
      <c r="L200" s="83">
        <v>12674.667095999999</v>
      </c>
      <c r="M200" s="83">
        <v>11373.43</v>
      </c>
      <c r="N200" s="83">
        <v>0</v>
      </c>
      <c r="O200" s="73"/>
      <c r="P200" s="74" t="s">
        <v>1</v>
      </c>
      <c r="Q200" s="83">
        <v>17142.990974314744</v>
      </c>
      <c r="R200" s="83">
        <v>18320.776738152552</v>
      </c>
      <c r="S200" s="83">
        <v>16579.042192290744</v>
      </c>
      <c r="T200" s="83">
        <v>15262.651549602626</v>
      </c>
      <c r="U200" s="83">
        <v>16802.222748987966</v>
      </c>
      <c r="V200" s="83">
        <v>13872.456170984184</v>
      </c>
      <c r="W200" s="83">
        <v>13611.410257597476</v>
      </c>
      <c r="X200" s="83">
        <v>12514.384170868552</v>
      </c>
      <c r="Y200" s="83">
        <v>12456.349058659998</v>
      </c>
      <c r="Z200" s="83">
        <v>12193.106796</v>
      </c>
      <c r="AA200" s="83">
        <v>11988.210000000001</v>
      </c>
      <c r="AB200" s="83">
        <v>11888</v>
      </c>
      <c r="AC200" s="73"/>
      <c r="AD200" s="74" t="s">
        <v>1</v>
      </c>
      <c r="AE200" s="83">
        <v>99</v>
      </c>
      <c r="AF200" s="83">
        <v>96</v>
      </c>
      <c r="AG200" s="83">
        <v>102</v>
      </c>
      <c r="AH200" s="83">
        <v>93</v>
      </c>
      <c r="AI200" s="83">
        <v>79</v>
      </c>
      <c r="AJ200" s="83">
        <v>72</v>
      </c>
      <c r="AK200" s="83">
        <v>67</v>
      </c>
      <c r="AL200" s="83">
        <v>87</v>
      </c>
      <c r="AM200" s="83">
        <v>84</v>
      </c>
      <c r="AN200" s="83">
        <v>76</v>
      </c>
      <c r="AO200" s="83">
        <v>69</v>
      </c>
      <c r="AP200" s="83">
        <v>0</v>
      </c>
      <c r="AQ200" s="73"/>
      <c r="AR200" s="81" t="s">
        <v>106</v>
      </c>
      <c r="AS200" s="82">
        <v>25961.488216602145</v>
      </c>
      <c r="AT200" s="82">
        <v>26902.700110321282</v>
      </c>
      <c r="AU200" s="82">
        <v>17850.58214693455</v>
      </c>
      <c r="AV200" s="82">
        <v>27860.209691656073</v>
      </c>
      <c r="AW200" s="82">
        <v>30041.506471958688</v>
      </c>
      <c r="AX200" s="82">
        <v>30477.049535333368</v>
      </c>
      <c r="AY200" s="82">
        <v>29852.870510591994</v>
      </c>
      <c r="AZ200" s="82">
        <v>27839.960063999995</v>
      </c>
      <c r="BA200" s="82">
        <v>10778.624</v>
      </c>
      <c r="BB200" s="82">
        <v>0</v>
      </c>
      <c r="BC200" s="73"/>
    </row>
    <row r="201" spans="1:55" x14ac:dyDescent="0.25">
      <c r="A201" s="72"/>
      <c r="B201" s="74" t="s">
        <v>2</v>
      </c>
      <c r="C201" s="83">
        <v>105657.920150265</v>
      </c>
      <c r="D201" s="83">
        <v>105156.84264244398</v>
      </c>
      <c r="E201" s="83">
        <v>102280.93900298445</v>
      </c>
      <c r="F201" s="83">
        <v>101315.29466771334</v>
      </c>
      <c r="G201" s="83">
        <v>101994.10135701664</v>
      </c>
      <c r="H201" s="83">
        <v>98454.902895310952</v>
      </c>
      <c r="I201" s="83">
        <v>105713.81899169975</v>
      </c>
      <c r="J201" s="83">
        <v>110129.49807106405</v>
      </c>
      <c r="K201" s="83">
        <v>113877.95111510999</v>
      </c>
      <c r="L201" s="83">
        <v>113204.12518999999</v>
      </c>
      <c r="M201" s="83">
        <v>127685.63800000001</v>
      </c>
      <c r="N201" s="83">
        <v>0</v>
      </c>
      <c r="O201" s="73"/>
      <c r="P201" s="74" t="s">
        <v>2</v>
      </c>
      <c r="Q201" s="83">
        <v>110313.28102104379</v>
      </c>
      <c r="R201" s="83">
        <v>110357.60474437766</v>
      </c>
      <c r="S201" s="83">
        <v>105439.37342569816</v>
      </c>
      <c r="T201" s="83">
        <v>106058.95389653092</v>
      </c>
      <c r="U201" s="83">
        <v>103828.15053082883</v>
      </c>
      <c r="V201" s="83">
        <v>107491.18595522027</v>
      </c>
      <c r="W201" s="83">
        <v>104498.40220780911</v>
      </c>
      <c r="X201" s="83">
        <v>107877.51483507972</v>
      </c>
      <c r="Y201" s="83">
        <v>110524.99763510399</v>
      </c>
      <c r="Z201" s="83">
        <v>110290.150308</v>
      </c>
      <c r="AA201" s="83">
        <v>119962.334</v>
      </c>
      <c r="AB201" s="83">
        <v>125262</v>
      </c>
      <c r="AC201" s="73"/>
      <c r="AD201" s="74" t="s">
        <v>2</v>
      </c>
      <c r="AE201" s="83">
        <v>922</v>
      </c>
      <c r="AF201" s="83">
        <v>873</v>
      </c>
      <c r="AG201" s="83">
        <v>823</v>
      </c>
      <c r="AH201" s="83">
        <v>796</v>
      </c>
      <c r="AI201" s="83">
        <v>785</v>
      </c>
      <c r="AJ201" s="83">
        <v>763</v>
      </c>
      <c r="AK201" s="83">
        <v>774</v>
      </c>
      <c r="AL201" s="83">
        <v>802</v>
      </c>
      <c r="AM201" s="83">
        <v>824</v>
      </c>
      <c r="AN201" s="83">
        <v>837</v>
      </c>
      <c r="AO201" s="83">
        <v>893</v>
      </c>
      <c r="AP201" s="83">
        <v>0</v>
      </c>
      <c r="AQ201" s="73"/>
      <c r="AR201" s="81" t="s">
        <v>107</v>
      </c>
      <c r="AS201" s="82">
        <v>105.48267302365471</v>
      </c>
      <c r="AT201" s="82">
        <v>3858.9289184585223</v>
      </c>
      <c r="AU201" s="82">
        <v>3722.0935085056603</v>
      </c>
      <c r="AV201" s="82">
        <v>3546.909977803869</v>
      </c>
      <c r="AW201" s="82">
        <v>4625.0403468984287</v>
      </c>
      <c r="AX201" s="82">
        <v>4370.9104938332148</v>
      </c>
      <c r="AY201" s="82">
        <v>4442.3788861439989</v>
      </c>
      <c r="AZ201" s="82">
        <v>4786.3111679999993</v>
      </c>
      <c r="BA201" s="82">
        <v>6196.2240000000002</v>
      </c>
      <c r="BB201" s="82">
        <v>0</v>
      </c>
      <c r="BC201" s="73"/>
    </row>
    <row r="202" spans="1:55" x14ac:dyDescent="0.25">
      <c r="A202" s="72"/>
      <c r="B202" s="74" t="s">
        <v>156</v>
      </c>
      <c r="C202" s="83">
        <v>0</v>
      </c>
      <c r="D202" s="83">
        <v>0</v>
      </c>
      <c r="E202" s="83">
        <v>0</v>
      </c>
      <c r="F202" s="83">
        <v>0</v>
      </c>
      <c r="G202" s="83">
        <v>0</v>
      </c>
      <c r="H202" s="83">
        <v>0</v>
      </c>
      <c r="I202" s="83">
        <v>0</v>
      </c>
      <c r="J202" s="83">
        <v>2657.0484817194233</v>
      </c>
      <c r="K202" s="83">
        <v>7202.3956293119991</v>
      </c>
      <c r="L202" s="83">
        <v>12361.117833999999</v>
      </c>
      <c r="M202" s="83">
        <v>21268.262000000002</v>
      </c>
      <c r="N202" s="83">
        <v>0</v>
      </c>
      <c r="O202" s="73"/>
      <c r="P202" s="74" t="s">
        <v>156</v>
      </c>
      <c r="Q202" s="83">
        <v>0</v>
      </c>
      <c r="R202" s="83">
        <v>0</v>
      </c>
      <c r="S202" s="83">
        <v>0</v>
      </c>
      <c r="T202" s="83">
        <v>0</v>
      </c>
      <c r="U202" s="83">
        <v>0</v>
      </c>
      <c r="V202" s="83">
        <v>0</v>
      </c>
      <c r="W202" s="83">
        <v>0</v>
      </c>
      <c r="X202" s="83">
        <v>0</v>
      </c>
      <c r="Y202" s="83">
        <v>13460.359478799999</v>
      </c>
      <c r="Z202" s="83">
        <v>14525.998916</v>
      </c>
      <c r="AA202" s="83">
        <v>18037.02</v>
      </c>
      <c r="AB202" s="83">
        <v>22135</v>
      </c>
      <c r="AC202" s="73"/>
      <c r="AD202" s="74" t="s">
        <v>156</v>
      </c>
      <c r="AE202" s="83">
        <v>0</v>
      </c>
      <c r="AF202" s="83">
        <v>0</v>
      </c>
      <c r="AG202" s="83">
        <v>0</v>
      </c>
      <c r="AH202" s="83">
        <v>0</v>
      </c>
      <c r="AI202" s="83">
        <v>0</v>
      </c>
      <c r="AJ202" s="83">
        <v>0</v>
      </c>
      <c r="AK202" s="83">
        <v>0</v>
      </c>
      <c r="AL202" s="83">
        <v>16</v>
      </c>
      <c r="AM202" s="83">
        <v>46</v>
      </c>
      <c r="AN202" s="83">
        <v>83</v>
      </c>
      <c r="AO202" s="83">
        <v>132</v>
      </c>
      <c r="AP202" s="83">
        <v>0</v>
      </c>
      <c r="AQ202" s="73"/>
      <c r="AR202" s="81" t="s">
        <v>108</v>
      </c>
      <c r="AS202" s="82">
        <v>43970.046547321916</v>
      </c>
      <c r="AT202" s="82">
        <v>40667.609364781718</v>
      </c>
      <c r="AU202" s="82">
        <v>45687.268828884291</v>
      </c>
      <c r="AV202" s="82">
        <v>46921.120432456228</v>
      </c>
      <c r="AW202" s="82">
        <v>50112.415712458525</v>
      </c>
      <c r="AX202" s="82">
        <v>55650.09701051595</v>
      </c>
      <c r="AY202" s="82">
        <v>57879.628968959987</v>
      </c>
      <c r="AZ202" s="82">
        <v>57242.032127999992</v>
      </c>
      <c r="BA202" s="82">
        <v>57363.455999999998</v>
      </c>
      <c r="BB202" s="82">
        <v>0</v>
      </c>
      <c r="BC202" s="73"/>
    </row>
    <row r="203" spans="1:55" x14ac:dyDescent="0.25">
      <c r="A203" s="72"/>
      <c r="B203" s="74" t="s">
        <v>3</v>
      </c>
      <c r="C203" s="83">
        <v>197.22711646095252</v>
      </c>
      <c r="D203" s="83">
        <v>858.60707031686286</v>
      </c>
      <c r="E203" s="83">
        <v>2726.7208621215686</v>
      </c>
      <c r="F203" s="83">
        <v>4249.2479848018766</v>
      </c>
      <c r="G203" s="83">
        <v>5254.7805808452904</v>
      </c>
      <c r="H203" s="83">
        <v>4824.5448996993609</v>
      </c>
      <c r="I203" s="83">
        <v>2923.6319063107858</v>
      </c>
      <c r="J203" s="83">
        <v>1813.2560584706807</v>
      </c>
      <c r="K203" s="83">
        <v>2401.9018512579978</v>
      </c>
      <c r="L203" s="83">
        <v>3908.1293680000008</v>
      </c>
      <c r="M203" s="83">
        <v>4661.9080000000013</v>
      </c>
      <c r="N203" s="83">
        <v>0</v>
      </c>
      <c r="O203" s="73"/>
      <c r="P203" s="74" t="s">
        <v>3</v>
      </c>
      <c r="Q203" s="83">
        <v>0</v>
      </c>
      <c r="R203" s="83">
        <v>11792.425696244964</v>
      </c>
      <c r="S203" s="83">
        <v>2737.9183945643304</v>
      </c>
      <c r="T203" s="83">
        <v>3838.6189812142034</v>
      </c>
      <c r="U203" s="83">
        <v>5266.5599589686835</v>
      </c>
      <c r="V203" s="83">
        <v>5957.1326876740959</v>
      </c>
      <c r="W203" s="83">
        <v>5830.1130583804043</v>
      </c>
      <c r="X203" s="83">
        <v>4079.8261315590457</v>
      </c>
      <c r="Y203" s="83">
        <v>2066.4961724419995</v>
      </c>
      <c r="Z203" s="83">
        <v>2017.202589999999</v>
      </c>
      <c r="AA203" s="83">
        <v>2039.1940000000004</v>
      </c>
      <c r="AB203" s="83">
        <v>2029</v>
      </c>
      <c r="AC203" s="73"/>
      <c r="AD203" s="74" t="s">
        <v>3</v>
      </c>
      <c r="AE203" s="83">
        <v>2</v>
      </c>
      <c r="AF203" s="83">
        <v>7</v>
      </c>
      <c r="AG203" s="83">
        <v>22</v>
      </c>
      <c r="AH203" s="83">
        <v>28</v>
      </c>
      <c r="AI203" s="83">
        <v>35</v>
      </c>
      <c r="AJ203" s="83">
        <v>32</v>
      </c>
      <c r="AK203" s="83">
        <v>20</v>
      </c>
      <c r="AL203" s="83">
        <v>14</v>
      </c>
      <c r="AM203" s="83">
        <v>20</v>
      </c>
      <c r="AN203" s="83">
        <v>30</v>
      </c>
      <c r="AO203" s="83">
        <v>35</v>
      </c>
      <c r="AP203" s="83">
        <v>0</v>
      </c>
      <c r="AQ203" s="73"/>
      <c r="AR203" s="81" t="s">
        <v>109</v>
      </c>
      <c r="AS203" s="82">
        <v>28384.112245387183</v>
      </c>
      <c r="AT203" s="82">
        <v>29986.220900547451</v>
      </c>
      <c r="AU203" s="82">
        <v>159116.41535758763</v>
      </c>
      <c r="AV203" s="82">
        <v>164505.2205442453</v>
      </c>
      <c r="AW203" s="82">
        <v>175840.91647425567</v>
      </c>
      <c r="AX203" s="82">
        <v>186858.03609679564</v>
      </c>
      <c r="AY203" s="82">
        <v>178984.29982924796</v>
      </c>
      <c r="AZ203" s="82">
        <v>244556.96486399998</v>
      </c>
      <c r="BA203" s="82">
        <v>237404.16</v>
      </c>
      <c r="BB203" s="82">
        <v>0</v>
      </c>
      <c r="BC203" s="73"/>
    </row>
    <row r="204" spans="1:55" x14ac:dyDescent="0.25">
      <c r="A204" s="72"/>
      <c r="B204" s="74" t="s">
        <v>4</v>
      </c>
      <c r="C204" s="83">
        <v>0</v>
      </c>
      <c r="D204" s="83">
        <v>605.35686070205713</v>
      </c>
      <c r="E204" s="83">
        <v>8732.8581822623128</v>
      </c>
      <c r="F204" s="83">
        <v>13525.790490873123</v>
      </c>
      <c r="G204" s="83">
        <v>16876.315037384102</v>
      </c>
      <c r="H204" s="83">
        <v>19673.770826226439</v>
      </c>
      <c r="I204" s="83">
        <v>20679.236080382034</v>
      </c>
      <c r="J204" s="83">
        <v>20174.717779271639</v>
      </c>
      <c r="K204" s="83">
        <v>18453.932183804001</v>
      </c>
      <c r="L204" s="83">
        <v>21841.434939999999</v>
      </c>
      <c r="M204" s="83">
        <v>19234.278000000002</v>
      </c>
      <c r="N204" s="83">
        <v>0</v>
      </c>
      <c r="O204" s="73"/>
      <c r="P204" s="74" t="s">
        <v>4</v>
      </c>
      <c r="Q204" s="83">
        <v>0</v>
      </c>
      <c r="R204" s="83">
        <v>0</v>
      </c>
      <c r="S204" s="83">
        <v>0</v>
      </c>
      <c r="T204" s="83">
        <v>8822.3419361864908</v>
      </c>
      <c r="U204" s="83">
        <v>16601.855527109059</v>
      </c>
      <c r="V204" s="83">
        <v>17923.725014212087</v>
      </c>
      <c r="W204" s="83">
        <v>17553.225274025492</v>
      </c>
      <c r="X204" s="83">
        <v>22086.715504292708</v>
      </c>
      <c r="Y204" s="83">
        <v>20743.296603354</v>
      </c>
      <c r="Z204" s="83">
        <v>20165.605095999999</v>
      </c>
      <c r="AA204" s="83">
        <v>21250.548000000003</v>
      </c>
      <c r="AB204" s="83">
        <v>21062</v>
      </c>
      <c r="AC204" s="73"/>
      <c r="AD204" s="74" t="s">
        <v>4</v>
      </c>
      <c r="AE204" s="83">
        <v>0</v>
      </c>
      <c r="AF204" s="83">
        <v>3</v>
      </c>
      <c r="AG204" s="83">
        <v>53</v>
      </c>
      <c r="AH204" s="83">
        <v>96</v>
      </c>
      <c r="AI204" s="83">
        <v>123</v>
      </c>
      <c r="AJ204" s="83">
        <v>150</v>
      </c>
      <c r="AK204" s="83">
        <v>157</v>
      </c>
      <c r="AL204" s="83">
        <v>145</v>
      </c>
      <c r="AM204" s="83">
        <v>137</v>
      </c>
      <c r="AN204" s="83">
        <v>175</v>
      </c>
      <c r="AO204" s="83">
        <v>155</v>
      </c>
      <c r="AP204" s="83">
        <v>0</v>
      </c>
      <c r="AQ204" s="73"/>
      <c r="AR204" s="81" t="s">
        <v>110</v>
      </c>
      <c r="AS204" s="82">
        <v>217783.46783549778</v>
      </c>
      <c r="AT204" s="82">
        <v>205165.06685159769</v>
      </c>
      <c r="AU204" s="82">
        <v>207888.05676563713</v>
      </c>
      <c r="AV204" s="82">
        <v>221298.8869167901</v>
      </c>
      <c r="AW204" s="82">
        <v>221775.20830039281</v>
      </c>
      <c r="AX204" s="82">
        <v>246004.00151015111</v>
      </c>
      <c r="AY204" s="82">
        <v>234819.44286105596</v>
      </c>
      <c r="AZ204" s="82">
        <v>248975.65900799999</v>
      </c>
      <c r="BA204" s="82">
        <v>272878.592</v>
      </c>
      <c r="BB204" s="82">
        <v>0</v>
      </c>
      <c r="BC204" s="73"/>
    </row>
    <row r="205" spans="1:55" x14ac:dyDescent="0.25">
      <c r="A205" s="72"/>
      <c r="B205" s="74" t="s">
        <v>6</v>
      </c>
      <c r="C205" s="83">
        <v>5059.5763442362368</v>
      </c>
      <c r="D205" s="83">
        <v>7140.8660469359875</v>
      </c>
      <c r="E205" s="83">
        <v>12429.869573010992</v>
      </c>
      <c r="F205" s="83">
        <v>19205.09809237875</v>
      </c>
      <c r="G205" s="83">
        <v>16995.286756430363</v>
      </c>
      <c r="H205" s="83">
        <v>14570.14885351482</v>
      </c>
      <c r="I205" s="83">
        <v>12047.833162611165</v>
      </c>
      <c r="J205" s="83">
        <v>8044.64066287475</v>
      </c>
      <c r="K205" s="83">
        <v>6560.8219377609976</v>
      </c>
      <c r="L205" s="83">
        <v>8453.5235329999996</v>
      </c>
      <c r="M205" s="83">
        <v>9207.1119999999974</v>
      </c>
      <c r="N205" s="83">
        <v>0</v>
      </c>
      <c r="O205" s="73"/>
      <c r="P205" s="74" t="s">
        <v>6</v>
      </c>
      <c r="Q205" s="83">
        <v>4813.0424486600477</v>
      </c>
      <c r="R205" s="83">
        <v>5227.9136838611921</v>
      </c>
      <c r="S205" s="83">
        <v>6062.4901192820325</v>
      </c>
      <c r="T205" s="83">
        <v>23939.154772150116</v>
      </c>
      <c r="U205" s="83">
        <v>19541.988306707772</v>
      </c>
      <c r="V205" s="83">
        <v>14175.952487885012</v>
      </c>
      <c r="W205" s="83">
        <v>13251.816110341028</v>
      </c>
      <c r="X205" s="83">
        <v>14909.99164910798</v>
      </c>
      <c r="Y205" s="83">
        <v>13529.867892501999</v>
      </c>
      <c r="Z205" s="83">
        <v>11934.134367999999</v>
      </c>
      <c r="AA205" s="83">
        <v>7522.1980000000012</v>
      </c>
      <c r="AB205" s="83">
        <v>7456</v>
      </c>
      <c r="AC205" s="73"/>
      <c r="AD205" s="74" t="s">
        <v>6</v>
      </c>
      <c r="AE205" s="83">
        <v>0</v>
      </c>
      <c r="AF205" s="83">
        <v>0</v>
      </c>
      <c r="AG205" s="83">
        <v>1</v>
      </c>
      <c r="AH205" s="83">
        <v>143</v>
      </c>
      <c r="AI205" s="83">
        <v>207</v>
      </c>
      <c r="AJ205" s="83">
        <v>179</v>
      </c>
      <c r="AK205" s="83">
        <v>132</v>
      </c>
      <c r="AL205" s="83">
        <v>92</v>
      </c>
      <c r="AM205" s="83">
        <v>73</v>
      </c>
      <c r="AN205" s="83">
        <v>109</v>
      </c>
      <c r="AO205" s="83">
        <v>116</v>
      </c>
      <c r="AP205" s="83">
        <v>0</v>
      </c>
      <c r="AQ205" s="73"/>
      <c r="AR205" s="73"/>
      <c r="AS205" s="73"/>
      <c r="AT205" s="73"/>
      <c r="AU205" s="73"/>
      <c r="AV205" s="73"/>
      <c r="AW205" s="73"/>
      <c r="AX205" s="73"/>
      <c r="AY205" s="73"/>
      <c r="AZ205" s="73"/>
      <c r="BA205" s="73"/>
      <c r="BB205" s="73"/>
      <c r="BC205" s="73"/>
    </row>
    <row r="206" spans="1:55" x14ac:dyDescent="0.25">
      <c r="A206" s="72"/>
      <c r="B206" s="74" t="s">
        <v>7</v>
      </c>
      <c r="C206" s="83">
        <v>52259.929809556386</v>
      </c>
      <c r="D206" s="83">
        <v>63167.16802410769</v>
      </c>
      <c r="E206" s="83">
        <v>61569.997273451219</v>
      </c>
      <c r="F206" s="83">
        <v>56544.730090349229</v>
      </c>
      <c r="G206" s="83">
        <v>48480.975511351731</v>
      </c>
      <c r="H206" s="83">
        <v>48766.974277185254</v>
      </c>
      <c r="I206" s="83">
        <v>50678.535030498577</v>
      </c>
      <c r="J206" s="83">
        <v>59905.895857482385</v>
      </c>
      <c r="K206" s="83">
        <v>68183.34060904599</v>
      </c>
      <c r="L206" s="83">
        <v>57602.102817999999</v>
      </c>
      <c r="M206" s="83">
        <v>58081.08</v>
      </c>
      <c r="N206" s="83">
        <v>0</v>
      </c>
      <c r="O206" s="73"/>
      <c r="P206" s="74" t="s">
        <v>7</v>
      </c>
      <c r="Q206" s="83">
        <v>60881.48294048557</v>
      </c>
      <c r="R206" s="83">
        <v>55950.030715211709</v>
      </c>
      <c r="S206" s="83">
        <v>61203.034661332458</v>
      </c>
      <c r="T206" s="83">
        <v>62150.098064199192</v>
      </c>
      <c r="U206" s="83">
        <v>61564.919761909689</v>
      </c>
      <c r="V206" s="83">
        <v>55943.324927581656</v>
      </c>
      <c r="W206" s="83">
        <v>48035.832478658085</v>
      </c>
      <c r="X206" s="83">
        <v>48438.397764926427</v>
      </c>
      <c r="Y206" s="83">
        <v>49935.72705003999</v>
      </c>
      <c r="Z206" s="83">
        <v>49708.794433999996</v>
      </c>
      <c r="AA206" s="83">
        <v>48792.692000000003</v>
      </c>
      <c r="AB206" s="83">
        <v>55430</v>
      </c>
      <c r="AC206" s="73"/>
      <c r="AD206" s="74" t="s">
        <v>7</v>
      </c>
      <c r="AE206" s="83">
        <v>446</v>
      </c>
      <c r="AF206" s="83">
        <v>516</v>
      </c>
      <c r="AG206" s="83">
        <v>510</v>
      </c>
      <c r="AH206" s="83">
        <v>473</v>
      </c>
      <c r="AI206" s="83">
        <v>439</v>
      </c>
      <c r="AJ206" s="83">
        <v>441</v>
      </c>
      <c r="AK206" s="83">
        <v>439</v>
      </c>
      <c r="AL206" s="83">
        <v>556</v>
      </c>
      <c r="AM206" s="83">
        <v>587</v>
      </c>
      <c r="AN206" s="83">
        <v>573</v>
      </c>
      <c r="AO206" s="83">
        <v>586</v>
      </c>
      <c r="AP206" s="83">
        <v>0</v>
      </c>
      <c r="AQ206" s="73"/>
      <c r="AR206" s="76" t="s">
        <v>152</v>
      </c>
      <c r="AS206" s="76"/>
      <c r="AT206" s="76"/>
      <c r="AU206" s="76"/>
      <c r="AV206" s="76"/>
      <c r="AW206" s="76"/>
      <c r="AX206" s="76"/>
      <c r="AY206" s="76"/>
      <c r="AZ206" s="76"/>
      <c r="BA206" s="76"/>
      <c r="BB206" s="76"/>
      <c r="BC206" s="73"/>
    </row>
    <row r="207" spans="1:55" x14ac:dyDescent="0.25">
      <c r="A207" s="72"/>
      <c r="B207" s="79" t="s">
        <v>8</v>
      </c>
      <c r="C207" s="84">
        <v>26649.938679457926</v>
      </c>
      <c r="D207" s="84">
        <v>24031.062958212318</v>
      </c>
      <c r="E207" s="84">
        <v>26060.978781281043</v>
      </c>
      <c r="F207" s="84">
        <v>29947.829805940037</v>
      </c>
      <c r="G207" s="84">
        <v>34685.910203484578</v>
      </c>
      <c r="H207" s="84">
        <v>35553.837691192522</v>
      </c>
      <c r="I207" s="84">
        <v>42165.815332076563</v>
      </c>
      <c r="J207" s="84">
        <v>39896.121543925598</v>
      </c>
      <c r="K207" s="84">
        <v>44472.145071431987</v>
      </c>
      <c r="L207" s="84">
        <v>45446.450711999998</v>
      </c>
      <c r="M207" s="84">
        <v>49754.458000000006</v>
      </c>
      <c r="N207" s="83">
        <v>0</v>
      </c>
      <c r="O207" s="73"/>
      <c r="P207" s="79" t="s">
        <v>8</v>
      </c>
      <c r="Q207" s="84">
        <v>23698.665146781117</v>
      </c>
      <c r="R207" s="84">
        <v>25593.883330703673</v>
      </c>
      <c r="S207" s="84">
        <v>26608.805884812235</v>
      </c>
      <c r="T207" s="84">
        <v>27683.008597464737</v>
      </c>
      <c r="U207" s="84">
        <v>32471.033734943128</v>
      </c>
      <c r="V207" s="84">
        <v>39136.198910702973</v>
      </c>
      <c r="W207" s="84">
        <v>39721.604175987166</v>
      </c>
      <c r="X207" s="84">
        <v>43280.267752061489</v>
      </c>
      <c r="Y207" s="84">
        <v>43106.249576779999</v>
      </c>
      <c r="Z207" s="84">
        <v>42244.609784</v>
      </c>
      <c r="AA207" s="84">
        <v>42273.94</v>
      </c>
      <c r="AB207" s="84">
        <v>46929</v>
      </c>
      <c r="AC207" s="73"/>
      <c r="AD207" s="79" t="s">
        <v>8</v>
      </c>
      <c r="AE207" s="84">
        <v>291</v>
      </c>
      <c r="AF207" s="84">
        <v>302</v>
      </c>
      <c r="AG207" s="84">
        <v>313</v>
      </c>
      <c r="AH207" s="84">
        <v>337</v>
      </c>
      <c r="AI207" s="84">
        <v>373</v>
      </c>
      <c r="AJ207" s="84">
        <v>384</v>
      </c>
      <c r="AK207" s="84">
        <v>414</v>
      </c>
      <c r="AL207" s="84">
        <v>401</v>
      </c>
      <c r="AM207" s="84">
        <v>427</v>
      </c>
      <c r="AN207" s="84">
        <v>432</v>
      </c>
      <c r="AO207" s="84">
        <v>464</v>
      </c>
      <c r="AP207" s="84">
        <v>0</v>
      </c>
      <c r="AQ207" s="73"/>
      <c r="AR207" s="78"/>
      <c r="AS207" s="78">
        <v>2011</v>
      </c>
      <c r="AT207" s="78">
        <v>2012</v>
      </c>
      <c r="AU207" s="78">
        <v>2013</v>
      </c>
      <c r="AV207" s="78">
        <v>2014</v>
      </c>
      <c r="AW207" s="78">
        <v>2015</v>
      </c>
      <c r="AX207" s="78">
        <v>2016</v>
      </c>
      <c r="AY207" s="78">
        <v>2017</v>
      </c>
      <c r="AZ207" s="78">
        <v>2018</v>
      </c>
      <c r="BA207" s="78">
        <v>2019</v>
      </c>
      <c r="BB207" s="78">
        <v>2020</v>
      </c>
      <c r="BC207" s="73"/>
    </row>
    <row r="208" spans="1:55" x14ac:dyDescent="0.25">
      <c r="A208" s="72"/>
      <c r="B208" s="79" t="s">
        <v>5</v>
      </c>
      <c r="C208" s="84">
        <v>9039.7847446427077</v>
      </c>
      <c r="D208" s="84">
        <v>9246.9648905406011</v>
      </c>
      <c r="E208" s="84">
        <v>11064.866025776542</v>
      </c>
      <c r="F208" s="84">
        <v>14061.852791376645</v>
      </c>
      <c r="G208" s="84">
        <v>12627.493348276506</v>
      </c>
      <c r="H208" s="84">
        <v>11689.259485232065</v>
      </c>
      <c r="I208" s="84">
        <v>18724.621788697139</v>
      </c>
      <c r="J208" s="84">
        <v>17702.809922334185</v>
      </c>
      <c r="K208" s="84">
        <v>23607.484571138</v>
      </c>
      <c r="L208" s="84">
        <v>23814.762035999993</v>
      </c>
      <c r="M208" s="82">
        <v>23489.806000000004</v>
      </c>
      <c r="N208" s="82">
        <v>0</v>
      </c>
      <c r="O208" s="73"/>
      <c r="P208" s="79" t="s">
        <v>5</v>
      </c>
      <c r="Q208" s="84">
        <v>13571.25294708629</v>
      </c>
      <c r="R208" s="84">
        <v>13862.116736810407</v>
      </c>
      <c r="S208" s="84">
        <v>14928.623280075033</v>
      </c>
      <c r="T208" s="84">
        <v>11257.428342437039</v>
      </c>
      <c r="U208" s="84">
        <v>13060.267700529945</v>
      </c>
      <c r="V208" s="84">
        <v>12806.614316304878</v>
      </c>
      <c r="W208" s="84">
        <v>17407.7868780604</v>
      </c>
      <c r="X208" s="84">
        <v>13177.524226905785</v>
      </c>
      <c r="Y208" s="84">
        <v>10150.4350168</v>
      </c>
      <c r="Z208" s="84">
        <v>12063.620582000003</v>
      </c>
      <c r="AA208" s="84">
        <v>17469.13</v>
      </c>
      <c r="AB208" s="84">
        <v>23875</v>
      </c>
      <c r="AC208" s="73"/>
      <c r="AD208" s="79" t="s">
        <v>5</v>
      </c>
      <c r="AE208" s="84">
        <v>2853</v>
      </c>
      <c r="AF208" s="84">
        <v>2834</v>
      </c>
      <c r="AG208" s="84">
        <v>2848</v>
      </c>
      <c r="AH208" s="84">
        <v>2813</v>
      </c>
      <c r="AI208" s="84">
        <v>2771</v>
      </c>
      <c r="AJ208" s="84">
        <v>2689</v>
      </c>
      <c r="AK208" s="84">
        <v>2692</v>
      </c>
      <c r="AL208" s="84">
        <v>2955</v>
      </c>
      <c r="AM208" s="84">
        <v>2905</v>
      </c>
      <c r="AN208" s="84">
        <v>2899</v>
      </c>
      <c r="AO208" s="84">
        <v>3041</v>
      </c>
      <c r="AP208" s="84">
        <v>0</v>
      </c>
      <c r="AQ208" s="73"/>
      <c r="AR208" s="81" t="s">
        <v>111</v>
      </c>
      <c r="AS208" s="82">
        <v>1281043.0161626723</v>
      </c>
      <c r="AT208" s="82">
        <v>1519319.9706837742</v>
      </c>
      <c r="AU208" s="82">
        <v>1605710.6912593737</v>
      </c>
      <c r="AV208" s="82">
        <v>1672595.1938303919</v>
      </c>
      <c r="AW208" s="82">
        <v>1680404.8017295005</v>
      </c>
      <c r="AX208" s="82">
        <v>1925426.9221643151</v>
      </c>
      <c r="AY208" s="82">
        <v>2019122.9181112314</v>
      </c>
      <c r="AZ208" s="82">
        <v>2041403.3694720003</v>
      </c>
      <c r="BA208" s="82">
        <v>2121415.6800000002</v>
      </c>
      <c r="BB208" s="82">
        <v>0</v>
      </c>
      <c r="BC208" s="73"/>
    </row>
    <row r="209" spans="1:55" x14ac:dyDescent="0.25">
      <c r="A209" s="72"/>
      <c r="B209" s="74" t="s">
        <v>157</v>
      </c>
      <c r="C209" s="83">
        <v>29025.924741087136</v>
      </c>
      <c r="D209" s="83">
        <v>30240.691453175343</v>
      </c>
      <c r="E209" s="83">
        <v>32330.44068229042</v>
      </c>
      <c r="F209" s="83">
        <v>31245.494277669455</v>
      </c>
      <c r="G209" s="83">
        <v>30905.554382344293</v>
      </c>
      <c r="H209" s="83">
        <v>36050.943727495607</v>
      </c>
      <c r="I209" s="83">
        <v>39457.02520722679</v>
      </c>
      <c r="J209" s="83">
        <v>38192.827795931473</v>
      </c>
      <c r="K209" s="83">
        <v>39526.014617049994</v>
      </c>
      <c r="L209" s="83">
        <v>42134.385982</v>
      </c>
      <c r="M209" s="83">
        <v>33766.01</v>
      </c>
      <c r="N209" s="83">
        <v>0</v>
      </c>
      <c r="O209" s="73"/>
      <c r="P209" s="74" t="s">
        <v>157</v>
      </c>
      <c r="Q209" s="83">
        <v>27539.212721064217</v>
      </c>
      <c r="R209" s="83">
        <v>28705.392911455961</v>
      </c>
      <c r="S209" s="83">
        <v>29943.662299653988</v>
      </c>
      <c r="T209" s="83">
        <v>29987.56035261865</v>
      </c>
      <c r="U209" s="83">
        <v>29063.25964384574</v>
      </c>
      <c r="V209" s="83">
        <v>33612.507802051034</v>
      </c>
      <c r="W209" s="83">
        <v>33608.618010989136</v>
      </c>
      <c r="X209" s="83">
        <v>37948.217758340754</v>
      </c>
      <c r="Y209" s="83">
        <v>36537.152827863996</v>
      </c>
      <c r="Z209" s="83">
        <v>36369.574123999999</v>
      </c>
      <c r="AA209" s="83">
        <v>35901.067999999999</v>
      </c>
      <c r="AB209" s="83">
        <v>34806</v>
      </c>
      <c r="AC209" s="73"/>
      <c r="AD209" s="74" t="s">
        <v>117</v>
      </c>
      <c r="AE209" s="83">
        <v>25336.853999999999</v>
      </c>
      <c r="AF209" s="83">
        <v>25241.58</v>
      </c>
      <c r="AG209" s="83">
        <v>25330.935000000001</v>
      </c>
      <c r="AH209" s="83">
        <v>25321.616000000002</v>
      </c>
      <c r="AI209" s="83">
        <v>25547.626</v>
      </c>
      <c r="AJ209" s="83">
        <v>25499</v>
      </c>
      <c r="AK209" s="83">
        <v>25740.99</v>
      </c>
      <c r="AL209" s="83">
        <v>25708.921999999999</v>
      </c>
      <c r="AM209" s="83">
        <v>25911.727999999999</v>
      </c>
      <c r="AN209" s="83">
        <v>26314.375</v>
      </c>
      <c r="AO209" s="83">
        <v>26985.593999999997</v>
      </c>
      <c r="AP209" s="83">
        <v>0</v>
      </c>
      <c r="AQ209" s="73"/>
      <c r="AR209" s="81" t="s">
        <v>13</v>
      </c>
      <c r="AS209" s="82">
        <v>5341.3643658571546</v>
      </c>
      <c r="AT209" s="82">
        <v>5070.1503742375244</v>
      </c>
      <c r="AU209" s="82">
        <v>5217.2072514585507</v>
      </c>
      <c r="AV209" s="82">
        <v>5276.7055886680191</v>
      </c>
      <c r="AW209" s="82">
        <v>6045.3626594151983</v>
      </c>
      <c r="AX209" s="82">
        <v>5865.1469882818556</v>
      </c>
      <c r="AY209" s="82">
        <v>5794.8200478719991</v>
      </c>
      <c r="AZ209" s="82">
        <v>6344.2575359999992</v>
      </c>
      <c r="BA209" s="82">
        <v>6897.6639999999998</v>
      </c>
      <c r="BB209" s="82">
        <v>0</v>
      </c>
      <c r="BC209" s="73"/>
    </row>
    <row r="210" spans="1:55" x14ac:dyDescent="0.25">
      <c r="A210" s="72"/>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81" t="s">
        <v>14</v>
      </c>
      <c r="AS210" s="82">
        <v>0</v>
      </c>
      <c r="AT210" s="82">
        <v>0</v>
      </c>
      <c r="AU210" s="82">
        <v>0</v>
      </c>
      <c r="AV210" s="82">
        <v>0</v>
      </c>
      <c r="AW210" s="82">
        <v>0</v>
      </c>
      <c r="AX210" s="82">
        <v>3154.0214925987834</v>
      </c>
      <c r="AY210" s="82">
        <v>3778.8176609279994</v>
      </c>
      <c r="AZ210" s="82">
        <v>4641.5554559999991</v>
      </c>
      <c r="BA210" s="82">
        <v>4796.4160000000002</v>
      </c>
      <c r="BB210" s="82">
        <v>0</v>
      </c>
      <c r="BC210" s="73"/>
    </row>
    <row r="211" spans="1:55" x14ac:dyDescent="0.25">
      <c r="A211" s="72"/>
      <c r="B211" s="75" t="s">
        <v>113</v>
      </c>
      <c r="C211" s="75"/>
      <c r="D211" s="75"/>
      <c r="E211" s="75"/>
      <c r="F211" s="75"/>
      <c r="G211" s="75"/>
      <c r="H211" s="75"/>
      <c r="I211" s="75"/>
      <c r="J211" s="75"/>
      <c r="K211" s="75"/>
      <c r="L211" s="75"/>
      <c r="M211" s="75"/>
      <c r="N211" s="75"/>
      <c r="O211" s="73"/>
      <c r="P211" s="75" t="s">
        <v>114</v>
      </c>
      <c r="Q211" s="75"/>
      <c r="R211" s="75"/>
      <c r="S211" s="75"/>
      <c r="T211" s="75"/>
      <c r="U211" s="75"/>
      <c r="V211" s="75"/>
      <c r="W211" s="75"/>
      <c r="X211" s="75"/>
      <c r="Y211" s="75"/>
      <c r="Z211" s="75"/>
      <c r="AA211" s="75"/>
      <c r="AB211" s="75"/>
      <c r="AC211" s="73"/>
      <c r="AD211" s="75" t="s">
        <v>145</v>
      </c>
      <c r="AE211" s="75"/>
      <c r="AF211" s="75"/>
      <c r="AG211" s="75"/>
      <c r="AH211" s="75"/>
      <c r="AI211" s="75"/>
      <c r="AJ211" s="75"/>
      <c r="AK211" s="75"/>
      <c r="AL211" s="75"/>
      <c r="AM211" s="75"/>
      <c r="AN211" s="75"/>
      <c r="AO211" s="75"/>
      <c r="AP211" s="75"/>
      <c r="AQ211" s="73"/>
      <c r="AR211" s="81" t="s">
        <v>15</v>
      </c>
      <c r="AS211" s="82">
        <v>6520.2201731654695</v>
      </c>
      <c r="AT211" s="82">
        <v>8279.3212407174051</v>
      </c>
      <c r="AU211" s="82">
        <v>10327.940885540396</v>
      </c>
      <c r="AV211" s="82">
        <v>10107.974991279647</v>
      </c>
      <c r="AW211" s="82">
        <v>11736.462270812015</v>
      </c>
      <c r="AX211" s="82">
        <v>17243.91914205081</v>
      </c>
      <c r="AY211" s="82">
        <v>17216.72368128</v>
      </c>
      <c r="AZ211" s="82">
        <v>10719.212544</v>
      </c>
      <c r="BA211" s="82">
        <v>14668.800000000001</v>
      </c>
      <c r="BB211" s="82">
        <v>0</v>
      </c>
      <c r="BC211" s="73"/>
    </row>
    <row r="212" spans="1:55" x14ac:dyDescent="0.25">
      <c r="A212" s="72"/>
      <c r="B212" s="77" t="s">
        <v>23</v>
      </c>
      <c r="C212" s="77">
        <v>2013</v>
      </c>
      <c r="D212" s="77">
        <v>2014</v>
      </c>
      <c r="E212" s="77">
        <v>2015</v>
      </c>
      <c r="F212" s="77">
        <v>2016</v>
      </c>
      <c r="G212" s="77">
        <v>2017</v>
      </c>
      <c r="H212" s="77">
        <v>2018</v>
      </c>
      <c r="I212" s="77">
        <v>2019</v>
      </c>
      <c r="J212" s="77">
        <v>2020</v>
      </c>
      <c r="K212" s="77">
        <v>2021</v>
      </c>
      <c r="L212" s="77">
        <v>2022</v>
      </c>
      <c r="M212" s="77">
        <v>2023</v>
      </c>
      <c r="N212" s="77">
        <v>2024</v>
      </c>
      <c r="O212" s="73"/>
      <c r="P212" s="77" t="s">
        <v>23</v>
      </c>
      <c r="Q212" s="77">
        <v>2013</v>
      </c>
      <c r="R212" s="77">
        <v>2014</v>
      </c>
      <c r="S212" s="77">
        <v>2015</v>
      </c>
      <c r="T212" s="77">
        <v>2016</v>
      </c>
      <c r="U212" s="77">
        <v>2017</v>
      </c>
      <c r="V212" s="77">
        <v>2018</v>
      </c>
      <c r="W212" s="77">
        <v>2019</v>
      </c>
      <c r="X212" s="77">
        <v>2020</v>
      </c>
      <c r="Y212" s="77">
        <v>2021</v>
      </c>
      <c r="Z212" s="77">
        <v>2022</v>
      </c>
      <c r="AA212" s="77">
        <v>2023</v>
      </c>
      <c r="AB212" s="77">
        <v>2024</v>
      </c>
      <c r="AC212" s="73"/>
      <c r="AD212" s="77" t="s">
        <v>23</v>
      </c>
      <c r="AE212" s="77">
        <v>2013</v>
      </c>
      <c r="AF212" s="77">
        <v>2014</v>
      </c>
      <c r="AG212" s="77">
        <v>2015</v>
      </c>
      <c r="AH212" s="77">
        <v>2016</v>
      </c>
      <c r="AI212" s="77">
        <v>2017</v>
      </c>
      <c r="AJ212" s="77">
        <v>2018</v>
      </c>
      <c r="AK212" s="77">
        <v>2019</v>
      </c>
      <c r="AL212" s="77">
        <v>2020</v>
      </c>
      <c r="AM212" s="77">
        <v>2021</v>
      </c>
      <c r="AN212" s="77">
        <v>2022</v>
      </c>
      <c r="AO212" s="77">
        <v>2023</v>
      </c>
      <c r="AP212" s="77">
        <v>2024</v>
      </c>
      <c r="AQ212" s="73"/>
      <c r="AR212" s="81" t="s">
        <v>16</v>
      </c>
      <c r="AS212" s="82">
        <v>19684.68959656818</v>
      </c>
      <c r="AT212" s="82">
        <v>18545.272065446166</v>
      </c>
      <c r="AU212" s="82">
        <v>17493.054947532772</v>
      </c>
      <c r="AV212" s="82">
        <v>16191.550098114329</v>
      </c>
      <c r="AW212" s="82">
        <v>17289.126783444724</v>
      </c>
      <c r="AX212" s="82">
        <v>8940.6941901649898</v>
      </c>
      <c r="AY212" s="82">
        <v>9232.8900526079979</v>
      </c>
      <c r="AZ212" s="82">
        <v>9653.8521599999985</v>
      </c>
      <c r="BA212" s="82">
        <v>15528.960000000001</v>
      </c>
      <c r="BB212" s="82">
        <v>0</v>
      </c>
      <c r="BC212" s="73"/>
    </row>
    <row r="213" spans="1:55" x14ac:dyDescent="0.25">
      <c r="A213" s="72"/>
      <c r="B213" s="79" t="s">
        <v>9</v>
      </c>
      <c r="C213" s="80">
        <v>1738339.2808528894</v>
      </c>
      <c r="D213" s="80">
        <v>1702823.8022121429</v>
      </c>
      <c r="E213" s="80">
        <v>1699193.9029886657</v>
      </c>
      <c r="F213" s="80">
        <v>1766876.2264106297</v>
      </c>
      <c r="G213" s="80">
        <v>1737610.2271781506</v>
      </c>
      <c r="H213" s="80">
        <v>1709234.278549721</v>
      </c>
      <c r="I213" s="80">
        <v>1775679.3293031964</v>
      </c>
      <c r="J213" s="80">
        <v>1874742.9430573685</v>
      </c>
      <c r="K213" s="80">
        <v>2161076.1606354956</v>
      </c>
      <c r="L213" s="80">
        <v>2089513.6846479997</v>
      </c>
      <c r="M213" s="80">
        <v>2146223.0299999998</v>
      </c>
      <c r="N213" s="80">
        <v>0</v>
      </c>
      <c r="O213" s="73"/>
      <c r="P213" s="79" t="s">
        <v>9</v>
      </c>
      <c r="Q213" s="80">
        <v>1802446.8537903586</v>
      </c>
      <c r="R213" s="80">
        <v>1775791.2103167051</v>
      </c>
      <c r="S213" s="80">
        <v>1719226.5319533842</v>
      </c>
      <c r="T213" s="80">
        <v>1888798.5913314656</v>
      </c>
      <c r="U213" s="80">
        <v>1774944.9661402432</v>
      </c>
      <c r="V213" s="80">
        <v>1768210.2410040349</v>
      </c>
      <c r="W213" s="80">
        <v>1752256.5442360358</v>
      </c>
      <c r="X213" s="80">
        <v>1786007.8467603517</v>
      </c>
      <c r="Y213" s="80">
        <v>2247834.7973252861</v>
      </c>
      <c r="Z213" s="80">
        <v>2189123.8976360001</v>
      </c>
      <c r="AA213" s="80">
        <v>2054939.662</v>
      </c>
      <c r="AB213" s="80">
        <v>2188735</v>
      </c>
      <c r="AC213" s="73"/>
      <c r="AD213" s="79" t="s">
        <v>9</v>
      </c>
      <c r="AE213" s="80">
        <v>15097</v>
      </c>
      <c r="AF213" s="80">
        <v>14592</v>
      </c>
      <c r="AG213" s="80">
        <v>14356</v>
      </c>
      <c r="AH213" s="80">
        <v>14175</v>
      </c>
      <c r="AI213" s="80">
        <v>13946</v>
      </c>
      <c r="AJ213" s="80">
        <v>13685</v>
      </c>
      <c r="AK213" s="80">
        <v>13518</v>
      </c>
      <c r="AL213" s="80">
        <v>14444</v>
      </c>
      <c r="AM213" s="80">
        <v>13991</v>
      </c>
      <c r="AN213" s="80">
        <v>14204</v>
      </c>
      <c r="AO213" s="80">
        <v>14507</v>
      </c>
      <c r="AP213" s="80">
        <v>0</v>
      </c>
      <c r="AQ213" s="73"/>
      <c r="AR213" s="81" t="s">
        <v>17</v>
      </c>
      <c r="AS213" s="82">
        <v>825.31498014112253</v>
      </c>
      <c r="AT213" s="82">
        <v>2455.2704089576227</v>
      </c>
      <c r="AU213" s="82">
        <v>2355.8688813245699</v>
      </c>
      <c r="AV213" s="82">
        <v>2439.3986665668872</v>
      </c>
      <c r="AW213" s="82">
        <v>4501.8658102028066</v>
      </c>
      <c r="AX213" s="82">
        <v>7394.8581620951018</v>
      </c>
      <c r="AY213" s="82">
        <v>11828.057960447999</v>
      </c>
      <c r="AZ213" s="82">
        <v>12715.59168</v>
      </c>
      <c r="BA213" s="82">
        <v>14489.6</v>
      </c>
      <c r="BB213" s="82">
        <v>0</v>
      </c>
      <c r="BC213" s="73"/>
    </row>
    <row r="214" spans="1:55" x14ac:dyDescent="0.25">
      <c r="A214" s="72"/>
      <c r="B214" s="74" t="s">
        <v>10</v>
      </c>
      <c r="C214" s="83">
        <v>1290211.3025451475</v>
      </c>
      <c r="D214" s="83">
        <v>1231618.5882440768</v>
      </c>
      <c r="E214" s="83">
        <v>1258371.2106105164</v>
      </c>
      <c r="F214" s="83">
        <v>1336434.4034078172</v>
      </c>
      <c r="G214" s="83">
        <v>1300723.340640499</v>
      </c>
      <c r="H214" s="83">
        <v>1217118.6054405551</v>
      </c>
      <c r="I214" s="83">
        <v>1261564.8900191525</v>
      </c>
      <c r="J214" s="83">
        <v>1296125.7535872594</v>
      </c>
      <c r="K214" s="83">
        <v>1543771.9385480336</v>
      </c>
      <c r="L214" s="83">
        <v>1463647.4199489998</v>
      </c>
      <c r="M214" s="83">
        <v>1518527.4399999997</v>
      </c>
      <c r="N214" s="83">
        <v>0</v>
      </c>
      <c r="O214" s="73"/>
      <c r="P214" s="74" t="s">
        <v>10</v>
      </c>
      <c r="Q214" s="83">
        <v>1314198.1120038901</v>
      </c>
      <c r="R214" s="83">
        <v>1337128.2163271562</v>
      </c>
      <c r="S214" s="83">
        <v>1285562.2273261973</v>
      </c>
      <c r="T214" s="83">
        <v>725721.64655549289</v>
      </c>
      <c r="U214" s="83">
        <v>1371343.775128548</v>
      </c>
      <c r="V214" s="83">
        <v>1295365.1886327071</v>
      </c>
      <c r="W214" s="83">
        <v>1268016.1462269675</v>
      </c>
      <c r="X214" s="83">
        <v>1253689.2782584466</v>
      </c>
      <c r="Y214" s="83">
        <v>1675856.680820452</v>
      </c>
      <c r="Z214" s="83">
        <v>1561122.1805400001</v>
      </c>
      <c r="AA214" s="83">
        <v>1451786.298</v>
      </c>
      <c r="AB214" s="83">
        <v>1554216</v>
      </c>
      <c r="AC214" s="73"/>
      <c r="AD214" s="74" t="s">
        <v>10</v>
      </c>
      <c r="AE214" s="83">
        <v>15097</v>
      </c>
      <c r="AF214" s="83">
        <v>14592</v>
      </c>
      <c r="AG214" s="83">
        <v>14356</v>
      </c>
      <c r="AH214" s="83">
        <v>14175</v>
      </c>
      <c r="AI214" s="83">
        <v>13946</v>
      </c>
      <c r="AJ214" s="83">
        <v>13685</v>
      </c>
      <c r="AK214" s="83">
        <v>13518</v>
      </c>
      <c r="AL214" s="83">
        <v>14444</v>
      </c>
      <c r="AM214" s="83">
        <v>13991</v>
      </c>
      <c r="AN214" s="83">
        <v>14204</v>
      </c>
      <c r="AO214" s="83">
        <v>14507</v>
      </c>
      <c r="AP214" s="83">
        <v>0</v>
      </c>
      <c r="AQ214" s="73"/>
      <c r="AR214" s="81" t="s">
        <v>18</v>
      </c>
      <c r="AS214" s="82">
        <v>271.24115920368359</v>
      </c>
      <c r="AT214" s="82">
        <v>32826.365416948873</v>
      </c>
      <c r="AU214" s="82">
        <v>32487.902598932113</v>
      </c>
      <c r="AV214" s="82">
        <v>25914.880442377536</v>
      </c>
      <c r="AW214" s="82">
        <v>18945.987808022997</v>
      </c>
      <c r="AX214" s="82">
        <v>23911.008882029564</v>
      </c>
      <c r="AY214" s="82">
        <v>25154.139672575995</v>
      </c>
      <c r="AZ214" s="82">
        <v>25359.326207999999</v>
      </c>
      <c r="BA214" s="82">
        <v>23491.583999999999</v>
      </c>
      <c r="BB214" s="82">
        <v>0</v>
      </c>
      <c r="BC214" s="73"/>
    </row>
    <row r="215" spans="1:55" x14ac:dyDescent="0.25">
      <c r="A215" s="72"/>
      <c r="B215" s="79" t="s">
        <v>11</v>
      </c>
      <c r="C215" s="84">
        <v>448127.97830774199</v>
      </c>
      <c r="D215" s="84">
        <v>471205.21396806592</v>
      </c>
      <c r="E215" s="84">
        <v>440822.69237814948</v>
      </c>
      <c r="F215" s="84">
        <v>430441.82300281257</v>
      </c>
      <c r="G215" s="84">
        <v>436886.88653765147</v>
      </c>
      <c r="H215" s="84">
        <v>492115.67310916586</v>
      </c>
      <c r="I215" s="84">
        <v>514114.43928404385</v>
      </c>
      <c r="J215" s="84">
        <v>578617.18947010918</v>
      </c>
      <c r="K215" s="84">
        <v>617304.22208746185</v>
      </c>
      <c r="L215" s="84">
        <v>625866.26469900005</v>
      </c>
      <c r="M215" s="84">
        <v>627695.59</v>
      </c>
      <c r="N215" s="84">
        <v>0</v>
      </c>
      <c r="O215" s="73"/>
      <c r="P215" s="79" t="s">
        <v>11</v>
      </c>
      <c r="Q215" s="84">
        <v>488248.74178646866</v>
      </c>
      <c r="R215" s="84">
        <v>438662.99398954894</v>
      </c>
      <c r="S215" s="84">
        <v>433664.30462718674</v>
      </c>
      <c r="T215" s="84">
        <v>1163076.9447759727</v>
      </c>
      <c r="U215" s="84">
        <v>403601.19101169531</v>
      </c>
      <c r="V215" s="84">
        <v>472845.05237132788</v>
      </c>
      <c r="W215" s="84">
        <v>484240.39800906839</v>
      </c>
      <c r="X215" s="84">
        <v>532318.56850190519</v>
      </c>
      <c r="Y215" s="84">
        <v>571978.11650483403</v>
      </c>
      <c r="Z215" s="84">
        <v>628001.71709600009</v>
      </c>
      <c r="AA215" s="84">
        <v>603153.36400000006</v>
      </c>
      <c r="AB215" s="84">
        <v>634519</v>
      </c>
      <c r="AC215" s="73"/>
      <c r="AD215" s="79" t="s">
        <v>11</v>
      </c>
      <c r="AE215" s="84">
        <v>15097</v>
      </c>
      <c r="AF215" s="84">
        <v>14592</v>
      </c>
      <c r="AG215" s="84">
        <v>14356</v>
      </c>
      <c r="AH215" s="84">
        <v>14175</v>
      </c>
      <c r="AI215" s="84">
        <v>13946</v>
      </c>
      <c r="AJ215" s="84">
        <v>13685</v>
      </c>
      <c r="AK215" s="84">
        <v>13518</v>
      </c>
      <c r="AL215" s="84">
        <v>14444</v>
      </c>
      <c r="AM215" s="84">
        <v>13991</v>
      </c>
      <c r="AN215" s="84">
        <v>14204</v>
      </c>
      <c r="AO215" s="84">
        <v>14507</v>
      </c>
      <c r="AP215" s="84">
        <v>0</v>
      </c>
      <c r="AQ215" s="73"/>
      <c r="AR215" s="81" t="s">
        <v>19</v>
      </c>
      <c r="AS215" s="82">
        <v>23093.750490662344</v>
      </c>
      <c r="AT215" s="82">
        <v>20205.890640799247</v>
      </c>
      <c r="AU215" s="82">
        <v>20292.750697080239</v>
      </c>
      <c r="AV215" s="82">
        <v>24659.258836025027</v>
      </c>
      <c r="AW215" s="82">
        <v>28189.528260933366</v>
      </c>
      <c r="AX215" s="82">
        <v>31392.941257110517</v>
      </c>
      <c r="AY215" s="82">
        <v>33488.215474175995</v>
      </c>
      <c r="AZ215" s="82">
        <v>34174.844927999999</v>
      </c>
      <c r="BA215" s="82">
        <v>36433.919999999998</v>
      </c>
      <c r="BB215" s="82">
        <v>0</v>
      </c>
      <c r="BC215" s="73"/>
    </row>
    <row r="216" spans="1:55" x14ac:dyDescent="0.25">
      <c r="A216" s="72"/>
      <c r="B216" s="74" t="s">
        <v>0</v>
      </c>
      <c r="C216" s="83">
        <v>364112.35529811145</v>
      </c>
      <c r="D216" s="83">
        <v>349095.47894334962</v>
      </c>
      <c r="E216" s="83">
        <v>338007.37548179581</v>
      </c>
      <c r="F216" s="83">
        <v>387722.00280612544</v>
      </c>
      <c r="G216" s="83">
        <v>358808.75106901163</v>
      </c>
      <c r="H216" s="83">
        <v>332140.32254635042</v>
      </c>
      <c r="I216" s="83">
        <v>301083.66313254181</v>
      </c>
      <c r="J216" s="83">
        <v>285060.45894460287</v>
      </c>
      <c r="K216" s="83">
        <v>250373.71938721996</v>
      </c>
      <c r="L216" s="83">
        <v>205850.97623999999</v>
      </c>
      <c r="M216" s="83">
        <v>176992.03599999999</v>
      </c>
      <c r="N216" s="83">
        <v>0</v>
      </c>
      <c r="O216" s="73"/>
      <c r="P216" s="74" t="s">
        <v>0</v>
      </c>
      <c r="Q216" s="83">
        <v>332253.7310680321</v>
      </c>
      <c r="R216" s="83">
        <v>350114.03351447557</v>
      </c>
      <c r="S216" s="83">
        <v>350782.05602665833</v>
      </c>
      <c r="T216" s="83">
        <v>-99978.739872346865</v>
      </c>
      <c r="U216" s="83">
        <v>382016.18736326601</v>
      </c>
      <c r="V216" s="83">
        <v>351625.48378406593</v>
      </c>
      <c r="W216" s="83">
        <v>311487.0248093293</v>
      </c>
      <c r="X216" s="83">
        <v>277842.21870689117</v>
      </c>
      <c r="Y216" s="83">
        <v>297313.96479914995</v>
      </c>
      <c r="Z216" s="83">
        <v>248753.71843399998</v>
      </c>
      <c r="AA216" s="83">
        <v>196049.17399999997</v>
      </c>
      <c r="AB216" s="83">
        <v>200278</v>
      </c>
      <c r="AC216" s="73"/>
      <c r="AD216" s="74" t="s">
        <v>0</v>
      </c>
      <c r="AE216" s="83">
        <v>3381</v>
      </c>
      <c r="AF216" s="83">
        <v>3503</v>
      </c>
      <c r="AG216" s="83">
        <v>3520</v>
      </c>
      <c r="AH216" s="83">
        <v>3324</v>
      </c>
      <c r="AI216" s="83">
        <v>3024</v>
      </c>
      <c r="AJ216" s="83">
        <v>2847</v>
      </c>
      <c r="AK216" s="83">
        <v>2648</v>
      </c>
      <c r="AL216" s="83">
        <v>2513</v>
      </c>
      <c r="AM216" s="83">
        <v>2232</v>
      </c>
      <c r="AN216" s="83">
        <v>1919</v>
      </c>
      <c r="AO216" s="83">
        <v>1721</v>
      </c>
      <c r="AP216" s="83">
        <v>0</v>
      </c>
      <c r="AQ216" s="73"/>
      <c r="AR216" s="81" t="s">
        <v>20</v>
      </c>
      <c r="AS216" s="82">
        <v>9982.6019788979611</v>
      </c>
      <c r="AT216" s="82">
        <v>8975.4905821230914</v>
      </c>
      <c r="AU216" s="82">
        <v>10202.414094527861</v>
      </c>
      <c r="AV216" s="82">
        <v>8551.7115918568215</v>
      </c>
      <c r="AW216" s="82">
        <v>7357.7709973048295</v>
      </c>
      <c r="AX216" s="82">
        <v>7205.6598721505252</v>
      </c>
      <c r="AY216" s="82">
        <v>5358.0722780159986</v>
      </c>
      <c r="AZ216" s="82">
        <v>5864.1684480000004</v>
      </c>
      <c r="BA216" s="82">
        <v>5276.6720000000005</v>
      </c>
      <c r="BB216" s="82">
        <v>0</v>
      </c>
      <c r="BC216" s="73"/>
    </row>
    <row r="217" spans="1:55" x14ac:dyDescent="0.25">
      <c r="A217" s="72"/>
      <c r="B217" s="74" t="s">
        <v>158</v>
      </c>
      <c r="C217" s="83">
        <v>325363.42154695117</v>
      </c>
      <c r="D217" s="83">
        <v>266832.17139263661</v>
      </c>
      <c r="E217" s="83">
        <v>249697.67073503029</v>
      </c>
      <c r="F217" s="83">
        <v>234587.87256114493</v>
      </c>
      <c r="G217" s="83">
        <v>220270.83709399836</v>
      </c>
      <c r="H217" s="83">
        <v>211832.28944881473</v>
      </c>
      <c r="I217" s="83">
        <v>198568.00245337313</v>
      </c>
      <c r="J217" s="83">
        <v>271412.78973719006</v>
      </c>
      <c r="K217" s="83">
        <v>221852.10029816598</v>
      </c>
      <c r="L217" s="83">
        <v>154826.98712000001</v>
      </c>
      <c r="M217" s="83">
        <v>165048.63200000001</v>
      </c>
      <c r="N217" s="83">
        <v>0</v>
      </c>
      <c r="O217" s="73"/>
      <c r="P217" s="74" t="s">
        <v>158</v>
      </c>
      <c r="Q217" s="83">
        <v>325283.32931691618</v>
      </c>
      <c r="R217" s="83">
        <v>279002.25091023702</v>
      </c>
      <c r="S217" s="83">
        <v>279096.06188964547</v>
      </c>
      <c r="T217" s="83">
        <v>706.98767352569303</v>
      </c>
      <c r="U217" s="83">
        <v>234747.69280764752</v>
      </c>
      <c r="V217" s="83">
        <v>232057.23749424037</v>
      </c>
      <c r="W217" s="83">
        <v>191197.75166413604</v>
      </c>
      <c r="X217" s="83">
        <v>181226.8641805184</v>
      </c>
      <c r="Y217" s="83">
        <v>295495.71296135802</v>
      </c>
      <c r="Z217" s="83">
        <v>236071.56039999999</v>
      </c>
      <c r="AA217" s="83">
        <v>141430.66</v>
      </c>
      <c r="AB217" s="83">
        <v>181896</v>
      </c>
      <c r="AC217" s="73"/>
      <c r="AD217" s="74" t="s">
        <v>158</v>
      </c>
      <c r="AE217" s="83">
        <v>2179</v>
      </c>
      <c r="AF217" s="83">
        <v>1716</v>
      </c>
      <c r="AG217" s="83">
        <v>1639</v>
      </c>
      <c r="AH217" s="83">
        <v>1538</v>
      </c>
      <c r="AI217" s="83">
        <v>1488</v>
      </c>
      <c r="AJ217" s="83">
        <v>1478</v>
      </c>
      <c r="AK217" s="83">
        <v>1385</v>
      </c>
      <c r="AL217" s="83">
        <v>1919</v>
      </c>
      <c r="AM217" s="83">
        <v>1466</v>
      </c>
      <c r="AN217" s="83">
        <v>1010</v>
      </c>
      <c r="AO217" s="83">
        <v>1123</v>
      </c>
      <c r="AP217" s="83">
        <v>0</v>
      </c>
      <c r="AQ217" s="73"/>
      <c r="AR217" s="81" t="s">
        <v>21</v>
      </c>
      <c r="AS217" s="82">
        <v>0</v>
      </c>
      <c r="AT217" s="82">
        <v>0</v>
      </c>
      <c r="AU217" s="82">
        <v>0</v>
      </c>
      <c r="AV217" s="82">
        <v>0</v>
      </c>
      <c r="AW217" s="82">
        <v>0</v>
      </c>
      <c r="AX217" s="82">
        <v>0</v>
      </c>
      <c r="AY217" s="82">
        <v>0</v>
      </c>
      <c r="AZ217" s="82">
        <v>0</v>
      </c>
      <c r="BA217" s="82">
        <v>0</v>
      </c>
      <c r="BB217" s="82">
        <v>0</v>
      </c>
      <c r="BC217" s="73"/>
    </row>
    <row r="218" spans="1:55" x14ac:dyDescent="0.25">
      <c r="A218" s="72"/>
      <c r="B218" s="74" t="s">
        <v>159</v>
      </c>
      <c r="C218" s="83">
        <v>21915.674447683767</v>
      </c>
      <c r="D218" s="83">
        <v>11976.994745211312</v>
      </c>
      <c r="E218" s="83">
        <v>9990.0854797351858</v>
      </c>
      <c r="F218" s="83">
        <v>15333.770428475964</v>
      </c>
      <c r="G218" s="83">
        <v>15148.633648026156</v>
      </c>
      <c r="H218" s="83">
        <v>12615.737226575869</v>
      </c>
      <c r="I218" s="83">
        <v>12340.082014880634</v>
      </c>
      <c r="J218" s="83">
        <v>12597.416935922285</v>
      </c>
      <c r="K218" s="83">
        <v>11522.950360375999</v>
      </c>
      <c r="L218" s="83">
        <v>9961.8774059999996</v>
      </c>
      <c r="M218" s="83">
        <v>11952.782000000001</v>
      </c>
      <c r="N218" s="83">
        <v>0</v>
      </c>
      <c r="O218" s="73"/>
      <c r="P218" s="74" t="s">
        <v>159</v>
      </c>
      <c r="Q218" s="83">
        <v>47061.443503853348</v>
      </c>
      <c r="R218" s="83">
        <v>34680.221930886735</v>
      </c>
      <c r="S218" s="83">
        <v>18498.627876214785</v>
      </c>
      <c r="T218" s="83">
        <v>-4388.3649141085443</v>
      </c>
      <c r="U218" s="83">
        <v>18170.868693144912</v>
      </c>
      <c r="V218" s="83">
        <v>21209.857548931388</v>
      </c>
      <c r="W218" s="83">
        <v>18003.71841876012</v>
      </c>
      <c r="X218" s="83">
        <v>11405.784550961966</v>
      </c>
      <c r="Y218" s="83">
        <v>12250.030433861999</v>
      </c>
      <c r="Z218" s="83">
        <v>11663.390465999999</v>
      </c>
      <c r="AA218" s="83">
        <v>8822.6139999999996</v>
      </c>
      <c r="AB218" s="83">
        <v>11322</v>
      </c>
      <c r="AC218" s="73"/>
      <c r="AD218" s="74" t="s">
        <v>159</v>
      </c>
      <c r="AE218" s="83">
        <v>0</v>
      </c>
      <c r="AF218" s="83">
        <v>0</v>
      </c>
      <c r="AG218" s="83">
        <v>0</v>
      </c>
      <c r="AH218" s="83">
        <v>0</v>
      </c>
      <c r="AI218" s="83">
        <v>0</v>
      </c>
      <c r="AJ218" s="83">
        <v>0</v>
      </c>
      <c r="AK218" s="83">
        <v>0</v>
      </c>
      <c r="AL218" s="83">
        <v>0</v>
      </c>
      <c r="AM218" s="83">
        <v>0</v>
      </c>
      <c r="AN218" s="83">
        <v>0</v>
      </c>
      <c r="AO218" s="83">
        <v>0</v>
      </c>
      <c r="AP218" s="83">
        <v>0</v>
      </c>
      <c r="AQ218" s="73"/>
      <c r="AR218" s="81" t="s">
        <v>22</v>
      </c>
      <c r="AS218" s="82">
        <v>3392.8327905520587</v>
      </c>
      <c r="AT218" s="82">
        <v>3615.5526446337694</v>
      </c>
      <c r="AU218" s="82">
        <v>3671.6586371166945</v>
      </c>
      <c r="AV218" s="82">
        <v>3776.8125254458778</v>
      </c>
      <c r="AW218" s="82">
        <v>3606.9428489009897</v>
      </c>
      <c r="AX218" s="82">
        <v>4290.2862225500148</v>
      </c>
      <c r="AY218" s="82">
        <v>6136.6226503679991</v>
      </c>
      <c r="AZ218" s="82">
        <v>4858.1683199999998</v>
      </c>
      <c r="BA218" s="82">
        <v>5795.84</v>
      </c>
      <c r="BB218" s="82">
        <v>0</v>
      </c>
      <c r="BC218" s="73"/>
    </row>
    <row r="219" spans="1:55" x14ac:dyDescent="0.25">
      <c r="A219" s="72"/>
      <c r="B219" s="74" t="s">
        <v>1</v>
      </c>
      <c r="C219" s="83">
        <v>45410.91784458718</v>
      </c>
      <c r="D219" s="83">
        <v>39761.825613043082</v>
      </c>
      <c r="E219" s="83">
        <v>38906.252465456659</v>
      </c>
      <c r="F219" s="83">
        <v>48582.956596495926</v>
      </c>
      <c r="G219" s="83">
        <v>53466.067230061955</v>
      </c>
      <c r="H219" s="83">
        <v>55692.097420813741</v>
      </c>
      <c r="I219" s="83">
        <v>63813.611673638043</v>
      </c>
      <c r="J219" s="83">
        <v>71274.652283487958</v>
      </c>
      <c r="K219" s="83">
        <v>59985.761024825995</v>
      </c>
      <c r="L219" s="83">
        <v>51721.716487999998</v>
      </c>
      <c r="M219" s="83">
        <v>57248.522000000004</v>
      </c>
      <c r="N219" s="83">
        <v>0</v>
      </c>
      <c r="O219" s="73"/>
      <c r="P219" s="74" t="s">
        <v>1</v>
      </c>
      <c r="Q219" s="83">
        <v>47361.038501827679</v>
      </c>
      <c r="R219" s="83">
        <v>48276.499997370483</v>
      </c>
      <c r="S219" s="83">
        <v>40505.856488597863</v>
      </c>
      <c r="T219" s="83">
        <v>-6269.2642085308889</v>
      </c>
      <c r="U219" s="83">
        <v>48419.722745110084</v>
      </c>
      <c r="V219" s="83">
        <v>57286.26705933937</v>
      </c>
      <c r="W219" s="83">
        <v>53752.52188232357</v>
      </c>
      <c r="X219" s="83">
        <v>56299.58089960814</v>
      </c>
      <c r="Y219" s="83">
        <v>74984.132070301974</v>
      </c>
      <c r="Z219" s="83">
        <v>40771.035265999999</v>
      </c>
      <c r="AA219" s="83">
        <v>49839.902000000002</v>
      </c>
      <c r="AB219" s="83">
        <v>50730</v>
      </c>
      <c r="AC219" s="73"/>
      <c r="AD219" s="74" t="s">
        <v>1</v>
      </c>
      <c r="AE219" s="83">
        <v>271</v>
      </c>
      <c r="AF219" s="83">
        <v>242</v>
      </c>
      <c r="AG219" s="83">
        <v>244</v>
      </c>
      <c r="AH219" s="83">
        <v>295</v>
      </c>
      <c r="AI219" s="83">
        <v>320</v>
      </c>
      <c r="AJ219" s="83">
        <v>333</v>
      </c>
      <c r="AK219" s="83">
        <v>383</v>
      </c>
      <c r="AL219" s="83">
        <v>427</v>
      </c>
      <c r="AM219" s="83">
        <v>350</v>
      </c>
      <c r="AN219" s="83">
        <v>309</v>
      </c>
      <c r="AO219" s="83">
        <v>343</v>
      </c>
      <c r="AP219" s="83">
        <v>0</v>
      </c>
      <c r="AQ219" s="73"/>
      <c r="AR219" s="81" t="s">
        <v>23</v>
      </c>
      <c r="AS219" s="82">
        <v>67518.183937163092</v>
      </c>
      <c r="AT219" s="82">
        <v>52785.483835916501</v>
      </c>
      <c r="AU219" s="82">
        <v>59464.954917429932</v>
      </c>
      <c r="AV219" s="82">
        <v>57609.378296389994</v>
      </c>
      <c r="AW219" s="82">
        <v>57982.50557920531</v>
      </c>
      <c r="AX219" s="82">
        <v>58202.123944200175</v>
      </c>
      <c r="AY219" s="82">
        <v>53072.238661631985</v>
      </c>
      <c r="AZ219" s="82">
        <v>52791.054335999994</v>
      </c>
      <c r="BA219" s="82">
        <v>59310.080000000002</v>
      </c>
      <c r="BB219" s="82">
        <v>0</v>
      </c>
      <c r="BC219" s="73"/>
    </row>
    <row r="220" spans="1:55" x14ac:dyDescent="0.25">
      <c r="A220" s="72"/>
      <c r="B220" s="74" t="s">
        <v>2</v>
      </c>
      <c r="C220" s="83">
        <v>735970.00467292673</v>
      </c>
      <c r="D220" s="83">
        <v>703051.95496569434</v>
      </c>
      <c r="E220" s="83">
        <v>681569.45732905623</v>
      </c>
      <c r="F220" s="83">
        <v>662359.82683352777</v>
      </c>
      <c r="G220" s="83">
        <v>652771.90777496749</v>
      </c>
      <c r="H220" s="83">
        <v>649446.07071250677</v>
      </c>
      <c r="I220" s="83">
        <v>679691.25087911007</v>
      </c>
      <c r="J220" s="83">
        <v>714550.80237820931</v>
      </c>
      <c r="K220" s="83">
        <v>743565.70392306789</v>
      </c>
      <c r="L220" s="83">
        <v>757805.76089400006</v>
      </c>
      <c r="M220" s="83">
        <v>801550.16399999999</v>
      </c>
      <c r="N220" s="83">
        <v>0</v>
      </c>
      <c r="O220" s="73"/>
      <c r="P220" s="74" t="s">
        <v>2</v>
      </c>
      <c r="Q220" s="83">
        <v>747592.13811564806</v>
      </c>
      <c r="R220" s="83">
        <v>743425.12312909181</v>
      </c>
      <c r="S220" s="83">
        <v>733753.6098815992</v>
      </c>
      <c r="T220" s="83">
        <v>701400.19029944134</v>
      </c>
      <c r="U220" s="83">
        <v>680722.0161861527</v>
      </c>
      <c r="V220" s="83">
        <v>664168.54913504061</v>
      </c>
      <c r="W220" s="83">
        <v>671078.14209919632</v>
      </c>
      <c r="X220" s="83">
        <v>704963.88420768117</v>
      </c>
      <c r="Y220" s="83">
        <v>732314.16736857593</v>
      </c>
      <c r="Z220" s="83">
        <v>749248.96943000006</v>
      </c>
      <c r="AA220" s="83">
        <v>769852.52399999998</v>
      </c>
      <c r="AB220" s="83">
        <v>796241</v>
      </c>
      <c r="AC220" s="73"/>
      <c r="AD220" s="74" t="s">
        <v>2</v>
      </c>
      <c r="AE220" s="83">
        <v>6164</v>
      </c>
      <c r="AF220" s="83">
        <v>5826</v>
      </c>
      <c r="AG220" s="83">
        <v>5528</v>
      </c>
      <c r="AH220" s="83">
        <v>5299</v>
      </c>
      <c r="AI220" s="83">
        <v>5120</v>
      </c>
      <c r="AJ220" s="83">
        <v>4955</v>
      </c>
      <c r="AK220" s="83">
        <v>4998</v>
      </c>
      <c r="AL220" s="83">
        <v>5125</v>
      </c>
      <c r="AM220" s="83">
        <v>5262</v>
      </c>
      <c r="AN220" s="83">
        <v>5402</v>
      </c>
      <c r="AO220" s="83">
        <v>5504</v>
      </c>
      <c r="AP220" s="83">
        <v>0</v>
      </c>
      <c r="AQ220" s="73"/>
      <c r="AR220" s="81" t="s">
        <v>24</v>
      </c>
      <c r="AS220" s="82">
        <v>0</v>
      </c>
      <c r="AT220" s="82">
        <v>0</v>
      </c>
      <c r="AU220" s="82">
        <v>0</v>
      </c>
      <c r="AV220" s="82">
        <v>0</v>
      </c>
      <c r="AW220" s="82">
        <v>0</v>
      </c>
      <c r="AX220" s="82">
        <v>0</v>
      </c>
      <c r="AY220" s="82">
        <v>0</v>
      </c>
      <c r="AZ220" s="82">
        <v>0</v>
      </c>
      <c r="BA220" s="82">
        <v>0</v>
      </c>
      <c r="BB220" s="82">
        <v>0</v>
      </c>
      <c r="BC220" s="73"/>
    </row>
    <row r="221" spans="1:55" x14ac:dyDescent="0.25">
      <c r="A221" s="72"/>
      <c r="B221" s="74" t="s">
        <v>156</v>
      </c>
      <c r="C221" s="83">
        <v>0</v>
      </c>
      <c r="D221" s="83">
        <v>0</v>
      </c>
      <c r="E221" s="83">
        <v>0</v>
      </c>
      <c r="F221" s="83">
        <v>0</v>
      </c>
      <c r="G221" s="83">
        <v>0</v>
      </c>
      <c r="H221" s="83">
        <v>0</v>
      </c>
      <c r="I221" s="83">
        <v>0</v>
      </c>
      <c r="J221" s="83">
        <v>17403.218729505174</v>
      </c>
      <c r="K221" s="83">
        <v>51068.824524197997</v>
      </c>
      <c r="L221" s="83">
        <v>75313.890651999987</v>
      </c>
      <c r="M221" s="83">
        <v>102568.228</v>
      </c>
      <c r="N221" s="83">
        <v>0</v>
      </c>
      <c r="O221" s="73"/>
      <c r="P221" s="74" t="s">
        <v>156</v>
      </c>
      <c r="Q221" s="83">
        <v>0</v>
      </c>
      <c r="R221" s="83">
        <v>0</v>
      </c>
      <c r="S221" s="83">
        <v>0</v>
      </c>
      <c r="T221" s="83">
        <v>0</v>
      </c>
      <c r="U221" s="83">
        <v>0</v>
      </c>
      <c r="V221" s="83">
        <v>0</v>
      </c>
      <c r="W221" s="83">
        <v>0</v>
      </c>
      <c r="X221" s="83">
        <v>0</v>
      </c>
      <c r="Y221" s="83">
        <v>41669.742360271994</v>
      </c>
      <c r="Z221" s="83">
        <v>64565.464756000001</v>
      </c>
      <c r="AA221" s="83">
        <v>77179.898000000001</v>
      </c>
      <c r="AB221" s="83">
        <v>97796</v>
      </c>
      <c r="AC221" s="73"/>
      <c r="AD221" s="74" t="s">
        <v>156</v>
      </c>
      <c r="AE221" s="83">
        <v>0</v>
      </c>
      <c r="AF221" s="83">
        <v>0</v>
      </c>
      <c r="AG221" s="83">
        <v>0</v>
      </c>
      <c r="AH221" s="83">
        <v>0</v>
      </c>
      <c r="AI221" s="83">
        <v>0</v>
      </c>
      <c r="AJ221" s="83">
        <v>0</v>
      </c>
      <c r="AK221" s="83">
        <v>0</v>
      </c>
      <c r="AL221" s="83">
        <v>107</v>
      </c>
      <c r="AM221" s="83">
        <v>296</v>
      </c>
      <c r="AN221" s="83">
        <v>456</v>
      </c>
      <c r="AO221" s="83">
        <v>614</v>
      </c>
      <c r="AP221" s="83">
        <v>0</v>
      </c>
      <c r="AQ221" s="73"/>
      <c r="AR221" s="81" t="s">
        <v>25</v>
      </c>
      <c r="AS221" s="82">
        <v>7702.55343123281</v>
      </c>
      <c r="AT221" s="82">
        <v>7209.5976185574455</v>
      </c>
      <c r="AU221" s="82">
        <v>7509.1919623570975</v>
      </c>
      <c r="AV221" s="82">
        <v>7342.512615316643</v>
      </c>
      <c r="AW221" s="82">
        <v>9329.6536245825264</v>
      </c>
      <c r="AX221" s="82">
        <v>10179.082997074942</v>
      </c>
      <c r="AY221" s="82">
        <v>9472.3628636159974</v>
      </c>
      <c r="AZ221" s="82">
        <v>8796.7733759999992</v>
      </c>
      <c r="BA221" s="82">
        <v>13582.336000000001</v>
      </c>
      <c r="BB221" s="82">
        <v>0</v>
      </c>
      <c r="BC221" s="73"/>
    </row>
    <row r="222" spans="1:55" x14ac:dyDescent="0.25">
      <c r="A222" s="72"/>
      <c r="B222" s="74" t="s">
        <v>3</v>
      </c>
      <c r="C222" s="83">
        <v>828.70429264240329</v>
      </c>
      <c r="D222" s="83">
        <v>14391.819416959892</v>
      </c>
      <c r="E222" s="83">
        <v>30032.025436104472</v>
      </c>
      <c r="F222" s="83">
        <v>39597.431342455755</v>
      </c>
      <c r="G222" s="83">
        <v>41773.797607892171</v>
      </c>
      <c r="H222" s="83">
        <v>42566.811971762996</v>
      </c>
      <c r="I222" s="83">
        <v>43226.189297627061</v>
      </c>
      <c r="J222" s="83">
        <v>42794.413870057899</v>
      </c>
      <c r="K222" s="83">
        <v>44204.041190010015</v>
      </c>
      <c r="L222" s="83">
        <v>46669.613873999995</v>
      </c>
      <c r="M222" s="83">
        <v>49364.749999999993</v>
      </c>
      <c r="N222" s="83">
        <v>0</v>
      </c>
      <c r="O222" s="73"/>
      <c r="P222" s="74" t="s">
        <v>3</v>
      </c>
      <c r="Q222" s="83">
        <v>0</v>
      </c>
      <c r="R222" s="83">
        <v>9529.5881751497091</v>
      </c>
      <c r="S222" s="83">
        <v>34851.102605003354</v>
      </c>
      <c r="T222" s="83">
        <v>-11159.362310302828</v>
      </c>
      <c r="U222" s="83">
        <v>55418.440257123613</v>
      </c>
      <c r="V222" s="83">
        <v>39611.502050676965</v>
      </c>
      <c r="W222" s="83">
        <v>45249.406606276629</v>
      </c>
      <c r="X222" s="83">
        <v>32461.322878438725</v>
      </c>
      <c r="Y222" s="83">
        <v>38887.199195883994</v>
      </c>
      <c r="Z222" s="83">
        <v>30400.366672000004</v>
      </c>
      <c r="AA222" s="83">
        <v>37810.01200000001</v>
      </c>
      <c r="AB222" s="83">
        <v>41008</v>
      </c>
      <c r="AC222" s="73"/>
      <c r="AD222" s="74" t="s">
        <v>3</v>
      </c>
      <c r="AE222" s="83">
        <v>6</v>
      </c>
      <c r="AF222" s="83">
        <v>114</v>
      </c>
      <c r="AG222" s="83">
        <v>246</v>
      </c>
      <c r="AH222" s="83">
        <v>283</v>
      </c>
      <c r="AI222" s="83">
        <v>295</v>
      </c>
      <c r="AJ222" s="83">
        <v>298</v>
      </c>
      <c r="AK222" s="83">
        <v>299</v>
      </c>
      <c r="AL222" s="83">
        <v>296</v>
      </c>
      <c r="AM222" s="83">
        <v>309</v>
      </c>
      <c r="AN222" s="83">
        <v>338</v>
      </c>
      <c r="AO222" s="83">
        <v>363</v>
      </c>
      <c r="AP222" s="83">
        <v>0</v>
      </c>
      <c r="AQ222" s="73"/>
      <c r="AR222" s="81" t="s">
        <v>26</v>
      </c>
      <c r="AS222" s="82">
        <v>10512.333644522252</v>
      </c>
      <c r="AT222" s="82">
        <v>6074.2190015982487</v>
      </c>
      <c r="AU222" s="82">
        <v>3495.696974715192</v>
      </c>
      <c r="AV222" s="82">
        <v>3960.2924432755581</v>
      </c>
      <c r="AW222" s="82">
        <v>4714.4236390138367</v>
      </c>
      <c r="AX222" s="82">
        <v>4867.5560049377273</v>
      </c>
      <c r="AY222" s="82">
        <v>7764.4047974399991</v>
      </c>
      <c r="AZ222" s="82">
        <v>13024.889856</v>
      </c>
      <c r="BA222" s="82">
        <v>14340.096</v>
      </c>
      <c r="BB222" s="82">
        <v>0</v>
      </c>
      <c r="BC222" s="73"/>
    </row>
    <row r="223" spans="1:55" x14ac:dyDescent="0.25">
      <c r="A223" s="72"/>
      <c r="B223" s="74" t="s">
        <v>4</v>
      </c>
      <c r="C223" s="83">
        <v>0</v>
      </c>
      <c r="D223" s="83">
        <v>4203.5585475050084</v>
      </c>
      <c r="E223" s="83">
        <v>33991.57027771225</v>
      </c>
      <c r="F223" s="83">
        <v>43477.7013801578</v>
      </c>
      <c r="G223" s="83">
        <v>43510.66691218636</v>
      </c>
      <c r="H223" s="83">
        <v>45777.942543110243</v>
      </c>
      <c r="I223" s="83">
        <v>46782.684035436876</v>
      </c>
      <c r="J223" s="83">
        <v>35396.643329527426</v>
      </c>
      <c r="K223" s="83">
        <v>28306.473999023994</v>
      </c>
      <c r="L223" s="83">
        <v>39426.946961999995</v>
      </c>
      <c r="M223" s="83">
        <v>41827.964</v>
      </c>
      <c r="N223" s="83">
        <v>0</v>
      </c>
      <c r="O223" s="73"/>
      <c r="P223" s="74" t="s">
        <v>4</v>
      </c>
      <c r="Q223" s="83">
        <v>0</v>
      </c>
      <c r="R223" s="83">
        <v>0</v>
      </c>
      <c r="S223" s="83">
        <v>0</v>
      </c>
      <c r="T223" s="83">
        <v>-6886.2279847485561</v>
      </c>
      <c r="U223" s="83">
        <v>21811.874471085463</v>
      </c>
      <c r="V223" s="83">
        <v>39611.502050676965</v>
      </c>
      <c r="W223" s="83">
        <v>45245.976455428397</v>
      </c>
      <c r="X223" s="83">
        <v>46077.574282858164</v>
      </c>
      <c r="Y223" s="83">
        <v>45334.932047859991</v>
      </c>
      <c r="Z223" s="83">
        <v>35574.464561999994</v>
      </c>
      <c r="AA223" s="83">
        <v>32188.422000000006</v>
      </c>
      <c r="AB223" s="83">
        <v>39331</v>
      </c>
      <c r="AC223" s="73"/>
      <c r="AD223" s="74" t="s">
        <v>4</v>
      </c>
      <c r="AE223" s="83">
        <v>0</v>
      </c>
      <c r="AF223" s="83">
        <v>32</v>
      </c>
      <c r="AG223" s="83">
        <v>240</v>
      </c>
      <c r="AH223" s="83">
        <v>332</v>
      </c>
      <c r="AI223" s="83">
        <v>319</v>
      </c>
      <c r="AJ223" s="83">
        <v>340</v>
      </c>
      <c r="AK223" s="83">
        <v>344</v>
      </c>
      <c r="AL223" s="83">
        <v>258</v>
      </c>
      <c r="AM223" s="83">
        <v>215</v>
      </c>
      <c r="AN223" s="83">
        <v>304</v>
      </c>
      <c r="AO223" s="83">
        <v>331</v>
      </c>
      <c r="AP223" s="83">
        <v>0</v>
      </c>
      <c r="AQ223" s="73"/>
      <c r="AR223" s="81" t="s">
        <v>27</v>
      </c>
      <c r="AS223" s="82">
        <v>9105.1252373715124</v>
      </c>
      <c r="AT223" s="82">
        <v>10568.190197339032</v>
      </c>
      <c r="AU223" s="82">
        <v>8571.6865862846389</v>
      </c>
      <c r="AV223" s="82">
        <v>9182.8382971625251</v>
      </c>
      <c r="AW223" s="82">
        <v>1467.1940388699704</v>
      </c>
      <c r="AX223" s="82">
        <v>2535.9020794275839</v>
      </c>
      <c r="AY223" s="82">
        <v>4586.9065297919988</v>
      </c>
      <c r="AZ223" s="82">
        <v>7814.7256319999997</v>
      </c>
      <c r="BA223" s="82">
        <v>10976.255999999999</v>
      </c>
      <c r="BB223" s="82">
        <v>0</v>
      </c>
      <c r="BC223" s="73"/>
    </row>
    <row r="224" spans="1:55" x14ac:dyDescent="0.25">
      <c r="A224" s="72"/>
      <c r="B224" s="74" t="s">
        <v>6</v>
      </c>
      <c r="C224" s="83">
        <v>9308.2188593690698</v>
      </c>
      <c r="D224" s="83">
        <v>13675.758151762477</v>
      </c>
      <c r="E224" s="83">
        <v>25668.517440393174</v>
      </c>
      <c r="F224" s="83">
        <v>43113.04458012875</v>
      </c>
      <c r="G224" s="83">
        <v>41561.179832764938</v>
      </c>
      <c r="H224" s="83">
        <v>32070.606973658323</v>
      </c>
      <c r="I224" s="83">
        <v>23802.960119506428</v>
      </c>
      <c r="J224" s="83">
        <v>21373.082550587664</v>
      </c>
      <c r="K224" s="83">
        <v>18003.782456971996</v>
      </c>
      <c r="L224" s="83">
        <v>20170.420698999998</v>
      </c>
      <c r="M224" s="83">
        <v>20630.558000000005</v>
      </c>
      <c r="N224" s="83">
        <v>0</v>
      </c>
      <c r="O224" s="73"/>
      <c r="P224" s="74" t="s">
        <v>6</v>
      </c>
      <c r="Q224" s="83">
        <v>7259.6097880075213</v>
      </c>
      <c r="R224" s="83">
        <v>7274.155630943781</v>
      </c>
      <c r="S224" s="83">
        <v>12952.623940855125</v>
      </c>
      <c r="T224" s="83">
        <v>65501.387681319284</v>
      </c>
      <c r="U224" s="83">
        <v>47706.481399738695</v>
      </c>
      <c r="V224" s="83">
        <v>35268.365101923744</v>
      </c>
      <c r="W224" s="83">
        <v>22143.910492577619</v>
      </c>
      <c r="X224" s="83">
        <v>18112.363425639753</v>
      </c>
      <c r="Y224" s="83">
        <v>20719.023823965996</v>
      </c>
      <c r="Z224" s="83">
        <v>19742.902165999993</v>
      </c>
      <c r="AA224" s="83">
        <v>29320.838</v>
      </c>
      <c r="AB224" s="83">
        <v>21500</v>
      </c>
      <c r="AC224" s="73"/>
      <c r="AD224" s="74" t="s">
        <v>6</v>
      </c>
      <c r="AE224" s="83">
        <v>0</v>
      </c>
      <c r="AF224" s="83">
        <v>0</v>
      </c>
      <c r="AG224" s="83">
        <v>13</v>
      </c>
      <c r="AH224" s="83">
        <v>353</v>
      </c>
      <c r="AI224" s="83">
        <v>508</v>
      </c>
      <c r="AJ224" s="83">
        <v>382</v>
      </c>
      <c r="AK224" s="83">
        <v>283</v>
      </c>
      <c r="AL224" s="83">
        <v>264</v>
      </c>
      <c r="AM224" s="83">
        <v>222</v>
      </c>
      <c r="AN224" s="83">
        <v>294</v>
      </c>
      <c r="AO224" s="83">
        <v>266</v>
      </c>
      <c r="AP224" s="83">
        <v>0</v>
      </c>
      <c r="AQ224" s="73"/>
      <c r="AR224" s="81" t="s">
        <v>28</v>
      </c>
      <c r="AS224" s="82">
        <v>23056.657682566114</v>
      </c>
      <c r="AT224" s="82">
        <v>24590.059517651644</v>
      </c>
      <c r="AU224" s="82">
        <v>25731.871382650243</v>
      </c>
      <c r="AV224" s="82">
        <v>20431.483620973671</v>
      </c>
      <c r="AW224" s="82">
        <v>17736.043244021763</v>
      </c>
      <c r="AX224" s="82">
        <v>17128.895181686778</v>
      </c>
      <c r="AY224" s="82">
        <v>19751.759649791999</v>
      </c>
      <c r="AZ224" s="82">
        <v>20842.739711999999</v>
      </c>
      <c r="BA224" s="82">
        <v>21309.439999999999</v>
      </c>
      <c r="BB224" s="82">
        <v>0</v>
      </c>
      <c r="BC224" s="73"/>
    </row>
    <row r="225" spans="1:55" x14ac:dyDescent="0.25">
      <c r="A225" s="72"/>
      <c r="B225" s="74" t="s">
        <v>7</v>
      </c>
      <c r="C225" s="83">
        <v>173863.962671552</v>
      </c>
      <c r="D225" s="83">
        <v>195729.3364688057</v>
      </c>
      <c r="E225" s="83">
        <v>169221.85705506799</v>
      </c>
      <c r="F225" s="83">
        <v>159352.8610391558</v>
      </c>
      <c r="G225" s="83">
        <v>159184.16008389846</v>
      </c>
      <c r="H225" s="83">
        <v>170667.25835836958</v>
      </c>
      <c r="I225" s="83">
        <v>164008.66096561536</v>
      </c>
      <c r="J225" s="83">
        <v>212701.89245784591</v>
      </c>
      <c r="K225" s="83">
        <v>238155.68488982398</v>
      </c>
      <c r="L225" s="83">
        <v>231915.15994400001</v>
      </c>
      <c r="M225" s="83">
        <v>223883.07800000001</v>
      </c>
      <c r="N225" s="83">
        <v>0</v>
      </c>
      <c r="O225" s="73"/>
      <c r="P225" s="74" t="s">
        <v>7</v>
      </c>
      <c r="Q225" s="83">
        <v>219759.56365195976</v>
      </c>
      <c r="R225" s="83">
        <v>184773.91999361711</v>
      </c>
      <c r="S225" s="83">
        <v>192935.30967341686</v>
      </c>
      <c r="T225" s="83">
        <v>-83009.835389099462</v>
      </c>
      <c r="U225" s="83">
        <v>130325.86161939971</v>
      </c>
      <c r="V225" s="83">
        <v>165747.36212539102</v>
      </c>
      <c r="W225" s="83">
        <v>166091.33422230097</v>
      </c>
      <c r="X225" s="83">
        <v>164466.58834798331</v>
      </c>
      <c r="Y225" s="83">
        <v>178497.60638673598</v>
      </c>
      <c r="Z225" s="83">
        <v>195345.47076200001</v>
      </c>
      <c r="AA225" s="83">
        <v>191486.25600000002</v>
      </c>
      <c r="AB225" s="83">
        <v>211804</v>
      </c>
      <c r="AC225" s="73"/>
      <c r="AD225" s="74" t="s">
        <v>7</v>
      </c>
      <c r="AE225" s="83">
        <v>1464</v>
      </c>
      <c r="AF225" s="83">
        <v>1569</v>
      </c>
      <c r="AG225" s="83">
        <v>1362</v>
      </c>
      <c r="AH225" s="83">
        <v>1252</v>
      </c>
      <c r="AI225" s="83">
        <v>1315</v>
      </c>
      <c r="AJ225" s="83">
        <v>1387</v>
      </c>
      <c r="AK225" s="83">
        <v>1388</v>
      </c>
      <c r="AL225" s="83">
        <v>1780</v>
      </c>
      <c r="AM225" s="83">
        <v>1949</v>
      </c>
      <c r="AN225" s="83">
        <v>2029</v>
      </c>
      <c r="AO225" s="83">
        <v>1970</v>
      </c>
      <c r="AP225" s="83">
        <v>0</v>
      </c>
      <c r="AQ225" s="73"/>
      <c r="AR225" s="81" t="s">
        <v>29</v>
      </c>
      <c r="AS225" s="82">
        <v>38764.30276106661</v>
      </c>
      <c r="AT225" s="82">
        <v>37242.229808531934</v>
      </c>
      <c r="AU225" s="82">
        <v>37226.538959655372</v>
      </c>
      <c r="AV225" s="82">
        <v>41928.477126211263</v>
      </c>
      <c r="AW225" s="82">
        <v>37778.611440680121</v>
      </c>
      <c r="AX225" s="82">
        <v>51703.807678774261</v>
      </c>
      <c r="AY225" s="82">
        <v>67785.574763519995</v>
      </c>
      <c r="AZ225" s="82">
        <v>64730.797055999996</v>
      </c>
      <c r="BA225" s="82">
        <v>77726.720000000001</v>
      </c>
      <c r="BB225" s="82">
        <v>0</v>
      </c>
      <c r="BC225" s="73"/>
    </row>
    <row r="226" spans="1:55" x14ac:dyDescent="0.25">
      <c r="A226" s="72"/>
      <c r="B226" s="79" t="s">
        <v>8</v>
      </c>
      <c r="C226" s="84">
        <v>97113.455790744396</v>
      </c>
      <c r="D226" s="84">
        <v>97782.966656057339</v>
      </c>
      <c r="E226" s="84">
        <v>100700.93066161804</v>
      </c>
      <c r="F226" s="84">
        <v>116244.73776541319</v>
      </c>
      <c r="G226" s="84">
        <v>133609.59885885779</v>
      </c>
      <c r="H226" s="84">
        <v>150075.32396193274</v>
      </c>
      <c r="I226" s="84">
        <v>176527.68251641214</v>
      </c>
      <c r="J226" s="84">
        <v>190344.75943493223</v>
      </c>
      <c r="K226" s="84">
        <v>208337.67871981996</v>
      </c>
      <c r="L226" s="84">
        <v>228136.51678999999</v>
      </c>
      <c r="M226" s="84">
        <v>241340.74600000001</v>
      </c>
      <c r="N226" s="83">
        <v>0</v>
      </c>
      <c r="O226" s="73"/>
      <c r="P226" s="79" t="s">
        <v>8</v>
      </c>
      <c r="Q226" s="84">
        <v>99151.928189242157</v>
      </c>
      <c r="R226" s="84">
        <v>102730.60196465769</v>
      </c>
      <c r="S226" s="84">
        <v>95874.003048778337</v>
      </c>
      <c r="T226" s="84">
        <v>72909.934318248997</v>
      </c>
      <c r="U226" s="84">
        <v>134801.67192494508</v>
      </c>
      <c r="V226" s="84">
        <v>126699.59576219875</v>
      </c>
      <c r="W226" s="84">
        <v>151389.42184086936</v>
      </c>
      <c r="X226" s="84">
        <v>170641.30870056016</v>
      </c>
      <c r="Y226" s="84">
        <v>195465.382487102</v>
      </c>
      <c r="Z226" s="84">
        <v>245146.29672000001</v>
      </c>
      <c r="AA226" s="84">
        <v>241581.44800000003</v>
      </c>
      <c r="AB226" s="84">
        <v>253160</v>
      </c>
      <c r="AC226" s="73"/>
      <c r="AD226" s="79" t="s">
        <v>8</v>
      </c>
      <c r="AE226" s="84">
        <v>1238</v>
      </c>
      <c r="AF226" s="84">
        <v>1263</v>
      </c>
      <c r="AG226" s="84">
        <v>1305</v>
      </c>
      <c r="AH226" s="84">
        <v>1352</v>
      </c>
      <c r="AI226" s="84">
        <v>1468</v>
      </c>
      <c r="AJ226" s="84">
        <v>1591</v>
      </c>
      <c r="AK226" s="84">
        <v>1718</v>
      </c>
      <c r="AL226" s="84">
        <v>1791</v>
      </c>
      <c r="AM226" s="84">
        <v>1921</v>
      </c>
      <c r="AN226" s="84">
        <v>2084</v>
      </c>
      <c r="AO226" s="84">
        <v>2203</v>
      </c>
      <c r="AP226" s="84">
        <v>0</v>
      </c>
      <c r="AQ226" s="73"/>
      <c r="AR226" s="81" t="s">
        <v>30</v>
      </c>
      <c r="AS226" s="82">
        <v>0</v>
      </c>
      <c r="AT226" s="82">
        <v>0</v>
      </c>
      <c r="AU226" s="82">
        <v>0</v>
      </c>
      <c r="AV226" s="82">
        <v>0</v>
      </c>
      <c r="AW226" s="82">
        <v>0</v>
      </c>
      <c r="AX226" s="82">
        <v>0</v>
      </c>
      <c r="AY226" s="82">
        <v>0</v>
      </c>
      <c r="AZ226" s="82">
        <v>0</v>
      </c>
      <c r="BA226" s="82">
        <v>0</v>
      </c>
      <c r="BB226" s="82">
        <v>0</v>
      </c>
      <c r="BC226" s="73"/>
    </row>
    <row r="227" spans="1:55" x14ac:dyDescent="0.25">
      <c r="A227" s="72"/>
      <c r="B227" s="79" t="s">
        <v>5</v>
      </c>
      <c r="C227" s="84">
        <v>65399.060146782482</v>
      </c>
      <c r="D227" s="84">
        <v>61962.995365622497</v>
      </c>
      <c r="E227" s="84">
        <v>76965.508971465722</v>
      </c>
      <c r="F227" s="84">
        <v>62919.02217907281</v>
      </c>
      <c r="G227" s="84">
        <v>75561.294641905595</v>
      </c>
      <c r="H227" s="84">
        <v>57510.458974659225</v>
      </c>
      <c r="I227" s="84">
        <v>94468.41245085196</v>
      </c>
      <c r="J227" s="84">
        <v>91513.327733138824</v>
      </c>
      <c r="K227" s="84">
        <v>95565.242375017988</v>
      </c>
      <c r="L227" s="84">
        <v>86108.332310000027</v>
      </c>
      <c r="M227" s="82">
        <v>92996.416000000027</v>
      </c>
      <c r="N227" s="82">
        <v>0</v>
      </c>
      <c r="O227" s="73"/>
      <c r="P227" s="79" t="s">
        <v>5</v>
      </c>
      <c r="Q227" s="84">
        <v>109583.06514252244</v>
      </c>
      <c r="R227" s="84">
        <v>111190.6646444264</v>
      </c>
      <c r="S227" s="84">
        <v>75876.670653716355</v>
      </c>
      <c r="T227" s="84">
        <v>68150.490899436772</v>
      </c>
      <c r="U227" s="84">
        <v>71149.210772007806</v>
      </c>
      <c r="V227" s="84">
        <v>71113.489488072795</v>
      </c>
      <c r="W227" s="84">
        <v>93479.385622944712</v>
      </c>
      <c r="X227" s="84">
        <v>96064.420909597407</v>
      </c>
      <c r="Y227" s="84">
        <v>96080.487282935996</v>
      </c>
      <c r="Z227" s="84">
        <v>105315.09734199999</v>
      </c>
      <c r="AA227" s="84">
        <v>93152.715999999986</v>
      </c>
      <c r="AB227" s="84">
        <v>96455</v>
      </c>
      <c r="AC227" s="73"/>
      <c r="AD227" s="79" t="s">
        <v>5</v>
      </c>
      <c r="AE227" s="84">
        <v>15097</v>
      </c>
      <c r="AF227" s="84">
        <v>14592</v>
      </c>
      <c r="AG227" s="84">
        <v>14356</v>
      </c>
      <c r="AH227" s="84">
        <v>14175</v>
      </c>
      <c r="AI227" s="84">
        <v>13946</v>
      </c>
      <c r="AJ227" s="84">
        <v>13685</v>
      </c>
      <c r="AK227" s="84">
        <v>13518</v>
      </c>
      <c r="AL227" s="84">
        <v>14444</v>
      </c>
      <c r="AM227" s="84">
        <v>13991</v>
      </c>
      <c r="AN227" s="84">
        <v>14204</v>
      </c>
      <c r="AO227" s="84">
        <v>14507</v>
      </c>
      <c r="AP227" s="84">
        <v>0</v>
      </c>
      <c r="AQ227" s="73"/>
      <c r="AR227" s="81" t="s">
        <v>31</v>
      </c>
      <c r="AS227" s="82">
        <v>2239.4782888099003</v>
      </c>
      <c r="AT227" s="82">
        <v>2937.4950259313187</v>
      </c>
      <c r="AU227" s="82">
        <v>3256.9719168074221</v>
      </c>
      <c r="AV227" s="82">
        <v>4229.9858164709904</v>
      </c>
      <c r="AW227" s="82">
        <v>4312.1988244945051</v>
      </c>
      <c r="AX227" s="82">
        <v>5842.5721923225583</v>
      </c>
      <c r="AY227" s="82">
        <v>7569.2397311999994</v>
      </c>
      <c r="AZ227" s="82">
        <v>8656.1832960000011</v>
      </c>
      <c r="BA227" s="82">
        <v>9416.7039999999997</v>
      </c>
      <c r="BB227" s="82">
        <v>0</v>
      </c>
      <c r="BC227" s="73"/>
    </row>
    <row r="228" spans="1:55" x14ac:dyDescent="0.25">
      <c r="A228" s="72"/>
      <c r="B228" s="74" t="s">
        <v>157</v>
      </c>
      <c r="C228" s="83">
        <v>112159.1566351295</v>
      </c>
      <c r="D228" s="83">
        <v>120249.41970569671</v>
      </c>
      <c r="E228" s="83">
        <v>112913.72633124139</v>
      </c>
      <c r="F228" s="83">
        <v>113587.35234874337</v>
      </c>
      <c r="G228" s="83">
        <v>114643.97552372761</v>
      </c>
      <c r="H228" s="83">
        <v>115044.87206475198</v>
      </c>
      <c r="I228" s="83">
        <v>120565.22878093354</v>
      </c>
      <c r="J228" s="83">
        <v>127777.32683815996</v>
      </c>
      <c r="K228" s="83">
        <v>119772.92658193198</v>
      </c>
      <c r="L228" s="83">
        <v>126427.77102799999</v>
      </c>
      <c r="M228" s="83">
        <v>119061.004</v>
      </c>
      <c r="N228" s="83">
        <v>0</v>
      </c>
      <c r="O228" s="73"/>
      <c r="P228" s="74" t="s">
        <v>157</v>
      </c>
      <c r="Q228" s="83">
        <v>106481.36839031137</v>
      </c>
      <c r="R228" s="83">
        <v>100358.41761816347</v>
      </c>
      <c r="S228" s="83">
        <v>113235.04682742497</v>
      </c>
      <c r="T228" s="83">
        <v>109953.98785339146</v>
      </c>
      <c r="U228" s="83">
        <v>111760.38375912118</v>
      </c>
      <c r="V228" s="83">
        <v>115965.82640569244</v>
      </c>
      <c r="W228" s="83">
        <v>121543.96515629608</v>
      </c>
      <c r="X228" s="83">
        <v>123835.51462689294</v>
      </c>
      <c r="Y228" s="83">
        <v>125105.21489021397</v>
      </c>
      <c r="Z228" s="83">
        <v>128177.440118</v>
      </c>
      <c r="AA228" s="83">
        <v>125771.48400000001</v>
      </c>
      <c r="AB228" s="83">
        <v>120417</v>
      </c>
      <c r="AC228" s="73"/>
      <c r="AD228" s="74" t="s">
        <v>117</v>
      </c>
      <c r="AE228" s="83">
        <v>73517.588999999993</v>
      </c>
      <c r="AF228" s="83">
        <v>73200.42</v>
      </c>
      <c r="AG228" s="83">
        <v>73192.763999999996</v>
      </c>
      <c r="AH228" s="83">
        <v>73036.987999999998</v>
      </c>
      <c r="AI228" s="83">
        <v>72672.434999999998</v>
      </c>
      <c r="AJ228" s="83">
        <v>72520</v>
      </c>
      <c r="AK228" s="83">
        <v>71819.892000000007</v>
      </c>
      <c r="AL228" s="83">
        <v>71483.976999999999</v>
      </c>
      <c r="AM228" s="83">
        <v>71081.085000000006</v>
      </c>
      <c r="AN228" s="83">
        <v>70660.90800000001</v>
      </c>
      <c r="AO228" s="83">
        <v>70612.38</v>
      </c>
      <c r="AP228" s="83">
        <v>0</v>
      </c>
      <c r="AQ228" s="73"/>
      <c r="AR228" s="81" t="s">
        <v>32</v>
      </c>
      <c r="AS228" s="82">
        <v>0</v>
      </c>
      <c r="AT228" s="82">
        <v>12234.468686036877</v>
      </c>
      <c r="AU228" s="82">
        <v>11440.870380856904</v>
      </c>
      <c r="AV228" s="82">
        <v>13902.4723280826</v>
      </c>
      <c r="AW228" s="82">
        <v>12730.578885558978</v>
      </c>
      <c r="AX228" s="82">
        <v>13400.828877551614</v>
      </c>
      <c r="AY228" s="82">
        <v>13505.422583807998</v>
      </c>
      <c r="AZ228" s="82">
        <v>15670.066176</v>
      </c>
      <c r="BA228" s="82">
        <v>15360</v>
      </c>
      <c r="BB228" s="82">
        <v>0</v>
      </c>
      <c r="BC228" s="73"/>
    </row>
    <row r="229" spans="1:55" x14ac:dyDescent="0.25">
      <c r="A229" s="72"/>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81" t="s">
        <v>33</v>
      </c>
      <c r="AS229" s="82">
        <v>13972.397149748725</v>
      </c>
      <c r="AT229" s="82">
        <v>17045.395029084317</v>
      </c>
      <c r="AU229" s="82">
        <v>19128.265555455015</v>
      </c>
      <c r="AV229" s="82">
        <v>17920.240408268659</v>
      </c>
      <c r="AW229" s="82">
        <v>12790.531093685166</v>
      </c>
      <c r="AX229" s="82">
        <v>17698.640032088057</v>
      </c>
      <c r="AY229" s="82">
        <v>18243.186435071999</v>
      </c>
      <c r="AZ229" s="82">
        <v>17541.476351999998</v>
      </c>
      <c r="BA229" s="82">
        <v>24683.52</v>
      </c>
      <c r="BB229" s="82">
        <v>0</v>
      </c>
      <c r="BC229" s="73"/>
    </row>
    <row r="230" spans="1:55" x14ac:dyDescent="0.25">
      <c r="A230" s="72"/>
      <c r="B230" s="75" t="s">
        <v>113</v>
      </c>
      <c r="C230" s="75"/>
      <c r="D230" s="75"/>
      <c r="E230" s="75"/>
      <c r="F230" s="75"/>
      <c r="G230" s="75"/>
      <c r="H230" s="75"/>
      <c r="I230" s="75"/>
      <c r="J230" s="75"/>
      <c r="K230" s="75"/>
      <c r="L230" s="75"/>
      <c r="M230" s="75"/>
      <c r="N230" s="75"/>
      <c r="O230" s="73"/>
      <c r="P230" s="75" t="s">
        <v>114</v>
      </c>
      <c r="Q230" s="75"/>
      <c r="R230" s="75"/>
      <c r="S230" s="75"/>
      <c r="T230" s="75"/>
      <c r="U230" s="75"/>
      <c r="V230" s="75"/>
      <c r="W230" s="75"/>
      <c r="X230" s="75"/>
      <c r="Y230" s="75"/>
      <c r="Z230" s="75"/>
      <c r="AA230" s="75"/>
      <c r="AB230" s="75"/>
      <c r="AC230" s="73"/>
      <c r="AD230" s="75" t="s">
        <v>145</v>
      </c>
      <c r="AE230" s="75"/>
      <c r="AF230" s="75"/>
      <c r="AG230" s="75"/>
      <c r="AH230" s="75"/>
      <c r="AI230" s="75"/>
      <c r="AJ230" s="75"/>
      <c r="AK230" s="75"/>
      <c r="AL230" s="75"/>
      <c r="AM230" s="75"/>
      <c r="AN230" s="75"/>
      <c r="AO230" s="75"/>
      <c r="AP230" s="75"/>
      <c r="AQ230" s="73"/>
      <c r="AR230" s="81" t="s">
        <v>34</v>
      </c>
      <c r="AS230" s="82">
        <v>1399.0943553796842</v>
      </c>
      <c r="AT230" s="82">
        <v>1793.0605476205044</v>
      </c>
      <c r="AU230" s="82">
        <v>3707.5234345488475</v>
      </c>
      <c r="AV230" s="82">
        <v>1663.4775682751085</v>
      </c>
      <c r="AW230" s="82">
        <v>1197.9541223760009</v>
      </c>
      <c r="AX230" s="82">
        <v>3081.9971435857915</v>
      </c>
      <c r="AY230" s="82">
        <v>2531.8711295999997</v>
      </c>
      <c r="AZ230" s="82">
        <v>5399.7004799999995</v>
      </c>
      <c r="BA230" s="82">
        <v>9753.6</v>
      </c>
      <c r="BB230" s="82">
        <v>0</v>
      </c>
      <c r="BC230" s="73"/>
    </row>
    <row r="231" spans="1:55" x14ac:dyDescent="0.25">
      <c r="A231" s="72"/>
      <c r="B231" s="77" t="s">
        <v>24</v>
      </c>
      <c r="C231" s="77">
        <v>2013</v>
      </c>
      <c r="D231" s="77">
        <v>2014</v>
      </c>
      <c r="E231" s="77">
        <v>2015</v>
      </c>
      <c r="F231" s="77">
        <v>2016</v>
      </c>
      <c r="G231" s="77">
        <v>2017</v>
      </c>
      <c r="H231" s="77">
        <v>2018</v>
      </c>
      <c r="I231" s="77">
        <v>2019</v>
      </c>
      <c r="J231" s="77">
        <v>2020</v>
      </c>
      <c r="K231" s="77">
        <v>2021</v>
      </c>
      <c r="L231" s="77">
        <v>2022</v>
      </c>
      <c r="M231" s="77">
        <v>2023</v>
      </c>
      <c r="N231" s="77">
        <v>2024</v>
      </c>
      <c r="O231" s="73"/>
      <c r="P231" s="77" t="s">
        <v>24</v>
      </c>
      <c r="Q231" s="77">
        <v>2013</v>
      </c>
      <c r="R231" s="77">
        <v>2014</v>
      </c>
      <c r="S231" s="77">
        <v>2015</v>
      </c>
      <c r="T231" s="77">
        <v>2016</v>
      </c>
      <c r="U231" s="77">
        <v>2017</v>
      </c>
      <c r="V231" s="77">
        <v>2018</v>
      </c>
      <c r="W231" s="77">
        <v>2019</v>
      </c>
      <c r="X231" s="77">
        <v>2020</v>
      </c>
      <c r="Y231" s="77">
        <v>2021</v>
      </c>
      <c r="Z231" s="77">
        <v>2022</v>
      </c>
      <c r="AA231" s="77">
        <v>2023</v>
      </c>
      <c r="AB231" s="77">
        <v>2024</v>
      </c>
      <c r="AC231" s="73"/>
      <c r="AD231" s="77" t="s">
        <v>24</v>
      </c>
      <c r="AE231" s="77">
        <v>2013</v>
      </c>
      <c r="AF231" s="77">
        <v>2014</v>
      </c>
      <c r="AG231" s="77">
        <v>2015</v>
      </c>
      <c r="AH231" s="77">
        <v>2016</v>
      </c>
      <c r="AI231" s="77">
        <v>2017</v>
      </c>
      <c r="AJ231" s="77">
        <v>2018</v>
      </c>
      <c r="AK231" s="77">
        <v>2019</v>
      </c>
      <c r="AL231" s="77">
        <v>2020</v>
      </c>
      <c r="AM231" s="77">
        <v>2021</v>
      </c>
      <c r="AN231" s="77">
        <v>2022</v>
      </c>
      <c r="AO231" s="77">
        <v>2023</v>
      </c>
      <c r="AP231" s="77">
        <v>2024</v>
      </c>
      <c r="AQ231" s="73"/>
      <c r="AR231" s="81" t="s">
        <v>35</v>
      </c>
      <c r="AS231" s="82">
        <v>4159.031107789815</v>
      </c>
      <c r="AT231" s="82">
        <v>8703.8147415745316</v>
      </c>
      <c r="AU231" s="82">
        <v>15196.587136955208</v>
      </c>
      <c r="AV231" s="82">
        <v>13762.099137935798</v>
      </c>
      <c r="AW231" s="82">
        <v>13296.309722240638</v>
      </c>
      <c r="AX231" s="82">
        <v>20984.885329591289</v>
      </c>
      <c r="AY231" s="82">
        <v>19094.5281024</v>
      </c>
      <c r="AZ231" s="82">
        <v>22374.650880000001</v>
      </c>
      <c r="BA231" s="82">
        <v>23370.752</v>
      </c>
      <c r="BB231" s="82">
        <v>0</v>
      </c>
      <c r="BC231" s="73"/>
    </row>
    <row r="232" spans="1:55" x14ac:dyDescent="0.25">
      <c r="A232" s="72"/>
      <c r="B232" s="79" t="s">
        <v>9</v>
      </c>
      <c r="C232" s="80">
        <v>33741.354784392148</v>
      </c>
      <c r="D232" s="80">
        <v>34155.4559019968</v>
      </c>
      <c r="E232" s="80">
        <v>38772.673206153064</v>
      </c>
      <c r="F232" s="80">
        <v>36361.25228202685</v>
      </c>
      <c r="G232" s="80">
        <v>38649.31756066237</v>
      </c>
      <c r="H232" s="80">
        <v>31656.64264869014</v>
      </c>
      <c r="I232" s="80">
        <v>32508.682972322349</v>
      </c>
      <c r="J232" s="80">
        <v>33530.650244603683</v>
      </c>
      <c r="K232" s="80">
        <v>45280.869948313994</v>
      </c>
      <c r="L232" s="80">
        <v>43043.999881999996</v>
      </c>
      <c r="M232" s="80">
        <v>42999.171999999999</v>
      </c>
      <c r="N232" s="80">
        <v>0</v>
      </c>
      <c r="O232" s="73"/>
      <c r="P232" s="79" t="s">
        <v>9</v>
      </c>
      <c r="Q232" s="80">
        <v>43764.146508603866</v>
      </c>
      <c r="R232" s="80">
        <v>43526.454155433516</v>
      </c>
      <c r="S232" s="80">
        <v>39223.008750046734</v>
      </c>
      <c r="T232" s="80">
        <v>41295.762173137424</v>
      </c>
      <c r="U232" s="80">
        <v>36315.469373074651</v>
      </c>
      <c r="V232" s="80">
        <v>38995.206847774913</v>
      </c>
      <c r="W232" s="80">
        <v>38360.520319408228</v>
      </c>
      <c r="X232" s="80">
        <v>37066.275145742999</v>
      </c>
      <c r="Y232" s="80">
        <v>44058.404513681991</v>
      </c>
      <c r="Z232" s="80">
        <v>40476.748415999995</v>
      </c>
      <c r="AA232" s="80">
        <v>40336.862000000008</v>
      </c>
      <c r="AB232" s="80">
        <v>41460</v>
      </c>
      <c r="AC232" s="73"/>
      <c r="AD232" s="79" t="s">
        <v>9</v>
      </c>
      <c r="AE232" s="80">
        <v>291</v>
      </c>
      <c r="AF232" s="80">
        <v>291</v>
      </c>
      <c r="AG232" s="80">
        <v>289</v>
      </c>
      <c r="AH232" s="80">
        <v>287</v>
      </c>
      <c r="AI232" s="80">
        <v>290</v>
      </c>
      <c r="AJ232" s="80">
        <v>286</v>
      </c>
      <c r="AK232" s="80">
        <v>268</v>
      </c>
      <c r="AL232" s="80">
        <v>286</v>
      </c>
      <c r="AM232" s="80">
        <v>282</v>
      </c>
      <c r="AN232" s="80">
        <v>290</v>
      </c>
      <c r="AO232" s="80">
        <v>289</v>
      </c>
      <c r="AP232" s="80">
        <v>0</v>
      </c>
      <c r="AQ232" s="73"/>
      <c r="AR232" s="81" t="s">
        <v>36</v>
      </c>
      <c r="AS232" s="82">
        <v>0</v>
      </c>
      <c r="AT232" s="82">
        <v>3306.5213760097809</v>
      </c>
      <c r="AU232" s="82">
        <v>4261.1862449077144</v>
      </c>
      <c r="AV232" s="82">
        <v>4853.3754168079749</v>
      </c>
      <c r="AW232" s="82">
        <v>6905.404335989052</v>
      </c>
      <c r="AX232" s="82">
        <v>8512.8480572221415</v>
      </c>
      <c r="AY232" s="82">
        <v>8972.3183155199986</v>
      </c>
      <c r="AZ232" s="82">
        <v>9366.4235520000002</v>
      </c>
      <c r="BA232" s="82">
        <v>11189.248</v>
      </c>
      <c r="BB232" s="82">
        <v>0</v>
      </c>
      <c r="BC232" s="73"/>
    </row>
    <row r="233" spans="1:55" x14ac:dyDescent="0.25">
      <c r="A233" s="72"/>
      <c r="B233" s="74" t="s">
        <v>10</v>
      </c>
      <c r="C233" s="83">
        <v>19358.730003819441</v>
      </c>
      <c r="D233" s="83">
        <v>23119.263470573824</v>
      </c>
      <c r="E233" s="83">
        <v>25755.906878370377</v>
      </c>
      <c r="F233" s="83">
        <v>26253.489124144835</v>
      </c>
      <c r="G233" s="83">
        <v>23839.871105699294</v>
      </c>
      <c r="H233" s="83">
        <v>18702.582612143793</v>
      </c>
      <c r="I233" s="83">
        <v>19566.838160299994</v>
      </c>
      <c r="J233" s="83">
        <v>21204.772891694956</v>
      </c>
      <c r="K233" s="83">
        <v>29472.670717801993</v>
      </c>
      <c r="L233" s="83">
        <v>28408.847298000001</v>
      </c>
      <c r="M233" s="83">
        <v>27747.417999999998</v>
      </c>
      <c r="N233" s="83">
        <v>0</v>
      </c>
      <c r="O233" s="73"/>
      <c r="P233" s="74" t="s">
        <v>10</v>
      </c>
      <c r="Q233" s="83">
        <v>26066.454269242695</v>
      </c>
      <c r="R233" s="83">
        <v>25616.715342779087</v>
      </c>
      <c r="S233" s="83">
        <v>24739.42652841688</v>
      </c>
      <c r="T233" s="83">
        <v>26427.595341538552</v>
      </c>
      <c r="U233" s="83">
        <v>21001.865534430392</v>
      </c>
      <c r="V233" s="83">
        <v>24883.267663512081</v>
      </c>
      <c r="W233" s="83">
        <v>22354.92193892477</v>
      </c>
      <c r="X233" s="83">
        <v>20125.34694599644</v>
      </c>
      <c r="Y233" s="83">
        <v>32461.532506987995</v>
      </c>
      <c r="Z233" s="83">
        <v>29270.305167999995</v>
      </c>
      <c r="AA233" s="83">
        <v>25564.428000000007</v>
      </c>
      <c r="AB233" s="83">
        <v>27058</v>
      </c>
      <c r="AC233" s="73"/>
      <c r="AD233" s="74" t="s">
        <v>10</v>
      </c>
      <c r="AE233" s="83">
        <v>291</v>
      </c>
      <c r="AF233" s="83">
        <v>291</v>
      </c>
      <c r="AG233" s="83">
        <v>289</v>
      </c>
      <c r="AH233" s="83">
        <v>287</v>
      </c>
      <c r="AI233" s="83">
        <v>290</v>
      </c>
      <c r="AJ233" s="83">
        <v>286</v>
      </c>
      <c r="AK233" s="83">
        <v>268</v>
      </c>
      <c r="AL233" s="83">
        <v>286</v>
      </c>
      <c r="AM233" s="83">
        <v>282</v>
      </c>
      <c r="AN233" s="83">
        <v>290</v>
      </c>
      <c r="AO233" s="83">
        <v>289</v>
      </c>
      <c r="AP233" s="83">
        <v>0</v>
      </c>
      <c r="AQ233" s="73"/>
      <c r="AR233" s="81" t="s">
        <v>37</v>
      </c>
      <c r="AS233" s="82">
        <v>0</v>
      </c>
      <c r="AT233" s="82">
        <v>8180.8387485185503</v>
      </c>
      <c r="AU233" s="82">
        <v>9259.8423870140796</v>
      </c>
      <c r="AV233" s="82">
        <v>7950.4280057161823</v>
      </c>
      <c r="AW233" s="82">
        <v>9295.8623800023106</v>
      </c>
      <c r="AX233" s="82">
        <v>9978.0598140088277</v>
      </c>
      <c r="AY233" s="82">
        <v>9703.3961041919974</v>
      </c>
      <c r="AZ233" s="82">
        <v>10169.349119999999</v>
      </c>
      <c r="BA233" s="82">
        <v>10931.2</v>
      </c>
      <c r="BB233" s="82">
        <v>0</v>
      </c>
      <c r="BC233" s="73"/>
    </row>
    <row r="234" spans="1:55" x14ac:dyDescent="0.25">
      <c r="A234" s="72"/>
      <c r="B234" s="79" t="s">
        <v>11</v>
      </c>
      <c r="C234" s="84">
        <v>14382.624780572707</v>
      </c>
      <c r="D234" s="84">
        <v>11036.19243142298</v>
      </c>
      <c r="E234" s="84">
        <v>13016.76632778269</v>
      </c>
      <c r="F234" s="84">
        <v>10107.763157882015</v>
      </c>
      <c r="G234" s="84">
        <v>14809.446454963072</v>
      </c>
      <c r="H234" s="84">
        <v>12954.060036546345</v>
      </c>
      <c r="I234" s="84">
        <v>12941.844812022355</v>
      </c>
      <c r="J234" s="84">
        <v>12325.877352908727</v>
      </c>
      <c r="K234" s="84">
        <v>15808.199230511998</v>
      </c>
      <c r="L234" s="84">
        <v>14635.152583999998</v>
      </c>
      <c r="M234" s="84">
        <v>15251.754000000001</v>
      </c>
      <c r="N234" s="84">
        <v>0</v>
      </c>
      <c r="O234" s="73"/>
      <c r="P234" s="79" t="s">
        <v>11</v>
      </c>
      <c r="Q234" s="84">
        <v>17697.692239361171</v>
      </c>
      <c r="R234" s="84">
        <v>17909.738812654432</v>
      </c>
      <c r="S234" s="84">
        <v>14483.582221629855</v>
      </c>
      <c r="T234" s="84">
        <v>14868.166831598868</v>
      </c>
      <c r="U234" s="84">
        <v>15313.603838644263</v>
      </c>
      <c r="V234" s="84">
        <v>14111.939184262832</v>
      </c>
      <c r="W234" s="84">
        <v>16005.598380483461</v>
      </c>
      <c r="X234" s="84">
        <v>16940.928199746562</v>
      </c>
      <c r="Y234" s="84">
        <v>11596.872006693999</v>
      </c>
      <c r="Z234" s="84">
        <v>11206.443247999998</v>
      </c>
      <c r="AA234" s="84">
        <v>14772.434000000001</v>
      </c>
      <c r="AB234" s="84">
        <v>14402</v>
      </c>
      <c r="AC234" s="73"/>
      <c r="AD234" s="79" t="s">
        <v>11</v>
      </c>
      <c r="AE234" s="84">
        <v>291</v>
      </c>
      <c r="AF234" s="84">
        <v>291</v>
      </c>
      <c r="AG234" s="84">
        <v>289</v>
      </c>
      <c r="AH234" s="84">
        <v>287</v>
      </c>
      <c r="AI234" s="84">
        <v>290</v>
      </c>
      <c r="AJ234" s="84">
        <v>286</v>
      </c>
      <c r="AK234" s="84">
        <v>268</v>
      </c>
      <c r="AL234" s="84">
        <v>286</v>
      </c>
      <c r="AM234" s="84">
        <v>282</v>
      </c>
      <c r="AN234" s="84">
        <v>290</v>
      </c>
      <c r="AO234" s="84">
        <v>289</v>
      </c>
      <c r="AP234" s="84">
        <v>0</v>
      </c>
      <c r="AQ234" s="73"/>
      <c r="AR234" s="81" t="s">
        <v>38</v>
      </c>
      <c r="AS234" s="82">
        <v>9862.0503525852164</v>
      </c>
      <c r="AT234" s="82">
        <v>11884.6860413306</v>
      </c>
      <c r="AU234" s="82">
        <v>11158.435101078696</v>
      </c>
      <c r="AV234" s="82">
        <v>12411.421670538997</v>
      </c>
      <c r="AW234" s="82">
        <v>6160.9069150765781</v>
      </c>
      <c r="AX234" s="82">
        <v>5706.0484262830078</v>
      </c>
      <c r="AY234" s="82">
        <v>4909.7200988159993</v>
      </c>
      <c r="AZ234" s="82">
        <v>4676.9633279999998</v>
      </c>
      <c r="BA234" s="82">
        <v>4202.4960000000001</v>
      </c>
      <c r="BB234" s="82">
        <v>0</v>
      </c>
      <c r="BC234" s="73"/>
    </row>
    <row r="235" spans="1:55" x14ac:dyDescent="0.25">
      <c r="A235" s="72"/>
      <c r="B235" s="74" t="s">
        <v>0</v>
      </c>
      <c r="C235" s="83">
        <v>4762.5468005052298</v>
      </c>
      <c r="D235" s="83">
        <v>4978.6127952540246</v>
      </c>
      <c r="E235" s="83">
        <v>4961.5414267711767</v>
      </c>
      <c r="F235" s="83">
        <v>5606.8083562069005</v>
      </c>
      <c r="G235" s="83">
        <v>5291.7089312621256</v>
      </c>
      <c r="H235" s="83">
        <v>4238.4830463736253</v>
      </c>
      <c r="I235" s="83">
        <v>3663.9727977211228</v>
      </c>
      <c r="J235" s="83">
        <v>3265.2073825183793</v>
      </c>
      <c r="K235" s="83">
        <v>2197.7898427679997</v>
      </c>
      <c r="L235" s="83">
        <v>1473.5745179999999</v>
      </c>
      <c r="M235" s="83">
        <v>857.56600000000003</v>
      </c>
      <c r="N235" s="83">
        <v>0</v>
      </c>
      <c r="O235" s="73"/>
      <c r="P235" s="74" t="s">
        <v>0</v>
      </c>
      <c r="Q235" s="83">
        <v>3799.68802255436</v>
      </c>
      <c r="R235" s="83">
        <v>4360.4823494178863</v>
      </c>
      <c r="S235" s="83">
        <v>3560.7544606435558</v>
      </c>
      <c r="T235" s="83">
        <v>5636.0361148662378</v>
      </c>
      <c r="U235" s="83">
        <v>2166.2865337824551</v>
      </c>
      <c r="V235" s="83">
        <v>6596.7424543840589</v>
      </c>
      <c r="W235" s="83">
        <v>5974.2365631870043</v>
      </c>
      <c r="X235" s="83">
        <v>4290.7742373712308</v>
      </c>
      <c r="Y235" s="83">
        <v>3398.1891143199996</v>
      </c>
      <c r="Z235" s="83">
        <v>2815.5225539999997</v>
      </c>
      <c r="AA235" s="83">
        <v>1589.05</v>
      </c>
      <c r="AB235" s="83">
        <v>1586</v>
      </c>
      <c r="AC235" s="73"/>
      <c r="AD235" s="74" t="s">
        <v>0</v>
      </c>
      <c r="AE235" s="83">
        <v>50</v>
      </c>
      <c r="AF235" s="83">
        <v>61</v>
      </c>
      <c r="AG235" s="83">
        <v>63</v>
      </c>
      <c r="AH235" s="83">
        <v>49</v>
      </c>
      <c r="AI235" s="83">
        <v>35</v>
      </c>
      <c r="AJ235" s="83">
        <v>30</v>
      </c>
      <c r="AK235" s="83">
        <v>29</v>
      </c>
      <c r="AL235" s="83">
        <v>28</v>
      </c>
      <c r="AM235" s="83">
        <v>17</v>
      </c>
      <c r="AN235" s="83">
        <v>16</v>
      </c>
      <c r="AO235" s="83">
        <v>10</v>
      </c>
      <c r="AP235" s="83">
        <v>0</v>
      </c>
      <c r="AQ235" s="73"/>
      <c r="AR235" s="81" t="s">
        <v>39</v>
      </c>
      <c r="AS235" s="82">
        <v>0</v>
      </c>
      <c r="AT235" s="82">
        <v>9844.8532718784882</v>
      </c>
      <c r="AU235" s="82">
        <v>10221.467268163691</v>
      </c>
      <c r="AV235" s="82">
        <v>10974.530747776447</v>
      </c>
      <c r="AW235" s="82">
        <v>7207.3454569154874</v>
      </c>
      <c r="AX235" s="82">
        <v>16459.17623489433</v>
      </c>
      <c r="AY235" s="82">
        <v>18967.934545919998</v>
      </c>
      <c r="AZ235" s="82">
        <v>21477.998591999996</v>
      </c>
      <c r="BA235" s="82">
        <v>19709.952000000001</v>
      </c>
      <c r="BB235" s="82">
        <v>0</v>
      </c>
      <c r="BC235" s="73"/>
    </row>
    <row r="236" spans="1:55" x14ac:dyDescent="0.25">
      <c r="A236" s="72"/>
      <c r="B236" s="74" t="s">
        <v>158</v>
      </c>
      <c r="C236" s="83">
        <v>7028.093185562876</v>
      </c>
      <c r="D236" s="83">
        <v>6478.120615341687</v>
      </c>
      <c r="E236" s="83">
        <v>6372.8565076411805</v>
      </c>
      <c r="F236" s="83">
        <v>6445.7110472546183</v>
      </c>
      <c r="G236" s="83">
        <v>2917.7519611642651</v>
      </c>
      <c r="H236" s="83">
        <v>6340.8636630659466</v>
      </c>
      <c r="I236" s="83">
        <v>5061.7592683761623</v>
      </c>
      <c r="J236" s="83">
        <v>9612.7256515584049</v>
      </c>
      <c r="K236" s="83">
        <v>8139.1042520579986</v>
      </c>
      <c r="L236" s="83">
        <v>6062.3091100000001</v>
      </c>
      <c r="M236" s="83">
        <v>5549.692</v>
      </c>
      <c r="N236" s="83">
        <v>0</v>
      </c>
      <c r="O236" s="73"/>
      <c r="P236" s="74" t="s">
        <v>158</v>
      </c>
      <c r="Q236" s="83">
        <v>8211.9564607663106</v>
      </c>
      <c r="R236" s="83">
        <v>8546.5774930922435</v>
      </c>
      <c r="S236" s="83">
        <v>8805.8855677585834</v>
      </c>
      <c r="T236" s="83">
        <v>7989.3208064295604</v>
      </c>
      <c r="U236" s="83">
        <v>588.96890616961343</v>
      </c>
      <c r="V236" s="83">
        <v>6955.9960448304601</v>
      </c>
      <c r="W236" s="83">
        <v>3201.4741250176767</v>
      </c>
      <c r="X236" s="83">
        <v>2843.3111708940114</v>
      </c>
      <c r="Y236" s="83">
        <v>8605.8036011999993</v>
      </c>
      <c r="Z236" s="83">
        <v>7923.2721359999996</v>
      </c>
      <c r="AA236" s="83">
        <v>5687.2359999999999</v>
      </c>
      <c r="AB236" s="83">
        <v>5645</v>
      </c>
      <c r="AC236" s="73"/>
      <c r="AD236" s="74" t="s">
        <v>158</v>
      </c>
      <c r="AE236" s="83">
        <v>48</v>
      </c>
      <c r="AF236" s="83">
        <v>42</v>
      </c>
      <c r="AG236" s="83">
        <v>41</v>
      </c>
      <c r="AH236" s="83">
        <v>39</v>
      </c>
      <c r="AI236" s="83">
        <v>40</v>
      </c>
      <c r="AJ236" s="83">
        <v>41</v>
      </c>
      <c r="AK236" s="83">
        <v>40</v>
      </c>
      <c r="AL236" s="83">
        <v>59</v>
      </c>
      <c r="AM236" s="83">
        <v>52</v>
      </c>
      <c r="AN236" s="83">
        <v>34</v>
      </c>
      <c r="AO236" s="83">
        <v>32</v>
      </c>
      <c r="AP236" s="83">
        <v>0</v>
      </c>
      <c r="AQ236" s="73"/>
      <c r="AR236" s="81" t="s">
        <v>40</v>
      </c>
      <c r="AS236" s="82">
        <v>25522.170270712413</v>
      </c>
      <c r="AT236" s="82">
        <v>25562.432630281714</v>
      </c>
      <c r="AU236" s="82">
        <v>30028.922424990098</v>
      </c>
      <c r="AV236" s="82">
        <v>24180.66362867412</v>
      </c>
      <c r="AW236" s="82">
        <v>13900.19196409351</v>
      </c>
      <c r="AX236" s="82">
        <v>20503.289682459646</v>
      </c>
      <c r="AY236" s="82">
        <v>14308.236721151998</v>
      </c>
      <c r="AZ236" s="82">
        <v>15710.681087999998</v>
      </c>
      <c r="BA236" s="82">
        <v>17825.792000000001</v>
      </c>
      <c r="BB236" s="82">
        <v>0</v>
      </c>
      <c r="BC236" s="73"/>
    </row>
    <row r="237" spans="1:55" x14ac:dyDescent="0.25">
      <c r="A237" s="72"/>
      <c r="B237" s="74" t="s">
        <v>159</v>
      </c>
      <c r="C237" s="83">
        <v>102.49302562279195</v>
      </c>
      <c r="D237" s="83">
        <v>0</v>
      </c>
      <c r="E237" s="83">
        <v>79.478137881774046</v>
      </c>
      <c r="F237" s="83">
        <v>69.618480584872984</v>
      </c>
      <c r="G237" s="83">
        <v>222.63024653211389</v>
      </c>
      <c r="H237" s="83">
        <v>296.51939007552107</v>
      </c>
      <c r="I237" s="83">
        <v>439.05930857385277</v>
      </c>
      <c r="J237" s="83">
        <v>352.32821928205192</v>
      </c>
      <c r="K237" s="83">
        <v>470.00927360399993</v>
      </c>
      <c r="L237" s="83">
        <v>164.800636</v>
      </c>
      <c r="M237" s="83">
        <v>102.116</v>
      </c>
      <c r="N237" s="83">
        <v>0</v>
      </c>
      <c r="O237" s="73"/>
      <c r="P237" s="74" t="s">
        <v>159</v>
      </c>
      <c r="Q237" s="83">
        <v>1258.4491644234381</v>
      </c>
      <c r="R237" s="83">
        <v>1260.6973154070365</v>
      </c>
      <c r="S237" s="83">
        <v>1265.1994537228816</v>
      </c>
      <c r="T237" s="83">
        <v>157.72186808366047</v>
      </c>
      <c r="U237" s="83">
        <v>0</v>
      </c>
      <c r="V237" s="83">
        <v>0</v>
      </c>
      <c r="W237" s="83">
        <v>0</v>
      </c>
      <c r="X237" s="83">
        <v>-89.76515140943998</v>
      </c>
      <c r="Y237" s="83">
        <v>330.99244619999996</v>
      </c>
      <c r="Z237" s="83">
        <v>325.32073599999995</v>
      </c>
      <c r="AA237" s="83">
        <v>201.10599999999999</v>
      </c>
      <c r="AB237" s="83">
        <v>136</v>
      </c>
      <c r="AC237" s="73"/>
      <c r="AD237" s="74" t="s">
        <v>159</v>
      </c>
      <c r="AE237" s="83">
        <v>0</v>
      </c>
      <c r="AF237" s="83">
        <v>0</v>
      </c>
      <c r="AG237" s="83">
        <v>0</v>
      </c>
      <c r="AH237" s="83">
        <v>0</v>
      </c>
      <c r="AI237" s="83">
        <v>0</v>
      </c>
      <c r="AJ237" s="83">
        <v>0</v>
      </c>
      <c r="AK237" s="83">
        <v>0</v>
      </c>
      <c r="AL237" s="83">
        <v>0</v>
      </c>
      <c r="AM237" s="83">
        <v>0</v>
      </c>
      <c r="AN237" s="83">
        <v>0</v>
      </c>
      <c r="AO237" s="83">
        <v>0</v>
      </c>
      <c r="AP237" s="83">
        <v>0</v>
      </c>
      <c r="AQ237" s="73"/>
      <c r="AR237" s="81" t="s">
        <v>41</v>
      </c>
      <c r="AS237" s="82">
        <v>9768.1591820916292</v>
      </c>
      <c r="AT237" s="82">
        <v>7551.4563845810508</v>
      </c>
      <c r="AU237" s="82">
        <v>4212.9929233582588</v>
      </c>
      <c r="AV237" s="82">
        <v>6307.9511509276053</v>
      </c>
      <c r="AW237" s="82">
        <v>2837.374504590292</v>
      </c>
      <c r="AX237" s="82">
        <v>6906.8125732607987</v>
      </c>
      <c r="AY237" s="82">
        <v>7845.6356628479989</v>
      </c>
      <c r="AZ237" s="82">
        <v>9372.6720000000005</v>
      </c>
      <c r="BA237" s="82">
        <v>10328.064</v>
      </c>
      <c r="BB237" s="82">
        <v>0</v>
      </c>
      <c r="BC237" s="73"/>
    </row>
    <row r="238" spans="1:55" x14ac:dyDescent="0.25">
      <c r="A238" s="72"/>
      <c r="B238" s="74" t="s">
        <v>1</v>
      </c>
      <c r="C238" s="83">
        <v>1349.0534996504239</v>
      </c>
      <c r="D238" s="83">
        <v>814.67087410688657</v>
      </c>
      <c r="E238" s="83">
        <v>1259.8441121198218</v>
      </c>
      <c r="F238" s="83">
        <v>902.03945102641444</v>
      </c>
      <c r="G238" s="83">
        <v>1350.8590831906251</v>
      </c>
      <c r="H238" s="83">
        <v>817.23069547088721</v>
      </c>
      <c r="I238" s="83">
        <v>875.37449646911898</v>
      </c>
      <c r="J238" s="83">
        <v>1563.0356989168738</v>
      </c>
      <c r="K238" s="83">
        <v>1492.7759323619998</v>
      </c>
      <c r="L238" s="83">
        <v>1211.3916879999999</v>
      </c>
      <c r="M238" s="83">
        <v>1165.998</v>
      </c>
      <c r="N238" s="83">
        <v>0</v>
      </c>
      <c r="O238" s="73"/>
      <c r="P238" s="74" t="s">
        <v>1</v>
      </c>
      <c r="Q238" s="83">
        <v>2040.2244160297644</v>
      </c>
      <c r="R238" s="83">
        <v>2044.0204540157936</v>
      </c>
      <c r="S238" s="83">
        <v>2051.5826832085513</v>
      </c>
      <c r="T238" s="83">
        <v>1933.473250450231</v>
      </c>
      <c r="U238" s="83">
        <v>1730.7440276700258</v>
      </c>
      <c r="V238" s="83">
        <v>1738.4176006388398</v>
      </c>
      <c r="W238" s="83">
        <v>819.23436091970177</v>
      </c>
      <c r="X238" s="83">
        <v>1143.3836160777416</v>
      </c>
      <c r="Y238" s="83">
        <v>1763.0864300919995</v>
      </c>
      <c r="Z238" s="83">
        <v>1311.9842839999999</v>
      </c>
      <c r="AA238" s="83">
        <v>1313.962</v>
      </c>
      <c r="AB238" s="83">
        <v>1321</v>
      </c>
      <c r="AC238" s="73"/>
      <c r="AD238" s="74" t="s">
        <v>1</v>
      </c>
      <c r="AE238" s="83">
        <v>9</v>
      </c>
      <c r="AF238" s="83">
        <v>5</v>
      </c>
      <c r="AG238" s="83">
        <v>8</v>
      </c>
      <c r="AH238" s="83">
        <v>6</v>
      </c>
      <c r="AI238" s="83">
        <v>8</v>
      </c>
      <c r="AJ238" s="83">
        <v>6</v>
      </c>
      <c r="AK238" s="83">
        <v>6</v>
      </c>
      <c r="AL238" s="83">
        <v>7</v>
      </c>
      <c r="AM238" s="83">
        <v>9</v>
      </c>
      <c r="AN238" s="83">
        <v>8</v>
      </c>
      <c r="AO238" s="83">
        <v>7</v>
      </c>
      <c r="AP238" s="83">
        <v>0</v>
      </c>
      <c r="AQ238" s="73"/>
      <c r="AR238" s="81" t="s">
        <v>42</v>
      </c>
      <c r="AS238" s="82">
        <v>15147.775506298023</v>
      </c>
      <c r="AT238" s="82">
        <v>14405.611445087459</v>
      </c>
      <c r="AU238" s="82">
        <v>12471.983307031309</v>
      </c>
      <c r="AV238" s="82">
        <v>15512.895462286477</v>
      </c>
      <c r="AW238" s="82">
        <v>17321.827987877194</v>
      </c>
      <c r="AX238" s="82">
        <v>18241.51012539494</v>
      </c>
      <c r="AY238" s="82">
        <v>19163.099612159993</v>
      </c>
      <c r="AZ238" s="82">
        <v>21486.329856</v>
      </c>
      <c r="BA238" s="82">
        <v>19740.671999999999</v>
      </c>
      <c r="BB238" s="82">
        <v>0</v>
      </c>
      <c r="BC238" s="73"/>
    </row>
    <row r="239" spans="1:55" x14ac:dyDescent="0.25">
      <c r="A239" s="72"/>
      <c r="B239" s="74" t="s">
        <v>2</v>
      </c>
      <c r="C239" s="83">
        <v>10275.582825259398</v>
      </c>
      <c r="D239" s="83">
        <v>13522.721962716494</v>
      </c>
      <c r="E239" s="83">
        <v>13093.810219481247</v>
      </c>
      <c r="F239" s="83">
        <v>13043.862560617496</v>
      </c>
      <c r="G239" s="83">
        <v>11537.900871862726</v>
      </c>
      <c r="H239" s="83">
        <v>11654.956261674306</v>
      </c>
      <c r="I239" s="83">
        <v>11885.472689128124</v>
      </c>
      <c r="J239" s="83">
        <v>12963.209927915752</v>
      </c>
      <c r="K239" s="83">
        <v>12917.531867031999</v>
      </c>
      <c r="L239" s="83">
        <v>13283.573342</v>
      </c>
      <c r="M239" s="83">
        <v>13760.652</v>
      </c>
      <c r="N239" s="83">
        <v>0</v>
      </c>
      <c r="O239" s="73"/>
      <c r="P239" s="74" t="s">
        <v>2</v>
      </c>
      <c r="Q239" s="83">
        <v>15795.689492196336</v>
      </c>
      <c r="R239" s="83">
        <v>14724.796544416397</v>
      </c>
      <c r="S239" s="83">
        <v>13619.607395054392</v>
      </c>
      <c r="T239" s="83">
        <v>11947.971650721132</v>
      </c>
      <c r="U239" s="83">
        <v>11375.345453759915</v>
      </c>
      <c r="V239" s="83">
        <v>12674.750399306589</v>
      </c>
      <c r="W239" s="83">
        <v>11525.306850063633</v>
      </c>
      <c r="X239" s="83">
        <v>10443.053302095723</v>
      </c>
      <c r="Y239" s="83">
        <v>12907.602093645997</v>
      </c>
      <c r="Z239" s="83">
        <v>11850.663915999998</v>
      </c>
      <c r="AA239" s="83">
        <v>12350.826000000001</v>
      </c>
      <c r="AB239" s="83">
        <v>12266</v>
      </c>
      <c r="AC239" s="73"/>
      <c r="AD239" s="74" t="s">
        <v>2</v>
      </c>
      <c r="AE239" s="83">
        <v>109</v>
      </c>
      <c r="AF239" s="83">
        <v>103</v>
      </c>
      <c r="AG239" s="83">
        <v>96</v>
      </c>
      <c r="AH239" s="83">
        <v>88</v>
      </c>
      <c r="AI239" s="83">
        <v>85</v>
      </c>
      <c r="AJ239" s="83">
        <v>81</v>
      </c>
      <c r="AK239" s="83">
        <v>83</v>
      </c>
      <c r="AL239" s="83">
        <v>87</v>
      </c>
      <c r="AM239" s="83">
        <v>93</v>
      </c>
      <c r="AN239" s="83">
        <v>97</v>
      </c>
      <c r="AO239" s="83">
        <v>98</v>
      </c>
      <c r="AP239" s="83">
        <v>0</v>
      </c>
      <c r="AQ239" s="73"/>
      <c r="AR239" s="81" t="s">
        <v>43</v>
      </c>
      <c r="AS239" s="82">
        <v>4727.0147317633418</v>
      </c>
      <c r="AT239" s="82">
        <v>1504.4049670376583</v>
      </c>
      <c r="AU239" s="82">
        <v>1014.3013023780856</v>
      </c>
      <c r="AV239" s="82">
        <v>481.91110948036362</v>
      </c>
      <c r="AW239" s="82">
        <v>0</v>
      </c>
      <c r="AX239" s="82">
        <v>4768.6568988303352</v>
      </c>
      <c r="AY239" s="82">
        <v>4393.8513561599993</v>
      </c>
      <c r="AZ239" s="82">
        <v>0</v>
      </c>
      <c r="BA239" s="82">
        <v>0</v>
      </c>
      <c r="BB239" s="82">
        <v>0</v>
      </c>
      <c r="BC239" s="73"/>
    </row>
    <row r="240" spans="1:55" x14ac:dyDescent="0.25">
      <c r="A240" s="72"/>
      <c r="B240" s="74" t="s">
        <v>156</v>
      </c>
      <c r="C240" s="83">
        <v>0</v>
      </c>
      <c r="D240" s="83">
        <v>0</v>
      </c>
      <c r="E240" s="83">
        <v>0</v>
      </c>
      <c r="F240" s="83">
        <v>0</v>
      </c>
      <c r="G240" s="83">
        <v>0</v>
      </c>
      <c r="H240" s="83">
        <v>0</v>
      </c>
      <c r="I240" s="83">
        <v>0</v>
      </c>
      <c r="J240" s="83">
        <v>617.13541593989999</v>
      </c>
      <c r="K240" s="83">
        <v>1625.1729108419997</v>
      </c>
      <c r="L240" s="83">
        <v>3093.7573939999997</v>
      </c>
      <c r="M240" s="83">
        <v>4793.2</v>
      </c>
      <c r="N240" s="83">
        <v>0</v>
      </c>
      <c r="O240" s="73"/>
      <c r="P240" s="74" t="s">
        <v>156</v>
      </c>
      <c r="Q240" s="83">
        <v>0</v>
      </c>
      <c r="R240" s="83">
        <v>0</v>
      </c>
      <c r="S240" s="83">
        <v>0</v>
      </c>
      <c r="T240" s="83">
        <v>0</v>
      </c>
      <c r="U240" s="83">
        <v>0</v>
      </c>
      <c r="V240" s="83">
        <v>0</v>
      </c>
      <c r="W240" s="83">
        <v>0</v>
      </c>
      <c r="X240" s="83">
        <v>0</v>
      </c>
      <c r="Y240" s="83">
        <v>2427.2779387999999</v>
      </c>
      <c r="Z240" s="83">
        <v>2385.3286860000003</v>
      </c>
      <c r="AA240" s="83">
        <v>2369.5080000000003</v>
      </c>
      <c r="AB240" s="83">
        <v>3503</v>
      </c>
      <c r="AC240" s="73"/>
      <c r="AD240" s="74" t="s">
        <v>156</v>
      </c>
      <c r="AE240" s="83">
        <v>0</v>
      </c>
      <c r="AF240" s="83">
        <v>0</v>
      </c>
      <c r="AG240" s="83">
        <v>0</v>
      </c>
      <c r="AH240" s="83">
        <v>0</v>
      </c>
      <c r="AI240" s="83">
        <v>0</v>
      </c>
      <c r="AJ240" s="83">
        <v>0</v>
      </c>
      <c r="AK240" s="83">
        <v>0</v>
      </c>
      <c r="AL240" s="83">
        <v>4</v>
      </c>
      <c r="AM240" s="83">
        <v>11</v>
      </c>
      <c r="AN240" s="83">
        <v>17</v>
      </c>
      <c r="AO240" s="83">
        <v>24</v>
      </c>
      <c r="AP240" s="83">
        <v>0</v>
      </c>
      <c r="AQ240" s="73"/>
      <c r="AR240" s="81" t="s">
        <v>44</v>
      </c>
      <c r="AS240" s="82">
        <v>4837.1340057990237</v>
      </c>
      <c r="AT240" s="82">
        <v>4801.8704816958207</v>
      </c>
      <c r="AU240" s="82">
        <v>6121.6726117006665</v>
      </c>
      <c r="AV240" s="82">
        <v>5565.1890739303453</v>
      </c>
      <c r="AW240" s="82">
        <v>5679.1091697715801</v>
      </c>
      <c r="AX240" s="82">
        <v>8967.5689472593913</v>
      </c>
      <c r="AY240" s="82">
        <v>5044.7532257279991</v>
      </c>
      <c r="AZ240" s="82">
        <v>4186.4601599999996</v>
      </c>
      <c r="BA240" s="82">
        <v>3302.4</v>
      </c>
      <c r="BB240" s="82">
        <v>0</v>
      </c>
      <c r="BC240" s="73"/>
    </row>
    <row r="241" spans="1:55" x14ac:dyDescent="0.25">
      <c r="A241" s="72"/>
      <c r="B241" s="74" t="s">
        <v>3</v>
      </c>
      <c r="C241" s="83">
        <v>22.776227916175984</v>
      </c>
      <c r="D241" s="83">
        <v>226.34546025026964</v>
      </c>
      <c r="E241" s="83">
        <v>533.34333874109336</v>
      </c>
      <c r="F241" s="83">
        <v>851.02590921853357</v>
      </c>
      <c r="G241" s="83">
        <v>1205.030382023029</v>
      </c>
      <c r="H241" s="83">
        <v>1512.830299953933</v>
      </c>
      <c r="I241" s="83">
        <v>1904.8771043855174</v>
      </c>
      <c r="J241" s="83">
        <v>1151.2380668260678</v>
      </c>
      <c r="K241" s="83">
        <v>511.93498345599983</v>
      </c>
      <c r="L241" s="83">
        <v>508.31365000000005</v>
      </c>
      <c r="M241" s="83">
        <v>552.26000000000022</v>
      </c>
      <c r="N241" s="83">
        <v>0</v>
      </c>
      <c r="O241" s="73"/>
      <c r="P241" s="74" t="s">
        <v>3</v>
      </c>
      <c r="Q241" s="83">
        <v>0</v>
      </c>
      <c r="R241" s="83">
        <v>0</v>
      </c>
      <c r="S241" s="83">
        <v>0</v>
      </c>
      <c r="T241" s="83">
        <v>445.31821201703235</v>
      </c>
      <c r="U241" s="83">
        <v>0</v>
      </c>
      <c r="V241" s="83">
        <v>0</v>
      </c>
      <c r="W241" s="83">
        <v>0</v>
      </c>
      <c r="X241" s="83">
        <v>1364.4303014234877</v>
      </c>
      <c r="Y241" s="83">
        <v>1323.9697847999998</v>
      </c>
      <c r="Z241" s="83">
        <v>1305.5634799999998</v>
      </c>
      <c r="AA241" s="83">
        <v>479.31999999999994</v>
      </c>
      <c r="AB241" s="83">
        <v>370</v>
      </c>
      <c r="AC241" s="73"/>
      <c r="AD241" s="74" t="s">
        <v>3</v>
      </c>
      <c r="AE241" s="83">
        <v>0</v>
      </c>
      <c r="AF241" s="83">
        <v>2</v>
      </c>
      <c r="AG241" s="83">
        <v>4</v>
      </c>
      <c r="AH241" s="83">
        <v>6</v>
      </c>
      <c r="AI241" s="83">
        <v>8</v>
      </c>
      <c r="AJ241" s="83">
        <v>12</v>
      </c>
      <c r="AK241" s="83">
        <v>12</v>
      </c>
      <c r="AL241" s="83">
        <v>8</v>
      </c>
      <c r="AM241" s="83">
        <v>4</v>
      </c>
      <c r="AN241" s="83">
        <v>4</v>
      </c>
      <c r="AO241" s="83">
        <v>4</v>
      </c>
      <c r="AP241" s="83">
        <v>0</v>
      </c>
      <c r="AQ241" s="73"/>
      <c r="AR241" s="81" t="s">
        <v>45</v>
      </c>
      <c r="AS241" s="82">
        <v>42167.567903895739</v>
      </c>
      <c r="AT241" s="82">
        <v>49749.506317786319</v>
      </c>
      <c r="AU241" s="82">
        <v>52166.468639986735</v>
      </c>
      <c r="AV241" s="82">
        <v>53634.7169438868</v>
      </c>
      <c r="AW241" s="82">
        <v>52570.456245632202</v>
      </c>
      <c r="AX241" s="82">
        <v>50221.396077447149</v>
      </c>
      <c r="AY241" s="82">
        <v>59137.124963327988</v>
      </c>
      <c r="AZ241" s="82">
        <v>69809.743871999992</v>
      </c>
      <c r="BA241" s="82">
        <v>71264.256000000008</v>
      </c>
      <c r="BB241" s="82">
        <v>0</v>
      </c>
      <c r="BC241" s="73"/>
    </row>
    <row r="242" spans="1:55" x14ac:dyDescent="0.25">
      <c r="A242" s="72"/>
      <c r="B242" s="74" t="s">
        <v>4</v>
      </c>
      <c r="C242" s="83">
        <v>0</v>
      </c>
      <c r="D242" s="83">
        <v>0</v>
      </c>
      <c r="E242" s="83">
        <v>0</v>
      </c>
      <c r="F242" s="83">
        <v>0</v>
      </c>
      <c r="G242" s="83">
        <v>0</v>
      </c>
      <c r="H242" s="83">
        <v>159.30649584449566</v>
      </c>
      <c r="I242" s="83">
        <v>156.64355540265058</v>
      </c>
      <c r="J242" s="83">
        <v>0</v>
      </c>
      <c r="K242" s="83">
        <v>169.909455716</v>
      </c>
      <c r="L242" s="83">
        <v>379.89756999999997</v>
      </c>
      <c r="M242" s="83">
        <v>867.98599999999988</v>
      </c>
      <c r="N242" s="83">
        <v>0</v>
      </c>
      <c r="O242" s="73"/>
      <c r="P242" s="74" t="s">
        <v>4</v>
      </c>
      <c r="Q242" s="83">
        <v>0</v>
      </c>
      <c r="R242" s="83">
        <v>0</v>
      </c>
      <c r="S242" s="83">
        <v>0</v>
      </c>
      <c r="T242" s="83">
        <v>0</v>
      </c>
      <c r="U242" s="83">
        <v>0</v>
      </c>
      <c r="V242" s="83">
        <v>0</v>
      </c>
      <c r="W242" s="83">
        <v>0</v>
      </c>
      <c r="X242" s="83">
        <v>0</v>
      </c>
      <c r="Y242" s="83">
        <v>0</v>
      </c>
      <c r="Z242" s="83">
        <v>0</v>
      </c>
      <c r="AA242" s="83">
        <v>475.15200000000004</v>
      </c>
      <c r="AB242" s="83">
        <v>431</v>
      </c>
      <c r="AC242" s="73"/>
      <c r="AD242" s="74" t="s">
        <v>4</v>
      </c>
      <c r="AE242" s="83">
        <v>0</v>
      </c>
      <c r="AF242" s="83">
        <v>0</v>
      </c>
      <c r="AG242" s="83">
        <v>0</v>
      </c>
      <c r="AH242" s="83">
        <v>0</v>
      </c>
      <c r="AI242" s="83">
        <v>0</v>
      </c>
      <c r="AJ242" s="83">
        <v>0</v>
      </c>
      <c r="AK242" s="83">
        <v>0</v>
      </c>
      <c r="AL242" s="83">
        <v>0</v>
      </c>
      <c r="AM242" s="83">
        <v>0</v>
      </c>
      <c r="AN242" s="83">
        <v>3</v>
      </c>
      <c r="AO242" s="83">
        <v>7</v>
      </c>
      <c r="AP242" s="83">
        <v>0</v>
      </c>
      <c r="AQ242" s="73"/>
      <c r="AR242" s="81" t="s">
        <v>46</v>
      </c>
      <c r="AS242" s="82">
        <v>0</v>
      </c>
      <c r="AT242" s="82">
        <v>0</v>
      </c>
      <c r="AU242" s="82">
        <v>0</v>
      </c>
      <c r="AV242" s="82">
        <v>0</v>
      </c>
      <c r="AW242" s="82">
        <v>0</v>
      </c>
      <c r="AX242" s="82">
        <v>2073.6562574039035</v>
      </c>
      <c r="AY242" s="82">
        <v>2065.5848632319994</v>
      </c>
      <c r="AZ242" s="82">
        <v>1947.4329599999999</v>
      </c>
      <c r="BA242" s="82">
        <v>3334.1440000000002</v>
      </c>
      <c r="BB242" s="82">
        <v>0</v>
      </c>
      <c r="BC242" s="73"/>
    </row>
    <row r="243" spans="1:55" x14ac:dyDescent="0.25">
      <c r="A243" s="72"/>
      <c r="B243" s="74" t="s">
        <v>6</v>
      </c>
      <c r="C243" s="83">
        <v>568.15425681010447</v>
      </c>
      <c r="D243" s="83">
        <v>1156.410557549088</v>
      </c>
      <c r="E243" s="83">
        <v>2132.3996564910899</v>
      </c>
      <c r="F243" s="83">
        <v>3006.7981700880491</v>
      </c>
      <c r="G243" s="83">
        <v>3040.2574936475448</v>
      </c>
      <c r="H243" s="83">
        <v>2114.0088280678328</v>
      </c>
      <c r="I243" s="83">
        <v>1450.9538088026541</v>
      </c>
      <c r="J243" s="83">
        <v>902.13977166487211</v>
      </c>
      <c r="K243" s="83">
        <v>564.89377484799979</v>
      </c>
      <c r="L243" s="83">
        <v>372.406632</v>
      </c>
      <c r="M243" s="83">
        <v>400.12799999999999</v>
      </c>
      <c r="N243" s="83">
        <v>0</v>
      </c>
      <c r="O243" s="73"/>
      <c r="P243" s="74" t="s">
        <v>6</v>
      </c>
      <c r="Q243" s="83">
        <v>1455.4259926655316</v>
      </c>
      <c r="R243" s="83">
        <v>1463.7170984559421</v>
      </c>
      <c r="S243" s="83">
        <v>2459.8057681327005</v>
      </c>
      <c r="T243" s="83">
        <v>4516.7990076013284</v>
      </c>
      <c r="U243" s="83">
        <v>3943.7357957117315</v>
      </c>
      <c r="V243" s="83">
        <v>2479.1346652588663</v>
      </c>
      <c r="W243" s="83">
        <v>2509.7270372906432</v>
      </c>
      <c r="X243" s="83">
        <v>1712.2702631350676</v>
      </c>
      <c r="Y243" s="83">
        <v>1588.7637417599999</v>
      </c>
      <c r="Z243" s="83">
        <v>1031.6091759999999</v>
      </c>
      <c r="AA243" s="83">
        <v>436.59800000000001</v>
      </c>
      <c r="AB243" s="83">
        <v>226</v>
      </c>
      <c r="AC243" s="73"/>
      <c r="AD243" s="74" t="s">
        <v>6</v>
      </c>
      <c r="AE243" s="83">
        <v>0</v>
      </c>
      <c r="AF243" s="83">
        <v>0</v>
      </c>
      <c r="AG243" s="83">
        <v>0</v>
      </c>
      <c r="AH243" s="83">
        <v>21</v>
      </c>
      <c r="AI243" s="83">
        <v>33</v>
      </c>
      <c r="AJ243" s="83">
        <v>28</v>
      </c>
      <c r="AK243" s="83">
        <v>15</v>
      </c>
      <c r="AL243" s="83">
        <v>11</v>
      </c>
      <c r="AM243" s="83">
        <v>9</v>
      </c>
      <c r="AN243" s="83">
        <v>7</v>
      </c>
      <c r="AO243" s="83">
        <v>5</v>
      </c>
      <c r="AP243" s="83">
        <v>0</v>
      </c>
      <c r="AQ243" s="73"/>
      <c r="AR243" s="81" t="s">
        <v>47</v>
      </c>
      <c r="AS243" s="82">
        <v>18277.481189417449</v>
      </c>
      <c r="AT243" s="82">
        <v>18364.15483841379</v>
      </c>
      <c r="AU243" s="82">
        <v>19126.024005615498</v>
      </c>
      <c r="AV243" s="82">
        <v>17120.002694360897</v>
      </c>
      <c r="AW243" s="82">
        <v>15617.005196797971</v>
      </c>
      <c r="AX243" s="82">
        <v>26211.488089310198</v>
      </c>
      <c r="AY243" s="82">
        <v>27431.768742911994</v>
      </c>
      <c r="AZ243" s="82">
        <v>31327.635455999996</v>
      </c>
      <c r="BA243" s="82">
        <v>33984.512000000002</v>
      </c>
      <c r="BB243" s="82">
        <v>0</v>
      </c>
      <c r="BC243" s="73"/>
    </row>
    <row r="244" spans="1:55" x14ac:dyDescent="0.25">
      <c r="A244" s="72"/>
      <c r="B244" s="74" t="s">
        <v>7</v>
      </c>
      <c r="C244" s="83">
        <v>4265.4118257963864</v>
      </c>
      <c r="D244" s="83">
        <v>4465.6947293869989</v>
      </c>
      <c r="E244" s="83">
        <v>3456.6295801567899</v>
      </c>
      <c r="F244" s="83">
        <v>3714.5060347922063</v>
      </c>
      <c r="G244" s="83">
        <v>5742.4468351537307</v>
      </c>
      <c r="H244" s="83">
        <v>4936.7571394730385</v>
      </c>
      <c r="I244" s="83">
        <v>3926.951029419004</v>
      </c>
      <c r="J244" s="83">
        <v>3700.5683668541633</v>
      </c>
      <c r="K244" s="83">
        <v>6693.770570317999</v>
      </c>
      <c r="L244" s="83">
        <v>6203.5667979999998</v>
      </c>
      <c r="M244" s="83">
        <v>6510.4160000000002</v>
      </c>
      <c r="N244" s="83">
        <v>0</v>
      </c>
      <c r="O244" s="73"/>
      <c r="P244" s="74" t="s">
        <v>7</v>
      </c>
      <c r="Q244" s="83">
        <v>5874.2644966225334</v>
      </c>
      <c r="R244" s="83">
        <v>5525.5937548119255</v>
      </c>
      <c r="S244" s="83">
        <v>5459.0404904645202</v>
      </c>
      <c r="T244" s="83">
        <v>4414.2917965332563</v>
      </c>
      <c r="U244" s="83">
        <v>4418.0913527407374</v>
      </c>
      <c r="V244" s="83">
        <v>8283.8215018000174</v>
      </c>
      <c r="W244" s="83">
        <v>7634.2580661894726</v>
      </c>
      <c r="X244" s="83">
        <v>5374.6884406402196</v>
      </c>
      <c r="Y244" s="83">
        <v>2658.9726511399995</v>
      </c>
      <c r="Z244" s="83">
        <v>2675.335</v>
      </c>
      <c r="AA244" s="83">
        <v>5957.1140000000005</v>
      </c>
      <c r="AB244" s="83">
        <v>5802</v>
      </c>
      <c r="AC244" s="73"/>
      <c r="AD244" s="74" t="s">
        <v>7</v>
      </c>
      <c r="AE244" s="83">
        <v>38</v>
      </c>
      <c r="AF244" s="83">
        <v>38</v>
      </c>
      <c r="AG244" s="83">
        <v>30</v>
      </c>
      <c r="AH244" s="83">
        <v>33</v>
      </c>
      <c r="AI244" s="83">
        <v>39</v>
      </c>
      <c r="AJ244" s="83">
        <v>41</v>
      </c>
      <c r="AK244" s="83">
        <v>33</v>
      </c>
      <c r="AL244" s="83">
        <v>42</v>
      </c>
      <c r="AM244" s="83">
        <v>52</v>
      </c>
      <c r="AN244" s="83">
        <v>60</v>
      </c>
      <c r="AO244" s="83">
        <v>54</v>
      </c>
      <c r="AP244" s="83">
        <v>0</v>
      </c>
      <c r="AQ244" s="73"/>
      <c r="AR244" s="81" t="s">
        <v>48</v>
      </c>
      <c r="AS244" s="82">
        <v>2752.9818508920876</v>
      </c>
      <c r="AT244" s="82">
        <v>4011.7465787670885</v>
      </c>
      <c r="AU244" s="82">
        <v>4039.2728107962662</v>
      </c>
      <c r="AV244" s="82">
        <v>4920.7987601068326</v>
      </c>
      <c r="AW244" s="82">
        <v>5785.9331042509684</v>
      </c>
      <c r="AX244" s="82">
        <v>8938.5442095974377</v>
      </c>
      <c r="AY244" s="82">
        <v>9382.6924277759972</v>
      </c>
      <c r="AZ244" s="82">
        <v>4120.8514559999994</v>
      </c>
      <c r="BA244" s="82">
        <v>17658.88</v>
      </c>
      <c r="BB244" s="82">
        <v>0</v>
      </c>
      <c r="BC244" s="73"/>
    </row>
    <row r="245" spans="1:55" x14ac:dyDescent="0.25">
      <c r="A245" s="72"/>
      <c r="B245" s="79" t="s">
        <v>8</v>
      </c>
      <c r="C245" s="84">
        <v>2991.5699359131158</v>
      </c>
      <c r="D245" s="84">
        <v>2603.8367068485222</v>
      </c>
      <c r="E245" s="84">
        <v>3380.2551061586073</v>
      </c>
      <c r="F245" s="84">
        <v>3349.5491551054697</v>
      </c>
      <c r="G245" s="84">
        <v>4176.260719867495</v>
      </c>
      <c r="H245" s="84">
        <v>4105.165602953396</v>
      </c>
      <c r="I245" s="84">
        <v>4256.0740033069824</v>
      </c>
      <c r="J245" s="84">
        <v>4047.2862641731244</v>
      </c>
      <c r="K245" s="84">
        <v>4892.0683548360003</v>
      </c>
      <c r="L245" s="84">
        <v>4414.3027499999998</v>
      </c>
      <c r="M245" s="84">
        <v>4732.7640000000001</v>
      </c>
      <c r="N245" s="83">
        <v>0</v>
      </c>
      <c r="O245" s="73"/>
      <c r="P245" s="79" t="s">
        <v>8</v>
      </c>
      <c r="Q245" s="84">
        <v>3156.6975883053919</v>
      </c>
      <c r="R245" s="84">
        <v>2618.0912873604661</v>
      </c>
      <c r="S245" s="84">
        <v>2287.5828506706648</v>
      </c>
      <c r="T245" s="84">
        <v>7025.4649459183029</v>
      </c>
      <c r="U245" s="84">
        <v>7031.9353583214815</v>
      </c>
      <c r="V245" s="84">
        <v>7032.6840988519525</v>
      </c>
      <c r="W245" s="84">
        <v>8821.4332747629924</v>
      </c>
      <c r="X245" s="84">
        <v>4105.6336125892612</v>
      </c>
      <c r="Y245" s="84">
        <v>4413.2326160000002</v>
      </c>
      <c r="Z245" s="84">
        <v>4075.0702719999995</v>
      </c>
      <c r="AA245" s="84">
        <v>5391.308</v>
      </c>
      <c r="AB245" s="84">
        <v>4673</v>
      </c>
      <c r="AC245" s="73"/>
      <c r="AD245" s="79" t="s">
        <v>8</v>
      </c>
      <c r="AE245" s="84">
        <v>32</v>
      </c>
      <c r="AF245" s="84">
        <v>36</v>
      </c>
      <c r="AG245" s="84">
        <v>41</v>
      </c>
      <c r="AH245" s="84">
        <v>43</v>
      </c>
      <c r="AI245" s="84">
        <v>41</v>
      </c>
      <c r="AJ245" s="84">
        <v>44</v>
      </c>
      <c r="AK245" s="84">
        <v>47</v>
      </c>
      <c r="AL245" s="84">
        <v>42</v>
      </c>
      <c r="AM245" s="84">
        <v>43</v>
      </c>
      <c r="AN245" s="84">
        <v>43</v>
      </c>
      <c r="AO245" s="84">
        <v>47</v>
      </c>
      <c r="AP245" s="84">
        <v>0</v>
      </c>
      <c r="AQ245" s="73"/>
      <c r="AR245" s="81" t="s">
        <v>49</v>
      </c>
      <c r="AS245" s="82">
        <v>22067.902516750975</v>
      </c>
      <c r="AT245" s="82">
        <v>23773.900013337014</v>
      </c>
      <c r="AU245" s="82">
        <v>21718.376395008338</v>
      </c>
      <c r="AV245" s="82">
        <v>23109.627240861108</v>
      </c>
      <c r="AW245" s="82">
        <v>24641.447580010812</v>
      </c>
      <c r="AX245" s="82">
        <v>66625.747807868902</v>
      </c>
      <c r="AY245" s="82">
        <v>64027.856028671988</v>
      </c>
      <c r="AZ245" s="82">
        <v>59428.988927999999</v>
      </c>
      <c r="BA245" s="82">
        <v>58863.616000000002</v>
      </c>
      <c r="BB245" s="82">
        <v>0</v>
      </c>
      <c r="BC245" s="73"/>
    </row>
    <row r="246" spans="1:55" x14ac:dyDescent="0.25">
      <c r="A246" s="72"/>
      <c r="B246" s="79" t="s">
        <v>5</v>
      </c>
      <c r="C246" s="84">
        <v>769.01055244451334</v>
      </c>
      <c r="D246" s="84">
        <v>625.10346574024879</v>
      </c>
      <c r="E246" s="84">
        <v>1070.338046757</v>
      </c>
      <c r="F246" s="84">
        <v>588.15612907909895</v>
      </c>
      <c r="G246" s="84">
        <v>373.99525541770453</v>
      </c>
      <c r="H246" s="84">
        <v>523.26951189797819</v>
      </c>
      <c r="I246" s="84">
        <v>994.74374598763529</v>
      </c>
      <c r="J246" s="84">
        <v>1230.9046387019457</v>
      </c>
      <c r="K246" s="84">
        <v>1193.7794226279996</v>
      </c>
      <c r="L246" s="84">
        <v>1622.3231440000004</v>
      </c>
      <c r="M246" s="82">
        <v>602.27600000000007</v>
      </c>
      <c r="N246" s="82">
        <v>0</v>
      </c>
      <c r="O246" s="73"/>
      <c r="P246" s="79" t="s">
        <v>5</v>
      </c>
      <c r="Q246" s="84">
        <v>1077.4907821883255</v>
      </c>
      <c r="R246" s="84">
        <v>1118.1515102875915</v>
      </c>
      <c r="S246" s="84">
        <v>1133.7501598295953</v>
      </c>
      <c r="T246" s="84">
        <v>1130.7001501887989</v>
      </c>
      <c r="U246" s="84">
        <v>1124.341641877792</v>
      </c>
      <c r="V246" s="84">
        <v>947.11781653534092</v>
      </c>
      <c r="W246" s="84">
        <v>731.76551428975472</v>
      </c>
      <c r="X246" s="84">
        <v>1116.4540706549096</v>
      </c>
      <c r="Y246" s="84">
        <v>386.15785389999996</v>
      </c>
      <c r="Z246" s="84">
        <v>697.72736799999984</v>
      </c>
      <c r="AA246" s="84">
        <v>313.64200000000005</v>
      </c>
      <c r="AB246" s="84">
        <v>1289</v>
      </c>
      <c r="AC246" s="73"/>
      <c r="AD246" s="79" t="s">
        <v>5</v>
      </c>
      <c r="AE246" s="84">
        <v>291</v>
      </c>
      <c r="AF246" s="84">
        <v>291</v>
      </c>
      <c r="AG246" s="84">
        <v>289</v>
      </c>
      <c r="AH246" s="84">
        <v>287</v>
      </c>
      <c r="AI246" s="84">
        <v>290</v>
      </c>
      <c r="AJ246" s="84">
        <v>286</v>
      </c>
      <c r="AK246" s="84">
        <v>268</v>
      </c>
      <c r="AL246" s="84">
        <v>286</v>
      </c>
      <c r="AM246" s="84">
        <v>282</v>
      </c>
      <c r="AN246" s="84">
        <v>290</v>
      </c>
      <c r="AO246" s="84">
        <v>289</v>
      </c>
      <c r="AP246" s="84">
        <v>0</v>
      </c>
      <c r="AQ246" s="73"/>
      <c r="AR246" s="81" t="s">
        <v>50</v>
      </c>
      <c r="AS246" s="82">
        <v>32717.015891128078</v>
      </c>
      <c r="AT246" s="82">
        <v>31675.139042624342</v>
      </c>
      <c r="AU246" s="82">
        <v>36138.266512573464</v>
      </c>
      <c r="AV246" s="82">
        <v>54467.008378379265</v>
      </c>
      <c r="AW246" s="82">
        <v>52645.669015826883</v>
      </c>
      <c r="AX246" s="82">
        <v>63903.872409348078</v>
      </c>
      <c r="AY246" s="82">
        <v>52291.578396671997</v>
      </c>
      <c r="AZ246" s="82">
        <v>51772.55731199999</v>
      </c>
      <c r="BA246" s="82">
        <v>50994.175999999999</v>
      </c>
      <c r="BB246" s="82">
        <v>0</v>
      </c>
      <c r="BC246" s="73"/>
    </row>
    <row r="247" spans="1:55" x14ac:dyDescent="0.25">
      <c r="A247" s="72"/>
      <c r="B247" s="74" t="s">
        <v>157</v>
      </c>
      <c r="C247" s="83">
        <v>1200.1320094292735</v>
      </c>
      <c r="D247" s="83">
        <v>1193.4354419956967</v>
      </c>
      <c r="E247" s="83">
        <v>1262.1566459938699</v>
      </c>
      <c r="F247" s="83">
        <v>2428.2445900551384</v>
      </c>
      <c r="G247" s="83">
        <v>1963.6223331694912</v>
      </c>
      <c r="H247" s="83">
        <v>2107.0319012425266</v>
      </c>
      <c r="I247" s="83">
        <v>1902.590337153362</v>
      </c>
      <c r="J247" s="83">
        <v>1933.3169484808134</v>
      </c>
      <c r="K247" s="83">
        <v>1947.33889181</v>
      </c>
      <c r="L247" s="83">
        <v>1921.9606639999997</v>
      </c>
      <c r="M247" s="83">
        <v>1882.894</v>
      </c>
      <c r="N247" s="83">
        <v>0</v>
      </c>
      <c r="O247" s="73"/>
      <c r="P247" s="74" t="s">
        <v>157</v>
      </c>
      <c r="Q247" s="83">
        <v>1263.9555052383382</v>
      </c>
      <c r="R247" s="83">
        <v>1263.7827224442537</v>
      </c>
      <c r="S247" s="83">
        <v>1259.7223998106613</v>
      </c>
      <c r="T247" s="83">
        <v>1263.9355182046766</v>
      </c>
      <c r="U247" s="83">
        <v>1856.4299922466214</v>
      </c>
      <c r="V247" s="83">
        <v>1876.7933160074158</v>
      </c>
      <c r="W247" s="83">
        <v>2000.9213281360478</v>
      </c>
      <c r="X247" s="83">
        <v>2004.0070052157478</v>
      </c>
      <c r="Y247" s="83">
        <v>1930.7892694999996</v>
      </c>
      <c r="Z247" s="83">
        <v>1908.0489219999999</v>
      </c>
      <c r="AA247" s="83">
        <v>1911.028</v>
      </c>
      <c r="AB247" s="83">
        <v>1910</v>
      </c>
      <c r="AC247" s="73"/>
      <c r="AD247" s="74" t="s">
        <v>117</v>
      </c>
      <c r="AE247" s="83">
        <v>1942.2</v>
      </c>
      <c r="AF247" s="83">
        <v>1899.6480000000001</v>
      </c>
      <c r="AG247" s="83">
        <v>1840.3319999999999</v>
      </c>
      <c r="AH247" s="83">
        <v>1832.53</v>
      </c>
      <c r="AI247" s="83">
        <v>1816.335</v>
      </c>
      <c r="AJ247" s="83">
        <v>1809.3320000000001</v>
      </c>
      <c r="AK247" s="83">
        <v>1770.08</v>
      </c>
      <c r="AL247" s="83">
        <v>1782.3680000000002</v>
      </c>
      <c r="AM247" s="83">
        <v>1748.7360000000001</v>
      </c>
      <c r="AN247" s="83">
        <v>1720.3540000000003</v>
      </c>
      <c r="AO247" s="83">
        <v>1695.87</v>
      </c>
      <c r="AP247" s="83">
        <v>0</v>
      </c>
      <c r="AQ247" s="73"/>
      <c r="AR247" s="81" t="s">
        <v>51</v>
      </c>
      <c r="AS247" s="82">
        <v>18654.205021644786</v>
      </c>
      <c r="AT247" s="82">
        <v>17666.853514339145</v>
      </c>
      <c r="AU247" s="82">
        <v>18137.500526391777</v>
      </c>
      <c r="AV247" s="82">
        <v>18964.749579046053</v>
      </c>
      <c r="AW247" s="82">
        <v>16308.090650470751</v>
      </c>
      <c r="AX247" s="82">
        <v>15975.430607195132</v>
      </c>
      <c r="AY247" s="82">
        <v>15874.831982591997</v>
      </c>
      <c r="AZ247" s="82">
        <v>15388.886015999999</v>
      </c>
      <c r="BA247" s="82">
        <v>21411.84</v>
      </c>
      <c r="BB247" s="82">
        <v>0</v>
      </c>
      <c r="BC247" s="73"/>
    </row>
    <row r="248" spans="1:55" x14ac:dyDescent="0.25">
      <c r="A248" s="72"/>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81" t="s">
        <v>52</v>
      </c>
      <c r="AS248" s="82">
        <v>2405.2367749899295</v>
      </c>
      <c r="AT248" s="82">
        <v>2422.4429115580047</v>
      </c>
      <c r="AU248" s="82">
        <v>2917.3771161217201</v>
      </c>
      <c r="AV248" s="82">
        <v>3466.2230259872026</v>
      </c>
      <c r="AW248" s="82">
        <v>3057.5626144355624</v>
      </c>
      <c r="AX248" s="82">
        <v>4388.1103383736308</v>
      </c>
      <c r="AY248" s="82">
        <v>5144.973124608</v>
      </c>
      <c r="AZ248" s="82">
        <v>9493.4753280000004</v>
      </c>
      <c r="BA248" s="82">
        <v>8736.768</v>
      </c>
      <c r="BB248" s="82">
        <v>0</v>
      </c>
      <c r="BC248" s="73"/>
    </row>
    <row r="249" spans="1:55" x14ac:dyDescent="0.25">
      <c r="A249" s="72"/>
      <c r="B249" s="75" t="s">
        <v>113</v>
      </c>
      <c r="C249" s="75"/>
      <c r="D249" s="75"/>
      <c r="E249" s="75"/>
      <c r="F249" s="75"/>
      <c r="G249" s="75"/>
      <c r="H249" s="75"/>
      <c r="I249" s="75"/>
      <c r="J249" s="75"/>
      <c r="K249" s="75"/>
      <c r="L249" s="75"/>
      <c r="M249" s="75"/>
      <c r="N249" s="75"/>
      <c r="O249" s="73"/>
      <c r="P249" s="75" t="s">
        <v>114</v>
      </c>
      <c r="Q249" s="75"/>
      <c r="R249" s="75"/>
      <c r="S249" s="75"/>
      <c r="T249" s="75"/>
      <c r="U249" s="75"/>
      <c r="V249" s="75"/>
      <c r="W249" s="75"/>
      <c r="X249" s="75"/>
      <c r="Y249" s="75"/>
      <c r="Z249" s="75"/>
      <c r="AA249" s="75"/>
      <c r="AB249" s="75"/>
      <c r="AC249" s="73"/>
      <c r="AD249" s="75" t="s">
        <v>145</v>
      </c>
      <c r="AE249" s="75"/>
      <c r="AF249" s="75"/>
      <c r="AG249" s="75"/>
      <c r="AH249" s="75"/>
      <c r="AI249" s="75"/>
      <c r="AJ249" s="75"/>
      <c r="AK249" s="75"/>
      <c r="AL249" s="75"/>
      <c r="AM249" s="75"/>
      <c r="AN249" s="75"/>
      <c r="AO249" s="75"/>
      <c r="AP249" s="75"/>
      <c r="AQ249" s="73"/>
      <c r="AR249" s="81" t="s">
        <v>53</v>
      </c>
      <c r="AS249" s="82">
        <v>1961.2822280881735</v>
      </c>
      <c r="AT249" s="82">
        <v>1923.2385545500235</v>
      </c>
      <c r="AU249" s="82">
        <v>1910.9212381819182</v>
      </c>
      <c r="AV249" s="82">
        <v>1903.3278223054726</v>
      </c>
      <c r="AW249" s="82">
        <v>1547.8570098033867</v>
      </c>
      <c r="AX249" s="82">
        <v>3868.8900313098229</v>
      </c>
      <c r="AY249" s="82">
        <v>4025.6750960639997</v>
      </c>
      <c r="AZ249" s="82">
        <v>7297.1458560000001</v>
      </c>
      <c r="BA249" s="82">
        <v>7217.152</v>
      </c>
      <c r="BB249" s="82">
        <v>0</v>
      </c>
      <c r="BC249" s="73"/>
    </row>
    <row r="250" spans="1:55" x14ac:dyDescent="0.25">
      <c r="A250" s="72"/>
      <c r="B250" s="77" t="s">
        <v>25</v>
      </c>
      <c r="C250" s="77">
        <v>2013</v>
      </c>
      <c r="D250" s="77">
        <v>2014</v>
      </c>
      <c r="E250" s="77">
        <v>2015</v>
      </c>
      <c r="F250" s="77">
        <v>2016</v>
      </c>
      <c r="G250" s="77">
        <v>2017</v>
      </c>
      <c r="H250" s="77">
        <v>2018</v>
      </c>
      <c r="I250" s="77">
        <v>2019</v>
      </c>
      <c r="J250" s="77">
        <v>2020</v>
      </c>
      <c r="K250" s="77">
        <v>2021</v>
      </c>
      <c r="L250" s="77">
        <v>2022</v>
      </c>
      <c r="M250" s="77">
        <v>2023</v>
      </c>
      <c r="N250" s="77">
        <v>2024</v>
      </c>
      <c r="O250" s="73"/>
      <c r="P250" s="77" t="s">
        <v>25</v>
      </c>
      <c r="Q250" s="77">
        <v>2013</v>
      </c>
      <c r="R250" s="77">
        <v>2014</v>
      </c>
      <c r="S250" s="77">
        <v>2015</v>
      </c>
      <c r="T250" s="77">
        <v>2016</v>
      </c>
      <c r="U250" s="77">
        <v>2017</v>
      </c>
      <c r="V250" s="77">
        <v>2018</v>
      </c>
      <c r="W250" s="77">
        <v>2019</v>
      </c>
      <c r="X250" s="77">
        <v>2020</v>
      </c>
      <c r="Y250" s="77">
        <v>2021</v>
      </c>
      <c r="Z250" s="77">
        <v>2022</v>
      </c>
      <c r="AA250" s="77">
        <v>2023</v>
      </c>
      <c r="AB250" s="77">
        <v>2024</v>
      </c>
      <c r="AC250" s="73"/>
      <c r="AD250" s="77" t="s">
        <v>25</v>
      </c>
      <c r="AE250" s="77">
        <v>2013</v>
      </c>
      <c r="AF250" s="77">
        <v>2014</v>
      </c>
      <c r="AG250" s="77">
        <v>2015</v>
      </c>
      <c r="AH250" s="77">
        <v>2016</v>
      </c>
      <c r="AI250" s="77">
        <v>2017</v>
      </c>
      <c r="AJ250" s="77">
        <v>2018</v>
      </c>
      <c r="AK250" s="77">
        <v>2019</v>
      </c>
      <c r="AL250" s="77">
        <v>2020</v>
      </c>
      <c r="AM250" s="77">
        <v>2021</v>
      </c>
      <c r="AN250" s="77">
        <v>2022</v>
      </c>
      <c r="AO250" s="77">
        <v>2023</v>
      </c>
      <c r="AP250" s="77">
        <v>2024</v>
      </c>
      <c r="AQ250" s="73"/>
      <c r="AR250" s="81" t="s">
        <v>54</v>
      </c>
      <c r="AS250" s="82">
        <v>2601.1331677481453</v>
      </c>
      <c r="AT250" s="82">
        <v>3557.8215285172</v>
      </c>
      <c r="AU250" s="82">
        <v>5368.5118656254481</v>
      </c>
      <c r="AV250" s="82">
        <v>5613.8223051623099</v>
      </c>
      <c r="AW250" s="82">
        <v>8585.1562036700507</v>
      </c>
      <c r="AX250" s="82">
        <v>10093.083774372863</v>
      </c>
      <c r="AY250" s="82">
        <v>7792.8883476479987</v>
      </c>
      <c r="AZ250" s="82">
        <v>9219.5850239999982</v>
      </c>
      <c r="BA250" s="82">
        <v>11025.407999999999</v>
      </c>
      <c r="BB250" s="82">
        <v>0</v>
      </c>
      <c r="BC250" s="73"/>
    </row>
    <row r="251" spans="1:55" x14ac:dyDescent="0.25">
      <c r="A251" s="72"/>
      <c r="B251" s="79" t="s">
        <v>9</v>
      </c>
      <c r="C251" s="80">
        <v>527213.36141023063</v>
      </c>
      <c r="D251" s="80">
        <v>516994.50564459502</v>
      </c>
      <c r="E251" s="80">
        <v>525253.12155119807</v>
      </c>
      <c r="F251" s="80">
        <v>546436.65442929871</v>
      </c>
      <c r="G251" s="80">
        <v>529327.55885525374</v>
      </c>
      <c r="H251" s="80">
        <v>515071.62287824322</v>
      </c>
      <c r="I251" s="80">
        <v>544302.05351572833</v>
      </c>
      <c r="J251" s="80">
        <v>576600.8397565746</v>
      </c>
      <c r="K251" s="80">
        <v>681534.40958072594</v>
      </c>
      <c r="L251" s="80">
        <v>661863.96725799993</v>
      </c>
      <c r="M251" s="80">
        <v>667410.37800000003</v>
      </c>
      <c r="N251" s="80">
        <v>0</v>
      </c>
      <c r="O251" s="73"/>
      <c r="P251" s="79" t="s">
        <v>9</v>
      </c>
      <c r="Q251" s="80">
        <v>562987.80739641539</v>
      </c>
      <c r="R251" s="80">
        <v>564602.33622885973</v>
      </c>
      <c r="S251" s="80">
        <v>551154.71806363377</v>
      </c>
      <c r="T251" s="80">
        <v>605473.12596527115</v>
      </c>
      <c r="U251" s="80">
        <v>577620.65328553738</v>
      </c>
      <c r="V251" s="80">
        <v>560261.17792575283</v>
      </c>
      <c r="W251" s="80">
        <v>556807.81181657896</v>
      </c>
      <c r="X251" s="80">
        <v>567891.37594107364</v>
      </c>
      <c r="Y251" s="80">
        <v>721263.43289811199</v>
      </c>
      <c r="Z251" s="80">
        <v>700012.10408999992</v>
      </c>
      <c r="AA251" s="80">
        <v>660261.21600000013</v>
      </c>
      <c r="AB251" s="80">
        <v>717083</v>
      </c>
      <c r="AC251" s="73"/>
      <c r="AD251" s="79" t="s">
        <v>9</v>
      </c>
      <c r="AE251" s="80">
        <v>4574</v>
      </c>
      <c r="AF251" s="80">
        <v>4427</v>
      </c>
      <c r="AG251" s="80">
        <v>4468</v>
      </c>
      <c r="AH251" s="80">
        <v>4432</v>
      </c>
      <c r="AI251" s="80">
        <v>4307</v>
      </c>
      <c r="AJ251" s="80">
        <v>4228</v>
      </c>
      <c r="AK251" s="80">
        <v>4232</v>
      </c>
      <c r="AL251" s="80">
        <v>4558</v>
      </c>
      <c r="AM251" s="80">
        <v>4409</v>
      </c>
      <c r="AN251" s="80">
        <v>4417</v>
      </c>
      <c r="AO251" s="80">
        <v>4532</v>
      </c>
      <c r="AP251" s="80">
        <v>0</v>
      </c>
      <c r="AQ251" s="73"/>
      <c r="AR251" s="81" t="s">
        <v>55</v>
      </c>
      <c r="AS251" s="82">
        <v>0</v>
      </c>
      <c r="AT251" s="82">
        <v>0</v>
      </c>
      <c r="AU251" s="82">
        <v>0</v>
      </c>
      <c r="AV251" s="82">
        <v>413.38246547168808</v>
      </c>
      <c r="AW251" s="82">
        <v>766.29822386745116</v>
      </c>
      <c r="AX251" s="82">
        <v>1847.9082978109434</v>
      </c>
      <c r="AY251" s="82">
        <v>1590.8590264319996</v>
      </c>
      <c r="AZ251" s="82">
        <v>1582.9401599999999</v>
      </c>
      <c r="BA251" s="82">
        <v>1295.3600000000001</v>
      </c>
      <c r="BB251" s="82">
        <v>0</v>
      </c>
      <c r="BC251" s="73"/>
    </row>
    <row r="252" spans="1:55" x14ac:dyDescent="0.25">
      <c r="A252" s="72"/>
      <c r="B252" s="74" t="s">
        <v>10</v>
      </c>
      <c r="C252" s="83">
        <v>347979.33985894796</v>
      </c>
      <c r="D252" s="83">
        <v>330618.27206841006</v>
      </c>
      <c r="E252" s="83">
        <v>353818.53471559327</v>
      </c>
      <c r="F252" s="83">
        <v>379636.53647737077</v>
      </c>
      <c r="G252" s="83">
        <v>361189.54007842107</v>
      </c>
      <c r="H252" s="83">
        <v>329736.82939608907</v>
      </c>
      <c r="I252" s="83">
        <v>344711.6374328587</v>
      </c>
      <c r="J252" s="83">
        <v>354832.66700637527</v>
      </c>
      <c r="K252" s="83">
        <v>447608.80815333803</v>
      </c>
      <c r="L252" s="83">
        <v>417298.75329999998</v>
      </c>
      <c r="M252" s="83">
        <v>433452.20200000005</v>
      </c>
      <c r="N252" s="83">
        <v>0</v>
      </c>
      <c r="O252" s="73"/>
      <c r="P252" s="74" t="s">
        <v>10</v>
      </c>
      <c r="Q252" s="83">
        <v>365109.87899437454</v>
      </c>
      <c r="R252" s="83">
        <v>369428.31131861242</v>
      </c>
      <c r="S252" s="83">
        <v>372343.81758751423</v>
      </c>
      <c r="T252" s="83">
        <v>422679.72251318855</v>
      </c>
      <c r="U252" s="83">
        <v>401133.29350106302</v>
      </c>
      <c r="V252" s="83">
        <v>367173.21636791993</v>
      </c>
      <c r="W252" s="83">
        <v>367629.27561843611</v>
      </c>
      <c r="X252" s="83">
        <v>366406.76121622988</v>
      </c>
      <c r="Y252" s="83">
        <v>508399.98413058399</v>
      </c>
      <c r="Z252" s="83">
        <v>482430.31894199998</v>
      </c>
      <c r="AA252" s="83">
        <v>435272.57600000012</v>
      </c>
      <c r="AB252" s="83">
        <v>463802</v>
      </c>
      <c r="AC252" s="73"/>
      <c r="AD252" s="74" t="s">
        <v>10</v>
      </c>
      <c r="AE252" s="83">
        <v>4574</v>
      </c>
      <c r="AF252" s="83">
        <v>4427</v>
      </c>
      <c r="AG252" s="83">
        <v>4468</v>
      </c>
      <c r="AH252" s="83">
        <v>4432</v>
      </c>
      <c r="AI252" s="83">
        <v>4307</v>
      </c>
      <c r="AJ252" s="83">
        <v>4228</v>
      </c>
      <c r="AK252" s="83">
        <v>4232</v>
      </c>
      <c r="AL252" s="83">
        <v>4558</v>
      </c>
      <c r="AM252" s="83">
        <v>4409</v>
      </c>
      <c r="AN252" s="83">
        <v>4417</v>
      </c>
      <c r="AO252" s="83">
        <v>4532</v>
      </c>
      <c r="AP252" s="83">
        <v>0</v>
      </c>
      <c r="AQ252" s="73"/>
      <c r="AR252" s="81" t="s">
        <v>56</v>
      </c>
      <c r="AS252" s="82">
        <v>0</v>
      </c>
      <c r="AT252" s="82">
        <v>0</v>
      </c>
      <c r="AU252" s="82">
        <v>0</v>
      </c>
      <c r="AV252" s="82">
        <v>0</v>
      </c>
      <c r="AW252" s="82">
        <v>1870.5088935370504</v>
      </c>
      <c r="AX252" s="82">
        <v>4093.5630006190067</v>
      </c>
      <c r="AY252" s="82">
        <v>4434.9942620159982</v>
      </c>
      <c r="AZ252" s="82">
        <v>10952.487936</v>
      </c>
      <c r="BA252" s="82">
        <v>13769.728000000001</v>
      </c>
      <c r="BB252" s="82">
        <v>0</v>
      </c>
      <c r="BC252" s="73"/>
    </row>
    <row r="253" spans="1:55" x14ac:dyDescent="0.25">
      <c r="A253" s="72"/>
      <c r="B253" s="79" t="s">
        <v>11</v>
      </c>
      <c r="C253" s="84">
        <v>179234.02155128267</v>
      </c>
      <c r="D253" s="84">
        <v>186376.23357618495</v>
      </c>
      <c r="E253" s="84">
        <v>171434.58683560483</v>
      </c>
      <c r="F253" s="84">
        <v>166800.11795192791</v>
      </c>
      <c r="G253" s="84">
        <v>168138.01877683267</v>
      </c>
      <c r="H253" s="84">
        <v>185334.79348215417</v>
      </c>
      <c r="I253" s="84">
        <v>199590.41608286969</v>
      </c>
      <c r="J253" s="84">
        <v>221768.17275019933</v>
      </c>
      <c r="K253" s="84">
        <v>233925.60142738797</v>
      </c>
      <c r="L253" s="84">
        <v>244565.21395799998</v>
      </c>
      <c r="M253" s="84">
        <v>233958.17600000001</v>
      </c>
      <c r="N253" s="84">
        <v>0</v>
      </c>
      <c r="O253" s="73"/>
      <c r="P253" s="79" t="s">
        <v>11</v>
      </c>
      <c r="Q253" s="84">
        <v>197877.92840204085</v>
      </c>
      <c r="R253" s="84">
        <v>195174.0249102473</v>
      </c>
      <c r="S253" s="84">
        <v>178810.90047611954</v>
      </c>
      <c r="T253" s="84">
        <v>182793.40345208262</v>
      </c>
      <c r="U253" s="84">
        <v>176487.35978447431</v>
      </c>
      <c r="V253" s="84">
        <v>193087.96155783292</v>
      </c>
      <c r="W253" s="84">
        <v>189178.53619814283</v>
      </c>
      <c r="X253" s="84">
        <v>201484.61472484373</v>
      </c>
      <c r="Y253" s="84">
        <v>212863.448767528</v>
      </c>
      <c r="Z253" s="84">
        <v>217581.78514799997</v>
      </c>
      <c r="AA253" s="84">
        <v>224988.64</v>
      </c>
      <c r="AB253" s="84">
        <v>253281</v>
      </c>
      <c r="AC253" s="73"/>
      <c r="AD253" s="79" t="s">
        <v>11</v>
      </c>
      <c r="AE253" s="84">
        <v>4574</v>
      </c>
      <c r="AF253" s="84">
        <v>4427</v>
      </c>
      <c r="AG253" s="84">
        <v>4468</v>
      </c>
      <c r="AH253" s="84">
        <v>4432</v>
      </c>
      <c r="AI253" s="84">
        <v>4307</v>
      </c>
      <c r="AJ253" s="84">
        <v>4228</v>
      </c>
      <c r="AK253" s="84">
        <v>4232</v>
      </c>
      <c r="AL253" s="84">
        <v>4558</v>
      </c>
      <c r="AM253" s="84">
        <v>4409</v>
      </c>
      <c r="AN253" s="84">
        <v>4417</v>
      </c>
      <c r="AO253" s="84">
        <v>4532</v>
      </c>
      <c r="AP253" s="84">
        <v>0</v>
      </c>
      <c r="AQ253" s="73"/>
      <c r="AR253" s="81" t="s">
        <v>57</v>
      </c>
      <c r="AS253" s="82">
        <v>20440.455561528874</v>
      </c>
      <c r="AT253" s="82">
        <v>18533.952238756643</v>
      </c>
      <c r="AU253" s="82">
        <v>18063.52938168796</v>
      </c>
      <c r="AV253" s="82">
        <v>13401.771106535341</v>
      </c>
      <c r="AW253" s="82">
        <v>15626.81555812771</v>
      </c>
      <c r="AX253" s="82">
        <v>25653.568132030454</v>
      </c>
      <c r="AY253" s="82">
        <v>32778.23661158399</v>
      </c>
      <c r="AZ253" s="82">
        <v>34292.524032000001</v>
      </c>
      <c r="BA253" s="82">
        <v>37805.056000000004</v>
      </c>
      <c r="BB253" s="82">
        <v>0</v>
      </c>
      <c r="BC253" s="73"/>
    </row>
    <row r="254" spans="1:55" x14ac:dyDescent="0.25">
      <c r="A254" s="72"/>
      <c r="B254" s="74" t="s">
        <v>0</v>
      </c>
      <c r="C254" s="83">
        <v>64025.728689902724</v>
      </c>
      <c r="D254" s="83">
        <v>50598.268792876581</v>
      </c>
      <c r="E254" s="83">
        <v>50461.801665613544</v>
      </c>
      <c r="F254" s="83">
        <v>52497.675778901161</v>
      </c>
      <c r="G254" s="83">
        <v>44893.801491435079</v>
      </c>
      <c r="H254" s="83">
        <v>44421.686109327573</v>
      </c>
      <c r="I254" s="83">
        <v>44417.252010495256</v>
      </c>
      <c r="J254" s="83">
        <v>45019.467560619385</v>
      </c>
      <c r="K254" s="83">
        <v>39885.693075253999</v>
      </c>
      <c r="L254" s="83">
        <v>35206.338466000001</v>
      </c>
      <c r="M254" s="83">
        <v>32627.104000000003</v>
      </c>
      <c r="N254" s="83">
        <v>0</v>
      </c>
      <c r="O254" s="73"/>
      <c r="P254" s="74" t="s">
        <v>0</v>
      </c>
      <c r="Q254" s="83">
        <v>57405.042152587688</v>
      </c>
      <c r="R254" s="83">
        <v>61175.722906006078</v>
      </c>
      <c r="S254" s="83">
        <v>52052.155553258592</v>
      </c>
      <c r="T254" s="83">
        <v>59615.745307183679</v>
      </c>
      <c r="U254" s="83">
        <v>48207.811732670256</v>
      </c>
      <c r="V254" s="83">
        <v>45457.003909146173</v>
      </c>
      <c r="W254" s="83">
        <v>40986.529470453985</v>
      </c>
      <c r="X254" s="83">
        <v>44297.980156166006</v>
      </c>
      <c r="Y254" s="83">
        <v>48065.619729009995</v>
      </c>
      <c r="Z254" s="83">
        <v>43180.977033999996</v>
      </c>
      <c r="AA254" s="83">
        <v>35060.173999999999</v>
      </c>
      <c r="AB254" s="83">
        <v>38592</v>
      </c>
      <c r="AC254" s="73"/>
      <c r="AD254" s="74" t="s">
        <v>0</v>
      </c>
      <c r="AE254" s="83">
        <v>637</v>
      </c>
      <c r="AF254" s="83">
        <v>652</v>
      </c>
      <c r="AG254" s="83">
        <v>707</v>
      </c>
      <c r="AH254" s="83">
        <v>585</v>
      </c>
      <c r="AI254" s="83">
        <v>424</v>
      </c>
      <c r="AJ254" s="83">
        <v>434</v>
      </c>
      <c r="AK254" s="83">
        <v>436</v>
      </c>
      <c r="AL254" s="83">
        <v>439</v>
      </c>
      <c r="AM254" s="83">
        <v>397</v>
      </c>
      <c r="AN254" s="83">
        <v>362</v>
      </c>
      <c r="AO254" s="83">
        <v>345</v>
      </c>
      <c r="AP254" s="83">
        <v>0</v>
      </c>
      <c r="AQ254" s="73"/>
      <c r="AR254" s="81" t="s">
        <v>58</v>
      </c>
      <c r="AS254" s="82">
        <v>10966.720543701069</v>
      </c>
      <c r="AT254" s="82">
        <v>11259.831608068909</v>
      </c>
      <c r="AU254" s="82">
        <v>13928.990702712539</v>
      </c>
      <c r="AV254" s="82">
        <v>14892.821764078944</v>
      </c>
      <c r="AW254" s="82">
        <v>11201.252558267324</v>
      </c>
      <c r="AX254" s="82">
        <v>14472.594190476286</v>
      </c>
      <c r="AY254" s="82">
        <v>7464.8000471039986</v>
      </c>
      <c r="AZ254" s="82">
        <v>5526.7522559999989</v>
      </c>
      <c r="BA254" s="82">
        <v>6555.6480000000001</v>
      </c>
      <c r="BB254" s="82">
        <v>0</v>
      </c>
      <c r="BC254" s="73"/>
    </row>
    <row r="255" spans="1:55" x14ac:dyDescent="0.25">
      <c r="A255" s="72"/>
      <c r="B255" s="74" t="s">
        <v>158</v>
      </c>
      <c r="C255" s="83">
        <v>115569.33361708443</v>
      </c>
      <c r="D255" s="83">
        <v>102391.08377428232</v>
      </c>
      <c r="E255" s="83">
        <v>90824.15934171126</v>
      </c>
      <c r="F255" s="83">
        <v>80399.742526482092</v>
      </c>
      <c r="G255" s="83">
        <v>69752.76549547966</v>
      </c>
      <c r="H255" s="83">
        <v>66198.244539644482</v>
      </c>
      <c r="I255" s="83">
        <v>68744.796533058136</v>
      </c>
      <c r="J255" s="83">
        <v>101679.2311302579</v>
      </c>
      <c r="K255" s="83">
        <v>87164.654090461991</v>
      </c>
      <c r="L255" s="83">
        <v>58196.027188</v>
      </c>
      <c r="M255" s="83">
        <v>64477.918000000005</v>
      </c>
      <c r="N255" s="83">
        <v>0</v>
      </c>
      <c r="O255" s="73"/>
      <c r="P255" s="74" t="s">
        <v>158</v>
      </c>
      <c r="Q255" s="83">
        <v>155678.02068925148</v>
      </c>
      <c r="R255" s="83">
        <v>139276.50782280907</v>
      </c>
      <c r="S255" s="83">
        <v>109446.14264326016</v>
      </c>
      <c r="T255" s="83">
        <v>96479.210904326203</v>
      </c>
      <c r="U255" s="83">
        <v>88386.563748873872</v>
      </c>
      <c r="V255" s="83">
        <v>80141.632800019259</v>
      </c>
      <c r="W255" s="83">
        <v>65424.410511968374</v>
      </c>
      <c r="X255" s="83">
        <v>66661.84556543536</v>
      </c>
      <c r="Y255" s="83">
        <v>108022.69474183199</v>
      </c>
      <c r="Z255" s="83">
        <v>85010.374825999985</v>
      </c>
      <c r="AA255" s="83">
        <v>59784.75</v>
      </c>
      <c r="AB255" s="83">
        <v>65938</v>
      </c>
      <c r="AC255" s="73"/>
      <c r="AD255" s="74" t="s">
        <v>158</v>
      </c>
      <c r="AE255" s="83">
        <v>811</v>
      </c>
      <c r="AF255" s="83">
        <v>645</v>
      </c>
      <c r="AG255" s="83">
        <v>580</v>
      </c>
      <c r="AH255" s="83">
        <v>518</v>
      </c>
      <c r="AI255" s="83">
        <v>454</v>
      </c>
      <c r="AJ255" s="83">
        <v>449</v>
      </c>
      <c r="AK255" s="83">
        <v>461</v>
      </c>
      <c r="AL255" s="83">
        <v>691</v>
      </c>
      <c r="AM255" s="83">
        <v>566</v>
      </c>
      <c r="AN255" s="83">
        <v>365</v>
      </c>
      <c r="AO255" s="83">
        <v>420</v>
      </c>
      <c r="AP255" s="83">
        <v>0</v>
      </c>
      <c r="AQ255" s="73"/>
      <c r="AR255" s="81" t="s">
        <v>59</v>
      </c>
      <c r="AS255" s="82">
        <v>16012.501595041389</v>
      </c>
      <c r="AT255" s="82">
        <v>14045.640956360618</v>
      </c>
      <c r="AU255" s="82">
        <v>13857.261107848231</v>
      </c>
      <c r="AV255" s="82">
        <v>10073.710669275306</v>
      </c>
      <c r="AW255" s="82">
        <v>20903.699913379962</v>
      </c>
      <c r="AX255" s="82">
        <v>28995.712924290041</v>
      </c>
      <c r="AY255" s="82">
        <v>40196.619021311992</v>
      </c>
      <c r="AZ255" s="82">
        <v>41285.578751999994</v>
      </c>
      <c r="BA255" s="82">
        <v>48698.368000000002</v>
      </c>
      <c r="BB255" s="82">
        <v>0</v>
      </c>
      <c r="BC255" s="73"/>
    </row>
    <row r="256" spans="1:55" x14ac:dyDescent="0.25">
      <c r="A256" s="72"/>
      <c r="B256" s="74" t="s">
        <v>159</v>
      </c>
      <c r="C256" s="83">
        <v>8282.8505987581448</v>
      </c>
      <c r="D256" s="83">
        <v>7172.5840312785849</v>
      </c>
      <c r="E256" s="83">
        <v>5570.5289656554924</v>
      </c>
      <c r="F256" s="83">
        <v>6482.2007336301367</v>
      </c>
      <c r="G256" s="83">
        <v>4564.5090228145036</v>
      </c>
      <c r="H256" s="83">
        <v>2898.9130959148001</v>
      </c>
      <c r="I256" s="83">
        <v>2578.3300542553079</v>
      </c>
      <c r="J256" s="83">
        <v>2768.1328565886051</v>
      </c>
      <c r="K256" s="83">
        <v>2098.4921089079994</v>
      </c>
      <c r="L256" s="83">
        <v>1362.2805820000001</v>
      </c>
      <c r="M256" s="83">
        <v>1079.5119999999999</v>
      </c>
      <c r="N256" s="83">
        <v>0</v>
      </c>
      <c r="O256" s="73"/>
      <c r="P256" s="74" t="s">
        <v>159</v>
      </c>
      <c r="Q256" s="83">
        <v>8750.9521400793346</v>
      </c>
      <c r="R256" s="83">
        <v>8206.0719724649298</v>
      </c>
      <c r="S256" s="83">
        <v>8670.2980553538437</v>
      </c>
      <c r="T256" s="83">
        <v>10125.407841754386</v>
      </c>
      <c r="U256" s="83">
        <v>7601.2327030250317</v>
      </c>
      <c r="V256" s="83">
        <v>5319.9067042961151</v>
      </c>
      <c r="W256" s="83">
        <v>3151.1652459102556</v>
      </c>
      <c r="X256" s="83">
        <v>2628.9968719039739</v>
      </c>
      <c r="Y256" s="83">
        <v>2790.2663214659997</v>
      </c>
      <c r="Z256" s="83">
        <v>2030.0441979999998</v>
      </c>
      <c r="AA256" s="83">
        <v>1434.8340000000001</v>
      </c>
      <c r="AB256" s="83">
        <v>1422</v>
      </c>
      <c r="AC256" s="73"/>
      <c r="AD256" s="74" t="s">
        <v>159</v>
      </c>
      <c r="AE256" s="83">
        <v>0</v>
      </c>
      <c r="AF256" s="83">
        <v>0</v>
      </c>
      <c r="AG256" s="83">
        <v>0</v>
      </c>
      <c r="AH256" s="83">
        <v>0</v>
      </c>
      <c r="AI256" s="83">
        <v>0</v>
      </c>
      <c r="AJ256" s="83">
        <v>0</v>
      </c>
      <c r="AK256" s="83">
        <v>0</v>
      </c>
      <c r="AL256" s="83">
        <v>0</v>
      </c>
      <c r="AM256" s="83">
        <v>0</v>
      </c>
      <c r="AN256" s="83">
        <v>0</v>
      </c>
      <c r="AO256" s="83">
        <v>0</v>
      </c>
      <c r="AP256" s="83">
        <v>0</v>
      </c>
      <c r="AQ256" s="73"/>
      <c r="AR256" s="81" t="s">
        <v>60</v>
      </c>
      <c r="AS256" s="82">
        <v>110851.85699558408</v>
      </c>
      <c r="AT256" s="82">
        <v>234899.98759963768</v>
      </c>
      <c r="AU256" s="82">
        <v>253010.45503496492</v>
      </c>
      <c r="AV256" s="82">
        <v>265005.7928850975</v>
      </c>
      <c r="AW256" s="82">
        <v>250077.01069654431</v>
      </c>
      <c r="AX256" s="82">
        <v>234456.45588182929</v>
      </c>
      <c r="AY256" s="82">
        <v>244683.19080345595</v>
      </c>
      <c r="AZ256" s="82">
        <v>266436.94694399997</v>
      </c>
      <c r="BA256" s="82">
        <v>210021.37600000002</v>
      </c>
      <c r="BB256" s="82">
        <v>0</v>
      </c>
      <c r="BC256" s="73"/>
    </row>
    <row r="257" spans="1:55" x14ac:dyDescent="0.25">
      <c r="A257" s="72"/>
      <c r="B257" s="74" t="s">
        <v>1</v>
      </c>
      <c r="C257" s="83">
        <v>22513.550430483388</v>
      </c>
      <c r="D257" s="83">
        <v>21710.219784817378</v>
      </c>
      <c r="E257" s="83">
        <v>19305.519629793991</v>
      </c>
      <c r="F257" s="83">
        <v>18231.519650958227</v>
      </c>
      <c r="G257" s="83">
        <v>17524.88759685808</v>
      </c>
      <c r="H257" s="83">
        <v>16025.53578927373</v>
      </c>
      <c r="I257" s="83">
        <v>14780.062651590533</v>
      </c>
      <c r="J257" s="83">
        <v>17887.950547116154</v>
      </c>
      <c r="K257" s="83">
        <v>16540.795844767996</v>
      </c>
      <c r="L257" s="83">
        <v>13179.770344</v>
      </c>
      <c r="M257" s="83">
        <v>10169.92</v>
      </c>
      <c r="N257" s="83">
        <v>0</v>
      </c>
      <c r="O257" s="73"/>
      <c r="P257" s="74" t="s">
        <v>1</v>
      </c>
      <c r="Q257" s="83">
        <v>25605.861374487286</v>
      </c>
      <c r="R257" s="83">
        <v>35599.920060540506</v>
      </c>
      <c r="S257" s="83">
        <v>25400.628647931026</v>
      </c>
      <c r="T257" s="83">
        <v>21549.800505732037</v>
      </c>
      <c r="U257" s="83">
        <v>19453.642970782334</v>
      </c>
      <c r="V257" s="83">
        <v>18069.775349088504</v>
      </c>
      <c r="W257" s="83">
        <v>17309.798902162536</v>
      </c>
      <c r="X257" s="83">
        <v>14086.396384926369</v>
      </c>
      <c r="Y257" s="83">
        <v>17651.827155845996</v>
      </c>
      <c r="Z257" s="83">
        <v>17300.856378</v>
      </c>
      <c r="AA257" s="83">
        <v>13015.622000000001</v>
      </c>
      <c r="AB257" s="83">
        <v>12903</v>
      </c>
      <c r="AC257" s="73"/>
      <c r="AD257" s="74" t="s">
        <v>1</v>
      </c>
      <c r="AE257" s="83">
        <v>133</v>
      </c>
      <c r="AF257" s="83">
        <v>126</v>
      </c>
      <c r="AG257" s="83">
        <v>112</v>
      </c>
      <c r="AH257" s="83">
        <v>107</v>
      </c>
      <c r="AI257" s="83">
        <v>101</v>
      </c>
      <c r="AJ257" s="83">
        <v>96</v>
      </c>
      <c r="AK257" s="83">
        <v>88</v>
      </c>
      <c r="AL257" s="83">
        <v>108</v>
      </c>
      <c r="AM257" s="83">
        <v>96</v>
      </c>
      <c r="AN257" s="83">
        <v>80</v>
      </c>
      <c r="AO257" s="83">
        <v>63</v>
      </c>
      <c r="AP257" s="83">
        <v>0</v>
      </c>
      <c r="AQ257" s="73"/>
      <c r="AR257" s="81" t="s">
        <v>61</v>
      </c>
      <c r="AS257" s="82">
        <v>0</v>
      </c>
      <c r="AT257" s="82">
        <v>0</v>
      </c>
      <c r="AU257" s="82">
        <v>0</v>
      </c>
      <c r="AV257" s="82">
        <v>0</v>
      </c>
      <c r="AW257" s="82">
        <v>0</v>
      </c>
      <c r="AX257" s="82">
        <v>1954.3323359047674</v>
      </c>
      <c r="AY257" s="82">
        <v>13345.070745599998</v>
      </c>
      <c r="AZ257" s="82">
        <v>18227.764223999999</v>
      </c>
      <c r="BA257" s="82">
        <v>20894.72</v>
      </c>
      <c r="BB257" s="82">
        <v>0</v>
      </c>
      <c r="BC257" s="73"/>
    </row>
    <row r="258" spans="1:55" x14ac:dyDescent="0.25">
      <c r="A258" s="72"/>
      <c r="B258" s="74" t="s">
        <v>2</v>
      </c>
      <c r="C258" s="83">
        <v>198218.25780763445</v>
      </c>
      <c r="D258" s="83">
        <v>194465.80057892439</v>
      </c>
      <c r="E258" s="83">
        <v>192806.90318725264</v>
      </c>
      <c r="F258" s="83">
        <v>182508.44780913685</v>
      </c>
      <c r="G258" s="83">
        <v>182868.95567660333</v>
      </c>
      <c r="H258" s="83">
        <v>180851.24588104174</v>
      </c>
      <c r="I258" s="83">
        <v>186883.76528067471</v>
      </c>
      <c r="J258" s="83">
        <v>191513.95053204018</v>
      </c>
      <c r="K258" s="83">
        <v>192283.44177096599</v>
      </c>
      <c r="L258" s="83">
        <v>187030.52958199999</v>
      </c>
      <c r="M258" s="83">
        <v>195048.85399999999</v>
      </c>
      <c r="N258" s="83">
        <v>0</v>
      </c>
      <c r="O258" s="73"/>
      <c r="P258" s="74" t="s">
        <v>2</v>
      </c>
      <c r="Q258" s="83">
        <v>206552.85549564176</v>
      </c>
      <c r="R258" s="83">
        <v>197772.1227600066</v>
      </c>
      <c r="S258" s="83">
        <v>190770.65625499823</v>
      </c>
      <c r="T258" s="83">
        <v>195181.41191284527</v>
      </c>
      <c r="U258" s="83">
        <v>188147.29501369537</v>
      </c>
      <c r="V258" s="83">
        <v>190607.31522509511</v>
      </c>
      <c r="W258" s="83">
        <v>185941.61718102667</v>
      </c>
      <c r="X258" s="83">
        <v>194917.1718348506</v>
      </c>
      <c r="Y258" s="83">
        <v>205807.79312269797</v>
      </c>
      <c r="Z258" s="83">
        <v>194358.80721399997</v>
      </c>
      <c r="AA258" s="83">
        <v>191952.03</v>
      </c>
      <c r="AB258" s="83">
        <v>206952</v>
      </c>
      <c r="AC258" s="73"/>
      <c r="AD258" s="74" t="s">
        <v>2</v>
      </c>
      <c r="AE258" s="83">
        <v>1657</v>
      </c>
      <c r="AF258" s="83">
        <v>1584</v>
      </c>
      <c r="AG258" s="83">
        <v>1538</v>
      </c>
      <c r="AH258" s="83">
        <v>1471</v>
      </c>
      <c r="AI258" s="83">
        <v>1432</v>
      </c>
      <c r="AJ258" s="83">
        <v>1373</v>
      </c>
      <c r="AK258" s="83">
        <v>1373</v>
      </c>
      <c r="AL258" s="83">
        <v>1382</v>
      </c>
      <c r="AM258" s="83">
        <v>1373</v>
      </c>
      <c r="AN258" s="83">
        <v>1386</v>
      </c>
      <c r="AO258" s="83">
        <v>1414</v>
      </c>
      <c r="AP258" s="83">
        <v>0</v>
      </c>
      <c r="AQ258" s="73"/>
      <c r="AR258" s="81" t="s">
        <v>62</v>
      </c>
      <c r="AS258" s="82">
        <v>5257.9055476406347</v>
      </c>
      <c r="AT258" s="82">
        <v>6416.0777676218549</v>
      </c>
      <c r="AU258" s="82">
        <v>4133.4179040556683</v>
      </c>
      <c r="AV258" s="82">
        <v>5003.6963133431336</v>
      </c>
      <c r="AW258" s="82">
        <v>3852.2018821444844</v>
      </c>
      <c r="AX258" s="82">
        <v>3818.3654879723508</v>
      </c>
      <c r="AY258" s="82">
        <v>5096.4455946239996</v>
      </c>
      <c r="AZ258" s="82">
        <v>4774.8556799999997</v>
      </c>
      <c r="BA258" s="82">
        <v>5444.6080000000002</v>
      </c>
      <c r="BB258" s="82">
        <v>0</v>
      </c>
      <c r="BC258" s="73"/>
    </row>
    <row r="259" spans="1:55" x14ac:dyDescent="0.25">
      <c r="A259" s="72"/>
      <c r="B259" s="74" t="s">
        <v>156</v>
      </c>
      <c r="C259" s="83">
        <v>0</v>
      </c>
      <c r="D259" s="83">
        <v>0</v>
      </c>
      <c r="E259" s="83">
        <v>0</v>
      </c>
      <c r="F259" s="83">
        <v>0</v>
      </c>
      <c r="G259" s="83">
        <v>0</v>
      </c>
      <c r="H259" s="83">
        <v>0</v>
      </c>
      <c r="I259" s="83">
        <v>0</v>
      </c>
      <c r="J259" s="83">
        <v>4520.7974378579202</v>
      </c>
      <c r="K259" s="83">
        <v>12205.898107702</v>
      </c>
      <c r="L259" s="83">
        <v>18453.390695999999</v>
      </c>
      <c r="M259" s="83">
        <v>25890.574000000001</v>
      </c>
      <c r="N259" s="83">
        <v>0</v>
      </c>
      <c r="O259" s="73"/>
      <c r="P259" s="74" t="s">
        <v>156</v>
      </c>
      <c r="Q259" s="83">
        <v>0</v>
      </c>
      <c r="R259" s="83">
        <v>0</v>
      </c>
      <c r="S259" s="83">
        <v>0</v>
      </c>
      <c r="T259" s="83">
        <v>0</v>
      </c>
      <c r="U259" s="83">
        <v>0</v>
      </c>
      <c r="V259" s="83">
        <v>0</v>
      </c>
      <c r="W259" s="83">
        <v>0</v>
      </c>
      <c r="X259" s="83">
        <v>0</v>
      </c>
      <c r="Y259" s="83">
        <v>14453.336817399999</v>
      </c>
      <c r="Z259" s="83">
        <v>18758.378885999999</v>
      </c>
      <c r="AA259" s="83">
        <v>25226.82</v>
      </c>
      <c r="AB259" s="83">
        <v>27679</v>
      </c>
      <c r="AC259" s="73"/>
      <c r="AD259" s="74" t="s">
        <v>156</v>
      </c>
      <c r="AE259" s="83">
        <v>0</v>
      </c>
      <c r="AF259" s="83">
        <v>0</v>
      </c>
      <c r="AG259" s="83">
        <v>0</v>
      </c>
      <c r="AH259" s="83">
        <v>0</v>
      </c>
      <c r="AI259" s="83">
        <v>0</v>
      </c>
      <c r="AJ259" s="83">
        <v>0</v>
      </c>
      <c r="AK259" s="83">
        <v>0</v>
      </c>
      <c r="AL259" s="83">
        <v>26</v>
      </c>
      <c r="AM259" s="83">
        <v>70</v>
      </c>
      <c r="AN259" s="83">
        <v>110</v>
      </c>
      <c r="AO259" s="83">
        <v>150</v>
      </c>
      <c r="AP259" s="83">
        <v>0</v>
      </c>
      <c r="AQ259" s="73"/>
      <c r="AR259" s="81" t="s">
        <v>63</v>
      </c>
      <c r="AS259" s="82">
        <v>4846.4072078230802</v>
      </c>
      <c r="AT259" s="82">
        <v>5842.1625544630188</v>
      </c>
      <c r="AU259" s="82">
        <v>5819.0633833668735</v>
      </c>
      <c r="AV259" s="82">
        <v>5651.4025292960996</v>
      </c>
      <c r="AW259" s="82">
        <v>4923.711347381618</v>
      </c>
      <c r="AX259" s="82">
        <v>5931.7963858759667</v>
      </c>
      <c r="AY259" s="82">
        <v>5748.402410495999</v>
      </c>
      <c r="AZ259" s="82">
        <v>5074.7811839999995</v>
      </c>
      <c r="BA259" s="82">
        <v>7700.4800000000005</v>
      </c>
      <c r="BB259" s="82">
        <v>0</v>
      </c>
      <c r="BC259" s="73"/>
    </row>
    <row r="260" spans="1:55" x14ac:dyDescent="0.25">
      <c r="A260" s="72"/>
      <c r="B260" s="74" t="s">
        <v>3</v>
      </c>
      <c r="C260" s="83">
        <v>487.93688266577021</v>
      </c>
      <c r="D260" s="83">
        <v>4363.9997134403138</v>
      </c>
      <c r="E260" s="83">
        <v>11959.694922724169</v>
      </c>
      <c r="F260" s="83">
        <v>19158.885825093974</v>
      </c>
      <c r="G260" s="83">
        <v>21420.799117388837</v>
      </c>
      <c r="H260" s="83">
        <v>21535.447467445687</v>
      </c>
      <c r="I260" s="83">
        <v>17587.526782507823</v>
      </c>
      <c r="J260" s="83">
        <v>13850.762862476593</v>
      </c>
      <c r="K260" s="83">
        <v>15034.780214558003</v>
      </c>
      <c r="L260" s="83">
        <v>14368.689218</v>
      </c>
      <c r="M260" s="83">
        <v>14495.261999999999</v>
      </c>
      <c r="N260" s="83">
        <v>0</v>
      </c>
      <c r="O260" s="73"/>
      <c r="P260" s="74" t="s">
        <v>3</v>
      </c>
      <c r="Q260" s="83">
        <v>0</v>
      </c>
      <c r="R260" s="83">
        <v>2929.1620248527256</v>
      </c>
      <c r="S260" s="83">
        <v>12348.687462800972</v>
      </c>
      <c r="T260" s="83">
        <v>22729.233592330256</v>
      </c>
      <c r="U260" s="83">
        <v>24244.316053565966</v>
      </c>
      <c r="V260" s="83">
        <v>21726.150134004056</v>
      </c>
      <c r="W260" s="83">
        <v>21293.233082215782</v>
      </c>
      <c r="X260" s="83">
        <v>16976.834260310337</v>
      </c>
      <c r="Y260" s="83">
        <v>13786.938692383994</v>
      </c>
      <c r="Z260" s="83">
        <v>17259.121152</v>
      </c>
      <c r="AA260" s="83">
        <v>14730.753999999997</v>
      </c>
      <c r="AB260" s="83">
        <v>14605</v>
      </c>
      <c r="AC260" s="73"/>
      <c r="AD260" s="74" t="s">
        <v>3</v>
      </c>
      <c r="AE260" s="83">
        <v>3</v>
      </c>
      <c r="AF260" s="83">
        <v>30</v>
      </c>
      <c r="AG260" s="83">
        <v>92</v>
      </c>
      <c r="AH260" s="83">
        <v>131</v>
      </c>
      <c r="AI260" s="83">
        <v>144</v>
      </c>
      <c r="AJ260" s="83">
        <v>143</v>
      </c>
      <c r="AK260" s="83">
        <v>120</v>
      </c>
      <c r="AL260" s="83">
        <v>97</v>
      </c>
      <c r="AM260" s="83">
        <v>106</v>
      </c>
      <c r="AN260" s="83">
        <v>103</v>
      </c>
      <c r="AO260" s="83">
        <v>101</v>
      </c>
      <c r="AP260" s="83">
        <v>0</v>
      </c>
      <c r="AQ260" s="73"/>
      <c r="AR260" s="81" t="s">
        <v>64</v>
      </c>
      <c r="AS260" s="82">
        <v>281.67351148074835</v>
      </c>
      <c r="AT260" s="82">
        <v>0</v>
      </c>
      <c r="AU260" s="82">
        <v>4311.6211162966802</v>
      </c>
      <c r="AV260" s="82">
        <v>3738.1270006022701</v>
      </c>
      <c r="AW260" s="82">
        <v>4132.3422001159424</v>
      </c>
      <c r="AX260" s="82">
        <v>4820.2564324515824</v>
      </c>
      <c r="AY260" s="82">
        <v>4956.1377361919995</v>
      </c>
      <c r="AZ260" s="82">
        <v>4720.702464</v>
      </c>
      <c r="BA260" s="82">
        <v>4467.7120000000004</v>
      </c>
      <c r="BB260" s="82">
        <v>0</v>
      </c>
      <c r="BC260" s="73"/>
    </row>
    <row r="261" spans="1:55" x14ac:dyDescent="0.25">
      <c r="A261" s="72"/>
      <c r="B261" s="74" t="s">
        <v>4</v>
      </c>
      <c r="C261" s="83">
        <v>0</v>
      </c>
      <c r="D261" s="83">
        <v>1507.0362132584746</v>
      </c>
      <c r="E261" s="83">
        <v>13742.901964233928</v>
      </c>
      <c r="F261" s="83">
        <v>17049.805958961551</v>
      </c>
      <c r="G261" s="83">
        <v>18174.049125238227</v>
      </c>
      <c r="H261" s="83">
        <v>24303.543185385999</v>
      </c>
      <c r="I261" s="83">
        <v>25527.7543043597</v>
      </c>
      <c r="J261" s="83">
        <v>21596.373364718642</v>
      </c>
      <c r="K261" s="83">
        <v>18381.113845639993</v>
      </c>
      <c r="L261" s="83">
        <v>27994.705439999998</v>
      </c>
      <c r="M261" s="83">
        <v>30535.810000000005</v>
      </c>
      <c r="N261" s="83">
        <v>0</v>
      </c>
      <c r="O261" s="73"/>
      <c r="P261" s="74" t="s">
        <v>4</v>
      </c>
      <c r="Q261" s="83">
        <v>0</v>
      </c>
      <c r="R261" s="83">
        <v>0</v>
      </c>
      <c r="S261" s="83">
        <v>11096.389513849101</v>
      </c>
      <c r="T261" s="83">
        <v>16573.999653722865</v>
      </c>
      <c r="U261" s="83">
        <v>23456.275657111026</v>
      </c>
      <c r="V261" s="83">
        <v>16973.70014483287</v>
      </c>
      <c r="W261" s="83">
        <v>27467.50460903559</v>
      </c>
      <c r="X261" s="83">
        <v>30267.686990870534</v>
      </c>
      <c r="Y261" s="83">
        <v>26254.320832583995</v>
      </c>
      <c r="Z261" s="83">
        <v>28425.969442000005</v>
      </c>
      <c r="AA261" s="83">
        <v>26280.282000000003</v>
      </c>
      <c r="AB261" s="83">
        <v>30401</v>
      </c>
      <c r="AC261" s="73"/>
      <c r="AD261" s="74" t="s">
        <v>4</v>
      </c>
      <c r="AE261" s="83">
        <v>0</v>
      </c>
      <c r="AF261" s="83">
        <v>13</v>
      </c>
      <c r="AG261" s="83">
        <v>87</v>
      </c>
      <c r="AH261" s="83">
        <v>120</v>
      </c>
      <c r="AI261" s="83">
        <v>130</v>
      </c>
      <c r="AJ261" s="83">
        <v>175</v>
      </c>
      <c r="AK261" s="83">
        <v>189</v>
      </c>
      <c r="AL261" s="83">
        <v>154</v>
      </c>
      <c r="AM261" s="83">
        <v>133</v>
      </c>
      <c r="AN261" s="83">
        <v>215</v>
      </c>
      <c r="AO261" s="83">
        <v>243</v>
      </c>
      <c r="AP261" s="83">
        <v>0</v>
      </c>
      <c r="AQ261" s="73"/>
      <c r="AR261" s="81" t="s">
        <v>65</v>
      </c>
      <c r="AS261" s="82">
        <v>21572.945358716901</v>
      </c>
      <c r="AT261" s="82">
        <v>16307.342328927389</v>
      </c>
      <c r="AU261" s="82">
        <v>15382.635773634503</v>
      </c>
      <c r="AV261" s="82">
        <v>11292.857352203844</v>
      </c>
      <c r="AW261" s="82">
        <v>11359.30837969091</v>
      </c>
      <c r="AX261" s="82">
        <v>19460.549107196923</v>
      </c>
      <c r="AY261" s="82">
        <v>20919.585208319997</v>
      </c>
      <c r="AZ261" s="82">
        <v>23501.454335999999</v>
      </c>
      <c r="BA261" s="82">
        <v>24351.743999999999</v>
      </c>
      <c r="BB261" s="82">
        <v>0</v>
      </c>
      <c r="BC261" s="73"/>
    </row>
    <row r="262" spans="1:55" x14ac:dyDescent="0.25">
      <c r="A262" s="72"/>
      <c r="B262" s="74" t="s">
        <v>6</v>
      </c>
      <c r="C262" s="83">
        <v>6641.3978874256036</v>
      </c>
      <c r="D262" s="83">
        <v>10347.221040012329</v>
      </c>
      <c r="E262" s="83">
        <v>18771.689441816256</v>
      </c>
      <c r="F262" s="83">
        <v>29529.03863566311</v>
      </c>
      <c r="G262" s="83">
        <v>24754.363126308854</v>
      </c>
      <c r="H262" s="83">
        <v>19064.452550149683</v>
      </c>
      <c r="I262" s="83">
        <v>13406.172898511521</v>
      </c>
      <c r="J262" s="83">
        <v>10746.010688102582</v>
      </c>
      <c r="K262" s="83">
        <v>8711.7211839840002</v>
      </c>
      <c r="L262" s="83">
        <v>8827.5353660000001</v>
      </c>
      <c r="M262" s="83">
        <v>8669.4399999999987</v>
      </c>
      <c r="N262" s="83">
        <v>0</v>
      </c>
      <c r="O262" s="73"/>
      <c r="P262" s="74" t="s">
        <v>6</v>
      </c>
      <c r="Q262" s="83">
        <v>7896.593305003873</v>
      </c>
      <c r="R262" s="83">
        <v>7927.0277600189866</v>
      </c>
      <c r="S262" s="83">
        <v>14158.792924635189</v>
      </c>
      <c r="T262" s="83">
        <v>43126.248085067258</v>
      </c>
      <c r="U262" s="83">
        <v>31737.178477855796</v>
      </c>
      <c r="V262" s="83">
        <v>25292.522562873179</v>
      </c>
      <c r="W262" s="83">
        <v>19158.535870998636</v>
      </c>
      <c r="X262" s="83">
        <v>12079.023186532766</v>
      </c>
      <c r="Y262" s="83">
        <v>9182.8337657419979</v>
      </c>
      <c r="Z262" s="83">
        <v>8923.8474260000039</v>
      </c>
      <c r="AA262" s="83">
        <v>14470.253999999997</v>
      </c>
      <c r="AB262" s="83">
        <v>8706</v>
      </c>
      <c r="AC262" s="73"/>
      <c r="AD262" s="74" t="s">
        <v>6</v>
      </c>
      <c r="AE262" s="83">
        <v>0</v>
      </c>
      <c r="AF262" s="83">
        <v>0</v>
      </c>
      <c r="AG262" s="83">
        <v>7</v>
      </c>
      <c r="AH262" s="83">
        <v>205</v>
      </c>
      <c r="AI262" s="83">
        <v>294</v>
      </c>
      <c r="AJ262" s="83">
        <v>220</v>
      </c>
      <c r="AK262" s="83">
        <v>160</v>
      </c>
      <c r="AL262" s="83">
        <v>121</v>
      </c>
      <c r="AM262" s="83">
        <v>104</v>
      </c>
      <c r="AN262" s="83">
        <v>134</v>
      </c>
      <c r="AO262" s="83">
        <v>125</v>
      </c>
      <c r="AP262" s="83">
        <v>0</v>
      </c>
      <c r="AQ262" s="73"/>
      <c r="AR262" s="81" t="s">
        <v>66</v>
      </c>
      <c r="AS262" s="82">
        <v>3773.0340735384184</v>
      </c>
      <c r="AT262" s="82">
        <v>3820.4415077141425</v>
      </c>
      <c r="AU262" s="82">
        <v>4520.0852513710706</v>
      </c>
      <c r="AV262" s="82">
        <v>449.85738889566056</v>
      </c>
      <c r="AW262" s="82">
        <v>396.77461378058638</v>
      </c>
      <c r="AX262" s="82">
        <v>2510.1023126169594</v>
      </c>
      <c r="AY262" s="82">
        <v>3696.5318492159995</v>
      </c>
      <c r="AZ262" s="82">
        <v>4205.2055039999996</v>
      </c>
      <c r="BA262" s="82">
        <v>5215.232</v>
      </c>
      <c r="BB262" s="82">
        <v>0</v>
      </c>
      <c r="BC262" s="73"/>
    </row>
    <row r="263" spans="1:55" x14ac:dyDescent="0.25">
      <c r="A263" s="72"/>
      <c r="B263" s="74" t="s">
        <v>7</v>
      </c>
      <c r="C263" s="83">
        <v>75112.620776593816</v>
      </c>
      <c r="D263" s="83">
        <v>72417.465154248479</v>
      </c>
      <c r="E263" s="83">
        <v>63263.015493873078</v>
      </c>
      <c r="F263" s="83">
        <v>61391.976817002535</v>
      </c>
      <c r="G263" s="83">
        <v>63060.429608455575</v>
      </c>
      <c r="H263" s="83">
        <v>59189.340133055441</v>
      </c>
      <c r="I263" s="83">
        <v>61133.86349263665</v>
      </c>
      <c r="J263" s="83">
        <v>75612.553225349155</v>
      </c>
      <c r="K263" s="83">
        <v>84095.25080603399</v>
      </c>
      <c r="L263" s="83">
        <v>76010.547886</v>
      </c>
      <c r="M263" s="83">
        <v>71750.036000000007</v>
      </c>
      <c r="N263" s="83">
        <v>0</v>
      </c>
      <c r="O263" s="73"/>
      <c r="P263" s="74" t="s">
        <v>7</v>
      </c>
      <c r="Q263" s="83">
        <v>58111.042645934423</v>
      </c>
      <c r="R263" s="83">
        <v>82082.687822754262</v>
      </c>
      <c r="S263" s="83">
        <v>68476.440544451805</v>
      </c>
      <c r="T263" s="83">
        <v>71229.308187371251</v>
      </c>
      <c r="U263" s="83">
        <v>66182.435986279466</v>
      </c>
      <c r="V263" s="83">
        <v>61813.246029939415</v>
      </c>
      <c r="W263" s="83">
        <v>61707.842067907681</v>
      </c>
      <c r="X263" s="83">
        <v>61171.584492355491</v>
      </c>
      <c r="Y263" s="83">
        <v>61136.511429447994</v>
      </c>
      <c r="Z263" s="83">
        <v>64250.845359999999</v>
      </c>
      <c r="AA263" s="83">
        <v>71983.444000000003</v>
      </c>
      <c r="AB263" s="83">
        <v>78992</v>
      </c>
      <c r="AC263" s="73"/>
      <c r="AD263" s="74" t="s">
        <v>7</v>
      </c>
      <c r="AE263" s="83">
        <v>625</v>
      </c>
      <c r="AF263" s="83">
        <v>623</v>
      </c>
      <c r="AG263" s="83">
        <v>582</v>
      </c>
      <c r="AH263" s="83">
        <v>542</v>
      </c>
      <c r="AI263" s="83">
        <v>554</v>
      </c>
      <c r="AJ263" s="83">
        <v>537</v>
      </c>
      <c r="AK263" s="83">
        <v>556</v>
      </c>
      <c r="AL263" s="83">
        <v>704</v>
      </c>
      <c r="AM263" s="83">
        <v>745</v>
      </c>
      <c r="AN263" s="83">
        <v>760</v>
      </c>
      <c r="AO263" s="83">
        <v>728</v>
      </c>
      <c r="AP263" s="83">
        <v>0</v>
      </c>
      <c r="AQ263" s="73"/>
      <c r="AR263" s="81" t="s">
        <v>67</v>
      </c>
      <c r="AS263" s="82">
        <v>0</v>
      </c>
      <c r="AT263" s="82">
        <v>0</v>
      </c>
      <c r="AU263" s="82">
        <v>0</v>
      </c>
      <c r="AV263" s="82">
        <v>0</v>
      </c>
      <c r="AW263" s="82">
        <v>0</v>
      </c>
      <c r="AX263" s="82">
        <v>0</v>
      </c>
      <c r="AY263" s="82">
        <v>0</v>
      </c>
      <c r="AZ263" s="82">
        <v>0</v>
      </c>
      <c r="BA263" s="82">
        <v>0</v>
      </c>
      <c r="BB263" s="82">
        <v>0</v>
      </c>
      <c r="BC263" s="73"/>
    </row>
    <row r="264" spans="1:55" x14ac:dyDescent="0.25">
      <c r="A264" s="72"/>
      <c r="B264" s="79" t="s">
        <v>8</v>
      </c>
      <c r="C264" s="84">
        <v>45347.469781106382</v>
      </c>
      <c r="D264" s="84">
        <v>48243.547850213006</v>
      </c>
      <c r="E264" s="84">
        <v>50429.91304061353</v>
      </c>
      <c r="F264" s="84">
        <v>60555.834858805589</v>
      </c>
      <c r="G264" s="84">
        <v>67112.771270464975</v>
      </c>
      <c r="H264" s="84">
        <v>71195.352096156406</v>
      </c>
      <c r="I264" s="84">
        <v>81553.094138722605</v>
      </c>
      <c r="J264" s="84">
        <v>85172.541850454509</v>
      </c>
      <c r="K264" s="84">
        <v>93370.762456711993</v>
      </c>
      <c r="L264" s="84">
        <v>92344.003127999982</v>
      </c>
      <c r="M264" s="84">
        <v>96607.987999999998</v>
      </c>
      <c r="N264" s="83">
        <v>0</v>
      </c>
      <c r="O264" s="73"/>
      <c r="P264" s="79" t="s">
        <v>8</v>
      </c>
      <c r="Q264" s="84">
        <v>42182.450109523947</v>
      </c>
      <c r="R264" s="84">
        <v>52054.272373739492</v>
      </c>
      <c r="S264" s="84">
        <v>47761.492374579793</v>
      </c>
      <c r="T264" s="84">
        <v>61029.240526782734</v>
      </c>
      <c r="U264" s="84">
        <v>66876.241357747262</v>
      </c>
      <c r="V264" s="84">
        <v>70163.87160609175</v>
      </c>
      <c r="W264" s="84">
        <v>74215.944305170939</v>
      </c>
      <c r="X264" s="84">
        <v>84800.01647210533</v>
      </c>
      <c r="Y264" s="84">
        <v>89012.695248411997</v>
      </c>
      <c r="Z264" s="84">
        <v>94929.446871999986</v>
      </c>
      <c r="AA264" s="84">
        <v>95496.174000000014</v>
      </c>
      <c r="AB264" s="84">
        <v>110549</v>
      </c>
      <c r="AC264" s="73"/>
      <c r="AD264" s="79" t="s">
        <v>8</v>
      </c>
      <c r="AE264" s="84">
        <v>583</v>
      </c>
      <c r="AF264" s="84">
        <v>619</v>
      </c>
      <c r="AG264" s="84">
        <v>653</v>
      </c>
      <c r="AH264" s="84">
        <v>692</v>
      </c>
      <c r="AI264" s="84">
        <v>743</v>
      </c>
      <c r="AJ264" s="84">
        <v>782</v>
      </c>
      <c r="AK264" s="84">
        <v>834</v>
      </c>
      <c r="AL264" s="84">
        <v>847</v>
      </c>
      <c r="AM264" s="84">
        <v>878</v>
      </c>
      <c r="AN264" s="84">
        <v>894</v>
      </c>
      <c r="AO264" s="84">
        <v>936</v>
      </c>
      <c r="AP264" s="84">
        <v>0</v>
      </c>
      <c r="AQ264" s="73"/>
      <c r="AR264" s="81" t="s">
        <v>68</v>
      </c>
      <c r="AS264" s="82">
        <v>19498.066405834019</v>
      </c>
      <c r="AT264" s="82">
        <v>14585.596689450882</v>
      </c>
      <c r="AU264" s="82">
        <v>14681.030673868005</v>
      </c>
      <c r="AV264" s="82">
        <v>14538.020236227576</v>
      </c>
      <c r="AW264" s="82">
        <v>13976.494774435932</v>
      </c>
      <c r="AX264" s="82">
        <v>17945.88779735654</v>
      </c>
      <c r="AY264" s="82">
        <v>16459.272235007997</v>
      </c>
      <c r="AZ264" s="82">
        <v>17298.828288000001</v>
      </c>
      <c r="BA264" s="82">
        <v>18494.464</v>
      </c>
      <c r="BB264" s="82">
        <v>0</v>
      </c>
      <c r="BC264" s="73"/>
    </row>
    <row r="265" spans="1:55" x14ac:dyDescent="0.25">
      <c r="A265" s="72"/>
      <c r="B265" s="79" t="s">
        <v>5</v>
      </c>
      <c r="C265" s="84">
        <v>31374.879675079577</v>
      </c>
      <c r="D265" s="84">
        <v>32449.225810415563</v>
      </c>
      <c r="E265" s="84">
        <v>32912.955793932342</v>
      </c>
      <c r="F265" s="84">
        <v>43012.938006322242</v>
      </c>
      <c r="G265" s="84">
        <v>41167.984191006115</v>
      </c>
      <c r="H265" s="84">
        <v>34591.021789300248</v>
      </c>
      <c r="I265" s="84">
        <v>44311.260349284843</v>
      </c>
      <c r="J265" s="84">
        <v>43226.408661215821</v>
      </c>
      <c r="K265" s="84">
        <v>46308.049839687992</v>
      </c>
      <c r="L265" s="84">
        <v>44176.20165399999</v>
      </c>
      <c r="M265" s="82">
        <v>45346.797999999995</v>
      </c>
      <c r="N265" s="82">
        <v>0</v>
      </c>
      <c r="O265" s="73"/>
      <c r="P265" s="79" t="s">
        <v>5</v>
      </c>
      <c r="Q265" s="84">
        <v>50983.710181593953</v>
      </c>
      <c r="R265" s="84">
        <v>48570.477579876584</v>
      </c>
      <c r="S265" s="84">
        <v>53645.917385560097</v>
      </c>
      <c r="T265" s="84">
        <v>35504.224779654447</v>
      </c>
      <c r="U265" s="84">
        <v>44153.820957723576</v>
      </c>
      <c r="V265" s="84">
        <v>47279.260913802427</v>
      </c>
      <c r="W265" s="84">
        <v>47036.172183121314</v>
      </c>
      <c r="X265" s="84">
        <v>48635.881098027188</v>
      </c>
      <c r="Y265" s="84">
        <v>51093.097303585979</v>
      </c>
      <c r="Z265" s="84">
        <v>52730.852849999981</v>
      </c>
      <c r="AA265" s="84">
        <v>49539.80599999999</v>
      </c>
      <c r="AB265" s="84">
        <v>49464</v>
      </c>
      <c r="AC265" s="73"/>
      <c r="AD265" s="79" t="s">
        <v>5</v>
      </c>
      <c r="AE265" s="84">
        <v>4574</v>
      </c>
      <c r="AF265" s="84">
        <v>4427</v>
      </c>
      <c r="AG265" s="84">
        <v>4468</v>
      </c>
      <c r="AH265" s="84">
        <v>4432</v>
      </c>
      <c r="AI265" s="84">
        <v>4307</v>
      </c>
      <c r="AJ265" s="84">
        <v>4228</v>
      </c>
      <c r="AK265" s="84">
        <v>4232</v>
      </c>
      <c r="AL265" s="84">
        <v>4558</v>
      </c>
      <c r="AM265" s="84">
        <v>4409</v>
      </c>
      <c r="AN265" s="84">
        <v>4417</v>
      </c>
      <c r="AO265" s="84">
        <v>4532</v>
      </c>
      <c r="AP265" s="84">
        <v>0</v>
      </c>
      <c r="AQ265" s="73"/>
      <c r="AR265" s="81" t="s">
        <v>69</v>
      </c>
      <c r="AS265" s="82">
        <v>15992.796040740264</v>
      </c>
      <c r="AT265" s="82">
        <v>16882.389524755181</v>
      </c>
      <c r="AU265" s="82">
        <v>15073.301895782181</v>
      </c>
      <c r="AV265" s="82">
        <v>12395.947460601556</v>
      </c>
      <c r="AW265" s="82">
        <v>8590.6064044087943</v>
      </c>
      <c r="AX265" s="82">
        <v>6325.242829737982</v>
      </c>
      <c r="AY265" s="82">
        <v>11570.651062271998</v>
      </c>
      <c r="AZ265" s="82">
        <v>7032.628224</v>
      </c>
      <c r="BA265" s="82">
        <v>11087.871999999999</v>
      </c>
      <c r="BB265" s="82">
        <v>0</v>
      </c>
      <c r="BC265" s="73"/>
    </row>
    <row r="266" spans="1:55" x14ac:dyDescent="0.25">
      <c r="A266" s="72"/>
      <c r="B266" s="74" t="s">
        <v>157</v>
      </c>
      <c r="C266" s="83">
        <v>29539.015589748251</v>
      </c>
      <c r="D266" s="83">
        <v>31066.346376334724</v>
      </c>
      <c r="E266" s="83">
        <v>23048.659985714476</v>
      </c>
      <c r="F266" s="83">
        <v>37087.445053644922</v>
      </c>
      <c r="G266" s="83">
        <v>41587.094464636408</v>
      </c>
      <c r="H266" s="83">
        <v>41927.841756678681</v>
      </c>
      <c r="I266" s="83">
        <v>39288.947815663349</v>
      </c>
      <c r="J266" s="83">
        <v>40643.41642940919</v>
      </c>
      <c r="K266" s="83">
        <v>40639.252544436</v>
      </c>
      <c r="L266" s="83">
        <v>38394.267652000002</v>
      </c>
      <c r="M266" s="83">
        <v>38288.29</v>
      </c>
      <c r="N266" s="83">
        <v>0</v>
      </c>
      <c r="O266" s="73"/>
      <c r="P266" s="74" t="s">
        <v>157</v>
      </c>
      <c r="Q266" s="83">
        <v>26630.666486605773</v>
      </c>
      <c r="R266" s="83">
        <v>26529.56386881023</v>
      </c>
      <c r="S266" s="83">
        <v>28187.353678468691</v>
      </c>
      <c r="T266" s="83">
        <v>38784.695597558901</v>
      </c>
      <c r="U266" s="83">
        <v>39318.386238071049</v>
      </c>
      <c r="V266" s="83">
        <v>39197.537725708789</v>
      </c>
      <c r="W266" s="83">
        <v>39011.10559695647</v>
      </c>
      <c r="X266" s="83">
        <v>39961.201278697437</v>
      </c>
      <c r="Y266" s="83">
        <v>39869.143452944001</v>
      </c>
      <c r="Z266" s="83">
        <v>39394.842941999996</v>
      </c>
      <c r="AA266" s="83">
        <v>38021.538</v>
      </c>
      <c r="AB266" s="83">
        <v>36896</v>
      </c>
      <c r="AC266" s="73"/>
      <c r="AD266" s="74" t="s">
        <v>117</v>
      </c>
      <c r="AE266" s="83">
        <v>28529.38</v>
      </c>
      <c r="AF266" s="83">
        <v>28392.126</v>
      </c>
      <c r="AG266" s="83">
        <v>28513.8</v>
      </c>
      <c r="AH266" s="83">
        <v>28545.345000000001</v>
      </c>
      <c r="AI266" s="83">
        <v>28557.34</v>
      </c>
      <c r="AJ266" s="83">
        <v>28672.973999999998</v>
      </c>
      <c r="AK266" s="83">
        <v>28685.781999999996</v>
      </c>
      <c r="AL266" s="83">
        <v>28602.627</v>
      </c>
      <c r="AM266" s="83">
        <v>28399.647000000001</v>
      </c>
      <c r="AN266" s="83">
        <v>28692.560000000001</v>
      </c>
      <c r="AO266" s="83">
        <v>28953.088000000003</v>
      </c>
      <c r="AP266" s="83">
        <v>0</v>
      </c>
      <c r="AQ266" s="73"/>
      <c r="AR266" s="81" t="s">
        <v>70</v>
      </c>
      <c r="AS266" s="82">
        <v>3559.7504269850947</v>
      </c>
      <c r="AT266" s="82">
        <v>3064.2770848539808</v>
      </c>
      <c r="AU266" s="82">
        <v>3416.1219554126028</v>
      </c>
      <c r="AV266" s="82">
        <v>3388.8519762999886</v>
      </c>
      <c r="AW266" s="82">
        <v>4874.6595407329196</v>
      </c>
      <c r="AX266" s="82">
        <v>5824.2973574983662</v>
      </c>
      <c r="AY266" s="82">
        <v>5646.0726190079986</v>
      </c>
      <c r="AZ266" s="82">
        <v>5764.1932799999995</v>
      </c>
      <c r="BA266" s="82">
        <v>9427.9680000000008</v>
      </c>
      <c r="BB266" s="82">
        <v>0</v>
      </c>
      <c r="BC266" s="73"/>
    </row>
    <row r="267" spans="1:55" x14ac:dyDescent="0.25">
      <c r="A267" s="72"/>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81" t="s">
        <v>71</v>
      </c>
      <c r="AS267" s="82">
        <v>12193.101511382683</v>
      </c>
      <c r="AT267" s="82">
        <v>14338.824467619273</v>
      </c>
      <c r="AU267" s="82">
        <v>12279.210020833489</v>
      </c>
      <c r="AV267" s="82">
        <v>11516.128095586946</v>
      </c>
      <c r="AW267" s="82">
        <v>12105.985880898881</v>
      </c>
      <c r="AX267" s="82">
        <v>16449.501322340348</v>
      </c>
      <c r="AY267" s="82">
        <v>7633.5914557439983</v>
      </c>
      <c r="AZ267" s="82">
        <v>5361.1683839999996</v>
      </c>
      <c r="BA267" s="82">
        <v>3097.6</v>
      </c>
      <c r="BB267" s="82">
        <v>0</v>
      </c>
      <c r="BC267" s="73"/>
    </row>
    <row r="268" spans="1:55" x14ac:dyDescent="0.25">
      <c r="A268" s="72"/>
      <c r="B268" s="75" t="s">
        <v>113</v>
      </c>
      <c r="C268" s="75"/>
      <c r="D268" s="75"/>
      <c r="E268" s="75"/>
      <c r="F268" s="75"/>
      <c r="G268" s="75"/>
      <c r="H268" s="75"/>
      <c r="I268" s="75"/>
      <c r="J268" s="75"/>
      <c r="K268" s="75"/>
      <c r="L268" s="75"/>
      <c r="M268" s="75"/>
      <c r="N268" s="75"/>
      <c r="O268" s="73"/>
      <c r="P268" s="75" t="s">
        <v>114</v>
      </c>
      <c r="Q268" s="75"/>
      <c r="R268" s="75"/>
      <c r="S268" s="75"/>
      <c r="T268" s="75"/>
      <c r="U268" s="75"/>
      <c r="V268" s="75"/>
      <c r="W268" s="75"/>
      <c r="X268" s="75"/>
      <c r="Y268" s="75"/>
      <c r="Z268" s="75"/>
      <c r="AA268" s="75"/>
      <c r="AB268" s="75"/>
      <c r="AC268" s="73"/>
      <c r="AD268" s="75" t="s">
        <v>145</v>
      </c>
      <c r="AE268" s="75"/>
      <c r="AF268" s="75"/>
      <c r="AG268" s="75"/>
      <c r="AH268" s="75"/>
      <c r="AI268" s="75"/>
      <c r="AJ268" s="75"/>
      <c r="AK268" s="75"/>
      <c r="AL268" s="75"/>
      <c r="AM268" s="75"/>
      <c r="AN268" s="75"/>
      <c r="AO268" s="75"/>
      <c r="AP268" s="75"/>
      <c r="AQ268" s="73"/>
      <c r="AR268" s="81" t="s">
        <v>72</v>
      </c>
      <c r="AS268" s="82">
        <v>0</v>
      </c>
      <c r="AT268" s="82">
        <v>18.111722703237422</v>
      </c>
      <c r="AU268" s="82">
        <v>4068.4129587098905</v>
      </c>
      <c r="AV268" s="82">
        <v>3800.0238403520416</v>
      </c>
      <c r="AW268" s="82">
        <v>1675.3917070900036</v>
      </c>
      <c r="AX268" s="82">
        <v>4672.9827635742713</v>
      </c>
      <c r="AY268" s="82">
        <v>4614.3351336959995</v>
      </c>
      <c r="AZ268" s="82">
        <v>6397.3693439999997</v>
      </c>
      <c r="BA268" s="82">
        <v>7395.3280000000004</v>
      </c>
      <c r="BB268" s="82">
        <v>0</v>
      </c>
      <c r="BC268" s="73"/>
    </row>
    <row r="269" spans="1:55" x14ac:dyDescent="0.25">
      <c r="A269" s="72"/>
      <c r="B269" s="77" t="s">
        <v>26</v>
      </c>
      <c r="C269" s="77">
        <v>2013</v>
      </c>
      <c r="D269" s="77">
        <v>2014</v>
      </c>
      <c r="E269" s="77">
        <v>2015</v>
      </c>
      <c r="F269" s="77">
        <v>2016</v>
      </c>
      <c r="G269" s="77">
        <v>2017</v>
      </c>
      <c r="H269" s="77">
        <v>2018</v>
      </c>
      <c r="I269" s="77">
        <v>2019</v>
      </c>
      <c r="J269" s="77">
        <v>2020</v>
      </c>
      <c r="K269" s="77">
        <v>2021</v>
      </c>
      <c r="L269" s="77">
        <v>2022</v>
      </c>
      <c r="M269" s="77">
        <v>2023</v>
      </c>
      <c r="N269" s="77">
        <v>2024</v>
      </c>
      <c r="O269" s="73"/>
      <c r="P269" s="77" t="s">
        <v>26</v>
      </c>
      <c r="Q269" s="77">
        <v>2013</v>
      </c>
      <c r="R269" s="77">
        <v>2014</v>
      </c>
      <c r="S269" s="77">
        <v>2015</v>
      </c>
      <c r="T269" s="77">
        <v>2016</v>
      </c>
      <c r="U269" s="77">
        <v>2017</v>
      </c>
      <c r="V269" s="77">
        <v>2018</v>
      </c>
      <c r="W269" s="77">
        <v>2019</v>
      </c>
      <c r="X269" s="77">
        <v>2020</v>
      </c>
      <c r="Y269" s="77">
        <v>2021</v>
      </c>
      <c r="Z269" s="77">
        <v>2022</v>
      </c>
      <c r="AA269" s="77">
        <v>2023</v>
      </c>
      <c r="AB269" s="77">
        <v>2024</v>
      </c>
      <c r="AC269" s="73"/>
      <c r="AD269" s="77" t="s">
        <v>26</v>
      </c>
      <c r="AE269" s="77">
        <v>2013</v>
      </c>
      <c r="AF269" s="77">
        <v>2014</v>
      </c>
      <c r="AG269" s="77">
        <v>2015</v>
      </c>
      <c r="AH269" s="77">
        <v>2016</v>
      </c>
      <c r="AI269" s="77">
        <v>2017</v>
      </c>
      <c r="AJ269" s="77">
        <v>2018</v>
      </c>
      <c r="AK269" s="77">
        <v>2019</v>
      </c>
      <c r="AL269" s="77">
        <v>2020</v>
      </c>
      <c r="AM269" s="77">
        <v>2021</v>
      </c>
      <c r="AN269" s="77">
        <v>2022</v>
      </c>
      <c r="AO269" s="77">
        <v>2023</v>
      </c>
      <c r="AP269" s="77">
        <v>2024</v>
      </c>
      <c r="AQ269" s="73"/>
      <c r="AR269" s="81" t="s">
        <v>73</v>
      </c>
      <c r="AS269" s="82">
        <v>3261.8488119622466</v>
      </c>
      <c r="AT269" s="82">
        <v>4028.7263188013731</v>
      </c>
      <c r="AU269" s="82">
        <v>4765.5349587973706</v>
      </c>
      <c r="AV269" s="82">
        <v>4999.2751105038633</v>
      </c>
      <c r="AW269" s="82">
        <v>3743.1978673695985</v>
      </c>
      <c r="AX269" s="82">
        <v>2684.2507385886711</v>
      </c>
      <c r="AY269" s="82">
        <v>2600.4426393599997</v>
      </c>
      <c r="AZ269" s="82">
        <v>3598.0646399999996</v>
      </c>
      <c r="BA269" s="82">
        <v>0</v>
      </c>
      <c r="BB269" s="82">
        <v>0</v>
      </c>
      <c r="BC269" s="73"/>
    </row>
    <row r="270" spans="1:55" x14ac:dyDescent="0.25">
      <c r="A270" s="72"/>
      <c r="B270" s="79" t="s">
        <v>9</v>
      </c>
      <c r="C270" s="80">
        <v>488919.26392479206</v>
      </c>
      <c r="D270" s="80">
        <v>472866.39711690397</v>
      </c>
      <c r="E270" s="80">
        <v>474290.96058262611</v>
      </c>
      <c r="F270" s="80">
        <v>505494.98625223967</v>
      </c>
      <c r="G270" s="80">
        <v>502353.96089049778</v>
      </c>
      <c r="H270" s="80">
        <v>504401.57612007507</v>
      </c>
      <c r="I270" s="80">
        <v>533207.80228892621</v>
      </c>
      <c r="J270" s="80">
        <v>562709.6825759639</v>
      </c>
      <c r="K270" s="80">
        <v>663413.67645943002</v>
      </c>
      <c r="L270" s="80">
        <v>649226.75485200016</v>
      </c>
      <c r="M270" s="80">
        <v>678767.13599999994</v>
      </c>
      <c r="N270" s="80">
        <v>0</v>
      </c>
      <c r="O270" s="73"/>
      <c r="P270" s="79" t="s">
        <v>9</v>
      </c>
      <c r="Q270" s="80">
        <v>493145.38050022756</v>
      </c>
      <c r="R270" s="80">
        <v>496531.46909236157</v>
      </c>
      <c r="S270" s="80">
        <v>486167.03914895724</v>
      </c>
      <c r="T270" s="80">
        <v>530828.91127334861</v>
      </c>
      <c r="U270" s="80">
        <v>542746.62641342217</v>
      </c>
      <c r="V270" s="80">
        <v>528317.8998666564</v>
      </c>
      <c r="W270" s="80">
        <v>513296.34830674046</v>
      </c>
      <c r="X270" s="80">
        <v>501284.51153087668</v>
      </c>
      <c r="Y270" s="80">
        <v>600026.41639582196</v>
      </c>
      <c r="Z270" s="80">
        <v>672037.73119600001</v>
      </c>
      <c r="AA270" s="80">
        <v>614578.89399999985</v>
      </c>
      <c r="AB270" s="80">
        <v>665046</v>
      </c>
      <c r="AC270" s="73"/>
      <c r="AD270" s="79" t="s">
        <v>9</v>
      </c>
      <c r="AE270" s="80">
        <v>4153</v>
      </c>
      <c r="AF270" s="80">
        <v>4044</v>
      </c>
      <c r="AG270" s="80">
        <v>3997</v>
      </c>
      <c r="AH270" s="80">
        <v>4006</v>
      </c>
      <c r="AI270" s="80">
        <v>4013</v>
      </c>
      <c r="AJ270" s="80">
        <v>3956</v>
      </c>
      <c r="AK270" s="80">
        <v>3951</v>
      </c>
      <c r="AL270" s="80">
        <v>4312</v>
      </c>
      <c r="AM270" s="80">
        <v>4250</v>
      </c>
      <c r="AN270" s="80">
        <v>4382</v>
      </c>
      <c r="AO270" s="80">
        <v>4551</v>
      </c>
      <c r="AP270" s="80">
        <v>0</v>
      </c>
      <c r="AQ270" s="73"/>
      <c r="AR270" s="81" t="s">
        <v>74</v>
      </c>
      <c r="AS270" s="82">
        <v>0</v>
      </c>
      <c r="AT270" s="82">
        <v>19986.286003022495</v>
      </c>
      <c r="AU270" s="82">
        <v>20237.832726012253</v>
      </c>
      <c r="AV270" s="82">
        <v>30077.442915549669</v>
      </c>
      <c r="AW270" s="82">
        <v>40236.651973853805</v>
      </c>
      <c r="AX270" s="82">
        <v>42579.290150083572</v>
      </c>
      <c r="AY270" s="82">
        <v>44672.756189183987</v>
      </c>
      <c r="AZ270" s="82">
        <v>44352.525311999998</v>
      </c>
      <c r="BA270" s="82">
        <v>48069.631999999998</v>
      </c>
      <c r="BB270" s="82">
        <v>0</v>
      </c>
      <c r="BC270" s="73"/>
    </row>
    <row r="271" spans="1:55" x14ac:dyDescent="0.25">
      <c r="A271" s="72"/>
      <c r="B271" s="74" t="s">
        <v>10</v>
      </c>
      <c r="C271" s="83">
        <v>329867.54576148442</v>
      </c>
      <c r="D271" s="83">
        <v>301769.22260530124</v>
      </c>
      <c r="E271" s="83">
        <v>302966.76681142964</v>
      </c>
      <c r="F271" s="83">
        <v>350322.23484475311</v>
      </c>
      <c r="G271" s="83">
        <v>337209.84775439714</v>
      </c>
      <c r="H271" s="83">
        <v>317973.90519179328</v>
      </c>
      <c r="I271" s="83">
        <v>317239.44495099713</v>
      </c>
      <c r="J271" s="83">
        <v>320344.33480267227</v>
      </c>
      <c r="K271" s="83">
        <v>410433.94321246201</v>
      </c>
      <c r="L271" s="83">
        <v>417626.21430400008</v>
      </c>
      <c r="M271" s="83">
        <v>434659.88</v>
      </c>
      <c r="N271" s="83">
        <v>0</v>
      </c>
      <c r="O271" s="73"/>
      <c r="P271" s="74" t="s">
        <v>10</v>
      </c>
      <c r="Q271" s="83">
        <v>333240.11693855573</v>
      </c>
      <c r="R271" s="83">
        <v>340409.25592775294</v>
      </c>
      <c r="S271" s="83">
        <v>326131.96633316536</v>
      </c>
      <c r="T271" s="83">
        <v>348856.40573285223</v>
      </c>
      <c r="U271" s="83">
        <v>361976.93260907911</v>
      </c>
      <c r="V271" s="83">
        <v>387591.54156852036</v>
      </c>
      <c r="W271" s="83">
        <v>314294.43177106569</v>
      </c>
      <c r="X271" s="83">
        <v>298751.3276311314</v>
      </c>
      <c r="Y271" s="83">
        <v>357738.84246926795</v>
      </c>
      <c r="Z271" s="83">
        <v>389375.211771</v>
      </c>
      <c r="AA271" s="83">
        <v>19485.400000000005</v>
      </c>
      <c r="AB271" s="83">
        <v>75421</v>
      </c>
      <c r="AC271" s="73"/>
      <c r="AD271" s="74" t="s">
        <v>10</v>
      </c>
      <c r="AE271" s="83">
        <v>4153</v>
      </c>
      <c r="AF271" s="83">
        <v>4044</v>
      </c>
      <c r="AG271" s="83">
        <v>3997</v>
      </c>
      <c r="AH271" s="83">
        <v>4006</v>
      </c>
      <c r="AI271" s="83">
        <v>4013</v>
      </c>
      <c r="AJ271" s="83">
        <v>3956</v>
      </c>
      <c r="AK271" s="83">
        <v>3951</v>
      </c>
      <c r="AL271" s="83">
        <v>4312</v>
      </c>
      <c r="AM271" s="83">
        <v>4250</v>
      </c>
      <c r="AN271" s="83">
        <v>4382</v>
      </c>
      <c r="AO271" s="83">
        <v>4551</v>
      </c>
      <c r="AP271" s="83">
        <v>0</v>
      </c>
      <c r="AQ271" s="73"/>
      <c r="AR271" s="81" t="s">
        <v>75</v>
      </c>
      <c r="AS271" s="82">
        <v>2326.4145577854401</v>
      </c>
      <c r="AT271" s="82">
        <v>3920.0559825819491</v>
      </c>
      <c r="AU271" s="82">
        <v>5568.0098013418001</v>
      </c>
      <c r="AV271" s="82">
        <v>6406.322914101348</v>
      </c>
      <c r="AW271" s="82">
        <v>7196.4450554379991</v>
      </c>
      <c r="AX271" s="82">
        <v>10179.082997074942</v>
      </c>
      <c r="AY271" s="82">
        <v>9820.4951439359993</v>
      </c>
      <c r="AZ271" s="82">
        <v>11140.982783999998</v>
      </c>
      <c r="BA271" s="82">
        <v>9313.2800000000007</v>
      </c>
      <c r="BB271" s="82">
        <v>0</v>
      </c>
      <c r="BC271" s="73"/>
    </row>
    <row r="272" spans="1:55" x14ac:dyDescent="0.25">
      <c r="A272" s="72"/>
      <c r="B272" s="79" t="s">
        <v>11</v>
      </c>
      <c r="C272" s="84">
        <v>159051.71816330767</v>
      </c>
      <c r="D272" s="84">
        <v>171097.17451160273</v>
      </c>
      <c r="E272" s="84">
        <v>171324.19377119647</v>
      </c>
      <c r="F272" s="84">
        <v>155172.75140748656</v>
      </c>
      <c r="G272" s="84">
        <v>165144.11313610061</v>
      </c>
      <c r="H272" s="84">
        <v>186427.67092828182</v>
      </c>
      <c r="I272" s="84">
        <v>215968.35733792913</v>
      </c>
      <c r="J272" s="84">
        <v>242365.34777329164</v>
      </c>
      <c r="K272" s="84">
        <v>252979.73324696801</v>
      </c>
      <c r="L272" s="84">
        <v>231600.54054800002</v>
      </c>
      <c r="M272" s="84">
        <v>244107.25599999999</v>
      </c>
      <c r="N272" s="84">
        <v>0</v>
      </c>
      <c r="O272" s="73"/>
      <c r="P272" s="79" t="s">
        <v>11</v>
      </c>
      <c r="Q272" s="84">
        <v>159905.26356167186</v>
      </c>
      <c r="R272" s="84">
        <v>156122.21316460863</v>
      </c>
      <c r="S272" s="84">
        <v>160035.07281579188</v>
      </c>
      <c r="T272" s="84">
        <v>181972.50554049644</v>
      </c>
      <c r="U272" s="84">
        <v>180769.693804343</v>
      </c>
      <c r="V272" s="84">
        <v>140726.35829813604</v>
      </c>
      <c r="W272" s="84">
        <v>199001.91653567477</v>
      </c>
      <c r="X272" s="84">
        <v>202533.18389974529</v>
      </c>
      <c r="Y272" s="84">
        <v>242287.573926554</v>
      </c>
      <c r="Z272" s="84">
        <v>282662.51942500006</v>
      </c>
      <c r="AA272" s="84">
        <v>595093.49399999983</v>
      </c>
      <c r="AB272" s="84">
        <v>589625</v>
      </c>
      <c r="AC272" s="73"/>
      <c r="AD272" s="79" t="s">
        <v>11</v>
      </c>
      <c r="AE272" s="84">
        <v>4153</v>
      </c>
      <c r="AF272" s="84">
        <v>4044</v>
      </c>
      <c r="AG272" s="84">
        <v>3997</v>
      </c>
      <c r="AH272" s="84">
        <v>4006</v>
      </c>
      <c r="AI272" s="84">
        <v>4013</v>
      </c>
      <c r="AJ272" s="84">
        <v>3956</v>
      </c>
      <c r="AK272" s="84">
        <v>3951</v>
      </c>
      <c r="AL272" s="84">
        <v>4312</v>
      </c>
      <c r="AM272" s="84">
        <v>4250</v>
      </c>
      <c r="AN272" s="84">
        <v>4382</v>
      </c>
      <c r="AO272" s="84">
        <v>4551</v>
      </c>
      <c r="AP272" s="84">
        <v>0</v>
      </c>
      <c r="AQ272" s="73"/>
      <c r="AR272" s="81" t="s">
        <v>76</v>
      </c>
      <c r="AS272" s="82">
        <v>99241.808061463991</v>
      </c>
      <c r="AT272" s="82">
        <v>83262.985214789252</v>
      </c>
      <c r="AU272" s="82">
        <v>88203.865409782273</v>
      </c>
      <c r="AV272" s="82">
        <v>102353.05633050605</v>
      </c>
      <c r="AW272" s="82">
        <v>107243.59993627196</v>
      </c>
      <c r="AX272" s="82">
        <v>97300.595555417065</v>
      </c>
      <c r="AY272" s="82">
        <v>85432.716536831998</v>
      </c>
      <c r="AZ272" s="82">
        <v>63619.61471999999</v>
      </c>
      <c r="BA272" s="82">
        <v>81215.487999999998</v>
      </c>
      <c r="BB272" s="82">
        <v>0</v>
      </c>
      <c r="BC272" s="73"/>
    </row>
    <row r="273" spans="1:55" x14ac:dyDescent="0.25">
      <c r="A273" s="72"/>
      <c r="B273" s="74" t="s">
        <v>0</v>
      </c>
      <c r="C273" s="83">
        <v>98071.621664591628</v>
      </c>
      <c r="D273" s="83">
        <v>87355.154784232873</v>
      </c>
      <c r="E273" s="83">
        <v>80460.721353626417</v>
      </c>
      <c r="F273" s="83">
        <v>90208.92642495918</v>
      </c>
      <c r="G273" s="83">
        <v>86728.792968678317</v>
      </c>
      <c r="H273" s="83">
        <v>79251.02809076893</v>
      </c>
      <c r="I273" s="83">
        <v>70820.609488047296</v>
      </c>
      <c r="J273" s="83">
        <v>70581.216488850056</v>
      </c>
      <c r="K273" s="83">
        <v>64758.672099029995</v>
      </c>
      <c r="L273" s="83">
        <v>52947.019917999991</v>
      </c>
      <c r="M273" s="83">
        <v>46732.658000000003</v>
      </c>
      <c r="N273" s="83">
        <v>0</v>
      </c>
      <c r="O273" s="73"/>
      <c r="P273" s="74" t="s">
        <v>0</v>
      </c>
      <c r="Q273" s="83">
        <v>85197.921983465581</v>
      </c>
      <c r="R273" s="83">
        <v>95283.72524777049</v>
      </c>
      <c r="S273" s="83">
        <v>88457.767770859195</v>
      </c>
      <c r="T273" s="83">
        <v>89304.906448191963</v>
      </c>
      <c r="U273" s="83">
        <v>81302.622436137608</v>
      </c>
      <c r="V273" s="83">
        <v>119941.27931075203</v>
      </c>
      <c r="W273" s="83">
        <v>83248.960718089118</v>
      </c>
      <c r="X273" s="83">
        <v>72302.463267126048</v>
      </c>
      <c r="Y273" s="83">
        <v>43612.668019465978</v>
      </c>
      <c r="Z273" s="83">
        <v>68367.650857999979</v>
      </c>
      <c r="AA273" s="83">
        <v>-26282.365999999998</v>
      </c>
      <c r="AB273" s="83">
        <v>-26055</v>
      </c>
      <c r="AC273" s="73"/>
      <c r="AD273" s="74" t="s">
        <v>0</v>
      </c>
      <c r="AE273" s="83">
        <v>932</v>
      </c>
      <c r="AF273" s="83">
        <v>915</v>
      </c>
      <c r="AG273" s="83">
        <v>916</v>
      </c>
      <c r="AH273" s="83">
        <v>836</v>
      </c>
      <c r="AI273" s="83">
        <v>748</v>
      </c>
      <c r="AJ273" s="83">
        <v>704</v>
      </c>
      <c r="AK273" s="83">
        <v>617</v>
      </c>
      <c r="AL273" s="83">
        <v>620</v>
      </c>
      <c r="AM273" s="83">
        <v>577</v>
      </c>
      <c r="AN273" s="83">
        <v>483</v>
      </c>
      <c r="AO273" s="83">
        <v>441</v>
      </c>
      <c r="AP273" s="83">
        <v>0</v>
      </c>
      <c r="AQ273" s="73"/>
      <c r="AR273" s="81" t="s">
        <v>77</v>
      </c>
      <c r="AS273" s="82">
        <v>4684.1261724020751</v>
      </c>
      <c r="AT273" s="82">
        <v>5222.9680345460902</v>
      </c>
      <c r="AU273" s="82">
        <v>5701.3820167926206</v>
      </c>
      <c r="AV273" s="82">
        <v>2228.2862309917728</v>
      </c>
      <c r="AW273" s="82">
        <v>2295.6245511591064</v>
      </c>
      <c r="AX273" s="82">
        <v>2718.6504276695032</v>
      </c>
      <c r="AY273" s="82">
        <v>1953.7605550079995</v>
      </c>
      <c r="AZ273" s="82">
        <v>1721.447424</v>
      </c>
      <c r="BA273" s="82">
        <v>2208.768</v>
      </c>
      <c r="BB273" s="82">
        <v>0</v>
      </c>
      <c r="BC273" s="73"/>
    </row>
    <row r="274" spans="1:55" x14ac:dyDescent="0.25">
      <c r="A274" s="72"/>
      <c r="B274" s="74" t="s">
        <v>158</v>
      </c>
      <c r="C274" s="83">
        <v>100465.69105003345</v>
      </c>
      <c r="D274" s="83">
        <v>87741.571161574029</v>
      </c>
      <c r="E274" s="83">
        <v>78538.518855055416</v>
      </c>
      <c r="F274" s="83">
        <v>73814.794518057737</v>
      </c>
      <c r="G274" s="83">
        <v>77081.894563854323</v>
      </c>
      <c r="H274" s="83">
        <v>69489.028358913973</v>
      </c>
      <c r="I274" s="83">
        <v>68165.101039706715</v>
      </c>
      <c r="J274" s="83">
        <v>84701.27480555496</v>
      </c>
      <c r="K274" s="83">
        <v>76811.210373326001</v>
      </c>
      <c r="L274" s="83">
        <v>57809.708813999998</v>
      </c>
      <c r="M274" s="83">
        <v>58595.828000000001</v>
      </c>
      <c r="N274" s="83">
        <v>0</v>
      </c>
      <c r="O274" s="73"/>
      <c r="P274" s="74" t="s">
        <v>158</v>
      </c>
      <c r="Q274" s="83">
        <v>122471.03125212347</v>
      </c>
      <c r="R274" s="83">
        <v>104115.20922667936</v>
      </c>
      <c r="S274" s="83">
        <v>87517.235901821827</v>
      </c>
      <c r="T274" s="83">
        <v>83639.402510940243</v>
      </c>
      <c r="U274" s="83">
        <v>71686.939383340679</v>
      </c>
      <c r="V274" s="83">
        <v>62540.009240908825</v>
      </c>
      <c r="W274" s="83">
        <v>72354.458609015564</v>
      </c>
      <c r="X274" s="83">
        <v>69222.39650938964</v>
      </c>
      <c r="Y274" s="83">
        <v>68952.346392384003</v>
      </c>
      <c r="Z274" s="83">
        <v>62917.458396000002</v>
      </c>
      <c r="AA274" s="83">
        <v>0</v>
      </c>
      <c r="AB274" s="83">
        <v>0</v>
      </c>
      <c r="AC274" s="73"/>
      <c r="AD274" s="74" t="s">
        <v>158</v>
      </c>
      <c r="AE274" s="83">
        <v>662</v>
      </c>
      <c r="AF274" s="83">
        <v>555</v>
      </c>
      <c r="AG274" s="83">
        <v>497</v>
      </c>
      <c r="AH274" s="83">
        <v>463</v>
      </c>
      <c r="AI274" s="83">
        <v>482</v>
      </c>
      <c r="AJ274" s="83">
        <v>462</v>
      </c>
      <c r="AK274" s="83">
        <v>439</v>
      </c>
      <c r="AL274" s="83">
        <v>577</v>
      </c>
      <c r="AM274" s="83">
        <v>490</v>
      </c>
      <c r="AN274" s="83">
        <v>354</v>
      </c>
      <c r="AO274" s="83">
        <v>381</v>
      </c>
      <c r="AP274" s="83">
        <v>0</v>
      </c>
      <c r="AQ274" s="73"/>
      <c r="AR274" s="81" t="s">
        <v>78</v>
      </c>
      <c r="AS274" s="82">
        <v>17286.407723096298</v>
      </c>
      <c r="AT274" s="82">
        <v>22764.171472631529</v>
      </c>
      <c r="AU274" s="82">
        <v>30435.763720861098</v>
      </c>
      <c r="AV274" s="82">
        <v>15824.590262454969</v>
      </c>
      <c r="AW274" s="82">
        <v>12949.676955256502</v>
      </c>
      <c r="AX274" s="82">
        <v>18517.782628325371</v>
      </c>
      <c r="AY274" s="82">
        <v>21519.849655295995</v>
      </c>
      <c r="AZ274" s="82">
        <v>17976.784895999997</v>
      </c>
      <c r="BA274" s="82">
        <v>26688.511999999999</v>
      </c>
      <c r="BB274" s="82">
        <v>0</v>
      </c>
      <c r="BC274" s="73"/>
    </row>
    <row r="275" spans="1:55" x14ac:dyDescent="0.25">
      <c r="A275" s="72"/>
      <c r="B275" s="74" t="s">
        <v>159</v>
      </c>
      <c r="C275" s="83">
        <v>15015.478541957878</v>
      </c>
      <c r="D275" s="83">
        <v>14589.594008045528</v>
      </c>
      <c r="E275" s="83">
        <v>14506.464135752016</v>
      </c>
      <c r="F275" s="83">
        <v>19080.384986641366</v>
      </c>
      <c r="G275" s="83">
        <v>12458.694859768302</v>
      </c>
      <c r="H275" s="83">
        <v>8280.9144489561404</v>
      </c>
      <c r="I275" s="83">
        <v>5484.9255446865345</v>
      </c>
      <c r="J275" s="83">
        <v>4112.3659989449698</v>
      </c>
      <c r="K275" s="83">
        <v>3243.7259727599999</v>
      </c>
      <c r="L275" s="83">
        <v>2391.7494899999997</v>
      </c>
      <c r="M275" s="83">
        <v>3013.4639999999999</v>
      </c>
      <c r="N275" s="83">
        <v>0</v>
      </c>
      <c r="O275" s="73"/>
      <c r="P275" s="74" t="s">
        <v>159</v>
      </c>
      <c r="Q275" s="83">
        <v>15604.65700915215</v>
      </c>
      <c r="R275" s="83">
        <v>15193.963538495678</v>
      </c>
      <c r="S275" s="83">
        <v>15381.27135784275</v>
      </c>
      <c r="T275" s="83">
        <v>25593.794004671625</v>
      </c>
      <c r="U275" s="83">
        <v>21337.754501618929</v>
      </c>
      <c r="V275" s="83">
        <v>10650.860209398965</v>
      </c>
      <c r="W275" s="83">
        <v>8171.1910122995805</v>
      </c>
      <c r="X275" s="83">
        <v>6640.3770755133219</v>
      </c>
      <c r="Y275" s="83">
        <v>5637.9046669399986</v>
      </c>
      <c r="Z275" s="83">
        <v>6502.1341839999995</v>
      </c>
      <c r="AA275" s="83">
        <v>-995.10999999999967</v>
      </c>
      <c r="AB275" s="83">
        <v>-986</v>
      </c>
      <c r="AC275" s="73"/>
      <c r="AD275" s="74" t="s">
        <v>159</v>
      </c>
      <c r="AE275" s="83">
        <v>0</v>
      </c>
      <c r="AF275" s="83">
        <v>0</v>
      </c>
      <c r="AG275" s="83">
        <v>0</v>
      </c>
      <c r="AH275" s="83">
        <v>0</v>
      </c>
      <c r="AI275" s="83">
        <v>0</v>
      </c>
      <c r="AJ275" s="83">
        <v>0</v>
      </c>
      <c r="AK275" s="83">
        <v>0</v>
      </c>
      <c r="AL275" s="83">
        <v>0</v>
      </c>
      <c r="AM275" s="83">
        <v>0</v>
      </c>
      <c r="AN275" s="83">
        <v>0</v>
      </c>
      <c r="AO275" s="83">
        <v>0</v>
      </c>
      <c r="AP275" s="83">
        <v>0</v>
      </c>
      <c r="AQ275" s="73"/>
      <c r="AR275" s="81" t="s">
        <v>79</v>
      </c>
      <c r="AS275" s="82">
        <v>0</v>
      </c>
      <c r="AT275" s="82">
        <v>0</v>
      </c>
      <c r="AU275" s="82">
        <v>62.763395506268282</v>
      </c>
      <c r="AV275" s="82">
        <v>0</v>
      </c>
      <c r="AW275" s="82">
        <v>0</v>
      </c>
      <c r="AX275" s="82">
        <v>0</v>
      </c>
      <c r="AY275" s="82">
        <v>0</v>
      </c>
      <c r="AZ275" s="82">
        <v>0</v>
      </c>
      <c r="BA275" s="82">
        <v>983.04</v>
      </c>
      <c r="BB275" s="82">
        <v>0</v>
      </c>
      <c r="BC275" s="73"/>
    </row>
    <row r="276" spans="1:55" x14ac:dyDescent="0.25">
      <c r="A276" s="72"/>
      <c r="B276" s="74" t="s">
        <v>1</v>
      </c>
      <c r="C276" s="83">
        <v>33993.707881056813</v>
      </c>
      <c r="D276" s="83">
        <v>24162.069341012568</v>
      </c>
      <c r="E276" s="83">
        <v>21989.88460832772</v>
      </c>
      <c r="F276" s="83">
        <v>21902.694183179505</v>
      </c>
      <c r="G276" s="83">
        <v>26837.663941212013</v>
      </c>
      <c r="H276" s="83">
        <v>28969.595564037147</v>
      </c>
      <c r="I276" s="83">
        <v>27023.986104359028</v>
      </c>
      <c r="J276" s="83">
        <v>24376.848929626045</v>
      </c>
      <c r="K276" s="83">
        <v>18210.101081769997</v>
      </c>
      <c r="L276" s="83">
        <v>13209.734095999998</v>
      </c>
      <c r="M276" s="83">
        <v>14577.580000000002</v>
      </c>
      <c r="N276" s="83">
        <v>0</v>
      </c>
      <c r="O276" s="73"/>
      <c r="P276" s="74" t="s">
        <v>1</v>
      </c>
      <c r="Q276" s="83">
        <v>31115.33079212271</v>
      </c>
      <c r="R276" s="83">
        <v>32506.614381307816</v>
      </c>
      <c r="S276" s="83">
        <v>26898.176899841212</v>
      </c>
      <c r="T276" s="83">
        <v>18552.724916553263</v>
      </c>
      <c r="U276" s="83">
        <v>20352.056140253459</v>
      </c>
      <c r="V276" s="83">
        <v>23622.246280894826</v>
      </c>
      <c r="W276" s="83">
        <v>29605.746309462571</v>
      </c>
      <c r="X276" s="83">
        <v>29220.800912557945</v>
      </c>
      <c r="Y276" s="83">
        <v>27228.541932565993</v>
      </c>
      <c r="Z276" s="83">
        <v>28602.541551999999</v>
      </c>
      <c r="AA276" s="83">
        <v>-14764.098000000002</v>
      </c>
      <c r="AB276" s="83">
        <v>-14636</v>
      </c>
      <c r="AC276" s="73"/>
      <c r="AD276" s="74" t="s">
        <v>1</v>
      </c>
      <c r="AE276" s="83">
        <v>186</v>
      </c>
      <c r="AF276" s="83">
        <v>133</v>
      </c>
      <c r="AG276" s="83">
        <v>124</v>
      </c>
      <c r="AH276" s="83">
        <v>123</v>
      </c>
      <c r="AI276" s="83">
        <v>147</v>
      </c>
      <c r="AJ276" s="83">
        <v>159</v>
      </c>
      <c r="AK276" s="83">
        <v>151</v>
      </c>
      <c r="AL276" s="83">
        <v>141</v>
      </c>
      <c r="AM276" s="83">
        <v>107</v>
      </c>
      <c r="AN276" s="83">
        <v>79</v>
      </c>
      <c r="AO276" s="83">
        <v>90</v>
      </c>
      <c r="AP276" s="83">
        <v>0</v>
      </c>
      <c r="AQ276" s="73"/>
      <c r="AR276" s="81" t="s">
        <v>80</v>
      </c>
      <c r="AS276" s="82">
        <v>14643.545146239891</v>
      </c>
      <c r="AT276" s="82">
        <v>18410.566127840841</v>
      </c>
      <c r="AU276" s="82">
        <v>17210.619667754563</v>
      </c>
      <c r="AV276" s="82">
        <v>16641.407487009987</v>
      </c>
      <c r="AW276" s="82">
        <v>16935.953775574097</v>
      </c>
      <c r="AX276" s="82">
        <v>20379.665799825405</v>
      </c>
      <c r="AY276" s="82">
        <v>28520.473328639997</v>
      </c>
      <c r="AZ276" s="82">
        <v>31162.051584000001</v>
      </c>
      <c r="BA276" s="82">
        <v>32908.288</v>
      </c>
      <c r="BB276" s="82">
        <v>0</v>
      </c>
      <c r="BC276" s="73"/>
    </row>
    <row r="277" spans="1:55" x14ac:dyDescent="0.25">
      <c r="A277" s="72"/>
      <c r="B277" s="74" t="s">
        <v>2</v>
      </c>
      <c r="C277" s="83">
        <v>137050.32000066468</v>
      </c>
      <c r="D277" s="83">
        <v>130794.10679609093</v>
      </c>
      <c r="E277" s="83">
        <v>123568.42187514722</v>
      </c>
      <c r="F277" s="83">
        <v>128087.20140848932</v>
      </c>
      <c r="G277" s="83">
        <v>129104.34010800393</v>
      </c>
      <c r="H277" s="83">
        <v>130810.40104766929</v>
      </c>
      <c r="I277" s="83">
        <v>139926.14355197793</v>
      </c>
      <c r="J277" s="83">
        <v>156431.48523244582</v>
      </c>
      <c r="K277" s="83">
        <v>171606.34365685197</v>
      </c>
      <c r="L277" s="83">
        <v>188683.886612</v>
      </c>
      <c r="M277" s="83">
        <v>215804.45199999999</v>
      </c>
      <c r="N277" s="83">
        <v>0</v>
      </c>
      <c r="O277" s="73"/>
      <c r="P277" s="74" t="s">
        <v>2</v>
      </c>
      <c r="Q277" s="83">
        <v>149873.83689390949</v>
      </c>
      <c r="R277" s="83">
        <v>140920.41269223849</v>
      </c>
      <c r="S277" s="83">
        <v>138038.79831123317</v>
      </c>
      <c r="T277" s="83">
        <v>121897.15822958948</v>
      </c>
      <c r="U277" s="83">
        <v>125976.91521624326</v>
      </c>
      <c r="V277" s="83">
        <v>127088.21058636835</v>
      </c>
      <c r="W277" s="83">
        <v>125753.90363069433</v>
      </c>
      <c r="X277" s="83">
        <v>129731.96301010053</v>
      </c>
      <c r="Y277" s="83">
        <v>137127.96384435197</v>
      </c>
      <c r="Z277" s="83">
        <v>122880.276818</v>
      </c>
      <c r="AA277" s="83">
        <v>90707.142000000007</v>
      </c>
      <c r="AB277" s="83">
        <v>89913</v>
      </c>
      <c r="AC277" s="73"/>
      <c r="AD277" s="74" t="s">
        <v>2</v>
      </c>
      <c r="AE277" s="83">
        <v>1291</v>
      </c>
      <c r="AF277" s="83">
        <v>1230</v>
      </c>
      <c r="AG277" s="83">
        <v>1168</v>
      </c>
      <c r="AH277" s="83">
        <v>1135</v>
      </c>
      <c r="AI277" s="83">
        <v>1112</v>
      </c>
      <c r="AJ277" s="83">
        <v>1122</v>
      </c>
      <c r="AK277" s="83">
        <v>1171</v>
      </c>
      <c r="AL277" s="83">
        <v>1252</v>
      </c>
      <c r="AM277" s="83">
        <v>1374</v>
      </c>
      <c r="AN277" s="83">
        <v>1480</v>
      </c>
      <c r="AO277" s="83">
        <v>1605</v>
      </c>
      <c r="AP277" s="83">
        <v>0</v>
      </c>
      <c r="AQ277" s="73"/>
      <c r="AR277" s="81" t="s">
        <v>81</v>
      </c>
      <c r="AS277" s="82">
        <v>6665.1139547913699</v>
      </c>
      <c r="AT277" s="82">
        <v>6802.083857734603</v>
      </c>
      <c r="AU277" s="82">
        <v>7788.264917376041</v>
      </c>
      <c r="AV277" s="82">
        <v>7854.2668439620738</v>
      </c>
      <c r="AW277" s="82">
        <v>9080.0344307480354</v>
      </c>
      <c r="AX277" s="82">
        <v>11117.54951481139</v>
      </c>
      <c r="AY277" s="82">
        <v>11430.343203839999</v>
      </c>
      <c r="AZ277" s="82">
        <v>10909.790207999999</v>
      </c>
      <c r="BA277" s="82">
        <v>10357.76</v>
      </c>
      <c r="BB277" s="82">
        <v>0</v>
      </c>
      <c r="BC277" s="73"/>
    </row>
    <row r="278" spans="1:55" x14ac:dyDescent="0.25">
      <c r="A278" s="72"/>
      <c r="B278" s="74" t="s">
        <v>156</v>
      </c>
      <c r="C278" s="83">
        <v>0</v>
      </c>
      <c r="D278" s="83">
        <v>0</v>
      </c>
      <c r="E278" s="83">
        <v>0</v>
      </c>
      <c r="F278" s="83">
        <v>0</v>
      </c>
      <c r="G278" s="83">
        <v>0</v>
      </c>
      <c r="H278" s="83">
        <v>0</v>
      </c>
      <c r="I278" s="83">
        <v>0</v>
      </c>
      <c r="J278" s="83">
        <v>5307.364577083139</v>
      </c>
      <c r="K278" s="83">
        <v>18603.982092747996</v>
      </c>
      <c r="L278" s="83">
        <v>31165.512481999998</v>
      </c>
      <c r="M278" s="83">
        <v>41862.35</v>
      </c>
      <c r="N278" s="83">
        <v>0</v>
      </c>
      <c r="O278" s="73"/>
      <c r="P278" s="74" t="s">
        <v>156</v>
      </c>
      <c r="Q278" s="83">
        <v>0</v>
      </c>
      <c r="R278" s="83">
        <v>0</v>
      </c>
      <c r="S278" s="83">
        <v>0</v>
      </c>
      <c r="T278" s="83">
        <v>0</v>
      </c>
      <c r="U278" s="83">
        <v>0</v>
      </c>
      <c r="V278" s="83">
        <v>0</v>
      </c>
      <c r="W278" s="83">
        <v>0</v>
      </c>
      <c r="X278" s="83">
        <v>0</v>
      </c>
      <c r="Y278" s="83">
        <v>4413.2326160000002</v>
      </c>
      <c r="Z278" s="83">
        <v>4323.3413599999994</v>
      </c>
      <c r="AA278" s="83">
        <v>0</v>
      </c>
      <c r="AB278" s="83">
        <v>56561</v>
      </c>
      <c r="AC278" s="73"/>
      <c r="AD278" s="74" t="s">
        <v>156</v>
      </c>
      <c r="AE278" s="83">
        <v>0</v>
      </c>
      <c r="AF278" s="83">
        <v>0</v>
      </c>
      <c r="AG278" s="83">
        <v>0</v>
      </c>
      <c r="AH278" s="83">
        <v>0</v>
      </c>
      <c r="AI278" s="83">
        <v>0</v>
      </c>
      <c r="AJ278" s="83">
        <v>0</v>
      </c>
      <c r="AK278" s="83">
        <v>0</v>
      </c>
      <c r="AL278" s="83">
        <v>35</v>
      </c>
      <c r="AM278" s="83">
        <v>114</v>
      </c>
      <c r="AN278" s="83">
        <v>196</v>
      </c>
      <c r="AO278" s="83">
        <v>258</v>
      </c>
      <c r="AP278" s="83">
        <v>0</v>
      </c>
      <c r="AQ278" s="73"/>
      <c r="AR278" s="81" t="s">
        <v>82</v>
      </c>
      <c r="AS278" s="82">
        <v>49539.763513021484</v>
      </c>
      <c r="AT278" s="82">
        <v>46049.054972981139</v>
      </c>
      <c r="AU278" s="82">
        <v>61123.701798667025</v>
      </c>
      <c r="AV278" s="82">
        <v>51630.806756987942</v>
      </c>
      <c r="AW278" s="82">
        <v>53359.645312602377</v>
      </c>
      <c r="AX278" s="82">
        <v>60908.949478748145</v>
      </c>
      <c r="AY278" s="82">
        <v>63750.405150719991</v>
      </c>
      <c r="AZ278" s="82">
        <v>64657.898495999994</v>
      </c>
      <c r="BA278" s="82">
        <v>33680.383999999998</v>
      </c>
      <c r="BB278" s="82">
        <v>0</v>
      </c>
      <c r="BC278" s="73"/>
    </row>
    <row r="279" spans="1:55" x14ac:dyDescent="0.25">
      <c r="A279" s="72"/>
      <c r="B279" s="74" t="s">
        <v>3</v>
      </c>
      <c r="C279" s="83">
        <v>475.29732761338676</v>
      </c>
      <c r="D279" s="83">
        <v>4483.8369227658386</v>
      </c>
      <c r="E279" s="83">
        <v>10344.329155546673</v>
      </c>
      <c r="F279" s="83">
        <v>16583.002043453664</v>
      </c>
      <c r="G279" s="83">
        <v>22195.646610345582</v>
      </c>
      <c r="H279" s="83">
        <v>25280.42922304264</v>
      </c>
      <c r="I279" s="83">
        <v>22849.378183697594</v>
      </c>
      <c r="J279" s="83">
        <v>21438.1622853595</v>
      </c>
      <c r="K279" s="83">
        <v>14807.498734833996</v>
      </c>
      <c r="L279" s="83">
        <v>17920.463964000002</v>
      </c>
      <c r="M279" s="83">
        <v>16277.081999999997</v>
      </c>
      <c r="N279" s="83">
        <v>0</v>
      </c>
      <c r="O279" s="73"/>
      <c r="P279" s="74" t="s">
        <v>3</v>
      </c>
      <c r="Q279" s="83">
        <v>0</v>
      </c>
      <c r="R279" s="83">
        <v>6102.8117033345598</v>
      </c>
      <c r="S279" s="83">
        <v>8853.9619298769612</v>
      </c>
      <c r="T279" s="83">
        <v>15619.746342257795</v>
      </c>
      <c r="U279" s="83">
        <v>15538.177682566742</v>
      </c>
      <c r="V279" s="83">
        <v>22056.391337068566</v>
      </c>
      <c r="W279" s="83">
        <v>21130.872608732745</v>
      </c>
      <c r="X279" s="83">
        <v>24330.844289528708</v>
      </c>
      <c r="Y279" s="83">
        <v>19974.290820015998</v>
      </c>
      <c r="Z279" s="83">
        <v>20658.936870000005</v>
      </c>
      <c r="AA279" s="83">
        <v>-8198.4559999999983</v>
      </c>
      <c r="AB279" s="83">
        <v>-8128</v>
      </c>
      <c r="AC279" s="73"/>
      <c r="AD279" s="74" t="s">
        <v>3</v>
      </c>
      <c r="AE279" s="83">
        <v>4</v>
      </c>
      <c r="AF279" s="83">
        <v>34</v>
      </c>
      <c r="AG279" s="83">
        <v>82</v>
      </c>
      <c r="AH279" s="83">
        <v>113</v>
      </c>
      <c r="AI279" s="83">
        <v>151</v>
      </c>
      <c r="AJ279" s="83">
        <v>173</v>
      </c>
      <c r="AK279" s="83">
        <v>158</v>
      </c>
      <c r="AL279" s="83">
        <v>150</v>
      </c>
      <c r="AM279" s="83">
        <v>130</v>
      </c>
      <c r="AN279" s="83">
        <v>127</v>
      </c>
      <c r="AO279" s="83">
        <v>118</v>
      </c>
      <c r="AP279" s="83">
        <v>0</v>
      </c>
      <c r="AQ279" s="73"/>
      <c r="AR279" s="81" t="s">
        <v>83</v>
      </c>
      <c r="AS279" s="82">
        <v>0</v>
      </c>
      <c r="AT279" s="82">
        <v>0</v>
      </c>
      <c r="AU279" s="82">
        <v>0</v>
      </c>
      <c r="AV279" s="82">
        <v>2077.9653344566136</v>
      </c>
      <c r="AW279" s="82">
        <v>2079.7966019048322</v>
      </c>
      <c r="AX279" s="82">
        <v>328.94702683545586</v>
      </c>
      <c r="AY279" s="82">
        <v>1492.7490201599996</v>
      </c>
      <c r="AZ279" s="82">
        <v>1463.1782399999997</v>
      </c>
      <c r="BA279" s="82">
        <v>923.64800000000002</v>
      </c>
      <c r="BB279" s="82">
        <v>0</v>
      </c>
      <c r="BC279" s="73"/>
    </row>
    <row r="280" spans="1:55" x14ac:dyDescent="0.25">
      <c r="A280" s="72"/>
      <c r="B280" s="74" t="s">
        <v>4</v>
      </c>
      <c r="C280" s="83">
        <v>0</v>
      </c>
      <c r="D280" s="83">
        <v>510.32632395576053</v>
      </c>
      <c r="E280" s="83">
        <v>8162.0274522998006</v>
      </c>
      <c r="F280" s="83">
        <v>13396.876269928031</v>
      </c>
      <c r="G280" s="83">
        <v>14395.224623253987</v>
      </c>
      <c r="H280" s="83">
        <v>14618.405930723191</v>
      </c>
      <c r="I280" s="83">
        <v>14559.046598602707</v>
      </c>
      <c r="J280" s="83">
        <v>14171.673278765342</v>
      </c>
      <c r="K280" s="83">
        <v>10307.104774668001</v>
      </c>
      <c r="L280" s="83">
        <v>14572.014677999996</v>
      </c>
      <c r="M280" s="83">
        <v>16888.736000000001</v>
      </c>
      <c r="N280" s="83">
        <v>0</v>
      </c>
      <c r="O280" s="73"/>
      <c r="P280" s="74" t="s">
        <v>4</v>
      </c>
      <c r="Q280" s="83">
        <v>0</v>
      </c>
      <c r="R280" s="83">
        <v>0</v>
      </c>
      <c r="S280" s="83">
        <v>5868.7241230985937</v>
      </c>
      <c r="T280" s="83">
        <v>10574.807137116049</v>
      </c>
      <c r="U280" s="83">
        <v>14052.798101206976</v>
      </c>
      <c r="V280" s="83">
        <v>19176.083379354579</v>
      </c>
      <c r="W280" s="83">
        <v>19097.936539346523</v>
      </c>
      <c r="X280" s="83">
        <v>22155.161432242407</v>
      </c>
      <c r="Y280" s="83">
        <v>19003.379644495999</v>
      </c>
      <c r="Z280" s="83">
        <v>18733.765803999995</v>
      </c>
      <c r="AA280" s="83">
        <v>0</v>
      </c>
      <c r="AB280" s="83">
        <v>0</v>
      </c>
      <c r="AC280" s="73"/>
      <c r="AD280" s="74" t="s">
        <v>4</v>
      </c>
      <c r="AE280" s="83">
        <v>0</v>
      </c>
      <c r="AF280" s="83">
        <v>4</v>
      </c>
      <c r="AG280" s="83">
        <v>59</v>
      </c>
      <c r="AH280" s="83">
        <v>95</v>
      </c>
      <c r="AI280" s="83">
        <v>100</v>
      </c>
      <c r="AJ280" s="83">
        <v>98</v>
      </c>
      <c r="AK280" s="83">
        <v>100</v>
      </c>
      <c r="AL280" s="83">
        <v>104</v>
      </c>
      <c r="AM280" s="83">
        <v>84</v>
      </c>
      <c r="AN280" s="83">
        <v>111</v>
      </c>
      <c r="AO280" s="83">
        <v>133</v>
      </c>
      <c r="AP280" s="83">
        <v>0</v>
      </c>
      <c r="AQ280" s="73"/>
      <c r="AR280" s="81" t="s">
        <v>84</v>
      </c>
      <c r="AS280" s="82">
        <v>16397.33947903978</v>
      </c>
      <c r="AT280" s="82">
        <v>17321.59880030869</v>
      </c>
      <c r="AU280" s="82">
        <v>17150.09782208781</v>
      </c>
      <c r="AV280" s="82">
        <v>19284.181484183271</v>
      </c>
      <c r="AW280" s="82">
        <v>23145.91249729937</v>
      </c>
      <c r="AX280" s="82">
        <v>19070.327634186237</v>
      </c>
      <c r="AY280" s="82">
        <v>18799.14313728</v>
      </c>
      <c r="AZ280" s="82">
        <v>21718.563839999995</v>
      </c>
      <c r="BA280" s="82">
        <v>20569.088</v>
      </c>
      <c r="BB280" s="82">
        <v>0</v>
      </c>
      <c r="BC280" s="73"/>
    </row>
    <row r="281" spans="1:55" x14ac:dyDescent="0.25">
      <c r="A281" s="72"/>
      <c r="B281" s="74" t="s">
        <v>6</v>
      </c>
      <c r="C281" s="83">
        <v>4778.0020980197769</v>
      </c>
      <c r="D281" s="83">
        <v>7029.7913935961615</v>
      </c>
      <c r="E281" s="83">
        <v>13006.785918431528</v>
      </c>
      <c r="F281" s="83">
        <v>20517.046355814375</v>
      </c>
      <c r="G281" s="83">
        <v>16687.844987409826</v>
      </c>
      <c r="H281" s="83">
        <v>12077.641745174118</v>
      </c>
      <c r="I281" s="83">
        <v>7321.65698555382</v>
      </c>
      <c r="J281" s="83">
        <v>5876.8122563367733</v>
      </c>
      <c r="K281" s="83">
        <v>4849.039336830001</v>
      </c>
      <c r="L281" s="83">
        <v>4003.3712939999996</v>
      </c>
      <c r="M281" s="83">
        <v>5783.0999999999995</v>
      </c>
      <c r="N281" s="83">
        <v>0</v>
      </c>
      <c r="O281" s="73"/>
      <c r="P281" s="74" t="s">
        <v>6</v>
      </c>
      <c r="Q281" s="83">
        <v>5359.9222068671297</v>
      </c>
      <c r="R281" s="83">
        <v>4920.6071429543354</v>
      </c>
      <c r="S281" s="83">
        <v>6392.9390386526538</v>
      </c>
      <c r="T281" s="83">
        <v>23350.998643071012</v>
      </c>
      <c r="U281" s="83">
        <v>21461.43797191454</v>
      </c>
      <c r="V281" s="83">
        <v>18787.119708843751</v>
      </c>
      <c r="W281" s="83">
        <v>12449.160811854452</v>
      </c>
      <c r="X281" s="83">
        <v>12399.372570625206</v>
      </c>
      <c r="Y281" s="83">
        <v>6975.114149588002</v>
      </c>
      <c r="Z281" s="83">
        <v>12137.994895000002</v>
      </c>
      <c r="AA281" s="83">
        <v>-840.89400000000001</v>
      </c>
      <c r="AB281" s="83">
        <v>-834</v>
      </c>
      <c r="AC281" s="73"/>
      <c r="AD281" s="74" t="s">
        <v>6</v>
      </c>
      <c r="AE281" s="83">
        <v>0</v>
      </c>
      <c r="AF281" s="83">
        <v>0</v>
      </c>
      <c r="AG281" s="83">
        <v>5</v>
      </c>
      <c r="AH281" s="83">
        <v>146</v>
      </c>
      <c r="AI281" s="83">
        <v>204</v>
      </c>
      <c r="AJ281" s="83">
        <v>141</v>
      </c>
      <c r="AK281" s="83">
        <v>87</v>
      </c>
      <c r="AL281" s="83">
        <v>72</v>
      </c>
      <c r="AM281" s="83">
        <v>59</v>
      </c>
      <c r="AN281" s="83">
        <v>74</v>
      </c>
      <c r="AO281" s="83">
        <v>79</v>
      </c>
      <c r="AP281" s="83">
        <v>0</v>
      </c>
      <c r="AQ281" s="73"/>
      <c r="AR281" s="81" t="s">
        <v>85</v>
      </c>
      <c r="AS281" s="82">
        <v>0</v>
      </c>
      <c r="AT281" s="82">
        <v>16.979740034285083</v>
      </c>
      <c r="AU281" s="82">
        <v>424.77369458706568</v>
      </c>
      <c r="AV281" s="82">
        <v>477.48990664109431</v>
      </c>
      <c r="AW281" s="82">
        <v>462.17702264551821</v>
      </c>
      <c r="AX281" s="82">
        <v>-16.124854256639995</v>
      </c>
      <c r="AY281" s="82">
        <v>0</v>
      </c>
      <c r="AZ281" s="82">
        <v>11.455487999999999</v>
      </c>
      <c r="BA281" s="82">
        <v>7.1680000000000001</v>
      </c>
      <c r="BB281" s="82">
        <v>0</v>
      </c>
      <c r="BC281" s="73"/>
    </row>
    <row r="282" spans="1:55" x14ac:dyDescent="0.25">
      <c r="A282" s="72"/>
      <c r="B282" s="74" t="s">
        <v>7</v>
      </c>
      <c r="C282" s="83">
        <v>62661.908185339606</v>
      </c>
      <c r="D282" s="83">
        <v>65094.066426990714</v>
      </c>
      <c r="E282" s="83">
        <v>62645.20381257464</v>
      </c>
      <c r="F282" s="83">
        <v>58111.505999098088</v>
      </c>
      <c r="G282" s="83">
        <v>59534.979529905482</v>
      </c>
      <c r="H282" s="83">
        <v>61052.644723867263</v>
      </c>
      <c r="I282" s="83">
        <v>71662.71152128854</v>
      </c>
      <c r="J282" s="83">
        <v>85582.095353760073</v>
      </c>
      <c r="K282" s="83">
        <v>91592.229712464003</v>
      </c>
      <c r="L282" s="83">
        <v>80316.767101999998</v>
      </c>
      <c r="M282" s="83">
        <v>76354.634000000005</v>
      </c>
      <c r="N282" s="83">
        <v>0</v>
      </c>
      <c r="O282" s="73"/>
      <c r="P282" s="74" t="s">
        <v>7</v>
      </c>
      <c r="Q282" s="83">
        <v>66792.790093499236</v>
      </c>
      <c r="R282" s="83">
        <v>65533.675221653451</v>
      </c>
      <c r="S282" s="83">
        <v>52919.660036799687</v>
      </c>
      <c r="T282" s="83">
        <v>54346.226486224172</v>
      </c>
      <c r="U282" s="83">
        <v>61720.996522044647</v>
      </c>
      <c r="V282" s="83">
        <v>71037.324703563238</v>
      </c>
      <c r="W282" s="83">
        <v>63466.937761243287</v>
      </c>
      <c r="X282" s="83">
        <v>56850.514516383577</v>
      </c>
      <c r="Y282" s="83">
        <v>72681.527952903984</v>
      </c>
      <c r="Z282" s="83">
        <v>52668.785078000001</v>
      </c>
      <c r="AA282" s="83">
        <v>-41413.248000000007</v>
      </c>
      <c r="AB282" s="83">
        <v>-41056</v>
      </c>
      <c r="AC282" s="73"/>
      <c r="AD282" s="74" t="s">
        <v>7</v>
      </c>
      <c r="AE282" s="83">
        <v>503</v>
      </c>
      <c r="AF282" s="83">
        <v>528</v>
      </c>
      <c r="AG282" s="83">
        <v>494</v>
      </c>
      <c r="AH282" s="83">
        <v>475</v>
      </c>
      <c r="AI282" s="83">
        <v>474</v>
      </c>
      <c r="AJ282" s="83">
        <v>492</v>
      </c>
      <c r="AK282" s="83">
        <v>566</v>
      </c>
      <c r="AL282" s="83">
        <v>702</v>
      </c>
      <c r="AM282" s="83">
        <v>714</v>
      </c>
      <c r="AN282" s="83">
        <v>717</v>
      </c>
      <c r="AO282" s="83">
        <v>662</v>
      </c>
      <c r="AP282" s="83">
        <v>0</v>
      </c>
      <c r="AQ282" s="73"/>
      <c r="AR282" s="81" t="s">
        <v>86</v>
      </c>
      <c r="AS282" s="82">
        <v>736.06041065956867</v>
      </c>
      <c r="AT282" s="82">
        <v>3102.7644955983596</v>
      </c>
      <c r="AU282" s="82">
        <v>971.71185542740375</v>
      </c>
      <c r="AV282" s="82">
        <v>60327.312741830843</v>
      </c>
      <c r="AW282" s="82">
        <v>58388.000514167892</v>
      </c>
      <c r="AX282" s="82">
        <v>60581.07744219646</v>
      </c>
      <c r="AY282" s="82">
        <v>61020.204115967994</v>
      </c>
      <c r="AZ282" s="82">
        <v>63918.498815999992</v>
      </c>
      <c r="BA282" s="82">
        <v>71470.080000000002</v>
      </c>
      <c r="BB282" s="82">
        <v>0</v>
      </c>
      <c r="BC282" s="73"/>
    </row>
    <row r="283" spans="1:55" x14ac:dyDescent="0.25">
      <c r="A283" s="72"/>
      <c r="B283" s="79" t="s">
        <v>8</v>
      </c>
      <c r="C283" s="84">
        <v>31380.82402027748</v>
      </c>
      <c r="D283" s="84">
        <v>36813.102107574392</v>
      </c>
      <c r="E283" s="84">
        <v>37500.17101388055</v>
      </c>
      <c r="F283" s="84">
        <v>40934.346233411452</v>
      </c>
      <c r="G283" s="84">
        <v>45181.866183442646</v>
      </c>
      <c r="H283" s="84">
        <v>48204.401410838058</v>
      </c>
      <c r="I283" s="84">
        <v>60379.001629302118</v>
      </c>
      <c r="J283" s="84">
        <v>68099.210052379014</v>
      </c>
      <c r="K283" s="84">
        <v>74475.507011308</v>
      </c>
      <c r="L283" s="84">
        <v>77495.893878000003</v>
      </c>
      <c r="M283" s="84">
        <v>82056.458000000013</v>
      </c>
      <c r="N283" s="83">
        <v>0</v>
      </c>
      <c r="O283" s="73"/>
      <c r="P283" s="79" t="s">
        <v>8</v>
      </c>
      <c r="Q283" s="84">
        <v>28793.094125493484</v>
      </c>
      <c r="R283" s="84">
        <v>28610.238958428166</v>
      </c>
      <c r="S283" s="84">
        <v>34517.793446367446</v>
      </c>
      <c r="T283" s="84">
        <v>48477.328556987843</v>
      </c>
      <c r="U283" s="84">
        <v>43950.744478876288</v>
      </c>
      <c r="V283" s="84">
        <v>38879.913131986716</v>
      </c>
      <c r="W283" s="84">
        <v>52929.857370555641</v>
      </c>
      <c r="X283" s="84">
        <v>50197.794732551454</v>
      </c>
      <c r="Y283" s="84">
        <v>60743.733726623992</v>
      </c>
      <c r="Z283" s="84">
        <v>46292.926706000006</v>
      </c>
      <c r="AA283" s="84">
        <v>-33523.224000000002</v>
      </c>
      <c r="AB283" s="84">
        <v>-33234</v>
      </c>
      <c r="AC283" s="73"/>
      <c r="AD283" s="79" t="s">
        <v>8</v>
      </c>
      <c r="AE283" s="84">
        <v>392</v>
      </c>
      <c r="AF283" s="84">
        <v>457</v>
      </c>
      <c r="AG283" s="84">
        <v>478</v>
      </c>
      <c r="AH283" s="84">
        <v>495</v>
      </c>
      <c r="AI283" s="84">
        <v>523</v>
      </c>
      <c r="AJ283" s="84">
        <v>558</v>
      </c>
      <c r="AK283" s="84">
        <v>633</v>
      </c>
      <c r="AL283" s="84">
        <v>669</v>
      </c>
      <c r="AM283" s="84">
        <v>697</v>
      </c>
      <c r="AN283" s="84">
        <v>750</v>
      </c>
      <c r="AO283" s="84">
        <v>767</v>
      </c>
      <c r="AP283" s="84">
        <v>0</v>
      </c>
      <c r="AQ283" s="73"/>
      <c r="AR283" s="81" t="s">
        <v>87</v>
      </c>
      <c r="AS283" s="82">
        <v>4132.3706519706493</v>
      </c>
      <c r="AT283" s="82">
        <v>6987.7290154427865</v>
      </c>
      <c r="AU283" s="82">
        <v>10354.839483614511</v>
      </c>
      <c r="AV283" s="82">
        <v>5586.1897874168762</v>
      </c>
      <c r="AW283" s="82">
        <v>5062.1464461457226</v>
      </c>
      <c r="AX283" s="82">
        <v>6237.0936264683505</v>
      </c>
      <c r="AY283" s="82">
        <v>4115.3455319039995</v>
      </c>
      <c r="AZ283" s="82">
        <v>26.035199999999996</v>
      </c>
      <c r="BA283" s="82">
        <v>39.936</v>
      </c>
      <c r="BB283" s="82">
        <v>0</v>
      </c>
      <c r="BC283" s="73"/>
    </row>
    <row r="284" spans="1:55" x14ac:dyDescent="0.25">
      <c r="A284" s="72"/>
      <c r="B284" s="79" t="s">
        <v>5</v>
      </c>
      <c r="C284" s="84">
        <v>21413.408564488327</v>
      </c>
      <c r="D284" s="84">
        <v>24126.648868225304</v>
      </c>
      <c r="E284" s="84">
        <v>31131.209300132512</v>
      </c>
      <c r="F284" s="84">
        <v>34401.852149151906</v>
      </c>
      <c r="G284" s="84">
        <v>27577.762268704748</v>
      </c>
      <c r="H284" s="84">
        <v>24389.126821109752</v>
      </c>
      <c r="I284" s="84">
        <v>31357.524347655279</v>
      </c>
      <c r="J284" s="84">
        <v>22274.100257859911</v>
      </c>
      <c r="K284" s="84">
        <v>24419.519372481991</v>
      </c>
      <c r="L284" s="84">
        <v>29447.947411999994</v>
      </c>
      <c r="M284" s="82">
        <v>14234.761999999999</v>
      </c>
      <c r="N284" s="82">
        <v>0</v>
      </c>
      <c r="O284" s="73"/>
      <c r="P284" s="79" t="s">
        <v>5</v>
      </c>
      <c r="Q284" s="84">
        <v>32508.059585964053</v>
      </c>
      <c r="R284" s="84">
        <v>28098.184806531572</v>
      </c>
      <c r="S284" s="84">
        <v>32048.068125038179</v>
      </c>
      <c r="T284" s="84">
        <v>30603.923969520929</v>
      </c>
      <c r="U284" s="84">
        <v>58611.005109906619</v>
      </c>
      <c r="V284" s="84">
        <v>43966.964903488224</v>
      </c>
      <c r="W284" s="84">
        <v>20449.530311912014</v>
      </c>
      <c r="X284" s="84">
        <v>7277.7096505203444</v>
      </c>
      <c r="Y284" s="84">
        <v>21798.059198578001</v>
      </c>
      <c r="Z284" s="84">
        <v>43815.566495999999</v>
      </c>
      <c r="AA284" s="84">
        <v>-11926.732000000002</v>
      </c>
      <c r="AB284" s="84">
        <v>-12270</v>
      </c>
      <c r="AC284" s="73"/>
      <c r="AD284" s="79" t="s">
        <v>5</v>
      </c>
      <c r="AE284" s="84">
        <v>4153</v>
      </c>
      <c r="AF284" s="84">
        <v>4044</v>
      </c>
      <c r="AG284" s="84">
        <v>3997</v>
      </c>
      <c r="AH284" s="84">
        <v>4006</v>
      </c>
      <c r="AI284" s="84">
        <v>4013</v>
      </c>
      <c r="AJ284" s="84">
        <v>3956</v>
      </c>
      <c r="AK284" s="84">
        <v>3951</v>
      </c>
      <c r="AL284" s="84">
        <v>4312</v>
      </c>
      <c r="AM284" s="84">
        <v>4250</v>
      </c>
      <c r="AN284" s="84">
        <v>4382</v>
      </c>
      <c r="AO284" s="84">
        <v>4551</v>
      </c>
      <c r="AP284" s="84">
        <v>0</v>
      </c>
      <c r="AQ284" s="73"/>
      <c r="AR284" s="81" t="s">
        <v>88</v>
      </c>
      <c r="AS284" s="82">
        <v>29099.307951492618</v>
      </c>
      <c r="AT284" s="82">
        <v>30658.61860590514</v>
      </c>
      <c r="AU284" s="82">
        <v>35434.419862967465</v>
      </c>
      <c r="AV284" s="82">
        <v>21039.399011373222</v>
      </c>
      <c r="AW284" s="82">
        <v>17985.662437856248</v>
      </c>
      <c r="AX284" s="82">
        <v>22621.020541498365</v>
      </c>
      <c r="AY284" s="82">
        <v>27063.592482815995</v>
      </c>
      <c r="AZ284" s="82">
        <v>25838.373887999998</v>
      </c>
      <c r="BA284" s="82">
        <v>28398.592000000001</v>
      </c>
      <c r="BB284" s="82">
        <v>0</v>
      </c>
      <c r="BC284" s="73"/>
    </row>
    <row r="285" spans="1:55" x14ac:dyDescent="0.25">
      <c r="A285" s="72"/>
      <c r="B285" s="74" t="s">
        <v>157</v>
      </c>
      <c r="C285" s="83">
        <v>30127.192904067073</v>
      </c>
      <c r="D285" s="83">
        <v>31970.987719646866</v>
      </c>
      <c r="E285" s="83">
        <v>30549.789599273034</v>
      </c>
      <c r="F285" s="83">
        <v>31023.435330976321</v>
      </c>
      <c r="G285" s="83">
        <v>31187.081519493368</v>
      </c>
      <c r="H285" s="83">
        <v>29581.006918161493</v>
      </c>
      <c r="I285" s="83">
        <v>30466.599834007502</v>
      </c>
      <c r="J285" s="83">
        <v>29989.415021501281</v>
      </c>
      <c r="K285" s="83">
        <v>29266.352093003992</v>
      </c>
      <c r="L285" s="83">
        <v>33688.888454</v>
      </c>
      <c r="M285" s="83">
        <v>30408.686000000002</v>
      </c>
      <c r="N285" s="83">
        <v>0</v>
      </c>
      <c r="O285" s="73"/>
      <c r="P285" s="74" t="s">
        <v>157</v>
      </c>
      <c r="Q285" s="83">
        <v>22743.690447724315</v>
      </c>
      <c r="R285" s="83">
        <v>33435.938980917701</v>
      </c>
      <c r="S285" s="83">
        <v>30306.364980952141</v>
      </c>
      <c r="T285" s="83">
        <v>32443.412271181587</v>
      </c>
      <c r="U285" s="83">
        <v>31571.089246315958</v>
      </c>
      <c r="V285" s="83">
        <v>30732.19984433705</v>
      </c>
      <c r="W285" s="83">
        <v>29695.959276771104</v>
      </c>
      <c r="X285" s="83">
        <v>29564.152616699059</v>
      </c>
      <c r="Y285" s="83">
        <v>32268.453580037996</v>
      </c>
      <c r="Z285" s="83">
        <v>30616.533739999999</v>
      </c>
      <c r="AA285" s="83">
        <v>29831.418000000001</v>
      </c>
      <c r="AB285" s="83">
        <v>28925</v>
      </c>
      <c r="AC285" s="73"/>
      <c r="AD285" s="74" t="s">
        <v>117</v>
      </c>
      <c r="AE285" s="83">
        <v>21741.136999999999</v>
      </c>
      <c r="AF285" s="83">
        <v>21668.423000000003</v>
      </c>
      <c r="AG285" s="83">
        <v>21609.73</v>
      </c>
      <c r="AH285" s="83">
        <v>21902.61</v>
      </c>
      <c r="AI285" s="83">
        <v>22016.507999999998</v>
      </c>
      <c r="AJ285" s="83">
        <v>22080.929</v>
      </c>
      <c r="AK285" s="83">
        <v>22272.93</v>
      </c>
      <c r="AL285" s="83">
        <v>22274.784</v>
      </c>
      <c r="AM285" s="83">
        <v>22321.504000000001</v>
      </c>
      <c r="AN285" s="83">
        <v>22593.887999999999</v>
      </c>
      <c r="AO285" s="83">
        <v>22667.808000000005</v>
      </c>
      <c r="AP285" s="83">
        <v>0</v>
      </c>
      <c r="AQ285" s="73"/>
      <c r="AR285" s="81" t="s">
        <v>89</v>
      </c>
      <c r="AS285" s="82">
        <v>41173.016986815557</v>
      </c>
      <c r="AT285" s="82">
        <v>45955.100411458101</v>
      </c>
      <c r="AU285" s="82">
        <v>48267.292694159805</v>
      </c>
      <c r="AV285" s="82">
        <v>51963.502270642966</v>
      </c>
      <c r="AW285" s="82">
        <v>55004.515895555407</v>
      </c>
      <c r="AX285" s="82">
        <v>54591.231580996588</v>
      </c>
      <c r="AY285" s="82">
        <v>47591.792612351994</v>
      </c>
      <c r="AZ285" s="82">
        <v>47349.697536</v>
      </c>
      <c r="BA285" s="82">
        <v>56758.272000000004</v>
      </c>
      <c r="BB285" s="82">
        <v>0</v>
      </c>
      <c r="BC285" s="73"/>
    </row>
    <row r="286" spans="1:55" x14ac:dyDescent="0.25">
      <c r="A286" s="72"/>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81" t="s">
        <v>90</v>
      </c>
      <c r="AS286" s="82">
        <v>2113.1309112321155</v>
      </c>
      <c r="AT286" s="82">
        <v>1671.9384020426039</v>
      </c>
      <c r="AU286" s="82">
        <v>1492.8721931133812</v>
      </c>
      <c r="AV286" s="82">
        <v>3048.4193576762455</v>
      </c>
      <c r="AW286" s="82">
        <v>3947.0353749986352</v>
      </c>
      <c r="AX286" s="82">
        <v>7384.1082592573421</v>
      </c>
      <c r="AY286" s="82">
        <v>7415.2175708159994</v>
      </c>
      <c r="AZ286" s="82">
        <v>9446.6119679999993</v>
      </c>
      <c r="BA286" s="82">
        <v>8306.6880000000001</v>
      </c>
      <c r="BB286" s="82">
        <v>0</v>
      </c>
      <c r="BC286" s="73"/>
    </row>
    <row r="287" spans="1:55" x14ac:dyDescent="0.25">
      <c r="A287" s="72"/>
      <c r="B287" s="75" t="s">
        <v>113</v>
      </c>
      <c r="C287" s="75"/>
      <c r="D287" s="75"/>
      <c r="E287" s="75"/>
      <c r="F287" s="75"/>
      <c r="G287" s="75"/>
      <c r="H287" s="75"/>
      <c r="I287" s="75"/>
      <c r="J287" s="75"/>
      <c r="K287" s="75"/>
      <c r="L287" s="75"/>
      <c r="M287" s="75"/>
      <c r="N287" s="75"/>
      <c r="O287" s="73"/>
      <c r="P287" s="75" t="s">
        <v>114</v>
      </c>
      <c r="Q287" s="75"/>
      <c r="R287" s="75"/>
      <c r="S287" s="75"/>
      <c r="T287" s="75"/>
      <c r="U287" s="75"/>
      <c r="V287" s="75"/>
      <c r="W287" s="75"/>
      <c r="X287" s="75"/>
      <c r="Y287" s="75"/>
      <c r="Z287" s="75"/>
      <c r="AA287" s="75"/>
      <c r="AB287" s="75"/>
      <c r="AC287" s="73"/>
      <c r="AD287" s="75" t="s">
        <v>145</v>
      </c>
      <c r="AE287" s="75"/>
      <c r="AF287" s="75"/>
      <c r="AG287" s="75"/>
      <c r="AH287" s="75"/>
      <c r="AI287" s="75"/>
      <c r="AJ287" s="75"/>
      <c r="AK287" s="75"/>
      <c r="AL287" s="75"/>
      <c r="AM287" s="75"/>
      <c r="AN287" s="75"/>
      <c r="AO287" s="75"/>
      <c r="AP287" s="75"/>
      <c r="AQ287" s="73"/>
      <c r="AR287" s="81" t="s">
        <v>91</v>
      </c>
      <c r="AS287" s="82">
        <v>0</v>
      </c>
      <c r="AT287" s="82">
        <v>0</v>
      </c>
      <c r="AU287" s="82">
        <v>0</v>
      </c>
      <c r="AV287" s="82">
        <v>0</v>
      </c>
      <c r="AW287" s="82">
        <v>0</v>
      </c>
      <c r="AX287" s="82">
        <v>2376.8035174287356</v>
      </c>
      <c r="AY287" s="82">
        <v>2894.7726581759994</v>
      </c>
      <c r="AZ287" s="82">
        <v>2981.5511039999997</v>
      </c>
      <c r="BA287" s="82">
        <v>3734.5280000000002</v>
      </c>
      <c r="BB287" s="82">
        <v>0</v>
      </c>
      <c r="BC287" s="73"/>
    </row>
    <row r="288" spans="1:55" x14ac:dyDescent="0.25">
      <c r="A288" s="72"/>
      <c r="B288" s="77" t="s">
        <v>27</v>
      </c>
      <c r="C288" s="77">
        <v>2013</v>
      </c>
      <c r="D288" s="77">
        <v>2014</v>
      </c>
      <c r="E288" s="77">
        <v>2015</v>
      </c>
      <c r="F288" s="77">
        <v>2016</v>
      </c>
      <c r="G288" s="77">
        <v>2017</v>
      </c>
      <c r="H288" s="77">
        <v>2018</v>
      </c>
      <c r="I288" s="77">
        <v>2019</v>
      </c>
      <c r="J288" s="77">
        <v>2020</v>
      </c>
      <c r="K288" s="77">
        <v>2021</v>
      </c>
      <c r="L288" s="77">
        <v>2022</v>
      </c>
      <c r="M288" s="77">
        <v>2023</v>
      </c>
      <c r="N288" s="77">
        <v>2024</v>
      </c>
      <c r="O288" s="73"/>
      <c r="P288" s="77" t="s">
        <v>27</v>
      </c>
      <c r="Q288" s="77">
        <v>2013</v>
      </c>
      <c r="R288" s="77">
        <v>2014</v>
      </c>
      <c r="S288" s="77">
        <v>2015</v>
      </c>
      <c r="T288" s="77">
        <v>2016</v>
      </c>
      <c r="U288" s="77">
        <v>2017</v>
      </c>
      <c r="V288" s="77">
        <v>2018</v>
      </c>
      <c r="W288" s="77">
        <v>2019</v>
      </c>
      <c r="X288" s="77">
        <v>2020</v>
      </c>
      <c r="Y288" s="77">
        <v>2021</v>
      </c>
      <c r="Z288" s="77">
        <v>2022</v>
      </c>
      <c r="AA288" s="77">
        <v>2023</v>
      </c>
      <c r="AB288" s="77">
        <v>2024</v>
      </c>
      <c r="AC288" s="73"/>
      <c r="AD288" s="77" t="s">
        <v>27</v>
      </c>
      <c r="AE288" s="77">
        <v>2013</v>
      </c>
      <c r="AF288" s="77">
        <v>2014</v>
      </c>
      <c r="AG288" s="77">
        <v>2015</v>
      </c>
      <c r="AH288" s="77">
        <v>2016</v>
      </c>
      <c r="AI288" s="77">
        <v>2017</v>
      </c>
      <c r="AJ288" s="77">
        <v>2018</v>
      </c>
      <c r="AK288" s="77">
        <v>2019</v>
      </c>
      <c r="AL288" s="77">
        <v>2020</v>
      </c>
      <c r="AM288" s="77">
        <v>2021</v>
      </c>
      <c r="AN288" s="77">
        <v>2022</v>
      </c>
      <c r="AO288" s="77">
        <v>2023</v>
      </c>
      <c r="AP288" s="77">
        <v>2024</v>
      </c>
      <c r="AQ288" s="73"/>
      <c r="AR288" s="81" t="s">
        <v>92</v>
      </c>
      <c r="AS288" s="82">
        <v>2354.2341638576127</v>
      </c>
      <c r="AT288" s="82">
        <v>2398.6712755100057</v>
      </c>
      <c r="AU288" s="82">
        <v>2337.9364826084934</v>
      </c>
      <c r="AV288" s="82">
        <v>2871.5712441054693</v>
      </c>
      <c r="AW288" s="82">
        <v>3414.0057427494412</v>
      </c>
      <c r="AX288" s="82">
        <v>4746.0821028710379</v>
      </c>
      <c r="AY288" s="82">
        <v>4825.3243944959995</v>
      </c>
      <c r="AZ288" s="82">
        <v>4028.1661439999993</v>
      </c>
      <c r="BA288" s="82">
        <v>5457.92</v>
      </c>
      <c r="BB288" s="82">
        <v>0</v>
      </c>
      <c r="BC288" s="73"/>
    </row>
    <row r="289" spans="1:55" x14ac:dyDescent="0.25">
      <c r="A289" s="72"/>
      <c r="B289" s="79" t="s">
        <v>9</v>
      </c>
      <c r="C289" s="80">
        <v>462433.76460512442</v>
      </c>
      <c r="D289" s="80">
        <v>446647.22519603797</v>
      </c>
      <c r="E289" s="80">
        <v>450221.13432305539</v>
      </c>
      <c r="F289" s="80">
        <v>451413.43002410093</v>
      </c>
      <c r="G289" s="80">
        <v>451709.70258678508</v>
      </c>
      <c r="H289" s="80">
        <v>451974.6223124477</v>
      </c>
      <c r="I289" s="80">
        <v>443600.82829691342</v>
      </c>
      <c r="J289" s="80">
        <v>447480.40184045094</v>
      </c>
      <c r="K289" s="80">
        <v>549727.7009631159</v>
      </c>
      <c r="L289" s="80">
        <v>530887.05659599998</v>
      </c>
      <c r="M289" s="80">
        <v>510169.45200000005</v>
      </c>
      <c r="N289" s="80">
        <v>0</v>
      </c>
      <c r="O289" s="73"/>
      <c r="P289" s="79" t="s">
        <v>9</v>
      </c>
      <c r="Q289" s="80">
        <v>456613.31207555672</v>
      </c>
      <c r="R289" s="80">
        <v>463231.28802108136</v>
      </c>
      <c r="S289" s="80">
        <v>454444.5514509232</v>
      </c>
      <c r="T289" s="80">
        <v>464086.39412780944</v>
      </c>
      <c r="U289" s="80">
        <v>448360.23641739856</v>
      </c>
      <c r="V289" s="80">
        <v>463113.28598904936</v>
      </c>
      <c r="W289" s="80">
        <v>429924.18800401897</v>
      </c>
      <c r="X289" s="80">
        <v>444803.15619966434</v>
      </c>
      <c r="Y289" s="80">
        <v>546536.93378174794</v>
      </c>
      <c r="Z289" s="80">
        <v>562650.77398400009</v>
      </c>
      <c r="AA289" s="80">
        <v>512442.05400000006</v>
      </c>
      <c r="AB289" s="80">
        <v>531864</v>
      </c>
      <c r="AC289" s="73"/>
      <c r="AD289" s="79" t="s">
        <v>9</v>
      </c>
      <c r="AE289" s="80">
        <v>3748</v>
      </c>
      <c r="AF289" s="80">
        <v>3659</v>
      </c>
      <c r="AG289" s="80">
        <v>3547</v>
      </c>
      <c r="AH289" s="80">
        <v>3486</v>
      </c>
      <c r="AI289" s="80">
        <v>3413</v>
      </c>
      <c r="AJ289" s="80">
        <v>3342</v>
      </c>
      <c r="AK289" s="80">
        <v>3235</v>
      </c>
      <c r="AL289" s="80">
        <v>3470</v>
      </c>
      <c r="AM289" s="80">
        <v>3397</v>
      </c>
      <c r="AN289" s="80">
        <v>3310</v>
      </c>
      <c r="AO289" s="80">
        <v>3363</v>
      </c>
      <c r="AP289" s="80">
        <v>0</v>
      </c>
      <c r="AQ289" s="73"/>
      <c r="AR289" s="81" t="s">
        <v>93</v>
      </c>
      <c r="AS289" s="82">
        <v>4351.4500497890085</v>
      </c>
      <c r="AT289" s="82">
        <v>4259.6507832676498</v>
      </c>
      <c r="AU289" s="82">
        <v>3751.2336564192851</v>
      </c>
      <c r="AV289" s="82">
        <v>4740.634744406605</v>
      </c>
      <c r="AW289" s="82">
        <v>4819.0674931977273</v>
      </c>
      <c r="AX289" s="82">
        <v>2599.3265061703669</v>
      </c>
      <c r="AY289" s="82">
        <v>3672.2680842239993</v>
      </c>
      <c r="AZ289" s="82">
        <v>4083.3607679999996</v>
      </c>
      <c r="BA289" s="82">
        <v>6263.808</v>
      </c>
      <c r="BB289" s="82">
        <v>0</v>
      </c>
      <c r="BC289" s="73"/>
    </row>
    <row r="290" spans="1:55" x14ac:dyDescent="0.25">
      <c r="A290" s="72"/>
      <c r="B290" s="74" t="s">
        <v>10</v>
      </c>
      <c r="C290" s="83">
        <v>329303.39611617598</v>
      </c>
      <c r="D290" s="83">
        <v>320613.59291766968</v>
      </c>
      <c r="E290" s="83">
        <v>308124.99532980408</v>
      </c>
      <c r="F290" s="83">
        <v>323867.51230215916</v>
      </c>
      <c r="G290" s="83">
        <v>317720.33657722909</v>
      </c>
      <c r="H290" s="83">
        <v>303447.59469516407</v>
      </c>
      <c r="I290" s="83">
        <v>301446.51592310407</v>
      </c>
      <c r="J290" s="83">
        <v>298848.38620109286</v>
      </c>
      <c r="K290" s="83">
        <v>384935.38846536796</v>
      </c>
      <c r="L290" s="83">
        <v>362667.87753300002</v>
      </c>
      <c r="M290" s="83">
        <v>355306.37000000005</v>
      </c>
      <c r="N290" s="83">
        <v>0</v>
      </c>
      <c r="O290" s="73"/>
      <c r="P290" s="74" t="s">
        <v>10</v>
      </c>
      <c r="Q290" s="83">
        <v>330469.55149989523</v>
      </c>
      <c r="R290" s="83">
        <v>325802.38364029885</v>
      </c>
      <c r="S290" s="83">
        <v>331459.31410511828</v>
      </c>
      <c r="T290" s="83">
        <v>334773.66739730025</v>
      </c>
      <c r="U290" s="83">
        <v>320994.3558297354</v>
      </c>
      <c r="V290" s="83">
        <v>321402.1926105782</v>
      </c>
      <c r="W290" s="83">
        <v>294744.05833483732</v>
      </c>
      <c r="X290" s="83">
        <v>301114.9562741812</v>
      </c>
      <c r="Y290" s="83">
        <v>407232.14294955396</v>
      </c>
      <c r="Z290" s="83">
        <v>405101.36596800003</v>
      </c>
      <c r="AA290" s="83">
        <v>370735.26400000008</v>
      </c>
      <c r="AB290" s="83">
        <v>381018</v>
      </c>
      <c r="AC290" s="73"/>
      <c r="AD290" s="74" t="s">
        <v>10</v>
      </c>
      <c r="AE290" s="83">
        <v>3748</v>
      </c>
      <c r="AF290" s="83">
        <v>3659</v>
      </c>
      <c r="AG290" s="83">
        <v>3547</v>
      </c>
      <c r="AH290" s="83">
        <v>3486</v>
      </c>
      <c r="AI290" s="83">
        <v>3413</v>
      </c>
      <c r="AJ290" s="83">
        <v>3342</v>
      </c>
      <c r="AK290" s="83">
        <v>3235</v>
      </c>
      <c r="AL290" s="83">
        <v>3470</v>
      </c>
      <c r="AM290" s="83">
        <v>3397</v>
      </c>
      <c r="AN290" s="83">
        <v>3310</v>
      </c>
      <c r="AO290" s="83">
        <v>3363</v>
      </c>
      <c r="AP290" s="83">
        <v>0</v>
      </c>
      <c r="AQ290" s="73"/>
      <c r="AR290" s="81" t="s">
        <v>94</v>
      </c>
      <c r="AS290" s="82">
        <v>8632.1919341445791</v>
      </c>
      <c r="AT290" s="82">
        <v>9035.4856635775668</v>
      </c>
      <c r="AU290" s="82">
        <v>7940.6903064626931</v>
      </c>
      <c r="AV290" s="82">
        <v>6451.6402432038603</v>
      </c>
      <c r="AW290" s="82">
        <v>4897.5503838356444</v>
      </c>
      <c r="AX290" s="82">
        <v>2724.025379088383</v>
      </c>
      <c r="AY290" s="82">
        <v>2425.3215528959995</v>
      </c>
      <c r="AZ290" s="82">
        <v>1709.9919359999999</v>
      </c>
      <c r="BA290" s="82">
        <v>1448.96</v>
      </c>
      <c r="BB290" s="82">
        <v>0</v>
      </c>
      <c r="BC290" s="73"/>
    </row>
    <row r="291" spans="1:55" x14ac:dyDescent="0.25">
      <c r="A291" s="72"/>
      <c r="B291" s="79" t="s">
        <v>11</v>
      </c>
      <c r="C291" s="84">
        <v>133130.36848894844</v>
      </c>
      <c r="D291" s="84">
        <v>126033.63227836828</v>
      </c>
      <c r="E291" s="84">
        <v>142096.13899325128</v>
      </c>
      <c r="F291" s="84">
        <v>127545.91772194179</v>
      </c>
      <c r="G291" s="84">
        <v>133989.36600955596</v>
      </c>
      <c r="H291" s="84">
        <v>148527.02761728363</v>
      </c>
      <c r="I291" s="84">
        <v>142154.31237380937</v>
      </c>
      <c r="J291" s="84">
        <v>148632.01563935811</v>
      </c>
      <c r="K291" s="84">
        <v>164792.31249774795</v>
      </c>
      <c r="L291" s="84">
        <v>168219.17906299999</v>
      </c>
      <c r="M291" s="84">
        <v>154863.08199999999</v>
      </c>
      <c r="N291" s="84">
        <v>0</v>
      </c>
      <c r="O291" s="73"/>
      <c r="P291" s="79" t="s">
        <v>11</v>
      </c>
      <c r="Q291" s="84">
        <v>126143.76057566152</v>
      </c>
      <c r="R291" s="84">
        <v>137428.90438078254</v>
      </c>
      <c r="S291" s="84">
        <v>122985.23734580493</v>
      </c>
      <c r="T291" s="84">
        <v>129312.72673050922</v>
      </c>
      <c r="U291" s="84">
        <v>127365.88058766318</v>
      </c>
      <c r="V291" s="84">
        <v>141711.09337847112</v>
      </c>
      <c r="W291" s="84">
        <v>135180.12966918162</v>
      </c>
      <c r="X291" s="84">
        <v>143688.19992548318</v>
      </c>
      <c r="Y291" s="84">
        <v>139304.79083219398</v>
      </c>
      <c r="Z291" s="84">
        <v>157549.408016</v>
      </c>
      <c r="AA291" s="84">
        <v>141706.78999999998</v>
      </c>
      <c r="AB291" s="84">
        <v>150846</v>
      </c>
      <c r="AC291" s="73"/>
      <c r="AD291" s="79" t="s">
        <v>11</v>
      </c>
      <c r="AE291" s="84">
        <v>3748</v>
      </c>
      <c r="AF291" s="84">
        <v>3659</v>
      </c>
      <c r="AG291" s="84">
        <v>3547</v>
      </c>
      <c r="AH291" s="84">
        <v>3486</v>
      </c>
      <c r="AI291" s="84">
        <v>3413</v>
      </c>
      <c r="AJ291" s="84">
        <v>3342</v>
      </c>
      <c r="AK291" s="84">
        <v>3235</v>
      </c>
      <c r="AL291" s="84">
        <v>3470</v>
      </c>
      <c r="AM291" s="84">
        <v>3397</v>
      </c>
      <c r="AN291" s="84">
        <v>3310</v>
      </c>
      <c r="AO291" s="84">
        <v>3363</v>
      </c>
      <c r="AP291" s="84">
        <v>0</v>
      </c>
      <c r="AQ291" s="73"/>
      <c r="AR291" s="81" t="s">
        <v>95</v>
      </c>
      <c r="AS291" s="82">
        <v>0</v>
      </c>
      <c r="AT291" s="82">
        <v>0</v>
      </c>
      <c r="AU291" s="82">
        <v>0</v>
      </c>
      <c r="AV291" s="82">
        <v>0</v>
      </c>
      <c r="AW291" s="82">
        <v>0</v>
      </c>
      <c r="AX291" s="82">
        <v>0</v>
      </c>
      <c r="AY291" s="82">
        <v>0</v>
      </c>
      <c r="AZ291" s="82">
        <v>1595.437056</v>
      </c>
      <c r="BA291" s="82">
        <v>8279.0400000000009</v>
      </c>
      <c r="BB291" s="82">
        <v>0</v>
      </c>
      <c r="BC291" s="73"/>
    </row>
    <row r="292" spans="1:55" x14ac:dyDescent="0.25">
      <c r="A292" s="72"/>
      <c r="B292" s="74" t="s">
        <v>0</v>
      </c>
      <c r="C292" s="83">
        <v>82675.767602022694</v>
      </c>
      <c r="D292" s="83">
        <v>83507.405376259791</v>
      </c>
      <c r="E292" s="83">
        <v>81608.772709782308</v>
      </c>
      <c r="F292" s="83">
        <v>84954.891714336612</v>
      </c>
      <c r="G292" s="83">
        <v>67438.412178686165</v>
      </c>
      <c r="H292" s="83">
        <v>55142.315586979596</v>
      </c>
      <c r="I292" s="83">
        <v>48956.7708122279</v>
      </c>
      <c r="J292" s="83">
        <v>47387.023429043365</v>
      </c>
      <c r="K292" s="83">
        <v>41588.097556875997</v>
      </c>
      <c r="L292" s="83">
        <v>32721.487318000003</v>
      </c>
      <c r="M292" s="83">
        <v>31613.238000000001</v>
      </c>
      <c r="N292" s="83">
        <v>0</v>
      </c>
      <c r="O292" s="73"/>
      <c r="P292" s="74" t="s">
        <v>0</v>
      </c>
      <c r="Q292" s="83">
        <v>71732.728669120843</v>
      </c>
      <c r="R292" s="83">
        <v>83773.490879149394</v>
      </c>
      <c r="S292" s="83">
        <v>76640.780530625649</v>
      </c>
      <c r="T292" s="83">
        <v>98664.991130965078</v>
      </c>
      <c r="U292" s="83">
        <v>81659.360902604574</v>
      </c>
      <c r="V292" s="83">
        <v>79050.906572996391</v>
      </c>
      <c r="W292" s="83">
        <v>75246.304450799391</v>
      </c>
      <c r="X292" s="83">
        <v>48828.876173557495</v>
      </c>
      <c r="Y292" s="83">
        <v>49157.894801469993</v>
      </c>
      <c r="Z292" s="83">
        <v>43979.296997999998</v>
      </c>
      <c r="AA292" s="83">
        <v>35847.925999999999</v>
      </c>
      <c r="AB292" s="83">
        <v>35606</v>
      </c>
      <c r="AC292" s="73"/>
      <c r="AD292" s="74" t="s">
        <v>0</v>
      </c>
      <c r="AE292" s="83">
        <v>809</v>
      </c>
      <c r="AF292" s="83">
        <v>815</v>
      </c>
      <c r="AG292" s="83">
        <v>799</v>
      </c>
      <c r="AH292" s="83">
        <v>717</v>
      </c>
      <c r="AI292" s="83">
        <v>564</v>
      </c>
      <c r="AJ292" s="83">
        <v>474</v>
      </c>
      <c r="AK292" s="83">
        <v>420</v>
      </c>
      <c r="AL292" s="83">
        <v>413</v>
      </c>
      <c r="AM292" s="83">
        <v>373</v>
      </c>
      <c r="AN292" s="83">
        <v>320</v>
      </c>
      <c r="AO292" s="83">
        <v>319</v>
      </c>
      <c r="AP292" s="83">
        <v>0</v>
      </c>
      <c r="AQ292" s="73"/>
      <c r="AR292" s="81" t="s">
        <v>96</v>
      </c>
      <c r="AS292" s="82">
        <v>13192.289029474887</v>
      </c>
      <c r="AT292" s="82">
        <v>9284.52185074708</v>
      </c>
      <c r="AU292" s="82">
        <v>7469.9648401656805</v>
      </c>
      <c r="AV292" s="82">
        <v>8198.0153647152674</v>
      </c>
      <c r="AW292" s="82">
        <v>6920.6648980575364</v>
      </c>
      <c r="AX292" s="82">
        <v>3461.4687137587193</v>
      </c>
      <c r="AY292" s="82">
        <v>3362.1138708479994</v>
      </c>
      <c r="AZ292" s="82">
        <v>4648.8453120000004</v>
      </c>
      <c r="BA292" s="82">
        <v>13904.896000000001</v>
      </c>
      <c r="BB292" s="82">
        <v>0</v>
      </c>
      <c r="BC292" s="73"/>
    </row>
    <row r="293" spans="1:55" x14ac:dyDescent="0.25">
      <c r="A293" s="72"/>
      <c r="B293" s="74" t="s">
        <v>158</v>
      </c>
      <c r="C293" s="83">
        <v>90356.549890315306</v>
      </c>
      <c r="D293" s="83">
        <v>84979.514781856982</v>
      </c>
      <c r="E293" s="83">
        <v>81693.301908494264</v>
      </c>
      <c r="F293" s="83">
        <v>70911.223750216217</v>
      </c>
      <c r="G293" s="83">
        <v>71224.009823091343</v>
      </c>
      <c r="H293" s="83">
        <v>65961.029027584067</v>
      </c>
      <c r="I293" s="83">
        <v>64739.523725937805</v>
      </c>
      <c r="J293" s="83">
        <v>87148.497245854815</v>
      </c>
      <c r="K293" s="83">
        <v>82543.999541509984</v>
      </c>
      <c r="L293" s="83">
        <v>52765.097137999997</v>
      </c>
      <c r="M293" s="83">
        <v>49547.1</v>
      </c>
      <c r="N293" s="83">
        <v>0</v>
      </c>
      <c r="O293" s="73"/>
      <c r="P293" s="74" t="s">
        <v>158</v>
      </c>
      <c r="Q293" s="83">
        <v>100274.22056260624</v>
      </c>
      <c r="R293" s="83">
        <v>86097.666292144582</v>
      </c>
      <c r="S293" s="83">
        <v>66942.98716133929</v>
      </c>
      <c r="T293" s="83">
        <v>77729.033573010674</v>
      </c>
      <c r="U293" s="83">
        <v>69021.266114016995</v>
      </c>
      <c r="V293" s="83">
        <v>72229.797780121837</v>
      </c>
      <c r="W293" s="83">
        <v>64341.626227542765</v>
      </c>
      <c r="X293" s="83">
        <v>64767.800870696185</v>
      </c>
      <c r="Y293" s="83">
        <v>75187.140770637998</v>
      </c>
      <c r="Z293" s="83">
        <v>77065.70001</v>
      </c>
      <c r="AA293" s="83">
        <v>50852.726000000002</v>
      </c>
      <c r="AB293" s="83">
        <v>50754</v>
      </c>
      <c r="AC293" s="73"/>
      <c r="AD293" s="74" t="s">
        <v>158</v>
      </c>
      <c r="AE293" s="83">
        <v>587</v>
      </c>
      <c r="AF293" s="83">
        <v>521</v>
      </c>
      <c r="AG293" s="83">
        <v>489</v>
      </c>
      <c r="AH293" s="83">
        <v>444</v>
      </c>
      <c r="AI293" s="83">
        <v>454</v>
      </c>
      <c r="AJ293" s="83">
        <v>445</v>
      </c>
      <c r="AK293" s="83">
        <v>425</v>
      </c>
      <c r="AL293" s="83">
        <v>591</v>
      </c>
      <c r="AM293" s="83">
        <v>522</v>
      </c>
      <c r="AN293" s="83">
        <v>330</v>
      </c>
      <c r="AO293" s="83">
        <v>329</v>
      </c>
      <c r="AP293" s="83">
        <v>0</v>
      </c>
      <c r="AQ293" s="73"/>
      <c r="AR293" s="81" t="s">
        <v>97</v>
      </c>
      <c r="AS293" s="82">
        <v>338.47187387810089</v>
      </c>
      <c r="AT293" s="82">
        <v>1348.1913587222352</v>
      </c>
      <c r="AU293" s="82">
        <v>337.35325084619194</v>
      </c>
      <c r="AV293" s="82">
        <v>1433.5750206331002</v>
      </c>
      <c r="AW293" s="82">
        <v>1753.8745977279218</v>
      </c>
      <c r="AX293" s="82">
        <v>7163.7352510832616</v>
      </c>
      <c r="AY293" s="82">
        <v>9666.4729835519975</v>
      </c>
      <c r="AZ293" s="82">
        <v>9161.2661759999992</v>
      </c>
      <c r="BA293" s="82">
        <v>9339.9040000000005</v>
      </c>
      <c r="BB293" s="82">
        <v>0</v>
      </c>
      <c r="BC293" s="73"/>
    </row>
    <row r="294" spans="1:55" x14ac:dyDescent="0.25">
      <c r="A294" s="72"/>
      <c r="B294" s="74" t="s">
        <v>159</v>
      </c>
      <c r="C294" s="83">
        <v>8565.1757096311812</v>
      </c>
      <c r="D294" s="83">
        <v>6463.8660348297435</v>
      </c>
      <c r="E294" s="83">
        <v>4736.9213602155669</v>
      </c>
      <c r="F294" s="83">
        <v>5295.5057193157472</v>
      </c>
      <c r="G294" s="83">
        <v>3613.9132082567476</v>
      </c>
      <c r="H294" s="83">
        <v>2986.1246812311306</v>
      </c>
      <c r="I294" s="83">
        <v>2327.0143354414195</v>
      </c>
      <c r="J294" s="83">
        <v>1756.0307744471697</v>
      </c>
      <c r="K294" s="83">
        <v>1807.2187562519996</v>
      </c>
      <c r="L294" s="83">
        <v>1454.3121060000001</v>
      </c>
      <c r="M294" s="83">
        <v>828.39</v>
      </c>
      <c r="N294" s="83">
        <v>0</v>
      </c>
      <c r="O294" s="73"/>
      <c r="P294" s="74" t="s">
        <v>159</v>
      </c>
      <c r="Q294" s="83">
        <v>13608.796179915153</v>
      </c>
      <c r="R294" s="83">
        <v>8712.1404347093285</v>
      </c>
      <c r="S294" s="83">
        <v>5839.2088881271839</v>
      </c>
      <c r="T294" s="83">
        <v>9596.5474530355059</v>
      </c>
      <c r="U294" s="83">
        <v>4311.2523931615697</v>
      </c>
      <c r="V294" s="83">
        <v>4983.8513955438575</v>
      </c>
      <c r="W294" s="83">
        <v>4241.9532156484211</v>
      </c>
      <c r="X294" s="83">
        <v>2324.9174215044955</v>
      </c>
      <c r="Y294" s="83">
        <v>1782.9459768639997</v>
      </c>
      <c r="Z294" s="83">
        <v>1859.8928920000001</v>
      </c>
      <c r="AA294" s="83">
        <v>1852.6760000000002</v>
      </c>
      <c r="AB294" s="83">
        <v>1850</v>
      </c>
      <c r="AC294" s="73"/>
      <c r="AD294" s="74" t="s">
        <v>159</v>
      </c>
      <c r="AE294" s="83">
        <v>0</v>
      </c>
      <c r="AF294" s="83">
        <v>0</v>
      </c>
      <c r="AG294" s="83">
        <v>0</v>
      </c>
      <c r="AH294" s="83">
        <v>0</v>
      </c>
      <c r="AI294" s="83">
        <v>0</v>
      </c>
      <c r="AJ294" s="83">
        <v>0</v>
      </c>
      <c r="AK294" s="83">
        <v>0</v>
      </c>
      <c r="AL294" s="83">
        <v>0</v>
      </c>
      <c r="AM294" s="83">
        <v>0</v>
      </c>
      <c r="AN294" s="83">
        <v>0</v>
      </c>
      <c r="AO294" s="83">
        <v>0</v>
      </c>
      <c r="AP294" s="83">
        <v>0</v>
      </c>
      <c r="AQ294" s="73"/>
      <c r="AR294" s="81" t="s">
        <v>98</v>
      </c>
      <c r="AS294" s="82">
        <v>0</v>
      </c>
      <c r="AT294" s="82">
        <v>0</v>
      </c>
      <c r="AU294" s="82">
        <v>2733.5700292819347</v>
      </c>
      <c r="AV294" s="82">
        <v>3067.2094697431403</v>
      </c>
      <c r="AW294" s="82">
        <v>14923.739662829694</v>
      </c>
      <c r="AX294" s="82">
        <v>20435.565294581756</v>
      </c>
      <c r="AY294" s="82">
        <v>19456.374684671999</v>
      </c>
      <c r="AZ294" s="82">
        <v>19633.665023999998</v>
      </c>
      <c r="BA294" s="82">
        <v>22492.16</v>
      </c>
      <c r="BB294" s="82">
        <v>0</v>
      </c>
      <c r="BC294" s="73"/>
    </row>
    <row r="295" spans="1:55" x14ac:dyDescent="0.25">
      <c r="A295" s="72"/>
      <c r="B295" s="74" t="s">
        <v>1</v>
      </c>
      <c r="C295" s="83">
        <v>14129.020242813745</v>
      </c>
      <c r="D295" s="83">
        <v>13016.591792331345</v>
      </c>
      <c r="E295" s="83">
        <v>12191.922008602312</v>
      </c>
      <c r="F295" s="83">
        <v>12961.040575094112</v>
      </c>
      <c r="G295" s="83">
        <v>13425.840700589426</v>
      </c>
      <c r="H295" s="83">
        <v>13531.575154511089</v>
      </c>
      <c r="I295" s="83">
        <v>13317.789344988707</v>
      </c>
      <c r="J295" s="83">
        <v>10771.818169132799</v>
      </c>
      <c r="K295" s="83">
        <v>8328.8732545459989</v>
      </c>
      <c r="L295" s="83">
        <v>8179.0341619999999</v>
      </c>
      <c r="M295" s="83">
        <v>10233.482</v>
      </c>
      <c r="N295" s="83">
        <v>0</v>
      </c>
      <c r="O295" s="73"/>
      <c r="P295" s="74" t="s">
        <v>1</v>
      </c>
      <c r="Q295" s="83">
        <v>15409.119338168499</v>
      </c>
      <c r="R295" s="83">
        <v>13773.380430420037</v>
      </c>
      <c r="S295" s="83">
        <v>12391.286771007126</v>
      </c>
      <c r="T295" s="83">
        <v>8846.348308801962</v>
      </c>
      <c r="U295" s="83">
        <v>16749.451134995168</v>
      </c>
      <c r="V295" s="83">
        <v>16181.993373331228</v>
      </c>
      <c r="W295" s="83">
        <v>14683.446736031965</v>
      </c>
      <c r="X295" s="83">
        <v>13643.180949842259</v>
      </c>
      <c r="Y295" s="83">
        <v>11557.152913149997</v>
      </c>
      <c r="Z295" s="83">
        <v>8846.7977779999983</v>
      </c>
      <c r="AA295" s="83">
        <v>10363.732</v>
      </c>
      <c r="AB295" s="83">
        <v>10347</v>
      </c>
      <c r="AC295" s="73"/>
      <c r="AD295" s="74" t="s">
        <v>1</v>
      </c>
      <c r="AE295" s="83">
        <v>76</v>
      </c>
      <c r="AF295" s="83">
        <v>76</v>
      </c>
      <c r="AG295" s="83">
        <v>71</v>
      </c>
      <c r="AH295" s="83">
        <v>77</v>
      </c>
      <c r="AI295" s="83">
        <v>81</v>
      </c>
      <c r="AJ295" s="83">
        <v>82</v>
      </c>
      <c r="AK295" s="83">
        <v>76</v>
      </c>
      <c r="AL295" s="83">
        <v>65</v>
      </c>
      <c r="AM295" s="83">
        <v>52</v>
      </c>
      <c r="AN295" s="83">
        <v>54</v>
      </c>
      <c r="AO295" s="83">
        <v>64</v>
      </c>
      <c r="AP295" s="83">
        <v>0</v>
      </c>
      <c r="AQ295" s="73"/>
      <c r="AR295" s="81" t="s">
        <v>99</v>
      </c>
      <c r="AS295" s="82">
        <v>0</v>
      </c>
      <c r="AT295" s="82">
        <v>0</v>
      </c>
      <c r="AU295" s="82">
        <v>6287.5472998243749</v>
      </c>
      <c r="AV295" s="82">
        <v>7941.5856000376452</v>
      </c>
      <c r="AW295" s="82">
        <v>8151.3202248660018</v>
      </c>
      <c r="AX295" s="82">
        <v>7950.6281388072939</v>
      </c>
      <c r="AY295" s="82">
        <v>7492.2286510079985</v>
      </c>
      <c r="AZ295" s="82">
        <v>7148.2245119999989</v>
      </c>
      <c r="BA295" s="82">
        <v>7137.28</v>
      </c>
      <c r="BB295" s="82">
        <v>0</v>
      </c>
      <c r="BC295" s="73"/>
    </row>
    <row r="296" spans="1:55" x14ac:dyDescent="0.25">
      <c r="A296" s="72"/>
      <c r="B296" s="74" t="s">
        <v>2</v>
      </c>
      <c r="C296" s="83">
        <v>175841.23960053868</v>
      </c>
      <c r="D296" s="83">
        <v>173085.16397382264</v>
      </c>
      <c r="E296" s="83">
        <v>170621.18347348573</v>
      </c>
      <c r="F296" s="83">
        <v>161796.94983513709</v>
      </c>
      <c r="G296" s="83">
        <v>160489.31517997026</v>
      </c>
      <c r="H296" s="83">
        <v>163128.68892362597</v>
      </c>
      <c r="I296" s="83">
        <v>171036.46836183724</v>
      </c>
      <c r="J296" s="83">
        <v>178197.2903204498</v>
      </c>
      <c r="K296" s="83">
        <v>182006.12631645601</v>
      </c>
      <c r="L296" s="83">
        <v>181155.49392199999</v>
      </c>
      <c r="M296" s="83">
        <v>191075.70800000001</v>
      </c>
      <c r="N296" s="83">
        <v>0</v>
      </c>
      <c r="O296" s="73"/>
      <c r="P296" s="74" t="s">
        <v>2</v>
      </c>
      <c r="Q296" s="83">
        <v>177326.70017946733</v>
      </c>
      <c r="R296" s="83">
        <v>169571.50243983945</v>
      </c>
      <c r="S296" s="83">
        <v>174076.59593055092</v>
      </c>
      <c r="T296" s="83">
        <v>165906.84082690618</v>
      </c>
      <c r="U296" s="83">
        <v>157863.69179626621</v>
      </c>
      <c r="V296" s="83">
        <v>161277.47767264469</v>
      </c>
      <c r="W296" s="83">
        <v>152930.98880124619</v>
      </c>
      <c r="X296" s="83">
        <v>161469.55435530067</v>
      </c>
      <c r="Y296" s="83">
        <v>189830.78774462396</v>
      </c>
      <c r="Z296" s="83">
        <v>181170.475798</v>
      </c>
      <c r="AA296" s="83">
        <v>184511.10800000001</v>
      </c>
      <c r="AB296" s="83">
        <v>197430</v>
      </c>
      <c r="AC296" s="73"/>
      <c r="AD296" s="74" t="s">
        <v>2</v>
      </c>
      <c r="AE296" s="83">
        <v>1478</v>
      </c>
      <c r="AF296" s="83">
        <v>1399</v>
      </c>
      <c r="AG296" s="83">
        <v>1336</v>
      </c>
      <c r="AH296" s="83">
        <v>1302</v>
      </c>
      <c r="AI296" s="83">
        <v>1260</v>
      </c>
      <c r="AJ296" s="83">
        <v>1211</v>
      </c>
      <c r="AK296" s="83">
        <v>1235</v>
      </c>
      <c r="AL296" s="83">
        <v>1269</v>
      </c>
      <c r="AM296" s="83">
        <v>1274</v>
      </c>
      <c r="AN296" s="83">
        <v>1290</v>
      </c>
      <c r="AO296" s="83">
        <v>1344</v>
      </c>
      <c r="AP296" s="83">
        <v>0</v>
      </c>
      <c r="AQ296" s="73"/>
      <c r="AR296" s="81" t="s">
        <v>100</v>
      </c>
      <c r="AS296" s="82">
        <v>9677.7454623570684</v>
      </c>
      <c r="AT296" s="82">
        <v>8826.0688698213835</v>
      </c>
      <c r="AU296" s="82">
        <v>7262.6214800110438</v>
      </c>
      <c r="AV296" s="82">
        <v>6999.8693952732638</v>
      </c>
      <c r="AW296" s="82">
        <v>8512.1235137708773</v>
      </c>
      <c r="AX296" s="82">
        <v>9846.9109993881575</v>
      </c>
      <c r="AY296" s="82">
        <v>11002.035004415999</v>
      </c>
      <c r="AZ296" s="82">
        <v>9609.0716159999993</v>
      </c>
      <c r="BA296" s="82">
        <v>9665.5360000000001</v>
      </c>
      <c r="BB296" s="82">
        <v>0</v>
      </c>
      <c r="BC296" s="73"/>
    </row>
    <row r="297" spans="1:55" x14ac:dyDescent="0.25">
      <c r="A297" s="72"/>
      <c r="B297" s="74" t="s">
        <v>156</v>
      </c>
      <c r="C297" s="83">
        <v>0</v>
      </c>
      <c r="D297" s="83">
        <v>0</v>
      </c>
      <c r="E297" s="83">
        <v>0</v>
      </c>
      <c r="F297" s="83">
        <v>0</v>
      </c>
      <c r="G297" s="83">
        <v>0</v>
      </c>
      <c r="H297" s="83">
        <v>0</v>
      </c>
      <c r="I297" s="83">
        <v>0</v>
      </c>
      <c r="J297" s="83">
        <v>2386.6309630984852</v>
      </c>
      <c r="K297" s="83">
        <v>10094.166300945999</v>
      </c>
      <c r="L297" s="83">
        <v>17061.146361999999</v>
      </c>
      <c r="M297" s="83">
        <v>23058.418000000001</v>
      </c>
      <c r="N297" s="83">
        <v>0</v>
      </c>
      <c r="O297" s="73"/>
      <c r="P297" s="74" t="s">
        <v>156</v>
      </c>
      <c r="Q297" s="83">
        <v>0</v>
      </c>
      <c r="R297" s="83">
        <v>0</v>
      </c>
      <c r="S297" s="83">
        <v>0</v>
      </c>
      <c r="T297" s="83">
        <v>0</v>
      </c>
      <c r="U297" s="83">
        <v>0</v>
      </c>
      <c r="V297" s="83">
        <v>0</v>
      </c>
      <c r="W297" s="83">
        <v>0</v>
      </c>
      <c r="X297" s="83">
        <v>0</v>
      </c>
      <c r="Y297" s="83">
        <v>8982.0316817139992</v>
      </c>
      <c r="Z297" s="83">
        <v>16627.742091999997</v>
      </c>
      <c r="AA297" s="83">
        <v>22644.744000000002</v>
      </c>
      <c r="AB297" s="83">
        <v>26144</v>
      </c>
      <c r="AC297" s="73"/>
      <c r="AD297" s="74" t="s">
        <v>156</v>
      </c>
      <c r="AE297" s="83">
        <v>0</v>
      </c>
      <c r="AF297" s="83">
        <v>0</v>
      </c>
      <c r="AG297" s="83">
        <v>0</v>
      </c>
      <c r="AH297" s="83">
        <v>0</v>
      </c>
      <c r="AI297" s="83">
        <v>0</v>
      </c>
      <c r="AJ297" s="83">
        <v>0</v>
      </c>
      <c r="AK297" s="83">
        <v>0</v>
      </c>
      <c r="AL297" s="83">
        <v>15</v>
      </c>
      <c r="AM297" s="83">
        <v>64</v>
      </c>
      <c r="AN297" s="83">
        <v>105</v>
      </c>
      <c r="AO297" s="83">
        <v>138</v>
      </c>
      <c r="AP297" s="83">
        <v>0</v>
      </c>
      <c r="AQ297" s="73"/>
      <c r="AR297" s="81" t="s">
        <v>101</v>
      </c>
      <c r="AS297" s="82">
        <v>12315.971438201441</v>
      </c>
      <c r="AT297" s="82">
        <v>13771.701150474149</v>
      </c>
      <c r="AU297" s="82">
        <v>15301.93997941216</v>
      </c>
      <c r="AV297" s="82">
        <v>14426.384864536025</v>
      </c>
      <c r="AW297" s="82">
        <v>14738.432837712387</v>
      </c>
      <c r="AX297" s="82">
        <v>16352.752196800508</v>
      </c>
      <c r="AY297" s="82">
        <v>12881.949318143998</v>
      </c>
      <c r="AZ297" s="82">
        <v>10750.454783999998</v>
      </c>
      <c r="BA297" s="82">
        <v>14999.552</v>
      </c>
      <c r="BB297" s="82">
        <v>0</v>
      </c>
      <c r="BC297" s="73"/>
    </row>
    <row r="298" spans="1:55" x14ac:dyDescent="0.25">
      <c r="A298" s="72"/>
      <c r="B298" s="74" t="s">
        <v>3</v>
      </c>
      <c r="C298" s="83">
        <v>785.77986310807171</v>
      </c>
      <c r="D298" s="83">
        <v>4956.027615741591</v>
      </c>
      <c r="E298" s="83">
        <v>9095.8042881787769</v>
      </c>
      <c r="F298" s="83">
        <v>13200.264078207303</v>
      </c>
      <c r="G298" s="83">
        <v>19599.000496824992</v>
      </c>
      <c r="H298" s="83">
        <v>23420.380531415965</v>
      </c>
      <c r="I298" s="83">
        <v>22108.236923755994</v>
      </c>
      <c r="J298" s="83">
        <v>19010.014939734145</v>
      </c>
      <c r="K298" s="83">
        <v>19685.224083667999</v>
      </c>
      <c r="L298" s="83">
        <v>16256.405593999996</v>
      </c>
      <c r="M298" s="83">
        <v>13628.318000000003</v>
      </c>
      <c r="N298" s="83">
        <v>0</v>
      </c>
      <c r="O298" s="73"/>
      <c r="P298" s="74" t="s">
        <v>3</v>
      </c>
      <c r="Q298" s="83">
        <v>0</v>
      </c>
      <c r="R298" s="83">
        <v>14242.238883795593</v>
      </c>
      <c r="S298" s="83">
        <v>7173.1149403711424</v>
      </c>
      <c r="T298" s="83">
        <v>10607.215740146939</v>
      </c>
      <c r="U298" s="83">
        <v>15162.415520430528</v>
      </c>
      <c r="V298" s="83">
        <v>19378.995667857249</v>
      </c>
      <c r="W298" s="83">
        <v>19366.059997316752</v>
      </c>
      <c r="X298" s="83">
        <v>23522.957926843741</v>
      </c>
      <c r="Y298" s="83">
        <v>18357.944374406001</v>
      </c>
      <c r="Z298" s="83">
        <v>18705.942319999995</v>
      </c>
      <c r="AA298" s="83">
        <v>17335.754000000004</v>
      </c>
      <c r="AB298" s="83">
        <v>17327</v>
      </c>
      <c r="AC298" s="73"/>
      <c r="AD298" s="74" t="s">
        <v>3</v>
      </c>
      <c r="AE298" s="83">
        <v>5</v>
      </c>
      <c r="AF298" s="83">
        <v>37</v>
      </c>
      <c r="AG298" s="83">
        <v>70</v>
      </c>
      <c r="AH298" s="83">
        <v>90</v>
      </c>
      <c r="AI298" s="83">
        <v>136</v>
      </c>
      <c r="AJ298" s="83">
        <v>163</v>
      </c>
      <c r="AK298" s="83">
        <v>153</v>
      </c>
      <c r="AL298" s="83">
        <v>133</v>
      </c>
      <c r="AM298" s="83">
        <v>143</v>
      </c>
      <c r="AN298" s="83">
        <v>122</v>
      </c>
      <c r="AO298" s="83">
        <v>100</v>
      </c>
      <c r="AP298" s="83">
        <v>0</v>
      </c>
      <c r="AQ298" s="73"/>
      <c r="AR298" s="81" t="s">
        <v>102</v>
      </c>
      <c r="AS298" s="82">
        <v>14245.956609458422</v>
      </c>
      <c r="AT298" s="82">
        <v>16238.291386121298</v>
      </c>
      <c r="AU298" s="82">
        <v>17458.310925020374</v>
      </c>
      <c r="AV298" s="82">
        <v>18716.056919337148</v>
      </c>
      <c r="AW298" s="82">
        <v>14958.620947557656</v>
      </c>
      <c r="AX298" s="82">
        <v>20218.417257259003</v>
      </c>
      <c r="AY298" s="82">
        <v>20594.661746687994</v>
      </c>
      <c r="AZ298" s="82">
        <v>25493.667839999998</v>
      </c>
      <c r="BA298" s="82">
        <v>24381.439999999999</v>
      </c>
      <c r="BB298" s="82">
        <v>0</v>
      </c>
      <c r="BC298" s="73"/>
    </row>
    <row r="299" spans="1:55" x14ac:dyDescent="0.25">
      <c r="A299" s="72"/>
      <c r="B299" s="74" t="s">
        <v>4</v>
      </c>
      <c r="C299" s="83">
        <v>0</v>
      </c>
      <c r="D299" s="83">
        <v>1067.4274185957374</v>
      </c>
      <c r="E299" s="83">
        <v>7219.7307547795926</v>
      </c>
      <c r="F299" s="83">
        <v>12539.488671966395</v>
      </c>
      <c r="G299" s="83">
        <v>13598.114105644034</v>
      </c>
      <c r="H299" s="83">
        <v>16373.800719970273</v>
      </c>
      <c r="I299" s="83">
        <v>18439.804929932172</v>
      </c>
      <c r="J299" s="83">
        <v>16846.67479076665</v>
      </c>
      <c r="K299" s="83">
        <v>12664.874299765999</v>
      </c>
      <c r="L299" s="83">
        <v>17533.075455999995</v>
      </c>
      <c r="M299" s="83">
        <v>19208.227999999999</v>
      </c>
      <c r="N299" s="83">
        <v>0</v>
      </c>
      <c r="O299" s="73"/>
      <c r="P299" s="74" t="s">
        <v>4</v>
      </c>
      <c r="Q299" s="83">
        <v>0</v>
      </c>
      <c r="R299" s="83">
        <v>0</v>
      </c>
      <c r="S299" s="83">
        <v>4376.1660758639919</v>
      </c>
      <c r="T299" s="83">
        <v>8780.3307841094102</v>
      </c>
      <c r="U299" s="83">
        <v>14457.419739745499</v>
      </c>
      <c r="V299" s="83">
        <v>13187.554520966607</v>
      </c>
      <c r="W299" s="83">
        <v>13176.352791679894</v>
      </c>
      <c r="X299" s="83">
        <v>18077.579429468595</v>
      </c>
      <c r="Y299" s="83">
        <v>15905.290348064002</v>
      </c>
      <c r="Z299" s="83">
        <v>17081.478907999997</v>
      </c>
      <c r="AA299" s="83">
        <v>16259.368</v>
      </c>
      <c r="AB299" s="83">
        <v>16249</v>
      </c>
      <c r="AC299" s="73"/>
      <c r="AD299" s="74" t="s">
        <v>4</v>
      </c>
      <c r="AE299" s="83">
        <v>0</v>
      </c>
      <c r="AF299" s="83">
        <v>8</v>
      </c>
      <c r="AG299" s="83">
        <v>49</v>
      </c>
      <c r="AH299" s="83">
        <v>91</v>
      </c>
      <c r="AI299" s="83">
        <v>100</v>
      </c>
      <c r="AJ299" s="83">
        <v>125</v>
      </c>
      <c r="AK299" s="83">
        <v>135</v>
      </c>
      <c r="AL299" s="83">
        <v>119</v>
      </c>
      <c r="AM299" s="83">
        <v>93</v>
      </c>
      <c r="AN299" s="83">
        <v>138</v>
      </c>
      <c r="AO299" s="83">
        <v>149</v>
      </c>
      <c r="AP299" s="83">
        <v>0</v>
      </c>
      <c r="AQ299" s="73"/>
      <c r="AR299" s="81" t="s">
        <v>103</v>
      </c>
      <c r="AS299" s="82">
        <v>0</v>
      </c>
      <c r="AT299" s="82">
        <v>0</v>
      </c>
      <c r="AU299" s="82">
        <v>0</v>
      </c>
      <c r="AV299" s="82">
        <v>0</v>
      </c>
      <c r="AW299" s="82">
        <v>0</v>
      </c>
      <c r="AX299" s="82">
        <v>0</v>
      </c>
      <c r="AY299" s="82">
        <v>20227.540432895996</v>
      </c>
      <c r="AZ299" s="82">
        <v>0</v>
      </c>
      <c r="BA299" s="82">
        <v>0</v>
      </c>
      <c r="BB299" s="82">
        <v>0</v>
      </c>
      <c r="BC299" s="73"/>
    </row>
    <row r="300" spans="1:55" x14ac:dyDescent="0.25">
      <c r="A300" s="72"/>
      <c r="B300" s="74" t="s">
        <v>6</v>
      </c>
      <c r="C300" s="83">
        <v>662.01233888225829</v>
      </c>
      <c r="D300" s="83">
        <v>1861.1175248495458</v>
      </c>
      <c r="E300" s="83">
        <v>4318.9612905585809</v>
      </c>
      <c r="F300" s="83">
        <v>7533.1997267355646</v>
      </c>
      <c r="G300" s="83">
        <v>8201.9809873180366</v>
      </c>
      <c r="H300" s="83">
        <v>8147.3063002515237</v>
      </c>
      <c r="I300" s="83">
        <v>6464.6909653035509</v>
      </c>
      <c r="J300" s="83">
        <v>5374.6884406402196</v>
      </c>
      <c r="K300" s="83">
        <v>4363.5837490699987</v>
      </c>
      <c r="L300" s="83">
        <v>5020.5336610000004</v>
      </c>
      <c r="M300" s="83">
        <v>5393.3919999999998</v>
      </c>
      <c r="N300" s="83">
        <v>0</v>
      </c>
      <c r="O300" s="73"/>
      <c r="P300" s="74" t="s">
        <v>6</v>
      </c>
      <c r="Q300" s="83">
        <v>367.9236817228429</v>
      </c>
      <c r="R300" s="83">
        <v>1247.7386058507229</v>
      </c>
      <c r="S300" s="83">
        <v>3664.7576288211599</v>
      </c>
      <c r="T300" s="83">
        <v>9093.6139467413377</v>
      </c>
      <c r="U300" s="83">
        <v>8278.5469451200879</v>
      </c>
      <c r="V300" s="83">
        <v>10871.214814964889</v>
      </c>
      <c r="W300" s="83">
        <v>9046.4511704070937</v>
      </c>
      <c r="X300" s="83">
        <v>7529.0520744667783</v>
      </c>
      <c r="Y300" s="83">
        <v>5016.742176237999</v>
      </c>
      <c r="Z300" s="83">
        <v>4789.9197840000006</v>
      </c>
      <c r="AA300" s="83">
        <v>10117.820000000003</v>
      </c>
      <c r="AB300" s="83">
        <v>3791</v>
      </c>
      <c r="AC300" s="73"/>
      <c r="AD300" s="74" t="s">
        <v>6</v>
      </c>
      <c r="AE300" s="83">
        <v>0</v>
      </c>
      <c r="AF300" s="83">
        <v>0</v>
      </c>
      <c r="AG300" s="83">
        <v>3</v>
      </c>
      <c r="AH300" s="83">
        <v>74</v>
      </c>
      <c r="AI300" s="83">
        <v>123</v>
      </c>
      <c r="AJ300" s="83">
        <v>101</v>
      </c>
      <c r="AK300" s="83">
        <v>76</v>
      </c>
      <c r="AL300" s="83">
        <v>68</v>
      </c>
      <c r="AM300" s="83">
        <v>54</v>
      </c>
      <c r="AN300" s="83">
        <v>64</v>
      </c>
      <c r="AO300" s="83">
        <v>70</v>
      </c>
      <c r="AP300" s="83">
        <v>0</v>
      </c>
      <c r="AQ300" s="73"/>
      <c r="AR300" s="81" t="s">
        <v>104</v>
      </c>
      <c r="AS300" s="82">
        <v>3456.5860544674547</v>
      </c>
      <c r="AT300" s="82">
        <v>4495.1031784097368</v>
      </c>
      <c r="AU300" s="82">
        <v>4034.789711117247</v>
      </c>
      <c r="AV300" s="82">
        <v>5281.1267915072876</v>
      </c>
      <c r="AW300" s="82">
        <v>5947.2590461178006</v>
      </c>
      <c r="AX300" s="82">
        <v>8002.2276724285421</v>
      </c>
      <c r="AY300" s="82">
        <v>8550.3397939199986</v>
      </c>
      <c r="AZ300" s="82">
        <v>12865.554431999999</v>
      </c>
      <c r="BA300" s="82">
        <v>14404.608</v>
      </c>
      <c r="BB300" s="82">
        <v>0</v>
      </c>
      <c r="BC300" s="73"/>
    </row>
    <row r="301" spans="1:55" x14ac:dyDescent="0.25">
      <c r="A301" s="72"/>
      <c r="B301" s="74" t="s">
        <v>7</v>
      </c>
      <c r="C301" s="83">
        <v>51038.898733852388</v>
      </c>
      <c r="D301" s="83">
        <v>50585.12495889805</v>
      </c>
      <c r="E301" s="83">
        <v>41833.616069229232</v>
      </c>
      <c r="F301" s="83">
        <v>43605.655346198262</v>
      </c>
      <c r="G301" s="83">
        <v>50454.13914080117</v>
      </c>
      <c r="H301" s="83">
        <v>55217.957101977299</v>
      </c>
      <c r="I301" s="83">
        <v>49449.969335023037</v>
      </c>
      <c r="J301" s="83">
        <v>57082.781845655503</v>
      </c>
      <c r="K301" s="83">
        <v>69064.883824091987</v>
      </c>
      <c r="L301" s="83">
        <v>61836.623055999997</v>
      </c>
      <c r="M301" s="83">
        <v>58874.042000000001</v>
      </c>
      <c r="N301" s="83">
        <v>0</v>
      </c>
      <c r="O301" s="73"/>
      <c r="P301" s="74" t="s">
        <v>7</v>
      </c>
      <c r="Q301" s="83">
        <v>49455.825749568714</v>
      </c>
      <c r="R301" s="83">
        <v>60466.449536290551</v>
      </c>
      <c r="S301" s="83">
        <v>42526.524245279667</v>
      </c>
      <c r="T301" s="83">
        <v>47563.82606303753</v>
      </c>
      <c r="U301" s="83">
        <v>49406.245662944195</v>
      </c>
      <c r="V301" s="83">
        <v>49569.90227266428</v>
      </c>
      <c r="W301" s="83">
        <v>44062.574412787915</v>
      </c>
      <c r="X301" s="83">
        <v>51349.032799377521</v>
      </c>
      <c r="Y301" s="83">
        <v>51718.673026903991</v>
      </c>
      <c r="Z301" s="83">
        <v>66871.603525999992</v>
      </c>
      <c r="AA301" s="83">
        <v>52671.016000000003</v>
      </c>
      <c r="AB301" s="83">
        <v>53432</v>
      </c>
      <c r="AC301" s="73"/>
      <c r="AD301" s="74" t="s">
        <v>7</v>
      </c>
      <c r="AE301" s="83">
        <v>430</v>
      </c>
      <c r="AF301" s="83">
        <v>412</v>
      </c>
      <c r="AG301" s="83">
        <v>348</v>
      </c>
      <c r="AH301" s="83">
        <v>370</v>
      </c>
      <c r="AI301" s="83">
        <v>408</v>
      </c>
      <c r="AJ301" s="83">
        <v>441</v>
      </c>
      <c r="AK301" s="83">
        <v>405</v>
      </c>
      <c r="AL301" s="83">
        <v>514</v>
      </c>
      <c r="AM301" s="83">
        <v>575</v>
      </c>
      <c r="AN301" s="83">
        <v>554</v>
      </c>
      <c r="AO301" s="83">
        <v>532</v>
      </c>
      <c r="AP301" s="83">
        <v>0</v>
      </c>
      <c r="AQ301" s="73"/>
      <c r="AR301" s="81" t="s">
        <v>105</v>
      </c>
      <c r="AS301" s="82">
        <v>36428.615001257109</v>
      </c>
      <c r="AT301" s="82">
        <v>37688.230980099157</v>
      </c>
      <c r="AU301" s="82">
        <v>37942.714133378679</v>
      </c>
      <c r="AV301" s="82">
        <v>44380.034100586148</v>
      </c>
      <c r="AW301" s="82">
        <v>57320.851209521752</v>
      </c>
      <c r="AX301" s="82">
        <v>64987.462615394288</v>
      </c>
      <c r="AY301" s="82">
        <v>64270.493678591993</v>
      </c>
      <c r="AZ301" s="82">
        <v>55298.764799999997</v>
      </c>
      <c r="BA301" s="82">
        <v>67076.096000000005</v>
      </c>
      <c r="BB301" s="82">
        <v>0</v>
      </c>
      <c r="BC301" s="73"/>
    </row>
    <row r="302" spans="1:55" x14ac:dyDescent="0.25">
      <c r="A302" s="72"/>
      <c r="B302" s="79" t="s">
        <v>8</v>
      </c>
      <c r="C302" s="84">
        <v>20702.277162654962</v>
      </c>
      <c r="D302" s="84">
        <v>20867.841955516265</v>
      </c>
      <c r="E302" s="84">
        <v>21451.307640292733</v>
      </c>
      <c r="F302" s="84">
        <v>23013.649091892075</v>
      </c>
      <c r="G302" s="84">
        <v>24465.23829027019</v>
      </c>
      <c r="H302" s="84">
        <v>24683.727556308309</v>
      </c>
      <c r="I302" s="84">
        <v>28861.803759661587</v>
      </c>
      <c r="J302" s="84">
        <v>29044.636802916924</v>
      </c>
      <c r="K302" s="84">
        <v>30152.308540665996</v>
      </c>
      <c r="L302" s="84">
        <v>33620.399877999997</v>
      </c>
      <c r="M302" s="84">
        <v>34134.878000000004</v>
      </c>
      <c r="N302" s="83">
        <v>0</v>
      </c>
      <c r="O302" s="73"/>
      <c r="P302" s="79" t="s">
        <v>8</v>
      </c>
      <c r="Q302" s="84">
        <v>17320.445321485829</v>
      </c>
      <c r="R302" s="84">
        <v>15693.429229680429</v>
      </c>
      <c r="S302" s="84">
        <v>19284.280831845499</v>
      </c>
      <c r="T302" s="84">
        <v>22952.432841722613</v>
      </c>
      <c r="U302" s="84">
        <v>22855.173991474312</v>
      </c>
      <c r="V302" s="84">
        <v>27338.506354394274</v>
      </c>
      <c r="W302" s="84">
        <v>29249.639482235161</v>
      </c>
      <c r="X302" s="84">
        <v>25057.942015945166</v>
      </c>
      <c r="Y302" s="84">
        <v>27072.975482851994</v>
      </c>
      <c r="Z302" s="84">
        <v>31602.127153999998</v>
      </c>
      <c r="AA302" s="84">
        <v>33911.89</v>
      </c>
      <c r="AB302" s="84">
        <v>34329</v>
      </c>
      <c r="AC302" s="73"/>
      <c r="AD302" s="79" t="s">
        <v>8</v>
      </c>
      <c r="AE302" s="84">
        <v>241</v>
      </c>
      <c r="AF302" s="84">
        <v>261</v>
      </c>
      <c r="AG302" s="84">
        <v>273</v>
      </c>
      <c r="AH302" s="84">
        <v>265</v>
      </c>
      <c r="AI302" s="84">
        <v>265</v>
      </c>
      <c r="AJ302" s="84">
        <v>283</v>
      </c>
      <c r="AK302" s="84">
        <v>297</v>
      </c>
      <c r="AL302" s="84">
        <v>285</v>
      </c>
      <c r="AM302" s="84">
        <v>299</v>
      </c>
      <c r="AN302" s="84">
        <v>323</v>
      </c>
      <c r="AO302" s="84">
        <v>314</v>
      </c>
      <c r="AP302" s="84">
        <v>0</v>
      </c>
      <c r="AQ302" s="73"/>
      <c r="AR302" s="81" t="s">
        <v>106</v>
      </c>
      <c r="AS302" s="82">
        <v>14540.380773722251</v>
      </c>
      <c r="AT302" s="82">
        <v>16984.267964960887</v>
      </c>
      <c r="AU302" s="82">
        <v>17244.242915347211</v>
      </c>
      <c r="AV302" s="82">
        <v>19349.394226062494</v>
      </c>
      <c r="AW302" s="82">
        <v>23100.130811093924</v>
      </c>
      <c r="AX302" s="82">
        <v>29007.537817411576</v>
      </c>
      <c r="AY302" s="82">
        <v>30839.245304831999</v>
      </c>
      <c r="AZ302" s="82">
        <v>35024.633856</v>
      </c>
      <c r="BA302" s="82">
        <v>35404.800000000003</v>
      </c>
      <c r="BB302" s="82">
        <v>0</v>
      </c>
      <c r="BC302" s="73"/>
    </row>
    <row r="303" spans="1:55" x14ac:dyDescent="0.25">
      <c r="A303" s="72"/>
      <c r="B303" s="79" t="s">
        <v>5</v>
      </c>
      <c r="C303" s="84">
        <v>30435.673133810888</v>
      </c>
      <c r="D303" s="84">
        <v>26000.108021223732</v>
      </c>
      <c r="E303" s="84">
        <v>17811.379322540306</v>
      </c>
      <c r="F303" s="84">
        <v>16179.094824198331</v>
      </c>
      <c r="G303" s="84">
        <v>22169.378597130417</v>
      </c>
      <c r="H303" s="84">
        <v>15024.230507728509</v>
      </c>
      <c r="I303" s="84">
        <v>21321.245980809686</v>
      </c>
      <c r="J303" s="84">
        <v>17455.955755958224</v>
      </c>
      <c r="K303" s="84">
        <v>18343.60136840399</v>
      </c>
      <c r="L303" s="84">
        <v>27589.124654000007</v>
      </c>
      <c r="M303" s="82">
        <v>16545.917999999994</v>
      </c>
      <c r="N303" s="82">
        <v>0</v>
      </c>
      <c r="O303" s="73"/>
      <c r="P303" s="79" t="s">
        <v>5</v>
      </c>
      <c r="Q303" s="84">
        <v>44494.988107672376</v>
      </c>
      <c r="R303" s="84">
        <v>25125.08658546886</v>
      </c>
      <c r="S303" s="84">
        <v>36980.459453765441</v>
      </c>
      <c r="T303" s="84">
        <v>7494.7895305508082</v>
      </c>
      <c r="U303" s="84">
        <v>10964.834126159694</v>
      </c>
      <c r="V303" s="84">
        <v>12750.33377324741</v>
      </c>
      <c r="W303" s="84">
        <v>3138.0163343253607</v>
      </c>
      <c r="X303" s="84">
        <v>19131.197894136902</v>
      </c>
      <c r="Y303" s="84">
        <v>22078.29946969399</v>
      </c>
      <c r="Z303" s="84">
        <v>31187.985295999999</v>
      </c>
      <c r="AA303" s="84">
        <v>18523.633999999995</v>
      </c>
      <c r="AB303" s="84">
        <v>18705</v>
      </c>
      <c r="AC303" s="73"/>
      <c r="AD303" s="79" t="s">
        <v>5</v>
      </c>
      <c r="AE303" s="84">
        <v>3748</v>
      </c>
      <c r="AF303" s="84">
        <v>3659</v>
      </c>
      <c r="AG303" s="84">
        <v>3547</v>
      </c>
      <c r="AH303" s="84">
        <v>3486</v>
      </c>
      <c r="AI303" s="84">
        <v>3413</v>
      </c>
      <c r="AJ303" s="84">
        <v>3342</v>
      </c>
      <c r="AK303" s="84">
        <v>3235</v>
      </c>
      <c r="AL303" s="84">
        <v>3470</v>
      </c>
      <c r="AM303" s="84">
        <v>3397</v>
      </c>
      <c r="AN303" s="84">
        <v>3310</v>
      </c>
      <c r="AO303" s="84">
        <v>3363</v>
      </c>
      <c r="AP303" s="84">
        <v>0</v>
      </c>
      <c r="AQ303" s="73"/>
      <c r="AR303" s="81" t="s">
        <v>107</v>
      </c>
      <c r="AS303" s="82">
        <v>0</v>
      </c>
      <c r="AT303" s="82">
        <v>0</v>
      </c>
      <c r="AU303" s="82">
        <v>0</v>
      </c>
      <c r="AV303" s="82">
        <v>0</v>
      </c>
      <c r="AW303" s="82">
        <v>0</v>
      </c>
      <c r="AX303" s="82">
        <v>581.56974352281588</v>
      </c>
      <c r="AY303" s="82">
        <v>507.4291722239999</v>
      </c>
      <c r="AZ303" s="82">
        <v>478.00627199999997</v>
      </c>
      <c r="BA303" s="82">
        <v>356.35200000000003</v>
      </c>
      <c r="BB303" s="82">
        <v>0</v>
      </c>
      <c r="BC303" s="73"/>
    </row>
    <row r="304" spans="1:55" x14ac:dyDescent="0.25">
      <c r="A304" s="72"/>
      <c r="B304" s="74" t="s">
        <v>157</v>
      </c>
      <c r="C304" s="83">
        <v>45941.654012677835</v>
      </c>
      <c r="D304" s="83">
        <v>48949.365564046864</v>
      </c>
      <c r="E304" s="83">
        <v>46211.7295420398</v>
      </c>
      <c r="F304" s="83">
        <v>45786.154170861722</v>
      </c>
      <c r="G304" s="83">
        <v>42247.917577358698</v>
      </c>
      <c r="H304" s="83">
        <v>43765.09915400936</v>
      </c>
      <c r="I304" s="83">
        <v>39238.638936555937</v>
      </c>
      <c r="J304" s="83">
        <v>36564.712362242761</v>
      </c>
      <c r="K304" s="83">
        <v>38355.404665655995</v>
      </c>
      <c r="L304" s="83">
        <v>37094.054841999998</v>
      </c>
      <c r="M304" s="83">
        <v>34196.356</v>
      </c>
      <c r="N304" s="83">
        <v>0</v>
      </c>
      <c r="O304" s="73"/>
      <c r="P304" s="74" t="s">
        <v>157</v>
      </c>
      <c r="Q304" s="83">
        <v>39481.715083925075</v>
      </c>
      <c r="R304" s="83">
        <v>44233.629448363776</v>
      </c>
      <c r="S304" s="83">
        <v>42734.408869325736</v>
      </c>
      <c r="T304" s="83">
        <v>43726.407400454103</v>
      </c>
      <c r="U304" s="83">
        <v>45236.345807263322</v>
      </c>
      <c r="V304" s="83">
        <v>44997.689559813487</v>
      </c>
      <c r="W304" s="83">
        <v>39136.877794725013</v>
      </c>
      <c r="X304" s="83">
        <v>37910.067568991733</v>
      </c>
      <c r="Y304" s="83">
        <v>36783.190546205995</v>
      </c>
      <c r="Z304" s="83">
        <v>36929.254205999998</v>
      </c>
      <c r="AA304" s="83">
        <v>33877.504000000001</v>
      </c>
      <c r="AB304" s="83">
        <v>30366</v>
      </c>
      <c r="AC304" s="73"/>
      <c r="AD304" s="74" t="s">
        <v>117</v>
      </c>
      <c r="AE304" s="83">
        <v>24032.357999999997</v>
      </c>
      <c r="AF304" s="83">
        <v>23869.755000000001</v>
      </c>
      <c r="AG304" s="83">
        <v>23664.34</v>
      </c>
      <c r="AH304" s="83">
        <v>23706.192000000003</v>
      </c>
      <c r="AI304" s="83">
        <v>23856.856</v>
      </c>
      <c r="AJ304" s="83">
        <v>23896.493999999999</v>
      </c>
      <c r="AK304" s="83">
        <v>23838.296000000002</v>
      </c>
      <c r="AL304" s="83">
        <v>23660.834999999999</v>
      </c>
      <c r="AM304" s="83">
        <v>23532.851999999999</v>
      </c>
      <c r="AN304" s="83">
        <v>23572.692000000003</v>
      </c>
      <c r="AO304" s="83">
        <v>23804.418999999998</v>
      </c>
      <c r="AP304" s="83">
        <v>0</v>
      </c>
      <c r="AQ304" s="73"/>
      <c r="AR304" s="81" t="s">
        <v>108</v>
      </c>
      <c r="AS304" s="82">
        <v>3836.7873374538153</v>
      </c>
      <c r="AT304" s="82">
        <v>2711.0984921408508</v>
      </c>
      <c r="AU304" s="82">
        <v>1173.4513409832657</v>
      </c>
      <c r="AV304" s="82">
        <v>951.66391115273632</v>
      </c>
      <c r="AW304" s="82">
        <v>482.88778545274664</v>
      </c>
      <c r="AX304" s="82">
        <v>0</v>
      </c>
      <c r="AY304" s="82">
        <v>495.82476287999992</v>
      </c>
      <c r="AZ304" s="82">
        <v>1321.546752</v>
      </c>
      <c r="BA304" s="82">
        <v>2866.1759999999999</v>
      </c>
      <c r="BB304" s="82">
        <v>0</v>
      </c>
      <c r="BC304" s="73"/>
    </row>
    <row r="305" spans="1:55" x14ac:dyDescent="0.25">
      <c r="A305" s="72"/>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81" t="s">
        <v>109</v>
      </c>
      <c r="AS305" s="82">
        <v>48547.530896447337</v>
      </c>
      <c r="AT305" s="82">
        <v>74915.74501393472</v>
      </c>
      <c r="AU305" s="82">
        <v>70897.979873848555</v>
      </c>
      <c r="AV305" s="82">
        <v>67070.75237242649</v>
      </c>
      <c r="AW305" s="82">
        <v>79161.985649965718</v>
      </c>
      <c r="AX305" s="82">
        <v>96039.631952547803</v>
      </c>
      <c r="AY305" s="82">
        <v>98678.622329855993</v>
      </c>
      <c r="AZ305" s="82">
        <v>99405.517823999995</v>
      </c>
      <c r="BA305" s="82">
        <v>89628.672000000006</v>
      </c>
      <c r="BB305" s="82">
        <v>0</v>
      </c>
      <c r="BC305" s="73"/>
    </row>
    <row r="306" spans="1:55" x14ac:dyDescent="0.25">
      <c r="A306" s="72"/>
      <c r="B306" s="75" t="s">
        <v>113</v>
      </c>
      <c r="C306" s="75"/>
      <c r="D306" s="75"/>
      <c r="E306" s="75"/>
      <c r="F306" s="75"/>
      <c r="G306" s="75"/>
      <c r="H306" s="75"/>
      <c r="I306" s="75"/>
      <c r="J306" s="75"/>
      <c r="K306" s="75"/>
      <c r="L306" s="75"/>
      <c r="M306" s="75"/>
      <c r="N306" s="75"/>
      <c r="O306" s="73"/>
      <c r="P306" s="75" t="s">
        <v>114</v>
      </c>
      <c r="Q306" s="75"/>
      <c r="R306" s="75"/>
      <c r="S306" s="75"/>
      <c r="T306" s="75"/>
      <c r="U306" s="75"/>
      <c r="V306" s="75"/>
      <c r="W306" s="75"/>
      <c r="X306" s="75"/>
      <c r="Y306" s="75"/>
      <c r="Z306" s="75"/>
      <c r="AA306" s="75"/>
      <c r="AB306" s="75"/>
      <c r="AC306" s="73"/>
      <c r="AD306" s="75" t="s">
        <v>145</v>
      </c>
      <c r="AE306" s="75"/>
      <c r="AF306" s="75"/>
      <c r="AG306" s="75"/>
      <c r="AH306" s="75"/>
      <c r="AI306" s="75"/>
      <c r="AJ306" s="75"/>
      <c r="AK306" s="75"/>
      <c r="AL306" s="75"/>
      <c r="AM306" s="75"/>
      <c r="AN306" s="75"/>
      <c r="AO306" s="75"/>
      <c r="AP306" s="75"/>
      <c r="AQ306" s="73"/>
      <c r="AR306" s="81" t="s">
        <v>110</v>
      </c>
      <c r="AS306" s="82">
        <v>111567.05270168948</v>
      </c>
      <c r="AT306" s="82">
        <v>119841.87317931512</v>
      </c>
      <c r="AU306" s="82">
        <v>118744.98197310032</v>
      </c>
      <c r="AV306" s="82">
        <v>123043.18031757697</v>
      </c>
      <c r="AW306" s="82">
        <v>124776.89571281245</v>
      </c>
      <c r="AX306" s="82">
        <v>125147.14386635057</v>
      </c>
      <c r="AY306" s="82">
        <v>147396.04264857597</v>
      </c>
      <c r="AZ306" s="82">
        <v>146590.672896</v>
      </c>
      <c r="BA306" s="82">
        <v>128022.52800000001</v>
      </c>
      <c r="BB306" s="82">
        <v>0</v>
      </c>
      <c r="BC306" s="73"/>
    </row>
    <row r="307" spans="1:55" x14ac:dyDescent="0.25">
      <c r="A307" s="72"/>
      <c r="B307" s="77" t="s">
        <v>28</v>
      </c>
      <c r="C307" s="77">
        <v>2013</v>
      </c>
      <c r="D307" s="77">
        <v>2014</v>
      </c>
      <c r="E307" s="77">
        <v>2015</v>
      </c>
      <c r="F307" s="77">
        <v>2016</v>
      </c>
      <c r="G307" s="77">
        <v>2017</v>
      </c>
      <c r="H307" s="77">
        <v>2018</v>
      </c>
      <c r="I307" s="77">
        <v>2019</v>
      </c>
      <c r="J307" s="77">
        <v>2020</v>
      </c>
      <c r="K307" s="77">
        <v>2021</v>
      </c>
      <c r="L307" s="77">
        <v>2022</v>
      </c>
      <c r="M307" s="77">
        <v>2023</v>
      </c>
      <c r="N307" s="77">
        <v>2024</v>
      </c>
      <c r="O307" s="73"/>
      <c r="P307" s="77" t="s">
        <v>28</v>
      </c>
      <c r="Q307" s="77">
        <v>2013</v>
      </c>
      <c r="R307" s="77">
        <v>2014</v>
      </c>
      <c r="S307" s="77">
        <v>2015</v>
      </c>
      <c r="T307" s="77">
        <v>2016</v>
      </c>
      <c r="U307" s="77">
        <v>2017</v>
      </c>
      <c r="V307" s="77">
        <v>2018</v>
      </c>
      <c r="W307" s="77">
        <v>2019</v>
      </c>
      <c r="X307" s="77">
        <v>2020</v>
      </c>
      <c r="Y307" s="77">
        <v>2021</v>
      </c>
      <c r="Z307" s="77">
        <v>2022</v>
      </c>
      <c r="AA307" s="77">
        <v>2023</v>
      </c>
      <c r="AB307" s="77">
        <v>2024</v>
      </c>
      <c r="AC307" s="73"/>
      <c r="AD307" s="77" t="s">
        <v>28</v>
      </c>
      <c r="AE307" s="77">
        <v>2013</v>
      </c>
      <c r="AF307" s="77">
        <v>2014</v>
      </c>
      <c r="AG307" s="77">
        <v>2015</v>
      </c>
      <c r="AH307" s="77">
        <v>2016</v>
      </c>
      <c r="AI307" s="77">
        <v>2017</v>
      </c>
      <c r="AJ307" s="77">
        <v>2018</v>
      </c>
      <c r="AK307" s="77">
        <v>2019</v>
      </c>
      <c r="AL307" s="77">
        <v>2020</v>
      </c>
      <c r="AM307" s="77">
        <v>2021</v>
      </c>
      <c r="AN307" s="77">
        <v>2022</v>
      </c>
      <c r="AO307" s="77">
        <v>2023</v>
      </c>
      <c r="AP307" s="77">
        <v>2024</v>
      </c>
      <c r="AQ307" s="73"/>
      <c r="AR307" s="73"/>
      <c r="AS307" s="73"/>
      <c r="AT307" s="73"/>
      <c r="AU307" s="73"/>
      <c r="AV307" s="73"/>
      <c r="AW307" s="73"/>
      <c r="AX307" s="73"/>
      <c r="AY307" s="73"/>
      <c r="AZ307" s="73"/>
      <c r="BA307" s="73"/>
      <c r="BB307" s="73"/>
      <c r="BC307" s="73"/>
    </row>
    <row r="308" spans="1:55" x14ac:dyDescent="0.25">
      <c r="A308" s="72"/>
      <c r="B308" s="79" t="s">
        <v>9</v>
      </c>
      <c r="C308" s="80">
        <v>818343.61182273179</v>
      </c>
      <c r="D308" s="80">
        <v>785695.81662037759</v>
      </c>
      <c r="E308" s="80">
        <v>794861.70894178678</v>
      </c>
      <c r="F308" s="80">
        <v>831319.07793849125</v>
      </c>
      <c r="G308" s="80">
        <v>825414.00736484164</v>
      </c>
      <c r="H308" s="80">
        <v>821780.81458212435</v>
      </c>
      <c r="I308" s="80">
        <v>852838.40539622679</v>
      </c>
      <c r="J308" s="80">
        <v>887407.06618979736</v>
      </c>
      <c r="K308" s="80">
        <v>1039201.5370199839</v>
      </c>
      <c r="L308" s="80">
        <v>1016052.6380419999</v>
      </c>
      <c r="M308" s="80">
        <v>1050743.4220000003</v>
      </c>
      <c r="N308" s="80">
        <v>0</v>
      </c>
      <c r="O308" s="73"/>
      <c r="P308" s="79" t="s">
        <v>9</v>
      </c>
      <c r="Q308" s="80">
        <v>823685.63842195028</v>
      </c>
      <c r="R308" s="80">
        <v>847180.57389523159</v>
      </c>
      <c r="S308" s="80">
        <v>796426.92923758994</v>
      </c>
      <c r="T308" s="80">
        <v>856741.82653827779</v>
      </c>
      <c r="U308" s="80">
        <v>837202.33781560778</v>
      </c>
      <c r="V308" s="80">
        <v>833367.16439668322</v>
      </c>
      <c r="W308" s="80">
        <v>834849.55096447584</v>
      </c>
      <c r="X308" s="80">
        <v>836006.41842835932</v>
      </c>
      <c r="Y308" s="80">
        <v>1051545.3486469358</v>
      </c>
      <c r="Z308" s="80">
        <v>1079349.9940079998</v>
      </c>
      <c r="AA308" s="80">
        <v>991556.78</v>
      </c>
      <c r="AB308" s="80">
        <v>1076897</v>
      </c>
      <c r="AC308" s="73"/>
      <c r="AD308" s="79" t="s">
        <v>9</v>
      </c>
      <c r="AE308" s="80">
        <v>6708</v>
      </c>
      <c r="AF308" s="80">
        <v>6463</v>
      </c>
      <c r="AG308" s="80">
        <v>6484</v>
      </c>
      <c r="AH308" s="80">
        <v>6448</v>
      </c>
      <c r="AI308" s="80">
        <v>6311</v>
      </c>
      <c r="AJ308" s="80">
        <v>6227</v>
      </c>
      <c r="AK308" s="80">
        <v>6360</v>
      </c>
      <c r="AL308" s="80">
        <v>6762</v>
      </c>
      <c r="AM308" s="80">
        <v>6594</v>
      </c>
      <c r="AN308" s="80">
        <v>6680</v>
      </c>
      <c r="AO308" s="80">
        <v>6971</v>
      </c>
      <c r="AP308" s="80">
        <v>0</v>
      </c>
      <c r="AQ308" s="73"/>
      <c r="AR308" s="76" t="s">
        <v>153</v>
      </c>
      <c r="AS308" s="76"/>
      <c r="AT308" s="76"/>
      <c r="AU308" s="76"/>
      <c r="AV308" s="76"/>
      <c r="AW308" s="76"/>
      <c r="AX308" s="76"/>
      <c r="AY308" s="76"/>
      <c r="AZ308" s="76"/>
      <c r="BA308" s="76"/>
      <c r="BB308" s="76"/>
      <c r="BC308" s="73"/>
    </row>
    <row r="309" spans="1:55" x14ac:dyDescent="0.25">
      <c r="A309" s="72"/>
      <c r="B309" s="74" t="s">
        <v>10</v>
      </c>
      <c r="C309" s="83">
        <v>589522.42577903392</v>
      </c>
      <c r="D309" s="83">
        <v>545635.04330012843</v>
      </c>
      <c r="E309" s="83">
        <v>567811.47356532339</v>
      </c>
      <c r="F309" s="83">
        <v>610719.17855699884</v>
      </c>
      <c r="G309" s="83">
        <v>598925.30773462937</v>
      </c>
      <c r="H309" s="83">
        <v>563600.68395068578</v>
      </c>
      <c r="I309" s="83">
        <v>589296.14256053499</v>
      </c>
      <c r="J309" s="83">
        <v>591608.45100784022</v>
      </c>
      <c r="K309" s="83">
        <v>718979.58501933189</v>
      </c>
      <c r="L309" s="83">
        <v>720264.39003999985</v>
      </c>
      <c r="M309" s="83">
        <v>722215.41000000015</v>
      </c>
      <c r="N309" s="83">
        <v>0</v>
      </c>
      <c r="O309" s="73"/>
      <c r="P309" s="74" t="s">
        <v>10</v>
      </c>
      <c r="Q309" s="83">
        <v>593514.14743750775</v>
      </c>
      <c r="R309" s="83">
        <v>598851.95875363238</v>
      </c>
      <c r="S309" s="83">
        <v>576136.04780650674</v>
      </c>
      <c r="T309" s="83">
        <v>607644.50236834062</v>
      </c>
      <c r="U309" s="83">
        <v>608117.10986565612</v>
      </c>
      <c r="V309" s="83">
        <v>573065.46659978258</v>
      </c>
      <c r="W309" s="83">
        <v>562793.88240019244</v>
      </c>
      <c r="X309" s="83">
        <v>552219.502569378</v>
      </c>
      <c r="Y309" s="83">
        <v>773489.62767585588</v>
      </c>
      <c r="Z309" s="83">
        <v>786778.56880999974</v>
      </c>
      <c r="AA309" s="83">
        <v>695470.39599999995</v>
      </c>
      <c r="AB309" s="83">
        <v>777378</v>
      </c>
      <c r="AC309" s="73"/>
      <c r="AD309" s="74" t="s">
        <v>10</v>
      </c>
      <c r="AE309" s="83">
        <v>6708</v>
      </c>
      <c r="AF309" s="83">
        <v>6463</v>
      </c>
      <c r="AG309" s="83">
        <v>6484</v>
      </c>
      <c r="AH309" s="83">
        <v>6448</v>
      </c>
      <c r="AI309" s="83">
        <v>6311</v>
      </c>
      <c r="AJ309" s="83">
        <v>6227</v>
      </c>
      <c r="AK309" s="83">
        <v>6360</v>
      </c>
      <c r="AL309" s="83">
        <v>6762</v>
      </c>
      <c r="AM309" s="83">
        <v>6594</v>
      </c>
      <c r="AN309" s="83">
        <v>6680</v>
      </c>
      <c r="AO309" s="83">
        <v>6971</v>
      </c>
      <c r="AP309" s="83">
        <v>0</v>
      </c>
      <c r="AQ309" s="73"/>
      <c r="AR309" s="78"/>
      <c r="AS309" s="78">
        <v>2011</v>
      </c>
      <c r="AT309" s="78">
        <v>2012</v>
      </c>
      <c r="AU309" s="78">
        <v>2013</v>
      </c>
      <c r="AV309" s="78">
        <v>2014</v>
      </c>
      <c r="AW309" s="78">
        <v>2015</v>
      </c>
      <c r="AX309" s="78">
        <v>2016</v>
      </c>
      <c r="AY309" s="78">
        <v>2017</v>
      </c>
      <c r="AZ309" s="78">
        <v>2018</v>
      </c>
      <c r="BA309" s="78">
        <v>2019</v>
      </c>
      <c r="BB309" s="78">
        <v>2020</v>
      </c>
      <c r="BC309" s="73"/>
    </row>
    <row r="310" spans="1:55" x14ac:dyDescent="0.25">
      <c r="A310" s="72"/>
      <c r="B310" s="79" t="s">
        <v>11</v>
      </c>
      <c r="C310" s="84">
        <v>228821.18604369785</v>
      </c>
      <c r="D310" s="84">
        <v>240060.77332024919</v>
      </c>
      <c r="E310" s="84">
        <v>227050.23537646342</v>
      </c>
      <c r="F310" s="84">
        <v>220599.89938149235</v>
      </c>
      <c r="G310" s="84">
        <v>226488.69963021227</v>
      </c>
      <c r="H310" s="84">
        <v>258180.13063143863</v>
      </c>
      <c r="I310" s="84">
        <v>263542.26283569186</v>
      </c>
      <c r="J310" s="84">
        <v>295798.61518195714</v>
      </c>
      <c r="K310" s="84">
        <v>320221.95200065197</v>
      </c>
      <c r="L310" s="84">
        <v>295788.24800200004</v>
      </c>
      <c r="M310" s="84">
        <v>328528.01199999999</v>
      </c>
      <c r="N310" s="84">
        <v>0</v>
      </c>
      <c r="O310" s="73"/>
      <c r="P310" s="79" t="s">
        <v>11</v>
      </c>
      <c r="Q310" s="84">
        <v>230171.49098444253</v>
      </c>
      <c r="R310" s="84">
        <v>248328.61514159915</v>
      </c>
      <c r="S310" s="84">
        <v>220290.88143108319</v>
      </c>
      <c r="T310" s="84">
        <v>249097.3241699372</v>
      </c>
      <c r="U310" s="84">
        <v>229085.22794995163</v>
      </c>
      <c r="V310" s="84">
        <v>260301.69779690064</v>
      </c>
      <c r="W310" s="84">
        <v>272055.66856428335</v>
      </c>
      <c r="X310" s="84">
        <v>283786.91585898137</v>
      </c>
      <c r="Y310" s="84">
        <v>278055.72097107995</v>
      </c>
      <c r="Z310" s="84">
        <v>292571.42519800004</v>
      </c>
      <c r="AA310" s="84">
        <v>296086.38400000002</v>
      </c>
      <c r="AB310" s="84">
        <v>299519</v>
      </c>
      <c r="AC310" s="73"/>
      <c r="AD310" s="79" t="s">
        <v>11</v>
      </c>
      <c r="AE310" s="84">
        <v>6708</v>
      </c>
      <c r="AF310" s="84">
        <v>6463</v>
      </c>
      <c r="AG310" s="84">
        <v>6484</v>
      </c>
      <c r="AH310" s="84">
        <v>6448</v>
      </c>
      <c r="AI310" s="84">
        <v>6311</v>
      </c>
      <c r="AJ310" s="84">
        <v>6227</v>
      </c>
      <c r="AK310" s="84">
        <v>6360</v>
      </c>
      <c r="AL310" s="84">
        <v>6762</v>
      </c>
      <c r="AM310" s="84">
        <v>6594</v>
      </c>
      <c r="AN310" s="84">
        <v>6680</v>
      </c>
      <c r="AO310" s="84">
        <v>6971</v>
      </c>
      <c r="AP310" s="84">
        <v>0</v>
      </c>
      <c r="AQ310" s="73"/>
      <c r="AR310" s="81" t="s">
        <v>111</v>
      </c>
      <c r="AS310" s="82">
        <v>757263.58708757651</v>
      </c>
      <c r="AT310" s="82">
        <v>758873.2573869651</v>
      </c>
      <c r="AU310" s="82">
        <v>729349.88290502864</v>
      </c>
      <c r="AV310" s="82">
        <v>646259.3773238149</v>
      </c>
      <c r="AW310" s="82">
        <v>543480.93718581076</v>
      </c>
      <c r="AX310" s="82">
        <v>344819.25837540854</v>
      </c>
      <c r="AY310" s="82">
        <v>303896.271900672</v>
      </c>
      <c r="AZ310" s="82">
        <v>298527.93446400005</v>
      </c>
      <c r="BA310" s="82">
        <v>270699.52000000002</v>
      </c>
      <c r="BB310" s="82">
        <v>0</v>
      </c>
      <c r="BC310" s="73"/>
    </row>
    <row r="311" spans="1:55" x14ac:dyDescent="0.25">
      <c r="A311" s="72"/>
      <c r="B311" s="74" t="s">
        <v>0</v>
      </c>
      <c r="C311" s="83">
        <v>195162.30122741984</v>
      </c>
      <c r="D311" s="83">
        <v>178234.70831893847</v>
      </c>
      <c r="E311" s="83">
        <v>177441.8195665282</v>
      </c>
      <c r="F311" s="83">
        <v>201044.24823299615</v>
      </c>
      <c r="G311" s="83">
        <v>181275.67699163326</v>
      </c>
      <c r="H311" s="83">
        <v>150147.18630823347</v>
      </c>
      <c r="I311" s="83">
        <v>158644.59106914824</v>
      </c>
      <c r="J311" s="83">
        <v>154888.64669259608</v>
      </c>
      <c r="K311" s="83">
        <v>140765.57082808996</v>
      </c>
      <c r="L311" s="83">
        <v>114229.313562</v>
      </c>
      <c r="M311" s="83">
        <v>105532.71800000001</v>
      </c>
      <c r="N311" s="83">
        <v>0</v>
      </c>
      <c r="O311" s="73"/>
      <c r="P311" s="74" t="s">
        <v>0</v>
      </c>
      <c r="Q311" s="83">
        <v>189388.71516683334</v>
      </c>
      <c r="R311" s="83">
        <v>191756.56636768451</v>
      </c>
      <c r="S311" s="83">
        <v>174646.45296204006</v>
      </c>
      <c r="T311" s="83">
        <v>198025.44687660038</v>
      </c>
      <c r="U311" s="83">
        <v>185514.60400311722</v>
      </c>
      <c r="V311" s="83">
        <v>171709.72750818406</v>
      </c>
      <c r="W311" s="83">
        <v>165842.41960908085</v>
      </c>
      <c r="X311" s="83">
        <v>159503.69753943387</v>
      </c>
      <c r="Y311" s="83">
        <v>166007.05477530198</v>
      </c>
      <c r="Z311" s="83">
        <v>147691.33360799999</v>
      </c>
      <c r="AA311" s="83">
        <v>121511.788</v>
      </c>
      <c r="AB311" s="83">
        <v>123543</v>
      </c>
      <c r="AC311" s="73"/>
      <c r="AD311" s="74" t="s">
        <v>0</v>
      </c>
      <c r="AE311" s="83">
        <v>1711</v>
      </c>
      <c r="AF311" s="83">
        <v>1684</v>
      </c>
      <c r="AG311" s="83">
        <v>1677</v>
      </c>
      <c r="AH311" s="83">
        <v>1671</v>
      </c>
      <c r="AI311" s="83">
        <v>1511</v>
      </c>
      <c r="AJ311" s="83">
        <v>1380</v>
      </c>
      <c r="AK311" s="83">
        <v>1325</v>
      </c>
      <c r="AL311" s="83">
        <v>1332</v>
      </c>
      <c r="AM311" s="83">
        <v>1184</v>
      </c>
      <c r="AN311" s="83">
        <v>1051</v>
      </c>
      <c r="AO311" s="83">
        <v>975</v>
      </c>
      <c r="AP311" s="83">
        <v>0</v>
      </c>
      <c r="AQ311" s="73"/>
      <c r="AR311" s="81" t="s">
        <v>13</v>
      </c>
      <c r="AS311" s="82">
        <v>897.18229582756874</v>
      </c>
      <c r="AT311" s="82">
        <v>4443.0319756379286</v>
      </c>
      <c r="AU311" s="82">
        <v>3597.6874924128783</v>
      </c>
      <c r="AV311" s="82">
        <v>2259.2346508666587</v>
      </c>
      <c r="AW311" s="82">
        <v>1040.9883411001649</v>
      </c>
      <c r="AX311" s="82">
        <v>2310.1541198346235</v>
      </c>
      <c r="AY311" s="82">
        <v>1824.0021596159997</v>
      </c>
      <c r="AZ311" s="82">
        <v>1560.029184</v>
      </c>
      <c r="BA311" s="82">
        <v>1680.384</v>
      </c>
      <c r="BB311" s="82">
        <v>0</v>
      </c>
      <c r="BC311" s="73"/>
    </row>
    <row r="312" spans="1:55" x14ac:dyDescent="0.25">
      <c r="A312" s="72"/>
      <c r="B312" s="74" t="s">
        <v>158</v>
      </c>
      <c r="C312" s="83">
        <v>162609.75291055359</v>
      </c>
      <c r="D312" s="83">
        <v>135469.11553888276</v>
      </c>
      <c r="E312" s="83">
        <v>127768.71366427436</v>
      </c>
      <c r="F312" s="83">
        <v>107854.63056816832</v>
      </c>
      <c r="G312" s="83">
        <v>109901.59789124987</v>
      </c>
      <c r="H312" s="83">
        <v>106088.82366333369</v>
      </c>
      <c r="I312" s="83">
        <v>113906.16260089677</v>
      </c>
      <c r="J312" s="83">
        <v>143499.69310752337</v>
      </c>
      <c r="K312" s="83">
        <v>110900.12240746398</v>
      </c>
      <c r="L312" s="83">
        <v>81786.061084000001</v>
      </c>
      <c r="M312" s="83">
        <v>84990.73</v>
      </c>
      <c r="N312" s="83">
        <v>0</v>
      </c>
      <c r="O312" s="73"/>
      <c r="P312" s="74" t="s">
        <v>158</v>
      </c>
      <c r="Q312" s="83">
        <v>168123.60237201909</v>
      </c>
      <c r="R312" s="83">
        <v>141802.8391048827</v>
      </c>
      <c r="S312" s="83">
        <v>133580.47642668584</v>
      </c>
      <c r="T312" s="83">
        <v>126718.83816940732</v>
      </c>
      <c r="U312" s="83">
        <v>101260.24609992928</v>
      </c>
      <c r="V312" s="83">
        <v>102508.49738081398</v>
      </c>
      <c r="W312" s="83">
        <v>103710.61089633156</v>
      </c>
      <c r="X312" s="83">
        <v>100943.1568887005</v>
      </c>
      <c r="Y312" s="83">
        <v>153995.33890270398</v>
      </c>
      <c r="Z312" s="83">
        <v>119508.28458399999</v>
      </c>
      <c r="AA312" s="83">
        <v>73572.494000000006</v>
      </c>
      <c r="AB312" s="83">
        <v>97148</v>
      </c>
      <c r="AC312" s="73"/>
      <c r="AD312" s="74" t="s">
        <v>158</v>
      </c>
      <c r="AE312" s="83">
        <v>1031</v>
      </c>
      <c r="AF312" s="83">
        <v>836</v>
      </c>
      <c r="AG312" s="83">
        <v>770</v>
      </c>
      <c r="AH312" s="83">
        <v>684</v>
      </c>
      <c r="AI312" s="83">
        <v>697</v>
      </c>
      <c r="AJ312" s="83">
        <v>701</v>
      </c>
      <c r="AK312" s="83">
        <v>737</v>
      </c>
      <c r="AL312" s="83">
        <v>958</v>
      </c>
      <c r="AM312" s="83">
        <v>751</v>
      </c>
      <c r="AN312" s="83">
        <v>465</v>
      </c>
      <c r="AO312" s="83">
        <v>586</v>
      </c>
      <c r="AP312" s="83">
        <v>0</v>
      </c>
      <c r="AQ312" s="73"/>
      <c r="AR312" s="81" t="s">
        <v>14</v>
      </c>
      <c r="AS312" s="82">
        <v>405.70258855251814</v>
      </c>
      <c r="AT312" s="82">
        <v>276.20377122437071</v>
      </c>
      <c r="AU312" s="82">
        <v>1775.3074728915885</v>
      </c>
      <c r="AV312" s="82">
        <v>820.13312668447224</v>
      </c>
      <c r="AW312" s="82">
        <v>1083.4999068623706</v>
      </c>
      <c r="AX312" s="82">
        <v>80.624271283199988</v>
      </c>
      <c r="AY312" s="82">
        <v>97.055059967999995</v>
      </c>
      <c r="AZ312" s="82">
        <v>919.563264</v>
      </c>
      <c r="BA312" s="82">
        <v>849.92000000000007</v>
      </c>
      <c r="BB312" s="82">
        <v>0</v>
      </c>
      <c r="BC312" s="73"/>
    </row>
    <row r="313" spans="1:55" x14ac:dyDescent="0.25">
      <c r="A313" s="72"/>
      <c r="B313" s="74" t="s">
        <v>159</v>
      </c>
      <c r="C313" s="83">
        <v>17526.682813825715</v>
      </c>
      <c r="D313" s="83">
        <v>16692.669152753664</v>
      </c>
      <c r="E313" s="83">
        <v>14858.090996916551</v>
      </c>
      <c r="F313" s="83">
        <v>19645.49499800961</v>
      </c>
      <c r="G313" s="83">
        <v>17368.104074035731</v>
      </c>
      <c r="H313" s="83">
        <v>14334.910137388242</v>
      </c>
      <c r="I313" s="83">
        <v>12269.87826085346</v>
      </c>
      <c r="J313" s="83">
        <v>9167.2660876890568</v>
      </c>
      <c r="K313" s="83">
        <v>7018.1431675939994</v>
      </c>
      <c r="L313" s="83">
        <v>3128.0016820000001</v>
      </c>
      <c r="M313" s="83">
        <v>1911.028</v>
      </c>
      <c r="N313" s="83">
        <v>0</v>
      </c>
      <c r="O313" s="73"/>
      <c r="P313" s="74" t="s">
        <v>159</v>
      </c>
      <c r="Q313" s="83">
        <v>29736.30527826391</v>
      </c>
      <c r="R313" s="83">
        <v>19921.732741623924</v>
      </c>
      <c r="S313" s="83">
        <v>19092.097095681143</v>
      </c>
      <c r="T313" s="83">
        <v>20376.90915567155</v>
      </c>
      <c r="U313" s="83">
        <v>20972.004810887589</v>
      </c>
      <c r="V313" s="83">
        <v>15835.298251170378</v>
      </c>
      <c r="W313" s="83">
        <v>13749.187983334845</v>
      </c>
      <c r="X313" s="83">
        <v>8917.0457281352446</v>
      </c>
      <c r="Y313" s="83">
        <v>6906.7090440399998</v>
      </c>
      <c r="Z313" s="83">
        <v>6326.632208</v>
      </c>
      <c r="AA313" s="83">
        <v>4597.3040000000001</v>
      </c>
      <c r="AB313" s="83">
        <v>2080</v>
      </c>
      <c r="AC313" s="73"/>
      <c r="AD313" s="74" t="s">
        <v>159</v>
      </c>
      <c r="AE313" s="83">
        <v>0</v>
      </c>
      <c r="AF313" s="83">
        <v>0</v>
      </c>
      <c r="AG313" s="83">
        <v>0</v>
      </c>
      <c r="AH313" s="83">
        <v>0</v>
      </c>
      <c r="AI313" s="83">
        <v>0</v>
      </c>
      <c r="AJ313" s="83">
        <v>0</v>
      </c>
      <c r="AK313" s="83">
        <v>0</v>
      </c>
      <c r="AL313" s="83">
        <v>0</v>
      </c>
      <c r="AM313" s="83">
        <v>0</v>
      </c>
      <c r="AN313" s="83">
        <v>0</v>
      </c>
      <c r="AO313" s="83">
        <v>0</v>
      </c>
      <c r="AP313" s="83">
        <v>0</v>
      </c>
      <c r="AQ313" s="73"/>
      <c r="AR313" s="81" t="s">
        <v>15</v>
      </c>
      <c r="AS313" s="82">
        <v>1713.2240739446338</v>
      </c>
      <c r="AT313" s="82">
        <v>1053.8758647946274</v>
      </c>
      <c r="AU313" s="82">
        <v>1736.0803507001708</v>
      </c>
      <c r="AV313" s="82">
        <v>3667.3877551739602</v>
      </c>
      <c r="AW313" s="82">
        <v>5094.8476505781891</v>
      </c>
      <c r="AX313" s="82">
        <v>-5.3749514188799994</v>
      </c>
      <c r="AY313" s="82">
        <v>27.428603903999996</v>
      </c>
      <c r="AZ313" s="82">
        <v>-10.414079999999998</v>
      </c>
      <c r="BA313" s="82">
        <v>-36.864000000000004</v>
      </c>
      <c r="BB313" s="82">
        <v>0</v>
      </c>
      <c r="BC313" s="73"/>
    </row>
    <row r="314" spans="1:55" x14ac:dyDescent="0.25">
      <c r="A314" s="72"/>
      <c r="B314" s="74" t="s">
        <v>1</v>
      </c>
      <c r="C314" s="83">
        <v>43158.32387485548</v>
      </c>
      <c r="D314" s="83">
        <v>24532.318185478656</v>
      </c>
      <c r="E314" s="83">
        <v>18922.247568247731</v>
      </c>
      <c r="F314" s="83">
        <v>19112.193430356874</v>
      </c>
      <c r="G314" s="83">
        <v>20246.866293611569</v>
      </c>
      <c r="H314" s="83">
        <v>20954.850873466447</v>
      </c>
      <c r="I314" s="83">
        <v>21730.234300280696</v>
      </c>
      <c r="J314" s="83">
        <v>22840.742776132007</v>
      </c>
      <c r="K314" s="83">
        <v>21588.430649317994</v>
      </c>
      <c r="L314" s="83">
        <v>18958.493943999998</v>
      </c>
      <c r="M314" s="83">
        <v>19814.672000000002</v>
      </c>
      <c r="N314" s="83">
        <v>0</v>
      </c>
      <c r="O314" s="73"/>
      <c r="P314" s="74" t="s">
        <v>1</v>
      </c>
      <c r="Q314" s="83">
        <v>40273.376720176333</v>
      </c>
      <c r="R314" s="83">
        <v>25837.568778503104</v>
      </c>
      <c r="S314" s="83">
        <v>14874.461302498639</v>
      </c>
      <c r="T314" s="83">
        <v>17992.776275297347</v>
      </c>
      <c r="U314" s="83">
        <v>18931.227551009888</v>
      </c>
      <c r="V314" s="83">
        <v>19525.046002733652</v>
      </c>
      <c r="W314" s="83">
        <v>21947.705864058684</v>
      </c>
      <c r="X314" s="83">
        <v>23145.944290924104</v>
      </c>
      <c r="Y314" s="83">
        <v>20370.378447301999</v>
      </c>
      <c r="Z314" s="83">
        <v>22160.334871999999</v>
      </c>
      <c r="AA314" s="83">
        <v>23335.59</v>
      </c>
      <c r="AB314" s="83">
        <v>21333</v>
      </c>
      <c r="AC314" s="73"/>
      <c r="AD314" s="74" t="s">
        <v>1</v>
      </c>
      <c r="AE314" s="83">
        <v>223</v>
      </c>
      <c r="AF314" s="83">
        <v>140</v>
      </c>
      <c r="AG314" s="83">
        <v>109</v>
      </c>
      <c r="AH314" s="83">
        <v>113</v>
      </c>
      <c r="AI314" s="83">
        <v>124</v>
      </c>
      <c r="AJ314" s="83">
        <v>129</v>
      </c>
      <c r="AK314" s="83">
        <v>128</v>
      </c>
      <c r="AL314" s="83">
        <v>144</v>
      </c>
      <c r="AM314" s="83">
        <v>133</v>
      </c>
      <c r="AN314" s="83">
        <v>116</v>
      </c>
      <c r="AO314" s="83">
        <v>116</v>
      </c>
      <c r="AP314" s="83">
        <v>0</v>
      </c>
      <c r="AQ314" s="73"/>
      <c r="AR314" s="81" t="s">
        <v>16</v>
      </c>
      <c r="AS314" s="82">
        <v>5036.5078493162609</v>
      </c>
      <c r="AT314" s="82">
        <v>8263.4734833520724</v>
      </c>
      <c r="AU314" s="82">
        <v>8888.8658885752448</v>
      </c>
      <c r="AV314" s="82">
        <v>6845.1272958988366</v>
      </c>
      <c r="AW314" s="82">
        <v>2714.1999678946709</v>
      </c>
      <c r="AX314" s="82">
        <v>3086.2971047208948</v>
      </c>
      <c r="AY314" s="82">
        <v>2924.3111546879995</v>
      </c>
      <c r="AZ314" s="82">
        <v>2326.5054719999998</v>
      </c>
      <c r="BA314" s="82">
        <v>1117.184</v>
      </c>
      <c r="BB314" s="82">
        <v>0</v>
      </c>
      <c r="BC314" s="73"/>
    </row>
    <row r="315" spans="1:55" x14ac:dyDescent="0.25">
      <c r="A315" s="72"/>
      <c r="B315" s="74" t="s">
        <v>2</v>
      </c>
      <c r="C315" s="83">
        <v>268028.64781180816</v>
      </c>
      <c r="D315" s="83">
        <v>262823.61056988378</v>
      </c>
      <c r="E315" s="83">
        <v>259541.76229992756</v>
      </c>
      <c r="F315" s="83">
        <v>253795.37129078523</v>
      </c>
      <c r="G315" s="83">
        <v>257613.82162077655</v>
      </c>
      <c r="H315" s="83">
        <v>267902.36188038945</v>
      </c>
      <c r="I315" s="83">
        <v>278388.75607537635</v>
      </c>
      <c r="J315" s="83">
        <v>294709.09065672499</v>
      </c>
      <c r="K315" s="83">
        <v>311004.91568213596</v>
      </c>
      <c r="L315" s="83">
        <v>351595.736102</v>
      </c>
      <c r="M315" s="83">
        <v>379830.88199999998</v>
      </c>
      <c r="N315" s="83">
        <v>0</v>
      </c>
      <c r="O315" s="73"/>
      <c r="P315" s="74" t="s">
        <v>2</v>
      </c>
      <c r="Q315" s="83">
        <v>288358.30838863674</v>
      </c>
      <c r="R315" s="83">
        <v>288827.42107955209</v>
      </c>
      <c r="S315" s="83">
        <v>264338.44440394087</v>
      </c>
      <c r="T315" s="83">
        <v>257021.82777030487</v>
      </c>
      <c r="U315" s="83">
        <v>255758.56956634228</v>
      </c>
      <c r="V315" s="83">
        <v>246154.1181447719</v>
      </c>
      <c r="W315" s="83">
        <v>273943.28057606617</v>
      </c>
      <c r="X315" s="83">
        <v>269591.67922797106</v>
      </c>
      <c r="Y315" s="83">
        <v>293211.86508257798</v>
      </c>
      <c r="Z315" s="83">
        <v>327100.36884199997</v>
      </c>
      <c r="AA315" s="83">
        <v>332697.054</v>
      </c>
      <c r="AB315" s="83">
        <v>375710</v>
      </c>
      <c r="AC315" s="73"/>
      <c r="AD315" s="74" t="s">
        <v>2</v>
      </c>
      <c r="AE315" s="83">
        <v>2254</v>
      </c>
      <c r="AF315" s="83">
        <v>2151</v>
      </c>
      <c r="AG315" s="83">
        <v>2081</v>
      </c>
      <c r="AH315" s="83">
        <v>2022</v>
      </c>
      <c r="AI315" s="83">
        <v>1966</v>
      </c>
      <c r="AJ315" s="83">
        <v>1982</v>
      </c>
      <c r="AK315" s="83">
        <v>1996</v>
      </c>
      <c r="AL315" s="83">
        <v>2080</v>
      </c>
      <c r="AM315" s="83">
        <v>2227</v>
      </c>
      <c r="AN315" s="83">
        <v>2387</v>
      </c>
      <c r="AO315" s="83">
        <v>2573</v>
      </c>
      <c r="AP315" s="83">
        <v>0</v>
      </c>
      <c r="AQ315" s="73"/>
      <c r="AR315" s="81" t="s">
        <v>17</v>
      </c>
      <c r="AS315" s="82">
        <v>2616.2021210372382</v>
      </c>
      <c r="AT315" s="82">
        <v>1324.419722674236</v>
      </c>
      <c r="AU315" s="82">
        <v>1260.8717847241394</v>
      </c>
      <c r="AV315" s="82">
        <v>3767.9701197673385</v>
      </c>
      <c r="AW315" s="82">
        <v>4817.9774530499781</v>
      </c>
      <c r="AX315" s="82">
        <v>38.699650215935996</v>
      </c>
      <c r="AY315" s="82">
        <v>0</v>
      </c>
      <c r="AZ315" s="82">
        <v>0</v>
      </c>
      <c r="BA315" s="82">
        <v>54.271999999999998</v>
      </c>
      <c r="BB315" s="82">
        <v>0</v>
      </c>
      <c r="BC315" s="73"/>
    </row>
    <row r="316" spans="1:55" x14ac:dyDescent="0.25">
      <c r="A316" s="72"/>
      <c r="B316" s="74" t="s">
        <v>156</v>
      </c>
      <c r="C316" s="83">
        <v>0</v>
      </c>
      <c r="D316" s="83">
        <v>0</v>
      </c>
      <c r="E316" s="83">
        <v>0</v>
      </c>
      <c r="F316" s="83">
        <v>0</v>
      </c>
      <c r="G316" s="83">
        <v>0</v>
      </c>
      <c r="H316" s="83">
        <v>0</v>
      </c>
      <c r="I316" s="83">
        <v>0</v>
      </c>
      <c r="J316" s="83">
        <v>3870.000090139481</v>
      </c>
      <c r="K316" s="83">
        <v>18484.824812116</v>
      </c>
      <c r="L316" s="83">
        <v>39007.454433999999</v>
      </c>
      <c r="M316" s="83">
        <v>50985.060000000005</v>
      </c>
      <c r="N316" s="83">
        <v>0</v>
      </c>
      <c r="O316" s="73"/>
      <c r="P316" s="74" t="s">
        <v>156</v>
      </c>
      <c r="Q316" s="83">
        <v>0</v>
      </c>
      <c r="R316" s="83">
        <v>0</v>
      </c>
      <c r="S316" s="83">
        <v>0</v>
      </c>
      <c r="T316" s="83">
        <v>0</v>
      </c>
      <c r="U316" s="83">
        <v>0</v>
      </c>
      <c r="V316" s="83">
        <v>0</v>
      </c>
      <c r="W316" s="83">
        <v>0</v>
      </c>
      <c r="X316" s="83">
        <v>0</v>
      </c>
      <c r="Y316" s="83">
        <v>21602.773655319997</v>
      </c>
      <c r="Z316" s="83">
        <v>16194.337822</v>
      </c>
      <c r="AA316" s="83">
        <v>31373.578000000001</v>
      </c>
      <c r="AB316" s="83">
        <v>65396</v>
      </c>
      <c r="AC316" s="73"/>
      <c r="AD316" s="74" t="s">
        <v>156</v>
      </c>
      <c r="AE316" s="83">
        <v>0</v>
      </c>
      <c r="AF316" s="83">
        <v>0</v>
      </c>
      <c r="AG316" s="83">
        <v>0</v>
      </c>
      <c r="AH316" s="83">
        <v>0</v>
      </c>
      <c r="AI316" s="83">
        <v>0</v>
      </c>
      <c r="AJ316" s="83">
        <v>0</v>
      </c>
      <c r="AK316" s="83">
        <v>0</v>
      </c>
      <c r="AL316" s="83">
        <v>25</v>
      </c>
      <c r="AM316" s="83">
        <v>121</v>
      </c>
      <c r="AN316" s="83">
        <v>226</v>
      </c>
      <c r="AO316" s="83">
        <v>317</v>
      </c>
      <c r="AP316" s="83">
        <v>0</v>
      </c>
      <c r="AQ316" s="73"/>
      <c r="AR316" s="81" t="s">
        <v>18</v>
      </c>
      <c r="AS316" s="82">
        <v>35135.003318901079</v>
      </c>
      <c r="AT316" s="82">
        <v>10031.630412255627</v>
      </c>
      <c r="AU316" s="82">
        <v>7101.2298915663541</v>
      </c>
      <c r="AV316" s="82">
        <v>4620.1569670365143</v>
      </c>
      <c r="AW316" s="82">
        <v>1523.8761265529115</v>
      </c>
      <c r="AX316" s="82">
        <v>2432.7030121850871</v>
      </c>
      <c r="AY316" s="82">
        <v>2861.0143764479994</v>
      </c>
      <c r="AZ316" s="82">
        <v>3197.1225599999998</v>
      </c>
      <c r="BA316" s="82">
        <v>1602.56</v>
      </c>
      <c r="BB316" s="82">
        <v>0</v>
      </c>
      <c r="BC316" s="73"/>
    </row>
    <row r="317" spans="1:55" x14ac:dyDescent="0.25">
      <c r="A317" s="72"/>
      <c r="B317" s="74" t="s">
        <v>3</v>
      </c>
      <c r="C317" s="83">
        <v>319.7431995924706</v>
      </c>
      <c r="D317" s="83">
        <v>7012.8833630322097</v>
      </c>
      <c r="E317" s="83">
        <v>18945.372906988217</v>
      </c>
      <c r="F317" s="83">
        <v>25690.059558859673</v>
      </c>
      <c r="G317" s="83">
        <v>29260.56422741256</v>
      </c>
      <c r="H317" s="83">
        <v>38956.019775439439</v>
      </c>
      <c r="I317" s="83">
        <v>49386.168529245893</v>
      </c>
      <c r="J317" s="83">
        <v>52344.303915629673</v>
      </c>
      <c r="K317" s="83">
        <v>45975.954085334</v>
      </c>
      <c r="L317" s="83">
        <v>33213.748958000004</v>
      </c>
      <c r="M317" s="83">
        <v>23215.760000000002</v>
      </c>
      <c r="N317" s="83">
        <v>0</v>
      </c>
      <c r="O317" s="73"/>
      <c r="P317" s="74" t="s">
        <v>3</v>
      </c>
      <c r="Q317" s="83">
        <v>0</v>
      </c>
      <c r="R317" s="83">
        <v>11086.607982411108</v>
      </c>
      <c r="S317" s="83">
        <v>37090.974230483123</v>
      </c>
      <c r="T317" s="83">
        <v>37930.308796174184</v>
      </c>
      <c r="U317" s="83">
        <v>24077.048884213793</v>
      </c>
      <c r="V317" s="83">
        <v>37160.275092719319</v>
      </c>
      <c r="W317" s="83">
        <v>29053.377684535415</v>
      </c>
      <c r="X317" s="83">
        <v>37795.617000944716</v>
      </c>
      <c r="Y317" s="83">
        <v>56443.038542331997</v>
      </c>
      <c r="Z317" s="83">
        <v>44314.248939999998</v>
      </c>
      <c r="AA317" s="83">
        <v>45486.425999999992</v>
      </c>
      <c r="AB317" s="83">
        <v>28271</v>
      </c>
      <c r="AC317" s="73"/>
      <c r="AD317" s="74" t="s">
        <v>3</v>
      </c>
      <c r="AE317" s="83">
        <v>3</v>
      </c>
      <c r="AF317" s="83">
        <v>61</v>
      </c>
      <c r="AG317" s="83">
        <v>164</v>
      </c>
      <c r="AH317" s="83">
        <v>186</v>
      </c>
      <c r="AI317" s="83">
        <v>210</v>
      </c>
      <c r="AJ317" s="83">
        <v>278</v>
      </c>
      <c r="AK317" s="83">
        <v>357</v>
      </c>
      <c r="AL317" s="83">
        <v>372</v>
      </c>
      <c r="AM317" s="83">
        <v>324</v>
      </c>
      <c r="AN317" s="83">
        <v>251</v>
      </c>
      <c r="AO317" s="83">
        <v>171</v>
      </c>
      <c r="AP317" s="83">
        <v>0</v>
      </c>
      <c r="AQ317" s="73"/>
      <c r="AR317" s="81" t="s">
        <v>19</v>
      </c>
      <c r="AS317" s="82">
        <v>5128.0807193038299</v>
      </c>
      <c r="AT317" s="82">
        <v>8778.5255977253855</v>
      </c>
      <c r="AU317" s="82">
        <v>8378.9133000868151</v>
      </c>
      <c r="AV317" s="82">
        <v>5981.8874415314867</v>
      </c>
      <c r="AW317" s="82">
        <v>3475.0479910233776</v>
      </c>
      <c r="AX317" s="82">
        <v>866.44216872345589</v>
      </c>
      <c r="AY317" s="82">
        <v>3538.2899036159997</v>
      </c>
      <c r="AZ317" s="82">
        <v>3723.0335999999998</v>
      </c>
      <c r="BA317" s="82">
        <v>1387.52</v>
      </c>
      <c r="BB317" s="82">
        <v>0</v>
      </c>
      <c r="BC317" s="73"/>
    </row>
    <row r="318" spans="1:55" x14ac:dyDescent="0.25">
      <c r="A318" s="72"/>
      <c r="B318" s="74" t="s">
        <v>4</v>
      </c>
      <c r="C318" s="83">
        <v>0</v>
      </c>
      <c r="D318" s="83">
        <v>2263.8248513471626</v>
      </c>
      <c r="E318" s="83">
        <v>23676.208651745765</v>
      </c>
      <c r="F318" s="83">
        <v>31677.128857295673</v>
      </c>
      <c r="G318" s="83">
        <v>32465.497427225138</v>
      </c>
      <c r="H318" s="83">
        <v>30553.009107040434</v>
      </c>
      <c r="I318" s="83">
        <v>32016.570663962488</v>
      </c>
      <c r="J318" s="83">
        <v>30765.883581192935</v>
      </c>
      <c r="K318" s="83">
        <v>29076.583090516</v>
      </c>
      <c r="L318" s="83">
        <v>32513.881322000001</v>
      </c>
      <c r="M318" s="83">
        <v>30489.962000000007</v>
      </c>
      <c r="N318" s="83">
        <v>0</v>
      </c>
      <c r="O318" s="73"/>
      <c r="P318" s="74" t="s">
        <v>4</v>
      </c>
      <c r="Q318" s="83">
        <v>0</v>
      </c>
      <c r="R318" s="83">
        <v>0</v>
      </c>
      <c r="S318" s="83">
        <v>12107.940515281602</v>
      </c>
      <c r="T318" s="83">
        <v>12321.390776754821</v>
      </c>
      <c r="U318" s="83">
        <v>32418.026533387867</v>
      </c>
      <c r="V318" s="83">
        <v>34006.704167680844</v>
      </c>
      <c r="W318" s="83">
        <v>32220.550301070758</v>
      </c>
      <c r="X318" s="83">
        <v>28411.792485480364</v>
      </c>
      <c r="Y318" s="83">
        <v>28390.325418727993</v>
      </c>
      <c r="Z318" s="83">
        <v>45113.639038000001</v>
      </c>
      <c r="AA318" s="83">
        <v>28929.046000000006</v>
      </c>
      <c r="AB318" s="83">
        <v>30630</v>
      </c>
      <c r="AC318" s="73"/>
      <c r="AD318" s="74" t="s">
        <v>4</v>
      </c>
      <c r="AE318" s="83">
        <v>0</v>
      </c>
      <c r="AF318" s="83">
        <v>19</v>
      </c>
      <c r="AG318" s="83">
        <v>149</v>
      </c>
      <c r="AH318" s="83">
        <v>236</v>
      </c>
      <c r="AI318" s="83">
        <v>239</v>
      </c>
      <c r="AJ318" s="83">
        <v>224</v>
      </c>
      <c r="AK318" s="83">
        <v>238</v>
      </c>
      <c r="AL318" s="83">
        <v>218</v>
      </c>
      <c r="AM318" s="83">
        <v>208</v>
      </c>
      <c r="AN318" s="83">
        <v>263</v>
      </c>
      <c r="AO318" s="83">
        <v>242</v>
      </c>
      <c r="AP318" s="83">
        <v>0</v>
      </c>
      <c r="AQ318" s="73"/>
      <c r="AR318" s="81" t="s">
        <v>20</v>
      </c>
      <c r="AS318" s="82">
        <v>5485.0989972300458</v>
      </c>
      <c r="AT318" s="82">
        <v>6163.6456324454839</v>
      </c>
      <c r="AU318" s="82">
        <v>5453.6907595268121</v>
      </c>
      <c r="AV318" s="82">
        <v>838.92323875136697</v>
      </c>
      <c r="AW318" s="82">
        <v>934.16440662077628</v>
      </c>
      <c r="AX318" s="82">
        <v>0</v>
      </c>
      <c r="AY318" s="82">
        <v>0</v>
      </c>
      <c r="AZ318" s="82">
        <v>0</v>
      </c>
      <c r="BA318" s="82">
        <v>0</v>
      </c>
      <c r="BB318" s="82">
        <v>0</v>
      </c>
      <c r="BC318" s="73"/>
    </row>
    <row r="319" spans="1:55" x14ac:dyDescent="0.25">
      <c r="A319" s="72"/>
      <c r="B319" s="74" t="s">
        <v>6</v>
      </c>
      <c r="C319" s="83">
        <v>5150.9315441198014</v>
      </c>
      <c r="D319" s="83">
        <v>6475.652289711913</v>
      </c>
      <c r="E319" s="83">
        <v>9523.3796302594365</v>
      </c>
      <c r="F319" s="83">
        <v>15787.190791250721</v>
      </c>
      <c r="G319" s="83">
        <v>16257.308716999838</v>
      </c>
      <c r="H319" s="83">
        <v>12286.368139364533</v>
      </c>
      <c r="I319" s="83">
        <v>8241.5091046883608</v>
      </c>
      <c r="J319" s="83">
        <v>7389.9160897821457</v>
      </c>
      <c r="K319" s="83">
        <v>8022.1535877340002</v>
      </c>
      <c r="L319" s="83">
        <v>10156.641794000001</v>
      </c>
      <c r="M319" s="83">
        <v>11991.335999999999</v>
      </c>
      <c r="N319" s="83">
        <v>0</v>
      </c>
      <c r="O319" s="73"/>
      <c r="P319" s="74" t="s">
        <v>6</v>
      </c>
      <c r="Q319" s="83">
        <v>1452.9231104769403</v>
      </c>
      <c r="R319" s="83">
        <v>5293.3243130501996</v>
      </c>
      <c r="S319" s="83">
        <v>6880.3968368402566</v>
      </c>
      <c r="T319" s="83">
        <v>16343.538476614316</v>
      </c>
      <c r="U319" s="83">
        <v>29165.740233519256</v>
      </c>
      <c r="V319" s="83">
        <v>12114.270611006976</v>
      </c>
      <c r="W319" s="83">
        <v>13303.268373064524</v>
      </c>
      <c r="X319" s="83">
        <v>8721.8065238197105</v>
      </c>
      <c r="Y319" s="83">
        <v>5727.2726274140005</v>
      </c>
      <c r="Z319" s="83">
        <v>6771.8079520000001</v>
      </c>
      <c r="AA319" s="83">
        <v>10327.261999999999</v>
      </c>
      <c r="AB319" s="83">
        <v>7796</v>
      </c>
      <c r="AC319" s="73"/>
      <c r="AD319" s="74" t="s">
        <v>6</v>
      </c>
      <c r="AE319" s="83">
        <v>0</v>
      </c>
      <c r="AF319" s="83">
        <v>0</v>
      </c>
      <c r="AG319" s="83">
        <v>9</v>
      </c>
      <c r="AH319" s="83">
        <v>141</v>
      </c>
      <c r="AI319" s="83">
        <v>197</v>
      </c>
      <c r="AJ319" s="83">
        <v>139</v>
      </c>
      <c r="AK319" s="83">
        <v>97</v>
      </c>
      <c r="AL319" s="83">
        <v>82</v>
      </c>
      <c r="AM319" s="83">
        <v>89</v>
      </c>
      <c r="AN319" s="83">
        <v>132</v>
      </c>
      <c r="AO319" s="83">
        <v>154</v>
      </c>
      <c r="AP319" s="83">
        <v>0</v>
      </c>
      <c r="AQ319" s="73"/>
      <c r="AR319" s="81" t="s">
        <v>21</v>
      </c>
      <c r="AS319" s="82">
        <v>0</v>
      </c>
      <c r="AT319" s="82">
        <v>0</v>
      </c>
      <c r="AU319" s="82">
        <v>0</v>
      </c>
      <c r="AV319" s="82">
        <v>0</v>
      </c>
      <c r="AW319" s="82">
        <v>0</v>
      </c>
      <c r="AX319" s="82">
        <v>0</v>
      </c>
      <c r="AY319" s="82">
        <v>0</v>
      </c>
      <c r="AZ319" s="82">
        <v>0</v>
      </c>
      <c r="BA319" s="82">
        <v>0</v>
      </c>
      <c r="BB319" s="82">
        <v>0</v>
      </c>
      <c r="BC319" s="73"/>
    </row>
    <row r="320" spans="1:55" x14ac:dyDescent="0.25">
      <c r="A320" s="72"/>
      <c r="B320" s="74" t="s">
        <v>7</v>
      </c>
      <c r="C320" s="83">
        <v>96443.68451707752</v>
      </c>
      <c r="D320" s="83">
        <v>95846.812032062648</v>
      </c>
      <c r="E320" s="83">
        <v>83287.976583114505</v>
      </c>
      <c r="F320" s="83">
        <v>79589.527450709895</v>
      </c>
      <c r="G320" s="83">
        <v>78834.077059708943</v>
      </c>
      <c r="H320" s="83">
        <v>93826.29335728896</v>
      </c>
      <c r="I320" s="83">
        <v>83214.887886329991</v>
      </c>
      <c r="J320" s="83">
        <v>102389.4978907851</v>
      </c>
      <c r="K320" s="83">
        <v>117842.13731243199</v>
      </c>
      <c r="L320" s="83">
        <v>102071.521188</v>
      </c>
      <c r="M320" s="83">
        <v>110529.10800000001</v>
      </c>
      <c r="N320" s="83">
        <v>0</v>
      </c>
      <c r="O320" s="73"/>
      <c r="P320" s="74" t="s">
        <v>7</v>
      </c>
      <c r="Q320" s="83">
        <v>109494.71340126522</v>
      </c>
      <c r="R320" s="83">
        <v>103391.37273574817</v>
      </c>
      <c r="S320" s="83">
        <v>76644.797036827949</v>
      </c>
      <c r="T320" s="83">
        <v>80635.725169292229</v>
      </c>
      <c r="U320" s="83">
        <v>91688.323436860737</v>
      </c>
      <c r="V320" s="83">
        <v>84454.536399196179</v>
      </c>
      <c r="W320" s="83">
        <v>81354.031051163474</v>
      </c>
      <c r="X320" s="83">
        <v>93121.246007760419</v>
      </c>
      <c r="Y320" s="83">
        <v>94928.633570159989</v>
      </c>
      <c r="Z320" s="83">
        <v>92850.176510000005</v>
      </c>
      <c r="AA320" s="83">
        <v>99582.898000000001</v>
      </c>
      <c r="AB320" s="83">
        <v>96931</v>
      </c>
      <c r="AC320" s="73"/>
      <c r="AD320" s="74" t="s">
        <v>7</v>
      </c>
      <c r="AE320" s="83">
        <v>753</v>
      </c>
      <c r="AF320" s="83">
        <v>734</v>
      </c>
      <c r="AG320" s="83">
        <v>654</v>
      </c>
      <c r="AH320" s="83">
        <v>622</v>
      </c>
      <c r="AI320" s="83">
        <v>627</v>
      </c>
      <c r="AJ320" s="83">
        <v>636</v>
      </c>
      <c r="AK320" s="83">
        <v>703</v>
      </c>
      <c r="AL320" s="83">
        <v>828</v>
      </c>
      <c r="AM320" s="83">
        <v>890</v>
      </c>
      <c r="AN320" s="83">
        <v>951</v>
      </c>
      <c r="AO320" s="83">
        <v>922</v>
      </c>
      <c r="AP320" s="83">
        <v>0</v>
      </c>
      <c r="AQ320" s="73"/>
      <c r="AR320" s="81" t="s">
        <v>22</v>
      </c>
      <c r="AS320" s="82">
        <v>2072.5606523768647</v>
      </c>
      <c r="AT320" s="82">
        <v>2326.2243846970559</v>
      </c>
      <c r="AU320" s="82">
        <v>3195.3292962209084</v>
      </c>
      <c r="AV320" s="82">
        <v>2877.0977476545563</v>
      </c>
      <c r="AW320" s="82">
        <v>1638.330342066542</v>
      </c>
      <c r="AX320" s="82">
        <v>1071.7653129246717</v>
      </c>
      <c r="AY320" s="82">
        <v>1077.100176384</v>
      </c>
      <c r="AZ320" s="82">
        <v>1008.0829439999999</v>
      </c>
      <c r="BA320" s="82">
        <v>875.52</v>
      </c>
      <c r="BB320" s="82">
        <v>0</v>
      </c>
      <c r="BC320" s="73"/>
    </row>
    <row r="321" spans="1:55" x14ac:dyDescent="0.25">
      <c r="A321" s="72"/>
      <c r="B321" s="79" t="s">
        <v>8</v>
      </c>
      <c r="C321" s="84">
        <v>35396.88620803551</v>
      </c>
      <c r="D321" s="84">
        <v>45632.367874615913</v>
      </c>
      <c r="E321" s="84">
        <v>48549.579576393713</v>
      </c>
      <c r="F321" s="84">
        <v>50217.310444157352</v>
      </c>
      <c r="G321" s="84">
        <v>55616.45160337782</v>
      </c>
      <c r="H321" s="84">
        <v>60963.921471072106</v>
      </c>
      <c r="I321" s="84">
        <v>64897.939525945359</v>
      </c>
      <c r="J321" s="84">
        <v>67204.924731462481</v>
      </c>
      <c r="K321" s="84">
        <v>78973.694355165993</v>
      </c>
      <c r="L321" s="84">
        <v>80981.320315999998</v>
      </c>
      <c r="M321" s="84">
        <v>93960.266000000003</v>
      </c>
      <c r="N321" s="83">
        <v>0</v>
      </c>
      <c r="O321" s="73"/>
      <c r="P321" s="79" t="s">
        <v>8</v>
      </c>
      <c r="Q321" s="84">
        <v>41423.826518162088</v>
      </c>
      <c r="R321" s="84">
        <v>47224.561322101596</v>
      </c>
      <c r="S321" s="84">
        <v>55583.151354312409</v>
      </c>
      <c r="T321" s="84">
        <v>60873.31913664523</v>
      </c>
      <c r="U321" s="84">
        <v>49843.26059132204</v>
      </c>
      <c r="V321" s="84">
        <v>59184.514425334601</v>
      </c>
      <c r="W321" s="84">
        <v>64367.523866446914</v>
      </c>
      <c r="X321" s="84">
        <v>71244.356544887283</v>
      </c>
      <c r="Y321" s="84">
        <v>69736.798489877983</v>
      </c>
      <c r="Z321" s="84">
        <v>74505.939482000002</v>
      </c>
      <c r="AA321" s="84">
        <v>83904.966</v>
      </c>
      <c r="AB321" s="84">
        <v>87137</v>
      </c>
      <c r="AC321" s="73"/>
      <c r="AD321" s="79" t="s">
        <v>8</v>
      </c>
      <c r="AE321" s="84">
        <v>486</v>
      </c>
      <c r="AF321" s="84">
        <v>571</v>
      </c>
      <c r="AG321" s="84">
        <v>616</v>
      </c>
      <c r="AH321" s="84">
        <v>623</v>
      </c>
      <c r="AI321" s="84">
        <v>637</v>
      </c>
      <c r="AJ321" s="84">
        <v>672</v>
      </c>
      <c r="AK321" s="84">
        <v>704</v>
      </c>
      <c r="AL321" s="84">
        <v>696</v>
      </c>
      <c r="AM321" s="84">
        <v>748</v>
      </c>
      <c r="AN321" s="84">
        <v>813</v>
      </c>
      <c r="AO321" s="84">
        <v>898</v>
      </c>
      <c r="AP321" s="84">
        <v>0</v>
      </c>
      <c r="AQ321" s="73"/>
      <c r="AR321" s="81" t="s">
        <v>23</v>
      </c>
      <c r="AS321" s="82">
        <v>11166.094387218309</v>
      </c>
      <c r="AT321" s="82">
        <v>13408.334713740453</v>
      </c>
      <c r="AU321" s="82">
        <v>14846.90536199171</v>
      </c>
      <c r="AV321" s="82">
        <v>14136.796078563877</v>
      </c>
      <c r="AW321" s="82">
        <v>11726.651909482276</v>
      </c>
      <c r="AX321" s="82">
        <v>3621.6422660413427</v>
      </c>
      <c r="AY321" s="82">
        <v>1525.4523555839996</v>
      </c>
      <c r="AZ321" s="82">
        <v>961.21958399999994</v>
      </c>
      <c r="BA321" s="82">
        <v>1594.3679999999999</v>
      </c>
      <c r="BB321" s="82">
        <v>0</v>
      </c>
      <c r="BC321" s="73"/>
    </row>
    <row r="322" spans="1:55" x14ac:dyDescent="0.25">
      <c r="A322" s="72"/>
      <c r="B322" s="79" t="s">
        <v>5</v>
      </c>
      <c r="C322" s="84">
        <v>31687.114228106271</v>
      </c>
      <c r="D322" s="84">
        <v>32385.049344041436</v>
      </c>
      <c r="E322" s="84">
        <v>35725.97068324867</v>
      </c>
      <c r="F322" s="84">
        <v>39920.076990407717</v>
      </c>
      <c r="G322" s="84">
        <v>40821.788267959608</v>
      </c>
      <c r="H322" s="84">
        <v>33784.721612522342</v>
      </c>
      <c r="I322" s="84">
        <v>32994.163655708959</v>
      </c>
      <c r="J322" s="84">
        <v>17753.302820001991</v>
      </c>
      <c r="K322" s="84">
        <v>18547.713376893997</v>
      </c>
      <c r="L322" s="84">
        <v>33158.101989999996</v>
      </c>
      <c r="M322" s="82">
        <v>13960.716</v>
      </c>
      <c r="N322" s="82">
        <v>0</v>
      </c>
      <c r="O322" s="73"/>
      <c r="P322" s="79" t="s">
        <v>5</v>
      </c>
      <c r="Q322" s="84">
        <v>30251.085572402328</v>
      </c>
      <c r="R322" s="84">
        <v>32146.238839360798</v>
      </c>
      <c r="S322" s="84">
        <v>37918.252795846696</v>
      </c>
      <c r="T322" s="84">
        <v>33367.65761687731</v>
      </c>
      <c r="U322" s="84">
        <v>30402.810524037908</v>
      </c>
      <c r="V322" s="84">
        <v>40546.177681040514</v>
      </c>
      <c r="W322" s="84">
        <v>13097.687998893747</v>
      </c>
      <c r="X322" s="84">
        <v>18598.217307643346</v>
      </c>
      <c r="Y322" s="84">
        <v>17628.657684611997</v>
      </c>
      <c r="Z322" s="84">
        <v>45239.914850000001</v>
      </c>
      <c r="AA322" s="84">
        <v>16534.456000000002</v>
      </c>
      <c r="AB322" s="84">
        <v>17101</v>
      </c>
      <c r="AC322" s="73"/>
      <c r="AD322" s="79" t="s">
        <v>5</v>
      </c>
      <c r="AE322" s="84">
        <v>6708</v>
      </c>
      <c r="AF322" s="84">
        <v>6463</v>
      </c>
      <c r="AG322" s="84">
        <v>6484</v>
      </c>
      <c r="AH322" s="84">
        <v>6448</v>
      </c>
      <c r="AI322" s="84">
        <v>6311</v>
      </c>
      <c r="AJ322" s="84">
        <v>6227</v>
      </c>
      <c r="AK322" s="84">
        <v>6360</v>
      </c>
      <c r="AL322" s="84">
        <v>6762</v>
      </c>
      <c r="AM322" s="84">
        <v>6594</v>
      </c>
      <c r="AN322" s="84">
        <v>6680</v>
      </c>
      <c r="AO322" s="84">
        <v>6971</v>
      </c>
      <c r="AP322" s="84">
        <v>0</v>
      </c>
      <c r="AQ322" s="73"/>
      <c r="AR322" s="81" t="s">
        <v>24</v>
      </c>
      <c r="AS322" s="82">
        <v>113.59672479470508</v>
      </c>
      <c r="AT322" s="82">
        <v>107.53835355047217</v>
      </c>
      <c r="AU322" s="82">
        <v>112.07749197547906</v>
      </c>
      <c r="AV322" s="82">
        <v>124.89898020936029</v>
      </c>
      <c r="AW322" s="82">
        <v>153.69566083258977</v>
      </c>
      <c r="AX322" s="82">
        <v>0</v>
      </c>
      <c r="AY322" s="82">
        <v>0</v>
      </c>
      <c r="AZ322" s="82">
        <v>0</v>
      </c>
      <c r="BA322" s="82">
        <v>0</v>
      </c>
      <c r="BB322" s="82">
        <v>0</v>
      </c>
      <c r="BC322" s="73"/>
    </row>
    <row r="323" spans="1:55" x14ac:dyDescent="0.25">
      <c r="A323" s="72"/>
      <c r="B323" s="74" t="s">
        <v>157</v>
      </c>
      <c r="C323" s="83">
        <v>2019.8259261927503</v>
      </c>
      <c r="D323" s="83">
        <v>7801.143152900514</v>
      </c>
      <c r="E323" s="83">
        <v>8566.1123187124958</v>
      </c>
      <c r="F323" s="83">
        <v>7770.8628156287523</v>
      </c>
      <c r="G323" s="83">
        <v>13449.693941289293</v>
      </c>
      <c r="H323" s="83">
        <v>78654.384565091474</v>
      </c>
      <c r="I323" s="83">
        <v>58886.542995235839</v>
      </c>
      <c r="J323" s="83">
        <v>58811.883074679834</v>
      </c>
      <c r="K323" s="83">
        <v>54186.773367401998</v>
      </c>
      <c r="L323" s="83">
        <v>62432.687694</v>
      </c>
      <c r="M323" s="83">
        <v>58635.423999999999</v>
      </c>
      <c r="N323" s="83">
        <v>0</v>
      </c>
      <c r="O323" s="73"/>
      <c r="P323" s="74" t="s">
        <v>157</v>
      </c>
      <c r="Q323" s="83">
        <v>1869.6529948773036</v>
      </c>
      <c r="R323" s="83">
        <v>1752.5111971394927</v>
      </c>
      <c r="S323" s="83">
        <v>8773.0232442852612</v>
      </c>
      <c r="T323" s="83">
        <v>7882.4924482907054</v>
      </c>
      <c r="U323" s="83">
        <v>8993.5551972099965</v>
      </c>
      <c r="V323" s="83">
        <v>45001.17802322613</v>
      </c>
      <c r="W323" s="83">
        <v>67012.570354700365</v>
      </c>
      <c r="X323" s="83">
        <v>73229.288455428512</v>
      </c>
      <c r="Y323" s="83">
        <v>62962.486424317998</v>
      </c>
      <c r="Z323" s="83">
        <v>63767.144791999999</v>
      </c>
      <c r="AA323" s="83">
        <v>66805.745999999999</v>
      </c>
      <c r="AB323" s="83">
        <v>65388</v>
      </c>
      <c r="AC323" s="73"/>
      <c r="AD323" s="74" t="s">
        <v>117</v>
      </c>
      <c r="AE323" s="83">
        <v>31282.254000000001</v>
      </c>
      <c r="AF323" s="83">
        <v>31100.231999999996</v>
      </c>
      <c r="AG323" s="83">
        <v>31064.263999999999</v>
      </c>
      <c r="AH323" s="83">
        <v>31173.735000000001</v>
      </c>
      <c r="AI323" s="83">
        <v>31182.083999999999</v>
      </c>
      <c r="AJ323" s="83">
        <v>31411.512000000002</v>
      </c>
      <c r="AK323" s="83">
        <v>31473.324000000004</v>
      </c>
      <c r="AL323" s="83">
        <v>31494.100999999995</v>
      </c>
      <c r="AM323" s="83">
        <v>31380.3</v>
      </c>
      <c r="AN323" s="83">
        <v>31582.872000000003</v>
      </c>
      <c r="AO323" s="83">
        <v>32034.221999999998</v>
      </c>
      <c r="AP323" s="83">
        <v>0</v>
      </c>
      <c r="AQ323" s="73"/>
      <c r="AR323" s="81" t="s">
        <v>25</v>
      </c>
      <c r="AS323" s="82">
        <v>304.85651654089219</v>
      </c>
      <c r="AT323" s="82">
        <v>270.54385787960899</v>
      </c>
      <c r="AU323" s="82">
        <v>235.36273314850601</v>
      </c>
      <c r="AV323" s="82">
        <v>1210.3042772499959</v>
      </c>
      <c r="AW323" s="82">
        <v>1204.4943632624945</v>
      </c>
      <c r="AX323" s="82">
        <v>255.84768753868792</v>
      </c>
      <c r="AY323" s="82">
        <v>49.582476287999995</v>
      </c>
      <c r="AZ323" s="82">
        <v>0</v>
      </c>
      <c r="BA323" s="82">
        <v>0</v>
      </c>
      <c r="BB323" s="82">
        <v>0</v>
      </c>
      <c r="BC323" s="73"/>
    </row>
    <row r="324" spans="1:55" x14ac:dyDescent="0.25">
      <c r="A324" s="72"/>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81" t="s">
        <v>26</v>
      </c>
      <c r="AS324" s="82">
        <v>7588.9567064381035</v>
      </c>
      <c r="AT324" s="82">
        <v>6757.9365336454612</v>
      </c>
      <c r="AU324" s="82">
        <v>11343.362962838237</v>
      </c>
      <c r="AV324" s="82">
        <v>6956.7626675903875</v>
      </c>
      <c r="AW324" s="82">
        <v>4162.8633242529104</v>
      </c>
      <c r="AX324" s="82">
        <v>6287.6181698058217</v>
      </c>
      <c r="AY324" s="82">
        <v>3602.6416281599995</v>
      </c>
      <c r="AZ324" s="82">
        <v>2511.876096</v>
      </c>
      <c r="BA324" s="82">
        <v>1581.056</v>
      </c>
      <c r="BB324" s="82">
        <v>0</v>
      </c>
      <c r="BC324" s="73"/>
    </row>
    <row r="325" spans="1:55" x14ac:dyDescent="0.25">
      <c r="A325" s="72"/>
      <c r="B325" s="75" t="s">
        <v>113</v>
      </c>
      <c r="C325" s="75"/>
      <c r="D325" s="75"/>
      <c r="E325" s="75"/>
      <c r="F325" s="75"/>
      <c r="G325" s="75"/>
      <c r="H325" s="75"/>
      <c r="I325" s="75"/>
      <c r="J325" s="75"/>
      <c r="K325" s="75"/>
      <c r="L325" s="75"/>
      <c r="M325" s="75"/>
      <c r="N325" s="75"/>
      <c r="O325" s="73"/>
      <c r="P325" s="75" t="s">
        <v>114</v>
      </c>
      <c r="Q325" s="75"/>
      <c r="R325" s="75"/>
      <c r="S325" s="75"/>
      <c r="T325" s="75"/>
      <c r="U325" s="75"/>
      <c r="V325" s="75"/>
      <c r="W325" s="75"/>
      <c r="X325" s="75"/>
      <c r="Y325" s="75"/>
      <c r="Z325" s="75"/>
      <c r="AA325" s="75"/>
      <c r="AB325" s="75"/>
      <c r="AC325" s="73"/>
      <c r="AD325" s="75" t="s">
        <v>145</v>
      </c>
      <c r="AE325" s="75"/>
      <c r="AF325" s="75"/>
      <c r="AG325" s="75"/>
      <c r="AH325" s="75"/>
      <c r="AI325" s="75"/>
      <c r="AJ325" s="75"/>
      <c r="AK325" s="75"/>
      <c r="AL325" s="75"/>
      <c r="AM325" s="75"/>
      <c r="AN325" s="75"/>
      <c r="AO325" s="75"/>
      <c r="AP325" s="75"/>
      <c r="AQ325" s="73"/>
      <c r="AR325" s="81" t="s">
        <v>27</v>
      </c>
      <c r="AS325" s="82">
        <v>4846.4072078230802</v>
      </c>
      <c r="AT325" s="82">
        <v>8510.2457051836809</v>
      </c>
      <c r="AU325" s="82">
        <v>8972.9240075568559</v>
      </c>
      <c r="AV325" s="82">
        <v>7419.8836650038556</v>
      </c>
      <c r="AW325" s="82">
        <v>7362.1311578958257</v>
      </c>
      <c r="AX325" s="82">
        <v>3969.9391179847667</v>
      </c>
      <c r="AY325" s="82">
        <v>3048.7948185599998</v>
      </c>
      <c r="AZ325" s="82">
        <v>2604.561408</v>
      </c>
      <c r="BA325" s="82">
        <v>3471.36</v>
      </c>
      <c r="BB325" s="82">
        <v>0</v>
      </c>
      <c r="BC325" s="73"/>
    </row>
    <row r="326" spans="1:55" x14ac:dyDescent="0.25">
      <c r="A326" s="72"/>
      <c r="B326" s="77" t="s">
        <v>29</v>
      </c>
      <c r="C326" s="77">
        <v>2013</v>
      </c>
      <c r="D326" s="77">
        <v>2014</v>
      </c>
      <c r="E326" s="77">
        <v>2015</v>
      </c>
      <c r="F326" s="77">
        <v>2016</v>
      </c>
      <c r="G326" s="77">
        <v>2017</v>
      </c>
      <c r="H326" s="77">
        <v>2018</v>
      </c>
      <c r="I326" s="77">
        <v>2019</v>
      </c>
      <c r="J326" s="77">
        <v>2020</v>
      </c>
      <c r="K326" s="77">
        <v>2021</v>
      </c>
      <c r="L326" s="77">
        <v>2022</v>
      </c>
      <c r="M326" s="77">
        <v>2023</v>
      </c>
      <c r="N326" s="77">
        <v>2024</v>
      </c>
      <c r="O326" s="73"/>
      <c r="P326" s="77" t="s">
        <v>29</v>
      </c>
      <c r="Q326" s="77">
        <v>2013</v>
      </c>
      <c r="R326" s="77">
        <v>2014</v>
      </c>
      <c r="S326" s="77">
        <v>2015</v>
      </c>
      <c r="T326" s="77">
        <v>2016</v>
      </c>
      <c r="U326" s="77">
        <v>2017</v>
      </c>
      <c r="V326" s="77">
        <v>2018</v>
      </c>
      <c r="W326" s="77">
        <v>2019</v>
      </c>
      <c r="X326" s="77">
        <v>2020</v>
      </c>
      <c r="Y326" s="77">
        <v>2021</v>
      </c>
      <c r="Z326" s="77">
        <v>2022</v>
      </c>
      <c r="AA326" s="77">
        <v>2023</v>
      </c>
      <c r="AB326" s="77">
        <v>2024</v>
      </c>
      <c r="AC326" s="73"/>
      <c r="AD326" s="77" t="s">
        <v>29</v>
      </c>
      <c r="AE326" s="77">
        <v>2013</v>
      </c>
      <c r="AF326" s="77">
        <v>2014</v>
      </c>
      <c r="AG326" s="77">
        <v>2015</v>
      </c>
      <c r="AH326" s="77">
        <v>2016</v>
      </c>
      <c r="AI326" s="77">
        <v>2017</v>
      </c>
      <c r="AJ326" s="77">
        <v>2018</v>
      </c>
      <c r="AK326" s="77">
        <v>2019</v>
      </c>
      <c r="AL326" s="77">
        <v>2020</v>
      </c>
      <c r="AM326" s="77">
        <v>2021</v>
      </c>
      <c r="AN326" s="77">
        <v>2022</v>
      </c>
      <c r="AO326" s="77">
        <v>2023</v>
      </c>
      <c r="AP326" s="77">
        <v>2024</v>
      </c>
      <c r="AQ326" s="73"/>
      <c r="AR326" s="81" t="s">
        <v>28</v>
      </c>
      <c r="AS326" s="82">
        <v>0</v>
      </c>
      <c r="AT326" s="82">
        <v>0</v>
      </c>
      <c r="AU326" s="82">
        <v>3082.1310293256747</v>
      </c>
      <c r="AV326" s="82">
        <v>1999.488984059582</v>
      </c>
      <c r="AW326" s="82">
        <v>2855.9051871020229</v>
      </c>
      <c r="AX326" s="82">
        <v>131.14881462067197</v>
      </c>
      <c r="AY326" s="82">
        <v>43.252798463999994</v>
      </c>
      <c r="AZ326" s="82">
        <v>30.200831999999998</v>
      </c>
      <c r="BA326" s="82">
        <v>451.584</v>
      </c>
      <c r="BB326" s="82">
        <v>0</v>
      </c>
      <c r="BC326" s="73"/>
    </row>
    <row r="327" spans="1:55" x14ac:dyDescent="0.25">
      <c r="A327" s="72"/>
      <c r="B327" s="79" t="s">
        <v>9</v>
      </c>
      <c r="C327" s="80">
        <v>1066884.8189141722</v>
      </c>
      <c r="D327" s="80">
        <v>1005835.9062373957</v>
      </c>
      <c r="E327" s="80">
        <v>1013544.6490565515</v>
      </c>
      <c r="F327" s="80">
        <v>1078435.8763676519</v>
      </c>
      <c r="G327" s="80">
        <v>1022528.9429438757</v>
      </c>
      <c r="H327" s="80">
        <v>981495.46064590046</v>
      </c>
      <c r="I327" s="80">
        <v>1007363.2709582853</v>
      </c>
      <c r="J327" s="80">
        <v>1021411.8504069871</v>
      </c>
      <c r="K327" s="80">
        <v>1367770.0152056457</v>
      </c>
      <c r="L327" s="80">
        <v>1272921.1825979999</v>
      </c>
      <c r="M327" s="80">
        <v>1277602.452</v>
      </c>
      <c r="N327" s="80">
        <v>0</v>
      </c>
      <c r="O327" s="73"/>
      <c r="P327" s="79" t="s">
        <v>9</v>
      </c>
      <c r="Q327" s="80">
        <v>1073551.2456234838</v>
      </c>
      <c r="R327" s="80">
        <v>1062859.1649364333</v>
      </c>
      <c r="S327" s="80">
        <v>1002695.822379534</v>
      </c>
      <c r="T327" s="80">
        <v>1060241.446562385</v>
      </c>
      <c r="U327" s="80">
        <v>1039575.2344075802</v>
      </c>
      <c r="V327" s="80">
        <v>1068324.4778079758</v>
      </c>
      <c r="W327" s="80">
        <v>1020206.8991176864</v>
      </c>
      <c r="X327" s="80">
        <v>1053243.6951611673</v>
      </c>
      <c r="Y327" s="80">
        <v>1463122.3191069416</v>
      </c>
      <c r="Z327" s="80">
        <v>1409372.8988039999</v>
      </c>
      <c r="AA327" s="80">
        <v>1303499.2780000002</v>
      </c>
      <c r="AB327" s="80">
        <v>1411398</v>
      </c>
      <c r="AC327" s="73"/>
      <c r="AD327" s="79" t="s">
        <v>9</v>
      </c>
      <c r="AE327" s="80">
        <v>8509</v>
      </c>
      <c r="AF327" s="80">
        <v>8320</v>
      </c>
      <c r="AG327" s="80">
        <v>8146</v>
      </c>
      <c r="AH327" s="80">
        <v>7973</v>
      </c>
      <c r="AI327" s="80">
        <v>7681</v>
      </c>
      <c r="AJ327" s="80">
        <v>7471</v>
      </c>
      <c r="AK327" s="80">
        <v>7405</v>
      </c>
      <c r="AL327" s="80">
        <v>8268</v>
      </c>
      <c r="AM327" s="80">
        <v>7937</v>
      </c>
      <c r="AN327" s="80">
        <v>7588</v>
      </c>
      <c r="AO327" s="80">
        <v>7799</v>
      </c>
      <c r="AP327" s="80">
        <v>0</v>
      </c>
      <c r="AQ327" s="73"/>
      <c r="AR327" s="81" t="s">
        <v>29</v>
      </c>
      <c r="AS327" s="82">
        <v>8815.3376741197171</v>
      </c>
      <c r="AT327" s="82">
        <v>7868.4115318877057</v>
      </c>
      <c r="AU327" s="82">
        <v>8559.3580621673354</v>
      </c>
      <c r="AV327" s="82">
        <v>10893.843795959778</v>
      </c>
      <c r="AW327" s="82">
        <v>12738.209166593222</v>
      </c>
      <c r="AX327" s="82">
        <v>15018.689254634492</v>
      </c>
      <c r="AY327" s="82">
        <v>-78.066026495999978</v>
      </c>
      <c r="AZ327" s="82">
        <v>0</v>
      </c>
      <c r="BA327" s="82">
        <v>0</v>
      </c>
      <c r="BB327" s="82">
        <v>0</v>
      </c>
      <c r="BC327" s="73"/>
    </row>
    <row r="328" spans="1:55" x14ac:dyDescent="0.25">
      <c r="A328" s="72"/>
      <c r="B328" s="74" t="s">
        <v>10</v>
      </c>
      <c r="C328" s="83">
        <v>752680.30988888897</v>
      </c>
      <c r="D328" s="83">
        <v>699133.73486099136</v>
      </c>
      <c r="E328" s="83">
        <v>709164.61976730486</v>
      </c>
      <c r="F328" s="83">
        <v>771587.1417878489</v>
      </c>
      <c r="G328" s="83">
        <v>727628.32442996965</v>
      </c>
      <c r="H328" s="83">
        <v>695164.59309548815</v>
      </c>
      <c r="I328" s="83">
        <v>726217.41680027975</v>
      </c>
      <c r="J328" s="83">
        <v>727113.1548018622</v>
      </c>
      <c r="K328" s="83">
        <v>1048053.9299936028</v>
      </c>
      <c r="L328" s="83">
        <v>962575.36672699987</v>
      </c>
      <c r="M328" s="83">
        <v>967029.14199999999</v>
      </c>
      <c r="N328" s="83">
        <v>0</v>
      </c>
      <c r="O328" s="73"/>
      <c r="P328" s="74" t="s">
        <v>10</v>
      </c>
      <c r="Q328" s="83">
        <v>764489.03319876955</v>
      </c>
      <c r="R328" s="83">
        <v>730259.81471756648</v>
      </c>
      <c r="S328" s="83">
        <v>708730.7153851476</v>
      </c>
      <c r="T328" s="83">
        <v>756025.13077173138</v>
      </c>
      <c r="U328" s="83">
        <v>759537.59962220804</v>
      </c>
      <c r="V328" s="83">
        <v>727910.10145738116</v>
      </c>
      <c r="W328" s="83">
        <v>727332.73034858273</v>
      </c>
      <c r="X328" s="83">
        <v>734192.53957098746</v>
      </c>
      <c r="Y328" s="83">
        <v>1129583.4376875097</v>
      </c>
      <c r="Z328" s="83">
        <v>1062374.4583659999</v>
      </c>
      <c r="AA328" s="83">
        <v>1012827.1260000002</v>
      </c>
      <c r="AB328" s="83">
        <v>1073509</v>
      </c>
      <c r="AC328" s="73"/>
      <c r="AD328" s="74" t="s">
        <v>10</v>
      </c>
      <c r="AE328" s="83">
        <v>8509</v>
      </c>
      <c r="AF328" s="83">
        <v>8320</v>
      </c>
      <c r="AG328" s="83">
        <v>8146</v>
      </c>
      <c r="AH328" s="83">
        <v>7973</v>
      </c>
      <c r="AI328" s="83">
        <v>7681</v>
      </c>
      <c r="AJ328" s="83">
        <v>7471</v>
      </c>
      <c r="AK328" s="83">
        <v>7405</v>
      </c>
      <c r="AL328" s="83">
        <v>8268</v>
      </c>
      <c r="AM328" s="83">
        <v>7937</v>
      </c>
      <c r="AN328" s="83">
        <v>7588</v>
      </c>
      <c r="AO328" s="83">
        <v>7799</v>
      </c>
      <c r="AP328" s="83">
        <v>0</v>
      </c>
      <c r="AQ328" s="73"/>
      <c r="AR328" s="81" t="s">
        <v>30</v>
      </c>
      <c r="AS328" s="82">
        <v>46091.291510325093</v>
      </c>
      <c r="AT328" s="82">
        <v>37141.483350995186</v>
      </c>
      <c r="AU328" s="82">
        <v>39192.37816890527</v>
      </c>
      <c r="AV328" s="82">
        <v>45163.692303846648</v>
      </c>
      <c r="AW328" s="82">
        <v>39472.533830281856</v>
      </c>
      <c r="AX328" s="82">
        <v>37904.157405941747</v>
      </c>
      <c r="AY328" s="82">
        <v>42829.764996095997</v>
      </c>
      <c r="AZ328" s="82">
        <v>44367.105023999997</v>
      </c>
      <c r="BA328" s="82">
        <v>41171.968000000001</v>
      </c>
      <c r="BB328" s="82">
        <v>0</v>
      </c>
      <c r="BC328" s="73"/>
    </row>
    <row r="329" spans="1:55" x14ac:dyDescent="0.25">
      <c r="A329" s="72"/>
      <c r="B329" s="79" t="s">
        <v>11</v>
      </c>
      <c r="C329" s="84">
        <v>314204.50902528339</v>
      </c>
      <c r="D329" s="84">
        <v>306702.17137640435</v>
      </c>
      <c r="E329" s="84">
        <v>304380.02928924665</v>
      </c>
      <c r="F329" s="84">
        <v>306848.73457980284</v>
      </c>
      <c r="G329" s="84">
        <v>294900.61851390608</v>
      </c>
      <c r="H329" s="84">
        <v>286330.86755041231</v>
      </c>
      <c r="I329" s="84">
        <v>281145.85415800556</v>
      </c>
      <c r="J329" s="84">
        <v>294298.69560512499</v>
      </c>
      <c r="K329" s="84">
        <v>319716.08521204296</v>
      </c>
      <c r="L329" s="84">
        <v>310345.815871</v>
      </c>
      <c r="M329" s="84">
        <v>310573.31</v>
      </c>
      <c r="N329" s="84">
        <v>0</v>
      </c>
      <c r="O329" s="73"/>
      <c r="P329" s="79" t="s">
        <v>11</v>
      </c>
      <c r="Q329" s="84">
        <v>309062.21242471423</v>
      </c>
      <c r="R329" s="84">
        <v>332599.35021886678</v>
      </c>
      <c r="S329" s="84">
        <v>293965.10699438641</v>
      </c>
      <c r="T329" s="84">
        <v>304216.31579065358</v>
      </c>
      <c r="U329" s="84">
        <v>280037.63478537224</v>
      </c>
      <c r="V329" s="84">
        <v>340414.37635059468</v>
      </c>
      <c r="W329" s="84">
        <v>292874.16876910371</v>
      </c>
      <c r="X329" s="84">
        <v>319051.1555901799</v>
      </c>
      <c r="Y329" s="84">
        <v>333538.88141943194</v>
      </c>
      <c r="Z329" s="84">
        <v>346998.44043800002</v>
      </c>
      <c r="AA329" s="84">
        <v>290672.152</v>
      </c>
      <c r="AB329" s="84">
        <v>337889</v>
      </c>
      <c r="AC329" s="73"/>
      <c r="AD329" s="79" t="s">
        <v>11</v>
      </c>
      <c r="AE329" s="84">
        <v>8509</v>
      </c>
      <c r="AF329" s="84">
        <v>8320</v>
      </c>
      <c r="AG329" s="84">
        <v>8146</v>
      </c>
      <c r="AH329" s="84">
        <v>7973</v>
      </c>
      <c r="AI329" s="84">
        <v>7681</v>
      </c>
      <c r="AJ329" s="84">
        <v>7471</v>
      </c>
      <c r="AK329" s="84">
        <v>7405</v>
      </c>
      <c r="AL329" s="84">
        <v>8268</v>
      </c>
      <c r="AM329" s="84">
        <v>7937</v>
      </c>
      <c r="AN329" s="84">
        <v>7588</v>
      </c>
      <c r="AO329" s="84">
        <v>7799</v>
      </c>
      <c r="AP329" s="84">
        <v>0</v>
      </c>
      <c r="AQ329" s="73"/>
      <c r="AR329" s="81" t="s">
        <v>31</v>
      </c>
      <c r="AS329" s="82">
        <v>1691.2002191374972</v>
      </c>
      <c r="AT329" s="82">
        <v>2837.8805510635129</v>
      </c>
      <c r="AU329" s="82">
        <v>1612.7951095271437</v>
      </c>
      <c r="AV329" s="82">
        <v>977.08582747853552</v>
      </c>
      <c r="AW329" s="82">
        <v>2055.8157186543572</v>
      </c>
      <c r="AX329" s="82">
        <v>0</v>
      </c>
      <c r="AY329" s="82">
        <v>0</v>
      </c>
      <c r="AZ329" s="82">
        <v>0</v>
      </c>
      <c r="BA329" s="82">
        <v>0</v>
      </c>
      <c r="BB329" s="82">
        <v>0</v>
      </c>
      <c r="BC329" s="73"/>
    </row>
    <row r="330" spans="1:55" x14ac:dyDescent="0.25">
      <c r="A330" s="72"/>
      <c r="B330" s="74" t="s">
        <v>0</v>
      </c>
      <c r="C330" s="83">
        <v>231031.29358827832</v>
      </c>
      <c r="D330" s="83">
        <v>218497.23378598123</v>
      </c>
      <c r="E330" s="83">
        <v>204782.9075594043</v>
      </c>
      <c r="F330" s="83">
        <v>201305.85767857332</v>
      </c>
      <c r="G330" s="83">
        <v>170064.47717202283</v>
      </c>
      <c r="H330" s="83">
        <v>157857.3881428795</v>
      </c>
      <c r="I330" s="83">
        <v>148394.61430445776</v>
      </c>
      <c r="J330" s="83">
        <v>150011.03277788564</v>
      </c>
      <c r="K330" s="83">
        <v>122425.27938414799</v>
      </c>
      <c r="L330" s="83">
        <v>108896.83584</v>
      </c>
      <c r="M330" s="83">
        <v>99809.012000000002</v>
      </c>
      <c r="N330" s="83">
        <v>0</v>
      </c>
      <c r="O330" s="73"/>
      <c r="P330" s="74" t="s">
        <v>0</v>
      </c>
      <c r="Q330" s="83">
        <v>220828.66977881631</v>
      </c>
      <c r="R330" s="83">
        <v>207615.9287878265</v>
      </c>
      <c r="S330" s="83">
        <v>207441.10439146849</v>
      </c>
      <c r="T330" s="83">
        <v>232000.82581623847</v>
      </c>
      <c r="U330" s="83">
        <v>190005.25632509799</v>
      </c>
      <c r="V330" s="83">
        <v>160916.42170943509</v>
      </c>
      <c r="W330" s="83">
        <v>156522.69975443117</v>
      </c>
      <c r="X330" s="83">
        <v>155147.84356729084</v>
      </c>
      <c r="Y330" s="83">
        <v>160230.13328095799</v>
      </c>
      <c r="Z330" s="83">
        <v>141911.53987399998</v>
      </c>
      <c r="AA330" s="83">
        <v>115976.68400000001</v>
      </c>
      <c r="AB330" s="83">
        <v>110919</v>
      </c>
      <c r="AC330" s="73"/>
      <c r="AD330" s="74" t="s">
        <v>0</v>
      </c>
      <c r="AE330" s="83">
        <v>2001</v>
      </c>
      <c r="AF330" s="83">
        <v>1992</v>
      </c>
      <c r="AG330" s="83">
        <v>1884</v>
      </c>
      <c r="AH330" s="83">
        <v>1683</v>
      </c>
      <c r="AI330" s="83">
        <v>1432</v>
      </c>
      <c r="AJ330" s="83">
        <v>1347</v>
      </c>
      <c r="AK330" s="83">
        <v>1261</v>
      </c>
      <c r="AL330" s="83">
        <v>1314</v>
      </c>
      <c r="AM330" s="83">
        <v>1088</v>
      </c>
      <c r="AN330" s="83">
        <v>979</v>
      </c>
      <c r="AO330" s="83">
        <v>967</v>
      </c>
      <c r="AP330" s="83">
        <v>0</v>
      </c>
      <c r="AQ330" s="73"/>
      <c r="AR330" s="81" t="s">
        <v>32</v>
      </c>
      <c r="AS330" s="82">
        <v>11641.345990951257</v>
      </c>
      <c r="AT330" s="82">
        <v>1331.21161868795</v>
      </c>
      <c r="AU330" s="82">
        <v>484.17476533406955</v>
      </c>
      <c r="AV330" s="82">
        <v>-1040.0879679381242</v>
      </c>
      <c r="AW330" s="82">
        <v>1818.1869664451049</v>
      </c>
      <c r="AX330" s="82">
        <v>275.19751264665592</v>
      </c>
      <c r="AY330" s="82">
        <v>349.18722662399989</v>
      </c>
      <c r="AZ330" s="82">
        <v>104.14079999999998</v>
      </c>
      <c r="BA330" s="82">
        <v>0</v>
      </c>
      <c r="BB330" s="82">
        <v>0</v>
      </c>
      <c r="BC330" s="73"/>
    </row>
    <row r="331" spans="1:55" x14ac:dyDescent="0.25">
      <c r="A331" s="72"/>
      <c r="B331" s="74" t="s">
        <v>158</v>
      </c>
      <c r="C331" s="83">
        <v>307126.17047978455</v>
      </c>
      <c r="D331" s="83">
        <v>294356.47049024573</v>
      </c>
      <c r="E331" s="83">
        <v>296599.50907000987</v>
      </c>
      <c r="F331" s="83">
        <v>270982.73376483342</v>
      </c>
      <c r="G331" s="83">
        <v>260420.84742758094</v>
      </c>
      <c r="H331" s="83">
        <v>247247.17001406988</v>
      </c>
      <c r="I331" s="83">
        <v>250020.26517687153</v>
      </c>
      <c r="J331" s="83">
        <v>326408.53181257617</v>
      </c>
      <c r="K331" s="83">
        <v>310892.37825042795</v>
      </c>
      <c r="L331" s="83">
        <v>226530.24565600001</v>
      </c>
      <c r="M331" s="83">
        <v>222062.704</v>
      </c>
      <c r="N331" s="83">
        <v>0</v>
      </c>
      <c r="O331" s="73"/>
      <c r="P331" s="74" t="s">
        <v>158</v>
      </c>
      <c r="Q331" s="83">
        <v>325404.71910306305</v>
      </c>
      <c r="R331" s="83">
        <v>285082.97109918506</v>
      </c>
      <c r="S331" s="83">
        <v>269253.18744783988</v>
      </c>
      <c r="T331" s="83">
        <v>293117.80963493069</v>
      </c>
      <c r="U331" s="83">
        <v>248779.28802823235</v>
      </c>
      <c r="V331" s="83">
        <v>238513.22044992392</v>
      </c>
      <c r="W331" s="83">
        <v>239923.044463289</v>
      </c>
      <c r="X331" s="83">
        <v>240746.76988694011</v>
      </c>
      <c r="Y331" s="83">
        <v>331445.90585129394</v>
      </c>
      <c r="Z331" s="83">
        <v>267255.26516000001</v>
      </c>
      <c r="AA331" s="83">
        <v>249374.56600000002</v>
      </c>
      <c r="AB331" s="83">
        <v>246375</v>
      </c>
      <c r="AC331" s="73"/>
      <c r="AD331" s="74" t="s">
        <v>158</v>
      </c>
      <c r="AE331" s="83">
        <v>2073</v>
      </c>
      <c r="AF331" s="83">
        <v>1901</v>
      </c>
      <c r="AG331" s="83">
        <v>1834</v>
      </c>
      <c r="AH331" s="83">
        <v>1763</v>
      </c>
      <c r="AI331" s="83">
        <v>1757</v>
      </c>
      <c r="AJ331" s="83">
        <v>1738</v>
      </c>
      <c r="AK331" s="83">
        <v>1745</v>
      </c>
      <c r="AL331" s="83">
        <v>2321</v>
      </c>
      <c r="AM331" s="83">
        <v>2083</v>
      </c>
      <c r="AN331" s="83">
        <v>1488</v>
      </c>
      <c r="AO331" s="83">
        <v>1555</v>
      </c>
      <c r="AP331" s="83">
        <v>0</v>
      </c>
      <c r="AQ331" s="73"/>
      <c r="AR331" s="81" t="s">
        <v>33</v>
      </c>
      <c r="AS331" s="82">
        <v>3632.7768929245485</v>
      </c>
      <c r="AT331" s="82">
        <v>4546.0423985125917</v>
      </c>
      <c r="AU331" s="82">
        <v>11716.581011116581</v>
      </c>
      <c r="AV331" s="82">
        <v>8958.4622530696033</v>
      </c>
      <c r="AW331" s="82">
        <v>6551.1412879706713</v>
      </c>
      <c r="AX331" s="82">
        <v>614.89444231987181</v>
      </c>
      <c r="AY331" s="82">
        <v>628.74799718399993</v>
      </c>
      <c r="AZ331" s="82">
        <v>180.16358399999999</v>
      </c>
      <c r="BA331" s="82">
        <v>55.295999999999999</v>
      </c>
      <c r="BB331" s="82">
        <v>0</v>
      </c>
      <c r="BC331" s="73"/>
    </row>
    <row r="332" spans="1:55" x14ac:dyDescent="0.25">
      <c r="A332" s="72"/>
      <c r="B332" s="74" t="s">
        <v>159</v>
      </c>
      <c r="C332" s="83">
        <v>14283.948650287517</v>
      </c>
      <c r="D332" s="83">
        <v>13771.344061775471</v>
      </c>
      <c r="E332" s="83">
        <v>11465.908084460225</v>
      </c>
      <c r="F332" s="83">
        <v>15589.138217173064</v>
      </c>
      <c r="G332" s="83">
        <v>13972.286051733588</v>
      </c>
      <c r="H332" s="83">
        <v>11808.274228660412</v>
      </c>
      <c r="I332" s="83">
        <v>9859.2254138959543</v>
      </c>
      <c r="J332" s="83">
        <v>7262.000749023694</v>
      </c>
      <c r="K332" s="83">
        <v>6391.4641361219992</v>
      </c>
      <c r="L332" s="83">
        <v>5415.9481740000001</v>
      </c>
      <c r="M332" s="83">
        <v>4213.848</v>
      </c>
      <c r="N332" s="83">
        <v>0</v>
      </c>
      <c r="O332" s="73"/>
      <c r="P332" s="74" t="s">
        <v>159</v>
      </c>
      <c r="Q332" s="83">
        <v>25820.04551777594</v>
      </c>
      <c r="R332" s="83">
        <v>16135.382933691457</v>
      </c>
      <c r="S332" s="83">
        <v>10643.984860699706</v>
      </c>
      <c r="T332" s="83">
        <v>13628.417733804272</v>
      </c>
      <c r="U332" s="83">
        <v>13136.362483207056</v>
      </c>
      <c r="V332" s="83">
        <v>14566.660390102168</v>
      </c>
      <c r="W332" s="83">
        <v>14179.100222980074</v>
      </c>
      <c r="X332" s="83">
        <v>9268.2518830246754</v>
      </c>
      <c r="Y332" s="83">
        <v>8289.1541610020013</v>
      </c>
      <c r="Z332" s="83">
        <v>6625.1995939999997</v>
      </c>
      <c r="AA332" s="83">
        <v>6369.746000000001</v>
      </c>
      <c r="AB332" s="83">
        <v>4376</v>
      </c>
      <c r="AC332" s="73"/>
      <c r="AD332" s="74" t="s">
        <v>159</v>
      </c>
      <c r="AE332" s="83">
        <v>0</v>
      </c>
      <c r="AF332" s="83">
        <v>0</v>
      </c>
      <c r="AG332" s="83">
        <v>0</v>
      </c>
      <c r="AH332" s="83">
        <v>0</v>
      </c>
      <c r="AI332" s="83">
        <v>0</v>
      </c>
      <c r="AJ332" s="83">
        <v>0</v>
      </c>
      <c r="AK332" s="83">
        <v>0</v>
      </c>
      <c r="AL332" s="83">
        <v>0</v>
      </c>
      <c r="AM332" s="83">
        <v>0</v>
      </c>
      <c r="AN332" s="83">
        <v>0</v>
      </c>
      <c r="AO332" s="83">
        <v>0</v>
      </c>
      <c r="AP332" s="83">
        <v>0</v>
      </c>
      <c r="AQ332" s="73"/>
      <c r="AR332" s="81" t="s">
        <v>34</v>
      </c>
      <c r="AS332" s="82">
        <v>488.00225651602904</v>
      </c>
      <c r="AT332" s="82">
        <v>819.55545232149314</v>
      </c>
      <c r="AU332" s="82">
        <v>1514.166916588722</v>
      </c>
      <c r="AV332" s="82">
        <v>5045.6977403161927</v>
      </c>
      <c r="AW332" s="82">
        <v>2510.3624602656332</v>
      </c>
      <c r="AX332" s="82">
        <v>206.39813448499194</v>
      </c>
      <c r="AY332" s="82">
        <v>352.35206553599994</v>
      </c>
      <c r="AZ332" s="82">
        <v>123.92755199999998</v>
      </c>
      <c r="BA332" s="82">
        <v>62.463999999999999</v>
      </c>
      <c r="BB332" s="82">
        <v>0</v>
      </c>
      <c r="BC332" s="73"/>
    </row>
    <row r="333" spans="1:55" x14ac:dyDescent="0.25">
      <c r="A333" s="72"/>
      <c r="B333" s="74" t="s">
        <v>1</v>
      </c>
      <c r="C333" s="83">
        <v>17877.211464337855</v>
      </c>
      <c r="D333" s="83">
        <v>20878.02379873909</v>
      </c>
      <c r="E333" s="83">
        <v>21257.298219490967</v>
      </c>
      <c r="F333" s="83">
        <v>23562.494785813338</v>
      </c>
      <c r="G333" s="83">
        <v>21037.38035947242</v>
      </c>
      <c r="H333" s="83">
        <v>21726.731544572835</v>
      </c>
      <c r="I333" s="83">
        <v>17605.820920365066</v>
      </c>
      <c r="J333" s="83">
        <v>18248.133217146526</v>
      </c>
      <c r="K333" s="83">
        <v>17013.011734679996</v>
      </c>
      <c r="L333" s="83">
        <v>13646.348767999998</v>
      </c>
      <c r="M333" s="83">
        <v>16962.718000000001</v>
      </c>
      <c r="N333" s="83">
        <v>0</v>
      </c>
      <c r="O333" s="73"/>
      <c r="P333" s="74" t="s">
        <v>1</v>
      </c>
      <c r="Q333" s="83">
        <v>15412.99880556081</v>
      </c>
      <c r="R333" s="83">
        <v>18476.89833423575</v>
      </c>
      <c r="S333" s="83">
        <v>14164.635115474888</v>
      </c>
      <c r="T333" s="83">
        <v>11787.128954197458</v>
      </c>
      <c r="U333" s="83">
        <v>16699.035396627049</v>
      </c>
      <c r="V333" s="83">
        <v>19672.259158747616</v>
      </c>
      <c r="W333" s="83">
        <v>16701.861833494004</v>
      </c>
      <c r="X333" s="83">
        <v>17689.345149622764</v>
      </c>
      <c r="Y333" s="83">
        <v>24315.808406005999</v>
      </c>
      <c r="Z333" s="83">
        <v>19050.525468</v>
      </c>
      <c r="AA333" s="83">
        <v>14454.624</v>
      </c>
      <c r="AB333" s="83">
        <v>20214</v>
      </c>
      <c r="AC333" s="73"/>
      <c r="AD333" s="74" t="s">
        <v>1</v>
      </c>
      <c r="AE333" s="83">
        <v>103</v>
      </c>
      <c r="AF333" s="83">
        <v>125</v>
      </c>
      <c r="AG333" s="83">
        <v>126</v>
      </c>
      <c r="AH333" s="83">
        <v>139</v>
      </c>
      <c r="AI333" s="83">
        <v>127</v>
      </c>
      <c r="AJ333" s="83">
        <v>133</v>
      </c>
      <c r="AK333" s="83">
        <v>106</v>
      </c>
      <c r="AL333" s="83">
        <v>114</v>
      </c>
      <c r="AM333" s="83">
        <v>107</v>
      </c>
      <c r="AN333" s="83">
        <v>87</v>
      </c>
      <c r="AO333" s="83">
        <v>109</v>
      </c>
      <c r="AP333" s="83">
        <v>0</v>
      </c>
      <c r="AQ333" s="73"/>
      <c r="AR333" s="81" t="s">
        <v>35</v>
      </c>
      <c r="AS333" s="82">
        <v>25420.165048447783</v>
      </c>
      <c r="AT333" s="82">
        <v>23561.087271573968</v>
      </c>
      <c r="AU333" s="82">
        <v>23798.534646073225</v>
      </c>
      <c r="AV333" s="82">
        <v>21335.619601604267</v>
      </c>
      <c r="AW333" s="82">
        <v>11757.173033619243</v>
      </c>
      <c r="AX333" s="82">
        <v>5957.5961526865904</v>
      </c>
      <c r="AY333" s="82">
        <v>5551.1274516479989</v>
      </c>
      <c r="AZ333" s="82">
        <v>5400.7418879999996</v>
      </c>
      <c r="BA333" s="82">
        <v>3591.1680000000001</v>
      </c>
      <c r="BB333" s="82">
        <v>0</v>
      </c>
      <c r="BC333" s="73"/>
    </row>
    <row r="334" spans="1:55" x14ac:dyDescent="0.25">
      <c r="A334" s="72"/>
      <c r="B334" s="74" t="s">
        <v>2</v>
      </c>
      <c r="C334" s="83">
        <v>347187.30279036838</v>
      </c>
      <c r="D334" s="83">
        <v>322279.40417706326</v>
      </c>
      <c r="E334" s="83">
        <v>321433.68863110815</v>
      </c>
      <c r="F334" s="83">
        <v>315783.42633982998</v>
      </c>
      <c r="G334" s="83">
        <v>310218.16844422172</v>
      </c>
      <c r="H334" s="83">
        <v>302336.98422668909</v>
      </c>
      <c r="I334" s="83">
        <v>319294.44832417369</v>
      </c>
      <c r="J334" s="83">
        <v>335277.32877182879</v>
      </c>
      <c r="K334" s="83">
        <v>357355.9945398299</v>
      </c>
      <c r="L334" s="83">
        <v>365115.80905799998</v>
      </c>
      <c r="M334" s="83">
        <v>390938.60200000001</v>
      </c>
      <c r="N334" s="83">
        <v>0</v>
      </c>
      <c r="O334" s="73"/>
      <c r="P334" s="74" t="s">
        <v>2</v>
      </c>
      <c r="Q334" s="83">
        <v>361642.69887057442</v>
      </c>
      <c r="R334" s="83">
        <v>355543.79452671175</v>
      </c>
      <c r="S334" s="83">
        <v>331829.13695650204</v>
      </c>
      <c r="T334" s="83">
        <v>315853.04482041491</v>
      </c>
      <c r="U334" s="83">
        <v>303118.73724925326</v>
      </c>
      <c r="V334" s="83">
        <v>300955.55271527841</v>
      </c>
      <c r="W334" s="83">
        <v>300925.99053188466</v>
      </c>
      <c r="X334" s="83">
        <v>314120.80464901641</v>
      </c>
      <c r="Y334" s="83">
        <v>349612.97791505797</v>
      </c>
      <c r="Z334" s="83">
        <v>359304.98143799999</v>
      </c>
      <c r="AA334" s="83">
        <v>364164.41200000001</v>
      </c>
      <c r="AB334" s="83">
        <v>409448</v>
      </c>
      <c r="AC334" s="73"/>
      <c r="AD334" s="74" t="s">
        <v>2</v>
      </c>
      <c r="AE334" s="83">
        <v>2734</v>
      </c>
      <c r="AF334" s="83">
        <v>2560</v>
      </c>
      <c r="AG334" s="83">
        <v>2442</v>
      </c>
      <c r="AH334" s="83">
        <v>2335</v>
      </c>
      <c r="AI334" s="83">
        <v>2228</v>
      </c>
      <c r="AJ334" s="83">
        <v>2150</v>
      </c>
      <c r="AK334" s="83">
        <v>2169</v>
      </c>
      <c r="AL334" s="83">
        <v>2228</v>
      </c>
      <c r="AM334" s="83">
        <v>2335</v>
      </c>
      <c r="AN334" s="83">
        <v>2436</v>
      </c>
      <c r="AO334" s="83">
        <v>2532</v>
      </c>
      <c r="AP334" s="83">
        <v>0</v>
      </c>
      <c r="AQ334" s="73"/>
      <c r="AR334" s="81" t="s">
        <v>36</v>
      </c>
      <c r="AS334" s="82">
        <v>6210.7270556125513</v>
      </c>
      <c r="AT334" s="82">
        <v>8843.0486098556685</v>
      </c>
      <c r="AU334" s="82">
        <v>11095.671705572428</v>
      </c>
      <c r="AV334" s="82">
        <v>9179.5223950330728</v>
      </c>
      <c r="AW334" s="82">
        <v>4444.0936823721186</v>
      </c>
      <c r="AX334" s="82">
        <v>2095.1560630794233</v>
      </c>
      <c r="AY334" s="82">
        <v>717.36348671999986</v>
      </c>
      <c r="AZ334" s="82">
        <v>202.03315199999997</v>
      </c>
      <c r="BA334" s="82">
        <v>401.40800000000002</v>
      </c>
      <c r="BB334" s="82">
        <v>0</v>
      </c>
      <c r="BC334" s="73"/>
    </row>
    <row r="335" spans="1:55" x14ac:dyDescent="0.25">
      <c r="A335" s="72"/>
      <c r="B335" s="74" t="s">
        <v>156</v>
      </c>
      <c r="C335" s="83">
        <v>0</v>
      </c>
      <c r="D335" s="83">
        <v>0</v>
      </c>
      <c r="E335" s="83">
        <v>0</v>
      </c>
      <c r="F335" s="83">
        <v>0</v>
      </c>
      <c r="G335" s="83">
        <v>0</v>
      </c>
      <c r="H335" s="83">
        <v>0</v>
      </c>
      <c r="I335" s="83">
        <v>0</v>
      </c>
      <c r="J335" s="83">
        <v>4259.3564343779271</v>
      </c>
      <c r="K335" s="83">
        <v>16307.997824273998</v>
      </c>
      <c r="L335" s="83">
        <v>25942.188428000001</v>
      </c>
      <c r="M335" s="83">
        <v>36035.486000000004</v>
      </c>
      <c r="N335" s="83">
        <v>0</v>
      </c>
      <c r="O335" s="73"/>
      <c r="P335" s="74" t="s">
        <v>156</v>
      </c>
      <c r="Q335" s="83">
        <v>0</v>
      </c>
      <c r="R335" s="83">
        <v>0</v>
      </c>
      <c r="S335" s="83">
        <v>0</v>
      </c>
      <c r="T335" s="83">
        <v>0</v>
      </c>
      <c r="U335" s="83">
        <v>0</v>
      </c>
      <c r="V335" s="83">
        <v>0</v>
      </c>
      <c r="W335" s="83">
        <v>0</v>
      </c>
      <c r="X335" s="83">
        <v>0</v>
      </c>
      <c r="Y335" s="83">
        <v>17489.640857207996</v>
      </c>
      <c r="Z335" s="83">
        <v>24854.932283999999</v>
      </c>
      <c r="AA335" s="83">
        <v>32696.918000000001</v>
      </c>
      <c r="AB335" s="83">
        <v>47992</v>
      </c>
      <c r="AC335" s="73"/>
      <c r="AD335" s="74" t="s">
        <v>156</v>
      </c>
      <c r="AE335" s="83">
        <v>0</v>
      </c>
      <c r="AF335" s="83">
        <v>0</v>
      </c>
      <c r="AG335" s="83">
        <v>0</v>
      </c>
      <c r="AH335" s="83">
        <v>0</v>
      </c>
      <c r="AI335" s="83">
        <v>0</v>
      </c>
      <c r="AJ335" s="83">
        <v>0</v>
      </c>
      <c r="AK335" s="83">
        <v>0</v>
      </c>
      <c r="AL335" s="83">
        <v>28</v>
      </c>
      <c r="AM335" s="83">
        <v>95</v>
      </c>
      <c r="AN335" s="83">
        <v>158</v>
      </c>
      <c r="AO335" s="83">
        <v>208</v>
      </c>
      <c r="AP335" s="83">
        <v>0</v>
      </c>
      <c r="AQ335" s="73"/>
      <c r="AR335" s="81" t="s">
        <v>37</v>
      </c>
      <c r="AS335" s="82">
        <v>7256.2805838250388</v>
      </c>
      <c r="AT335" s="82">
        <v>350.91462737522494</v>
      </c>
      <c r="AU335" s="82">
        <v>106.47361737670512</v>
      </c>
      <c r="AV335" s="82">
        <v>1069.9310871031926</v>
      </c>
      <c r="AW335" s="82">
        <v>788.09902682242841</v>
      </c>
      <c r="AX335" s="82">
        <v>3605.5174117847037</v>
      </c>
      <c r="AY335" s="82">
        <v>1697.4086031359998</v>
      </c>
      <c r="AZ335" s="82">
        <v>2090.1058560000001</v>
      </c>
      <c r="BA335" s="82">
        <v>574.46400000000006</v>
      </c>
      <c r="BB335" s="82">
        <v>0</v>
      </c>
      <c r="BC335" s="73"/>
    </row>
    <row r="336" spans="1:55" x14ac:dyDescent="0.25">
      <c r="A336" s="72"/>
      <c r="B336" s="74" t="s">
        <v>3</v>
      </c>
      <c r="C336" s="83">
        <v>582.5458293945012</v>
      </c>
      <c r="D336" s="83">
        <v>7533.9469034774866</v>
      </c>
      <c r="E336" s="83">
        <v>26911.321829230528</v>
      </c>
      <c r="F336" s="83">
        <v>42152.549611783674</v>
      </c>
      <c r="G336" s="83">
        <v>45254.014874448418</v>
      </c>
      <c r="H336" s="83">
        <v>46060.508079535161</v>
      </c>
      <c r="I336" s="83">
        <v>40623.276495626087</v>
      </c>
      <c r="J336" s="83">
        <v>35937.47836676929</v>
      </c>
      <c r="K336" s="83">
        <v>31972.766994766003</v>
      </c>
      <c r="L336" s="83">
        <v>31353.856065999993</v>
      </c>
      <c r="M336" s="83">
        <v>19362.443999999996</v>
      </c>
      <c r="N336" s="83">
        <v>0</v>
      </c>
      <c r="O336" s="73"/>
      <c r="P336" s="74" t="s">
        <v>3</v>
      </c>
      <c r="Q336" s="83">
        <v>0</v>
      </c>
      <c r="R336" s="83">
        <v>11970.268557870175</v>
      </c>
      <c r="S336" s="83">
        <v>13265.424575397485</v>
      </c>
      <c r="T336" s="83">
        <v>36315.640174057444</v>
      </c>
      <c r="U336" s="83">
        <v>42644.88262011703</v>
      </c>
      <c r="V336" s="83">
        <v>44244.181462680404</v>
      </c>
      <c r="W336" s="83">
        <v>46642.047850659314</v>
      </c>
      <c r="X336" s="83">
        <v>40419.003550885587</v>
      </c>
      <c r="Y336" s="83">
        <v>33122.414091233994</v>
      </c>
      <c r="Z336" s="83">
        <v>32853.113800000006</v>
      </c>
      <c r="AA336" s="83">
        <v>32501.022000000001</v>
      </c>
      <c r="AB336" s="83">
        <v>29609</v>
      </c>
      <c r="AC336" s="73"/>
      <c r="AD336" s="74" t="s">
        <v>3</v>
      </c>
      <c r="AE336" s="83">
        <v>4</v>
      </c>
      <c r="AF336" s="83">
        <v>62</v>
      </c>
      <c r="AG336" s="83">
        <v>224</v>
      </c>
      <c r="AH336" s="83">
        <v>297</v>
      </c>
      <c r="AI336" s="83">
        <v>329</v>
      </c>
      <c r="AJ336" s="83">
        <v>339</v>
      </c>
      <c r="AK336" s="83">
        <v>302</v>
      </c>
      <c r="AL336" s="83">
        <v>270</v>
      </c>
      <c r="AM336" s="83">
        <v>259</v>
      </c>
      <c r="AN336" s="83">
        <v>239</v>
      </c>
      <c r="AO336" s="83">
        <v>170</v>
      </c>
      <c r="AP336" s="83">
        <v>0</v>
      </c>
      <c r="AQ336" s="73"/>
      <c r="AR336" s="81" t="s">
        <v>38</v>
      </c>
      <c r="AS336" s="82">
        <v>0</v>
      </c>
      <c r="AT336" s="82">
        <v>5496.9078404325564</v>
      </c>
      <c r="AU336" s="82">
        <v>9755.2249015457</v>
      </c>
      <c r="AV336" s="82">
        <v>6735.7025256269162</v>
      </c>
      <c r="AW336" s="82">
        <v>1112.93099085159</v>
      </c>
      <c r="AX336" s="82">
        <v>67.724387877887978</v>
      </c>
      <c r="AY336" s="82">
        <v>1.0549463039999998</v>
      </c>
      <c r="AZ336" s="82">
        <v>-1.0414079999999999</v>
      </c>
      <c r="BA336" s="82">
        <v>0</v>
      </c>
      <c r="BB336" s="82">
        <v>0</v>
      </c>
      <c r="BC336" s="73"/>
    </row>
    <row r="337" spans="1:55" x14ac:dyDescent="0.25">
      <c r="A337" s="72"/>
      <c r="B337" s="74" t="s">
        <v>4</v>
      </c>
      <c r="C337" s="83">
        <v>0</v>
      </c>
      <c r="D337" s="83">
        <v>1566.029195810072</v>
      </c>
      <c r="E337" s="83">
        <v>14664.872706124343</v>
      </c>
      <c r="F337" s="83">
        <v>20215.166220174793</v>
      </c>
      <c r="G337" s="83">
        <v>30420.00841609807</v>
      </c>
      <c r="H337" s="83">
        <v>37298.650808087907</v>
      </c>
      <c r="I337" s="83">
        <v>39882.363912407709</v>
      </c>
      <c r="J337" s="83">
        <v>33354.486134962659</v>
      </c>
      <c r="K337" s="83">
        <v>20295.353492829992</v>
      </c>
      <c r="L337" s="83">
        <v>31851.468375999997</v>
      </c>
      <c r="M337" s="83">
        <v>35362.353999999992</v>
      </c>
      <c r="N337" s="83">
        <v>0</v>
      </c>
      <c r="O337" s="73"/>
      <c r="P337" s="74" t="s">
        <v>4</v>
      </c>
      <c r="Q337" s="83">
        <v>0</v>
      </c>
      <c r="R337" s="83">
        <v>0</v>
      </c>
      <c r="S337" s="83">
        <v>15352.182115953407</v>
      </c>
      <c r="T337" s="83">
        <v>29713.887704802255</v>
      </c>
      <c r="U337" s="83">
        <v>37050.855949318044</v>
      </c>
      <c r="V337" s="83">
        <v>27332.110838137742</v>
      </c>
      <c r="W337" s="83">
        <v>34699.405980727308</v>
      </c>
      <c r="X337" s="83">
        <v>36421.088119987653</v>
      </c>
      <c r="Y337" s="83">
        <v>33079.385073228004</v>
      </c>
      <c r="Z337" s="83">
        <v>33048.948321999997</v>
      </c>
      <c r="AA337" s="83">
        <v>31108.910000000003</v>
      </c>
      <c r="AB337" s="83">
        <v>27614</v>
      </c>
      <c r="AC337" s="73"/>
      <c r="AD337" s="74" t="s">
        <v>4</v>
      </c>
      <c r="AE337" s="83">
        <v>0</v>
      </c>
      <c r="AF337" s="83">
        <v>13</v>
      </c>
      <c r="AG337" s="83">
        <v>99</v>
      </c>
      <c r="AH337" s="83">
        <v>149</v>
      </c>
      <c r="AI337" s="83">
        <v>225</v>
      </c>
      <c r="AJ337" s="83">
        <v>284</v>
      </c>
      <c r="AK337" s="83">
        <v>291</v>
      </c>
      <c r="AL337" s="83">
        <v>249</v>
      </c>
      <c r="AM337" s="83">
        <v>158</v>
      </c>
      <c r="AN337" s="83">
        <v>257</v>
      </c>
      <c r="AO337" s="83">
        <v>306</v>
      </c>
      <c r="AP337" s="83">
        <v>0</v>
      </c>
      <c r="AQ337" s="73"/>
      <c r="AR337" s="81" t="s">
        <v>39</v>
      </c>
      <c r="AS337" s="82">
        <v>28014.343314677881</v>
      </c>
      <c r="AT337" s="82">
        <v>18858.831264745961</v>
      </c>
      <c r="AU337" s="82">
        <v>26478.307479206931</v>
      </c>
      <c r="AV337" s="82">
        <v>25657.345376990095</v>
      </c>
      <c r="AW337" s="82">
        <v>25399.025482696274</v>
      </c>
      <c r="AX337" s="82">
        <v>22670.470094552056</v>
      </c>
      <c r="AY337" s="82">
        <v>21754.047734783995</v>
      </c>
      <c r="AZ337" s="82">
        <v>20833.367040000001</v>
      </c>
      <c r="BA337" s="82">
        <v>19134.464</v>
      </c>
      <c r="BB337" s="82">
        <v>0</v>
      </c>
      <c r="BC337" s="73"/>
    </row>
    <row r="338" spans="1:55" x14ac:dyDescent="0.25">
      <c r="A338" s="72"/>
      <c r="B338" s="74" t="s">
        <v>6</v>
      </c>
      <c r="C338" s="83">
        <v>2654.3065610005101</v>
      </c>
      <c r="D338" s="83">
        <v>4546.6558100435841</v>
      </c>
      <c r="E338" s="83">
        <v>9932.6372698114519</v>
      </c>
      <c r="F338" s="83">
        <v>20225.068848878684</v>
      </c>
      <c r="G338" s="83">
        <v>19827.049257293867</v>
      </c>
      <c r="H338" s="83">
        <v>17398.711270607786</v>
      </c>
      <c r="I338" s="83">
        <v>14709.630220840147</v>
      </c>
      <c r="J338" s="83">
        <v>14233.106304261169</v>
      </c>
      <c r="K338" s="83">
        <v>12475.656951354998</v>
      </c>
      <c r="L338" s="83">
        <v>15730.434733000002</v>
      </c>
      <c r="M338" s="83">
        <v>18744.538000000004</v>
      </c>
      <c r="N338" s="83">
        <v>0</v>
      </c>
      <c r="O338" s="73"/>
      <c r="P338" s="74" t="s">
        <v>6</v>
      </c>
      <c r="Q338" s="83">
        <v>580.66866775305834</v>
      </c>
      <c r="R338" s="83">
        <v>580.05652299687426</v>
      </c>
      <c r="S338" s="83">
        <v>2680.1050477131162</v>
      </c>
      <c r="T338" s="83">
        <v>12606.946579015877</v>
      </c>
      <c r="U338" s="83">
        <v>34123.680485655059</v>
      </c>
      <c r="V338" s="83">
        <v>27251.876179646715</v>
      </c>
      <c r="W338" s="83">
        <v>17621.828290990154</v>
      </c>
      <c r="X338" s="83">
        <v>11019.794399901375</v>
      </c>
      <c r="Y338" s="83">
        <v>12426.559738501999</v>
      </c>
      <c r="Z338" s="83">
        <v>14187.836572</v>
      </c>
      <c r="AA338" s="83">
        <v>25517.538000000008</v>
      </c>
      <c r="AB338" s="83">
        <v>23837</v>
      </c>
      <c r="AC338" s="73"/>
      <c r="AD338" s="74" t="s">
        <v>6</v>
      </c>
      <c r="AE338" s="83">
        <v>0</v>
      </c>
      <c r="AF338" s="83">
        <v>0</v>
      </c>
      <c r="AG338" s="83">
        <v>8</v>
      </c>
      <c r="AH338" s="83">
        <v>180</v>
      </c>
      <c r="AI338" s="83">
        <v>246</v>
      </c>
      <c r="AJ338" s="83">
        <v>210</v>
      </c>
      <c r="AK338" s="83">
        <v>178</v>
      </c>
      <c r="AL338" s="83">
        <v>176</v>
      </c>
      <c r="AM338" s="83">
        <v>165</v>
      </c>
      <c r="AN338" s="83">
        <v>218</v>
      </c>
      <c r="AO338" s="83">
        <v>265</v>
      </c>
      <c r="AP338" s="83">
        <v>0</v>
      </c>
      <c r="AQ338" s="73"/>
      <c r="AR338" s="81" t="s">
        <v>40</v>
      </c>
      <c r="AS338" s="82">
        <v>2697.3426387477425</v>
      </c>
      <c r="AT338" s="82">
        <v>3817.045559707286</v>
      </c>
      <c r="AU338" s="82">
        <v>3413.880405573093</v>
      </c>
      <c r="AV338" s="82">
        <v>6200.7369820753211</v>
      </c>
      <c r="AW338" s="82">
        <v>8652.7386928304804</v>
      </c>
      <c r="AX338" s="82">
        <v>739.59331523788785</v>
      </c>
      <c r="AY338" s="82">
        <v>50.637422591999986</v>
      </c>
      <c r="AZ338" s="82">
        <v>44.780543999999992</v>
      </c>
      <c r="BA338" s="82">
        <v>79.872</v>
      </c>
      <c r="BB338" s="82">
        <v>0</v>
      </c>
      <c r="BC338" s="73"/>
    </row>
    <row r="339" spans="1:55" x14ac:dyDescent="0.25">
      <c r="A339" s="72"/>
      <c r="B339" s="74" t="s">
        <v>7</v>
      </c>
      <c r="C339" s="83">
        <v>114683.18817821385</v>
      </c>
      <c r="D339" s="83">
        <v>114302.11251703788</v>
      </c>
      <c r="E339" s="83">
        <v>113314.52496530673</v>
      </c>
      <c r="F339" s="83">
        <v>109740.69123270293</v>
      </c>
      <c r="G339" s="83">
        <v>100109.75423861755</v>
      </c>
      <c r="H339" s="83">
        <v>87254.028287850335</v>
      </c>
      <c r="I339" s="83">
        <v>91770.255793631688</v>
      </c>
      <c r="J339" s="83">
        <v>121265.98716779771</v>
      </c>
      <c r="K339" s="83">
        <v>142055.33806011599</v>
      </c>
      <c r="L339" s="83">
        <v>121776.96866399999</v>
      </c>
      <c r="M339" s="83">
        <v>112882.986</v>
      </c>
      <c r="N339" s="83">
        <v>0</v>
      </c>
      <c r="O339" s="73"/>
      <c r="P339" s="74" t="s">
        <v>7</v>
      </c>
      <c r="Q339" s="83">
        <v>117226.11648182207</v>
      </c>
      <c r="R339" s="83">
        <v>120930.18391438837</v>
      </c>
      <c r="S339" s="83">
        <v>77769.418773470519</v>
      </c>
      <c r="T339" s="83">
        <v>83603.39295201705</v>
      </c>
      <c r="U339" s="83">
        <v>110885.17596455314</v>
      </c>
      <c r="V339" s="83">
        <v>111709.31963168677</v>
      </c>
      <c r="W339" s="83">
        <v>100852.72354794525</v>
      </c>
      <c r="X339" s="83">
        <v>85935.545637434756</v>
      </c>
      <c r="Y339" s="83">
        <v>107302.23451726999</v>
      </c>
      <c r="Z339" s="83">
        <v>110912.96829599999</v>
      </c>
      <c r="AA339" s="83">
        <v>94917.864000000001</v>
      </c>
      <c r="AB339" s="83">
        <v>116934</v>
      </c>
      <c r="AC339" s="73"/>
      <c r="AD339" s="74" t="s">
        <v>7</v>
      </c>
      <c r="AE339" s="83">
        <v>887</v>
      </c>
      <c r="AF339" s="83">
        <v>919</v>
      </c>
      <c r="AG339" s="83">
        <v>875</v>
      </c>
      <c r="AH339" s="83">
        <v>867</v>
      </c>
      <c r="AI339" s="83">
        <v>823</v>
      </c>
      <c r="AJ339" s="83">
        <v>760</v>
      </c>
      <c r="AK339" s="83">
        <v>800</v>
      </c>
      <c r="AL339" s="83">
        <v>1075</v>
      </c>
      <c r="AM339" s="83">
        <v>1191</v>
      </c>
      <c r="AN339" s="83">
        <v>1118</v>
      </c>
      <c r="AO339" s="83">
        <v>1067</v>
      </c>
      <c r="AP339" s="83">
        <v>0</v>
      </c>
      <c r="AQ339" s="73"/>
      <c r="AR339" s="81" t="s">
        <v>41</v>
      </c>
      <c r="AS339" s="82">
        <v>3359.2174332148506</v>
      </c>
      <c r="AT339" s="82">
        <v>3527.2579964554875</v>
      </c>
      <c r="AU339" s="82">
        <v>1739.4426754594356</v>
      </c>
      <c r="AV339" s="82">
        <v>3783.444329704781</v>
      </c>
      <c r="AW339" s="82">
        <v>4179.2139264691432</v>
      </c>
      <c r="AX339" s="82">
        <v>322.49708513279995</v>
      </c>
      <c r="AY339" s="82">
        <v>308.04432076799998</v>
      </c>
      <c r="AZ339" s="82">
        <v>124.96896</v>
      </c>
      <c r="BA339" s="82">
        <v>21.504000000000001</v>
      </c>
      <c r="BB339" s="82">
        <v>0</v>
      </c>
      <c r="BC339" s="73"/>
    </row>
    <row r="340" spans="1:55" x14ac:dyDescent="0.25">
      <c r="A340" s="72"/>
      <c r="B340" s="79" t="s">
        <v>8</v>
      </c>
      <c r="C340" s="84">
        <v>29284.97304760628</v>
      </c>
      <c r="D340" s="84">
        <v>31896.999658894394</v>
      </c>
      <c r="E340" s="84">
        <v>29487.667133384366</v>
      </c>
      <c r="F340" s="84">
        <v>34485.094246196051</v>
      </c>
      <c r="G340" s="84">
        <v>39205.6575894302</v>
      </c>
      <c r="H340" s="84">
        <v>43497.882856600118</v>
      </c>
      <c r="I340" s="84">
        <v>54418.714346231274</v>
      </c>
      <c r="J340" s="84">
        <v>51022.512061125686</v>
      </c>
      <c r="K340" s="84">
        <v>54418.468079742001</v>
      </c>
      <c r="L340" s="84">
        <v>59873.997300000003</v>
      </c>
      <c r="M340" s="84">
        <v>65697.058000000005</v>
      </c>
      <c r="N340" s="83">
        <v>0</v>
      </c>
      <c r="O340" s="73"/>
      <c r="P340" s="79" t="s">
        <v>8</v>
      </c>
      <c r="Q340" s="84">
        <v>29291.105108968331</v>
      </c>
      <c r="R340" s="84">
        <v>28073.316425811587</v>
      </c>
      <c r="S340" s="84">
        <v>32508.384078283005</v>
      </c>
      <c r="T340" s="84">
        <v>30821.901832869418</v>
      </c>
      <c r="U340" s="84">
        <v>29337.189082105233</v>
      </c>
      <c r="V340" s="84">
        <v>43729.574968257177</v>
      </c>
      <c r="W340" s="84">
        <v>46781.426313459197</v>
      </c>
      <c r="X340" s="84">
        <v>51990.853631955018</v>
      </c>
      <c r="Y340" s="84">
        <v>50618.674797365995</v>
      </c>
      <c r="Z340" s="84">
        <v>57675.942063999995</v>
      </c>
      <c r="AA340" s="84">
        <v>63036.832000000002</v>
      </c>
      <c r="AB340" s="84">
        <v>65429</v>
      </c>
      <c r="AC340" s="73"/>
      <c r="AD340" s="79" t="s">
        <v>8</v>
      </c>
      <c r="AE340" s="84">
        <v>350</v>
      </c>
      <c r="AF340" s="84">
        <v>368</v>
      </c>
      <c r="AG340" s="84">
        <v>372</v>
      </c>
      <c r="AH340" s="84">
        <v>390</v>
      </c>
      <c r="AI340" s="84">
        <v>428</v>
      </c>
      <c r="AJ340" s="84">
        <v>444</v>
      </c>
      <c r="AK340" s="84">
        <v>495</v>
      </c>
      <c r="AL340" s="84">
        <v>481</v>
      </c>
      <c r="AM340" s="84">
        <v>517</v>
      </c>
      <c r="AN340" s="84">
        <v>574</v>
      </c>
      <c r="AO340" s="84">
        <v>596</v>
      </c>
      <c r="AP340" s="84">
        <v>0</v>
      </c>
      <c r="AQ340" s="73"/>
      <c r="AR340" s="81" t="s">
        <v>42</v>
      </c>
      <c r="AS340" s="82">
        <v>3280.3952160103618</v>
      </c>
      <c r="AT340" s="82">
        <v>3802.3297850109057</v>
      </c>
      <c r="AU340" s="82">
        <v>5989.4211711696016</v>
      </c>
      <c r="AV340" s="82">
        <v>6274.7921296330833</v>
      </c>
      <c r="AW340" s="82">
        <v>3187.2773920176778</v>
      </c>
      <c r="AX340" s="82">
        <v>6056.4952587939815</v>
      </c>
      <c r="AY340" s="82">
        <v>6907.7883985919989</v>
      </c>
      <c r="AZ340" s="82">
        <v>7002.4273919999996</v>
      </c>
      <c r="BA340" s="82">
        <v>9016.32</v>
      </c>
      <c r="BB340" s="82">
        <v>0</v>
      </c>
      <c r="BC340" s="73"/>
    </row>
    <row r="341" spans="1:55" x14ac:dyDescent="0.25">
      <c r="A341" s="72"/>
      <c r="B341" s="79" t="s">
        <v>5</v>
      </c>
      <c r="C341" s="84">
        <v>88081.429980886329</v>
      </c>
      <c r="D341" s="84">
        <v>82149.579447321143</v>
      </c>
      <c r="E341" s="84">
        <v>86875.3251833096</v>
      </c>
      <c r="F341" s="84">
        <v>118984.10494456488</v>
      </c>
      <c r="G341" s="84">
        <v>125934.50945499909</v>
      </c>
      <c r="H341" s="84">
        <v>114482.99689108733</v>
      </c>
      <c r="I341" s="84">
        <v>133990.0388323871</v>
      </c>
      <c r="J341" s="84">
        <v>129433.49388166412</v>
      </c>
      <c r="K341" s="84">
        <v>128986.65297598597</v>
      </c>
      <c r="L341" s="84">
        <v>128681.473232</v>
      </c>
      <c r="M341" s="82">
        <v>118640.03600000001</v>
      </c>
      <c r="N341" s="82">
        <v>0</v>
      </c>
      <c r="O341" s="73"/>
      <c r="P341" s="79" t="s">
        <v>5</v>
      </c>
      <c r="Q341" s="84">
        <v>113386.82034863328</v>
      </c>
      <c r="R341" s="84">
        <v>97240.305266351555</v>
      </c>
      <c r="S341" s="84">
        <v>105043.19985938085</v>
      </c>
      <c r="T341" s="84">
        <v>90864.120349566991</v>
      </c>
      <c r="U341" s="84">
        <v>100922.17794778793</v>
      </c>
      <c r="V341" s="84">
        <v>119441.6150679463</v>
      </c>
      <c r="W341" s="84">
        <v>127092.11981495173</v>
      </c>
      <c r="X341" s="84">
        <v>138063.29112528916</v>
      </c>
      <c r="Y341" s="84">
        <v>131665.48517389802</v>
      </c>
      <c r="Z341" s="84">
        <v>136149.93841800001</v>
      </c>
      <c r="AA341" s="84">
        <v>123195.65999999999</v>
      </c>
      <c r="AB341" s="84">
        <v>122275</v>
      </c>
      <c r="AC341" s="73"/>
      <c r="AD341" s="79" t="s">
        <v>5</v>
      </c>
      <c r="AE341" s="84">
        <v>8509</v>
      </c>
      <c r="AF341" s="84">
        <v>8320</v>
      </c>
      <c r="AG341" s="84">
        <v>8146</v>
      </c>
      <c r="AH341" s="84">
        <v>7973</v>
      </c>
      <c r="AI341" s="84">
        <v>7681</v>
      </c>
      <c r="AJ341" s="84">
        <v>7471</v>
      </c>
      <c r="AK341" s="84">
        <v>7405</v>
      </c>
      <c r="AL341" s="84">
        <v>8268</v>
      </c>
      <c r="AM341" s="84">
        <v>7937</v>
      </c>
      <c r="AN341" s="84">
        <v>7588</v>
      </c>
      <c r="AO341" s="84">
        <v>7799</v>
      </c>
      <c r="AP341" s="84">
        <v>0</v>
      </c>
      <c r="AQ341" s="73"/>
      <c r="AR341" s="81" t="s">
        <v>43</v>
      </c>
      <c r="AS341" s="82">
        <v>9811.0477414528996</v>
      </c>
      <c r="AT341" s="82">
        <v>11067.394554347014</v>
      </c>
      <c r="AU341" s="82">
        <v>11660.542265128845</v>
      </c>
      <c r="AV341" s="82">
        <v>7187.770515942213</v>
      </c>
      <c r="AW341" s="82">
        <v>4652.2913505921515</v>
      </c>
      <c r="AX341" s="82">
        <v>1932.8325302292474</v>
      </c>
      <c r="AY341" s="82">
        <v>503.20938700799996</v>
      </c>
      <c r="AZ341" s="82">
        <v>592.56115199999999</v>
      </c>
      <c r="BA341" s="82">
        <v>151.55199999999999</v>
      </c>
      <c r="BB341" s="82">
        <v>0</v>
      </c>
      <c r="BC341" s="73"/>
    </row>
    <row r="342" spans="1:55" x14ac:dyDescent="0.25">
      <c r="A342" s="72"/>
      <c r="B342" s="74" t="s">
        <v>157</v>
      </c>
      <c r="C342" s="83">
        <v>51026.259178799999</v>
      </c>
      <c r="D342" s="83">
        <v>53660.165028470423</v>
      </c>
      <c r="E342" s="83">
        <v>54219.182361705818</v>
      </c>
      <c r="F342" s="83">
        <v>52633.971959425515</v>
      </c>
      <c r="G342" s="83">
        <v>47337.786864476511</v>
      </c>
      <c r="H342" s="83">
        <v>64076.095963613785</v>
      </c>
      <c r="I342" s="83">
        <v>60392.379217610236</v>
      </c>
      <c r="J342" s="83">
        <v>60959.514322150688</v>
      </c>
      <c r="K342" s="83">
        <v>63785.554307201986</v>
      </c>
      <c r="L342" s="83">
        <v>58640.132797999991</v>
      </c>
      <c r="M342" s="83">
        <v>66765.108000000007</v>
      </c>
      <c r="N342" s="83">
        <v>0</v>
      </c>
      <c r="O342" s="73"/>
      <c r="P342" s="74" t="s">
        <v>157</v>
      </c>
      <c r="Q342" s="83">
        <v>47270.684454819537</v>
      </c>
      <c r="R342" s="83">
        <v>60750.430399996047</v>
      </c>
      <c r="S342" s="83">
        <v>47587.078635552876</v>
      </c>
      <c r="T342" s="83">
        <v>51954.591614407604</v>
      </c>
      <c r="U342" s="83">
        <v>50871.600301494189</v>
      </c>
      <c r="V342" s="83">
        <v>53725.825018271767</v>
      </c>
      <c r="W342" s="83">
        <v>64818.417195447175</v>
      </c>
      <c r="X342" s="83">
        <v>60284.03155779466</v>
      </c>
      <c r="Y342" s="83">
        <v>59360.185301507991</v>
      </c>
      <c r="Z342" s="83">
        <v>55453.273745999999</v>
      </c>
      <c r="AA342" s="83">
        <v>55670.934000000001</v>
      </c>
      <c r="AB342" s="83">
        <v>61398</v>
      </c>
      <c r="AC342" s="73"/>
      <c r="AD342" s="74" t="s">
        <v>117</v>
      </c>
      <c r="AE342" s="83">
        <v>70093.92300000001</v>
      </c>
      <c r="AF342" s="83">
        <v>70155.710999999996</v>
      </c>
      <c r="AG342" s="83">
        <v>70067.368000000002</v>
      </c>
      <c r="AH342" s="83">
        <v>70838.118000000002</v>
      </c>
      <c r="AI342" s="83">
        <v>70794.938000000009</v>
      </c>
      <c r="AJ342" s="83">
        <v>70163.520000000004</v>
      </c>
      <c r="AK342" s="83">
        <v>69653.2</v>
      </c>
      <c r="AL342" s="83">
        <v>69884.350000000006</v>
      </c>
      <c r="AM342" s="83">
        <v>69359.913</v>
      </c>
      <c r="AN342" s="83">
        <v>69417.36</v>
      </c>
      <c r="AO342" s="83">
        <v>70543.536000000007</v>
      </c>
      <c r="AP342" s="83">
        <v>0</v>
      </c>
      <c r="AQ342" s="73"/>
      <c r="AR342" s="81" t="s">
        <v>44</v>
      </c>
      <c r="AS342" s="82">
        <v>2082.9930046539289</v>
      </c>
      <c r="AT342" s="82">
        <v>1267.8205892266194</v>
      </c>
      <c r="AU342" s="82">
        <v>2669.6858588559112</v>
      </c>
      <c r="AV342" s="82">
        <v>4252.0918306673375</v>
      </c>
      <c r="AW342" s="82">
        <v>2187.7105765319689</v>
      </c>
      <c r="AX342" s="82">
        <v>183.82333852569596</v>
      </c>
      <c r="AY342" s="82">
        <v>32.703335423999995</v>
      </c>
      <c r="AZ342" s="82">
        <v>-17.703935999999999</v>
      </c>
      <c r="BA342" s="82">
        <v>0</v>
      </c>
      <c r="BB342" s="82">
        <v>0</v>
      </c>
      <c r="BC342" s="73"/>
    </row>
    <row r="343" spans="1:55" x14ac:dyDescent="0.25">
      <c r="A343" s="72"/>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81" t="s">
        <v>45</v>
      </c>
      <c r="AS343" s="82">
        <v>-1090.7603880797703</v>
      </c>
      <c r="AT343" s="82">
        <v>-561.46340380035997</v>
      </c>
      <c r="AU343" s="82">
        <v>-764.3684952727674</v>
      </c>
      <c r="AV343" s="82">
        <v>-1101.9848076878959</v>
      </c>
      <c r="AW343" s="82">
        <v>-4.3601605909954548</v>
      </c>
      <c r="AX343" s="82">
        <v>0</v>
      </c>
      <c r="AY343" s="82">
        <v>0</v>
      </c>
      <c r="AZ343" s="82">
        <v>0</v>
      </c>
      <c r="BA343" s="82">
        <v>0</v>
      </c>
      <c r="BB343" s="82">
        <v>0</v>
      </c>
      <c r="BC343" s="73"/>
    </row>
    <row r="344" spans="1:55" x14ac:dyDescent="0.25">
      <c r="A344" s="72"/>
      <c r="B344" s="75" t="s">
        <v>113</v>
      </c>
      <c r="C344" s="75"/>
      <c r="D344" s="75"/>
      <c r="E344" s="75"/>
      <c r="F344" s="75"/>
      <c r="G344" s="75"/>
      <c r="H344" s="75"/>
      <c r="I344" s="75"/>
      <c r="J344" s="75"/>
      <c r="K344" s="75"/>
      <c r="L344" s="75"/>
      <c r="M344" s="75"/>
      <c r="N344" s="75"/>
      <c r="O344" s="73"/>
      <c r="P344" s="75" t="s">
        <v>114</v>
      </c>
      <c r="Q344" s="75"/>
      <c r="R344" s="75"/>
      <c r="S344" s="75"/>
      <c r="T344" s="75"/>
      <c r="U344" s="75"/>
      <c r="V344" s="75"/>
      <c r="W344" s="75"/>
      <c r="X344" s="75"/>
      <c r="Y344" s="75"/>
      <c r="Z344" s="75"/>
      <c r="AA344" s="75"/>
      <c r="AB344" s="75"/>
      <c r="AC344" s="73"/>
      <c r="AD344" s="75" t="s">
        <v>145</v>
      </c>
      <c r="AE344" s="75"/>
      <c r="AF344" s="75"/>
      <c r="AG344" s="75"/>
      <c r="AH344" s="75"/>
      <c r="AI344" s="75"/>
      <c r="AJ344" s="75"/>
      <c r="AK344" s="75"/>
      <c r="AL344" s="75"/>
      <c r="AM344" s="75"/>
      <c r="AN344" s="75"/>
      <c r="AO344" s="75"/>
      <c r="AP344" s="75"/>
      <c r="AQ344" s="73"/>
      <c r="AR344" s="81" t="s">
        <v>46</v>
      </c>
      <c r="AS344" s="82">
        <v>6150.4512424561763</v>
      </c>
      <c r="AT344" s="82">
        <v>209.41679375618264</v>
      </c>
      <c r="AU344" s="82">
        <v>237.60428298801563</v>
      </c>
      <c r="AV344" s="82">
        <v>5770.7750059563732</v>
      </c>
      <c r="AW344" s="82">
        <v>5249.6333515585275</v>
      </c>
      <c r="AX344" s="82">
        <v>2793.8997475338233</v>
      </c>
      <c r="AY344" s="82">
        <v>3051.9596574719994</v>
      </c>
      <c r="AZ344" s="82">
        <v>1017.455616</v>
      </c>
      <c r="BA344" s="82">
        <v>1010.688</v>
      </c>
      <c r="BB344" s="82">
        <v>0</v>
      </c>
      <c r="BC344" s="73"/>
    </row>
    <row r="345" spans="1:55" x14ac:dyDescent="0.25">
      <c r="A345" s="72"/>
      <c r="B345" s="77" t="s">
        <v>30</v>
      </c>
      <c r="C345" s="77">
        <v>2013</v>
      </c>
      <c r="D345" s="77">
        <v>2014</v>
      </c>
      <c r="E345" s="77">
        <v>2015</v>
      </c>
      <c r="F345" s="77">
        <v>2016</v>
      </c>
      <c r="G345" s="77">
        <v>2017</v>
      </c>
      <c r="H345" s="77">
        <v>2018</v>
      </c>
      <c r="I345" s="77">
        <v>2019</v>
      </c>
      <c r="J345" s="77">
        <v>2020</v>
      </c>
      <c r="K345" s="77">
        <v>2021</v>
      </c>
      <c r="L345" s="77">
        <v>2022</v>
      </c>
      <c r="M345" s="77">
        <v>2023</v>
      </c>
      <c r="N345" s="77">
        <v>2024</v>
      </c>
      <c r="O345" s="73"/>
      <c r="P345" s="77" t="s">
        <v>30</v>
      </c>
      <c r="Q345" s="77">
        <v>2013</v>
      </c>
      <c r="R345" s="77">
        <v>2014</v>
      </c>
      <c r="S345" s="77">
        <v>2015</v>
      </c>
      <c r="T345" s="77">
        <v>2016</v>
      </c>
      <c r="U345" s="77">
        <v>2017</v>
      </c>
      <c r="V345" s="77">
        <v>2018</v>
      </c>
      <c r="W345" s="77">
        <v>2019</v>
      </c>
      <c r="X345" s="77">
        <v>2020</v>
      </c>
      <c r="Y345" s="77">
        <v>2021</v>
      </c>
      <c r="Z345" s="77">
        <v>2022</v>
      </c>
      <c r="AA345" s="77">
        <v>2023</v>
      </c>
      <c r="AB345" s="77">
        <v>2024</v>
      </c>
      <c r="AC345" s="73"/>
      <c r="AD345" s="77" t="s">
        <v>30</v>
      </c>
      <c r="AE345" s="77">
        <v>2013</v>
      </c>
      <c r="AF345" s="77">
        <v>2014</v>
      </c>
      <c r="AG345" s="77">
        <v>2015</v>
      </c>
      <c r="AH345" s="77">
        <v>2016</v>
      </c>
      <c r="AI345" s="77">
        <v>2017</v>
      </c>
      <c r="AJ345" s="77">
        <v>2018</v>
      </c>
      <c r="AK345" s="77">
        <v>2019</v>
      </c>
      <c r="AL345" s="77">
        <v>2020</v>
      </c>
      <c r="AM345" s="77">
        <v>2021</v>
      </c>
      <c r="AN345" s="77">
        <v>2022</v>
      </c>
      <c r="AO345" s="77">
        <v>2023</v>
      </c>
      <c r="AP345" s="77">
        <v>2024</v>
      </c>
      <c r="AQ345" s="73"/>
      <c r="AR345" s="81" t="s">
        <v>47</v>
      </c>
      <c r="AS345" s="82">
        <v>2967.4246476984181</v>
      </c>
      <c r="AT345" s="82">
        <v>3681.2076394330052</v>
      </c>
      <c r="AU345" s="82">
        <v>5654.3094701629188</v>
      </c>
      <c r="AV345" s="82">
        <v>6600.8558390292019</v>
      </c>
      <c r="AW345" s="82">
        <v>8949.2296130181712</v>
      </c>
      <c r="AX345" s="82">
        <v>2098.3810339307515</v>
      </c>
      <c r="AY345" s="82">
        <v>1803.9581798399997</v>
      </c>
      <c r="AZ345" s="82">
        <v>1712.074752</v>
      </c>
      <c r="BA345" s="82">
        <v>1491.9680000000001</v>
      </c>
      <c r="BB345" s="82">
        <v>0</v>
      </c>
      <c r="BC345" s="73"/>
    </row>
    <row r="346" spans="1:55" x14ac:dyDescent="0.25">
      <c r="A346" s="72"/>
      <c r="B346" s="79" t="s">
        <v>9</v>
      </c>
      <c r="C346" s="80">
        <v>943192.38115401682</v>
      </c>
      <c r="D346" s="80">
        <v>949762.9529058215</v>
      </c>
      <c r="E346" s="80">
        <v>948308.06846964103</v>
      </c>
      <c r="F346" s="80">
        <v>1004551.4633690093</v>
      </c>
      <c r="G346" s="80">
        <v>987815.11561423866</v>
      </c>
      <c r="H346" s="80">
        <v>987952.60642272164</v>
      </c>
      <c r="I346" s="80">
        <v>1019065.8022688411</v>
      </c>
      <c r="J346" s="80">
        <v>1042662.6279387795</v>
      </c>
      <c r="K346" s="80">
        <v>1217100.0470790977</v>
      </c>
      <c r="L346" s="80">
        <v>1197073.2950799996</v>
      </c>
      <c r="M346" s="80">
        <v>1234738.7400000002</v>
      </c>
      <c r="N346" s="80">
        <v>0</v>
      </c>
      <c r="O346" s="73"/>
      <c r="P346" s="79" t="s">
        <v>9</v>
      </c>
      <c r="Q346" s="80">
        <v>899789.52568933589</v>
      </c>
      <c r="R346" s="80">
        <v>922328.13061229151</v>
      </c>
      <c r="S346" s="80">
        <v>900724.64120336284</v>
      </c>
      <c r="T346" s="80">
        <v>1000591.0120467714</v>
      </c>
      <c r="U346" s="80">
        <v>1019432.6156103609</v>
      </c>
      <c r="V346" s="80">
        <v>1011318.3343606726</v>
      </c>
      <c r="W346" s="80">
        <v>970200.4449767184</v>
      </c>
      <c r="X346" s="80">
        <v>1016393.9784431997</v>
      </c>
      <c r="Y346" s="80">
        <v>1294414.3659706479</v>
      </c>
      <c r="Z346" s="80">
        <v>1254675.3978980002</v>
      </c>
      <c r="AA346" s="80">
        <v>1175794.8840000001</v>
      </c>
      <c r="AB346" s="80">
        <v>1287796</v>
      </c>
      <c r="AC346" s="73"/>
      <c r="AD346" s="79" t="s">
        <v>9</v>
      </c>
      <c r="AE346" s="80">
        <v>7762</v>
      </c>
      <c r="AF346" s="80">
        <v>7753</v>
      </c>
      <c r="AG346" s="80">
        <v>7792</v>
      </c>
      <c r="AH346" s="80">
        <v>7902</v>
      </c>
      <c r="AI346" s="80">
        <v>7821</v>
      </c>
      <c r="AJ346" s="80">
        <v>7668</v>
      </c>
      <c r="AK346" s="80">
        <v>7662</v>
      </c>
      <c r="AL346" s="80">
        <v>8074</v>
      </c>
      <c r="AM346" s="80">
        <v>7968</v>
      </c>
      <c r="AN346" s="80">
        <v>8097</v>
      </c>
      <c r="AO346" s="80">
        <v>8300</v>
      </c>
      <c r="AP346" s="80">
        <v>0</v>
      </c>
      <c r="AQ346" s="73"/>
      <c r="AR346" s="81" t="s">
        <v>48</v>
      </c>
      <c r="AS346" s="82">
        <v>10231.819283294506</v>
      </c>
      <c r="AT346" s="82">
        <v>14552.769192051264</v>
      </c>
      <c r="AU346" s="82">
        <v>23915.095237727721</v>
      </c>
      <c r="AV346" s="82">
        <v>25912.6698409579</v>
      </c>
      <c r="AW346" s="82">
        <v>22964.965832773065</v>
      </c>
      <c r="AX346" s="82">
        <v>16279.652857503741</v>
      </c>
      <c r="AY346" s="82">
        <v>14142.610151423996</v>
      </c>
      <c r="AZ346" s="82">
        <v>8554.1253119999983</v>
      </c>
      <c r="BA346" s="82">
        <v>18852.864000000001</v>
      </c>
      <c r="BB346" s="82">
        <v>0</v>
      </c>
      <c r="BC346" s="73"/>
    </row>
    <row r="347" spans="1:55" x14ac:dyDescent="0.25">
      <c r="A347" s="72"/>
      <c r="B347" s="74" t="s">
        <v>10</v>
      </c>
      <c r="C347" s="83">
        <v>654839.1411018119</v>
      </c>
      <c r="D347" s="83">
        <v>632962.42942102673</v>
      </c>
      <c r="E347" s="83">
        <v>635948.03248644457</v>
      </c>
      <c r="F347" s="83">
        <v>692548.44055680104</v>
      </c>
      <c r="G347" s="83">
        <v>685268.32606976677</v>
      </c>
      <c r="H347" s="83">
        <v>658199.67195387732</v>
      </c>
      <c r="I347" s="83">
        <v>682388.0926451718</v>
      </c>
      <c r="J347" s="83">
        <v>689453.58810852258</v>
      </c>
      <c r="K347" s="83">
        <v>854332.32604389777</v>
      </c>
      <c r="L347" s="83">
        <v>837633.47675799974</v>
      </c>
      <c r="M347" s="83">
        <v>868681.0140000002</v>
      </c>
      <c r="N347" s="83">
        <v>0</v>
      </c>
      <c r="O347" s="73"/>
      <c r="P347" s="74" t="s">
        <v>10</v>
      </c>
      <c r="Q347" s="83">
        <v>614902.27689189138</v>
      </c>
      <c r="R347" s="83">
        <v>609565.35590082139</v>
      </c>
      <c r="S347" s="83">
        <v>620904.02593728527</v>
      </c>
      <c r="T347" s="83">
        <v>680377.98984786577</v>
      </c>
      <c r="U347" s="83">
        <v>670415.00143129402</v>
      </c>
      <c r="V347" s="83">
        <v>660960.20933442365</v>
      </c>
      <c r="W347" s="83">
        <v>636714.43354814942</v>
      </c>
      <c r="X347" s="83">
        <v>684685.93650428869</v>
      </c>
      <c r="Y347" s="83">
        <v>952157.14351830794</v>
      </c>
      <c r="Z347" s="83">
        <v>918364.38571800012</v>
      </c>
      <c r="AA347" s="83">
        <v>846555.1860000001</v>
      </c>
      <c r="AB347" s="83">
        <v>937016</v>
      </c>
      <c r="AC347" s="73"/>
      <c r="AD347" s="74" t="s">
        <v>10</v>
      </c>
      <c r="AE347" s="83">
        <v>7762</v>
      </c>
      <c r="AF347" s="83">
        <v>7753</v>
      </c>
      <c r="AG347" s="83">
        <v>7792</v>
      </c>
      <c r="AH347" s="83">
        <v>7902</v>
      </c>
      <c r="AI347" s="83">
        <v>7821</v>
      </c>
      <c r="AJ347" s="83">
        <v>7668</v>
      </c>
      <c r="AK347" s="83">
        <v>7662</v>
      </c>
      <c r="AL347" s="83">
        <v>8074</v>
      </c>
      <c r="AM347" s="83">
        <v>7968</v>
      </c>
      <c r="AN347" s="83">
        <v>8097</v>
      </c>
      <c r="AO347" s="83">
        <v>8300</v>
      </c>
      <c r="AP347" s="83">
        <v>0</v>
      </c>
      <c r="AQ347" s="73"/>
      <c r="AR347" s="81" t="s">
        <v>49</v>
      </c>
      <c r="AS347" s="82">
        <v>475.25160373294983</v>
      </c>
      <c r="AT347" s="82">
        <v>622.59046792378638</v>
      </c>
      <c r="AU347" s="82">
        <v>1889.6265147065769</v>
      </c>
      <c r="AV347" s="82">
        <v>565.91396342648204</v>
      </c>
      <c r="AW347" s="82">
        <v>504.6885884077239</v>
      </c>
      <c r="AX347" s="82">
        <v>223.59797902540794</v>
      </c>
      <c r="AY347" s="82">
        <v>150.85732147199997</v>
      </c>
      <c r="AZ347" s="82">
        <v>325.96070399999996</v>
      </c>
      <c r="BA347" s="82">
        <v>37.887999999999998</v>
      </c>
      <c r="BB347" s="82">
        <v>0</v>
      </c>
      <c r="BC347" s="73"/>
    </row>
    <row r="348" spans="1:55" x14ac:dyDescent="0.25">
      <c r="A348" s="72"/>
      <c r="B348" s="79" t="s">
        <v>11</v>
      </c>
      <c r="C348" s="84">
        <v>288353.24005220487</v>
      </c>
      <c r="D348" s="84">
        <v>316800.52348479477</v>
      </c>
      <c r="E348" s="84">
        <v>312360.0359831964</v>
      </c>
      <c r="F348" s="84">
        <v>312003.02281220828</v>
      </c>
      <c r="G348" s="84">
        <v>302546.78954447183</v>
      </c>
      <c r="H348" s="84">
        <v>329752.93446884432</v>
      </c>
      <c r="I348" s="84">
        <v>336677.70962366922</v>
      </c>
      <c r="J348" s="84">
        <v>353209.03983025701</v>
      </c>
      <c r="K348" s="84">
        <v>362767.7210352</v>
      </c>
      <c r="L348" s="84">
        <v>359439.81832199998</v>
      </c>
      <c r="M348" s="84">
        <v>366057.72599999997</v>
      </c>
      <c r="N348" s="84">
        <v>0</v>
      </c>
      <c r="O348" s="73"/>
      <c r="P348" s="79" t="s">
        <v>11</v>
      </c>
      <c r="Q348" s="84">
        <v>284887.24879744451</v>
      </c>
      <c r="R348" s="84">
        <v>312762.77471147012</v>
      </c>
      <c r="S348" s="84">
        <v>279820.61526607757</v>
      </c>
      <c r="T348" s="84">
        <v>320213.02219890564</v>
      </c>
      <c r="U348" s="84">
        <v>349017.61417906685</v>
      </c>
      <c r="V348" s="84">
        <v>350358.12502624904</v>
      </c>
      <c r="W348" s="84">
        <v>333486.01142856904</v>
      </c>
      <c r="X348" s="84">
        <v>331708.04193891096</v>
      </c>
      <c r="Y348" s="84">
        <v>342257.22245233995</v>
      </c>
      <c r="Z348" s="84">
        <v>336311.01218000002</v>
      </c>
      <c r="AA348" s="84">
        <v>329239.69799999997</v>
      </c>
      <c r="AB348" s="84">
        <v>350780</v>
      </c>
      <c r="AC348" s="73"/>
      <c r="AD348" s="79" t="s">
        <v>11</v>
      </c>
      <c r="AE348" s="84">
        <v>7762</v>
      </c>
      <c r="AF348" s="84">
        <v>7753</v>
      </c>
      <c r="AG348" s="84">
        <v>7792</v>
      </c>
      <c r="AH348" s="84">
        <v>7902</v>
      </c>
      <c r="AI348" s="84">
        <v>7821</v>
      </c>
      <c r="AJ348" s="84">
        <v>7668</v>
      </c>
      <c r="AK348" s="84">
        <v>7662</v>
      </c>
      <c r="AL348" s="84">
        <v>8074</v>
      </c>
      <c r="AM348" s="84">
        <v>7968</v>
      </c>
      <c r="AN348" s="84">
        <v>8097</v>
      </c>
      <c r="AO348" s="84">
        <v>8300</v>
      </c>
      <c r="AP348" s="84">
        <v>0</v>
      </c>
      <c r="AQ348" s="73"/>
      <c r="AR348" s="81" t="s">
        <v>50</v>
      </c>
      <c r="AS348" s="82">
        <v>0</v>
      </c>
      <c r="AT348" s="82">
        <v>0</v>
      </c>
      <c r="AU348" s="82">
        <v>0</v>
      </c>
      <c r="AV348" s="82">
        <v>8980.5682672659514</v>
      </c>
      <c r="AW348" s="82">
        <v>12870.104024470835</v>
      </c>
      <c r="AX348" s="82">
        <v>0</v>
      </c>
      <c r="AY348" s="82">
        <v>0</v>
      </c>
      <c r="AZ348" s="82">
        <v>0</v>
      </c>
      <c r="BA348" s="82">
        <v>0</v>
      </c>
      <c r="BB348" s="82">
        <v>0</v>
      </c>
      <c r="BC348" s="73"/>
    </row>
    <row r="349" spans="1:55" x14ac:dyDescent="0.25">
      <c r="A349" s="72"/>
      <c r="B349" s="74" t="s">
        <v>0</v>
      </c>
      <c r="C349" s="83">
        <v>132952.91414177747</v>
      </c>
      <c r="D349" s="83">
        <v>127472.72782866709</v>
      </c>
      <c r="E349" s="83">
        <v>130764.29701733137</v>
      </c>
      <c r="F349" s="83">
        <v>146255.52428353729</v>
      </c>
      <c r="G349" s="83">
        <v>134176.2458434836</v>
      </c>
      <c r="H349" s="83">
        <v>115811.81074602375</v>
      </c>
      <c r="I349" s="83">
        <v>106062.20797951864</v>
      </c>
      <c r="J349" s="83">
        <v>103323.05546544328</v>
      </c>
      <c r="K349" s="83">
        <v>93702.858211065977</v>
      </c>
      <c r="L349" s="83">
        <v>83400.893289999993</v>
      </c>
      <c r="M349" s="83">
        <v>80710.194000000003</v>
      </c>
      <c r="N349" s="83">
        <v>0</v>
      </c>
      <c r="O349" s="73"/>
      <c r="P349" s="74" t="s">
        <v>0</v>
      </c>
      <c r="Q349" s="83">
        <v>125876.26504175592</v>
      </c>
      <c r="R349" s="83">
        <v>117110.88195929841</v>
      </c>
      <c r="S349" s="83">
        <v>105053.91054258698</v>
      </c>
      <c r="T349" s="83">
        <v>161940.44792744613</v>
      </c>
      <c r="U349" s="83">
        <v>134568.61692877376</v>
      </c>
      <c r="V349" s="83">
        <v>122252.27003952098</v>
      </c>
      <c r="W349" s="83">
        <v>102867.65132537823</v>
      </c>
      <c r="X349" s="83">
        <v>99442.956795770224</v>
      </c>
      <c r="Y349" s="83">
        <v>105798.42550336798</v>
      </c>
      <c r="Z349" s="83">
        <v>88393.068400000004</v>
      </c>
      <c r="AA349" s="83">
        <v>86859.035999999993</v>
      </c>
      <c r="AB349" s="83">
        <v>73926</v>
      </c>
      <c r="AC349" s="73"/>
      <c r="AD349" s="74" t="s">
        <v>0</v>
      </c>
      <c r="AE349" s="83">
        <v>1262</v>
      </c>
      <c r="AF349" s="83">
        <v>1392</v>
      </c>
      <c r="AG349" s="83">
        <v>1490</v>
      </c>
      <c r="AH349" s="83">
        <v>1387</v>
      </c>
      <c r="AI349" s="83">
        <v>1190</v>
      </c>
      <c r="AJ349" s="83">
        <v>1048</v>
      </c>
      <c r="AK349" s="83">
        <v>966</v>
      </c>
      <c r="AL349" s="83">
        <v>944</v>
      </c>
      <c r="AM349" s="83">
        <v>863</v>
      </c>
      <c r="AN349" s="83">
        <v>788</v>
      </c>
      <c r="AO349" s="83">
        <v>770</v>
      </c>
      <c r="AP349" s="83">
        <v>0</v>
      </c>
      <c r="AQ349" s="73"/>
      <c r="AR349" s="81" t="s">
        <v>51</v>
      </c>
      <c r="AS349" s="82">
        <v>16068.140807185733</v>
      </c>
      <c r="AT349" s="82">
        <v>3389.156110843302</v>
      </c>
      <c r="AU349" s="82">
        <v>926.88085863721187</v>
      </c>
      <c r="AV349" s="82">
        <v>1903.3278223054726</v>
      </c>
      <c r="AW349" s="82">
        <v>1823.637167183849</v>
      </c>
      <c r="AX349" s="82">
        <v>1752.2341625548795</v>
      </c>
      <c r="AY349" s="82">
        <v>1314.4630947839998</v>
      </c>
      <c r="AZ349" s="82">
        <v>853.9545599999999</v>
      </c>
      <c r="BA349" s="82">
        <v>739.32799999999997</v>
      </c>
      <c r="BB349" s="82">
        <v>0</v>
      </c>
      <c r="BC349" s="73"/>
    </row>
    <row r="350" spans="1:55" x14ac:dyDescent="0.25">
      <c r="A350" s="72"/>
      <c r="B350" s="74" t="s">
        <v>158</v>
      </c>
      <c r="C350" s="83">
        <v>181024.70861311018</v>
      </c>
      <c r="D350" s="83">
        <v>160481.89330819694</v>
      </c>
      <c r="E350" s="83">
        <v>163516.83598779028</v>
      </c>
      <c r="F350" s="83">
        <v>155478.47256274452</v>
      </c>
      <c r="G350" s="83">
        <v>147615.63282891488</v>
      </c>
      <c r="H350" s="83">
        <v>139293.18124610433</v>
      </c>
      <c r="I350" s="83">
        <v>132520.44787064241</v>
      </c>
      <c r="J350" s="83">
        <v>169981.5348377008</v>
      </c>
      <c r="K350" s="83">
        <v>160878.87847550996</v>
      </c>
      <c r="L350" s="83">
        <v>116729.14658599999</v>
      </c>
      <c r="M350" s="83">
        <v>130735.572</v>
      </c>
      <c r="N350" s="83">
        <v>0</v>
      </c>
      <c r="O350" s="73"/>
      <c r="P350" s="74" t="s">
        <v>158</v>
      </c>
      <c r="Q350" s="83">
        <v>225739.95035337852</v>
      </c>
      <c r="R350" s="83">
        <v>198553.34782183007</v>
      </c>
      <c r="S350" s="83">
        <v>195794.9403771417</v>
      </c>
      <c r="T350" s="83">
        <v>181544.5919486256</v>
      </c>
      <c r="U350" s="83">
        <v>142237.16877777397</v>
      </c>
      <c r="V350" s="83">
        <v>131029.01142152889</v>
      </c>
      <c r="W350" s="83">
        <v>130145.64010004894</v>
      </c>
      <c r="X350" s="83">
        <v>125895.62485173957</v>
      </c>
      <c r="Y350" s="83">
        <v>193552.24614806598</v>
      </c>
      <c r="Z350" s="83">
        <v>153699.06588400001</v>
      </c>
      <c r="AA350" s="83">
        <v>151761.04800000001</v>
      </c>
      <c r="AB350" s="83">
        <v>145459</v>
      </c>
      <c r="AC350" s="73"/>
      <c r="AD350" s="74" t="s">
        <v>158</v>
      </c>
      <c r="AE350" s="83">
        <v>1243</v>
      </c>
      <c r="AF350" s="83">
        <v>1092</v>
      </c>
      <c r="AG350" s="83">
        <v>1015</v>
      </c>
      <c r="AH350" s="83">
        <v>990</v>
      </c>
      <c r="AI350" s="83">
        <v>965</v>
      </c>
      <c r="AJ350" s="83">
        <v>898</v>
      </c>
      <c r="AK350" s="83">
        <v>840</v>
      </c>
      <c r="AL350" s="83">
        <v>1148</v>
      </c>
      <c r="AM350" s="83">
        <v>1006</v>
      </c>
      <c r="AN350" s="83">
        <v>708</v>
      </c>
      <c r="AO350" s="83">
        <v>829</v>
      </c>
      <c r="AP350" s="83">
        <v>0</v>
      </c>
      <c r="AQ350" s="73"/>
      <c r="AR350" s="81" t="s">
        <v>52</v>
      </c>
      <c r="AS350" s="82">
        <v>427.72644335965492</v>
      </c>
      <c r="AT350" s="82">
        <v>2045.4926827968757</v>
      </c>
      <c r="AU350" s="82">
        <v>1434.5918972861323</v>
      </c>
      <c r="AV350" s="82">
        <v>6024.994169214363</v>
      </c>
      <c r="AW350" s="82">
        <v>8338.8071302788085</v>
      </c>
      <c r="AX350" s="82">
        <v>9092.2678201774052</v>
      </c>
      <c r="AY350" s="82">
        <v>9228.670267391999</v>
      </c>
      <c r="AZ350" s="82">
        <v>12589.581311999998</v>
      </c>
      <c r="BA350" s="82">
        <v>13112.32</v>
      </c>
      <c r="BB350" s="82">
        <v>0</v>
      </c>
      <c r="BC350" s="73"/>
    </row>
    <row r="351" spans="1:55" x14ac:dyDescent="0.25">
      <c r="A351" s="72"/>
      <c r="B351" s="74" t="s">
        <v>159</v>
      </c>
      <c r="C351" s="83">
        <v>15264.953324105665</v>
      </c>
      <c r="D351" s="83">
        <v>16933.269193515876</v>
      </c>
      <c r="E351" s="83">
        <v>11905.776369766094</v>
      </c>
      <c r="F351" s="83">
        <v>11408.72850584606</v>
      </c>
      <c r="G351" s="83">
        <v>8404.7040848216184</v>
      </c>
      <c r="H351" s="83">
        <v>4407.964227171693</v>
      </c>
      <c r="I351" s="83">
        <v>2247.0346514967814</v>
      </c>
      <c r="J351" s="83">
        <v>1932.1948840881955</v>
      </c>
      <c r="K351" s="83">
        <v>1279.8374586399998</v>
      </c>
      <c r="L351" s="83">
        <v>599.27503999999999</v>
      </c>
      <c r="M351" s="83">
        <v>186.518</v>
      </c>
      <c r="N351" s="83">
        <v>0</v>
      </c>
      <c r="O351" s="73"/>
      <c r="P351" s="74" t="s">
        <v>159</v>
      </c>
      <c r="Q351" s="83">
        <v>18971.659273353875</v>
      </c>
      <c r="R351" s="83">
        <v>21968.715186395442</v>
      </c>
      <c r="S351" s="83">
        <v>21990.310601409779</v>
      </c>
      <c r="T351" s="83">
        <v>11027.327260917726</v>
      </c>
      <c r="U351" s="83">
        <v>11406.67859956814</v>
      </c>
      <c r="V351" s="83">
        <v>5473.2828123390982</v>
      </c>
      <c r="W351" s="83">
        <v>1998.4630533614807</v>
      </c>
      <c r="X351" s="83">
        <v>1752.6645812693157</v>
      </c>
      <c r="Y351" s="83">
        <v>1765.2930463999999</v>
      </c>
      <c r="Z351" s="83">
        <v>1476.7849200000001</v>
      </c>
      <c r="AA351" s="83">
        <v>1451.5060000000001</v>
      </c>
      <c r="AB351" s="83">
        <v>436</v>
      </c>
      <c r="AC351" s="73"/>
      <c r="AD351" s="74" t="s">
        <v>159</v>
      </c>
      <c r="AE351" s="83">
        <v>0</v>
      </c>
      <c r="AF351" s="83">
        <v>0</v>
      </c>
      <c r="AG351" s="83">
        <v>0</v>
      </c>
      <c r="AH351" s="83">
        <v>0</v>
      </c>
      <c r="AI351" s="83">
        <v>0</v>
      </c>
      <c r="AJ351" s="83">
        <v>0</v>
      </c>
      <c r="AK351" s="83">
        <v>0</v>
      </c>
      <c r="AL351" s="83">
        <v>0</v>
      </c>
      <c r="AM351" s="83">
        <v>0</v>
      </c>
      <c r="AN351" s="83">
        <v>0</v>
      </c>
      <c r="AO351" s="83">
        <v>0</v>
      </c>
      <c r="AP351" s="83">
        <v>0</v>
      </c>
      <c r="AQ351" s="73"/>
      <c r="AR351" s="81" t="s">
        <v>53</v>
      </c>
      <c r="AS351" s="82">
        <v>1627.4469552221017</v>
      </c>
      <c r="AT351" s="82">
        <v>2565.072727845999</v>
      </c>
      <c r="AU351" s="82">
        <v>3487.8515502769092</v>
      </c>
      <c r="AV351" s="82">
        <v>3598.8591111652845</v>
      </c>
      <c r="AW351" s="82">
        <v>3170.926789801445</v>
      </c>
      <c r="AX351" s="82">
        <v>966.41626511462368</v>
      </c>
      <c r="AY351" s="82">
        <v>600.26444697599982</v>
      </c>
      <c r="AZ351" s="82">
        <v>447.80543999999998</v>
      </c>
      <c r="BA351" s="82">
        <v>364.54399999999998</v>
      </c>
      <c r="BB351" s="82">
        <v>0</v>
      </c>
      <c r="BC351" s="73"/>
    </row>
    <row r="352" spans="1:55" x14ac:dyDescent="0.25">
      <c r="A352" s="72"/>
      <c r="B352" s="74" t="s">
        <v>1</v>
      </c>
      <c r="C352" s="83">
        <v>42690.284905588996</v>
      </c>
      <c r="D352" s="83">
        <v>24759.774392262327</v>
      </c>
      <c r="E352" s="83">
        <v>21763.256288670971</v>
      </c>
      <c r="F352" s="83">
        <v>27882.561569830861</v>
      </c>
      <c r="G352" s="83">
        <v>27175.849887134606</v>
      </c>
      <c r="H352" s="83">
        <v>24564.945377107477</v>
      </c>
      <c r="I352" s="83">
        <v>25386.203412689276</v>
      </c>
      <c r="J352" s="83">
        <v>33476.791153758022</v>
      </c>
      <c r="K352" s="83">
        <v>30752.508176441999</v>
      </c>
      <c r="L352" s="83">
        <v>27162.141187999998</v>
      </c>
      <c r="M352" s="83">
        <v>29644.9</v>
      </c>
      <c r="N352" s="83">
        <v>0</v>
      </c>
      <c r="O352" s="73"/>
      <c r="P352" s="74" t="s">
        <v>1</v>
      </c>
      <c r="Q352" s="83">
        <v>41066.915518069036</v>
      </c>
      <c r="R352" s="83">
        <v>43312.573739613617</v>
      </c>
      <c r="S352" s="83">
        <v>37814.432196132831</v>
      </c>
      <c r="T352" s="83">
        <v>21857.802266388568</v>
      </c>
      <c r="U352" s="83">
        <v>25729.695634925731</v>
      </c>
      <c r="V352" s="83">
        <v>24382.382458511955</v>
      </c>
      <c r="W352" s="83">
        <v>21214.339612706419</v>
      </c>
      <c r="X352" s="83">
        <v>25728.936522730732</v>
      </c>
      <c r="Y352" s="83">
        <v>34624.016488827991</v>
      </c>
      <c r="Z352" s="83">
        <v>31970.253249999998</v>
      </c>
      <c r="AA352" s="83">
        <v>31416.300000000003</v>
      </c>
      <c r="AB352" s="83">
        <v>36000</v>
      </c>
      <c r="AC352" s="73"/>
      <c r="AD352" s="74" t="s">
        <v>1</v>
      </c>
      <c r="AE352" s="83">
        <v>228</v>
      </c>
      <c r="AF352" s="83">
        <v>144</v>
      </c>
      <c r="AG352" s="83">
        <v>139</v>
      </c>
      <c r="AH352" s="83">
        <v>168</v>
      </c>
      <c r="AI352" s="83">
        <v>170</v>
      </c>
      <c r="AJ352" s="83">
        <v>160</v>
      </c>
      <c r="AK352" s="83">
        <v>167</v>
      </c>
      <c r="AL352" s="83">
        <v>213</v>
      </c>
      <c r="AM352" s="83">
        <v>185</v>
      </c>
      <c r="AN352" s="83">
        <v>164</v>
      </c>
      <c r="AO352" s="83">
        <v>179</v>
      </c>
      <c r="AP352" s="83">
        <v>0</v>
      </c>
      <c r="AQ352" s="73"/>
      <c r="AR352" s="81" t="s">
        <v>54</v>
      </c>
      <c r="AS352" s="82">
        <v>2048.2184970637131</v>
      </c>
      <c r="AT352" s="82">
        <v>72.44689081294969</v>
      </c>
      <c r="AU352" s="82">
        <v>2132.834672293367</v>
      </c>
      <c r="AV352" s="82">
        <v>2534.4545276111785</v>
      </c>
      <c r="AW352" s="82">
        <v>1857.4284117640636</v>
      </c>
      <c r="AX352" s="82">
        <v>2251.029654226943</v>
      </c>
      <c r="AY352" s="82">
        <v>3082.5531002879998</v>
      </c>
      <c r="AZ352" s="82">
        <v>1562.1119999999999</v>
      </c>
      <c r="BA352" s="82">
        <v>1844.2239999999999</v>
      </c>
      <c r="BB352" s="82">
        <v>0</v>
      </c>
      <c r="BC352" s="73"/>
    </row>
    <row r="353" spans="1:55" x14ac:dyDescent="0.25">
      <c r="A353" s="72"/>
      <c r="B353" s="74" t="s">
        <v>2</v>
      </c>
      <c r="C353" s="83">
        <v>387401.11091445637</v>
      </c>
      <c r="D353" s="83">
        <v>380876.22046508174</v>
      </c>
      <c r="E353" s="83">
        <v>370884.18271990743</v>
      </c>
      <c r="F353" s="83">
        <v>377440.1934467812</v>
      </c>
      <c r="G353" s="83">
        <v>386149.21776542073</v>
      </c>
      <c r="H353" s="83">
        <v>402148.89938952215</v>
      </c>
      <c r="I353" s="83">
        <v>425929.83451043209</v>
      </c>
      <c r="J353" s="83">
        <v>428182.01635181392</v>
      </c>
      <c r="K353" s="83">
        <v>438121.46133709193</v>
      </c>
      <c r="L353" s="83">
        <v>455432.97838999995</v>
      </c>
      <c r="M353" s="83">
        <v>477690.31200000003</v>
      </c>
      <c r="N353" s="83">
        <v>0</v>
      </c>
      <c r="O353" s="73"/>
      <c r="P353" s="74" t="s">
        <v>2</v>
      </c>
      <c r="Q353" s="83">
        <v>387573.80978546897</v>
      </c>
      <c r="R353" s="83">
        <v>384440.48267447512</v>
      </c>
      <c r="S353" s="83">
        <v>377499.2467227779</v>
      </c>
      <c r="T353" s="83">
        <v>360147.20293322485</v>
      </c>
      <c r="U353" s="83">
        <v>376375.86773644219</v>
      </c>
      <c r="V353" s="83">
        <v>394311.48492242798</v>
      </c>
      <c r="W353" s="83">
        <v>398828.21265854139</v>
      </c>
      <c r="X353" s="83">
        <v>441182.2544046861</v>
      </c>
      <c r="Y353" s="83">
        <v>459229.95293941989</v>
      </c>
      <c r="Z353" s="83">
        <v>455499.32669799996</v>
      </c>
      <c r="AA353" s="83">
        <v>394187.55800000002</v>
      </c>
      <c r="AB353" s="83">
        <v>497731</v>
      </c>
      <c r="AC353" s="73"/>
      <c r="AD353" s="74" t="s">
        <v>2</v>
      </c>
      <c r="AE353" s="83">
        <v>3131</v>
      </c>
      <c r="AF353" s="83">
        <v>3002</v>
      </c>
      <c r="AG353" s="83">
        <v>2898</v>
      </c>
      <c r="AH353" s="83">
        <v>2847</v>
      </c>
      <c r="AI353" s="83">
        <v>2867</v>
      </c>
      <c r="AJ353" s="83">
        <v>2916</v>
      </c>
      <c r="AK353" s="83">
        <v>2954</v>
      </c>
      <c r="AL353" s="83">
        <v>2962</v>
      </c>
      <c r="AM353" s="83">
        <v>3048</v>
      </c>
      <c r="AN353" s="83">
        <v>3181</v>
      </c>
      <c r="AO353" s="83">
        <v>3225</v>
      </c>
      <c r="AP353" s="83">
        <v>0</v>
      </c>
      <c r="AQ353" s="73"/>
      <c r="AR353" s="81" t="s">
        <v>55</v>
      </c>
      <c r="AS353" s="82">
        <v>700.12675281634563</v>
      </c>
      <c r="AT353" s="82">
        <v>2021.7210467488771</v>
      </c>
      <c r="AU353" s="82">
        <v>2770.5556016338433</v>
      </c>
      <c r="AV353" s="82">
        <v>-859.92395223789663</v>
      </c>
      <c r="AW353" s="82">
        <v>1605.6291376340764</v>
      </c>
      <c r="AX353" s="82">
        <v>1770.5089973790716</v>
      </c>
      <c r="AY353" s="82">
        <v>2180.5740103679996</v>
      </c>
      <c r="AZ353" s="82">
        <v>967.46803199999988</v>
      </c>
      <c r="BA353" s="82">
        <v>398.33600000000001</v>
      </c>
      <c r="BB353" s="82">
        <v>0</v>
      </c>
      <c r="BC353" s="73"/>
    </row>
    <row r="354" spans="1:55" x14ac:dyDescent="0.25">
      <c r="A354" s="72"/>
      <c r="B354" s="74" t="s">
        <v>156</v>
      </c>
      <c r="C354" s="83">
        <v>0</v>
      </c>
      <c r="D354" s="83">
        <v>0</v>
      </c>
      <c r="E354" s="83">
        <v>0</v>
      </c>
      <c r="F354" s="83">
        <v>0</v>
      </c>
      <c r="G354" s="83">
        <v>0</v>
      </c>
      <c r="H354" s="83">
        <v>0</v>
      </c>
      <c r="I354" s="83">
        <v>0</v>
      </c>
      <c r="J354" s="83">
        <v>4460.205960656549</v>
      </c>
      <c r="K354" s="83">
        <v>20703.577509809998</v>
      </c>
      <c r="L354" s="83">
        <v>36606.073737999999</v>
      </c>
      <c r="M354" s="83">
        <v>52907.55</v>
      </c>
      <c r="N354" s="83">
        <v>0</v>
      </c>
      <c r="O354" s="73"/>
      <c r="P354" s="74" t="s">
        <v>156</v>
      </c>
      <c r="Q354" s="83">
        <v>0</v>
      </c>
      <c r="R354" s="83">
        <v>0</v>
      </c>
      <c r="S354" s="83">
        <v>0</v>
      </c>
      <c r="T354" s="83">
        <v>0</v>
      </c>
      <c r="U354" s="83">
        <v>0</v>
      </c>
      <c r="V354" s="83">
        <v>0</v>
      </c>
      <c r="W354" s="83">
        <v>0</v>
      </c>
      <c r="X354" s="83">
        <v>0</v>
      </c>
      <c r="Y354" s="83">
        <v>21746.203715339998</v>
      </c>
      <c r="Z354" s="83">
        <v>31527.217773999997</v>
      </c>
      <c r="AA354" s="83">
        <v>31129.75</v>
      </c>
      <c r="AB354" s="83">
        <v>63153</v>
      </c>
      <c r="AC354" s="73"/>
      <c r="AD354" s="74" t="s">
        <v>156</v>
      </c>
      <c r="AE354" s="83">
        <v>0</v>
      </c>
      <c r="AF354" s="83">
        <v>0</v>
      </c>
      <c r="AG354" s="83">
        <v>0</v>
      </c>
      <c r="AH354" s="83">
        <v>0</v>
      </c>
      <c r="AI354" s="83">
        <v>0</v>
      </c>
      <c r="AJ354" s="83">
        <v>0</v>
      </c>
      <c r="AK354" s="83">
        <v>0</v>
      </c>
      <c r="AL354" s="83">
        <v>29</v>
      </c>
      <c r="AM354" s="83">
        <v>134</v>
      </c>
      <c r="AN354" s="83">
        <v>237</v>
      </c>
      <c r="AO354" s="83">
        <v>332</v>
      </c>
      <c r="AP354" s="83">
        <v>0</v>
      </c>
      <c r="AQ354" s="73"/>
      <c r="AR354" s="81" t="s">
        <v>56</v>
      </c>
      <c r="AS354" s="82">
        <v>16643.079332677302</v>
      </c>
      <c r="AT354" s="82">
        <v>12107.686627114212</v>
      </c>
      <c r="AU354" s="82">
        <v>11186.454474072567</v>
      </c>
      <c r="AV354" s="82">
        <v>11611.183956631237</v>
      </c>
      <c r="AW354" s="82">
        <v>11462.862193727051</v>
      </c>
      <c r="AX354" s="82">
        <v>9105.1677035827179</v>
      </c>
      <c r="AY354" s="82">
        <v>8698.0322764799985</v>
      </c>
      <c r="AZ354" s="82">
        <v>8213.5848959999985</v>
      </c>
      <c r="BA354" s="82">
        <v>11500.544</v>
      </c>
      <c r="BB354" s="82">
        <v>0</v>
      </c>
      <c r="BC354" s="73"/>
    </row>
    <row r="355" spans="1:55" x14ac:dyDescent="0.25">
      <c r="A355" s="72"/>
      <c r="B355" s="74" t="s">
        <v>3</v>
      </c>
      <c r="C355" s="83">
        <v>96.360964260744566</v>
      </c>
      <c r="D355" s="83">
        <v>5970.139200734211</v>
      </c>
      <c r="E355" s="83">
        <v>17854.100343055619</v>
      </c>
      <c r="F355" s="83">
        <v>33449.039220043764</v>
      </c>
      <c r="G355" s="83">
        <v>44365.849763944643</v>
      </c>
      <c r="H355" s="83">
        <v>50009.448662658579</v>
      </c>
      <c r="I355" s="83">
        <v>53448.610517170113</v>
      </c>
      <c r="J355" s="83">
        <v>48249.890946966625</v>
      </c>
      <c r="K355" s="83">
        <v>44422.496204501986</v>
      </c>
      <c r="L355" s="83">
        <v>34409.088635999993</v>
      </c>
      <c r="M355" s="83">
        <v>25875.985999999997</v>
      </c>
      <c r="N355" s="83">
        <v>0</v>
      </c>
      <c r="O355" s="73"/>
      <c r="P355" s="74" t="s">
        <v>3</v>
      </c>
      <c r="Q355" s="83">
        <v>0</v>
      </c>
      <c r="R355" s="83">
        <v>6516.3796626031835</v>
      </c>
      <c r="S355" s="83">
        <v>20155.55839697058</v>
      </c>
      <c r="T355" s="83">
        <v>29170.983588103318</v>
      </c>
      <c r="U355" s="83">
        <v>35612.593880451852</v>
      </c>
      <c r="V355" s="83">
        <v>47567.524273801348</v>
      </c>
      <c r="W355" s="83">
        <v>51186.99772456834</v>
      </c>
      <c r="X355" s="83">
        <v>57727.968871410849</v>
      </c>
      <c r="Y355" s="83">
        <v>51022.485581729983</v>
      </c>
      <c r="Z355" s="83">
        <v>47260.327841999999</v>
      </c>
      <c r="AA355" s="83">
        <v>46456.528000000006</v>
      </c>
      <c r="AB355" s="83">
        <v>23310</v>
      </c>
      <c r="AC355" s="73"/>
      <c r="AD355" s="74" t="s">
        <v>3</v>
      </c>
      <c r="AE355" s="83">
        <v>1</v>
      </c>
      <c r="AF355" s="83">
        <v>47</v>
      </c>
      <c r="AG355" s="83">
        <v>141</v>
      </c>
      <c r="AH355" s="83">
        <v>237</v>
      </c>
      <c r="AI355" s="83">
        <v>304</v>
      </c>
      <c r="AJ355" s="83">
        <v>349</v>
      </c>
      <c r="AK355" s="83">
        <v>373</v>
      </c>
      <c r="AL355" s="83">
        <v>340</v>
      </c>
      <c r="AM355" s="83">
        <v>314</v>
      </c>
      <c r="AN355" s="83">
        <v>254</v>
      </c>
      <c r="AO355" s="83">
        <v>195</v>
      </c>
      <c r="AP355" s="83">
        <v>0</v>
      </c>
      <c r="AQ355" s="73"/>
      <c r="AR355" s="81" t="s">
        <v>57</v>
      </c>
      <c r="AS355" s="82">
        <v>-38.25195834923742</v>
      </c>
      <c r="AT355" s="82">
        <v>751.63649218435273</v>
      </c>
      <c r="AU355" s="82">
        <v>5202.6371775017378</v>
      </c>
      <c r="AV355" s="82">
        <v>1403.7319014680318</v>
      </c>
      <c r="AW355" s="82">
        <v>4178.1238863213948</v>
      </c>
      <c r="AX355" s="82">
        <v>665.41898565734391</v>
      </c>
      <c r="AY355" s="82">
        <v>222.59367014399996</v>
      </c>
      <c r="AZ355" s="82">
        <v>489.46175999999997</v>
      </c>
      <c r="BA355" s="82">
        <v>245.76</v>
      </c>
      <c r="BB355" s="82">
        <v>0</v>
      </c>
      <c r="BC355" s="73"/>
    </row>
    <row r="356" spans="1:55" x14ac:dyDescent="0.25">
      <c r="A356" s="72"/>
      <c r="B356" s="74" t="s">
        <v>4</v>
      </c>
      <c r="C356" s="83">
        <v>0</v>
      </c>
      <c r="D356" s="83">
        <v>847.49960498287999</v>
      </c>
      <c r="E356" s="83">
        <v>9333.2650033508144</v>
      </c>
      <c r="F356" s="83">
        <v>15363.118218998385</v>
      </c>
      <c r="G356" s="83">
        <v>18542.979248062875</v>
      </c>
      <c r="H356" s="83">
        <v>17370.454716965291</v>
      </c>
      <c r="I356" s="83">
        <v>19556.433369393693</v>
      </c>
      <c r="J356" s="83">
        <v>19559.826492116972</v>
      </c>
      <c r="K356" s="83">
        <v>13675.504568829994</v>
      </c>
      <c r="L356" s="83">
        <v>28057.843345999991</v>
      </c>
      <c r="M356" s="83">
        <v>29927.282000000003</v>
      </c>
      <c r="N356" s="83">
        <v>0</v>
      </c>
      <c r="O356" s="73"/>
      <c r="P356" s="74" t="s">
        <v>4</v>
      </c>
      <c r="Q356" s="83">
        <v>0</v>
      </c>
      <c r="R356" s="83">
        <v>0</v>
      </c>
      <c r="S356" s="83">
        <v>9318.2943893240772</v>
      </c>
      <c r="T356" s="83">
        <v>9318.073530696016</v>
      </c>
      <c r="U356" s="83">
        <v>12125.691840220001</v>
      </c>
      <c r="V356" s="83">
        <v>17637.671014374526</v>
      </c>
      <c r="W356" s="83">
        <v>17148.467473933972</v>
      </c>
      <c r="X356" s="83">
        <v>19559.826492116972</v>
      </c>
      <c r="Y356" s="83">
        <v>27661.038728934</v>
      </c>
      <c r="Z356" s="83">
        <v>32280.592109999998</v>
      </c>
      <c r="AA356" s="83">
        <v>31721.606000000003</v>
      </c>
      <c r="AB356" s="83">
        <v>24668</v>
      </c>
      <c r="AC356" s="73"/>
      <c r="AD356" s="74" t="s">
        <v>4</v>
      </c>
      <c r="AE356" s="83">
        <v>0</v>
      </c>
      <c r="AF356" s="83">
        <v>5</v>
      </c>
      <c r="AG356" s="83">
        <v>61</v>
      </c>
      <c r="AH356" s="83">
        <v>115</v>
      </c>
      <c r="AI356" s="83">
        <v>144</v>
      </c>
      <c r="AJ356" s="83">
        <v>133</v>
      </c>
      <c r="AK356" s="83">
        <v>153</v>
      </c>
      <c r="AL356" s="83">
        <v>150</v>
      </c>
      <c r="AM356" s="83">
        <v>109</v>
      </c>
      <c r="AN356" s="83">
        <v>231</v>
      </c>
      <c r="AO356" s="83">
        <v>239</v>
      </c>
      <c r="AP356" s="83">
        <v>0</v>
      </c>
      <c r="AQ356" s="73"/>
      <c r="AR356" s="81" t="s">
        <v>58</v>
      </c>
      <c r="AS356" s="82">
        <v>2013.4439894734976</v>
      </c>
      <c r="AT356" s="82">
        <v>4162.3002737377492</v>
      </c>
      <c r="AU356" s="82">
        <v>7087.780592529296</v>
      </c>
      <c r="AV356" s="82">
        <v>5434.7635901718986</v>
      </c>
      <c r="AW356" s="82">
        <v>3863.1022836219731</v>
      </c>
      <c r="AX356" s="82">
        <v>742.8182860892158</v>
      </c>
      <c r="AY356" s="82">
        <v>522.19842047999987</v>
      </c>
      <c r="AZ356" s="82">
        <v>425.93587199999996</v>
      </c>
      <c r="BA356" s="82">
        <v>0</v>
      </c>
      <c r="BB356" s="82">
        <v>0</v>
      </c>
      <c r="BC356" s="73"/>
    </row>
    <row r="357" spans="1:55" x14ac:dyDescent="0.25">
      <c r="A357" s="72"/>
      <c r="B357" s="74" t="s">
        <v>6</v>
      </c>
      <c r="C357" s="83">
        <v>7009.3215691484456</v>
      </c>
      <c r="D357" s="83">
        <v>12503.303477619862</v>
      </c>
      <c r="E357" s="83">
        <v>20430.628215673198</v>
      </c>
      <c r="F357" s="83">
        <v>32203.94870434223</v>
      </c>
      <c r="G357" s="83">
        <v>23399.14567321257</v>
      </c>
      <c r="H357" s="83">
        <v>18315.595737566793</v>
      </c>
      <c r="I357" s="83">
        <v>14685.619164902513</v>
      </c>
      <c r="J357" s="83">
        <v>14370.27867625872</v>
      </c>
      <c r="K357" s="83">
        <v>11980.823244285999</v>
      </c>
      <c r="L357" s="83">
        <v>13846.463825999996</v>
      </c>
      <c r="M357" s="83">
        <v>15281.971999999996</v>
      </c>
      <c r="N357" s="83">
        <v>0</v>
      </c>
      <c r="O357" s="73"/>
      <c r="P357" s="74" t="s">
        <v>6</v>
      </c>
      <c r="Q357" s="83">
        <v>7951.65671315287</v>
      </c>
      <c r="R357" s="83">
        <v>9368.5299278069615</v>
      </c>
      <c r="S357" s="83">
        <v>14112.542247154221</v>
      </c>
      <c r="T357" s="83">
        <v>48520.48001176415</v>
      </c>
      <c r="U357" s="83">
        <v>35090.767429585561</v>
      </c>
      <c r="V357" s="83">
        <v>15501.568584693223</v>
      </c>
      <c r="W357" s="83">
        <v>15818.712328435555</v>
      </c>
      <c r="X357" s="83">
        <v>15744.807557215776</v>
      </c>
      <c r="Y357" s="83">
        <v>10163.674714647999</v>
      </c>
      <c r="Z357" s="83">
        <v>8003.5321860000004</v>
      </c>
      <c r="AA357" s="83">
        <v>7863.9740000000011</v>
      </c>
      <c r="AB357" s="83">
        <v>10789</v>
      </c>
      <c r="AC357" s="73"/>
      <c r="AD357" s="74" t="s">
        <v>6</v>
      </c>
      <c r="AE357" s="83">
        <v>0</v>
      </c>
      <c r="AF357" s="83">
        <v>0</v>
      </c>
      <c r="AG357" s="83">
        <v>7</v>
      </c>
      <c r="AH357" s="83">
        <v>222</v>
      </c>
      <c r="AI357" s="83">
        <v>286</v>
      </c>
      <c r="AJ357" s="83">
        <v>227</v>
      </c>
      <c r="AK357" s="83">
        <v>183</v>
      </c>
      <c r="AL357" s="83">
        <v>174</v>
      </c>
      <c r="AM357" s="83">
        <v>141</v>
      </c>
      <c r="AN357" s="83">
        <v>182</v>
      </c>
      <c r="AO357" s="83">
        <v>186</v>
      </c>
      <c r="AP357" s="83">
        <v>0</v>
      </c>
      <c r="AQ357" s="73"/>
      <c r="AR357" s="81" t="s">
        <v>59</v>
      </c>
      <c r="AS357" s="82">
        <v>2848.0321716386775</v>
      </c>
      <c r="AT357" s="82">
        <v>7064.7038369315451</v>
      </c>
      <c r="AU357" s="82">
        <v>8431.5897213152912</v>
      </c>
      <c r="AV357" s="82">
        <v>5375.0773518417627</v>
      </c>
      <c r="AW357" s="82">
        <v>4826.6977742319696</v>
      </c>
      <c r="AX357" s="82">
        <v>2127.4057715927038</v>
      </c>
      <c r="AY357" s="82">
        <v>1379.8697656319998</v>
      </c>
      <c r="AZ357" s="82">
        <v>280.13875200000001</v>
      </c>
      <c r="BA357" s="82">
        <v>990.20799999999997</v>
      </c>
      <c r="BB357" s="82">
        <v>0</v>
      </c>
      <c r="BC357" s="73"/>
    </row>
    <row r="358" spans="1:55" x14ac:dyDescent="0.25">
      <c r="A358" s="72"/>
      <c r="B358" s="74" t="s">
        <v>7</v>
      </c>
      <c r="C358" s="83">
        <v>114623.86987034429</v>
      </c>
      <c r="D358" s="83">
        <v>118180.83941166465</v>
      </c>
      <c r="E358" s="83">
        <v>113895.0926800021</v>
      </c>
      <c r="F358" s="83">
        <v>105039.16318782556</v>
      </c>
      <c r="G358" s="83">
        <v>99703.012312016828</v>
      </c>
      <c r="H358" s="83">
        <v>100106.10891063347</v>
      </c>
      <c r="I358" s="83">
        <v>101776.57750973606</v>
      </c>
      <c r="J358" s="83">
        <v>122704.47371913398</v>
      </c>
      <c r="K358" s="83">
        <v>140595.66137237396</v>
      </c>
      <c r="L358" s="83">
        <v>128144.26596399999</v>
      </c>
      <c r="M358" s="83">
        <v>128079.51400000001</v>
      </c>
      <c r="N358" s="83">
        <v>0</v>
      </c>
      <c r="O358" s="73"/>
      <c r="P358" s="74" t="s">
        <v>7</v>
      </c>
      <c r="Q358" s="83">
        <v>77750.28317104021</v>
      </c>
      <c r="R358" s="83">
        <v>119739.21679802246</v>
      </c>
      <c r="S358" s="83">
        <v>100075.39024868791</v>
      </c>
      <c r="T358" s="83">
        <v>145913.13339410911</v>
      </c>
      <c r="U358" s="83">
        <v>103840.51887785838</v>
      </c>
      <c r="V358" s="83">
        <v>99973.547300952676</v>
      </c>
      <c r="W358" s="83">
        <v>96236.312198031359</v>
      </c>
      <c r="X358" s="83">
        <v>102225.67648946287</v>
      </c>
      <c r="Y358" s="83">
        <v>106265.12485250998</v>
      </c>
      <c r="Z358" s="83">
        <v>120184.609272</v>
      </c>
      <c r="AA358" s="83">
        <v>118459.77</v>
      </c>
      <c r="AB358" s="83">
        <v>130624</v>
      </c>
      <c r="AC358" s="73"/>
      <c r="AD358" s="74" t="s">
        <v>7</v>
      </c>
      <c r="AE358" s="83">
        <v>901</v>
      </c>
      <c r="AF358" s="83">
        <v>939</v>
      </c>
      <c r="AG358" s="83">
        <v>887</v>
      </c>
      <c r="AH358" s="83">
        <v>833</v>
      </c>
      <c r="AI358" s="83">
        <v>792</v>
      </c>
      <c r="AJ358" s="83">
        <v>796</v>
      </c>
      <c r="AK358" s="83">
        <v>829</v>
      </c>
      <c r="AL358" s="83">
        <v>970</v>
      </c>
      <c r="AM358" s="83">
        <v>1108</v>
      </c>
      <c r="AN358" s="83">
        <v>1096</v>
      </c>
      <c r="AO358" s="83">
        <v>1069</v>
      </c>
      <c r="AP358" s="83">
        <v>0</v>
      </c>
      <c r="AQ358" s="73"/>
      <c r="AR358" s="81" t="s">
        <v>60</v>
      </c>
      <c r="AS358" s="82">
        <v>85593.972982557272</v>
      </c>
      <c r="AT358" s="82">
        <v>100663.82280192462</v>
      </c>
      <c r="AU358" s="82">
        <v>23267.287334109453</v>
      </c>
      <c r="AV358" s="82">
        <v>14543.546739776662</v>
      </c>
      <c r="AW358" s="82">
        <v>5313.9457202757112</v>
      </c>
      <c r="AX358" s="82">
        <v>3883.9398952826868</v>
      </c>
      <c r="AY358" s="82">
        <v>8641.0651760639976</v>
      </c>
      <c r="AZ358" s="82">
        <v>15524.269055999999</v>
      </c>
      <c r="BA358" s="82">
        <v>7278.5920000000006</v>
      </c>
      <c r="BB358" s="82">
        <v>0</v>
      </c>
      <c r="BC358" s="73"/>
    </row>
    <row r="359" spans="1:55" x14ac:dyDescent="0.25">
      <c r="A359" s="72"/>
      <c r="B359" s="79" t="s">
        <v>8</v>
      </c>
      <c r="C359" s="84">
        <v>61371.860133285219</v>
      </c>
      <c r="D359" s="84">
        <v>70128.216548914643</v>
      </c>
      <c r="E359" s="84">
        <v>78349.925632011276</v>
      </c>
      <c r="F359" s="84">
        <v>90623.396448165309</v>
      </c>
      <c r="G359" s="84">
        <v>96892.747176228513</v>
      </c>
      <c r="H359" s="84">
        <v>105852.94539558147</v>
      </c>
      <c r="I359" s="84">
        <v>117225.9769301785</v>
      </c>
      <c r="J359" s="84">
        <v>117428.52694504416</v>
      </c>
      <c r="K359" s="84">
        <v>121637.51736219198</v>
      </c>
      <c r="L359" s="84">
        <v>130543.50639200001</v>
      </c>
      <c r="M359" s="84">
        <v>132486.13200000001</v>
      </c>
      <c r="N359" s="83">
        <v>0</v>
      </c>
      <c r="O359" s="73"/>
      <c r="P359" s="79" t="s">
        <v>8</v>
      </c>
      <c r="Q359" s="84">
        <v>60060.037006190068</v>
      </c>
      <c r="R359" s="84">
        <v>61406.573060530696</v>
      </c>
      <c r="S359" s="84">
        <v>65911.779621977388</v>
      </c>
      <c r="T359" s="84">
        <v>78213.842267980159</v>
      </c>
      <c r="U359" s="84">
        <v>90078.965900752271</v>
      </c>
      <c r="V359" s="84">
        <v>113927.74979790668</v>
      </c>
      <c r="W359" s="84">
        <v>108132.1896780658</v>
      </c>
      <c r="X359" s="84">
        <v>115874.4677612682</v>
      </c>
      <c r="Y359" s="84">
        <v>142523.14071741197</v>
      </c>
      <c r="Z359" s="84">
        <v>113790.558622</v>
      </c>
      <c r="AA359" s="84">
        <v>111271.012</v>
      </c>
      <c r="AB359" s="84">
        <v>125936</v>
      </c>
      <c r="AC359" s="73"/>
      <c r="AD359" s="79" t="s">
        <v>8</v>
      </c>
      <c r="AE359" s="84">
        <v>744</v>
      </c>
      <c r="AF359" s="84">
        <v>865</v>
      </c>
      <c r="AG359" s="84">
        <v>948</v>
      </c>
      <c r="AH359" s="84">
        <v>1007</v>
      </c>
      <c r="AI359" s="84">
        <v>1054</v>
      </c>
      <c r="AJ359" s="84">
        <v>1117</v>
      </c>
      <c r="AK359" s="84">
        <v>1186</v>
      </c>
      <c r="AL359" s="84">
        <v>1162</v>
      </c>
      <c r="AM359" s="84">
        <v>1187</v>
      </c>
      <c r="AN359" s="84">
        <v>1252</v>
      </c>
      <c r="AO359" s="84">
        <v>1275</v>
      </c>
      <c r="AP359" s="84">
        <v>0</v>
      </c>
      <c r="AQ359" s="73"/>
      <c r="AR359" s="81" t="s">
        <v>61</v>
      </c>
      <c r="AS359" s="82">
        <v>21601.924115042078</v>
      </c>
      <c r="AT359" s="82">
        <v>28207.876127623324</v>
      </c>
      <c r="AU359" s="82">
        <v>28163.952958518137</v>
      </c>
      <c r="AV359" s="82">
        <v>24468.041813226631</v>
      </c>
      <c r="AW359" s="82">
        <v>24204.341480763516</v>
      </c>
      <c r="AX359" s="82">
        <v>24571.052916268025</v>
      </c>
      <c r="AY359" s="82">
        <v>19680.02330112</v>
      </c>
      <c r="AZ359" s="82">
        <v>17902.844927999999</v>
      </c>
      <c r="BA359" s="82">
        <v>14705.664000000001</v>
      </c>
      <c r="BB359" s="82">
        <v>0</v>
      </c>
      <c r="BC359" s="73"/>
    </row>
    <row r="360" spans="1:55" x14ac:dyDescent="0.25">
      <c r="A360" s="72"/>
      <c r="B360" s="79" t="s">
        <v>5</v>
      </c>
      <c r="C360" s="84">
        <v>44645.161038987833</v>
      </c>
      <c r="D360" s="84">
        <v>49027.117821384752</v>
      </c>
      <c r="E360" s="84">
        <v>44880.562016751952</v>
      </c>
      <c r="F360" s="84">
        <v>38142.645161958055</v>
      </c>
      <c r="G360" s="84">
        <v>37877.297118455237</v>
      </c>
      <c r="H360" s="84">
        <v>44707.100557539481</v>
      </c>
      <c r="I360" s="84">
        <v>48012.964806336531</v>
      </c>
      <c r="J360" s="84">
        <v>38794.254310374708</v>
      </c>
      <c r="K360" s="84">
        <v>39285.493439477985</v>
      </c>
      <c r="L360" s="84">
        <v>46770.206469999997</v>
      </c>
      <c r="M360" s="82">
        <v>37215.03</v>
      </c>
      <c r="N360" s="82">
        <v>0</v>
      </c>
      <c r="O360" s="73"/>
      <c r="P360" s="79" t="s">
        <v>5</v>
      </c>
      <c r="Q360" s="84">
        <v>19599.44469830715</v>
      </c>
      <c r="R360" s="84">
        <v>12418.763324800086</v>
      </c>
      <c r="S360" s="84">
        <v>30774.957371219869</v>
      </c>
      <c r="T360" s="84">
        <v>37667.799111623994</v>
      </c>
      <c r="U360" s="84">
        <v>37654.549078141892</v>
      </c>
      <c r="V360" s="84">
        <v>43276.132865669148</v>
      </c>
      <c r="W360" s="84">
        <v>40977.725416610185</v>
      </c>
      <c r="X360" s="84">
        <v>37574.570315598954</v>
      </c>
      <c r="Y360" s="84">
        <v>47592.300530943998</v>
      </c>
      <c r="Z360" s="84">
        <v>65989.813109999988</v>
      </c>
      <c r="AA360" s="84">
        <v>61198.743999999977</v>
      </c>
      <c r="AB360" s="84">
        <v>58027</v>
      </c>
      <c r="AC360" s="73"/>
      <c r="AD360" s="79" t="s">
        <v>5</v>
      </c>
      <c r="AE360" s="84">
        <v>7762</v>
      </c>
      <c r="AF360" s="84">
        <v>7753</v>
      </c>
      <c r="AG360" s="84">
        <v>7792</v>
      </c>
      <c r="AH360" s="84">
        <v>7902</v>
      </c>
      <c r="AI360" s="84">
        <v>7821</v>
      </c>
      <c r="AJ360" s="84">
        <v>7668</v>
      </c>
      <c r="AK360" s="84">
        <v>7662</v>
      </c>
      <c r="AL360" s="84">
        <v>8074</v>
      </c>
      <c r="AM360" s="84">
        <v>7968</v>
      </c>
      <c r="AN360" s="84">
        <v>8097</v>
      </c>
      <c r="AO360" s="84">
        <v>8300</v>
      </c>
      <c r="AP360" s="84">
        <v>0</v>
      </c>
      <c r="AQ360" s="73"/>
      <c r="AR360" s="81" t="s">
        <v>62</v>
      </c>
      <c r="AS360" s="82">
        <v>2371.6214176527201</v>
      </c>
      <c r="AT360" s="82">
        <v>2360.1838647656259</v>
      </c>
      <c r="AU360" s="82">
        <v>1992.7378073240177</v>
      </c>
      <c r="AV360" s="82">
        <v>2073.5441316173446</v>
      </c>
      <c r="AW360" s="82">
        <v>1928.2810213677399</v>
      </c>
      <c r="AX360" s="82">
        <v>36.54966964838399</v>
      </c>
      <c r="AY360" s="82">
        <v>-322.81356902399989</v>
      </c>
      <c r="AZ360" s="82">
        <v>32.283647999999999</v>
      </c>
      <c r="BA360" s="82">
        <v>30.72</v>
      </c>
      <c r="BB360" s="82">
        <v>0</v>
      </c>
      <c r="BC360" s="73"/>
    </row>
    <row r="361" spans="1:55" x14ac:dyDescent="0.25">
      <c r="A361" s="72"/>
      <c r="B361" s="74" t="s">
        <v>157</v>
      </c>
      <c r="C361" s="83">
        <v>51933.553972164125</v>
      </c>
      <c r="D361" s="83">
        <v>54806.702283500403</v>
      </c>
      <c r="E361" s="83">
        <v>56115.460138425631</v>
      </c>
      <c r="F361" s="83">
        <v>62399.764339400128</v>
      </c>
      <c r="G361" s="83">
        <v>76706.132401718103</v>
      </c>
      <c r="H361" s="83">
        <v>77165.973509026095</v>
      </c>
      <c r="I361" s="83">
        <v>86595.301547263822</v>
      </c>
      <c r="J361" s="83">
        <v>82342.695452271917</v>
      </c>
      <c r="K361" s="83">
        <v>85430.25367237399</v>
      </c>
      <c r="L361" s="83">
        <v>82592.942119999992</v>
      </c>
      <c r="M361" s="83">
        <v>76172.284</v>
      </c>
      <c r="N361" s="83">
        <v>0</v>
      </c>
      <c r="O361" s="73"/>
      <c r="P361" s="74" t="s">
        <v>157</v>
      </c>
      <c r="Q361" s="83">
        <v>73579.730580191419</v>
      </c>
      <c r="R361" s="83">
        <v>60845.460936742333</v>
      </c>
      <c r="S361" s="83">
        <v>52690.475758650551</v>
      </c>
      <c r="T361" s="83">
        <v>62816.274904278573</v>
      </c>
      <c r="U361" s="83">
        <v>72717.634969137493</v>
      </c>
      <c r="V361" s="83">
        <v>76129.899875468109</v>
      </c>
      <c r="W361" s="83">
        <v>77084.636628729175</v>
      </c>
      <c r="X361" s="83">
        <v>86864.614954522447</v>
      </c>
      <c r="Y361" s="83">
        <v>83895.55203015999</v>
      </c>
      <c r="Z361" s="83">
        <v>82330.759290000002</v>
      </c>
      <c r="AA361" s="83">
        <v>85136.61</v>
      </c>
      <c r="AB361" s="83">
        <v>74551</v>
      </c>
      <c r="AC361" s="73"/>
      <c r="AD361" s="74" t="s">
        <v>117</v>
      </c>
      <c r="AE361" s="83">
        <v>37194.300000000003</v>
      </c>
      <c r="AF361" s="83">
        <v>36758.464</v>
      </c>
      <c r="AG361" s="83">
        <v>36467.707999999999</v>
      </c>
      <c r="AH361" s="83">
        <v>36268.092000000004</v>
      </c>
      <c r="AI361" s="83">
        <v>36092.887999999999</v>
      </c>
      <c r="AJ361" s="83">
        <v>35723.160000000003</v>
      </c>
      <c r="AK361" s="83">
        <v>35452.317000000003</v>
      </c>
      <c r="AL361" s="83">
        <v>35076.551999999996</v>
      </c>
      <c r="AM361" s="83">
        <v>34360.698000000004</v>
      </c>
      <c r="AN361" s="83">
        <v>34090.361999999994</v>
      </c>
      <c r="AO361" s="83">
        <v>33964.528000000006</v>
      </c>
      <c r="AP361" s="83">
        <v>0</v>
      </c>
      <c r="AQ361" s="73"/>
      <c r="AR361" s="81" t="s">
        <v>63</v>
      </c>
      <c r="AS361" s="82">
        <v>644.48754067200025</v>
      </c>
      <c r="AT361" s="82">
        <v>21.507670710094434</v>
      </c>
      <c r="AU361" s="82">
        <v>813.68259174197806</v>
      </c>
      <c r="AV361" s="82">
        <v>2029.3321032246506</v>
      </c>
      <c r="AW361" s="82">
        <v>1329.8489802536137</v>
      </c>
      <c r="AX361" s="82">
        <v>406.34632726732787</v>
      </c>
      <c r="AY361" s="82">
        <v>24.263764991999999</v>
      </c>
      <c r="AZ361" s="82">
        <v>0</v>
      </c>
      <c r="BA361" s="82">
        <v>0</v>
      </c>
      <c r="BB361" s="82">
        <v>0</v>
      </c>
      <c r="BC361" s="73"/>
    </row>
    <row r="362" spans="1:55" x14ac:dyDescent="0.25">
      <c r="A362" s="72"/>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81" t="s">
        <v>64</v>
      </c>
      <c r="AS362" s="82">
        <v>6108.7218333479159</v>
      </c>
      <c r="AT362" s="82">
        <v>6369.6664781948102</v>
      </c>
      <c r="AU362" s="82">
        <v>3720.9727335859052</v>
      </c>
      <c r="AV362" s="82">
        <v>1881.221808109126</v>
      </c>
      <c r="AW362" s="82">
        <v>819.71019110714565</v>
      </c>
      <c r="AX362" s="82">
        <v>389.14648272691193</v>
      </c>
      <c r="AY362" s="82">
        <v>131.86828799999998</v>
      </c>
      <c r="AZ362" s="82">
        <v>492.58598399999994</v>
      </c>
      <c r="BA362" s="82">
        <v>683.00800000000004</v>
      </c>
      <c r="BB362" s="82">
        <v>0</v>
      </c>
      <c r="BC362" s="73"/>
    </row>
    <row r="363" spans="1:55" x14ac:dyDescent="0.25">
      <c r="A363" s="72"/>
      <c r="B363" s="75" t="s">
        <v>113</v>
      </c>
      <c r="C363" s="75"/>
      <c r="D363" s="75"/>
      <c r="E363" s="75"/>
      <c r="F363" s="75"/>
      <c r="G363" s="75"/>
      <c r="H363" s="75"/>
      <c r="I363" s="75"/>
      <c r="J363" s="75"/>
      <c r="K363" s="75"/>
      <c r="L363" s="75"/>
      <c r="M363" s="75"/>
      <c r="N363" s="75"/>
      <c r="O363" s="73"/>
      <c r="P363" s="75" t="s">
        <v>114</v>
      </c>
      <c r="Q363" s="75"/>
      <c r="R363" s="75"/>
      <c r="S363" s="75"/>
      <c r="T363" s="75"/>
      <c r="U363" s="75"/>
      <c r="V363" s="75"/>
      <c r="W363" s="75"/>
      <c r="X363" s="75"/>
      <c r="Y363" s="75"/>
      <c r="Z363" s="75"/>
      <c r="AA363" s="75"/>
      <c r="AB363" s="75"/>
      <c r="AC363" s="73"/>
      <c r="AD363" s="75" t="s">
        <v>145</v>
      </c>
      <c r="AE363" s="75"/>
      <c r="AF363" s="75"/>
      <c r="AG363" s="75"/>
      <c r="AH363" s="75"/>
      <c r="AI363" s="75"/>
      <c r="AJ363" s="75"/>
      <c r="AK363" s="75"/>
      <c r="AL363" s="75"/>
      <c r="AM363" s="75"/>
      <c r="AN363" s="75"/>
      <c r="AO363" s="75"/>
      <c r="AP363" s="75"/>
      <c r="AQ363" s="73"/>
      <c r="AR363" s="81" t="s">
        <v>65</v>
      </c>
      <c r="AS363" s="82">
        <v>0</v>
      </c>
      <c r="AT363" s="82">
        <v>0</v>
      </c>
      <c r="AU363" s="82">
        <v>205.10181031512673</v>
      </c>
      <c r="AV363" s="82">
        <v>3584.4902019376586</v>
      </c>
      <c r="AW363" s="82">
        <v>5327.0262020486971</v>
      </c>
      <c r="AX363" s="82">
        <v>148.34865916108797</v>
      </c>
      <c r="AY363" s="82">
        <v>157.18699929599998</v>
      </c>
      <c r="AZ363" s="82">
        <v>68.732928000000001</v>
      </c>
      <c r="BA363" s="82">
        <v>0</v>
      </c>
      <c r="BB363" s="82">
        <v>0</v>
      </c>
      <c r="BC363" s="73"/>
    </row>
    <row r="364" spans="1:55" x14ac:dyDescent="0.25">
      <c r="A364" s="72"/>
      <c r="B364" s="77" t="s">
        <v>31</v>
      </c>
      <c r="C364" s="77">
        <v>2013</v>
      </c>
      <c r="D364" s="77">
        <v>2014</v>
      </c>
      <c r="E364" s="77">
        <v>2015</v>
      </c>
      <c r="F364" s="77">
        <v>2016</v>
      </c>
      <c r="G364" s="77">
        <v>2017</v>
      </c>
      <c r="H364" s="77">
        <v>2018</v>
      </c>
      <c r="I364" s="77">
        <v>2019</v>
      </c>
      <c r="J364" s="77">
        <v>2020</v>
      </c>
      <c r="K364" s="77">
        <v>2021</v>
      </c>
      <c r="L364" s="77">
        <v>2022</v>
      </c>
      <c r="M364" s="77">
        <v>2023</v>
      </c>
      <c r="N364" s="77">
        <v>2024</v>
      </c>
      <c r="O364" s="73"/>
      <c r="P364" s="77" t="s">
        <v>31</v>
      </c>
      <c r="Q364" s="77">
        <v>2013</v>
      </c>
      <c r="R364" s="77">
        <v>2014</v>
      </c>
      <c r="S364" s="77">
        <v>2015</v>
      </c>
      <c r="T364" s="77">
        <v>2016</v>
      </c>
      <c r="U364" s="77">
        <v>2017</v>
      </c>
      <c r="V364" s="77">
        <v>2018</v>
      </c>
      <c r="W364" s="77">
        <v>2019</v>
      </c>
      <c r="X364" s="77">
        <v>2020</v>
      </c>
      <c r="Y364" s="77">
        <v>2021</v>
      </c>
      <c r="Z364" s="77">
        <v>2022</v>
      </c>
      <c r="AA364" s="77">
        <v>2023</v>
      </c>
      <c r="AB364" s="77">
        <v>2024</v>
      </c>
      <c r="AC364" s="73"/>
      <c r="AD364" s="77" t="s">
        <v>31</v>
      </c>
      <c r="AE364" s="77">
        <v>2013</v>
      </c>
      <c r="AF364" s="77">
        <v>2014</v>
      </c>
      <c r="AG364" s="77">
        <v>2015</v>
      </c>
      <c r="AH364" s="77">
        <v>2016</v>
      </c>
      <c r="AI364" s="77">
        <v>2017</v>
      </c>
      <c r="AJ364" s="77">
        <v>2018</v>
      </c>
      <c r="AK364" s="77">
        <v>2019</v>
      </c>
      <c r="AL364" s="77">
        <v>2020</v>
      </c>
      <c r="AM364" s="77">
        <v>2021</v>
      </c>
      <c r="AN364" s="77">
        <v>2022</v>
      </c>
      <c r="AO364" s="77">
        <v>2023</v>
      </c>
      <c r="AP364" s="77">
        <v>2024</v>
      </c>
      <c r="AQ364" s="73"/>
      <c r="AR364" s="81" t="s">
        <v>66</v>
      </c>
      <c r="AS364" s="82">
        <v>1462.8476192950798</v>
      </c>
      <c r="AT364" s="82">
        <v>6408.1538889391886</v>
      </c>
      <c r="AU364" s="82">
        <v>8007.9368016479793</v>
      </c>
      <c r="AV364" s="82">
        <v>2997.5755250246475</v>
      </c>
      <c r="AW364" s="82">
        <v>2143.0189304742667</v>
      </c>
      <c r="AX364" s="82">
        <v>317.12213371391994</v>
      </c>
      <c r="AY364" s="82">
        <v>184.61560319999995</v>
      </c>
      <c r="AZ364" s="82">
        <v>0</v>
      </c>
      <c r="BA364" s="82">
        <v>90.111999999999995</v>
      </c>
      <c r="BB364" s="82">
        <v>0</v>
      </c>
      <c r="BC364" s="73"/>
    </row>
    <row r="365" spans="1:55" x14ac:dyDescent="0.25">
      <c r="A365" s="72"/>
      <c r="B365" s="79" t="s">
        <v>9</v>
      </c>
      <c r="C365" s="80">
        <v>489801.52989627043</v>
      </c>
      <c r="D365" s="80">
        <v>476525.68986304407</v>
      </c>
      <c r="E365" s="80">
        <v>500403.11938990909</v>
      </c>
      <c r="F365" s="80">
        <v>513645.14975519292</v>
      </c>
      <c r="G365" s="80">
        <v>509462.81558796501</v>
      </c>
      <c r="H365" s="80">
        <v>499961.92501690506</v>
      </c>
      <c r="I365" s="80">
        <v>527649.81453117251</v>
      </c>
      <c r="J365" s="80">
        <v>561670.65094839945</v>
      </c>
      <c r="K365" s="80">
        <v>672352.67912313796</v>
      </c>
      <c r="L365" s="80">
        <v>665060.45751600002</v>
      </c>
      <c r="M365" s="80">
        <v>686469.59999999986</v>
      </c>
      <c r="N365" s="80">
        <v>0</v>
      </c>
      <c r="O365" s="73"/>
      <c r="P365" s="79" t="s">
        <v>9</v>
      </c>
      <c r="Q365" s="80">
        <v>509922.70038678922</v>
      </c>
      <c r="R365" s="80">
        <v>506507.82420650031</v>
      </c>
      <c r="S365" s="80">
        <v>490426.36140802683</v>
      </c>
      <c r="T365" s="80">
        <v>528941.41022645705</v>
      </c>
      <c r="U365" s="80">
        <v>515095.83200035233</v>
      </c>
      <c r="V365" s="80">
        <v>516872.83282031008</v>
      </c>
      <c r="W365" s="80">
        <v>518147.15329795011</v>
      </c>
      <c r="X365" s="80">
        <v>538678.42947926407</v>
      </c>
      <c r="Y365" s="80">
        <v>688532.69320154795</v>
      </c>
      <c r="Z365" s="80">
        <v>685101.92706800008</v>
      </c>
      <c r="AA365" s="80">
        <v>679307.93400000012</v>
      </c>
      <c r="AB365" s="80">
        <v>700793</v>
      </c>
      <c r="AC365" s="73"/>
      <c r="AD365" s="79" t="s">
        <v>9</v>
      </c>
      <c r="AE365" s="80">
        <v>4352</v>
      </c>
      <c r="AF365" s="80">
        <v>4236</v>
      </c>
      <c r="AG365" s="80">
        <v>4241</v>
      </c>
      <c r="AH365" s="80">
        <v>4133</v>
      </c>
      <c r="AI365" s="80">
        <v>4118</v>
      </c>
      <c r="AJ365" s="80">
        <v>4046</v>
      </c>
      <c r="AK365" s="80">
        <v>4041</v>
      </c>
      <c r="AL365" s="80">
        <v>4409</v>
      </c>
      <c r="AM365" s="80">
        <v>4297</v>
      </c>
      <c r="AN365" s="80">
        <v>4467</v>
      </c>
      <c r="AO365" s="80">
        <v>4637</v>
      </c>
      <c r="AP365" s="80">
        <v>0</v>
      </c>
      <c r="AQ365" s="73"/>
      <c r="AR365" s="81" t="s">
        <v>67</v>
      </c>
      <c r="AS365" s="82">
        <v>0</v>
      </c>
      <c r="AT365" s="82">
        <v>0</v>
      </c>
      <c r="AU365" s="82">
        <v>0</v>
      </c>
      <c r="AV365" s="82">
        <v>0</v>
      </c>
      <c r="AW365" s="82">
        <v>0</v>
      </c>
      <c r="AX365" s="82">
        <v>0</v>
      </c>
      <c r="AY365" s="82">
        <v>0</v>
      </c>
      <c r="AZ365" s="82">
        <v>0</v>
      </c>
      <c r="BA365" s="82">
        <v>0</v>
      </c>
      <c r="BB365" s="82">
        <v>0</v>
      </c>
      <c r="BC365" s="73"/>
    </row>
    <row r="366" spans="1:55" x14ac:dyDescent="0.25">
      <c r="A366" s="72"/>
      <c r="B366" s="74" t="s">
        <v>10</v>
      </c>
      <c r="C366" s="83">
        <v>325683.03960243426</v>
      </c>
      <c r="D366" s="83">
        <v>300122.35574511631</v>
      </c>
      <c r="E366" s="83">
        <v>314105.57306502119</v>
      </c>
      <c r="F366" s="83">
        <v>343391.41502287134</v>
      </c>
      <c r="G366" s="83">
        <v>342689.43776672741</v>
      </c>
      <c r="H366" s="83">
        <v>316893.87691923586</v>
      </c>
      <c r="I366" s="83">
        <v>330282.47921304248</v>
      </c>
      <c r="J366" s="83">
        <v>344322.28984072246</v>
      </c>
      <c r="K366" s="83">
        <v>449091.654312314</v>
      </c>
      <c r="L366" s="83">
        <v>442040.25138000009</v>
      </c>
      <c r="M366" s="83">
        <v>467184.8679999999</v>
      </c>
      <c r="N366" s="83">
        <v>0</v>
      </c>
      <c r="O366" s="73"/>
      <c r="P366" s="74" t="s">
        <v>10</v>
      </c>
      <c r="Q366" s="83">
        <v>336895.07579855487</v>
      </c>
      <c r="R366" s="83">
        <v>332775.3418362696</v>
      </c>
      <c r="S366" s="83">
        <v>319107.46212227899</v>
      </c>
      <c r="T366" s="83">
        <v>349135.89992602798</v>
      </c>
      <c r="U366" s="83">
        <v>349565.7675400388</v>
      </c>
      <c r="V366" s="83">
        <v>340304.66417626699</v>
      </c>
      <c r="W366" s="83">
        <v>334475.26693319937</v>
      </c>
      <c r="X366" s="83">
        <v>351814.87482242915</v>
      </c>
      <c r="Y366" s="83">
        <v>482137.94014092197</v>
      </c>
      <c r="Z366" s="83">
        <v>473661.64094600006</v>
      </c>
      <c r="AA366" s="83">
        <v>472735.60200000013</v>
      </c>
      <c r="AB366" s="83">
        <v>492911.5</v>
      </c>
      <c r="AC366" s="73"/>
      <c r="AD366" s="74" t="s">
        <v>10</v>
      </c>
      <c r="AE366" s="83">
        <v>4352</v>
      </c>
      <c r="AF366" s="83">
        <v>4236</v>
      </c>
      <c r="AG366" s="83">
        <v>4241</v>
      </c>
      <c r="AH366" s="83">
        <v>4133</v>
      </c>
      <c r="AI366" s="83">
        <v>4118</v>
      </c>
      <c r="AJ366" s="83">
        <v>4046</v>
      </c>
      <c r="AK366" s="83">
        <v>4041</v>
      </c>
      <c r="AL366" s="83">
        <v>4409</v>
      </c>
      <c r="AM366" s="83">
        <v>4297</v>
      </c>
      <c r="AN366" s="83">
        <v>4467</v>
      </c>
      <c r="AO366" s="83">
        <v>4637</v>
      </c>
      <c r="AP366" s="83">
        <v>0</v>
      </c>
      <c r="AQ366" s="73"/>
      <c r="AR366" s="81" t="s">
        <v>68</v>
      </c>
      <c r="AS366" s="82">
        <v>5560.4437636755138</v>
      </c>
      <c r="AT366" s="82">
        <v>3295.201549320258</v>
      </c>
      <c r="AU366" s="82">
        <v>1906.4381385028992</v>
      </c>
      <c r="AV366" s="82">
        <v>2526.7174226424568</v>
      </c>
      <c r="AW366" s="82">
        <v>3863.1022836219731</v>
      </c>
      <c r="AX366" s="82">
        <v>0</v>
      </c>
      <c r="AY366" s="82">
        <v>507.4291722239999</v>
      </c>
      <c r="AZ366" s="82">
        <v>224.94412799999998</v>
      </c>
      <c r="BA366" s="82">
        <v>0</v>
      </c>
      <c r="BB366" s="82">
        <v>0</v>
      </c>
      <c r="BC366" s="73"/>
    </row>
    <row r="367" spans="1:55" x14ac:dyDescent="0.25">
      <c r="A367" s="72"/>
      <c r="B367" s="79" t="s">
        <v>11</v>
      </c>
      <c r="C367" s="84">
        <v>164118.49029383616</v>
      </c>
      <c r="D367" s="84">
        <v>176403.33411792773</v>
      </c>
      <c r="E367" s="84">
        <v>186297.54632488787</v>
      </c>
      <c r="F367" s="84">
        <v>170253.73473232158</v>
      </c>
      <c r="G367" s="84">
        <v>166773.37782123761</v>
      </c>
      <c r="H367" s="84">
        <v>183068.04809766918</v>
      </c>
      <c r="I367" s="84">
        <v>197367.33531813003</v>
      </c>
      <c r="J367" s="84">
        <v>217348.36110767699</v>
      </c>
      <c r="K367" s="84">
        <v>223261.02481082399</v>
      </c>
      <c r="L367" s="84">
        <v>223020.20613599996</v>
      </c>
      <c r="M367" s="84">
        <v>219284.73199999999</v>
      </c>
      <c r="N367" s="84">
        <v>0</v>
      </c>
      <c r="O367" s="73"/>
      <c r="P367" s="79" t="s">
        <v>11</v>
      </c>
      <c r="Q367" s="84">
        <v>173027.62458823435</v>
      </c>
      <c r="R367" s="84">
        <v>173732.48237023069</v>
      </c>
      <c r="S367" s="84">
        <v>171318.89928574784</v>
      </c>
      <c r="T367" s="84">
        <v>179805.51030042904</v>
      </c>
      <c r="U367" s="84">
        <v>165530.0644603135</v>
      </c>
      <c r="V367" s="84">
        <v>176568.16864404309</v>
      </c>
      <c r="W367" s="84">
        <v>183671.88636475074</v>
      </c>
      <c r="X367" s="84">
        <v>186863.55465683489</v>
      </c>
      <c r="Y367" s="84">
        <v>206394.75306062598</v>
      </c>
      <c r="Z367" s="84">
        <v>211440.28612199999</v>
      </c>
      <c r="AA367" s="84">
        <v>206572.33199999999</v>
      </c>
      <c r="AB367" s="84">
        <v>207881.5</v>
      </c>
      <c r="AC367" s="73"/>
      <c r="AD367" s="79" t="s">
        <v>11</v>
      </c>
      <c r="AE367" s="84">
        <v>4352</v>
      </c>
      <c r="AF367" s="84">
        <v>4236</v>
      </c>
      <c r="AG367" s="84">
        <v>4241</v>
      </c>
      <c r="AH367" s="84">
        <v>4133</v>
      </c>
      <c r="AI367" s="84">
        <v>4118</v>
      </c>
      <c r="AJ367" s="84">
        <v>4046</v>
      </c>
      <c r="AK367" s="84">
        <v>4041</v>
      </c>
      <c r="AL367" s="84">
        <v>4409</v>
      </c>
      <c r="AM367" s="84">
        <v>4297</v>
      </c>
      <c r="AN367" s="84">
        <v>4467</v>
      </c>
      <c r="AO367" s="84">
        <v>4637</v>
      </c>
      <c r="AP367" s="84">
        <v>0</v>
      </c>
      <c r="AQ367" s="73"/>
      <c r="AR367" s="81" t="s">
        <v>69</v>
      </c>
      <c r="AS367" s="82">
        <v>2715.8890427958577</v>
      </c>
      <c r="AT367" s="82">
        <v>3368.78042280216</v>
      </c>
      <c r="AU367" s="82">
        <v>3732.180482783453</v>
      </c>
      <c r="AV367" s="82">
        <v>2030.4374039344682</v>
      </c>
      <c r="AW367" s="82">
        <v>333.55228521115225</v>
      </c>
      <c r="AX367" s="82">
        <v>599.84457834700788</v>
      </c>
      <c r="AY367" s="82">
        <v>147.69248255999997</v>
      </c>
      <c r="AZ367" s="82">
        <v>56.236031999999994</v>
      </c>
      <c r="BA367" s="82">
        <v>62.463999999999999</v>
      </c>
      <c r="BB367" s="82">
        <v>0</v>
      </c>
      <c r="BC367" s="73"/>
    </row>
    <row r="368" spans="1:55" x14ac:dyDescent="0.25">
      <c r="A368" s="72"/>
      <c r="B368" s="74" t="s">
        <v>0</v>
      </c>
      <c r="C368" s="83">
        <v>113511.21359340625</v>
      </c>
      <c r="D368" s="83">
        <v>104797.88638773409</v>
      </c>
      <c r="E368" s="83">
        <v>101719.11498389978</v>
      </c>
      <c r="F368" s="83">
        <v>107176.15046212348</v>
      </c>
      <c r="G368" s="83">
        <v>93360.641749038725</v>
      </c>
      <c r="H368" s="83">
        <v>81143.403210019547</v>
      </c>
      <c r="I368" s="83">
        <v>67885.086392129306</v>
      </c>
      <c r="J368" s="83">
        <v>65803.466305082606</v>
      </c>
      <c r="K368" s="83">
        <v>59319.362899809996</v>
      </c>
      <c r="L368" s="83">
        <v>51800.906403999994</v>
      </c>
      <c r="M368" s="83">
        <v>49112.586000000003</v>
      </c>
      <c r="N368" s="83">
        <v>0</v>
      </c>
      <c r="O368" s="73"/>
      <c r="P368" s="74" t="s">
        <v>0</v>
      </c>
      <c r="Q368" s="83">
        <v>111379.13340105518</v>
      </c>
      <c r="R368" s="83">
        <v>101165.4983909588</v>
      </c>
      <c r="S368" s="83">
        <v>101840.58386844194</v>
      </c>
      <c r="T368" s="83">
        <v>106544.30273488423</v>
      </c>
      <c r="U368" s="83">
        <v>96533.299452793202</v>
      </c>
      <c r="V368" s="83">
        <v>95007.894056211473</v>
      </c>
      <c r="W368" s="83">
        <v>81301.435404823904</v>
      </c>
      <c r="X368" s="83">
        <v>71420.5206545283</v>
      </c>
      <c r="Y368" s="83">
        <v>71152.34285145998</v>
      </c>
      <c r="Z368" s="83">
        <v>59795.877517999994</v>
      </c>
      <c r="AA368" s="83">
        <v>57307.916000000005</v>
      </c>
      <c r="AB368" s="83">
        <v>56797</v>
      </c>
      <c r="AC368" s="73"/>
      <c r="AD368" s="74" t="s">
        <v>0</v>
      </c>
      <c r="AE368" s="83">
        <v>1040</v>
      </c>
      <c r="AF368" s="83">
        <v>1049</v>
      </c>
      <c r="AG368" s="83">
        <v>1071</v>
      </c>
      <c r="AH368" s="83">
        <v>939</v>
      </c>
      <c r="AI368" s="83">
        <v>787</v>
      </c>
      <c r="AJ368" s="83">
        <v>692</v>
      </c>
      <c r="AK368" s="83">
        <v>594</v>
      </c>
      <c r="AL368" s="83">
        <v>603</v>
      </c>
      <c r="AM368" s="83">
        <v>533</v>
      </c>
      <c r="AN368" s="83">
        <v>484</v>
      </c>
      <c r="AO368" s="83">
        <v>482</v>
      </c>
      <c r="AP368" s="83">
        <v>0</v>
      </c>
      <c r="AQ368" s="73"/>
      <c r="AR368" s="81" t="s">
        <v>70</v>
      </c>
      <c r="AS368" s="82">
        <v>1986.7835336543319</v>
      </c>
      <c r="AT368" s="82">
        <v>4010.6145960981353</v>
      </c>
      <c r="AU368" s="82">
        <v>2178.7864440033127</v>
      </c>
      <c r="AV368" s="82">
        <v>6512.4317822438143</v>
      </c>
      <c r="AW368" s="82">
        <v>3150.2160269942165</v>
      </c>
      <c r="AX368" s="82">
        <v>164.47351341772793</v>
      </c>
      <c r="AY368" s="82">
        <v>0</v>
      </c>
      <c r="AZ368" s="82">
        <v>0</v>
      </c>
      <c r="BA368" s="82">
        <v>0</v>
      </c>
      <c r="BB368" s="82">
        <v>0</v>
      </c>
      <c r="BC368" s="73"/>
    </row>
    <row r="369" spans="1:55" x14ac:dyDescent="0.25">
      <c r="A369" s="72"/>
      <c r="B369" s="74" t="s">
        <v>158</v>
      </c>
      <c r="C369" s="83">
        <v>109319.63679217327</v>
      </c>
      <c r="D369" s="83">
        <v>98651.570445174773</v>
      </c>
      <c r="E369" s="83">
        <v>90930.049050680856</v>
      </c>
      <c r="F369" s="83">
        <v>75293.587071170899</v>
      </c>
      <c r="G369" s="83">
        <v>73563.394318397026</v>
      </c>
      <c r="H369" s="83">
        <v>68719.240765855182</v>
      </c>
      <c r="I369" s="83">
        <v>66504.908029161845</v>
      </c>
      <c r="J369" s="83">
        <v>87499.703400744227</v>
      </c>
      <c r="K369" s="83">
        <v>78666.974688353992</v>
      </c>
      <c r="L369" s="83">
        <v>50578.813375999998</v>
      </c>
      <c r="M369" s="83">
        <v>53763.031999999999</v>
      </c>
      <c r="N369" s="83">
        <v>0</v>
      </c>
      <c r="O369" s="73"/>
      <c r="P369" s="74" t="s">
        <v>158</v>
      </c>
      <c r="Q369" s="83">
        <v>108516.21160963563</v>
      </c>
      <c r="R369" s="83">
        <v>114102.0547247447</v>
      </c>
      <c r="S369" s="83">
        <v>97787.320548780612</v>
      </c>
      <c r="T369" s="83">
        <v>91156.998095475763</v>
      </c>
      <c r="U369" s="83">
        <v>69795.171256723857</v>
      </c>
      <c r="V369" s="83">
        <v>72587.946690487559</v>
      </c>
      <c r="W369" s="83">
        <v>71787.340335441011</v>
      </c>
      <c r="X369" s="83">
        <v>65640.766968152981</v>
      </c>
      <c r="Y369" s="83">
        <v>100534.54230063398</v>
      </c>
      <c r="Z369" s="83">
        <v>67847.565734000003</v>
      </c>
      <c r="AA369" s="83">
        <v>53704.68</v>
      </c>
      <c r="AB369" s="83">
        <v>48276</v>
      </c>
      <c r="AC369" s="73"/>
      <c r="AD369" s="74" t="s">
        <v>158</v>
      </c>
      <c r="AE369" s="83">
        <v>705</v>
      </c>
      <c r="AF369" s="83">
        <v>624</v>
      </c>
      <c r="AG369" s="83">
        <v>553</v>
      </c>
      <c r="AH369" s="83">
        <v>453</v>
      </c>
      <c r="AI369" s="83">
        <v>457</v>
      </c>
      <c r="AJ369" s="83">
        <v>448</v>
      </c>
      <c r="AK369" s="83">
        <v>433</v>
      </c>
      <c r="AL369" s="83">
        <v>597</v>
      </c>
      <c r="AM369" s="83">
        <v>503</v>
      </c>
      <c r="AN369" s="83">
        <v>314</v>
      </c>
      <c r="AO369" s="83">
        <v>351</v>
      </c>
      <c r="AP369" s="83">
        <v>0</v>
      </c>
      <c r="AQ369" s="73"/>
      <c r="AR369" s="81" t="s">
        <v>71</v>
      </c>
      <c r="AS369" s="82">
        <v>0</v>
      </c>
      <c r="AT369" s="82">
        <v>0</v>
      </c>
      <c r="AU369" s="82">
        <v>104.23206753719555</v>
      </c>
      <c r="AV369" s="82">
        <v>2585.2983602627769</v>
      </c>
      <c r="AW369" s="82">
        <v>2516.9027011521262</v>
      </c>
      <c r="AX369" s="82">
        <v>-90.299183837183975</v>
      </c>
      <c r="AY369" s="82">
        <v>-48.527529983999997</v>
      </c>
      <c r="AZ369" s="82">
        <v>-38.532095999999996</v>
      </c>
      <c r="BA369" s="82">
        <v>0</v>
      </c>
      <c r="BB369" s="82">
        <v>0</v>
      </c>
      <c r="BC369" s="73"/>
    </row>
    <row r="370" spans="1:55" x14ac:dyDescent="0.25">
      <c r="A370" s="72"/>
      <c r="B370" s="74" t="s">
        <v>159</v>
      </c>
      <c r="C370" s="83">
        <v>6885.0534684849144</v>
      </c>
      <c r="D370" s="83">
        <v>3924.5760431998087</v>
      </c>
      <c r="E370" s="83">
        <v>2598.0709513389725</v>
      </c>
      <c r="F370" s="83">
        <v>1942.3556083179562</v>
      </c>
      <c r="G370" s="83">
        <v>1291.1376361050268</v>
      </c>
      <c r="H370" s="83">
        <v>915.14023525268669</v>
      </c>
      <c r="I370" s="83">
        <v>1246.2881415247384</v>
      </c>
      <c r="J370" s="83">
        <v>596.93825687277581</v>
      </c>
      <c r="K370" s="83">
        <v>424.77363928999995</v>
      </c>
      <c r="L370" s="83">
        <v>144.46808999999999</v>
      </c>
      <c r="M370" s="83">
        <v>172.97200000000001</v>
      </c>
      <c r="N370" s="83">
        <v>0</v>
      </c>
      <c r="O370" s="73"/>
      <c r="P370" s="74" t="s">
        <v>159</v>
      </c>
      <c r="Q370" s="83">
        <v>9900.3382131349281</v>
      </c>
      <c r="R370" s="83">
        <v>9935.3809086845467</v>
      </c>
      <c r="S370" s="83">
        <v>4405.5595985262416</v>
      </c>
      <c r="T370" s="83">
        <v>3613.0791104918299</v>
      </c>
      <c r="U370" s="83">
        <v>2425.3739556064675</v>
      </c>
      <c r="V370" s="83">
        <v>2011.0991573945641</v>
      </c>
      <c r="W370" s="83">
        <v>970.7326900500027</v>
      </c>
      <c r="X370" s="83">
        <v>1091.7686540173138</v>
      </c>
      <c r="Y370" s="83">
        <v>560.48054223199983</v>
      </c>
      <c r="Z370" s="83">
        <v>548.97874200000001</v>
      </c>
      <c r="AA370" s="83">
        <v>539.75599999999997</v>
      </c>
      <c r="AB370" s="83">
        <v>535</v>
      </c>
      <c r="AC370" s="73"/>
      <c r="AD370" s="74" t="s">
        <v>159</v>
      </c>
      <c r="AE370" s="83">
        <v>0</v>
      </c>
      <c r="AF370" s="83">
        <v>0</v>
      </c>
      <c r="AG370" s="83">
        <v>0</v>
      </c>
      <c r="AH370" s="83">
        <v>0</v>
      </c>
      <c r="AI370" s="83">
        <v>0</v>
      </c>
      <c r="AJ370" s="83">
        <v>0</v>
      </c>
      <c r="AK370" s="83">
        <v>0</v>
      </c>
      <c r="AL370" s="83">
        <v>0</v>
      </c>
      <c r="AM370" s="83">
        <v>0</v>
      </c>
      <c r="AN370" s="83">
        <v>0</v>
      </c>
      <c r="AO370" s="83">
        <v>0</v>
      </c>
      <c r="AP370" s="83">
        <v>0</v>
      </c>
      <c r="AQ370" s="73"/>
      <c r="AR370" s="81" t="s">
        <v>72</v>
      </c>
      <c r="AS370" s="82">
        <v>9110.9209886365516</v>
      </c>
      <c r="AT370" s="82">
        <v>4866.3934938261036</v>
      </c>
      <c r="AU370" s="82">
        <v>1906.4381385028992</v>
      </c>
      <c r="AV370" s="82">
        <v>1450.1545312803603</v>
      </c>
      <c r="AW370" s="82">
        <v>2968.1793223201553</v>
      </c>
      <c r="AX370" s="82">
        <v>562.21991841484783</v>
      </c>
      <c r="AY370" s="82">
        <v>50.637422591999986</v>
      </c>
      <c r="AZ370" s="82">
        <v>65.608704000000003</v>
      </c>
      <c r="BA370" s="82">
        <v>156.672</v>
      </c>
      <c r="BB370" s="82">
        <v>0</v>
      </c>
      <c r="BC370" s="73"/>
    </row>
    <row r="371" spans="1:55" x14ac:dyDescent="0.25">
      <c r="A371" s="72"/>
      <c r="B371" s="74" t="s">
        <v>1</v>
      </c>
      <c r="C371" s="83">
        <v>25683.012717950594</v>
      </c>
      <c r="D371" s="83">
        <v>23585.962139023319</v>
      </c>
      <c r="E371" s="83">
        <v>21376.637138622787</v>
      </c>
      <c r="F371" s="83">
        <v>20519.326961212842</v>
      </c>
      <c r="G371" s="83">
        <v>22694.621067652482</v>
      </c>
      <c r="H371" s="83">
        <v>22873.970878880718</v>
      </c>
      <c r="I371" s="83">
        <v>24002.366222150376</v>
      </c>
      <c r="J371" s="83">
        <v>24040.229611840645</v>
      </c>
      <c r="K371" s="83">
        <v>21800.265814885999</v>
      </c>
      <c r="L371" s="83">
        <v>18148.402505999999</v>
      </c>
      <c r="M371" s="83">
        <v>18288.142</v>
      </c>
      <c r="N371" s="83">
        <v>0</v>
      </c>
      <c r="O371" s="73"/>
      <c r="P371" s="74" t="s">
        <v>1</v>
      </c>
      <c r="Q371" s="83">
        <v>22209.325100460181</v>
      </c>
      <c r="R371" s="83">
        <v>26704.07449083525</v>
      </c>
      <c r="S371" s="83">
        <v>22697.276549168255</v>
      </c>
      <c r="T371" s="83">
        <v>25349.52916330918</v>
      </c>
      <c r="U371" s="83">
        <v>19596.998002544013</v>
      </c>
      <c r="V371" s="83">
        <v>22876.994213838352</v>
      </c>
      <c r="W371" s="83">
        <v>21691.816610780486</v>
      </c>
      <c r="X371" s="83">
        <v>24169.267016991711</v>
      </c>
      <c r="Y371" s="83">
        <v>23664.856595145997</v>
      </c>
      <c r="Z371" s="83">
        <v>22049.040935999998</v>
      </c>
      <c r="AA371" s="83">
        <v>21582.946</v>
      </c>
      <c r="AB371" s="83">
        <v>21315</v>
      </c>
      <c r="AC371" s="73"/>
      <c r="AD371" s="74" t="s">
        <v>1</v>
      </c>
      <c r="AE371" s="83">
        <v>132</v>
      </c>
      <c r="AF371" s="83">
        <v>125</v>
      </c>
      <c r="AG371" s="83">
        <v>114</v>
      </c>
      <c r="AH371" s="83">
        <v>110</v>
      </c>
      <c r="AI371" s="83">
        <v>124</v>
      </c>
      <c r="AJ371" s="83">
        <v>126</v>
      </c>
      <c r="AK371" s="83">
        <v>140</v>
      </c>
      <c r="AL371" s="83">
        <v>143</v>
      </c>
      <c r="AM371" s="83">
        <v>130</v>
      </c>
      <c r="AN371" s="83">
        <v>108</v>
      </c>
      <c r="AO371" s="83">
        <v>110</v>
      </c>
      <c r="AP371" s="83">
        <v>0</v>
      </c>
      <c r="AQ371" s="73"/>
      <c r="AR371" s="81" t="s">
        <v>73</v>
      </c>
      <c r="AS371" s="82">
        <v>-296.74246476984183</v>
      </c>
      <c r="AT371" s="82">
        <v>-509.39220102855239</v>
      </c>
      <c r="AU371" s="82">
        <v>116.56059165449823</v>
      </c>
      <c r="AV371" s="82">
        <v>198.95412776712266</v>
      </c>
      <c r="AW371" s="82">
        <v>38.151405171210236</v>
      </c>
      <c r="AX371" s="82">
        <v>54.824504472575988</v>
      </c>
      <c r="AY371" s="82">
        <v>0</v>
      </c>
      <c r="AZ371" s="82">
        <v>0</v>
      </c>
      <c r="BA371" s="82">
        <v>0</v>
      </c>
      <c r="BB371" s="82">
        <v>0</v>
      </c>
      <c r="BC371" s="73"/>
    </row>
    <row r="372" spans="1:55" x14ac:dyDescent="0.25">
      <c r="A372" s="72"/>
      <c r="B372" s="74" t="s">
        <v>2</v>
      </c>
      <c r="C372" s="83">
        <v>145876.73403873001</v>
      </c>
      <c r="D372" s="83">
        <v>130900.24479817126</v>
      </c>
      <c r="E372" s="83">
        <v>132701.71355454743</v>
      </c>
      <c r="F372" s="83">
        <v>134860.59944194515</v>
      </c>
      <c r="G372" s="83">
        <v>140093.32195931658</v>
      </c>
      <c r="H372" s="83">
        <v>147652.70240395892</v>
      </c>
      <c r="I372" s="83">
        <v>164348.81759139852</v>
      </c>
      <c r="J372" s="83">
        <v>180847.6064158135</v>
      </c>
      <c r="K372" s="83">
        <v>198070.29303869599</v>
      </c>
      <c r="L372" s="83">
        <v>211030.42479999998</v>
      </c>
      <c r="M372" s="83">
        <v>231023.90399999998</v>
      </c>
      <c r="N372" s="83">
        <v>0</v>
      </c>
      <c r="O372" s="73"/>
      <c r="P372" s="74" t="s">
        <v>2</v>
      </c>
      <c r="Q372" s="83">
        <v>157679.07499902981</v>
      </c>
      <c r="R372" s="83">
        <v>148505.57735253379</v>
      </c>
      <c r="S372" s="83">
        <v>142733.24207555174</v>
      </c>
      <c r="T372" s="83">
        <v>138256.30084840386</v>
      </c>
      <c r="U372" s="83">
        <v>139037.88967946064</v>
      </c>
      <c r="V372" s="83">
        <v>142074.64940712648</v>
      </c>
      <c r="W372" s="83">
        <v>151233.06413137072</v>
      </c>
      <c r="X372" s="83">
        <v>172181.90311162465</v>
      </c>
      <c r="Y372" s="83">
        <v>190549.04135287798</v>
      </c>
      <c r="Z372" s="83">
        <v>209427.364068</v>
      </c>
      <c r="AA372" s="83">
        <v>220788.33800000005</v>
      </c>
      <c r="AB372" s="83">
        <v>240830</v>
      </c>
      <c r="AC372" s="73"/>
      <c r="AD372" s="74" t="s">
        <v>2</v>
      </c>
      <c r="AE372" s="83">
        <v>1415</v>
      </c>
      <c r="AF372" s="83">
        <v>1332</v>
      </c>
      <c r="AG372" s="83">
        <v>1276</v>
      </c>
      <c r="AH372" s="83">
        <v>1231</v>
      </c>
      <c r="AI372" s="83">
        <v>1238</v>
      </c>
      <c r="AJ372" s="83">
        <v>1254</v>
      </c>
      <c r="AK372" s="83">
        <v>1302</v>
      </c>
      <c r="AL372" s="83">
        <v>1356</v>
      </c>
      <c r="AM372" s="83">
        <v>1466</v>
      </c>
      <c r="AN372" s="83">
        <v>1544</v>
      </c>
      <c r="AO372" s="83">
        <v>1625</v>
      </c>
      <c r="AP372" s="83">
        <v>0</v>
      </c>
      <c r="AQ372" s="73"/>
      <c r="AR372" s="81" t="s">
        <v>74</v>
      </c>
      <c r="AS372" s="82">
        <v>12619.668804489327</v>
      </c>
      <c r="AT372" s="82">
        <v>1119.5308595938629</v>
      </c>
      <c r="AU372" s="82">
        <v>382.1842476363837</v>
      </c>
      <c r="AV372" s="82">
        <v>449.85738889566056</v>
      </c>
      <c r="AW372" s="82">
        <v>2056.9057588021055</v>
      </c>
      <c r="AX372" s="82">
        <v>1760.8340848250873</v>
      </c>
      <c r="AY372" s="82">
        <v>418.81368268799991</v>
      </c>
      <c r="AZ372" s="82">
        <v>513.41414399999996</v>
      </c>
      <c r="BA372" s="82">
        <v>264.19200000000001</v>
      </c>
      <c r="BB372" s="82">
        <v>0</v>
      </c>
      <c r="BC372" s="73"/>
    </row>
    <row r="373" spans="1:55" x14ac:dyDescent="0.25">
      <c r="A373" s="72"/>
      <c r="B373" s="74" t="s">
        <v>156</v>
      </c>
      <c r="C373" s="83">
        <v>0</v>
      </c>
      <c r="D373" s="83">
        <v>0</v>
      </c>
      <c r="E373" s="83">
        <v>0</v>
      </c>
      <c r="F373" s="83">
        <v>0</v>
      </c>
      <c r="G373" s="83">
        <v>0</v>
      </c>
      <c r="H373" s="83">
        <v>0</v>
      </c>
      <c r="I373" s="83">
        <v>0</v>
      </c>
      <c r="J373" s="83">
        <v>2497.715337967667</v>
      </c>
      <c r="K373" s="83">
        <v>16950.123169901999</v>
      </c>
      <c r="L373" s="83">
        <v>32491.408508</v>
      </c>
      <c r="M373" s="83">
        <v>46052.232000000004</v>
      </c>
      <c r="N373" s="83">
        <v>0</v>
      </c>
      <c r="O373" s="73"/>
      <c r="P373" s="74" t="s">
        <v>156</v>
      </c>
      <c r="Q373" s="83">
        <v>0</v>
      </c>
      <c r="R373" s="83">
        <v>0</v>
      </c>
      <c r="S373" s="83">
        <v>0</v>
      </c>
      <c r="T373" s="83">
        <v>0</v>
      </c>
      <c r="U373" s="83">
        <v>0</v>
      </c>
      <c r="V373" s="83">
        <v>0</v>
      </c>
      <c r="W373" s="83">
        <v>0</v>
      </c>
      <c r="X373" s="83">
        <v>0</v>
      </c>
      <c r="Y373" s="83">
        <v>12305.195841561997</v>
      </c>
      <c r="Z373" s="83">
        <v>30155.305985999999</v>
      </c>
      <c r="AA373" s="83">
        <v>37274.423999999999</v>
      </c>
      <c r="AB373" s="83">
        <v>47937</v>
      </c>
      <c r="AC373" s="73"/>
      <c r="AD373" s="74" t="s">
        <v>156</v>
      </c>
      <c r="AE373" s="83">
        <v>0</v>
      </c>
      <c r="AF373" s="83">
        <v>0</v>
      </c>
      <c r="AG373" s="83">
        <v>0</v>
      </c>
      <c r="AH373" s="83">
        <v>0</v>
      </c>
      <c r="AI373" s="83">
        <v>0</v>
      </c>
      <c r="AJ373" s="83">
        <v>0</v>
      </c>
      <c r="AK373" s="83">
        <v>0</v>
      </c>
      <c r="AL373" s="83">
        <v>20</v>
      </c>
      <c r="AM373" s="83">
        <v>107</v>
      </c>
      <c r="AN373" s="83">
        <v>211</v>
      </c>
      <c r="AO373" s="83">
        <v>292</v>
      </c>
      <c r="AP373" s="83">
        <v>0</v>
      </c>
      <c r="AQ373" s="73"/>
      <c r="AR373" s="81" t="s">
        <v>75</v>
      </c>
      <c r="AS373" s="82">
        <v>0</v>
      </c>
      <c r="AT373" s="82">
        <v>2159.8229323610617</v>
      </c>
      <c r="AU373" s="82">
        <v>4467.4088301425963</v>
      </c>
      <c r="AV373" s="82">
        <v>4770.4778635716721</v>
      </c>
      <c r="AW373" s="82">
        <v>2951.8287201039229</v>
      </c>
      <c r="AX373" s="82">
        <v>0</v>
      </c>
      <c r="AY373" s="82">
        <v>204.65958297599997</v>
      </c>
      <c r="AZ373" s="82">
        <v>2.0828159999999998</v>
      </c>
      <c r="BA373" s="82">
        <v>0</v>
      </c>
      <c r="BB373" s="82">
        <v>0</v>
      </c>
      <c r="BC373" s="73"/>
    </row>
    <row r="374" spans="1:55" x14ac:dyDescent="0.25">
      <c r="A374" s="72"/>
      <c r="B374" s="74" t="s">
        <v>3</v>
      </c>
      <c r="C374" s="83">
        <v>675.40275859121891</v>
      </c>
      <c r="D374" s="83">
        <v>3253.9936777309758</v>
      </c>
      <c r="E374" s="83">
        <v>7991.8736440934917</v>
      </c>
      <c r="F374" s="83">
        <v>15644.472906051729</v>
      </c>
      <c r="G374" s="83">
        <v>18861.493632519403</v>
      </c>
      <c r="H374" s="83">
        <v>20049.362053655426</v>
      </c>
      <c r="I374" s="83">
        <v>20410.540930603762</v>
      </c>
      <c r="J374" s="83">
        <v>18539.869959227217</v>
      </c>
      <c r="K374" s="83">
        <v>19976.497436323996</v>
      </c>
      <c r="L374" s="83">
        <v>15872.227487999997</v>
      </c>
      <c r="M374" s="83">
        <v>9959.4360000000033</v>
      </c>
      <c r="N374" s="83">
        <v>0</v>
      </c>
      <c r="O374" s="73"/>
      <c r="P374" s="74" t="s">
        <v>3</v>
      </c>
      <c r="Q374" s="83">
        <v>0</v>
      </c>
      <c r="R374" s="83">
        <v>7701.5462137391351</v>
      </c>
      <c r="S374" s="83">
        <v>3995.8151097375849</v>
      </c>
      <c r="T374" s="83">
        <v>11300.519781281813</v>
      </c>
      <c r="U374" s="83">
        <v>16203.712546538405</v>
      </c>
      <c r="V374" s="83">
        <v>20407.510964021159</v>
      </c>
      <c r="W374" s="83">
        <v>19073.925483408886</v>
      </c>
      <c r="X374" s="83">
        <v>20052.412760476276</v>
      </c>
      <c r="Y374" s="83">
        <v>19627.852059660003</v>
      </c>
      <c r="Z374" s="83">
        <v>16057.360670000002</v>
      </c>
      <c r="AA374" s="83">
        <v>15393.466</v>
      </c>
      <c r="AB374" s="83">
        <v>15255</v>
      </c>
      <c r="AC374" s="73"/>
      <c r="AD374" s="74" t="s">
        <v>3</v>
      </c>
      <c r="AE374" s="83">
        <v>6</v>
      </c>
      <c r="AF374" s="83">
        <v>26</v>
      </c>
      <c r="AG374" s="83">
        <v>64</v>
      </c>
      <c r="AH374" s="83">
        <v>107</v>
      </c>
      <c r="AI374" s="83">
        <v>128</v>
      </c>
      <c r="AJ374" s="83">
        <v>136</v>
      </c>
      <c r="AK374" s="83">
        <v>137</v>
      </c>
      <c r="AL374" s="83">
        <v>129</v>
      </c>
      <c r="AM374" s="83">
        <v>141</v>
      </c>
      <c r="AN374" s="83">
        <v>115</v>
      </c>
      <c r="AO374" s="83">
        <v>73</v>
      </c>
      <c r="AP374" s="83">
        <v>0</v>
      </c>
      <c r="AQ374" s="73"/>
      <c r="AR374" s="81" t="s">
        <v>76</v>
      </c>
      <c r="AS374" s="82">
        <v>19017.019050836032</v>
      </c>
      <c r="AT374" s="82">
        <v>18369.814751758553</v>
      </c>
      <c r="AU374" s="82">
        <v>6176.5905827686529</v>
      </c>
      <c r="AV374" s="82">
        <v>5245.7571687931331</v>
      </c>
      <c r="AW374" s="82">
        <v>6790.9501204754206</v>
      </c>
      <c r="AX374" s="82">
        <v>648.21914111692797</v>
      </c>
      <c r="AY374" s="82">
        <v>3.1648389119999991</v>
      </c>
      <c r="AZ374" s="82">
        <v>0</v>
      </c>
      <c r="BA374" s="82">
        <v>19.456</v>
      </c>
      <c r="BB374" s="82">
        <v>0</v>
      </c>
      <c r="BC374" s="73"/>
    </row>
    <row r="375" spans="1:55" x14ac:dyDescent="0.25">
      <c r="A375" s="72"/>
      <c r="B375" s="74" t="s">
        <v>4</v>
      </c>
      <c r="C375" s="83">
        <v>0</v>
      </c>
      <c r="D375" s="83">
        <v>432.94431546234784</v>
      </c>
      <c r="E375" s="83">
        <v>6480.5719012481786</v>
      </c>
      <c r="F375" s="83">
        <v>14009.038771622605</v>
      </c>
      <c r="G375" s="83">
        <v>20477.270929705119</v>
      </c>
      <c r="H375" s="83">
        <v>25136.704530441333</v>
      </c>
      <c r="I375" s="83">
        <v>29150.565291902025</v>
      </c>
      <c r="J375" s="83">
        <v>27270.652998187859</v>
      </c>
      <c r="K375" s="83">
        <v>19903.679098160002</v>
      </c>
      <c r="L375" s="83">
        <v>29897.403692000007</v>
      </c>
      <c r="M375" s="83">
        <v>30478.499999999993</v>
      </c>
      <c r="N375" s="83">
        <v>0</v>
      </c>
      <c r="O375" s="73"/>
      <c r="P375" s="74" t="s">
        <v>4</v>
      </c>
      <c r="Q375" s="83">
        <v>0</v>
      </c>
      <c r="R375" s="83">
        <v>0</v>
      </c>
      <c r="S375" s="83">
        <v>6261.3680324502084</v>
      </c>
      <c r="T375" s="83">
        <v>5898.2457197587464</v>
      </c>
      <c r="U375" s="83">
        <v>11938.399728058064</v>
      </c>
      <c r="V375" s="83">
        <v>18824.911395814161</v>
      </c>
      <c r="W375" s="83">
        <v>23337.031295954745</v>
      </c>
      <c r="X375" s="83">
        <v>27412.033111657729</v>
      </c>
      <c r="Y375" s="83">
        <v>27871.770586347997</v>
      </c>
      <c r="Z375" s="83">
        <v>31537.919113999997</v>
      </c>
      <c r="AA375" s="83">
        <v>31019.298000000003</v>
      </c>
      <c r="AB375" s="83">
        <v>30746</v>
      </c>
      <c r="AC375" s="73"/>
      <c r="AD375" s="74" t="s">
        <v>4</v>
      </c>
      <c r="AE375" s="83">
        <v>0</v>
      </c>
      <c r="AF375" s="83">
        <v>4</v>
      </c>
      <c r="AG375" s="83">
        <v>43</v>
      </c>
      <c r="AH375" s="83">
        <v>105</v>
      </c>
      <c r="AI375" s="83">
        <v>156</v>
      </c>
      <c r="AJ375" s="83">
        <v>184</v>
      </c>
      <c r="AK375" s="83">
        <v>215</v>
      </c>
      <c r="AL375" s="83">
        <v>197</v>
      </c>
      <c r="AM375" s="83">
        <v>150</v>
      </c>
      <c r="AN375" s="83">
        <v>239</v>
      </c>
      <c r="AO375" s="83">
        <v>246</v>
      </c>
      <c r="AP375" s="83">
        <v>0</v>
      </c>
      <c r="AQ375" s="73"/>
      <c r="AR375" s="81" t="s">
        <v>77</v>
      </c>
      <c r="AS375" s="82">
        <v>1787.4096901370942</v>
      </c>
      <c r="AT375" s="82">
        <v>4302.6661246878393</v>
      </c>
      <c r="AU375" s="82">
        <v>10073.524978756059</v>
      </c>
      <c r="AV375" s="82">
        <v>6975.5527796572824</v>
      </c>
      <c r="AW375" s="82">
        <v>2618.2764348927708</v>
      </c>
      <c r="AX375" s="82">
        <v>927.71661489868779</v>
      </c>
      <c r="AY375" s="82">
        <v>319.64873011199995</v>
      </c>
      <c r="AZ375" s="82">
        <v>1070.5674239999998</v>
      </c>
      <c r="BA375" s="82">
        <v>1065.9839999999999</v>
      </c>
      <c r="BB375" s="82">
        <v>0</v>
      </c>
      <c r="BC375" s="73"/>
    </row>
    <row r="376" spans="1:55" x14ac:dyDescent="0.25">
      <c r="A376" s="72"/>
      <c r="B376" s="74" t="s">
        <v>6</v>
      </c>
      <c r="C376" s="83">
        <v>5170.9546016285258</v>
      </c>
      <c r="D376" s="83">
        <v>7114.9486278233608</v>
      </c>
      <c r="E376" s="83">
        <v>13672.552249539191</v>
      </c>
      <c r="F376" s="83">
        <v>20695.293672484262</v>
      </c>
      <c r="G376" s="83">
        <v>17799.229313351891</v>
      </c>
      <c r="H376" s="83">
        <v>14702.129052626866</v>
      </c>
      <c r="I376" s="83">
        <v>10080.06995934137</v>
      </c>
      <c r="J376" s="83">
        <v>9318.7447806924865</v>
      </c>
      <c r="K376" s="83">
        <v>7874.3102950979992</v>
      </c>
      <c r="L376" s="83">
        <v>10292.548811999999</v>
      </c>
      <c r="M376" s="83">
        <v>11740.214000000002</v>
      </c>
      <c r="N376" s="83">
        <v>0</v>
      </c>
      <c r="O376" s="73"/>
      <c r="P376" s="74" t="s">
        <v>6</v>
      </c>
      <c r="Q376" s="83">
        <v>4953.2038512211302</v>
      </c>
      <c r="R376" s="83">
        <v>4972.4419811795879</v>
      </c>
      <c r="S376" s="83">
        <v>6563.9448330230862</v>
      </c>
      <c r="T376" s="83">
        <v>28992.496207707281</v>
      </c>
      <c r="U376" s="83">
        <v>29198.722492264755</v>
      </c>
      <c r="V376" s="83">
        <v>19223.177635425403</v>
      </c>
      <c r="W376" s="83">
        <v>11900.908367945174</v>
      </c>
      <c r="X376" s="83">
        <v>8997.2733322074309</v>
      </c>
      <c r="Y376" s="83">
        <v>9958.4593980039972</v>
      </c>
      <c r="Z376" s="83">
        <v>7578.6889879999981</v>
      </c>
      <c r="AA376" s="83">
        <v>7252.32</v>
      </c>
      <c r="AB376" s="83">
        <v>6328.5</v>
      </c>
      <c r="AC376" s="73"/>
      <c r="AD376" s="74" t="s">
        <v>6</v>
      </c>
      <c r="AE376" s="83">
        <v>0</v>
      </c>
      <c r="AF376" s="83">
        <v>0</v>
      </c>
      <c r="AG376" s="83">
        <v>6</v>
      </c>
      <c r="AH376" s="83">
        <v>154</v>
      </c>
      <c r="AI376" s="83">
        <v>240</v>
      </c>
      <c r="AJ376" s="83">
        <v>180</v>
      </c>
      <c r="AK376" s="83">
        <v>128</v>
      </c>
      <c r="AL376" s="83">
        <v>118</v>
      </c>
      <c r="AM376" s="83">
        <v>96</v>
      </c>
      <c r="AN376" s="83">
        <v>136</v>
      </c>
      <c r="AO376" s="83">
        <v>155</v>
      </c>
      <c r="AP376" s="83">
        <v>0</v>
      </c>
      <c r="AQ376" s="73"/>
      <c r="AR376" s="81" t="s">
        <v>78</v>
      </c>
      <c r="AS376" s="82">
        <v>3440.3579509253541</v>
      </c>
      <c r="AT376" s="82">
        <v>750.5045095154004</v>
      </c>
      <c r="AU376" s="82">
        <v>466.2423666179929</v>
      </c>
      <c r="AV376" s="82">
        <v>235.42905119109508</v>
      </c>
      <c r="AW376" s="82">
        <v>1287.337414491408</v>
      </c>
      <c r="AX376" s="82">
        <v>0</v>
      </c>
      <c r="AY376" s="82">
        <v>0</v>
      </c>
      <c r="AZ376" s="82">
        <v>0</v>
      </c>
      <c r="BA376" s="82">
        <v>0</v>
      </c>
      <c r="BB376" s="82">
        <v>0</v>
      </c>
      <c r="BC376" s="73"/>
    </row>
    <row r="377" spans="1:55" x14ac:dyDescent="0.25">
      <c r="A377" s="72"/>
      <c r="B377" s="74" t="s">
        <v>7</v>
      </c>
      <c r="C377" s="83">
        <v>71034.925114941754</v>
      </c>
      <c r="D377" s="83">
        <v>74664.999056439134</v>
      </c>
      <c r="E377" s="83">
        <v>85453.116850769773</v>
      </c>
      <c r="F377" s="83">
        <v>77000.920291583359</v>
      </c>
      <c r="G377" s="83">
        <v>71439.336855186964</v>
      </c>
      <c r="H377" s="83">
        <v>72950.746885403511</v>
      </c>
      <c r="I377" s="83">
        <v>76975.443493393745</v>
      </c>
      <c r="J377" s="83">
        <v>91382.046199202508</v>
      </c>
      <c r="K377" s="83">
        <v>99180.783195675991</v>
      </c>
      <c r="L377" s="83">
        <v>84502.061175999988</v>
      </c>
      <c r="M377" s="83">
        <v>81993.938000000009</v>
      </c>
      <c r="N377" s="83">
        <v>0</v>
      </c>
      <c r="O377" s="73"/>
      <c r="P377" s="74" t="s">
        <v>7</v>
      </c>
      <c r="Q377" s="83">
        <v>77040.340638246431</v>
      </c>
      <c r="R377" s="83">
        <v>80156.653333841678</v>
      </c>
      <c r="S377" s="83">
        <v>64869.496262481851</v>
      </c>
      <c r="T377" s="83">
        <v>70402.528714494329</v>
      </c>
      <c r="U377" s="83">
        <v>68481.77059596563</v>
      </c>
      <c r="V377" s="83">
        <v>71461.173008200596</v>
      </c>
      <c r="W377" s="83">
        <v>72746.639189330235</v>
      </c>
      <c r="X377" s="83">
        <v>71699.914688290184</v>
      </c>
      <c r="Y377" s="83">
        <v>77698.270129141994</v>
      </c>
      <c r="Z377" s="83">
        <v>87566.924952000001</v>
      </c>
      <c r="AA377" s="83">
        <v>77574.816000000006</v>
      </c>
      <c r="AB377" s="83">
        <v>76544</v>
      </c>
      <c r="AC377" s="73"/>
      <c r="AD377" s="74" t="s">
        <v>7</v>
      </c>
      <c r="AE377" s="83">
        <v>577</v>
      </c>
      <c r="AF377" s="83">
        <v>604</v>
      </c>
      <c r="AG377" s="83">
        <v>652</v>
      </c>
      <c r="AH377" s="83">
        <v>599</v>
      </c>
      <c r="AI377" s="83">
        <v>579</v>
      </c>
      <c r="AJ377" s="83">
        <v>589</v>
      </c>
      <c r="AK377" s="83">
        <v>624</v>
      </c>
      <c r="AL377" s="83">
        <v>785</v>
      </c>
      <c r="AM377" s="83">
        <v>788</v>
      </c>
      <c r="AN377" s="83">
        <v>777</v>
      </c>
      <c r="AO377" s="83">
        <v>737</v>
      </c>
      <c r="AP377" s="83">
        <v>0</v>
      </c>
      <c r="AQ377" s="73"/>
      <c r="AR377" s="81" t="s">
        <v>79</v>
      </c>
      <c r="AS377" s="82">
        <v>9831.912446007027</v>
      </c>
      <c r="AT377" s="82">
        <v>9766.746467720779</v>
      </c>
      <c r="AU377" s="82">
        <v>8884.382788896226</v>
      </c>
      <c r="AV377" s="82">
        <v>9060.1499183727992</v>
      </c>
      <c r="AW377" s="82">
        <v>9459.3684021646386</v>
      </c>
      <c r="AX377" s="82">
        <v>8670.8716289372132</v>
      </c>
      <c r="AY377" s="82">
        <v>8664.2739947519967</v>
      </c>
      <c r="AZ377" s="82">
        <v>8869.6719359999988</v>
      </c>
      <c r="BA377" s="82">
        <v>10291.200000000001</v>
      </c>
      <c r="BB377" s="82">
        <v>0</v>
      </c>
      <c r="BC377" s="73"/>
    </row>
    <row r="378" spans="1:55" x14ac:dyDescent="0.25">
      <c r="A378" s="72"/>
      <c r="B378" s="79" t="s">
        <v>8</v>
      </c>
      <c r="C378" s="84">
        <v>28645.486648421331</v>
      </c>
      <c r="D378" s="84">
        <v>30499.618811738623</v>
      </c>
      <c r="E378" s="84">
        <v>29917.494153184496</v>
      </c>
      <c r="F378" s="84">
        <v>33118.591500991774</v>
      </c>
      <c r="G378" s="84">
        <v>34077.62311719259</v>
      </c>
      <c r="H378" s="84">
        <v>37316.558253606177</v>
      </c>
      <c r="I378" s="84">
        <v>43777.929061565381</v>
      </c>
      <c r="J378" s="84">
        <v>46691.343505620207</v>
      </c>
      <c r="K378" s="84">
        <v>51874.239476617993</v>
      </c>
      <c r="L378" s="84">
        <v>57987.351057999993</v>
      </c>
      <c r="M378" s="84">
        <v>54674.781999999999</v>
      </c>
      <c r="N378" s="83">
        <v>0</v>
      </c>
      <c r="O378" s="73"/>
      <c r="P378" s="79" t="s">
        <v>8</v>
      </c>
      <c r="Q378" s="84">
        <v>30400.570211115897</v>
      </c>
      <c r="R378" s="84">
        <v>30522.080574969572</v>
      </c>
      <c r="S378" s="84">
        <v>32682.615248846192</v>
      </c>
      <c r="T378" s="84">
        <v>22817.937139144429</v>
      </c>
      <c r="U378" s="84">
        <v>33836.38145322552</v>
      </c>
      <c r="V378" s="84">
        <v>31291.749375726617</v>
      </c>
      <c r="W378" s="84">
        <v>38529.34091032212</v>
      </c>
      <c r="X378" s="84">
        <v>39898.365672710839</v>
      </c>
      <c r="Y378" s="84">
        <v>47987.284850075994</v>
      </c>
      <c r="Z378" s="84">
        <v>47719.415327999995</v>
      </c>
      <c r="AA378" s="84">
        <v>48129.98</v>
      </c>
      <c r="AB378" s="84">
        <v>48839</v>
      </c>
      <c r="AC378" s="73"/>
      <c r="AD378" s="79" t="s">
        <v>8</v>
      </c>
      <c r="AE378" s="84">
        <v>347</v>
      </c>
      <c r="AF378" s="84">
        <v>358</v>
      </c>
      <c r="AG378" s="84">
        <v>370</v>
      </c>
      <c r="AH378" s="84">
        <v>394</v>
      </c>
      <c r="AI378" s="84">
        <v>400</v>
      </c>
      <c r="AJ378" s="84">
        <v>432</v>
      </c>
      <c r="AK378" s="84">
        <v>462</v>
      </c>
      <c r="AL378" s="84">
        <v>475</v>
      </c>
      <c r="AM378" s="84">
        <v>488</v>
      </c>
      <c r="AN378" s="84">
        <v>537</v>
      </c>
      <c r="AO378" s="84">
        <v>565</v>
      </c>
      <c r="AP378" s="84">
        <v>0</v>
      </c>
      <c r="AQ378" s="73"/>
      <c r="AR378" s="81" t="s">
        <v>80</v>
      </c>
      <c r="AS378" s="82">
        <v>3402.1059925761169</v>
      </c>
      <c r="AT378" s="82">
        <v>5308.9987173864683</v>
      </c>
      <c r="AU378" s="82">
        <v>6342.4652708923613</v>
      </c>
      <c r="AV378" s="82">
        <v>8643.4515507716587</v>
      </c>
      <c r="AW378" s="82">
        <v>6230.6694845325055</v>
      </c>
      <c r="AX378" s="82">
        <v>3562.5178004336631</v>
      </c>
      <c r="AY378" s="82">
        <v>2734.4208199679997</v>
      </c>
      <c r="AZ378" s="82">
        <v>1851.6234239999999</v>
      </c>
      <c r="BA378" s="82">
        <v>1977.3440000000001</v>
      </c>
      <c r="BB378" s="82">
        <v>0</v>
      </c>
      <c r="BC378" s="73"/>
    </row>
    <row r="379" spans="1:55" x14ac:dyDescent="0.25">
      <c r="A379" s="72"/>
      <c r="B379" s="79" t="s">
        <v>5</v>
      </c>
      <c r="C379" s="84">
        <v>13434.845867808097</v>
      </c>
      <c r="D379" s="84">
        <v>16439.048694294393</v>
      </c>
      <c r="E379" s="84">
        <v>24491.194273884135</v>
      </c>
      <c r="F379" s="84">
        <v>20105.937224774392</v>
      </c>
      <c r="G379" s="84">
        <v>21128.90612749118</v>
      </c>
      <c r="H379" s="84">
        <v>12969.525557675785</v>
      </c>
      <c r="I379" s="84">
        <v>17928.941130268635</v>
      </c>
      <c r="J379" s="84">
        <v>16547.083597937646</v>
      </c>
      <c r="K379" s="84">
        <v>22580.304679763994</v>
      </c>
      <c r="L379" s="84">
        <v>20650.375798000012</v>
      </c>
      <c r="M379" s="82">
        <v>20218.968000000001</v>
      </c>
      <c r="N379" s="82">
        <v>0</v>
      </c>
      <c r="O379" s="73"/>
      <c r="P379" s="79" t="s">
        <v>5</v>
      </c>
      <c r="Q379" s="84">
        <v>25078.253809132344</v>
      </c>
      <c r="R379" s="84">
        <v>23159.065221353932</v>
      </c>
      <c r="S379" s="84">
        <v>28026.084868831091</v>
      </c>
      <c r="T379" s="84">
        <v>24461.893535852054</v>
      </c>
      <c r="U379" s="84">
        <v>25660.197303997713</v>
      </c>
      <c r="V379" s="84">
        <v>22947.112328432675</v>
      </c>
      <c r="W379" s="84">
        <v>21580.794061659337</v>
      </c>
      <c r="X379" s="84">
        <v>23450.023741323585</v>
      </c>
      <c r="Y379" s="84">
        <v>20543.597827479996</v>
      </c>
      <c r="Z379" s="84">
        <v>23105.263194000006</v>
      </c>
      <c r="AA379" s="84">
        <v>21784.052000000003</v>
      </c>
      <c r="AB379" s="84">
        <v>18685</v>
      </c>
      <c r="AC379" s="73"/>
      <c r="AD379" s="79" t="s">
        <v>5</v>
      </c>
      <c r="AE379" s="84">
        <v>4352</v>
      </c>
      <c r="AF379" s="84">
        <v>4236</v>
      </c>
      <c r="AG379" s="84">
        <v>4241</v>
      </c>
      <c r="AH379" s="84">
        <v>4133</v>
      </c>
      <c r="AI379" s="84">
        <v>4118</v>
      </c>
      <c r="AJ379" s="84">
        <v>4046</v>
      </c>
      <c r="AK379" s="84">
        <v>4041</v>
      </c>
      <c r="AL379" s="84">
        <v>4409</v>
      </c>
      <c r="AM379" s="84">
        <v>4297</v>
      </c>
      <c r="AN379" s="84">
        <v>4467</v>
      </c>
      <c r="AO379" s="84">
        <v>4637</v>
      </c>
      <c r="AP379" s="84">
        <v>0</v>
      </c>
      <c r="AQ379" s="73"/>
      <c r="AR379" s="81" t="s">
        <v>81</v>
      </c>
      <c r="AS379" s="82">
        <v>1422.2773604398285</v>
      </c>
      <c r="AT379" s="82">
        <v>1734.1974488349822</v>
      </c>
      <c r="AU379" s="82">
        <v>2503.8111707322018</v>
      </c>
      <c r="AV379" s="82">
        <v>4004.5044716682514</v>
      </c>
      <c r="AW379" s="82">
        <v>2367.5672009105315</v>
      </c>
      <c r="AX379" s="82">
        <v>517.0703264962558</v>
      </c>
      <c r="AY379" s="82">
        <v>348.13228031999989</v>
      </c>
      <c r="AZ379" s="82">
        <v>371.78265599999997</v>
      </c>
      <c r="BA379" s="82">
        <v>88.064000000000007</v>
      </c>
      <c r="BB379" s="82">
        <v>0</v>
      </c>
      <c r="BC379" s="73"/>
    </row>
    <row r="380" spans="1:55" x14ac:dyDescent="0.25">
      <c r="A380" s="72"/>
      <c r="B380" s="74" t="s">
        <v>157</v>
      </c>
      <c r="C380" s="83">
        <v>34571.060229909985</v>
      </c>
      <c r="D380" s="83">
        <v>39791.877477585578</v>
      </c>
      <c r="E380" s="83">
        <v>42067.425415126454</v>
      </c>
      <c r="F380" s="83">
        <v>46439.127506002595</v>
      </c>
      <c r="G380" s="83">
        <v>50866.888550244832</v>
      </c>
      <c r="H380" s="83">
        <v>47272.167704863372</v>
      </c>
      <c r="I380" s="83">
        <v>44730.310444577335</v>
      </c>
      <c r="J380" s="83">
        <v>49647.983180168638</v>
      </c>
      <c r="K380" s="83">
        <v>48985.778729445992</v>
      </c>
      <c r="L380" s="83">
        <v>49664.918939999996</v>
      </c>
      <c r="M380" s="83">
        <v>51562.328000000001</v>
      </c>
      <c r="N380" s="83">
        <v>0</v>
      </c>
      <c r="O380" s="73"/>
      <c r="P380" s="74" t="s">
        <v>157</v>
      </c>
      <c r="Q380" s="83">
        <v>37281.681640153794</v>
      </c>
      <c r="R380" s="83">
        <v>37522.252061008439</v>
      </c>
      <c r="S380" s="83">
        <v>41519.720023904425</v>
      </c>
      <c r="T380" s="83">
        <v>44650.652746149826</v>
      </c>
      <c r="U380" s="83">
        <v>53009.557430889894</v>
      </c>
      <c r="V380" s="83">
        <v>49382.688069518554</v>
      </c>
      <c r="W380" s="83">
        <v>47699.677695531223</v>
      </c>
      <c r="X380" s="83">
        <v>46399.606763539523</v>
      </c>
      <c r="Y380" s="83">
        <v>48755.187325259998</v>
      </c>
      <c r="Z380" s="83">
        <v>52551.070337999998</v>
      </c>
      <c r="AA380" s="83">
        <v>49083.41</v>
      </c>
      <c r="AB380" s="83">
        <v>48887</v>
      </c>
      <c r="AC380" s="73"/>
      <c r="AD380" s="74" t="s">
        <v>117</v>
      </c>
      <c r="AE380" s="83">
        <v>26663.365000000002</v>
      </c>
      <c r="AF380" s="83">
        <v>26551.797999999999</v>
      </c>
      <c r="AG380" s="83">
        <v>26381.321999999996</v>
      </c>
      <c r="AH380" s="83">
        <v>26521.924999999999</v>
      </c>
      <c r="AI380" s="83">
        <v>26751.383999999998</v>
      </c>
      <c r="AJ380" s="83">
        <v>26706.699000000001</v>
      </c>
      <c r="AK380" s="83">
        <v>26700.547999999999</v>
      </c>
      <c r="AL380" s="83">
        <v>26636.346999999998</v>
      </c>
      <c r="AM380" s="83">
        <v>26627.254000000001</v>
      </c>
      <c r="AN380" s="83">
        <v>26838.799999999999</v>
      </c>
      <c r="AO380" s="83">
        <v>27070.679</v>
      </c>
      <c r="AP380" s="83">
        <v>0</v>
      </c>
      <c r="AQ380" s="73"/>
      <c r="AR380" s="81" t="s">
        <v>82</v>
      </c>
      <c r="AS380" s="82">
        <v>15493.202281694164</v>
      </c>
      <c r="AT380" s="82">
        <v>11868.838283965271</v>
      </c>
      <c r="AU380" s="82">
        <v>14533.088384460369</v>
      </c>
      <c r="AV380" s="82">
        <v>9911.2314649321579</v>
      </c>
      <c r="AW380" s="82">
        <v>878.57235908558403</v>
      </c>
      <c r="AX380" s="82">
        <v>1335.1379324497916</v>
      </c>
      <c r="AY380" s="82">
        <v>473.67089049599991</v>
      </c>
      <c r="AZ380" s="82">
        <v>836.25062400000002</v>
      </c>
      <c r="BA380" s="82">
        <v>628.73599999999999</v>
      </c>
      <c r="BB380" s="82">
        <v>0</v>
      </c>
      <c r="BC380" s="73"/>
    </row>
    <row r="381" spans="1:55" x14ac:dyDescent="0.25">
      <c r="A381" s="72"/>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81" t="s">
        <v>83</v>
      </c>
      <c r="AS381" s="82">
        <v>3972.4079170556565</v>
      </c>
      <c r="AT381" s="82">
        <v>5826.314797097687</v>
      </c>
      <c r="AU381" s="82">
        <v>8215.2801618026169</v>
      </c>
      <c r="AV381" s="82">
        <v>4509.6268960547795</v>
      </c>
      <c r="AW381" s="82">
        <v>2731.6406102586525</v>
      </c>
      <c r="AX381" s="82">
        <v>3222.8208707604467</v>
      </c>
      <c r="AY381" s="82">
        <v>2329.3214392319996</v>
      </c>
      <c r="AZ381" s="82">
        <v>1997.4205439999998</v>
      </c>
      <c r="BA381" s="82">
        <v>1107.9680000000001</v>
      </c>
      <c r="BB381" s="82">
        <v>0</v>
      </c>
      <c r="BC381" s="73"/>
    </row>
    <row r="382" spans="1:55" x14ac:dyDescent="0.25">
      <c r="A382" s="72"/>
      <c r="B382" s="75" t="s">
        <v>113</v>
      </c>
      <c r="C382" s="75"/>
      <c r="D382" s="75"/>
      <c r="E382" s="75"/>
      <c r="F382" s="75"/>
      <c r="G382" s="75"/>
      <c r="H382" s="75"/>
      <c r="I382" s="75"/>
      <c r="J382" s="75"/>
      <c r="K382" s="75"/>
      <c r="L382" s="75"/>
      <c r="M382" s="75"/>
      <c r="N382" s="75"/>
      <c r="O382" s="73"/>
      <c r="P382" s="75" t="s">
        <v>114</v>
      </c>
      <c r="Q382" s="75"/>
      <c r="R382" s="75"/>
      <c r="S382" s="75"/>
      <c r="T382" s="75"/>
      <c r="U382" s="75"/>
      <c r="V382" s="75"/>
      <c r="W382" s="75"/>
      <c r="X382" s="75"/>
      <c r="Y382" s="75"/>
      <c r="Z382" s="75"/>
      <c r="AA382" s="75"/>
      <c r="AB382" s="75"/>
      <c r="AC382" s="73"/>
      <c r="AD382" s="75" t="s">
        <v>145</v>
      </c>
      <c r="AE382" s="75"/>
      <c r="AF382" s="75"/>
      <c r="AG382" s="75"/>
      <c r="AH382" s="75"/>
      <c r="AI382" s="75"/>
      <c r="AJ382" s="75"/>
      <c r="AK382" s="75"/>
      <c r="AL382" s="75"/>
      <c r="AM382" s="75"/>
      <c r="AN382" s="75"/>
      <c r="AO382" s="75"/>
      <c r="AP382" s="75"/>
      <c r="AQ382" s="73"/>
      <c r="AR382" s="81" t="s">
        <v>84</v>
      </c>
      <c r="AS382" s="82">
        <v>3446.15370219039</v>
      </c>
      <c r="AT382" s="82">
        <v>3731.0148768669078</v>
      </c>
      <c r="AU382" s="82">
        <v>7102.3506664861088</v>
      </c>
      <c r="AV382" s="82">
        <v>4357.0953980999857</v>
      </c>
      <c r="AW382" s="82">
        <v>1402.8816701527876</v>
      </c>
      <c r="AX382" s="82">
        <v>640.69420913049578</v>
      </c>
      <c r="AY382" s="82">
        <v>755.34155366399978</v>
      </c>
      <c r="AZ382" s="82">
        <v>645.67295999999999</v>
      </c>
      <c r="BA382" s="82">
        <v>348.16</v>
      </c>
      <c r="BB382" s="82">
        <v>0</v>
      </c>
      <c r="BC382" s="73"/>
    </row>
    <row r="383" spans="1:55" x14ac:dyDescent="0.25">
      <c r="A383" s="72"/>
      <c r="B383" s="77" t="s">
        <v>32</v>
      </c>
      <c r="C383" s="77">
        <v>2013</v>
      </c>
      <c r="D383" s="77">
        <v>2014</v>
      </c>
      <c r="E383" s="77">
        <v>2015</v>
      </c>
      <c r="F383" s="77">
        <v>2016</v>
      </c>
      <c r="G383" s="77">
        <v>2017</v>
      </c>
      <c r="H383" s="77">
        <v>2018</v>
      </c>
      <c r="I383" s="77">
        <v>2019</v>
      </c>
      <c r="J383" s="77">
        <v>2020</v>
      </c>
      <c r="K383" s="77">
        <v>2021</v>
      </c>
      <c r="L383" s="77">
        <v>2022</v>
      </c>
      <c r="M383" s="77">
        <v>2023</v>
      </c>
      <c r="N383" s="77">
        <v>2024</v>
      </c>
      <c r="O383" s="73"/>
      <c r="P383" s="77" t="s">
        <v>32</v>
      </c>
      <c r="Q383" s="77">
        <v>2013</v>
      </c>
      <c r="R383" s="77">
        <v>2014</v>
      </c>
      <c r="S383" s="77">
        <v>2015</v>
      </c>
      <c r="T383" s="77">
        <v>2016</v>
      </c>
      <c r="U383" s="77">
        <v>2017</v>
      </c>
      <c r="V383" s="77">
        <v>2018</v>
      </c>
      <c r="W383" s="77">
        <v>2019</v>
      </c>
      <c r="X383" s="77">
        <v>2020</v>
      </c>
      <c r="Y383" s="77">
        <v>2021</v>
      </c>
      <c r="Z383" s="77">
        <v>2022</v>
      </c>
      <c r="AA383" s="77">
        <v>2023</v>
      </c>
      <c r="AB383" s="77">
        <v>2024</v>
      </c>
      <c r="AC383" s="73"/>
      <c r="AD383" s="77" t="s">
        <v>32</v>
      </c>
      <c r="AE383" s="77">
        <v>2013</v>
      </c>
      <c r="AF383" s="77">
        <v>2014</v>
      </c>
      <c r="AG383" s="77">
        <v>2015</v>
      </c>
      <c r="AH383" s="77">
        <v>2016</v>
      </c>
      <c r="AI383" s="77">
        <v>2017</v>
      </c>
      <c r="AJ383" s="77">
        <v>2018</v>
      </c>
      <c r="AK383" s="77">
        <v>2019</v>
      </c>
      <c r="AL383" s="77">
        <v>2020</v>
      </c>
      <c r="AM383" s="77">
        <v>2021</v>
      </c>
      <c r="AN383" s="77">
        <v>2022</v>
      </c>
      <c r="AO383" s="77">
        <v>2023</v>
      </c>
      <c r="AP383" s="77">
        <v>2024</v>
      </c>
      <c r="AQ383" s="73"/>
      <c r="AR383" s="81" t="s">
        <v>85</v>
      </c>
      <c r="AS383" s="82">
        <v>0</v>
      </c>
      <c r="AT383" s="82">
        <v>0</v>
      </c>
      <c r="AU383" s="82">
        <v>56.038745987739532</v>
      </c>
      <c r="AV383" s="82">
        <v>422.22487115022687</v>
      </c>
      <c r="AW383" s="82">
        <v>136.25501846860797</v>
      </c>
      <c r="AX383" s="82">
        <v>0</v>
      </c>
      <c r="AY383" s="82">
        <v>-14.769248255999997</v>
      </c>
      <c r="AZ383" s="82">
        <v>0</v>
      </c>
      <c r="BA383" s="82">
        <v>0</v>
      </c>
      <c r="BB383" s="82">
        <v>0</v>
      </c>
      <c r="BC383" s="73"/>
    </row>
    <row r="384" spans="1:55" x14ac:dyDescent="0.25">
      <c r="A384" s="72"/>
      <c r="B384" s="79" t="s">
        <v>9</v>
      </c>
      <c r="C384" s="80">
        <v>358895.78566859616</v>
      </c>
      <c r="D384" s="80">
        <v>359354.27221767535</v>
      </c>
      <c r="E384" s="80">
        <v>366693.62791551335</v>
      </c>
      <c r="F384" s="80">
        <v>393416.43442237878</v>
      </c>
      <c r="G384" s="80">
        <v>373196.61358093849</v>
      </c>
      <c r="H384" s="80">
        <v>364532.79841088271</v>
      </c>
      <c r="I384" s="80">
        <v>375022.96577180293</v>
      </c>
      <c r="J384" s="80">
        <v>363975.24767742679</v>
      </c>
      <c r="K384" s="80">
        <v>474725.9159623498</v>
      </c>
      <c r="L384" s="80">
        <v>461288.75163799996</v>
      </c>
      <c r="M384" s="80">
        <v>442360.26</v>
      </c>
      <c r="N384" s="80">
        <v>0</v>
      </c>
      <c r="O384" s="73"/>
      <c r="P384" s="79" t="s">
        <v>9</v>
      </c>
      <c r="Q384" s="80">
        <v>371465.26001969865</v>
      </c>
      <c r="R384" s="80">
        <v>377953.72291942919</v>
      </c>
      <c r="S384" s="80">
        <v>350124.93126950116</v>
      </c>
      <c r="T384" s="80">
        <v>391449.71234585601</v>
      </c>
      <c r="U384" s="80">
        <v>356357.28579086182</v>
      </c>
      <c r="V384" s="80">
        <v>379635.51934539597</v>
      </c>
      <c r="W384" s="80">
        <v>384594.23002198956</v>
      </c>
      <c r="X384" s="80">
        <v>372127.04548979655</v>
      </c>
      <c r="Y384" s="80">
        <v>473128.32575535803</v>
      </c>
      <c r="Z384" s="80">
        <v>478621.71203599992</v>
      </c>
      <c r="AA384" s="80">
        <v>444108.73600000003</v>
      </c>
      <c r="AB384" s="80">
        <v>455559</v>
      </c>
      <c r="AC384" s="73"/>
      <c r="AD384" s="79" t="s">
        <v>9</v>
      </c>
      <c r="AE384" s="80">
        <v>2774</v>
      </c>
      <c r="AF384" s="80">
        <v>2836</v>
      </c>
      <c r="AG384" s="80">
        <v>2846</v>
      </c>
      <c r="AH384" s="80">
        <v>2786</v>
      </c>
      <c r="AI384" s="80">
        <v>2703</v>
      </c>
      <c r="AJ384" s="80">
        <v>2620</v>
      </c>
      <c r="AK384" s="80">
        <v>2633</v>
      </c>
      <c r="AL384" s="80">
        <v>2895</v>
      </c>
      <c r="AM384" s="80">
        <v>2758</v>
      </c>
      <c r="AN384" s="80">
        <v>2746</v>
      </c>
      <c r="AO384" s="80">
        <v>2852</v>
      </c>
      <c r="AP384" s="80">
        <v>0</v>
      </c>
      <c r="AQ384" s="73"/>
      <c r="AR384" s="81" t="s">
        <v>86</v>
      </c>
      <c r="AS384" s="82">
        <v>14124.24583289267</v>
      </c>
      <c r="AT384" s="82">
        <v>15691.54375701732</v>
      </c>
      <c r="AU384" s="82">
        <v>27248.27984907847</v>
      </c>
      <c r="AV384" s="82">
        <v>3263.9529960906284</v>
      </c>
      <c r="AW384" s="82">
        <v>391.32441304184204</v>
      </c>
      <c r="AX384" s="82">
        <v>47.299572486143987</v>
      </c>
      <c r="AY384" s="82">
        <v>0</v>
      </c>
      <c r="AZ384" s="82">
        <v>0</v>
      </c>
      <c r="BA384" s="82">
        <v>0</v>
      </c>
      <c r="BB384" s="82">
        <v>0</v>
      </c>
      <c r="BC384" s="73"/>
    </row>
    <row r="385" spans="1:55" x14ac:dyDescent="0.25">
      <c r="A385" s="72"/>
      <c r="B385" s="74" t="s">
        <v>10</v>
      </c>
      <c r="C385" s="83">
        <v>231350.22335115951</v>
      </c>
      <c r="D385" s="83">
        <v>225030.95343613357</v>
      </c>
      <c r="E385" s="83">
        <v>232591.49253176566</v>
      </c>
      <c r="F385" s="83">
        <v>249471.28343935465</v>
      </c>
      <c r="G385" s="83">
        <v>238546.48335555085</v>
      </c>
      <c r="H385" s="83">
        <v>213987.22958092435</v>
      </c>
      <c r="I385" s="83">
        <v>212816.50606184918</v>
      </c>
      <c r="J385" s="83">
        <v>206963.65515399748</v>
      </c>
      <c r="K385" s="83">
        <v>296173.14416791382</v>
      </c>
      <c r="L385" s="83">
        <v>294105.99735399999</v>
      </c>
      <c r="M385" s="83">
        <v>275353.71000000002</v>
      </c>
      <c r="N385" s="83">
        <v>0</v>
      </c>
      <c r="O385" s="73"/>
      <c r="P385" s="74" t="s">
        <v>10</v>
      </c>
      <c r="Q385" s="83">
        <v>231205.3690444947</v>
      </c>
      <c r="R385" s="83">
        <v>242316.39098887736</v>
      </c>
      <c r="S385" s="83">
        <v>227632.93305656893</v>
      </c>
      <c r="T385" s="83">
        <v>256418.66765834109</v>
      </c>
      <c r="U385" s="83">
        <v>255267.60508615928</v>
      </c>
      <c r="V385" s="83">
        <v>224131.91374914735</v>
      </c>
      <c r="W385" s="83">
        <v>213380.88021474509</v>
      </c>
      <c r="X385" s="83">
        <v>210867.31717591546</v>
      </c>
      <c r="Y385" s="83">
        <v>310085.85998985404</v>
      </c>
      <c r="Z385" s="83">
        <v>307069.60062999994</v>
      </c>
      <c r="AA385" s="83">
        <v>282241.33</v>
      </c>
      <c r="AB385" s="83">
        <v>288021</v>
      </c>
      <c r="AC385" s="73"/>
      <c r="AD385" s="74" t="s">
        <v>10</v>
      </c>
      <c r="AE385" s="83">
        <v>2774</v>
      </c>
      <c r="AF385" s="83">
        <v>2836</v>
      </c>
      <c r="AG385" s="83">
        <v>2846</v>
      </c>
      <c r="AH385" s="83">
        <v>2786</v>
      </c>
      <c r="AI385" s="83">
        <v>2703</v>
      </c>
      <c r="AJ385" s="83">
        <v>2620</v>
      </c>
      <c r="AK385" s="83">
        <v>2633</v>
      </c>
      <c r="AL385" s="83">
        <v>2895</v>
      </c>
      <c r="AM385" s="83">
        <v>2758</v>
      </c>
      <c r="AN385" s="83">
        <v>2746</v>
      </c>
      <c r="AO385" s="83">
        <v>2852</v>
      </c>
      <c r="AP385" s="83">
        <v>0</v>
      </c>
      <c r="AQ385" s="73"/>
      <c r="AR385" s="81" t="s">
        <v>87</v>
      </c>
      <c r="AS385" s="82">
        <v>25955.692465337102</v>
      </c>
      <c r="AT385" s="82">
        <v>31606.088099818244</v>
      </c>
      <c r="AU385" s="82">
        <v>30207.125637231118</v>
      </c>
      <c r="AV385" s="82">
        <v>32558.843009089614</v>
      </c>
      <c r="AW385" s="82">
        <v>33833.756145976986</v>
      </c>
      <c r="AX385" s="82">
        <v>34669.511642059777</v>
      </c>
      <c r="AY385" s="82">
        <v>39987.739653119999</v>
      </c>
      <c r="AZ385" s="82">
        <v>42547.765247999996</v>
      </c>
      <c r="BA385" s="82">
        <v>44820.480000000003</v>
      </c>
      <c r="BB385" s="82">
        <v>0</v>
      </c>
      <c r="BC385" s="73"/>
    </row>
    <row r="386" spans="1:55" x14ac:dyDescent="0.25">
      <c r="A386" s="72"/>
      <c r="B386" s="79" t="s">
        <v>11</v>
      </c>
      <c r="C386" s="84">
        <v>127545.56231743666</v>
      </c>
      <c r="D386" s="84">
        <v>134323.31878154175</v>
      </c>
      <c r="E386" s="84">
        <v>134102.13538374769</v>
      </c>
      <c r="F386" s="84">
        <v>143945.1509830241</v>
      </c>
      <c r="G386" s="84">
        <v>134650.13022538763</v>
      </c>
      <c r="H386" s="84">
        <v>150545.56882995839</v>
      </c>
      <c r="I386" s="84">
        <v>162206.45970995375</v>
      </c>
      <c r="J386" s="84">
        <v>157011.59252342934</v>
      </c>
      <c r="K386" s="84">
        <v>178552.77179443598</v>
      </c>
      <c r="L386" s="84">
        <v>167182.75428399997</v>
      </c>
      <c r="M386" s="84">
        <v>167006.54999999999</v>
      </c>
      <c r="N386" s="84">
        <v>0</v>
      </c>
      <c r="O386" s="73"/>
      <c r="P386" s="79" t="s">
        <v>11</v>
      </c>
      <c r="Q386" s="84">
        <v>140259.89097520392</v>
      </c>
      <c r="R386" s="84">
        <v>135637.33193055179</v>
      </c>
      <c r="S386" s="84">
        <v>122491.99821293223</v>
      </c>
      <c r="T386" s="84">
        <v>135031.04468751489</v>
      </c>
      <c r="U386" s="84">
        <v>101089.68070470256</v>
      </c>
      <c r="V386" s="84">
        <v>155503.60559624864</v>
      </c>
      <c r="W386" s="84">
        <v>171213.34980724443</v>
      </c>
      <c r="X386" s="84">
        <v>161259.72831388106</v>
      </c>
      <c r="Y386" s="84">
        <v>163042.46576550399</v>
      </c>
      <c r="Z386" s="84">
        <v>171552.11140599998</v>
      </c>
      <c r="AA386" s="84">
        <v>161867.40600000002</v>
      </c>
      <c r="AB386" s="84">
        <v>167538</v>
      </c>
      <c r="AC386" s="73"/>
      <c r="AD386" s="79" t="s">
        <v>11</v>
      </c>
      <c r="AE386" s="84">
        <v>2774</v>
      </c>
      <c r="AF386" s="84">
        <v>2836</v>
      </c>
      <c r="AG386" s="84">
        <v>2846</v>
      </c>
      <c r="AH386" s="84">
        <v>2786</v>
      </c>
      <c r="AI386" s="84">
        <v>2703</v>
      </c>
      <c r="AJ386" s="84">
        <v>2620</v>
      </c>
      <c r="AK386" s="84">
        <v>2633</v>
      </c>
      <c r="AL386" s="84">
        <v>2895</v>
      </c>
      <c r="AM386" s="84">
        <v>2758</v>
      </c>
      <c r="AN386" s="84">
        <v>2746</v>
      </c>
      <c r="AO386" s="84">
        <v>2852</v>
      </c>
      <c r="AP386" s="84">
        <v>0</v>
      </c>
      <c r="AQ386" s="73"/>
      <c r="AR386" s="81" t="s">
        <v>88</v>
      </c>
      <c r="AS386" s="82">
        <v>2327.573708038447</v>
      </c>
      <c r="AT386" s="82">
        <v>8673.2512095128186</v>
      </c>
      <c r="AU386" s="82">
        <v>7476.6894896842086</v>
      </c>
      <c r="AV386" s="82">
        <v>6296.8981438294304</v>
      </c>
      <c r="AW386" s="82">
        <v>8172.0309876732317</v>
      </c>
      <c r="AX386" s="82">
        <v>1929.6075593779194</v>
      </c>
      <c r="AY386" s="82">
        <v>2286.0686407679996</v>
      </c>
      <c r="AZ386" s="82">
        <v>1981.7994239999998</v>
      </c>
      <c r="BA386" s="82">
        <v>1460.2239999999999</v>
      </c>
      <c r="BB386" s="82">
        <v>0</v>
      </c>
      <c r="BC386" s="73"/>
    </row>
    <row r="387" spans="1:55" x14ac:dyDescent="0.25">
      <c r="A387" s="72"/>
      <c r="B387" s="74" t="s">
        <v>0</v>
      </c>
      <c r="C387" s="83">
        <v>69937.724135518263</v>
      </c>
      <c r="D387" s="83">
        <v>67886.668336376184</v>
      </c>
      <c r="E387" s="83">
        <v>65311.433657043475</v>
      </c>
      <c r="F387" s="83">
        <v>70432.236600606018</v>
      </c>
      <c r="G387" s="83">
        <v>53434.262909128804</v>
      </c>
      <c r="H387" s="83">
        <v>43914.521670184673</v>
      </c>
      <c r="I387" s="83">
        <v>41492.934074014818</v>
      </c>
      <c r="J387" s="83">
        <v>39780.548911485952</v>
      </c>
      <c r="K387" s="83">
        <v>35517.696093567989</v>
      </c>
      <c r="L387" s="83">
        <v>27987.214501999999</v>
      </c>
      <c r="M387" s="83">
        <v>25102.822</v>
      </c>
      <c r="N387" s="83">
        <v>0</v>
      </c>
      <c r="O387" s="73"/>
      <c r="P387" s="74" t="s">
        <v>0</v>
      </c>
      <c r="Q387" s="83">
        <v>69747.692805349492</v>
      </c>
      <c r="R387" s="83">
        <v>64963.615417457142</v>
      </c>
      <c r="S387" s="83">
        <v>59351.668726692849</v>
      </c>
      <c r="T387" s="83">
        <v>55094.625152511559</v>
      </c>
      <c r="U387" s="83">
        <v>56332.166618155141</v>
      </c>
      <c r="V387" s="83">
        <v>47395.194181216277</v>
      </c>
      <c r="W387" s="83">
        <v>42886.032671843932</v>
      </c>
      <c r="X387" s="83">
        <v>38370.113969965118</v>
      </c>
      <c r="Y387" s="83">
        <v>38632.335012310003</v>
      </c>
      <c r="Z387" s="83">
        <v>34114.801785999996</v>
      </c>
      <c r="AA387" s="83">
        <v>28118.37</v>
      </c>
      <c r="AB387" s="83">
        <v>23883</v>
      </c>
      <c r="AC387" s="73"/>
      <c r="AD387" s="74" t="s">
        <v>0</v>
      </c>
      <c r="AE387" s="83">
        <v>649</v>
      </c>
      <c r="AF387" s="83">
        <v>705</v>
      </c>
      <c r="AG387" s="83">
        <v>719</v>
      </c>
      <c r="AH387" s="83">
        <v>638</v>
      </c>
      <c r="AI387" s="83">
        <v>466</v>
      </c>
      <c r="AJ387" s="83">
        <v>397</v>
      </c>
      <c r="AK387" s="83">
        <v>363</v>
      </c>
      <c r="AL387" s="83">
        <v>365</v>
      </c>
      <c r="AM387" s="83">
        <v>314</v>
      </c>
      <c r="AN387" s="83">
        <v>260</v>
      </c>
      <c r="AO387" s="83">
        <v>251</v>
      </c>
      <c r="AP387" s="83">
        <v>0</v>
      </c>
      <c r="AQ387" s="73"/>
      <c r="AR387" s="81" t="s">
        <v>89</v>
      </c>
      <c r="AS387" s="82">
        <v>24983.165403064071</v>
      </c>
      <c r="AT387" s="82">
        <v>28660.66919520426</v>
      </c>
      <c r="AU387" s="82">
        <v>28741.152042191858</v>
      </c>
      <c r="AV387" s="82">
        <v>17121.107995070717</v>
      </c>
      <c r="AW387" s="82">
        <v>13471.806186028207</v>
      </c>
      <c r="AX387" s="82">
        <v>5709.273397134335</v>
      </c>
      <c r="AY387" s="82">
        <v>3281.9379517439997</v>
      </c>
      <c r="AZ387" s="82">
        <v>2272.3522559999997</v>
      </c>
      <c r="BA387" s="82">
        <v>719.87200000000007</v>
      </c>
      <c r="BB387" s="82">
        <v>0</v>
      </c>
      <c r="BC387" s="73"/>
    </row>
    <row r="388" spans="1:55" x14ac:dyDescent="0.25">
      <c r="A388" s="72"/>
      <c r="B388" s="74" t="s">
        <v>158</v>
      </c>
      <c r="C388" s="83">
        <v>69043.256613370642</v>
      </c>
      <c r="D388" s="83">
        <v>72033.146853692713</v>
      </c>
      <c r="E388" s="83">
        <v>71671.510372222794</v>
      </c>
      <c r="F388" s="83">
        <v>58938.045408248843</v>
      </c>
      <c r="G388" s="83">
        <v>58174.814737997403</v>
      </c>
      <c r="H388" s="83">
        <v>56741.020227941677</v>
      </c>
      <c r="I388" s="83">
        <v>60510.147730066245</v>
      </c>
      <c r="J388" s="83">
        <v>85395.832664585498</v>
      </c>
      <c r="K388" s="83">
        <v>77568.079766969982</v>
      </c>
      <c r="L388" s="83">
        <v>53612.643265999999</v>
      </c>
      <c r="M388" s="83">
        <v>50743.315999999999</v>
      </c>
      <c r="N388" s="83">
        <v>0</v>
      </c>
      <c r="O388" s="73"/>
      <c r="P388" s="74" t="s">
        <v>158</v>
      </c>
      <c r="Q388" s="83">
        <v>70919.166813719406</v>
      </c>
      <c r="R388" s="83">
        <v>63711.186992909876</v>
      </c>
      <c r="S388" s="83">
        <v>61473.235987668653</v>
      </c>
      <c r="T388" s="83">
        <v>58085.819180399536</v>
      </c>
      <c r="U388" s="83">
        <v>48224.774037167947</v>
      </c>
      <c r="V388" s="83">
        <v>53524.656961475441</v>
      </c>
      <c r="W388" s="83">
        <v>54758.928141195203</v>
      </c>
      <c r="X388" s="83">
        <v>57797.536863753172</v>
      </c>
      <c r="Y388" s="83">
        <v>80133.271225019998</v>
      </c>
      <c r="Z388" s="83">
        <v>65283.524669999999</v>
      </c>
      <c r="AA388" s="83">
        <v>50086.856</v>
      </c>
      <c r="AB388" s="83">
        <v>53010</v>
      </c>
      <c r="AC388" s="73"/>
      <c r="AD388" s="74" t="s">
        <v>158</v>
      </c>
      <c r="AE388" s="83">
        <v>457</v>
      </c>
      <c r="AF388" s="83">
        <v>451</v>
      </c>
      <c r="AG388" s="83">
        <v>424</v>
      </c>
      <c r="AH388" s="83">
        <v>375</v>
      </c>
      <c r="AI388" s="83">
        <v>383</v>
      </c>
      <c r="AJ388" s="83">
        <v>385</v>
      </c>
      <c r="AK388" s="83">
        <v>404</v>
      </c>
      <c r="AL388" s="83">
        <v>581</v>
      </c>
      <c r="AM388" s="83">
        <v>486</v>
      </c>
      <c r="AN388" s="83">
        <v>333</v>
      </c>
      <c r="AO388" s="83">
        <v>335</v>
      </c>
      <c r="AP388" s="83">
        <v>0</v>
      </c>
      <c r="AQ388" s="73"/>
      <c r="AR388" s="81" t="s">
        <v>90</v>
      </c>
      <c r="AS388" s="82">
        <v>0</v>
      </c>
      <c r="AT388" s="82">
        <v>1656.0906446772715</v>
      </c>
      <c r="AU388" s="82">
        <v>4302.6549169386408</v>
      </c>
      <c r="AV388" s="82">
        <v>3638.6499367187093</v>
      </c>
      <c r="AW388" s="82">
        <v>2597.5656720855422</v>
      </c>
      <c r="AX388" s="82">
        <v>0</v>
      </c>
      <c r="AY388" s="82">
        <v>0</v>
      </c>
      <c r="AZ388" s="82">
        <v>0</v>
      </c>
      <c r="BA388" s="82">
        <v>0</v>
      </c>
      <c r="BB388" s="82">
        <v>0</v>
      </c>
      <c r="BC388" s="73"/>
    </row>
    <row r="389" spans="1:55" x14ac:dyDescent="0.25">
      <c r="A389" s="72"/>
      <c r="B389" s="74" t="s">
        <v>159</v>
      </c>
      <c r="C389" s="83">
        <v>1789.811053061258</v>
      </c>
      <c r="D389" s="83">
        <v>2120.723672961019</v>
      </c>
      <c r="E389" s="83">
        <v>2033.5692614528045</v>
      </c>
      <c r="F389" s="83">
        <v>2653.3043333252022</v>
      </c>
      <c r="G389" s="83">
        <v>1942.4194525473852</v>
      </c>
      <c r="H389" s="83">
        <v>1103.5172595359588</v>
      </c>
      <c r="I389" s="83">
        <v>865.5413973708504</v>
      </c>
      <c r="J389" s="83">
        <v>855.01306717491582</v>
      </c>
      <c r="K389" s="83">
        <v>561.58385038599988</v>
      </c>
      <c r="L389" s="83">
        <v>417.35226</v>
      </c>
      <c r="M389" s="83">
        <v>109.41</v>
      </c>
      <c r="N389" s="83">
        <v>0</v>
      </c>
      <c r="O389" s="73"/>
      <c r="P389" s="74" t="s">
        <v>159</v>
      </c>
      <c r="Q389" s="83">
        <v>2748.9155077292403</v>
      </c>
      <c r="R389" s="83">
        <v>2720.4650928553401</v>
      </c>
      <c r="S389" s="83">
        <v>2722.7043559192743</v>
      </c>
      <c r="T389" s="83">
        <v>2550.6770903940533</v>
      </c>
      <c r="U389" s="83">
        <v>2273.4199778147076</v>
      </c>
      <c r="V389" s="83">
        <v>1689.5791128616947</v>
      </c>
      <c r="W389" s="83">
        <v>579.69549335141505</v>
      </c>
      <c r="X389" s="83">
        <v>875.21022624203988</v>
      </c>
      <c r="Y389" s="83">
        <v>866.09690088999992</v>
      </c>
      <c r="Z389" s="83">
        <v>856.10719999999992</v>
      </c>
      <c r="AA389" s="83">
        <v>416.8</v>
      </c>
      <c r="AB389" s="83">
        <v>192</v>
      </c>
      <c r="AC389" s="73"/>
      <c r="AD389" s="74" t="s">
        <v>159</v>
      </c>
      <c r="AE389" s="83">
        <v>0</v>
      </c>
      <c r="AF389" s="83">
        <v>0</v>
      </c>
      <c r="AG389" s="83">
        <v>0</v>
      </c>
      <c r="AH389" s="83">
        <v>0</v>
      </c>
      <c r="AI389" s="83">
        <v>0</v>
      </c>
      <c r="AJ389" s="83">
        <v>0</v>
      </c>
      <c r="AK389" s="83">
        <v>0</v>
      </c>
      <c r="AL389" s="83">
        <v>0</v>
      </c>
      <c r="AM389" s="83">
        <v>0</v>
      </c>
      <c r="AN389" s="83">
        <v>0</v>
      </c>
      <c r="AO389" s="83">
        <v>0</v>
      </c>
      <c r="AP389" s="83">
        <v>0</v>
      </c>
      <c r="AQ389" s="73"/>
      <c r="AR389" s="81" t="s">
        <v>91</v>
      </c>
      <c r="AS389" s="82">
        <v>7577.3652039080316</v>
      </c>
      <c r="AT389" s="82">
        <v>11943.549140116125</v>
      </c>
      <c r="AU389" s="82">
        <v>12157.045554580216</v>
      </c>
      <c r="AV389" s="82">
        <v>13054.706683652694</v>
      </c>
      <c r="AW389" s="82">
        <v>1594.7287361565875</v>
      </c>
      <c r="AX389" s="82">
        <v>549.3200350095359</v>
      </c>
      <c r="AY389" s="82">
        <v>285.89044838399991</v>
      </c>
      <c r="AZ389" s="82">
        <v>90.602495999999988</v>
      </c>
      <c r="BA389" s="82">
        <v>144.38400000000001</v>
      </c>
      <c r="BB389" s="82">
        <v>0</v>
      </c>
      <c r="BC389" s="73"/>
    </row>
    <row r="390" spans="1:55" x14ac:dyDescent="0.25">
      <c r="A390" s="72"/>
      <c r="B390" s="74" t="s">
        <v>1</v>
      </c>
      <c r="C390" s="83">
        <v>8784.991337844167</v>
      </c>
      <c r="D390" s="83">
        <v>9051.4735006625015</v>
      </c>
      <c r="E390" s="83">
        <v>8014.8772705248157</v>
      </c>
      <c r="F390" s="83">
        <v>9117.2602237675783</v>
      </c>
      <c r="G390" s="83">
        <v>13548.287336182084</v>
      </c>
      <c r="H390" s="83">
        <v>12520.676598581073</v>
      </c>
      <c r="I390" s="83">
        <v>12461.395016546483</v>
      </c>
      <c r="J390" s="83">
        <v>13403.059169822009</v>
      </c>
      <c r="K390" s="83">
        <v>11883.732126733998</v>
      </c>
      <c r="L390" s="83">
        <v>11544.605592</v>
      </c>
      <c r="M390" s="83">
        <v>12481.076000000001</v>
      </c>
      <c r="N390" s="83">
        <v>0</v>
      </c>
      <c r="O390" s="73"/>
      <c r="P390" s="74" t="s">
        <v>1</v>
      </c>
      <c r="Q390" s="83">
        <v>9169.684330230566</v>
      </c>
      <c r="R390" s="83">
        <v>8294.684862573813</v>
      </c>
      <c r="S390" s="83">
        <v>5554.0978039188321</v>
      </c>
      <c r="T390" s="83">
        <v>3669.1339905489594</v>
      </c>
      <c r="U390" s="83">
        <v>7818.6800231828511</v>
      </c>
      <c r="V390" s="83">
        <v>11212.735383063638</v>
      </c>
      <c r="W390" s="83">
        <v>11524.50648153238</v>
      </c>
      <c r="X390" s="83">
        <v>12257.43142495903</v>
      </c>
      <c r="Y390" s="83">
        <v>12533.580629439999</v>
      </c>
      <c r="Z390" s="83">
        <v>11940.555172</v>
      </c>
      <c r="AA390" s="83">
        <v>9951.1</v>
      </c>
      <c r="AB390" s="83">
        <v>10515</v>
      </c>
      <c r="AC390" s="73"/>
      <c r="AD390" s="74" t="s">
        <v>1</v>
      </c>
      <c r="AE390" s="83">
        <v>49</v>
      </c>
      <c r="AF390" s="83">
        <v>54</v>
      </c>
      <c r="AG390" s="83">
        <v>46</v>
      </c>
      <c r="AH390" s="83">
        <v>55</v>
      </c>
      <c r="AI390" s="83">
        <v>79</v>
      </c>
      <c r="AJ390" s="83">
        <v>79</v>
      </c>
      <c r="AK390" s="83">
        <v>78</v>
      </c>
      <c r="AL390" s="83">
        <v>90</v>
      </c>
      <c r="AM390" s="83">
        <v>73</v>
      </c>
      <c r="AN390" s="83">
        <v>69</v>
      </c>
      <c r="AO390" s="83">
        <v>76</v>
      </c>
      <c r="AP390" s="83">
        <v>0</v>
      </c>
      <c r="AQ390" s="73"/>
      <c r="AR390" s="81" t="s">
        <v>92</v>
      </c>
      <c r="AS390" s="82">
        <v>4647.0333643058448</v>
      </c>
      <c r="AT390" s="82">
        <v>5376.9176775236083</v>
      </c>
      <c r="AU390" s="82">
        <v>6768.3597403991816</v>
      </c>
      <c r="AV390" s="82">
        <v>6962.2891711394732</v>
      </c>
      <c r="AW390" s="82">
        <v>5628.9673229751324</v>
      </c>
      <c r="AX390" s="82">
        <v>3138.971628625919</v>
      </c>
      <c r="AY390" s="82">
        <v>1300.7487928319997</v>
      </c>
      <c r="AZ390" s="82">
        <v>1586.0643839999998</v>
      </c>
      <c r="BA390" s="82">
        <v>1274.8800000000001</v>
      </c>
      <c r="BB390" s="82">
        <v>0</v>
      </c>
      <c r="BC390" s="73"/>
    </row>
    <row r="391" spans="1:55" x14ac:dyDescent="0.25">
      <c r="A391" s="72"/>
      <c r="B391" s="74" t="s">
        <v>2</v>
      </c>
      <c r="C391" s="83">
        <v>121781.48720916672</v>
      </c>
      <c r="D391" s="83">
        <v>115341.15419089123</v>
      </c>
      <c r="E391" s="83">
        <v>117546.09681788812</v>
      </c>
      <c r="F391" s="83">
        <v>114548.80757199309</v>
      </c>
      <c r="G391" s="83">
        <v>116233.0136325732</v>
      </c>
      <c r="H391" s="83">
        <v>115849.54429193733</v>
      </c>
      <c r="I391" s="83">
        <v>117243.69937622771</v>
      </c>
      <c r="J391" s="83">
        <v>115727.47732583528</v>
      </c>
      <c r="K391" s="83">
        <v>123595.88933554199</v>
      </c>
      <c r="L391" s="83">
        <v>127773.9996</v>
      </c>
      <c r="M391" s="83">
        <v>140150.04200000002</v>
      </c>
      <c r="N391" s="83">
        <v>0</v>
      </c>
      <c r="O391" s="73"/>
      <c r="P391" s="74" t="s">
        <v>2</v>
      </c>
      <c r="Q391" s="83">
        <v>126808.52608495124</v>
      </c>
      <c r="R391" s="83">
        <v>137918.92872643337</v>
      </c>
      <c r="S391" s="83">
        <v>121661.18999060293</v>
      </c>
      <c r="T391" s="83">
        <v>124590.6732370456</v>
      </c>
      <c r="U391" s="83">
        <v>122368.89169704825</v>
      </c>
      <c r="V391" s="83">
        <v>113301.80317956294</v>
      </c>
      <c r="W391" s="83">
        <v>114841.45039884836</v>
      </c>
      <c r="X391" s="83">
        <v>112626.09134463911</v>
      </c>
      <c r="Y391" s="83">
        <v>127418.85208915199</v>
      </c>
      <c r="Z391" s="83">
        <v>123660.40450400001</v>
      </c>
      <c r="AA391" s="83">
        <v>144351.386</v>
      </c>
      <c r="AB391" s="83">
        <v>143340</v>
      </c>
      <c r="AC391" s="73"/>
      <c r="AD391" s="74" t="s">
        <v>2</v>
      </c>
      <c r="AE391" s="83">
        <v>996</v>
      </c>
      <c r="AF391" s="83">
        <v>949</v>
      </c>
      <c r="AG391" s="83">
        <v>918</v>
      </c>
      <c r="AH391" s="83">
        <v>898</v>
      </c>
      <c r="AI391" s="83">
        <v>866</v>
      </c>
      <c r="AJ391" s="83">
        <v>843</v>
      </c>
      <c r="AK391" s="83">
        <v>843</v>
      </c>
      <c r="AL391" s="83">
        <v>837</v>
      </c>
      <c r="AM391" s="83">
        <v>863</v>
      </c>
      <c r="AN391" s="83">
        <v>892</v>
      </c>
      <c r="AO391" s="83">
        <v>933</v>
      </c>
      <c r="AP391" s="83">
        <v>0</v>
      </c>
      <c r="AQ391" s="73"/>
      <c r="AR391" s="81" t="s">
        <v>93</v>
      </c>
      <c r="AS391" s="82">
        <v>0</v>
      </c>
      <c r="AT391" s="82">
        <v>5671.2331714512165</v>
      </c>
      <c r="AU391" s="82">
        <v>6117.1895120216468</v>
      </c>
      <c r="AV391" s="82">
        <v>1109.7219126566174</v>
      </c>
      <c r="AW391" s="82">
        <v>220.1881098452705</v>
      </c>
      <c r="AX391" s="82">
        <v>134.37378547199995</v>
      </c>
      <c r="AY391" s="82">
        <v>0</v>
      </c>
      <c r="AZ391" s="82">
        <v>78.105599999999995</v>
      </c>
      <c r="BA391" s="82">
        <v>0</v>
      </c>
      <c r="BB391" s="82">
        <v>0</v>
      </c>
      <c r="BC391" s="73"/>
    </row>
    <row r="392" spans="1:55" x14ac:dyDescent="0.25">
      <c r="A392" s="72"/>
      <c r="B392" s="74" t="s">
        <v>156</v>
      </c>
      <c r="C392" s="83">
        <v>0</v>
      </c>
      <c r="D392" s="83">
        <v>0</v>
      </c>
      <c r="E392" s="83">
        <v>0</v>
      </c>
      <c r="F392" s="83">
        <v>0</v>
      </c>
      <c r="G392" s="83">
        <v>0</v>
      </c>
      <c r="H392" s="83">
        <v>0</v>
      </c>
      <c r="I392" s="83">
        <v>0</v>
      </c>
      <c r="J392" s="83">
        <v>1493.4677065745577</v>
      </c>
      <c r="K392" s="83">
        <v>8094.9719258979985</v>
      </c>
      <c r="L392" s="83">
        <v>14610.539502</v>
      </c>
      <c r="M392" s="83">
        <v>19172.8</v>
      </c>
      <c r="N392" s="83">
        <v>0</v>
      </c>
      <c r="O392" s="73"/>
      <c r="P392" s="74" t="s">
        <v>156</v>
      </c>
      <c r="Q392" s="83">
        <v>0</v>
      </c>
      <c r="R392" s="83">
        <v>0</v>
      </c>
      <c r="S392" s="83">
        <v>0</v>
      </c>
      <c r="T392" s="83">
        <v>0</v>
      </c>
      <c r="U392" s="83">
        <v>0</v>
      </c>
      <c r="V392" s="83">
        <v>0</v>
      </c>
      <c r="W392" s="83">
        <v>0</v>
      </c>
      <c r="X392" s="83">
        <v>0</v>
      </c>
      <c r="Y392" s="83">
        <v>3491.9703074099998</v>
      </c>
      <c r="Z392" s="83">
        <v>6633.7606660000001</v>
      </c>
      <c r="AA392" s="83">
        <v>13547.042000000001</v>
      </c>
      <c r="AB392" s="83">
        <v>21720</v>
      </c>
      <c r="AC392" s="73"/>
      <c r="AD392" s="74" t="s">
        <v>156</v>
      </c>
      <c r="AE392" s="83">
        <v>0</v>
      </c>
      <c r="AF392" s="83">
        <v>0</v>
      </c>
      <c r="AG392" s="83">
        <v>0</v>
      </c>
      <c r="AH392" s="83">
        <v>0</v>
      </c>
      <c r="AI392" s="83">
        <v>0</v>
      </c>
      <c r="AJ392" s="83">
        <v>0</v>
      </c>
      <c r="AK392" s="83">
        <v>0</v>
      </c>
      <c r="AL392" s="83">
        <v>10</v>
      </c>
      <c r="AM392" s="83">
        <v>48</v>
      </c>
      <c r="AN392" s="83">
        <v>89</v>
      </c>
      <c r="AO392" s="83">
        <v>114</v>
      </c>
      <c r="AP392" s="83">
        <v>0</v>
      </c>
      <c r="AQ392" s="73"/>
      <c r="AR392" s="81" t="s">
        <v>94</v>
      </c>
      <c r="AS392" s="82">
        <v>4128.8932012116284</v>
      </c>
      <c r="AT392" s="82">
        <v>6397.9660449186194</v>
      </c>
      <c r="AU392" s="82">
        <v>8080.7871714320409</v>
      </c>
      <c r="AV392" s="82">
        <v>-53.054434071232691</v>
      </c>
      <c r="AW392" s="82">
        <v>288.86063915344886</v>
      </c>
      <c r="AX392" s="82">
        <v>721.31848041369574</v>
      </c>
      <c r="AY392" s="82">
        <v>23.208818687999997</v>
      </c>
      <c r="AZ392" s="82">
        <v>23.952383999999999</v>
      </c>
      <c r="BA392" s="82">
        <v>56.32</v>
      </c>
      <c r="BB392" s="82">
        <v>0</v>
      </c>
      <c r="BC392" s="73"/>
    </row>
    <row r="393" spans="1:55" x14ac:dyDescent="0.25">
      <c r="A393" s="72"/>
      <c r="B393" s="74" t="s">
        <v>3</v>
      </c>
      <c r="C393" s="83">
        <v>394.20394470304603</v>
      </c>
      <c r="D393" s="83">
        <v>1479.7612150494729</v>
      </c>
      <c r="E393" s="83">
        <v>3546.2098396988808</v>
      </c>
      <c r="F393" s="83">
        <v>5222.1062350439379</v>
      </c>
      <c r="G393" s="83">
        <v>6782.5659234492678</v>
      </c>
      <c r="H393" s="83">
        <v>9829.3270757191349</v>
      </c>
      <c r="I393" s="83">
        <v>9289.9918806316509</v>
      </c>
      <c r="J393" s="83">
        <v>8266.2483804168041</v>
      </c>
      <c r="K393" s="83">
        <v>6951.9446783539952</v>
      </c>
      <c r="L393" s="83">
        <v>5851.4927119999993</v>
      </c>
      <c r="M393" s="83">
        <v>5115.1779999999999</v>
      </c>
      <c r="N393" s="83">
        <v>0</v>
      </c>
      <c r="O393" s="73"/>
      <c r="P393" s="74" t="s">
        <v>3</v>
      </c>
      <c r="Q393" s="83">
        <v>0</v>
      </c>
      <c r="R393" s="83">
        <v>3282.0091736289096</v>
      </c>
      <c r="S393" s="83">
        <v>4759.8032743377307</v>
      </c>
      <c r="T393" s="83">
        <v>5954.7807272681875</v>
      </c>
      <c r="U393" s="83">
        <v>6823.7937468811415</v>
      </c>
      <c r="V393" s="83">
        <v>7129.2563943255682</v>
      </c>
      <c r="W393" s="83">
        <v>9923.4264039387217</v>
      </c>
      <c r="X393" s="83">
        <v>9200.9280194675939</v>
      </c>
      <c r="Y393" s="83">
        <v>8492.1628613379999</v>
      </c>
      <c r="Z393" s="83">
        <v>7383.9246000000003</v>
      </c>
      <c r="AA393" s="83">
        <v>5418.4</v>
      </c>
      <c r="AB393" s="83">
        <v>4720</v>
      </c>
      <c r="AC393" s="73"/>
      <c r="AD393" s="74" t="s">
        <v>3</v>
      </c>
      <c r="AE393" s="83">
        <v>2</v>
      </c>
      <c r="AF393" s="83">
        <v>13</v>
      </c>
      <c r="AG393" s="83">
        <v>30</v>
      </c>
      <c r="AH393" s="83">
        <v>39</v>
      </c>
      <c r="AI393" s="83">
        <v>51</v>
      </c>
      <c r="AJ393" s="83">
        <v>73</v>
      </c>
      <c r="AK393" s="83">
        <v>70</v>
      </c>
      <c r="AL393" s="83">
        <v>62</v>
      </c>
      <c r="AM393" s="83">
        <v>52</v>
      </c>
      <c r="AN393" s="83">
        <v>45</v>
      </c>
      <c r="AO393" s="83">
        <v>39</v>
      </c>
      <c r="AP393" s="83">
        <v>0</v>
      </c>
      <c r="AQ393" s="73"/>
      <c r="AR393" s="81" t="s">
        <v>95</v>
      </c>
      <c r="AS393" s="82">
        <v>20563.325488347633</v>
      </c>
      <c r="AT393" s="82">
        <v>17438.193015210774</v>
      </c>
      <c r="AU393" s="82">
        <v>18902.989796584301</v>
      </c>
      <c r="AV393" s="82">
        <v>19942.940707234404</v>
      </c>
      <c r="AW393" s="82">
        <v>18686.558252858773</v>
      </c>
      <c r="AX393" s="82">
        <v>19821.745842545657</v>
      </c>
      <c r="AY393" s="82">
        <v>23556.950968319994</v>
      </c>
      <c r="AZ393" s="82">
        <v>23443.135488</v>
      </c>
      <c r="BA393" s="82">
        <v>18465.792000000001</v>
      </c>
      <c r="BB393" s="82">
        <v>0</v>
      </c>
      <c r="BC393" s="73"/>
    </row>
    <row r="394" spans="1:55" x14ac:dyDescent="0.25">
      <c r="A394" s="72"/>
      <c r="B394" s="74" t="s">
        <v>4</v>
      </c>
      <c r="C394" s="83">
        <v>0</v>
      </c>
      <c r="D394" s="83">
        <v>635.59384966678772</v>
      </c>
      <c r="E394" s="83">
        <v>8175.6592309257703</v>
      </c>
      <c r="F394" s="83">
        <v>12263.055291299219</v>
      </c>
      <c r="G394" s="83">
        <v>12867.203693087544</v>
      </c>
      <c r="H394" s="83">
        <v>11698.562054332468</v>
      </c>
      <c r="I394" s="83">
        <v>15548.873795041209</v>
      </c>
      <c r="J394" s="83">
        <v>13238.115704107156</v>
      </c>
      <c r="K394" s="83">
        <v>10858.758851668001</v>
      </c>
      <c r="L394" s="83">
        <v>16060.571071999999</v>
      </c>
      <c r="M394" s="83">
        <v>17105.472000000002</v>
      </c>
      <c r="N394" s="83">
        <v>0</v>
      </c>
      <c r="O394" s="73"/>
      <c r="P394" s="74" t="s">
        <v>4</v>
      </c>
      <c r="Q394" s="83">
        <v>0</v>
      </c>
      <c r="R394" s="83">
        <v>0</v>
      </c>
      <c r="S394" s="83">
        <v>8385.3695396092262</v>
      </c>
      <c r="T394" s="83">
        <v>8026.530683983543</v>
      </c>
      <c r="U394" s="83">
        <v>11978.096232333899</v>
      </c>
      <c r="V394" s="83">
        <v>10045.611807303634</v>
      </c>
      <c r="W394" s="83">
        <v>10008.036791528471</v>
      </c>
      <c r="X394" s="83">
        <v>14205.335210543884</v>
      </c>
      <c r="Y394" s="83">
        <v>17150.92525393</v>
      </c>
      <c r="Z394" s="83">
        <v>14607.329100000001</v>
      </c>
      <c r="AA394" s="83">
        <v>13994.06</v>
      </c>
      <c r="AB394" s="83">
        <v>15535</v>
      </c>
      <c r="AC394" s="73"/>
      <c r="AD394" s="74" t="s">
        <v>4</v>
      </c>
      <c r="AE394" s="83">
        <v>0</v>
      </c>
      <c r="AF394" s="83">
        <v>6</v>
      </c>
      <c r="AG394" s="83">
        <v>58</v>
      </c>
      <c r="AH394" s="83">
        <v>96</v>
      </c>
      <c r="AI394" s="83">
        <v>96</v>
      </c>
      <c r="AJ394" s="83">
        <v>93</v>
      </c>
      <c r="AK394" s="83">
        <v>121</v>
      </c>
      <c r="AL394" s="83">
        <v>108</v>
      </c>
      <c r="AM394" s="83">
        <v>86</v>
      </c>
      <c r="AN394" s="83">
        <v>132</v>
      </c>
      <c r="AO394" s="83">
        <v>143</v>
      </c>
      <c r="AP394" s="83">
        <v>0</v>
      </c>
      <c r="AQ394" s="73"/>
      <c r="AR394" s="81" t="s">
        <v>96</v>
      </c>
      <c r="AS394" s="82">
        <v>215.60194705933822</v>
      </c>
      <c r="AT394" s="82">
        <v>309.03126862398852</v>
      </c>
      <c r="AU394" s="82">
        <v>277.95218009918813</v>
      </c>
      <c r="AV394" s="82">
        <v>2259.2346508666587</v>
      </c>
      <c r="AW394" s="82">
        <v>2305.4349124888467</v>
      </c>
      <c r="AX394" s="82">
        <v>0</v>
      </c>
      <c r="AY394" s="82">
        <v>0</v>
      </c>
      <c r="AZ394" s="82">
        <v>0</v>
      </c>
      <c r="BA394" s="82">
        <v>0</v>
      </c>
      <c r="BB394" s="82">
        <v>0</v>
      </c>
      <c r="BC394" s="73"/>
    </row>
    <row r="395" spans="1:55" x14ac:dyDescent="0.25">
      <c r="A395" s="72"/>
      <c r="B395" s="74" t="s">
        <v>6</v>
      </c>
      <c r="C395" s="83">
        <v>1296.4929736900176</v>
      </c>
      <c r="D395" s="83">
        <v>3745.6841431819435</v>
      </c>
      <c r="E395" s="83">
        <v>8698.1701741515844</v>
      </c>
      <c r="F395" s="83">
        <v>11692.903941681727</v>
      </c>
      <c r="G395" s="83">
        <v>12136.882249437223</v>
      </c>
      <c r="H395" s="83">
        <v>7697.2945200192607</v>
      </c>
      <c r="I395" s="83">
        <v>4661.5750027489521</v>
      </c>
      <c r="J395" s="83">
        <v>3567.0427041326207</v>
      </c>
      <c r="K395" s="83">
        <v>3753.4543399079985</v>
      </c>
      <c r="L395" s="83">
        <v>4454.9678420000018</v>
      </c>
      <c r="M395" s="83">
        <v>5581.9939999999997</v>
      </c>
      <c r="N395" s="83">
        <v>0</v>
      </c>
      <c r="O395" s="73"/>
      <c r="P395" s="74" t="s">
        <v>6</v>
      </c>
      <c r="Q395" s="83">
        <v>1829.6068798598517</v>
      </c>
      <c r="R395" s="83">
        <v>2811.4228923125092</v>
      </c>
      <c r="S395" s="83">
        <v>3513.8343654622008</v>
      </c>
      <c r="T395" s="83">
        <v>27712.95654730254</v>
      </c>
      <c r="U395" s="83">
        <v>23180.638209023644</v>
      </c>
      <c r="V395" s="83">
        <v>16479.501161373664</v>
      </c>
      <c r="W395" s="83">
        <v>9958.8712960371304</v>
      </c>
      <c r="X395" s="83">
        <v>7242.9256543491883</v>
      </c>
      <c r="Y395" s="83">
        <v>4120.8559551899998</v>
      </c>
      <c r="Z395" s="83">
        <v>3908.1293679999999</v>
      </c>
      <c r="AA395" s="83">
        <v>3631.3699999999994</v>
      </c>
      <c r="AB395" s="83">
        <v>7100</v>
      </c>
      <c r="AC395" s="73"/>
      <c r="AD395" s="74" t="s">
        <v>6</v>
      </c>
      <c r="AE395" s="83">
        <v>0</v>
      </c>
      <c r="AF395" s="83">
        <v>0</v>
      </c>
      <c r="AG395" s="83">
        <v>5</v>
      </c>
      <c r="AH395" s="83">
        <v>103</v>
      </c>
      <c r="AI395" s="83">
        <v>150</v>
      </c>
      <c r="AJ395" s="83">
        <v>93</v>
      </c>
      <c r="AK395" s="83">
        <v>64</v>
      </c>
      <c r="AL395" s="83">
        <v>51</v>
      </c>
      <c r="AM395" s="83">
        <v>47</v>
      </c>
      <c r="AN395" s="83">
        <v>62</v>
      </c>
      <c r="AO395" s="83">
        <v>70</v>
      </c>
      <c r="AP395" s="83">
        <v>0</v>
      </c>
      <c r="AQ395" s="73"/>
      <c r="AR395" s="81" t="s">
        <v>97</v>
      </c>
      <c r="AS395" s="82">
        <v>21024.667289044504</v>
      </c>
      <c r="AT395" s="82">
        <v>20212.682536812961</v>
      </c>
      <c r="AU395" s="82">
        <v>21558.1055814834</v>
      </c>
      <c r="AV395" s="82">
        <v>20466.85324368783</v>
      </c>
      <c r="AW395" s="82">
        <v>19313.331337814368</v>
      </c>
      <c r="AX395" s="82">
        <v>9486.7892543231974</v>
      </c>
      <c r="AY395" s="82">
        <v>312.26410598399991</v>
      </c>
      <c r="AZ395" s="82">
        <v>195.78470399999998</v>
      </c>
      <c r="BA395" s="82">
        <v>66.56</v>
      </c>
      <c r="BB395" s="82">
        <v>0</v>
      </c>
      <c r="BC395" s="73"/>
    </row>
    <row r="396" spans="1:55" x14ac:dyDescent="0.25">
      <c r="A396" s="72"/>
      <c r="B396" s="74" t="s">
        <v>7</v>
      </c>
      <c r="C396" s="83">
        <v>43562.664492422315</v>
      </c>
      <c r="D396" s="83">
        <v>45112.970453970738</v>
      </c>
      <c r="E396" s="83">
        <v>40367.591305391601</v>
      </c>
      <c r="F396" s="83">
        <v>35384.913107755543</v>
      </c>
      <c r="G396" s="83">
        <v>37576.687388746279</v>
      </c>
      <c r="H396" s="83">
        <v>41485.62087806801</v>
      </c>
      <c r="I396" s="83">
        <v>38943.760301969487</v>
      </c>
      <c r="J396" s="83">
        <v>47812.285833845584</v>
      </c>
      <c r="K396" s="83">
        <v>54112.851721083993</v>
      </c>
      <c r="L396" s="83">
        <v>48365.776263999993</v>
      </c>
      <c r="M396" s="83">
        <v>48756.222000000002</v>
      </c>
      <c r="N396" s="83">
        <v>0</v>
      </c>
      <c r="O396" s="73"/>
      <c r="P396" s="74" t="s">
        <v>7</v>
      </c>
      <c r="Q396" s="83">
        <v>51479.155710825486</v>
      </c>
      <c r="R396" s="83">
        <v>46410.692653824379</v>
      </c>
      <c r="S396" s="83">
        <v>32738.420342596251</v>
      </c>
      <c r="T396" s="83">
        <v>42914.391846735707</v>
      </c>
      <c r="U396" s="83">
        <v>35186.533773728755</v>
      </c>
      <c r="V396" s="83">
        <v>38726.595165000603</v>
      </c>
      <c r="W396" s="83">
        <v>47303.495272560293</v>
      </c>
      <c r="X396" s="83">
        <v>39075.892472921834</v>
      </c>
      <c r="Y396" s="83">
        <v>41472.250200705996</v>
      </c>
      <c r="Z396" s="83">
        <v>48134.62732</v>
      </c>
      <c r="AA396" s="83">
        <v>41367.4</v>
      </c>
      <c r="AB396" s="83">
        <v>47040</v>
      </c>
      <c r="AC396" s="73"/>
      <c r="AD396" s="74" t="s">
        <v>7</v>
      </c>
      <c r="AE396" s="83">
        <v>344</v>
      </c>
      <c r="AF396" s="83">
        <v>363</v>
      </c>
      <c r="AG396" s="83">
        <v>328</v>
      </c>
      <c r="AH396" s="83">
        <v>298</v>
      </c>
      <c r="AI396" s="83">
        <v>328</v>
      </c>
      <c r="AJ396" s="83">
        <v>353</v>
      </c>
      <c r="AK396" s="83">
        <v>349</v>
      </c>
      <c r="AL396" s="83">
        <v>462</v>
      </c>
      <c r="AM396" s="83">
        <v>476</v>
      </c>
      <c r="AN396" s="83">
        <v>483</v>
      </c>
      <c r="AO396" s="83">
        <v>482</v>
      </c>
      <c r="AP396" s="83">
        <v>0</v>
      </c>
      <c r="AQ396" s="73"/>
      <c r="AR396" s="81" t="s">
        <v>98</v>
      </c>
      <c r="AS396" s="82">
        <v>8398.0435830371262</v>
      </c>
      <c r="AT396" s="82">
        <v>9110.1965197284226</v>
      </c>
      <c r="AU396" s="82">
        <v>8699.4549271366832</v>
      </c>
      <c r="AV396" s="82">
        <v>9654.801700254533</v>
      </c>
      <c r="AW396" s="82">
        <v>5506.8828264272597</v>
      </c>
      <c r="AX396" s="82">
        <v>0</v>
      </c>
      <c r="AY396" s="82">
        <v>0</v>
      </c>
      <c r="AZ396" s="82">
        <v>0</v>
      </c>
      <c r="BA396" s="82">
        <v>0</v>
      </c>
      <c r="BB396" s="82">
        <v>0</v>
      </c>
      <c r="BC396" s="73"/>
    </row>
    <row r="397" spans="1:55" x14ac:dyDescent="0.25">
      <c r="A397" s="72"/>
      <c r="B397" s="79" t="s">
        <v>8</v>
      </c>
      <c r="C397" s="84">
        <v>16674.388856555837</v>
      </c>
      <c r="D397" s="84">
        <v>16830.771971739516</v>
      </c>
      <c r="E397" s="84">
        <v>19487.053538906799</v>
      </c>
      <c r="F397" s="84">
        <v>23620.950303132013</v>
      </c>
      <c r="G397" s="84">
        <v>26625.988516334652</v>
      </c>
      <c r="H397" s="84">
        <v>29399.839384931034</v>
      </c>
      <c r="I397" s="84">
        <v>36776.705334417347</v>
      </c>
      <c r="J397" s="84">
        <v>28668.745231389894</v>
      </c>
      <c r="K397" s="84">
        <v>39272.253741629989</v>
      </c>
      <c r="L397" s="84">
        <v>40738.931246</v>
      </c>
      <c r="M397" s="84">
        <v>42982.5</v>
      </c>
      <c r="N397" s="83">
        <v>0</v>
      </c>
      <c r="O397" s="73"/>
      <c r="P397" s="79" t="s">
        <v>8</v>
      </c>
      <c r="Q397" s="84">
        <v>18985.737985664698</v>
      </c>
      <c r="R397" s="84">
        <v>19500.698097325239</v>
      </c>
      <c r="S397" s="84">
        <v>20567.371995014953</v>
      </c>
      <c r="T397" s="84">
        <v>12853.071914256017</v>
      </c>
      <c r="U397" s="84">
        <v>11044.816103617526</v>
      </c>
      <c r="V397" s="84">
        <v>26140.393595318528</v>
      </c>
      <c r="W397" s="84">
        <v>31992.102254578422</v>
      </c>
      <c r="X397" s="84">
        <v>37016.904312467806</v>
      </c>
      <c r="Y397" s="84">
        <v>37457.3118283</v>
      </c>
      <c r="Z397" s="84">
        <v>41082.444260000004</v>
      </c>
      <c r="AA397" s="84">
        <v>41097.522000000004</v>
      </c>
      <c r="AB397" s="84">
        <v>42792</v>
      </c>
      <c r="AC397" s="73"/>
      <c r="AD397" s="79" t="s">
        <v>8</v>
      </c>
      <c r="AE397" s="84">
        <v>211</v>
      </c>
      <c r="AF397" s="84">
        <v>219</v>
      </c>
      <c r="AG397" s="84">
        <v>246</v>
      </c>
      <c r="AH397" s="84">
        <v>258</v>
      </c>
      <c r="AI397" s="84">
        <v>273</v>
      </c>
      <c r="AJ397" s="84">
        <v>299</v>
      </c>
      <c r="AK397" s="84">
        <v>335</v>
      </c>
      <c r="AL397" s="84">
        <v>335</v>
      </c>
      <c r="AM397" s="84">
        <v>357</v>
      </c>
      <c r="AN397" s="84">
        <v>379</v>
      </c>
      <c r="AO397" s="84">
        <v>408</v>
      </c>
      <c r="AP397" s="84">
        <v>0</v>
      </c>
      <c r="AQ397" s="73"/>
      <c r="AR397" s="81" t="s">
        <v>99</v>
      </c>
      <c r="AS397" s="82">
        <v>8541.7782144100165</v>
      </c>
      <c r="AT397" s="82">
        <v>9655.8121661634468</v>
      </c>
      <c r="AU397" s="82">
        <v>4256.7031452286956</v>
      </c>
      <c r="AV397" s="82">
        <v>473.06870380182494</v>
      </c>
      <c r="AW397" s="82">
        <v>261.60963545972731</v>
      </c>
      <c r="AX397" s="82">
        <v>74.174329580543983</v>
      </c>
      <c r="AY397" s="82">
        <v>0</v>
      </c>
      <c r="AZ397" s="82">
        <v>78.105599999999995</v>
      </c>
      <c r="BA397" s="82">
        <v>0</v>
      </c>
      <c r="BB397" s="82">
        <v>0</v>
      </c>
      <c r="BC397" s="73"/>
    </row>
    <row r="398" spans="1:55" x14ac:dyDescent="0.25">
      <c r="A398" s="72"/>
      <c r="B398" s="79" t="s">
        <v>5</v>
      </c>
      <c r="C398" s="84">
        <v>13285.924377586944</v>
      </c>
      <c r="D398" s="84">
        <v>15209.205449259534</v>
      </c>
      <c r="E398" s="84">
        <v>13258.121836847857</v>
      </c>
      <c r="F398" s="84">
        <v>14796.687857136289</v>
      </c>
      <c r="G398" s="84">
        <v>14430.562757624168</v>
      </c>
      <c r="H398" s="84">
        <v>9483.6203515252037</v>
      </c>
      <c r="I398" s="84">
        <v>14436.818890043998</v>
      </c>
      <c r="J398" s="84">
        <v>14065.077161466626</v>
      </c>
      <c r="K398" s="84">
        <v>12917.531867031999</v>
      </c>
      <c r="L398" s="84">
        <v>29848.177528000004</v>
      </c>
      <c r="M398" s="82">
        <v>6655.2539999999999</v>
      </c>
      <c r="N398" s="82">
        <v>0</v>
      </c>
      <c r="O398" s="73"/>
      <c r="P398" s="79" t="s">
        <v>5</v>
      </c>
      <c r="Q398" s="84">
        <v>14894.651904303661</v>
      </c>
      <c r="R398" s="84">
        <v>12490.344768063547</v>
      </c>
      <c r="S398" s="84">
        <v>17316.618785803075</v>
      </c>
      <c r="T398" s="84">
        <v>14368.654233402398</v>
      </c>
      <c r="U398" s="84">
        <v>14628.456310097152</v>
      </c>
      <c r="V398" s="84">
        <v>13042.08559665897</v>
      </c>
      <c r="W398" s="84">
        <v>12241.064993728301</v>
      </c>
      <c r="X398" s="84">
        <v>11272.258888240431</v>
      </c>
      <c r="Y398" s="84">
        <v>11422.549318361996</v>
      </c>
      <c r="Z398" s="84">
        <v>32527.793063999987</v>
      </c>
      <c r="AA398" s="84">
        <v>7262.7400000000007</v>
      </c>
      <c r="AB398" s="84">
        <v>7429</v>
      </c>
      <c r="AC398" s="73"/>
      <c r="AD398" s="79" t="s">
        <v>5</v>
      </c>
      <c r="AE398" s="84">
        <v>2774</v>
      </c>
      <c r="AF398" s="84">
        <v>2836</v>
      </c>
      <c r="AG398" s="84">
        <v>2846</v>
      </c>
      <c r="AH398" s="84">
        <v>2786</v>
      </c>
      <c r="AI398" s="84">
        <v>2703</v>
      </c>
      <c r="AJ398" s="84">
        <v>2620</v>
      </c>
      <c r="AK398" s="84">
        <v>2633</v>
      </c>
      <c r="AL398" s="84">
        <v>2895</v>
      </c>
      <c r="AM398" s="84">
        <v>2758</v>
      </c>
      <c r="AN398" s="84">
        <v>2746</v>
      </c>
      <c r="AO398" s="84">
        <v>2852</v>
      </c>
      <c r="AP398" s="84">
        <v>0</v>
      </c>
      <c r="AQ398" s="73"/>
      <c r="AR398" s="81" t="s">
        <v>100</v>
      </c>
      <c r="AS398" s="82">
        <v>377.8829824803455</v>
      </c>
      <c r="AT398" s="82">
        <v>1675.3343500494611</v>
      </c>
      <c r="AU398" s="82">
        <v>2006.1871063610754</v>
      </c>
      <c r="AV398" s="82">
        <v>2000.5942847693993</v>
      </c>
      <c r="AW398" s="82">
        <v>1260.0864107976863</v>
      </c>
      <c r="AX398" s="82">
        <v>124.69887291801598</v>
      </c>
      <c r="AY398" s="82">
        <v>768.00090931199998</v>
      </c>
      <c r="AZ398" s="82">
        <v>242.64806399999998</v>
      </c>
      <c r="BA398" s="82">
        <v>72.704000000000008</v>
      </c>
      <c r="BB398" s="82">
        <v>0</v>
      </c>
      <c r="BC398" s="73"/>
    </row>
    <row r="399" spans="1:55" x14ac:dyDescent="0.25">
      <c r="A399" s="72"/>
      <c r="B399" s="74" t="s">
        <v>157</v>
      </c>
      <c r="C399" s="83">
        <v>18955.578255292181</v>
      </c>
      <c r="D399" s="83">
        <v>18068.143609945189</v>
      </c>
      <c r="E399" s="83">
        <v>19310.87497139705</v>
      </c>
      <c r="F399" s="83">
        <v>17363.80931277194</v>
      </c>
      <c r="G399" s="83">
        <v>18759.837599314527</v>
      </c>
      <c r="H399" s="83">
        <v>17193.47333983002</v>
      </c>
      <c r="I399" s="83">
        <v>17861.938850366481</v>
      </c>
      <c r="J399" s="83">
        <v>17535.622327834099</v>
      </c>
      <c r="K399" s="83">
        <v>18852.226427398</v>
      </c>
      <c r="L399" s="83">
        <v>18509.037663999999</v>
      </c>
      <c r="M399" s="83">
        <v>18177.690000000002</v>
      </c>
      <c r="N399" s="83">
        <v>0</v>
      </c>
      <c r="O399" s="73"/>
      <c r="P399" s="74" t="s">
        <v>157</v>
      </c>
      <c r="Q399" s="83">
        <v>18235.999626072335</v>
      </c>
      <c r="R399" s="83">
        <v>18163.174146691486</v>
      </c>
      <c r="S399" s="83">
        <v>17131.007514333385</v>
      </c>
      <c r="T399" s="83">
        <v>16892.084090877888</v>
      </c>
      <c r="U399" s="83">
        <v>16485.23968368748</v>
      </c>
      <c r="V399" s="83">
        <v>16710.902567746329</v>
      </c>
      <c r="W399" s="83">
        <v>18124.917082064363</v>
      </c>
      <c r="X399" s="83">
        <v>17233.787006219856</v>
      </c>
      <c r="Y399" s="83">
        <v>16897.164378509999</v>
      </c>
      <c r="Z399" s="83">
        <v>16686.599461999998</v>
      </c>
      <c r="AA399" s="83">
        <v>18443.400000000001</v>
      </c>
      <c r="AB399" s="83">
        <v>17337</v>
      </c>
      <c r="AC399" s="73"/>
      <c r="AD399" s="74" t="s">
        <v>117</v>
      </c>
      <c r="AE399" s="83">
        <v>22215.116000000002</v>
      </c>
      <c r="AF399" s="83">
        <v>22248.376</v>
      </c>
      <c r="AG399" s="83">
        <v>22469.275000000001</v>
      </c>
      <c r="AH399" s="83">
        <v>23129.856</v>
      </c>
      <c r="AI399" s="83">
        <v>23393.088000000003</v>
      </c>
      <c r="AJ399" s="83">
        <v>23442.002999999997</v>
      </c>
      <c r="AK399" s="83">
        <v>23532.536999999997</v>
      </c>
      <c r="AL399" s="83">
        <v>23309.084999999999</v>
      </c>
      <c r="AM399" s="83">
        <v>23165.564999999999</v>
      </c>
      <c r="AN399" s="83">
        <v>23350.727999999999</v>
      </c>
      <c r="AO399" s="83">
        <v>23689.351000000002</v>
      </c>
      <c r="AP399" s="83">
        <v>0</v>
      </c>
      <c r="AQ399" s="73"/>
      <c r="AR399" s="81" t="s">
        <v>101</v>
      </c>
      <c r="AS399" s="82">
        <v>958.61725923695008</v>
      </c>
      <c r="AT399" s="82">
        <v>1151.2263743245287</v>
      </c>
      <c r="AU399" s="82">
        <v>4617.5926693897381</v>
      </c>
      <c r="AV399" s="82">
        <v>2964.4165037301268</v>
      </c>
      <c r="AW399" s="82">
        <v>2201.8810984527049</v>
      </c>
      <c r="AX399" s="82">
        <v>1079.2902449111039</v>
      </c>
      <c r="AY399" s="82">
        <v>613.97874892799985</v>
      </c>
      <c r="AZ399" s="82">
        <v>437.39136000000002</v>
      </c>
      <c r="BA399" s="82">
        <v>1241.088</v>
      </c>
      <c r="BB399" s="82">
        <v>0</v>
      </c>
      <c r="BC399" s="73"/>
    </row>
    <row r="400" spans="1:55" x14ac:dyDescent="0.25">
      <c r="A400" s="72"/>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81" t="s">
        <v>102</v>
      </c>
      <c r="AS400" s="82">
        <v>949.34405721289261</v>
      </c>
      <c r="AT400" s="82">
        <v>2509.6055770673347</v>
      </c>
      <c r="AU400" s="82">
        <v>4826.0568044641277</v>
      </c>
      <c r="AV400" s="82">
        <v>4634.5258762641397</v>
      </c>
      <c r="AW400" s="82">
        <v>4343.8099887792205</v>
      </c>
      <c r="AX400" s="82">
        <v>1044.8905558302718</v>
      </c>
      <c r="AY400" s="82">
        <v>1015.9132907519999</v>
      </c>
      <c r="AZ400" s="82">
        <v>65.608704000000003</v>
      </c>
      <c r="BA400" s="82">
        <v>0</v>
      </c>
      <c r="BB400" s="82">
        <v>0</v>
      </c>
      <c r="BC400" s="73"/>
    </row>
    <row r="401" spans="1:55" x14ac:dyDescent="0.25">
      <c r="A401" s="72"/>
      <c r="B401" s="75" t="s">
        <v>113</v>
      </c>
      <c r="C401" s="75"/>
      <c r="D401" s="75"/>
      <c r="E401" s="75"/>
      <c r="F401" s="75"/>
      <c r="G401" s="75"/>
      <c r="H401" s="75"/>
      <c r="I401" s="75"/>
      <c r="J401" s="75"/>
      <c r="K401" s="75"/>
      <c r="L401" s="75"/>
      <c r="M401" s="75"/>
      <c r="N401" s="75"/>
      <c r="O401" s="73"/>
      <c r="P401" s="75" t="s">
        <v>114</v>
      </c>
      <c r="Q401" s="75"/>
      <c r="R401" s="75"/>
      <c r="S401" s="75"/>
      <c r="T401" s="75"/>
      <c r="U401" s="75"/>
      <c r="V401" s="75"/>
      <c r="W401" s="75"/>
      <c r="X401" s="75"/>
      <c r="Y401" s="75"/>
      <c r="Z401" s="75"/>
      <c r="AA401" s="75"/>
      <c r="AB401" s="75"/>
      <c r="AC401" s="73"/>
      <c r="AD401" s="75" t="s">
        <v>145</v>
      </c>
      <c r="AE401" s="75"/>
      <c r="AF401" s="75"/>
      <c r="AG401" s="75"/>
      <c r="AH401" s="75"/>
      <c r="AI401" s="75"/>
      <c r="AJ401" s="75"/>
      <c r="AK401" s="75"/>
      <c r="AL401" s="75"/>
      <c r="AM401" s="75"/>
      <c r="AN401" s="75"/>
      <c r="AO401" s="75"/>
      <c r="AP401" s="75"/>
      <c r="AQ401" s="73"/>
      <c r="AR401" s="81" t="s">
        <v>103</v>
      </c>
      <c r="AS401" s="82">
        <v>15017.950677961213</v>
      </c>
      <c r="AT401" s="82">
        <v>24561.759950927848</v>
      </c>
      <c r="AU401" s="82">
        <v>31032.015978170646</v>
      </c>
      <c r="AV401" s="82">
        <v>22015.37953814193</v>
      </c>
      <c r="AW401" s="82">
        <v>20877.538949833983</v>
      </c>
      <c r="AX401" s="82">
        <v>22310.348349487096</v>
      </c>
      <c r="AY401" s="82">
        <v>23139.192231935995</v>
      </c>
      <c r="AZ401" s="82">
        <v>23502.495744</v>
      </c>
      <c r="BA401" s="82">
        <v>10140.672</v>
      </c>
      <c r="BB401" s="82">
        <v>0</v>
      </c>
      <c r="BC401" s="73"/>
    </row>
    <row r="402" spans="1:55" x14ac:dyDescent="0.25">
      <c r="A402" s="72"/>
      <c r="B402" s="77" t="s">
        <v>33</v>
      </c>
      <c r="C402" s="77">
        <v>2013</v>
      </c>
      <c r="D402" s="77">
        <v>2014</v>
      </c>
      <c r="E402" s="77">
        <v>2015</v>
      </c>
      <c r="F402" s="77">
        <v>2016</v>
      </c>
      <c r="G402" s="77">
        <v>2017</v>
      </c>
      <c r="H402" s="77">
        <v>2018</v>
      </c>
      <c r="I402" s="77">
        <v>2019</v>
      </c>
      <c r="J402" s="77">
        <v>2020</v>
      </c>
      <c r="K402" s="77">
        <v>2021</v>
      </c>
      <c r="L402" s="77">
        <v>2022</v>
      </c>
      <c r="M402" s="77">
        <v>2023</v>
      </c>
      <c r="N402" s="77">
        <v>2024</v>
      </c>
      <c r="O402" s="73"/>
      <c r="P402" s="77" t="s">
        <v>33</v>
      </c>
      <c r="Q402" s="77">
        <v>2013</v>
      </c>
      <c r="R402" s="77">
        <v>2014</v>
      </c>
      <c r="S402" s="77">
        <v>2015</v>
      </c>
      <c r="T402" s="77">
        <v>2016</v>
      </c>
      <c r="U402" s="77">
        <v>2017</v>
      </c>
      <c r="V402" s="77">
        <v>2018</v>
      </c>
      <c r="W402" s="77">
        <v>2019</v>
      </c>
      <c r="X402" s="77">
        <v>2020</v>
      </c>
      <c r="Y402" s="77">
        <v>2021</v>
      </c>
      <c r="Z402" s="77">
        <v>2022</v>
      </c>
      <c r="AA402" s="77">
        <v>2023</v>
      </c>
      <c r="AB402" s="77">
        <v>2024</v>
      </c>
      <c r="AC402" s="73"/>
      <c r="AD402" s="77" t="s">
        <v>33</v>
      </c>
      <c r="AE402" s="77">
        <v>2013</v>
      </c>
      <c r="AF402" s="77">
        <v>2014</v>
      </c>
      <c r="AG402" s="77">
        <v>2015</v>
      </c>
      <c r="AH402" s="77">
        <v>2016</v>
      </c>
      <c r="AI402" s="77">
        <v>2017</v>
      </c>
      <c r="AJ402" s="77">
        <v>2018</v>
      </c>
      <c r="AK402" s="77">
        <v>2019</v>
      </c>
      <c r="AL402" s="77">
        <v>2020</v>
      </c>
      <c r="AM402" s="77">
        <v>2021</v>
      </c>
      <c r="AN402" s="77">
        <v>2022</v>
      </c>
      <c r="AO402" s="77">
        <v>2023</v>
      </c>
      <c r="AP402" s="77">
        <v>2024</v>
      </c>
      <c r="AQ402" s="73"/>
      <c r="AR402" s="81" t="s">
        <v>104</v>
      </c>
      <c r="AS402" s="82">
        <v>879.79504203246086</v>
      </c>
      <c r="AT402" s="82">
        <v>1416.1103188593756</v>
      </c>
      <c r="AU402" s="82">
        <v>-354.16487464251384</v>
      </c>
      <c r="AV402" s="82">
        <v>2058.0699216799017</v>
      </c>
      <c r="AW402" s="82">
        <v>1393.071308823048</v>
      </c>
      <c r="AX402" s="82">
        <v>245.09778470092792</v>
      </c>
      <c r="AY402" s="82">
        <v>212.04420710399995</v>
      </c>
      <c r="AZ402" s="82">
        <v>212.44723199999999</v>
      </c>
      <c r="BA402" s="82">
        <v>203.77600000000001</v>
      </c>
      <c r="BB402" s="82">
        <v>0</v>
      </c>
      <c r="BC402" s="73"/>
    </row>
    <row r="403" spans="1:55" x14ac:dyDescent="0.25">
      <c r="A403" s="72"/>
      <c r="B403" s="79" t="s">
        <v>9</v>
      </c>
      <c r="C403" s="80">
        <v>731171.9795173984</v>
      </c>
      <c r="D403" s="80">
        <v>718524.03709452495</v>
      </c>
      <c r="E403" s="80">
        <v>718896.18830238329</v>
      </c>
      <c r="F403" s="80">
        <v>777734.45362349297</v>
      </c>
      <c r="G403" s="80">
        <v>765151.8868233792</v>
      </c>
      <c r="H403" s="80">
        <v>754911.62224611291</v>
      </c>
      <c r="I403" s="80">
        <v>784462.92177116172</v>
      </c>
      <c r="J403" s="80">
        <v>825591.41673607915</v>
      </c>
      <c r="K403" s="80">
        <v>981967.42653123382</v>
      </c>
      <c r="L403" s="80">
        <v>931327.98899400013</v>
      </c>
      <c r="M403" s="80">
        <v>959367.31599999999</v>
      </c>
      <c r="N403" s="80">
        <v>0</v>
      </c>
      <c r="O403" s="73"/>
      <c r="P403" s="79" t="s">
        <v>9</v>
      </c>
      <c r="Q403" s="80">
        <v>749220.63841165463</v>
      </c>
      <c r="R403" s="80">
        <v>749974.82518769661</v>
      </c>
      <c r="S403" s="80">
        <v>723254.70609341888</v>
      </c>
      <c r="T403" s="80">
        <v>789937.49298325344</v>
      </c>
      <c r="U403" s="80">
        <v>791055.91725453129</v>
      </c>
      <c r="V403" s="80">
        <v>796994.11921408586</v>
      </c>
      <c r="W403" s="80">
        <v>775663.84164609294</v>
      </c>
      <c r="X403" s="80">
        <v>799861.35814895597</v>
      </c>
      <c r="Y403" s="80">
        <v>981913.3644316881</v>
      </c>
      <c r="Z403" s="80">
        <v>1019024.40016</v>
      </c>
      <c r="AA403" s="80">
        <v>954693.946</v>
      </c>
      <c r="AB403" s="80">
        <v>1004816</v>
      </c>
      <c r="AC403" s="73"/>
      <c r="AD403" s="79" t="s">
        <v>9</v>
      </c>
      <c r="AE403" s="80">
        <v>6583</v>
      </c>
      <c r="AF403" s="80">
        <v>6348</v>
      </c>
      <c r="AG403" s="80">
        <v>6307</v>
      </c>
      <c r="AH403" s="80">
        <v>6437</v>
      </c>
      <c r="AI403" s="80">
        <v>6343</v>
      </c>
      <c r="AJ403" s="80">
        <v>6235</v>
      </c>
      <c r="AK403" s="80">
        <v>6284</v>
      </c>
      <c r="AL403" s="80">
        <v>6662</v>
      </c>
      <c r="AM403" s="80">
        <v>6515</v>
      </c>
      <c r="AN403" s="80">
        <v>6526</v>
      </c>
      <c r="AO403" s="80">
        <v>6743</v>
      </c>
      <c r="AP403" s="80">
        <v>0</v>
      </c>
      <c r="AQ403" s="73"/>
      <c r="AR403" s="81" t="s">
        <v>105</v>
      </c>
      <c r="AS403" s="82">
        <v>0</v>
      </c>
      <c r="AT403" s="82">
        <v>741.44864816378174</v>
      </c>
      <c r="AU403" s="82">
        <v>2335.694932768984</v>
      </c>
      <c r="AV403" s="82">
        <v>12.158307807990825</v>
      </c>
      <c r="AW403" s="82">
        <v>881.84247952883084</v>
      </c>
      <c r="AX403" s="82">
        <v>4721.3573263441904</v>
      </c>
      <c r="AY403" s="82">
        <v>1952.7056087039998</v>
      </c>
      <c r="AZ403" s="82">
        <v>2024.4971519999999</v>
      </c>
      <c r="BA403" s="82">
        <v>1967.104</v>
      </c>
      <c r="BB403" s="82">
        <v>0</v>
      </c>
      <c r="BC403" s="73"/>
    </row>
    <row r="404" spans="1:55" x14ac:dyDescent="0.25">
      <c r="A404" s="72"/>
      <c r="B404" s="74" t="s">
        <v>10</v>
      </c>
      <c r="C404" s="83">
        <v>498634.51400008064</v>
      </c>
      <c r="D404" s="83">
        <v>485308.91807589057</v>
      </c>
      <c r="E404" s="83">
        <v>514531.97108649102</v>
      </c>
      <c r="F404" s="83">
        <v>574963.48702419747</v>
      </c>
      <c r="G404" s="83">
        <v>562122.40769480891</v>
      </c>
      <c r="H404" s="83">
        <v>531327.57167592284</v>
      </c>
      <c r="I404" s="83">
        <v>542832.34821562213</v>
      </c>
      <c r="J404" s="83">
        <v>556577.60067030636</v>
      </c>
      <c r="K404" s="83">
        <v>692500.18932333193</v>
      </c>
      <c r="L404" s="83">
        <v>648052.81785400014</v>
      </c>
      <c r="M404" s="83">
        <v>678892.17599999998</v>
      </c>
      <c r="N404" s="83">
        <v>0</v>
      </c>
      <c r="O404" s="73"/>
      <c r="P404" s="74" t="s">
        <v>10</v>
      </c>
      <c r="Q404" s="83">
        <v>505005.22517881019</v>
      </c>
      <c r="R404" s="83">
        <v>505453.29378932022</v>
      </c>
      <c r="S404" s="83">
        <v>501982.09317664761</v>
      </c>
      <c r="T404" s="83">
        <v>565844.78641807276</v>
      </c>
      <c r="U404" s="83">
        <v>601189.53979750804</v>
      </c>
      <c r="V404" s="83">
        <v>554338.87173114845</v>
      </c>
      <c r="W404" s="83">
        <v>534134.97206320369</v>
      </c>
      <c r="X404" s="83">
        <v>537467.7219996294</v>
      </c>
      <c r="Y404" s="83">
        <v>710326.33916751004</v>
      </c>
      <c r="Z404" s="83">
        <v>739168.30714999989</v>
      </c>
      <c r="AA404" s="83">
        <v>663452.86199999996</v>
      </c>
      <c r="AB404" s="83">
        <v>698614</v>
      </c>
      <c r="AC404" s="73"/>
      <c r="AD404" s="74" t="s">
        <v>10</v>
      </c>
      <c r="AE404" s="83">
        <v>6583</v>
      </c>
      <c r="AF404" s="83">
        <v>6348</v>
      </c>
      <c r="AG404" s="83">
        <v>6307</v>
      </c>
      <c r="AH404" s="83">
        <v>6437</v>
      </c>
      <c r="AI404" s="83">
        <v>6343</v>
      </c>
      <c r="AJ404" s="83">
        <v>6235</v>
      </c>
      <c r="AK404" s="83">
        <v>6284</v>
      </c>
      <c r="AL404" s="83">
        <v>6662</v>
      </c>
      <c r="AM404" s="83">
        <v>6515</v>
      </c>
      <c r="AN404" s="83">
        <v>6526</v>
      </c>
      <c r="AO404" s="83">
        <v>6743</v>
      </c>
      <c r="AP404" s="83">
        <v>0</v>
      </c>
      <c r="AQ404" s="73"/>
      <c r="AR404" s="81" t="s">
        <v>106</v>
      </c>
      <c r="AS404" s="82">
        <v>5147.7862736049519</v>
      </c>
      <c r="AT404" s="82">
        <v>9693.1675942388738</v>
      </c>
      <c r="AU404" s="82">
        <v>9517.6206185576866</v>
      </c>
      <c r="AV404" s="82">
        <v>8421.286108098373</v>
      </c>
      <c r="AW404" s="82">
        <v>5110.1082126466727</v>
      </c>
      <c r="AX404" s="82">
        <v>1694.1846872309759</v>
      </c>
      <c r="AY404" s="82">
        <v>1938.9913067519997</v>
      </c>
      <c r="AZ404" s="82">
        <v>864.36863999999991</v>
      </c>
      <c r="BA404" s="82">
        <v>1054.72</v>
      </c>
      <c r="BB404" s="82">
        <v>0</v>
      </c>
      <c r="BC404" s="73"/>
    </row>
    <row r="405" spans="1:55" x14ac:dyDescent="0.25">
      <c r="A405" s="72"/>
      <c r="B405" s="79" t="s">
        <v>11</v>
      </c>
      <c r="C405" s="84">
        <v>232537.46551731782</v>
      </c>
      <c r="D405" s="84">
        <v>233215.11901863437</v>
      </c>
      <c r="E405" s="84">
        <v>204364.21721589228</v>
      </c>
      <c r="F405" s="84">
        <v>202770.9665992955</v>
      </c>
      <c r="G405" s="84">
        <v>203029.4791285703</v>
      </c>
      <c r="H405" s="84">
        <v>223584.05057019004</v>
      </c>
      <c r="I405" s="84">
        <v>241630.57355553954</v>
      </c>
      <c r="J405" s="84">
        <v>269013.81606577279</v>
      </c>
      <c r="K405" s="84">
        <v>289467.23720790196</v>
      </c>
      <c r="L405" s="84">
        <v>283275.17113999999</v>
      </c>
      <c r="M405" s="84">
        <v>280475.14</v>
      </c>
      <c r="N405" s="84">
        <v>0</v>
      </c>
      <c r="O405" s="73"/>
      <c r="P405" s="79" t="s">
        <v>11</v>
      </c>
      <c r="Q405" s="84">
        <v>244215.4132328445</v>
      </c>
      <c r="R405" s="84">
        <v>244521.53139837633</v>
      </c>
      <c r="S405" s="84">
        <v>221272.61291677121</v>
      </c>
      <c r="T405" s="84">
        <v>224092.70656518074</v>
      </c>
      <c r="U405" s="84">
        <v>189866.37745702331</v>
      </c>
      <c r="V405" s="84">
        <v>242655.24748293747</v>
      </c>
      <c r="W405" s="84">
        <v>241528.86958288922</v>
      </c>
      <c r="X405" s="84">
        <v>262393.63614932663</v>
      </c>
      <c r="Y405" s="84">
        <v>271587.025264178</v>
      </c>
      <c r="Z405" s="84">
        <v>279856.09301000001</v>
      </c>
      <c r="AA405" s="84">
        <v>291241.08400000003</v>
      </c>
      <c r="AB405" s="84">
        <v>306202</v>
      </c>
      <c r="AC405" s="73"/>
      <c r="AD405" s="79" t="s">
        <v>11</v>
      </c>
      <c r="AE405" s="84">
        <v>6583</v>
      </c>
      <c r="AF405" s="84">
        <v>6348</v>
      </c>
      <c r="AG405" s="84">
        <v>6307</v>
      </c>
      <c r="AH405" s="84">
        <v>6437</v>
      </c>
      <c r="AI405" s="84">
        <v>6343</v>
      </c>
      <c r="AJ405" s="84">
        <v>6235</v>
      </c>
      <c r="AK405" s="84">
        <v>6284</v>
      </c>
      <c r="AL405" s="84">
        <v>6662</v>
      </c>
      <c r="AM405" s="84">
        <v>6515</v>
      </c>
      <c r="AN405" s="84">
        <v>6526</v>
      </c>
      <c r="AO405" s="84">
        <v>6743</v>
      </c>
      <c r="AP405" s="84">
        <v>0</v>
      </c>
      <c r="AQ405" s="73"/>
      <c r="AR405" s="81" t="s">
        <v>107</v>
      </c>
      <c r="AS405" s="82">
        <v>935.43425417680623</v>
      </c>
      <c r="AT405" s="82">
        <v>970.10914729215426</v>
      </c>
      <c r="AU405" s="82">
        <v>913.4315596001544</v>
      </c>
      <c r="AV405" s="82">
        <v>2576.455954584238</v>
      </c>
      <c r="AW405" s="82">
        <v>1167.4329982390329</v>
      </c>
      <c r="AX405" s="82">
        <v>0</v>
      </c>
      <c r="AY405" s="82">
        <v>26.373657599999991</v>
      </c>
      <c r="AZ405" s="82">
        <v>51.028992000000002</v>
      </c>
      <c r="BA405" s="82">
        <v>0</v>
      </c>
      <c r="BB405" s="82">
        <v>0</v>
      </c>
      <c r="BC405" s="73"/>
    </row>
    <row r="406" spans="1:55" x14ac:dyDescent="0.25">
      <c r="A406" s="72"/>
      <c r="B406" s="74" t="s">
        <v>0</v>
      </c>
      <c r="C406" s="83">
        <v>106669.83541911222</v>
      </c>
      <c r="D406" s="83">
        <v>97947.789099985472</v>
      </c>
      <c r="E406" s="83">
        <v>91249.908999154519</v>
      </c>
      <c r="F406" s="83">
        <v>103028.80952907432</v>
      </c>
      <c r="G406" s="83">
        <v>92959.436130155998</v>
      </c>
      <c r="H406" s="83">
        <v>94161.243985960537</v>
      </c>
      <c r="I406" s="83">
        <v>94932.854875702731</v>
      </c>
      <c r="J406" s="83">
        <v>90549.47441987996</v>
      </c>
      <c r="K406" s="83">
        <v>82505.383756120005</v>
      </c>
      <c r="L406" s="83">
        <v>66501.337161999996</v>
      </c>
      <c r="M406" s="83">
        <v>54292.368000000002</v>
      </c>
      <c r="N406" s="83">
        <v>0</v>
      </c>
      <c r="O406" s="73"/>
      <c r="P406" s="74" t="s">
        <v>0</v>
      </c>
      <c r="Q406" s="83">
        <v>106269.93741743009</v>
      </c>
      <c r="R406" s="83">
        <v>86393.495118872932</v>
      </c>
      <c r="S406" s="83">
        <v>91025.654069526398</v>
      </c>
      <c r="T406" s="83">
        <v>111831.34620785298</v>
      </c>
      <c r="U406" s="83">
        <v>112554.19605085655</v>
      </c>
      <c r="V406" s="83">
        <v>90965.520794685843</v>
      </c>
      <c r="W406" s="83">
        <v>94504.086019673574</v>
      </c>
      <c r="X406" s="83">
        <v>85573.118838619135</v>
      </c>
      <c r="Y406" s="83">
        <v>86846.901342109995</v>
      </c>
      <c r="Z406" s="83">
        <v>77446.66771400001</v>
      </c>
      <c r="AA406" s="83">
        <v>61121.635999999999</v>
      </c>
      <c r="AB406" s="83">
        <v>55761</v>
      </c>
      <c r="AC406" s="73"/>
      <c r="AD406" s="74" t="s">
        <v>0</v>
      </c>
      <c r="AE406" s="83">
        <v>1018</v>
      </c>
      <c r="AF406" s="83">
        <v>1050</v>
      </c>
      <c r="AG406" s="83">
        <v>1012</v>
      </c>
      <c r="AH406" s="83">
        <v>926</v>
      </c>
      <c r="AI406" s="83">
        <v>800</v>
      </c>
      <c r="AJ406" s="83">
        <v>814</v>
      </c>
      <c r="AK406" s="83">
        <v>816</v>
      </c>
      <c r="AL406" s="83">
        <v>794</v>
      </c>
      <c r="AM406" s="83">
        <v>715</v>
      </c>
      <c r="AN406" s="83">
        <v>600</v>
      </c>
      <c r="AO406" s="83">
        <v>504</v>
      </c>
      <c r="AP406" s="83">
        <v>0</v>
      </c>
      <c r="AQ406" s="73"/>
      <c r="AR406" s="81" t="s">
        <v>108</v>
      </c>
      <c r="AS406" s="82">
        <v>5072.4415071594849</v>
      </c>
      <c r="AT406" s="82">
        <v>7380.5270015692477</v>
      </c>
      <c r="AU406" s="82">
        <v>7033.9833963810661</v>
      </c>
      <c r="AV406" s="82">
        <v>3142.3699180107201</v>
      </c>
      <c r="AW406" s="82">
        <v>324.83196402916144</v>
      </c>
      <c r="AX406" s="82">
        <v>15.049863972863996</v>
      </c>
      <c r="AY406" s="82">
        <v>77.011080191999994</v>
      </c>
      <c r="AZ406" s="82">
        <v>73.939967999999993</v>
      </c>
      <c r="BA406" s="82">
        <v>71.680000000000007</v>
      </c>
      <c r="BB406" s="82">
        <v>0</v>
      </c>
      <c r="BC406" s="73"/>
    </row>
    <row r="407" spans="1:55" x14ac:dyDescent="0.25">
      <c r="A407" s="72"/>
      <c r="B407" s="74" t="s">
        <v>158</v>
      </c>
      <c r="C407" s="83">
        <v>165405.47231520951</v>
      </c>
      <c r="D407" s="83">
        <v>130696.60793371487</v>
      </c>
      <c r="E407" s="83">
        <v>115795.87381216085</v>
      </c>
      <c r="F407" s="83">
        <v>114375.96168916168</v>
      </c>
      <c r="G407" s="83">
        <v>105221.6509628261</v>
      </c>
      <c r="H407" s="83">
        <v>96264.147872164758</v>
      </c>
      <c r="I407" s="83">
        <v>99275.425849565974</v>
      </c>
      <c r="J407" s="83">
        <v>131672.01234493704</v>
      </c>
      <c r="K407" s="83">
        <v>108178.26119154599</v>
      </c>
      <c r="L407" s="83">
        <v>65812.170866</v>
      </c>
      <c r="M407" s="83">
        <v>72768.070000000007</v>
      </c>
      <c r="N407" s="83">
        <v>0</v>
      </c>
      <c r="O407" s="73"/>
      <c r="P407" s="74" t="s">
        <v>158</v>
      </c>
      <c r="Q407" s="83">
        <v>200569.71562381549</v>
      </c>
      <c r="R407" s="83">
        <v>175384.409297957</v>
      </c>
      <c r="S407" s="83">
        <v>168245.35919867369</v>
      </c>
      <c r="T407" s="83">
        <v>143657.73468688538</v>
      </c>
      <c r="U407" s="83">
        <v>140749.43332078951</v>
      </c>
      <c r="V407" s="83">
        <v>102280.58443785396</v>
      </c>
      <c r="W407" s="83">
        <v>95609.737976420758</v>
      </c>
      <c r="X407" s="83">
        <v>95296.928865046735</v>
      </c>
      <c r="Y407" s="83">
        <v>117454.87615037798</v>
      </c>
      <c r="Z407" s="83">
        <v>100368.93799399999</v>
      </c>
      <c r="AA407" s="83">
        <v>70239.135999999999</v>
      </c>
      <c r="AB407" s="83">
        <v>77356</v>
      </c>
      <c r="AC407" s="73"/>
      <c r="AD407" s="74" t="s">
        <v>158</v>
      </c>
      <c r="AE407" s="83">
        <v>1060</v>
      </c>
      <c r="AF407" s="83">
        <v>849</v>
      </c>
      <c r="AG407" s="83">
        <v>787</v>
      </c>
      <c r="AH407" s="83">
        <v>754</v>
      </c>
      <c r="AI407" s="83">
        <v>665</v>
      </c>
      <c r="AJ407" s="83">
        <v>632</v>
      </c>
      <c r="AK407" s="83">
        <v>651</v>
      </c>
      <c r="AL407" s="83">
        <v>873</v>
      </c>
      <c r="AM407" s="83">
        <v>679</v>
      </c>
      <c r="AN407" s="83">
        <v>407</v>
      </c>
      <c r="AO407" s="83">
        <v>485</v>
      </c>
      <c r="AP407" s="83">
        <v>0</v>
      </c>
      <c r="AQ407" s="73"/>
      <c r="AR407" s="81" t="s">
        <v>109</v>
      </c>
      <c r="AS407" s="82">
        <v>47442.860705331477</v>
      </c>
      <c r="AT407" s="82">
        <v>33563.286134436836</v>
      </c>
      <c r="AU407" s="82">
        <v>1007.5766528595569</v>
      </c>
      <c r="AV407" s="82">
        <v>9857.0717301511104</v>
      </c>
      <c r="AW407" s="82">
        <v>13193.845948352247</v>
      </c>
      <c r="AX407" s="82">
        <v>0</v>
      </c>
      <c r="AY407" s="82">
        <v>0</v>
      </c>
      <c r="AZ407" s="82">
        <v>0</v>
      </c>
      <c r="BA407" s="82">
        <v>0</v>
      </c>
      <c r="BB407" s="82">
        <v>0</v>
      </c>
      <c r="BC407" s="73"/>
    </row>
    <row r="408" spans="1:55" x14ac:dyDescent="0.25">
      <c r="A408" s="72"/>
      <c r="B408" s="74" t="s">
        <v>159</v>
      </c>
      <c r="C408" s="83">
        <v>6502.4879259588151</v>
      </c>
      <c r="D408" s="83">
        <v>8615.7523188666582</v>
      </c>
      <c r="E408" s="83">
        <v>10429.466915804409</v>
      </c>
      <c r="F408" s="83">
        <v>16665.703997113975</v>
      </c>
      <c r="G408" s="83">
        <v>17582.724343443937</v>
      </c>
      <c r="H408" s="83">
        <v>13855.013853920917</v>
      </c>
      <c r="I408" s="83">
        <v>9917.1377940502916</v>
      </c>
      <c r="J408" s="83">
        <v>7913.9201611347517</v>
      </c>
      <c r="K408" s="83">
        <v>6949.738062045999</v>
      </c>
      <c r="L408" s="83">
        <v>5010.3673879999997</v>
      </c>
      <c r="M408" s="83">
        <v>3827.2660000000001</v>
      </c>
      <c r="N408" s="83">
        <v>0</v>
      </c>
      <c r="O408" s="73"/>
      <c r="P408" s="74" t="s">
        <v>159</v>
      </c>
      <c r="Q408" s="83">
        <v>8265.0801352191502</v>
      </c>
      <c r="R408" s="83">
        <v>8297.9553940332644</v>
      </c>
      <c r="S408" s="83">
        <v>9390.5915009653872</v>
      </c>
      <c r="T408" s="83">
        <v>17081.734434540129</v>
      </c>
      <c r="U408" s="83">
        <v>17645.508428841618</v>
      </c>
      <c r="V408" s="83">
        <v>16679.506397032448</v>
      </c>
      <c r="W408" s="83">
        <v>14591.861708384138</v>
      </c>
      <c r="X408" s="83">
        <v>8816.059932799626</v>
      </c>
      <c r="Y408" s="83">
        <v>6958.5645272779993</v>
      </c>
      <c r="Z408" s="83">
        <v>7099.2689559999999</v>
      </c>
      <c r="AA408" s="83">
        <v>6023.8020000000006</v>
      </c>
      <c r="AB408" s="83">
        <v>5209</v>
      </c>
      <c r="AC408" s="73"/>
      <c r="AD408" s="74" t="s">
        <v>159</v>
      </c>
      <c r="AE408" s="83">
        <v>0</v>
      </c>
      <c r="AF408" s="83">
        <v>0</v>
      </c>
      <c r="AG408" s="83">
        <v>0</v>
      </c>
      <c r="AH408" s="83">
        <v>0</v>
      </c>
      <c r="AI408" s="83">
        <v>0</v>
      </c>
      <c r="AJ408" s="83">
        <v>0</v>
      </c>
      <c r="AK408" s="83">
        <v>0</v>
      </c>
      <c r="AL408" s="83">
        <v>0</v>
      </c>
      <c r="AM408" s="83">
        <v>0</v>
      </c>
      <c r="AN408" s="83">
        <v>0</v>
      </c>
      <c r="AO408" s="83">
        <v>0</v>
      </c>
      <c r="AP408" s="83">
        <v>0</v>
      </c>
      <c r="AQ408" s="73"/>
      <c r="AR408" s="81" t="s">
        <v>110</v>
      </c>
      <c r="AS408" s="82">
        <v>22626.612938700437</v>
      </c>
      <c r="AT408" s="82">
        <v>19268.608990906712</v>
      </c>
      <c r="AU408" s="82">
        <v>22938.900282621304</v>
      </c>
      <c r="AV408" s="82">
        <v>17402.959676074141</v>
      </c>
      <c r="AW408" s="82">
        <v>14647.959505449227</v>
      </c>
      <c r="AX408" s="82">
        <v>13305.154742295548</v>
      </c>
      <c r="AY408" s="82">
        <v>9124.2305832959992</v>
      </c>
      <c r="AZ408" s="82">
        <v>10949.363712</v>
      </c>
      <c r="BA408" s="82">
        <v>10662.912</v>
      </c>
      <c r="BB408" s="82">
        <v>0</v>
      </c>
      <c r="BC408" s="73"/>
    </row>
    <row r="409" spans="1:55" x14ac:dyDescent="0.25">
      <c r="A409" s="72"/>
      <c r="B409" s="74" t="s">
        <v>1</v>
      </c>
      <c r="C409" s="83">
        <v>17628.737835065502</v>
      </c>
      <c r="D409" s="83">
        <v>16683.289515360528</v>
      </c>
      <c r="E409" s="83">
        <v>14988.018886945334</v>
      </c>
      <c r="F409" s="83">
        <v>17899.271453960075</v>
      </c>
      <c r="G409" s="83">
        <v>20443.346320709756</v>
      </c>
      <c r="H409" s="83">
        <v>25154.495693845864</v>
      </c>
      <c r="I409" s="83">
        <v>30314.644151430777</v>
      </c>
      <c r="J409" s="83">
        <v>39623.459896519431</v>
      </c>
      <c r="K409" s="83">
        <v>33691.721098697992</v>
      </c>
      <c r="L409" s="83">
        <v>25259.442935999999</v>
      </c>
      <c r="M409" s="83">
        <v>27653.638000000003</v>
      </c>
      <c r="N409" s="83">
        <v>0</v>
      </c>
      <c r="O409" s="73"/>
      <c r="P409" s="74" t="s">
        <v>1</v>
      </c>
      <c r="Q409" s="83">
        <v>24853.870420925181</v>
      </c>
      <c r="R409" s="83">
        <v>23817.923040081339</v>
      </c>
      <c r="S409" s="83">
        <v>17419.648255507393</v>
      </c>
      <c r="T409" s="83">
        <v>17786.921630119657</v>
      </c>
      <c r="U409" s="83">
        <v>17765.30470435652</v>
      </c>
      <c r="V409" s="83">
        <v>25637.589735441452</v>
      </c>
      <c r="W409" s="83">
        <v>25495.739563109521</v>
      </c>
      <c r="X409" s="83">
        <v>32861.899866603359</v>
      </c>
      <c r="Y409" s="83">
        <v>39583.386641057994</v>
      </c>
      <c r="Z409" s="83">
        <v>32179.999513999999</v>
      </c>
      <c r="AA409" s="83">
        <v>26114.603999999999</v>
      </c>
      <c r="AB409" s="83">
        <v>29007</v>
      </c>
      <c r="AC409" s="73"/>
      <c r="AD409" s="74" t="s">
        <v>1</v>
      </c>
      <c r="AE409" s="83">
        <v>111</v>
      </c>
      <c r="AF409" s="83">
        <v>103</v>
      </c>
      <c r="AG409" s="83">
        <v>93</v>
      </c>
      <c r="AH409" s="83">
        <v>110</v>
      </c>
      <c r="AI409" s="83">
        <v>126</v>
      </c>
      <c r="AJ409" s="83">
        <v>159</v>
      </c>
      <c r="AK409" s="83">
        <v>189</v>
      </c>
      <c r="AL409" s="83">
        <v>242</v>
      </c>
      <c r="AM409" s="83">
        <v>203</v>
      </c>
      <c r="AN409" s="83">
        <v>153</v>
      </c>
      <c r="AO409" s="83">
        <v>173</v>
      </c>
      <c r="AP409" s="83">
        <v>0</v>
      </c>
      <c r="AQ409" s="73"/>
      <c r="AR409" s="73"/>
      <c r="AS409" s="73"/>
      <c r="AT409" s="73"/>
      <c r="AU409" s="73"/>
      <c r="AV409" s="73"/>
      <c r="AW409" s="73"/>
      <c r="AX409" s="73"/>
      <c r="AY409" s="73"/>
      <c r="AZ409" s="73"/>
      <c r="BA409" s="73"/>
      <c r="BB409" s="73"/>
      <c r="BC409" s="73"/>
    </row>
    <row r="410" spans="1:55" x14ac:dyDescent="0.25">
      <c r="A410" s="72"/>
      <c r="B410" s="74" t="s">
        <v>2</v>
      </c>
      <c r="C410" s="83">
        <v>310943.06581738539</v>
      </c>
      <c r="D410" s="83">
        <v>298223.10258928651</v>
      </c>
      <c r="E410" s="83">
        <v>287858.1310261063</v>
      </c>
      <c r="F410" s="83">
        <v>279507.39668058808</v>
      </c>
      <c r="G410" s="83">
        <v>267649.85178190679</v>
      </c>
      <c r="H410" s="83">
        <v>264909.26027233299</v>
      </c>
      <c r="I410" s="83">
        <v>270197.55584979546</v>
      </c>
      <c r="J410" s="83">
        <v>285514.89502361312</v>
      </c>
      <c r="K410" s="83">
        <v>302372.63268523995</v>
      </c>
      <c r="L410" s="83">
        <v>320836.87453999999</v>
      </c>
      <c r="M410" s="83">
        <v>359527.51199999999</v>
      </c>
      <c r="N410" s="83">
        <v>0</v>
      </c>
      <c r="O410" s="73"/>
      <c r="P410" s="74" t="s">
        <v>2</v>
      </c>
      <c r="Q410" s="83">
        <v>311822.82890667516</v>
      </c>
      <c r="R410" s="83">
        <v>316667.66585777228</v>
      </c>
      <c r="S410" s="83">
        <v>300196.10780570115</v>
      </c>
      <c r="T410" s="83">
        <v>279158.10395903292</v>
      </c>
      <c r="U410" s="83">
        <v>264187.89255144185</v>
      </c>
      <c r="V410" s="83">
        <v>264383.6651181599</v>
      </c>
      <c r="W410" s="83">
        <v>262973.65816341626</v>
      </c>
      <c r="X410" s="83">
        <v>279115.76179251267</v>
      </c>
      <c r="Y410" s="83">
        <v>298364.31416175794</v>
      </c>
      <c r="Z410" s="83">
        <v>334646.95380999998</v>
      </c>
      <c r="AA410" s="83">
        <v>336686.87199999997</v>
      </c>
      <c r="AB410" s="83">
        <v>355829</v>
      </c>
      <c r="AC410" s="73"/>
      <c r="AD410" s="74" t="s">
        <v>2</v>
      </c>
      <c r="AE410" s="83">
        <v>2816</v>
      </c>
      <c r="AF410" s="83">
        <v>2669</v>
      </c>
      <c r="AG410" s="83">
        <v>2499</v>
      </c>
      <c r="AH410" s="83">
        <v>2378</v>
      </c>
      <c r="AI410" s="83">
        <v>2313</v>
      </c>
      <c r="AJ410" s="83">
        <v>2259</v>
      </c>
      <c r="AK410" s="83">
        <v>2242</v>
      </c>
      <c r="AL410" s="83">
        <v>2315</v>
      </c>
      <c r="AM410" s="83">
        <v>2405</v>
      </c>
      <c r="AN410" s="83">
        <v>2548</v>
      </c>
      <c r="AO410" s="83">
        <v>2689</v>
      </c>
      <c r="AP410" s="83">
        <v>0</v>
      </c>
      <c r="AQ410" s="73"/>
      <c r="AR410" s="73"/>
      <c r="AS410" s="73"/>
      <c r="AT410" s="73"/>
      <c r="AU410" s="73"/>
      <c r="AV410" s="73"/>
      <c r="AW410" s="73"/>
      <c r="AX410" s="73"/>
      <c r="AY410" s="73"/>
      <c r="AZ410" s="73"/>
      <c r="BA410" s="73"/>
      <c r="BB410" s="73"/>
      <c r="BC410" s="73"/>
    </row>
    <row r="411" spans="1:55" x14ac:dyDescent="0.25">
      <c r="A411" s="72"/>
      <c r="B411" s="74" t="s">
        <v>156</v>
      </c>
      <c r="C411" s="83">
        <v>0</v>
      </c>
      <c r="D411" s="83">
        <v>0</v>
      </c>
      <c r="E411" s="83">
        <v>0</v>
      </c>
      <c r="F411" s="83">
        <v>0</v>
      </c>
      <c r="G411" s="83">
        <v>0</v>
      </c>
      <c r="H411" s="83">
        <v>0</v>
      </c>
      <c r="I411" s="83">
        <v>0</v>
      </c>
      <c r="J411" s="83">
        <v>5659.6927963651915</v>
      </c>
      <c r="K411" s="83">
        <v>23604.174646676001</v>
      </c>
      <c r="L411" s="83">
        <v>34666.990929999993</v>
      </c>
      <c r="M411" s="83">
        <v>46680.558000000005</v>
      </c>
      <c r="N411" s="83">
        <v>0</v>
      </c>
      <c r="O411" s="73"/>
      <c r="P411" s="74" t="s">
        <v>156</v>
      </c>
      <c r="Q411" s="83">
        <v>0</v>
      </c>
      <c r="R411" s="83">
        <v>0</v>
      </c>
      <c r="S411" s="83">
        <v>0</v>
      </c>
      <c r="T411" s="83">
        <v>0</v>
      </c>
      <c r="U411" s="83">
        <v>0</v>
      </c>
      <c r="V411" s="83">
        <v>0</v>
      </c>
      <c r="W411" s="83">
        <v>0</v>
      </c>
      <c r="X411" s="83">
        <v>0</v>
      </c>
      <c r="Y411" s="83">
        <v>28249.101975015998</v>
      </c>
      <c r="Z411" s="83">
        <v>33440.617365999999</v>
      </c>
      <c r="AA411" s="83">
        <v>39526.186000000002</v>
      </c>
      <c r="AB411" s="83">
        <v>54191</v>
      </c>
      <c r="AC411" s="73"/>
      <c r="AD411" s="74" t="s">
        <v>156</v>
      </c>
      <c r="AE411" s="83">
        <v>0</v>
      </c>
      <c r="AF411" s="83">
        <v>0</v>
      </c>
      <c r="AG411" s="83">
        <v>0</v>
      </c>
      <c r="AH411" s="83">
        <v>0</v>
      </c>
      <c r="AI411" s="83">
        <v>0</v>
      </c>
      <c r="AJ411" s="83">
        <v>0</v>
      </c>
      <c r="AK411" s="83">
        <v>0</v>
      </c>
      <c r="AL411" s="83">
        <v>38</v>
      </c>
      <c r="AM411" s="83">
        <v>144</v>
      </c>
      <c r="AN411" s="83">
        <v>215</v>
      </c>
      <c r="AO411" s="83">
        <v>286</v>
      </c>
      <c r="AP411" s="83">
        <v>0</v>
      </c>
      <c r="AQ411" s="73"/>
      <c r="AR411" s="73"/>
      <c r="AS411" s="73"/>
      <c r="AT411" s="73"/>
      <c r="AU411" s="73"/>
      <c r="AV411" s="73"/>
      <c r="AW411" s="73"/>
      <c r="AX411" s="73"/>
      <c r="AY411" s="73"/>
      <c r="AZ411" s="73"/>
      <c r="BA411" s="73"/>
      <c r="BB411" s="73"/>
      <c r="BC411" s="73"/>
    </row>
    <row r="412" spans="1:55" x14ac:dyDescent="0.25">
      <c r="A412" s="72"/>
      <c r="B412" s="74" t="s">
        <v>3</v>
      </c>
      <c r="C412" s="83">
        <v>380.06266033750808</v>
      </c>
      <c r="D412" s="83">
        <v>9728.5352209094908</v>
      </c>
      <c r="E412" s="83">
        <v>35702.480207580709</v>
      </c>
      <c r="F412" s="83">
        <v>50819.090189695729</v>
      </c>
      <c r="G412" s="83">
        <v>52634.973206566014</v>
      </c>
      <c r="H412" s="83">
        <v>48811.742890980975</v>
      </c>
      <c r="I412" s="83">
        <v>43915.07792631389</v>
      </c>
      <c r="J412" s="83">
        <v>39042.230541143304</v>
      </c>
      <c r="K412" s="83">
        <v>38125.916569624002</v>
      </c>
      <c r="L412" s="83">
        <v>29580.644027999995</v>
      </c>
      <c r="M412" s="83">
        <v>26802.324000000001</v>
      </c>
      <c r="N412" s="83">
        <v>0</v>
      </c>
      <c r="O412" s="73"/>
      <c r="P412" s="74" t="s">
        <v>3</v>
      </c>
      <c r="Q412" s="83">
        <v>0</v>
      </c>
      <c r="R412" s="83">
        <v>14304.317273384409</v>
      </c>
      <c r="S412" s="83">
        <v>18223.375489048423</v>
      </c>
      <c r="T412" s="83">
        <v>42116.780116586611</v>
      </c>
      <c r="U412" s="83">
        <v>54787.065589709782</v>
      </c>
      <c r="V412" s="83">
        <v>51764.145759223124</v>
      </c>
      <c r="W412" s="83">
        <v>42409.241703939515</v>
      </c>
      <c r="X412" s="83">
        <v>40230.496732925763</v>
      </c>
      <c r="Y412" s="83">
        <v>38042.065149920003</v>
      </c>
      <c r="Z412" s="83">
        <v>40214.565585999997</v>
      </c>
      <c r="AA412" s="83">
        <v>26216.719999999998</v>
      </c>
      <c r="AB412" s="83">
        <v>28827</v>
      </c>
      <c r="AC412" s="73"/>
      <c r="AD412" s="74" t="s">
        <v>3</v>
      </c>
      <c r="AE412" s="83">
        <v>3</v>
      </c>
      <c r="AF412" s="83">
        <v>78</v>
      </c>
      <c r="AG412" s="83">
        <v>286</v>
      </c>
      <c r="AH412" s="83">
        <v>352</v>
      </c>
      <c r="AI412" s="83">
        <v>366</v>
      </c>
      <c r="AJ412" s="83">
        <v>335</v>
      </c>
      <c r="AK412" s="83">
        <v>315</v>
      </c>
      <c r="AL412" s="83">
        <v>273</v>
      </c>
      <c r="AM412" s="83">
        <v>262</v>
      </c>
      <c r="AN412" s="83">
        <v>214</v>
      </c>
      <c r="AO412" s="83">
        <v>196</v>
      </c>
      <c r="AP412" s="83">
        <v>0</v>
      </c>
      <c r="AQ412" s="73"/>
      <c r="AR412" s="73"/>
      <c r="AS412" s="73"/>
      <c r="AT412" s="73"/>
      <c r="AU412" s="73"/>
      <c r="AV412" s="73"/>
      <c r="AW412" s="73"/>
      <c r="AX412" s="73"/>
      <c r="AY412" s="73"/>
      <c r="AZ412" s="73"/>
      <c r="BA412" s="73"/>
      <c r="BB412" s="73"/>
      <c r="BC412" s="73"/>
    </row>
    <row r="413" spans="1:55" x14ac:dyDescent="0.25">
      <c r="A413" s="72"/>
      <c r="B413" s="74" t="s">
        <v>4</v>
      </c>
      <c r="C413" s="83">
        <v>0</v>
      </c>
      <c r="D413" s="83">
        <v>1651.1864300372729</v>
      </c>
      <c r="E413" s="83">
        <v>22431.21344134352</v>
      </c>
      <c r="F413" s="83">
        <v>32918.738448967953</v>
      </c>
      <c r="G413" s="83">
        <v>42401.049492962818</v>
      </c>
      <c r="H413" s="83">
        <v>40430.593259967951</v>
      </c>
      <c r="I413" s="83">
        <v>40340.517727370054</v>
      </c>
      <c r="J413" s="83">
        <v>36801.467949085156</v>
      </c>
      <c r="K413" s="83">
        <v>30969.859882779991</v>
      </c>
      <c r="L413" s="83">
        <v>42774.326114000003</v>
      </c>
      <c r="M413" s="83">
        <v>38833.255999999994</v>
      </c>
      <c r="N413" s="83">
        <v>0</v>
      </c>
      <c r="O413" s="73"/>
      <c r="P413" s="74" t="s">
        <v>4</v>
      </c>
      <c r="Q413" s="83">
        <v>0</v>
      </c>
      <c r="R413" s="83">
        <v>0</v>
      </c>
      <c r="S413" s="83">
        <v>10633.639314421063</v>
      </c>
      <c r="T413" s="83">
        <v>16437.163329814663</v>
      </c>
      <c r="U413" s="83">
        <v>39937.981527361488</v>
      </c>
      <c r="V413" s="83">
        <v>45479.097510759639</v>
      </c>
      <c r="W413" s="83">
        <v>43259.91911430136</v>
      </c>
      <c r="X413" s="83">
        <v>39643.657055586547</v>
      </c>
      <c r="Y413" s="83">
        <v>38493.318184905991</v>
      </c>
      <c r="Z413" s="83">
        <v>41078.163723999998</v>
      </c>
      <c r="AA413" s="83">
        <v>38554</v>
      </c>
      <c r="AB413" s="83">
        <v>36656</v>
      </c>
      <c r="AC413" s="73"/>
      <c r="AD413" s="74" t="s">
        <v>4</v>
      </c>
      <c r="AE413" s="83">
        <v>0</v>
      </c>
      <c r="AF413" s="83">
        <v>15</v>
      </c>
      <c r="AG413" s="83">
        <v>152</v>
      </c>
      <c r="AH413" s="83">
        <v>249</v>
      </c>
      <c r="AI413" s="83">
        <v>313</v>
      </c>
      <c r="AJ413" s="83">
        <v>300</v>
      </c>
      <c r="AK413" s="83">
        <v>295</v>
      </c>
      <c r="AL413" s="83">
        <v>260</v>
      </c>
      <c r="AM413" s="83">
        <v>230</v>
      </c>
      <c r="AN413" s="83">
        <v>341</v>
      </c>
      <c r="AO413" s="83">
        <v>314</v>
      </c>
      <c r="AP413" s="83">
        <v>0</v>
      </c>
      <c r="AQ413" s="73"/>
      <c r="AR413" s="73"/>
      <c r="AS413" s="73"/>
      <c r="AT413" s="73"/>
      <c r="AU413" s="73"/>
      <c r="AV413" s="73"/>
      <c r="AW413" s="73"/>
      <c r="AX413" s="73"/>
      <c r="AY413" s="73"/>
      <c r="AZ413" s="73"/>
      <c r="BA413" s="73"/>
      <c r="BB413" s="73"/>
      <c r="BC413" s="73"/>
    </row>
    <row r="414" spans="1:55" x14ac:dyDescent="0.25">
      <c r="A414" s="72"/>
      <c r="B414" s="74" t="s">
        <v>6</v>
      </c>
      <c r="C414" s="83">
        <v>6575.0715094279485</v>
      </c>
      <c r="D414" s="83">
        <v>8098.5763912882758</v>
      </c>
      <c r="E414" s="83">
        <v>14773.440085895463</v>
      </c>
      <c r="F414" s="83">
        <v>24936.619554323042</v>
      </c>
      <c r="G414" s="83">
        <v>22923.847765933697</v>
      </c>
      <c r="H414" s="83">
        <v>17456.270916916557</v>
      </c>
      <c r="I414" s="83">
        <v>12967.685281745706</v>
      </c>
      <c r="J414" s="83">
        <v>11340.70481619012</v>
      </c>
      <c r="K414" s="83">
        <v>8872.804174467994</v>
      </c>
      <c r="L414" s="83">
        <v>10028.225714</v>
      </c>
      <c r="M414" s="83">
        <v>12753.037999999999</v>
      </c>
      <c r="N414" s="83">
        <v>0</v>
      </c>
      <c r="O414" s="73"/>
      <c r="P414" s="74" t="s">
        <v>6</v>
      </c>
      <c r="Q414" s="83">
        <v>6209.6507098936963</v>
      </c>
      <c r="R414" s="83">
        <v>7924.5594343892117</v>
      </c>
      <c r="S414" s="83">
        <v>7933.2083110781532</v>
      </c>
      <c r="T414" s="83">
        <v>28757.233756075631</v>
      </c>
      <c r="U414" s="83">
        <v>29116.266845401009</v>
      </c>
      <c r="V414" s="83">
        <v>20607.516199679943</v>
      </c>
      <c r="W414" s="83">
        <v>16547.047691877076</v>
      </c>
      <c r="X414" s="83">
        <v>11715.474323324537</v>
      </c>
      <c r="Y414" s="83">
        <v>9062.5731769559989</v>
      </c>
      <c r="Z414" s="83">
        <v>7227.6850359999999</v>
      </c>
      <c r="AA414" s="83">
        <v>13784.617999999999</v>
      </c>
      <c r="AB414" s="83">
        <v>9540</v>
      </c>
      <c r="AC414" s="73"/>
      <c r="AD414" s="74" t="s">
        <v>6</v>
      </c>
      <c r="AE414" s="83">
        <v>0</v>
      </c>
      <c r="AF414" s="83">
        <v>0</v>
      </c>
      <c r="AG414" s="83">
        <v>7</v>
      </c>
      <c r="AH414" s="83">
        <v>190</v>
      </c>
      <c r="AI414" s="83">
        <v>278</v>
      </c>
      <c r="AJ414" s="83">
        <v>210</v>
      </c>
      <c r="AK414" s="83">
        <v>148</v>
      </c>
      <c r="AL414" s="83">
        <v>134</v>
      </c>
      <c r="AM414" s="83">
        <v>109</v>
      </c>
      <c r="AN414" s="83">
        <v>145</v>
      </c>
      <c r="AO414" s="83">
        <v>162</v>
      </c>
      <c r="AP414" s="83">
        <v>0</v>
      </c>
      <c r="AQ414" s="73"/>
      <c r="AR414" s="73"/>
      <c r="AS414" s="73"/>
      <c r="AT414" s="73"/>
      <c r="AU414" s="73"/>
      <c r="AV414" s="73"/>
      <c r="AW414" s="73"/>
      <c r="AX414" s="73"/>
      <c r="AY414" s="73"/>
      <c r="AZ414" s="73"/>
      <c r="BA414" s="73"/>
      <c r="BB414" s="73"/>
      <c r="BC414" s="73"/>
    </row>
    <row r="415" spans="1:55" x14ac:dyDescent="0.25">
      <c r="A415" s="72"/>
      <c r="B415" s="74" t="s">
        <v>7</v>
      </c>
      <c r="C415" s="83">
        <v>106533.42833983405</v>
      </c>
      <c r="D415" s="83">
        <v>95531.853681703476</v>
      </c>
      <c r="E415" s="83">
        <v>71802.594529188602</v>
      </c>
      <c r="F415" s="83">
        <v>74115.234271340378</v>
      </c>
      <c r="G415" s="83">
        <v>70728.333591658986</v>
      </c>
      <c r="H415" s="83">
        <v>69379.141761415405</v>
      </c>
      <c r="I415" s="83">
        <v>79100.421943874244</v>
      </c>
      <c r="J415" s="83">
        <v>99179.271663505002</v>
      </c>
      <c r="K415" s="83">
        <v>112953.37888205798</v>
      </c>
      <c r="L415" s="83">
        <v>91411.916414000007</v>
      </c>
      <c r="M415" s="83">
        <v>87688.468000000008</v>
      </c>
      <c r="N415" s="83">
        <v>0</v>
      </c>
      <c r="O415" s="73"/>
      <c r="P415" s="74" t="s">
        <v>7</v>
      </c>
      <c r="Q415" s="83">
        <v>115838.89402879565</v>
      </c>
      <c r="R415" s="83">
        <v>107430.41738002875</v>
      </c>
      <c r="S415" s="83">
        <v>77299.609260111174</v>
      </c>
      <c r="T415" s="83">
        <v>84291.175527450352</v>
      </c>
      <c r="U415" s="83">
        <v>67715.522049038962</v>
      </c>
      <c r="V415" s="83">
        <v>70250.094793441152</v>
      </c>
      <c r="W415" s="83">
        <v>72268.133146001695</v>
      </c>
      <c r="X415" s="83">
        <v>78334.681441840425</v>
      </c>
      <c r="Y415" s="83">
        <v>81923.940358961991</v>
      </c>
      <c r="Z415" s="83">
        <v>82529.804213999989</v>
      </c>
      <c r="AA415" s="83">
        <v>87429.010000000009</v>
      </c>
      <c r="AB415" s="83">
        <v>99707</v>
      </c>
      <c r="AC415" s="73"/>
      <c r="AD415" s="74" t="s">
        <v>7</v>
      </c>
      <c r="AE415" s="83">
        <v>812</v>
      </c>
      <c r="AF415" s="83">
        <v>757</v>
      </c>
      <c r="AG415" s="83">
        <v>598</v>
      </c>
      <c r="AH415" s="83">
        <v>621</v>
      </c>
      <c r="AI415" s="83">
        <v>596</v>
      </c>
      <c r="AJ415" s="83">
        <v>594</v>
      </c>
      <c r="AK415" s="83">
        <v>636</v>
      </c>
      <c r="AL415" s="83">
        <v>812</v>
      </c>
      <c r="AM415" s="83">
        <v>892</v>
      </c>
      <c r="AN415" s="83">
        <v>824</v>
      </c>
      <c r="AO415" s="83">
        <v>792</v>
      </c>
      <c r="AP415" s="83">
        <v>0</v>
      </c>
      <c r="AQ415" s="73"/>
      <c r="AR415" s="73"/>
      <c r="AS415" s="73"/>
      <c r="AT415" s="73"/>
      <c r="AU415" s="73"/>
      <c r="AV415" s="73"/>
      <c r="AW415" s="73"/>
      <c r="AX415" s="73"/>
      <c r="AY415" s="73"/>
      <c r="AZ415" s="73"/>
      <c r="BA415" s="73"/>
      <c r="BB415" s="73"/>
      <c r="BC415" s="73"/>
    </row>
    <row r="416" spans="1:55" x14ac:dyDescent="0.25">
      <c r="A416" s="72"/>
      <c r="B416" s="79" t="s">
        <v>8</v>
      </c>
      <c r="C416" s="84">
        <v>48282.97515599506</v>
      </c>
      <c r="D416" s="84">
        <v>50880.213287937513</v>
      </c>
      <c r="E416" s="84">
        <v>55827.671383415749</v>
      </c>
      <c r="F416" s="84">
        <v>61705.079931839842</v>
      </c>
      <c r="G416" s="84">
        <v>70019.215028630788</v>
      </c>
      <c r="H416" s="84">
        <v>79364.693856964543</v>
      </c>
      <c r="I416" s="84">
        <v>92256.479676368763</v>
      </c>
      <c r="J416" s="84">
        <v>92510.842978176224</v>
      </c>
      <c r="K416" s="84">
        <v>102431.12901735998</v>
      </c>
      <c r="L416" s="84">
        <v>112753.598776</v>
      </c>
      <c r="M416" s="84">
        <v>119198.54800000001</v>
      </c>
      <c r="N416" s="83">
        <v>0</v>
      </c>
      <c r="O416" s="73"/>
      <c r="P416" s="79" t="s">
        <v>8</v>
      </c>
      <c r="Q416" s="84">
        <v>45976.444075099243</v>
      </c>
      <c r="R416" s="84">
        <v>43698.064494843573</v>
      </c>
      <c r="S416" s="84">
        <v>50104.880319000535</v>
      </c>
      <c r="T416" s="84">
        <v>60979.18723987948</v>
      </c>
      <c r="U416" s="84">
        <v>61897.039328098734</v>
      </c>
      <c r="V416" s="84">
        <v>90643.768185925452</v>
      </c>
      <c r="W416" s="84">
        <v>94241.164957156478</v>
      </c>
      <c r="X416" s="84">
        <v>99190.492307431181</v>
      </c>
      <c r="Y416" s="84">
        <v>102833.83649356999</v>
      </c>
      <c r="Z416" s="84">
        <v>111210.46554799999</v>
      </c>
      <c r="AA416" s="84">
        <v>120073.82800000001</v>
      </c>
      <c r="AB416" s="84">
        <v>120668</v>
      </c>
      <c r="AC416" s="73"/>
      <c r="AD416" s="79" t="s">
        <v>8</v>
      </c>
      <c r="AE416" s="84">
        <v>619</v>
      </c>
      <c r="AF416" s="84">
        <v>651</v>
      </c>
      <c r="AG416" s="84">
        <v>697</v>
      </c>
      <c r="AH416" s="84">
        <v>727</v>
      </c>
      <c r="AI416" s="84">
        <v>786</v>
      </c>
      <c r="AJ416" s="84">
        <v>858</v>
      </c>
      <c r="AK416" s="84">
        <v>938</v>
      </c>
      <c r="AL416" s="84">
        <v>918</v>
      </c>
      <c r="AM416" s="84">
        <v>982</v>
      </c>
      <c r="AN416" s="84">
        <v>1051</v>
      </c>
      <c r="AO416" s="84">
        <v>1120</v>
      </c>
      <c r="AP416" s="84">
        <v>0</v>
      </c>
      <c r="AQ416" s="73"/>
      <c r="AR416" s="73"/>
      <c r="AS416" s="73"/>
      <c r="AT416" s="73"/>
      <c r="AU416" s="73"/>
      <c r="AV416" s="73"/>
      <c r="AW416" s="73"/>
      <c r="AX416" s="73"/>
      <c r="AY416" s="73"/>
      <c r="AZ416" s="73"/>
      <c r="BA416" s="73"/>
      <c r="BB416" s="73"/>
      <c r="BC416" s="73"/>
    </row>
    <row r="417" spans="1:55" x14ac:dyDescent="0.25">
      <c r="A417" s="72"/>
      <c r="B417" s="79" t="s">
        <v>5</v>
      </c>
      <c r="C417" s="84">
        <v>23425.725844115288</v>
      </c>
      <c r="D417" s="84">
        <v>27680.420693692326</v>
      </c>
      <c r="E417" s="84">
        <v>32043.564769599241</v>
      </c>
      <c r="F417" s="84">
        <v>37971.5997570728</v>
      </c>
      <c r="G417" s="84">
        <v>40260.61869416121</v>
      </c>
      <c r="H417" s="84">
        <v>41062.121419771916</v>
      </c>
      <c r="I417" s="84">
        <v>43251.686752265588</v>
      </c>
      <c r="J417" s="84">
        <v>37241.317190991416</v>
      </c>
      <c r="K417" s="84">
        <v>46842.050986223985</v>
      </c>
      <c r="L417" s="84">
        <v>42652.330838000002</v>
      </c>
      <c r="M417" s="82">
        <v>36737.794000000002</v>
      </c>
      <c r="N417" s="82">
        <v>0</v>
      </c>
      <c r="O417" s="73"/>
      <c r="P417" s="79" t="s">
        <v>5</v>
      </c>
      <c r="Q417" s="84">
        <v>38690.178591783224</v>
      </c>
      <c r="R417" s="84">
        <v>37464.246408708772</v>
      </c>
      <c r="S417" s="84">
        <v>39615.530947089173</v>
      </c>
      <c r="T417" s="84">
        <v>34923.990753538455</v>
      </c>
      <c r="U417" s="84">
        <v>43257.410282533419</v>
      </c>
      <c r="V417" s="84">
        <v>47965.092820730039</v>
      </c>
      <c r="W417" s="84">
        <v>39663.29161156722</v>
      </c>
      <c r="X417" s="84">
        <v>43803.149759021464</v>
      </c>
      <c r="Y417" s="84">
        <v>41508.659369787987</v>
      </c>
      <c r="Z417" s="84">
        <v>54743.774903999976</v>
      </c>
      <c r="AA417" s="84">
        <v>41314.258000000009</v>
      </c>
      <c r="AB417" s="84">
        <v>37347</v>
      </c>
      <c r="AC417" s="73"/>
      <c r="AD417" s="79" t="s">
        <v>5</v>
      </c>
      <c r="AE417" s="84">
        <v>6583</v>
      </c>
      <c r="AF417" s="84">
        <v>6348</v>
      </c>
      <c r="AG417" s="84">
        <v>6307</v>
      </c>
      <c r="AH417" s="84">
        <v>6437</v>
      </c>
      <c r="AI417" s="84">
        <v>6343</v>
      </c>
      <c r="AJ417" s="84">
        <v>6235</v>
      </c>
      <c r="AK417" s="84">
        <v>6284</v>
      </c>
      <c r="AL417" s="84">
        <v>6662</v>
      </c>
      <c r="AM417" s="84">
        <v>6515</v>
      </c>
      <c r="AN417" s="84">
        <v>6526</v>
      </c>
      <c r="AO417" s="84">
        <v>6743</v>
      </c>
      <c r="AP417" s="84">
        <v>0</v>
      </c>
      <c r="AQ417" s="73"/>
      <c r="AR417" s="73"/>
      <c r="AS417" s="73"/>
      <c r="AT417" s="73"/>
      <c r="AU417" s="73"/>
      <c r="AV417" s="73"/>
      <c r="AW417" s="73"/>
      <c r="AX417" s="73"/>
      <c r="AY417" s="73"/>
      <c r="AZ417" s="73"/>
      <c r="BA417" s="73"/>
      <c r="BB417" s="73"/>
      <c r="BC417" s="73"/>
    </row>
    <row r="418" spans="1:55" x14ac:dyDescent="0.25">
      <c r="A418" s="72"/>
      <c r="B418" s="74" t="s">
        <v>157</v>
      </c>
      <c r="C418" s="83">
        <v>38006.266033750813</v>
      </c>
      <c r="D418" s="83">
        <v>46982.11003711704</v>
      </c>
      <c r="E418" s="83">
        <v>52212.146383649982</v>
      </c>
      <c r="F418" s="83">
        <v>61811.608210321006</v>
      </c>
      <c r="G418" s="83">
        <v>53007.201555265194</v>
      </c>
      <c r="H418" s="83">
        <v>57680.579707082943</v>
      </c>
      <c r="I418" s="83">
        <v>48856.781915001899</v>
      </c>
      <c r="J418" s="83">
        <v>52225.365090012172</v>
      </c>
      <c r="K418" s="83">
        <v>54163.603896167995</v>
      </c>
      <c r="L418" s="83">
        <v>56854.079151999998</v>
      </c>
      <c r="M418" s="83">
        <v>56074.188000000002</v>
      </c>
      <c r="N418" s="83">
        <v>0</v>
      </c>
      <c r="O418" s="73"/>
      <c r="P418" s="74" t="s">
        <v>157</v>
      </c>
      <c r="Q418" s="83">
        <v>45131.971624668739</v>
      </c>
      <c r="R418" s="83">
        <v>42787.190629316239</v>
      </c>
      <c r="S418" s="83">
        <v>50469.226116472331</v>
      </c>
      <c r="T418" s="83">
        <v>59097.687786141745</v>
      </c>
      <c r="U418" s="83">
        <v>56578.709002277748</v>
      </c>
      <c r="V418" s="83">
        <v>54742.130692491395</v>
      </c>
      <c r="W418" s="83">
        <v>54027.162626905447</v>
      </c>
      <c r="X418" s="83">
        <v>52693.26594173388</v>
      </c>
      <c r="Y418" s="83">
        <v>51795.904597683992</v>
      </c>
      <c r="Z418" s="83">
        <v>51137.423323999996</v>
      </c>
      <c r="AA418" s="83">
        <v>52453.238000000005</v>
      </c>
      <c r="AB418" s="83">
        <v>49742</v>
      </c>
      <c r="AC418" s="73"/>
      <c r="AD418" s="74" t="s">
        <v>117</v>
      </c>
      <c r="AE418" s="83">
        <v>30793.991000000002</v>
      </c>
      <c r="AF418" s="83">
        <v>30442.488000000001</v>
      </c>
      <c r="AG418" s="83">
        <v>30215.129000000001</v>
      </c>
      <c r="AH418" s="83">
        <v>30229.24</v>
      </c>
      <c r="AI418" s="83">
        <v>30209.088</v>
      </c>
      <c r="AJ418" s="83">
        <v>30200.096000000001</v>
      </c>
      <c r="AK418" s="83">
        <v>30360.074000000001</v>
      </c>
      <c r="AL418" s="83">
        <v>30057.147999999997</v>
      </c>
      <c r="AM418" s="83">
        <v>29976.14</v>
      </c>
      <c r="AN418" s="83">
        <v>29916.873000000003</v>
      </c>
      <c r="AO418" s="83">
        <v>30254.486999999997</v>
      </c>
      <c r="AP418" s="83">
        <v>0</v>
      </c>
      <c r="AQ418" s="73"/>
      <c r="AR418" s="73"/>
      <c r="AS418" s="73"/>
      <c r="AT418" s="73"/>
      <c r="AU418" s="73"/>
      <c r="AV418" s="73"/>
      <c r="AW418" s="73"/>
      <c r="AX418" s="73"/>
      <c r="AY418" s="73"/>
      <c r="AZ418" s="73"/>
      <c r="BA418" s="73"/>
      <c r="BB418" s="73"/>
      <c r="BC418" s="73"/>
    </row>
    <row r="419" spans="1:55" x14ac:dyDescent="0.25">
      <c r="A419" s="72"/>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row>
    <row r="420" spans="1:55" x14ac:dyDescent="0.25">
      <c r="A420" s="72"/>
      <c r="B420" s="75" t="s">
        <v>113</v>
      </c>
      <c r="C420" s="75"/>
      <c r="D420" s="75"/>
      <c r="E420" s="75"/>
      <c r="F420" s="75"/>
      <c r="G420" s="75"/>
      <c r="H420" s="75"/>
      <c r="I420" s="75"/>
      <c r="J420" s="75"/>
      <c r="K420" s="75"/>
      <c r="L420" s="75"/>
      <c r="M420" s="75"/>
      <c r="N420" s="75"/>
      <c r="O420" s="73"/>
      <c r="P420" s="75" t="s">
        <v>114</v>
      </c>
      <c r="Q420" s="75"/>
      <c r="R420" s="75"/>
      <c r="S420" s="75"/>
      <c r="T420" s="75"/>
      <c r="U420" s="75"/>
      <c r="V420" s="75"/>
      <c r="W420" s="75"/>
      <c r="X420" s="75"/>
      <c r="Y420" s="75"/>
      <c r="Z420" s="75"/>
      <c r="AA420" s="75"/>
      <c r="AB420" s="75"/>
      <c r="AC420" s="73"/>
      <c r="AD420" s="75" t="s">
        <v>145</v>
      </c>
      <c r="AE420" s="75"/>
      <c r="AF420" s="75"/>
      <c r="AG420" s="75"/>
      <c r="AH420" s="75"/>
      <c r="AI420" s="75"/>
      <c r="AJ420" s="75"/>
      <c r="AK420" s="75"/>
      <c r="AL420" s="75"/>
      <c r="AM420" s="75"/>
      <c r="AN420" s="75"/>
      <c r="AO420" s="75"/>
      <c r="AP420" s="75"/>
      <c r="AQ420" s="73"/>
      <c r="AR420" s="73"/>
      <c r="AS420" s="73"/>
      <c r="AT420" s="73"/>
      <c r="AU420" s="73"/>
      <c r="AV420" s="73"/>
      <c r="AW420" s="73"/>
      <c r="AX420" s="73"/>
      <c r="AY420" s="73"/>
      <c r="AZ420" s="73"/>
      <c r="BA420" s="73"/>
      <c r="BB420" s="73"/>
      <c r="BC420" s="73"/>
    </row>
    <row r="421" spans="1:55" x14ac:dyDescent="0.25">
      <c r="A421" s="72"/>
      <c r="B421" s="77" t="s">
        <v>34</v>
      </c>
      <c r="C421" s="77">
        <v>2013</v>
      </c>
      <c r="D421" s="77">
        <v>2014</v>
      </c>
      <c r="E421" s="77">
        <v>2015</v>
      </c>
      <c r="F421" s="77">
        <v>2016</v>
      </c>
      <c r="G421" s="77">
        <v>2017</v>
      </c>
      <c r="H421" s="77">
        <v>2018</v>
      </c>
      <c r="I421" s="77">
        <v>2019</v>
      </c>
      <c r="J421" s="77">
        <v>2020</v>
      </c>
      <c r="K421" s="77">
        <v>2021</v>
      </c>
      <c r="L421" s="77">
        <v>2022</v>
      </c>
      <c r="M421" s="77">
        <v>2023</v>
      </c>
      <c r="N421" s="77">
        <v>2024</v>
      </c>
      <c r="O421" s="73"/>
      <c r="P421" s="77" t="s">
        <v>34</v>
      </c>
      <c r="Q421" s="77">
        <v>2013</v>
      </c>
      <c r="R421" s="77">
        <v>2014</v>
      </c>
      <c r="S421" s="77">
        <v>2015</v>
      </c>
      <c r="T421" s="77">
        <v>2016</v>
      </c>
      <c r="U421" s="77">
        <v>2017</v>
      </c>
      <c r="V421" s="77">
        <v>2018</v>
      </c>
      <c r="W421" s="77">
        <v>2019</v>
      </c>
      <c r="X421" s="77">
        <v>2020</v>
      </c>
      <c r="Y421" s="77">
        <v>2021</v>
      </c>
      <c r="Z421" s="77">
        <v>2022</v>
      </c>
      <c r="AA421" s="77">
        <v>2023</v>
      </c>
      <c r="AB421" s="77">
        <v>2024</v>
      </c>
      <c r="AC421" s="73"/>
      <c r="AD421" s="77" t="s">
        <v>34</v>
      </c>
      <c r="AE421" s="77">
        <v>2013</v>
      </c>
      <c r="AF421" s="77">
        <v>2014</v>
      </c>
      <c r="AG421" s="77">
        <v>2015</v>
      </c>
      <c r="AH421" s="77">
        <v>2016</v>
      </c>
      <c r="AI421" s="77">
        <v>2017</v>
      </c>
      <c r="AJ421" s="77">
        <v>2018</v>
      </c>
      <c r="AK421" s="77">
        <v>2019</v>
      </c>
      <c r="AL421" s="77">
        <v>2020</v>
      </c>
      <c r="AM421" s="77">
        <v>2021</v>
      </c>
      <c r="AN421" s="77">
        <v>2022</v>
      </c>
      <c r="AO421" s="77">
        <v>2023</v>
      </c>
      <c r="AP421" s="77">
        <v>2024</v>
      </c>
      <c r="AQ421" s="73"/>
      <c r="AR421" s="73"/>
      <c r="AS421" s="73"/>
      <c r="AT421" s="73"/>
      <c r="AU421" s="73"/>
      <c r="AV421" s="73"/>
      <c r="AW421" s="73"/>
      <c r="AX421" s="73"/>
      <c r="AY421" s="73"/>
      <c r="AZ421" s="73"/>
      <c r="BA421" s="73"/>
      <c r="BB421" s="73"/>
      <c r="BC421" s="73"/>
    </row>
    <row r="422" spans="1:55" x14ac:dyDescent="0.25">
      <c r="A422" s="72"/>
      <c r="B422" s="79" t="s">
        <v>9</v>
      </c>
      <c r="C422" s="80">
        <v>514761.52252199186</v>
      </c>
      <c r="D422" s="80">
        <v>501818.62259133742</v>
      </c>
      <c r="E422" s="80">
        <v>496473.02892711828</v>
      </c>
      <c r="F422" s="80">
        <v>519861.59994396957</v>
      </c>
      <c r="G422" s="80">
        <v>505568.55318037135</v>
      </c>
      <c r="H422" s="80">
        <v>492894.29814286961</v>
      </c>
      <c r="I422" s="80">
        <v>496779.60028068919</v>
      </c>
      <c r="J422" s="80">
        <v>521062.01851516136</v>
      </c>
      <c r="K422" s="80">
        <v>677983.96394115384</v>
      </c>
      <c r="L422" s="80">
        <v>626397.58623000002</v>
      </c>
      <c r="M422" s="80">
        <v>627837.30200000003</v>
      </c>
      <c r="N422" s="80">
        <v>0</v>
      </c>
      <c r="O422" s="73"/>
      <c r="P422" s="79" t="s">
        <v>9</v>
      </c>
      <c r="Q422" s="80">
        <v>520209.0456054596</v>
      </c>
      <c r="R422" s="80">
        <v>526725.26235857117</v>
      </c>
      <c r="S422" s="80">
        <v>505126.77410842624</v>
      </c>
      <c r="T422" s="80">
        <v>546598.09728513786</v>
      </c>
      <c r="U422" s="80">
        <v>542405.02444784367</v>
      </c>
      <c r="V422" s="80">
        <v>511372.10742912476</v>
      </c>
      <c r="W422" s="80">
        <v>497552.52760515787</v>
      </c>
      <c r="X422" s="80">
        <v>479848.59337430238</v>
      </c>
      <c r="Y422" s="80">
        <v>719157.21763212606</v>
      </c>
      <c r="Z422" s="80">
        <v>677425.85588599998</v>
      </c>
      <c r="AA422" s="80">
        <v>648168.8060000001</v>
      </c>
      <c r="AB422" s="80">
        <v>656148</v>
      </c>
      <c r="AC422" s="73"/>
      <c r="AD422" s="79" t="s">
        <v>9</v>
      </c>
      <c r="AE422" s="80">
        <v>4231</v>
      </c>
      <c r="AF422" s="80">
        <v>4251</v>
      </c>
      <c r="AG422" s="80">
        <v>4224</v>
      </c>
      <c r="AH422" s="80">
        <v>4133</v>
      </c>
      <c r="AI422" s="80">
        <v>4134</v>
      </c>
      <c r="AJ422" s="80">
        <v>4040</v>
      </c>
      <c r="AK422" s="80">
        <v>4033</v>
      </c>
      <c r="AL422" s="80">
        <v>4463</v>
      </c>
      <c r="AM422" s="80">
        <v>4281</v>
      </c>
      <c r="AN422" s="80">
        <v>4096</v>
      </c>
      <c r="AO422" s="80">
        <v>4076</v>
      </c>
      <c r="AP422" s="80">
        <v>0</v>
      </c>
      <c r="AQ422" s="73"/>
      <c r="AR422" s="73"/>
      <c r="AS422" s="73"/>
      <c r="AT422" s="73"/>
      <c r="AU422" s="73"/>
      <c r="AV422" s="73"/>
      <c r="AW422" s="73"/>
      <c r="AX422" s="73"/>
      <c r="AY422" s="73"/>
      <c r="AZ422" s="73"/>
      <c r="BA422" s="73"/>
      <c r="BB422" s="73"/>
      <c r="BC422" s="73"/>
    </row>
    <row r="423" spans="1:55" x14ac:dyDescent="0.25">
      <c r="A423" s="72"/>
      <c r="B423" s="74" t="s">
        <v>10</v>
      </c>
      <c r="C423" s="83">
        <v>341524.59441073652</v>
      </c>
      <c r="D423" s="83">
        <v>321141.93801872269</v>
      </c>
      <c r="E423" s="83">
        <v>314310.41488133819</v>
      </c>
      <c r="F423" s="83">
        <v>356248.02787708805</v>
      </c>
      <c r="G423" s="83">
        <v>353800.33618161717</v>
      </c>
      <c r="H423" s="83">
        <v>327597.64549039333</v>
      </c>
      <c r="I423" s="83">
        <v>319562.11442869744</v>
      </c>
      <c r="J423" s="83">
        <v>330428.88853132632</v>
      </c>
      <c r="K423" s="83">
        <v>484986.13014047284</v>
      </c>
      <c r="L423" s="83">
        <v>421880.53202099993</v>
      </c>
      <c r="M423" s="83">
        <v>436935.087</v>
      </c>
      <c r="N423" s="83">
        <v>0</v>
      </c>
      <c r="O423" s="73"/>
      <c r="P423" s="74" t="s">
        <v>10</v>
      </c>
      <c r="Q423" s="83">
        <v>337148.55519220443</v>
      </c>
      <c r="R423" s="83">
        <v>332118.64380246814</v>
      </c>
      <c r="S423" s="83">
        <v>327478.34789709817</v>
      </c>
      <c r="T423" s="83">
        <v>353941.67564398807</v>
      </c>
      <c r="U423" s="83">
        <v>380985.25618990668</v>
      </c>
      <c r="V423" s="83">
        <v>333567.68549269438</v>
      </c>
      <c r="W423" s="83">
        <v>326916.8152007559</v>
      </c>
      <c r="X423" s="83">
        <v>312608.2618477674</v>
      </c>
      <c r="Y423" s="83">
        <v>537709.36524159403</v>
      </c>
      <c r="Z423" s="83">
        <v>496150.506956</v>
      </c>
      <c r="AA423" s="83">
        <v>454381.81400000007</v>
      </c>
      <c r="AB423" s="83">
        <v>465710</v>
      </c>
      <c r="AC423" s="73"/>
      <c r="AD423" s="74" t="s">
        <v>10</v>
      </c>
      <c r="AE423" s="83">
        <v>4231</v>
      </c>
      <c r="AF423" s="83">
        <v>4251</v>
      </c>
      <c r="AG423" s="83">
        <v>4224</v>
      </c>
      <c r="AH423" s="83">
        <v>4133</v>
      </c>
      <c r="AI423" s="83">
        <v>4134</v>
      </c>
      <c r="AJ423" s="83">
        <v>4040</v>
      </c>
      <c r="AK423" s="83">
        <v>4033</v>
      </c>
      <c r="AL423" s="83">
        <v>4463</v>
      </c>
      <c r="AM423" s="83">
        <v>4281</v>
      </c>
      <c r="AN423" s="83">
        <v>4096</v>
      </c>
      <c r="AO423" s="83">
        <v>4076</v>
      </c>
      <c r="AP423" s="83">
        <v>0</v>
      </c>
      <c r="AQ423" s="73"/>
      <c r="AR423" s="73"/>
      <c r="AS423" s="73"/>
      <c r="AT423" s="73"/>
      <c r="AU423" s="73"/>
      <c r="AV423" s="73"/>
      <c r="AW423" s="73"/>
      <c r="AX423" s="73"/>
      <c r="AY423" s="73"/>
      <c r="AZ423" s="73"/>
      <c r="BA423" s="73"/>
      <c r="BB423" s="73"/>
      <c r="BC423" s="73"/>
    </row>
    <row r="424" spans="1:55" x14ac:dyDescent="0.25">
      <c r="A424" s="72"/>
      <c r="B424" s="79" t="s">
        <v>11</v>
      </c>
      <c r="C424" s="84">
        <v>173236.92811125534</v>
      </c>
      <c r="D424" s="84">
        <v>180676.68457261473</v>
      </c>
      <c r="E424" s="84">
        <v>182162.61404578006</v>
      </c>
      <c r="F424" s="84">
        <v>163613.57206688152</v>
      </c>
      <c r="G424" s="84">
        <v>151768.21699875419</v>
      </c>
      <c r="H424" s="84">
        <v>165296.6526524763</v>
      </c>
      <c r="I424" s="84">
        <v>177217.48585199178</v>
      </c>
      <c r="J424" s="84">
        <v>190633.12998383504</v>
      </c>
      <c r="K424" s="84">
        <v>192997.83380068096</v>
      </c>
      <c r="L424" s="84">
        <v>204517.05420900002</v>
      </c>
      <c r="M424" s="84">
        <v>190902.21500000003</v>
      </c>
      <c r="N424" s="84">
        <v>0</v>
      </c>
      <c r="O424" s="73"/>
      <c r="P424" s="79" t="s">
        <v>11</v>
      </c>
      <c r="Q424" s="84">
        <v>183060.49041325515</v>
      </c>
      <c r="R424" s="84">
        <v>194606.61855610306</v>
      </c>
      <c r="S424" s="84">
        <v>177648.42621132807</v>
      </c>
      <c r="T424" s="84">
        <v>192656.42164114982</v>
      </c>
      <c r="U424" s="84">
        <v>161419.76825793699</v>
      </c>
      <c r="V424" s="84">
        <v>177804.42193643042</v>
      </c>
      <c r="W424" s="84">
        <v>170635.71240440197</v>
      </c>
      <c r="X424" s="84">
        <v>167240.33152653498</v>
      </c>
      <c r="Y424" s="84">
        <v>181447.85239053197</v>
      </c>
      <c r="Z424" s="84">
        <v>181275.34893000001</v>
      </c>
      <c r="AA424" s="84">
        <v>193786.99199999997</v>
      </c>
      <c r="AB424" s="84">
        <v>190438</v>
      </c>
      <c r="AC424" s="73"/>
      <c r="AD424" s="79" t="s">
        <v>11</v>
      </c>
      <c r="AE424" s="84">
        <v>4231</v>
      </c>
      <c r="AF424" s="84">
        <v>4251</v>
      </c>
      <c r="AG424" s="84">
        <v>4224</v>
      </c>
      <c r="AH424" s="84">
        <v>4133</v>
      </c>
      <c r="AI424" s="84">
        <v>4134</v>
      </c>
      <c r="AJ424" s="84">
        <v>4040</v>
      </c>
      <c r="AK424" s="84">
        <v>4033</v>
      </c>
      <c r="AL424" s="84">
        <v>4463</v>
      </c>
      <c r="AM424" s="84">
        <v>4281</v>
      </c>
      <c r="AN424" s="84">
        <v>4096</v>
      </c>
      <c r="AO424" s="84">
        <v>4076</v>
      </c>
      <c r="AP424" s="84">
        <v>0</v>
      </c>
      <c r="AQ424" s="73"/>
      <c r="AR424" s="73"/>
      <c r="AS424" s="73"/>
      <c r="AT424" s="73"/>
      <c r="AU424" s="73"/>
      <c r="AV424" s="73"/>
      <c r="AW424" s="73"/>
      <c r="AX424" s="73"/>
      <c r="AY424" s="73"/>
      <c r="AZ424" s="73"/>
      <c r="BA424" s="73"/>
      <c r="BB424" s="73"/>
      <c r="BC424" s="73"/>
    </row>
    <row r="425" spans="1:55" x14ac:dyDescent="0.25">
      <c r="A425" s="72"/>
      <c r="B425" s="74" t="s">
        <v>0</v>
      </c>
      <c r="C425" s="83">
        <v>106005.69563036966</v>
      </c>
      <c r="D425" s="83">
        <v>101990.59794085142</v>
      </c>
      <c r="E425" s="83">
        <v>98203.028940718112</v>
      </c>
      <c r="F425" s="83">
        <v>101932.61853952023</v>
      </c>
      <c r="G425" s="83">
        <v>89423.855786419808</v>
      </c>
      <c r="H425" s="83">
        <v>78368.679411595178</v>
      </c>
      <c r="I425" s="83">
        <v>68629.314787834272</v>
      </c>
      <c r="J425" s="83">
        <v>72565.026334998649</v>
      </c>
      <c r="K425" s="83">
        <v>63453.458552847987</v>
      </c>
      <c r="L425" s="83">
        <v>51608.282283999994</v>
      </c>
      <c r="M425" s="83">
        <v>44013.038</v>
      </c>
      <c r="N425" s="83">
        <v>0</v>
      </c>
      <c r="O425" s="73"/>
      <c r="P425" s="74" t="s">
        <v>0</v>
      </c>
      <c r="Q425" s="83">
        <v>103920.73219521882</v>
      </c>
      <c r="R425" s="83">
        <v>101641.32986423846</v>
      </c>
      <c r="S425" s="83">
        <v>97607.308043532292</v>
      </c>
      <c r="T425" s="83">
        <v>118756.64456403324</v>
      </c>
      <c r="U425" s="83">
        <v>123095.20815213658</v>
      </c>
      <c r="V425" s="83">
        <v>89906.423302604337</v>
      </c>
      <c r="W425" s="83">
        <v>76326.573291269626</v>
      </c>
      <c r="X425" s="83">
        <v>70328.752000510984</v>
      </c>
      <c r="Y425" s="83">
        <v>76094.060073225992</v>
      </c>
      <c r="Z425" s="83">
        <v>61025.461483999999</v>
      </c>
      <c r="AA425" s="83">
        <v>53068.018000000004</v>
      </c>
      <c r="AB425" s="83">
        <v>50179</v>
      </c>
      <c r="AC425" s="73"/>
      <c r="AD425" s="74" t="s">
        <v>0</v>
      </c>
      <c r="AE425" s="83">
        <v>952</v>
      </c>
      <c r="AF425" s="83">
        <v>1010</v>
      </c>
      <c r="AG425" s="83">
        <v>999</v>
      </c>
      <c r="AH425" s="83">
        <v>883</v>
      </c>
      <c r="AI425" s="83">
        <v>746</v>
      </c>
      <c r="AJ425" s="83">
        <v>649</v>
      </c>
      <c r="AK425" s="83">
        <v>569</v>
      </c>
      <c r="AL425" s="83">
        <v>635</v>
      </c>
      <c r="AM425" s="83">
        <v>547</v>
      </c>
      <c r="AN425" s="83">
        <v>463</v>
      </c>
      <c r="AO425" s="83">
        <v>417</v>
      </c>
      <c r="AP425" s="83">
        <v>0</v>
      </c>
      <c r="AQ425" s="73"/>
      <c r="AR425" s="73"/>
      <c r="AS425" s="73"/>
      <c r="AT425" s="73"/>
      <c r="AU425" s="73"/>
      <c r="AV425" s="73"/>
      <c r="AW425" s="73"/>
      <c r="AX425" s="73"/>
      <c r="AY425" s="73"/>
      <c r="AZ425" s="73"/>
      <c r="BA425" s="73"/>
      <c r="BB425" s="73"/>
      <c r="BC425" s="73"/>
    </row>
    <row r="426" spans="1:55" x14ac:dyDescent="0.25">
      <c r="A426" s="72"/>
      <c r="B426" s="74" t="s">
        <v>158</v>
      </c>
      <c r="C426" s="83">
        <v>138117.79925409865</v>
      </c>
      <c r="D426" s="83">
        <v>134199.16200236409</v>
      </c>
      <c r="E426" s="83">
        <v>136619.6327864223</v>
      </c>
      <c r="F426" s="83">
        <v>119183.23780541024</v>
      </c>
      <c r="G426" s="83">
        <v>125337.29498414311</v>
      </c>
      <c r="H426" s="83">
        <v>123163.68924713352</v>
      </c>
      <c r="I426" s="83">
        <v>132058.52088974701</v>
      </c>
      <c r="J426" s="83">
        <v>162589.37461913342</v>
      </c>
      <c r="K426" s="83">
        <v>153152.41147304798</v>
      </c>
      <c r="L426" s="83">
        <v>104650.54412799999</v>
      </c>
      <c r="M426" s="83">
        <v>102957.936</v>
      </c>
      <c r="N426" s="83">
        <v>0</v>
      </c>
      <c r="O426" s="73"/>
      <c r="P426" s="74" t="s">
        <v>158</v>
      </c>
      <c r="Q426" s="83">
        <v>131973.22348110832</v>
      </c>
      <c r="R426" s="83">
        <v>131387.73911005157</v>
      </c>
      <c r="S426" s="83">
        <v>133636.46408889967</v>
      </c>
      <c r="T426" s="83">
        <v>136032.11042558026</v>
      </c>
      <c r="U426" s="83">
        <v>121141.48049659077</v>
      </c>
      <c r="V426" s="83">
        <v>112871.55935866905</v>
      </c>
      <c r="W426" s="83">
        <v>118567.73760364571</v>
      </c>
      <c r="X426" s="83">
        <v>125102.32532615865</v>
      </c>
      <c r="Y426" s="83">
        <v>167898.12495125798</v>
      </c>
      <c r="Z426" s="83">
        <v>129549.351906</v>
      </c>
      <c r="AA426" s="83">
        <v>93020.381999999998</v>
      </c>
      <c r="AB426" s="83">
        <v>102129</v>
      </c>
      <c r="AC426" s="73"/>
      <c r="AD426" s="74" t="s">
        <v>158</v>
      </c>
      <c r="AE426" s="83">
        <v>919</v>
      </c>
      <c r="AF426" s="83">
        <v>864</v>
      </c>
      <c r="AG426" s="83">
        <v>812</v>
      </c>
      <c r="AH426" s="83">
        <v>745</v>
      </c>
      <c r="AI426" s="83">
        <v>810</v>
      </c>
      <c r="AJ426" s="83">
        <v>822</v>
      </c>
      <c r="AK426" s="83">
        <v>862</v>
      </c>
      <c r="AL426" s="83">
        <v>1095</v>
      </c>
      <c r="AM426" s="83">
        <v>959</v>
      </c>
      <c r="AN426" s="83">
        <v>646</v>
      </c>
      <c r="AO426" s="83">
        <v>666</v>
      </c>
      <c r="AP426" s="83">
        <v>0</v>
      </c>
      <c r="AQ426" s="73"/>
      <c r="AR426" s="73"/>
      <c r="AS426" s="73"/>
      <c r="AT426" s="73"/>
      <c r="AU426" s="73"/>
      <c r="AV426" s="73"/>
      <c r="AW426" s="73"/>
      <c r="AX426" s="73"/>
      <c r="AY426" s="73"/>
      <c r="AZ426" s="73"/>
      <c r="BA426" s="73"/>
      <c r="BB426" s="73"/>
      <c r="BC426" s="73"/>
    </row>
    <row r="427" spans="1:55" x14ac:dyDescent="0.25">
      <c r="A427" s="72"/>
      <c r="B427" s="74" t="s">
        <v>159</v>
      </c>
      <c r="C427" s="83">
        <v>10741.932349048571</v>
      </c>
      <c r="D427" s="83">
        <v>10368.14009972466</v>
      </c>
      <c r="E427" s="83">
        <v>9666.0873127500672</v>
      </c>
      <c r="F427" s="83">
        <v>11236.782861987729</v>
      </c>
      <c r="G427" s="83">
        <v>9354.5931366919685</v>
      </c>
      <c r="H427" s="83">
        <v>9484.8994547765105</v>
      </c>
      <c r="I427" s="83">
        <v>8643.4084457396875</v>
      </c>
      <c r="J427" s="83">
        <v>5594.6130615933471</v>
      </c>
      <c r="K427" s="83">
        <v>4310.6249576779992</v>
      </c>
      <c r="L427" s="83">
        <v>3440.48081</v>
      </c>
      <c r="M427" s="83">
        <v>2675.8560000000002</v>
      </c>
      <c r="N427" s="83">
        <v>0</v>
      </c>
      <c r="O427" s="73"/>
      <c r="P427" s="74" t="s">
        <v>159</v>
      </c>
      <c r="Q427" s="83">
        <v>9817.5553847472875</v>
      </c>
      <c r="R427" s="83">
        <v>10791.581361512377</v>
      </c>
      <c r="S427" s="83">
        <v>10855.703422484303</v>
      </c>
      <c r="T427" s="83">
        <v>16380.748354168301</v>
      </c>
      <c r="U427" s="83">
        <v>13811.320849677437</v>
      </c>
      <c r="V427" s="83">
        <v>10875.866099515093</v>
      </c>
      <c r="W427" s="83">
        <v>9152.7858467023216</v>
      </c>
      <c r="X427" s="83">
        <v>6151.1570003318748</v>
      </c>
      <c r="Y427" s="83">
        <v>6145.4264177799987</v>
      </c>
      <c r="Z427" s="83">
        <v>5900.7188759999999</v>
      </c>
      <c r="AA427" s="83">
        <v>4067.9680000000003</v>
      </c>
      <c r="AB427" s="83">
        <v>3206</v>
      </c>
      <c r="AC427" s="73"/>
      <c r="AD427" s="74" t="s">
        <v>159</v>
      </c>
      <c r="AE427" s="83">
        <v>0</v>
      </c>
      <c r="AF427" s="83">
        <v>0</v>
      </c>
      <c r="AG427" s="83">
        <v>0</v>
      </c>
      <c r="AH427" s="83">
        <v>0</v>
      </c>
      <c r="AI427" s="83">
        <v>0</v>
      </c>
      <c r="AJ427" s="83">
        <v>0</v>
      </c>
      <c r="AK427" s="83">
        <v>0</v>
      </c>
      <c r="AL427" s="83">
        <v>0</v>
      </c>
      <c r="AM427" s="83">
        <v>0</v>
      </c>
      <c r="AN427" s="83">
        <v>0</v>
      </c>
      <c r="AO427" s="83">
        <v>0</v>
      </c>
      <c r="AP427" s="83">
        <v>0</v>
      </c>
      <c r="AQ427" s="73"/>
      <c r="AR427" s="73"/>
      <c r="AS427" s="73"/>
      <c r="AT427" s="73"/>
      <c r="AU427" s="73"/>
      <c r="AV427" s="73"/>
      <c r="AW427" s="73"/>
      <c r="AX427" s="73"/>
      <c r="AY427" s="73"/>
      <c r="AZ427" s="73"/>
      <c r="BA427" s="73"/>
      <c r="BB427" s="73"/>
      <c r="BC427" s="73"/>
    </row>
    <row r="428" spans="1:55" x14ac:dyDescent="0.25">
      <c r="A428" s="72"/>
      <c r="B428" s="74" t="s">
        <v>1</v>
      </c>
      <c r="C428" s="83">
        <v>8080.054569427577</v>
      </c>
      <c r="D428" s="83">
        <v>10136.426031229636</v>
      </c>
      <c r="E428" s="83">
        <v>12240.24179533901</v>
      </c>
      <c r="F428" s="83">
        <v>12364.9623430519</v>
      </c>
      <c r="G428" s="83">
        <v>12184.942112180664</v>
      </c>
      <c r="H428" s="83">
        <v>11572.744807249446</v>
      </c>
      <c r="I428" s="83">
        <v>9894.9561518983865</v>
      </c>
      <c r="J428" s="83">
        <v>8840.7453494372203</v>
      </c>
      <c r="K428" s="83">
        <v>8811.0189178439996</v>
      </c>
      <c r="L428" s="83">
        <v>7107.8300279999994</v>
      </c>
      <c r="M428" s="83">
        <v>6707.3540000000003</v>
      </c>
      <c r="N428" s="83">
        <v>0</v>
      </c>
      <c r="O428" s="73"/>
      <c r="P428" s="74" t="s">
        <v>1</v>
      </c>
      <c r="Q428" s="83">
        <v>5504.3385091488171</v>
      </c>
      <c r="R428" s="83">
        <v>5490.5435308691349</v>
      </c>
      <c r="S428" s="83">
        <v>5520.5052065905475</v>
      </c>
      <c r="T428" s="83">
        <v>7428.7720058582554</v>
      </c>
      <c r="U428" s="83">
        <v>10247.469998445102</v>
      </c>
      <c r="V428" s="83">
        <v>13394.420401336945</v>
      </c>
      <c r="W428" s="83">
        <v>12818.473719847563</v>
      </c>
      <c r="X428" s="83">
        <v>11299.188433663259</v>
      </c>
      <c r="Y428" s="83">
        <v>10383.233037294</v>
      </c>
      <c r="Z428" s="83">
        <v>9836.6717279999993</v>
      </c>
      <c r="AA428" s="83">
        <v>10586.720000000001</v>
      </c>
      <c r="AB428" s="83">
        <v>6674</v>
      </c>
      <c r="AC428" s="73"/>
      <c r="AD428" s="74" t="s">
        <v>1</v>
      </c>
      <c r="AE428" s="83">
        <v>51</v>
      </c>
      <c r="AF428" s="83">
        <v>61</v>
      </c>
      <c r="AG428" s="83">
        <v>71</v>
      </c>
      <c r="AH428" s="83">
        <v>77</v>
      </c>
      <c r="AI428" s="83">
        <v>79</v>
      </c>
      <c r="AJ428" s="83">
        <v>76</v>
      </c>
      <c r="AK428" s="83">
        <v>62</v>
      </c>
      <c r="AL428" s="83">
        <v>56</v>
      </c>
      <c r="AM428" s="83">
        <v>53</v>
      </c>
      <c r="AN428" s="83">
        <v>43</v>
      </c>
      <c r="AO428" s="83">
        <v>42</v>
      </c>
      <c r="AP428" s="83">
        <v>0</v>
      </c>
      <c r="AQ428" s="73"/>
      <c r="AR428" s="73"/>
      <c r="AS428" s="73"/>
      <c r="AT428" s="73"/>
      <c r="AU428" s="73"/>
      <c r="AV428" s="73"/>
      <c r="AW428" s="73"/>
      <c r="AX428" s="73"/>
      <c r="AY428" s="73"/>
      <c r="AZ428" s="73"/>
      <c r="BA428" s="73"/>
      <c r="BB428" s="73"/>
      <c r="BC428" s="73"/>
    </row>
    <row r="429" spans="1:55" x14ac:dyDescent="0.25">
      <c r="A429" s="72"/>
      <c r="B429" s="74" t="s">
        <v>2</v>
      </c>
      <c r="C429" s="83">
        <v>149602.27417644736</v>
      </c>
      <c r="D429" s="83">
        <v>144269.93057184172</v>
      </c>
      <c r="E429" s="83">
        <v>134821.94198012244</v>
      </c>
      <c r="F429" s="83">
        <v>140194.81543710333</v>
      </c>
      <c r="G429" s="83">
        <v>142788.44367394876</v>
      </c>
      <c r="H429" s="83">
        <v>142943.27679687709</v>
      </c>
      <c r="I429" s="83">
        <v>152975.58076227322</v>
      </c>
      <c r="J429" s="83">
        <v>164706.71012800356</v>
      </c>
      <c r="K429" s="83">
        <v>171400.02503205399</v>
      </c>
      <c r="L429" s="83">
        <v>172459.58503799999</v>
      </c>
      <c r="M429" s="83">
        <v>190979.84399999998</v>
      </c>
      <c r="N429" s="83">
        <v>0</v>
      </c>
      <c r="O429" s="73"/>
      <c r="P429" s="74" t="s">
        <v>2</v>
      </c>
      <c r="Q429" s="83">
        <v>153563.08523989227</v>
      </c>
      <c r="R429" s="83">
        <v>145136.31286789238</v>
      </c>
      <c r="S429" s="83">
        <v>143280.94746677377</v>
      </c>
      <c r="T429" s="83">
        <v>142956.74860651357</v>
      </c>
      <c r="U429" s="83">
        <v>130355.31006470819</v>
      </c>
      <c r="V429" s="83">
        <v>123812.54344188701</v>
      </c>
      <c r="W429" s="83">
        <v>133342.5406906023</v>
      </c>
      <c r="X429" s="83">
        <v>141381.23553426057</v>
      </c>
      <c r="Y429" s="83">
        <v>169708.65363197197</v>
      </c>
      <c r="Z429" s="83">
        <v>178373.14552199998</v>
      </c>
      <c r="AA429" s="83">
        <v>180175.34600000002</v>
      </c>
      <c r="AB429" s="83">
        <v>196209</v>
      </c>
      <c r="AC429" s="73"/>
      <c r="AD429" s="74" t="s">
        <v>2</v>
      </c>
      <c r="AE429" s="83">
        <v>1277</v>
      </c>
      <c r="AF429" s="83">
        <v>1206</v>
      </c>
      <c r="AG429" s="83">
        <v>1165</v>
      </c>
      <c r="AH429" s="83">
        <v>1125</v>
      </c>
      <c r="AI429" s="83">
        <v>1085</v>
      </c>
      <c r="AJ429" s="83">
        <v>1061</v>
      </c>
      <c r="AK429" s="83">
        <v>1088</v>
      </c>
      <c r="AL429" s="83">
        <v>1130</v>
      </c>
      <c r="AM429" s="83">
        <v>1186</v>
      </c>
      <c r="AN429" s="83">
        <v>1225</v>
      </c>
      <c r="AO429" s="83">
        <v>1278</v>
      </c>
      <c r="AP429" s="83">
        <v>0</v>
      </c>
      <c r="AQ429" s="73"/>
      <c r="AR429" s="73"/>
      <c r="AS429" s="73"/>
      <c r="AT429" s="73"/>
      <c r="AU429" s="73"/>
      <c r="AV429" s="73"/>
      <c r="AW429" s="73"/>
      <c r="AX429" s="73"/>
      <c r="AY429" s="73"/>
      <c r="AZ429" s="73"/>
      <c r="BA429" s="73"/>
      <c r="BB429" s="73"/>
      <c r="BC429" s="73"/>
    </row>
    <row r="430" spans="1:55" x14ac:dyDescent="0.25">
      <c r="A430" s="72"/>
      <c r="B430" s="74" t="s">
        <v>156</v>
      </c>
      <c r="C430" s="83">
        <v>0</v>
      </c>
      <c r="D430" s="83">
        <v>0</v>
      </c>
      <c r="E430" s="83">
        <v>0</v>
      </c>
      <c r="F430" s="83">
        <v>0</v>
      </c>
      <c r="G430" s="83">
        <v>0</v>
      </c>
      <c r="H430" s="83">
        <v>0</v>
      </c>
      <c r="I430" s="83">
        <v>0</v>
      </c>
      <c r="J430" s="83">
        <v>2781.5976293000213</v>
      </c>
      <c r="K430" s="83">
        <v>9592.1610908759994</v>
      </c>
      <c r="L430" s="83">
        <v>16263.896532000001</v>
      </c>
      <c r="M430" s="83">
        <v>22033.09</v>
      </c>
      <c r="N430" s="83">
        <v>0</v>
      </c>
      <c r="O430" s="73"/>
      <c r="P430" s="74" t="s">
        <v>156</v>
      </c>
      <c r="Q430" s="83">
        <v>0</v>
      </c>
      <c r="R430" s="83">
        <v>0</v>
      </c>
      <c r="S430" s="83">
        <v>0</v>
      </c>
      <c r="T430" s="83">
        <v>0</v>
      </c>
      <c r="U430" s="83">
        <v>0</v>
      </c>
      <c r="V430" s="83">
        <v>0</v>
      </c>
      <c r="W430" s="83">
        <v>0</v>
      </c>
      <c r="X430" s="83">
        <v>0</v>
      </c>
      <c r="Y430" s="83">
        <v>7113.0276688379981</v>
      </c>
      <c r="Z430" s="83">
        <v>15845.474138</v>
      </c>
      <c r="AA430" s="83">
        <v>19837.596000000001</v>
      </c>
      <c r="AB430" s="83">
        <v>26937</v>
      </c>
      <c r="AC430" s="73"/>
      <c r="AD430" s="74" t="s">
        <v>156</v>
      </c>
      <c r="AE430" s="83">
        <v>0</v>
      </c>
      <c r="AF430" s="83">
        <v>0</v>
      </c>
      <c r="AG430" s="83">
        <v>0</v>
      </c>
      <c r="AH430" s="83">
        <v>0</v>
      </c>
      <c r="AI430" s="83">
        <v>0</v>
      </c>
      <c r="AJ430" s="83">
        <v>0</v>
      </c>
      <c r="AK430" s="83">
        <v>0</v>
      </c>
      <c r="AL430" s="83">
        <v>20</v>
      </c>
      <c r="AM430" s="83">
        <v>61</v>
      </c>
      <c r="AN430" s="83">
        <v>104</v>
      </c>
      <c r="AO430" s="83">
        <v>134</v>
      </c>
      <c r="AP430" s="83">
        <v>0</v>
      </c>
      <c r="AQ430" s="73"/>
      <c r="AR430" s="73"/>
      <c r="AS430" s="73"/>
      <c r="AT430" s="73"/>
      <c r="AU430" s="73"/>
      <c r="AV430" s="73"/>
      <c r="AW430" s="73"/>
      <c r="AX430" s="73"/>
      <c r="AY430" s="73"/>
      <c r="AZ430" s="73"/>
      <c r="BA430" s="73"/>
      <c r="BB430" s="73"/>
      <c r="BC430" s="73"/>
    </row>
    <row r="431" spans="1:55" x14ac:dyDescent="0.25">
      <c r="A431" s="72"/>
      <c r="B431" s="74" t="s">
        <v>3</v>
      </c>
      <c r="C431" s="83">
        <v>269.31012349236659</v>
      </c>
      <c r="D431" s="83">
        <v>2181.1359427497355</v>
      </c>
      <c r="E431" s="83">
        <v>5821.3780348351793</v>
      </c>
      <c r="F431" s="83">
        <v>10258.283114181033</v>
      </c>
      <c r="G431" s="83">
        <v>15040.498956853418</v>
      </c>
      <c r="H431" s="83">
        <v>22304.072239366942</v>
      </c>
      <c r="I431" s="83">
        <v>23892.144041560488</v>
      </c>
      <c r="J431" s="83">
        <v>19573.291264828382</v>
      </c>
      <c r="K431" s="83">
        <v>17245.809755174003</v>
      </c>
      <c r="L431" s="83">
        <v>13081.318015999997</v>
      </c>
      <c r="M431" s="83">
        <v>9519.7120000000014</v>
      </c>
      <c r="N431" s="83">
        <v>0</v>
      </c>
      <c r="O431" s="73"/>
      <c r="P431" s="74" t="s">
        <v>3</v>
      </c>
      <c r="Q431" s="83">
        <v>0</v>
      </c>
      <c r="R431" s="83">
        <v>10955.293058907135</v>
      </c>
      <c r="S431" s="83">
        <v>8116.02019943715</v>
      </c>
      <c r="T431" s="83">
        <v>7912.5004140600458</v>
      </c>
      <c r="U431" s="83">
        <v>9079.5446575107599</v>
      </c>
      <c r="V431" s="83">
        <v>15296.912064484233</v>
      </c>
      <c r="W431" s="83">
        <v>20336.22099555871</v>
      </c>
      <c r="X431" s="83">
        <v>25471.983776821216</v>
      </c>
      <c r="Y431" s="83">
        <v>23307.384753250004</v>
      </c>
      <c r="Z431" s="83">
        <v>17061.146361999999</v>
      </c>
      <c r="AA431" s="83">
        <v>10617.98</v>
      </c>
      <c r="AB431" s="83">
        <v>9222</v>
      </c>
      <c r="AC431" s="73"/>
      <c r="AD431" s="74" t="s">
        <v>3</v>
      </c>
      <c r="AE431" s="83">
        <v>2</v>
      </c>
      <c r="AF431" s="83">
        <v>17</v>
      </c>
      <c r="AG431" s="83">
        <v>49</v>
      </c>
      <c r="AH431" s="83">
        <v>72</v>
      </c>
      <c r="AI431" s="83">
        <v>104</v>
      </c>
      <c r="AJ431" s="83">
        <v>156</v>
      </c>
      <c r="AK431" s="83">
        <v>172</v>
      </c>
      <c r="AL431" s="83">
        <v>142</v>
      </c>
      <c r="AM431" s="83">
        <v>124</v>
      </c>
      <c r="AN431" s="83">
        <v>95</v>
      </c>
      <c r="AO431" s="83">
        <v>72</v>
      </c>
      <c r="AP431" s="83">
        <v>0</v>
      </c>
      <c r="AQ431" s="73"/>
      <c r="AR431" s="73"/>
      <c r="AS431" s="73"/>
      <c r="AT431" s="73"/>
      <c r="AU431" s="73"/>
      <c r="AV431" s="73"/>
      <c r="AW431" s="73"/>
      <c r="AX431" s="73"/>
      <c r="AY431" s="73"/>
      <c r="AZ431" s="73"/>
      <c r="BA431" s="73"/>
      <c r="BB431" s="73"/>
      <c r="BC431" s="73"/>
    </row>
    <row r="432" spans="1:55" x14ac:dyDescent="0.25">
      <c r="A432" s="72"/>
      <c r="B432" s="74" t="s">
        <v>4</v>
      </c>
      <c r="C432" s="83">
        <v>0</v>
      </c>
      <c r="D432" s="83">
        <v>271.63923555662132</v>
      </c>
      <c r="E432" s="83">
        <v>4642.9594575436986</v>
      </c>
      <c r="F432" s="83">
        <v>8631.2512101673201</v>
      </c>
      <c r="G432" s="83">
        <v>9682.6488174284441</v>
      </c>
      <c r="H432" s="83">
        <v>10035.146417065675</v>
      </c>
      <c r="I432" s="83">
        <v>12366.837191496856</v>
      </c>
      <c r="J432" s="83">
        <v>13284.120344204501</v>
      </c>
      <c r="K432" s="83">
        <v>10196.773959267997</v>
      </c>
      <c r="L432" s="83">
        <v>12066.830984</v>
      </c>
      <c r="M432" s="83">
        <v>16420.878000000001</v>
      </c>
      <c r="N432" s="83">
        <v>0</v>
      </c>
      <c r="O432" s="73"/>
      <c r="P432" s="74" t="s">
        <v>4</v>
      </c>
      <c r="Q432" s="83">
        <v>0</v>
      </c>
      <c r="R432" s="83">
        <v>0</v>
      </c>
      <c r="S432" s="83">
        <v>0</v>
      </c>
      <c r="T432" s="83">
        <v>5401.4338384815255</v>
      </c>
      <c r="U432" s="83">
        <v>7510.5314914749088</v>
      </c>
      <c r="V432" s="83">
        <v>8964.1881493811452</v>
      </c>
      <c r="W432" s="83">
        <v>9300.2823331763502</v>
      </c>
      <c r="X432" s="83">
        <v>9142.5806710514607</v>
      </c>
      <c r="Y432" s="83">
        <v>12774.101807012001</v>
      </c>
      <c r="Z432" s="83">
        <v>13074.897212</v>
      </c>
      <c r="AA432" s="83">
        <v>13233.400000000001</v>
      </c>
      <c r="AB432" s="83">
        <v>15858</v>
      </c>
      <c r="AC432" s="73"/>
      <c r="AD432" s="74" t="s">
        <v>4</v>
      </c>
      <c r="AE432" s="83">
        <v>0</v>
      </c>
      <c r="AF432" s="83">
        <v>2</v>
      </c>
      <c r="AG432" s="83">
        <v>33</v>
      </c>
      <c r="AH432" s="83">
        <v>69</v>
      </c>
      <c r="AI432" s="83">
        <v>74</v>
      </c>
      <c r="AJ432" s="83">
        <v>76</v>
      </c>
      <c r="AK432" s="83">
        <v>95</v>
      </c>
      <c r="AL432" s="83">
        <v>100</v>
      </c>
      <c r="AM432" s="83">
        <v>73</v>
      </c>
      <c r="AN432" s="83">
        <v>91</v>
      </c>
      <c r="AO432" s="83">
        <v>131</v>
      </c>
      <c r="AP432" s="83">
        <v>0</v>
      </c>
      <c r="AQ432" s="73"/>
      <c r="AR432" s="73"/>
      <c r="AS432" s="73"/>
      <c r="AT432" s="73"/>
      <c r="AU432" s="73"/>
      <c r="AV432" s="73"/>
      <c r="AW432" s="73"/>
      <c r="AX432" s="73"/>
      <c r="AY432" s="73"/>
      <c r="AZ432" s="73"/>
      <c r="BA432" s="73"/>
      <c r="BB432" s="73"/>
      <c r="BC432" s="73"/>
    </row>
    <row r="433" spans="1:55" x14ac:dyDescent="0.25">
      <c r="A433" s="72"/>
      <c r="B433" s="74" t="s">
        <v>6</v>
      </c>
      <c r="C433" s="83">
        <v>3728.0430199059501</v>
      </c>
      <c r="D433" s="83">
        <v>6673.1183400938271</v>
      </c>
      <c r="E433" s="83">
        <v>10503.467999773962</v>
      </c>
      <c r="F433" s="83">
        <v>18623.543715768908</v>
      </c>
      <c r="G433" s="83">
        <v>21166.070065470485</v>
      </c>
      <c r="H433" s="83">
        <v>17427.200388477781</v>
      </c>
      <c r="I433" s="83">
        <v>13679.441582754102</v>
      </c>
      <c r="J433" s="83">
        <v>11236.35282767665</v>
      </c>
      <c r="K433" s="83">
        <v>10334.135824440995</v>
      </c>
      <c r="L433" s="83">
        <v>10641.947563</v>
      </c>
      <c r="M433" s="83">
        <v>12406.573000000004</v>
      </c>
      <c r="N433" s="83">
        <v>0</v>
      </c>
      <c r="O433" s="73"/>
      <c r="P433" s="74" t="s">
        <v>6</v>
      </c>
      <c r="Q433" s="83">
        <v>3400.1654532005591</v>
      </c>
      <c r="R433" s="83">
        <v>3660.5269089547428</v>
      </c>
      <c r="S433" s="83">
        <v>6083.1812118393073</v>
      </c>
      <c r="T433" s="83">
        <v>16525.986908491919</v>
      </c>
      <c r="U433" s="83">
        <v>33857.466540066394</v>
      </c>
      <c r="V433" s="83">
        <v>24622.737587643762</v>
      </c>
      <c r="W433" s="83">
        <v>15038.924702270537</v>
      </c>
      <c r="X433" s="83">
        <v>10053.696957857275</v>
      </c>
      <c r="Y433" s="83">
        <v>10195.670651113998</v>
      </c>
      <c r="Z433" s="83">
        <v>8912.0759519999992</v>
      </c>
      <c r="AA433" s="83">
        <v>18024.516000000007</v>
      </c>
      <c r="AB433" s="83">
        <v>17795</v>
      </c>
      <c r="AC433" s="73"/>
      <c r="AD433" s="74" t="s">
        <v>6</v>
      </c>
      <c r="AE433" s="83">
        <v>0</v>
      </c>
      <c r="AF433" s="83">
        <v>0</v>
      </c>
      <c r="AG433" s="83">
        <v>3</v>
      </c>
      <c r="AH433" s="83">
        <v>155</v>
      </c>
      <c r="AI433" s="83">
        <v>277</v>
      </c>
      <c r="AJ433" s="83">
        <v>229</v>
      </c>
      <c r="AK433" s="83">
        <v>175</v>
      </c>
      <c r="AL433" s="83">
        <v>155</v>
      </c>
      <c r="AM433" s="83">
        <v>131</v>
      </c>
      <c r="AN433" s="83">
        <v>154</v>
      </c>
      <c r="AO433" s="83">
        <v>164</v>
      </c>
      <c r="AP433" s="83">
        <v>0</v>
      </c>
      <c r="AQ433" s="73"/>
      <c r="AR433" s="73"/>
      <c r="AS433" s="73"/>
      <c r="AT433" s="73"/>
      <c r="AU433" s="73"/>
      <c r="AV433" s="73"/>
      <c r="AW433" s="73"/>
      <c r="AX433" s="73"/>
      <c r="AY433" s="73"/>
      <c r="AZ433" s="73"/>
      <c r="BA433" s="73"/>
      <c r="BB433" s="73"/>
      <c r="BC433" s="73"/>
    </row>
    <row r="434" spans="1:55" x14ac:dyDescent="0.25">
      <c r="A434" s="72"/>
      <c r="B434" s="74" t="s">
        <v>7</v>
      </c>
      <c r="C434" s="83">
        <v>64747.184480764008</v>
      </c>
      <c r="D434" s="83">
        <v>71362.626196364596</v>
      </c>
      <c r="E434" s="83">
        <v>73996.580614114879</v>
      </c>
      <c r="F434" s="83">
        <v>66460.802362896677</v>
      </c>
      <c r="G434" s="83">
        <v>67710.1035351022</v>
      </c>
      <c r="H434" s="83">
        <v>64098.189565227258</v>
      </c>
      <c r="I434" s="83">
        <v>67725.470039324835</v>
      </c>
      <c r="J434" s="83">
        <v>80831.274715415449</v>
      </c>
      <c r="K434" s="83">
        <v>92707.674256157989</v>
      </c>
      <c r="L434" s="83">
        <v>96121.576147999993</v>
      </c>
      <c r="M434" s="83">
        <v>79728.63</v>
      </c>
      <c r="N434" s="83">
        <v>0</v>
      </c>
      <c r="O434" s="73"/>
      <c r="P434" s="74" t="s">
        <v>7</v>
      </c>
      <c r="Q434" s="83">
        <v>78356.481237116895</v>
      </c>
      <c r="R434" s="83">
        <v>70125.748223284885</v>
      </c>
      <c r="S434" s="83">
        <v>68168.873539203341</v>
      </c>
      <c r="T434" s="83">
        <v>77336.529380747699</v>
      </c>
      <c r="U434" s="83">
        <v>55590.419177725133</v>
      </c>
      <c r="V434" s="83">
        <v>62332.445667855958</v>
      </c>
      <c r="W434" s="83">
        <v>66365.986919808405</v>
      </c>
      <c r="X434" s="83">
        <v>60962.880515328543</v>
      </c>
      <c r="Y434" s="83">
        <v>67080.032455045992</v>
      </c>
      <c r="Z434" s="83">
        <v>67291.096053999994</v>
      </c>
      <c r="AA434" s="83">
        <v>78431.34</v>
      </c>
      <c r="AB434" s="83">
        <v>74306</v>
      </c>
      <c r="AC434" s="73"/>
      <c r="AD434" s="74" t="s">
        <v>7</v>
      </c>
      <c r="AE434" s="83">
        <v>526</v>
      </c>
      <c r="AF434" s="83">
        <v>579</v>
      </c>
      <c r="AG434" s="83">
        <v>593</v>
      </c>
      <c r="AH434" s="83">
        <v>560</v>
      </c>
      <c r="AI434" s="83">
        <v>562</v>
      </c>
      <c r="AJ434" s="83">
        <v>554</v>
      </c>
      <c r="AK434" s="83">
        <v>557</v>
      </c>
      <c r="AL434" s="83">
        <v>716</v>
      </c>
      <c r="AM434" s="83">
        <v>770</v>
      </c>
      <c r="AN434" s="83">
        <v>836</v>
      </c>
      <c r="AO434" s="83">
        <v>714</v>
      </c>
      <c r="AP434" s="83">
        <v>0</v>
      </c>
      <c r="AQ434" s="73"/>
      <c r="AR434" s="73"/>
      <c r="AS434" s="73"/>
      <c r="AT434" s="73"/>
      <c r="AU434" s="73"/>
      <c r="AV434" s="73"/>
      <c r="AW434" s="73"/>
      <c r="AX434" s="73"/>
      <c r="AY434" s="73"/>
      <c r="AZ434" s="73"/>
      <c r="BA434" s="73"/>
      <c r="BB434" s="73"/>
      <c r="BC434" s="73"/>
    </row>
    <row r="435" spans="1:55" x14ac:dyDescent="0.25">
      <c r="A435" s="72"/>
      <c r="B435" s="79" t="s">
        <v>8</v>
      </c>
      <c r="C435" s="84">
        <v>29131.671513555098</v>
      </c>
      <c r="D435" s="84">
        <v>27016.317683001645</v>
      </c>
      <c r="E435" s="84">
        <v>25412.191317301276</v>
      </c>
      <c r="F435" s="84">
        <v>33657.354518414533</v>
      </c>
      <c r="G435" s="84">
        <v>32070.711569419644</v>
      </c>
      <c r="H435" s="84">
        <v>34317.40997563448</v>
      </c>
      <c r="I435" s="84">
        <v>42962.353528217121</v>
      </c>
      <c r="J435" s="84">
        <v>44041.027410256487</v>
      </c>
      <c r="K435" s="84">
        <v>43465.92803498399</v>
      </c>
      <c r="L435" s="84">
        <v>42070.177941999995</v>
      </c>
      <c r="M435" s="84">
        <v>46910.840000000004</v>
      </c>
      <c r="N435" s="83">
        <v>0</v>
      </c>
      <c r="O435" s="73"/>
      <c r="P435" s="79" t="s">
        <v>8</v>
      </c>
      <c r="Q435" s="84">
        <v>28207.482265417955</v>
      </c>
      <c r="R435" s="84">
        <v>29857.730731715917</v>
      </c>
      <c r="S435" s="84">
        <v>30034.642250751422</v>
      </c>
      <c r="T435" s="84">
        <v>21481.682423435639</v>
      </c>
      <c r="U435" s="84">
        <v>51681.373650586786</v>
      </c>
      <c r="V435" s="84">
        <v>34219.849282193958</v>
      </c>
      <c r="W435" s="84">
        <v>37105.54246240131</v>
      </c>
      <c r="X435" s="84">
        <v>37074.12959649133</v>
      </c>
      <c r="Y435" s="84">
        <v>46785.782270369986</v>
      </c>
      <c r="Z435" s="84">
        <v>47222.873152</v>
      </c>
      <c r="AA435" s="84">
        <v>48589.502</v>
      </c>
      <c r="AB435" s="84">
        <v>49685</v>
      </c>
      <c r="AC435" s="73"/>
      <c r="AD435" s="79" t="s">
        <v>8</v>
      </c>
      <c r="AE435" s="84">
        <v>311</v>
      </c>
      <c r="AF435" s="84">
        <v>296</v>
      </c>
      <c r="AG435" s="84">
        <v>301</v>
      </c>
      <c r="AH435" s="84">
        <v>327</v>
      </c>
      <c r="AI435" s="84">
        <v>327</v>
      </c>
      <c r="AJ435" s="84">
        <v>346</v>
      </c>
      <c r="AK435" s="84">
        <v>388</v>
      </c>
      <c r="AL435" s="84">
        <v>401</v>
      </c>
      <c r="AM435" s="84">
        <v>414</v>
      </c>
      <c r="AN435" s="84">
        <v>419</v>
      </c>
      <c r="AO435" s="84">
        <v>442</v>
      </c>
      <c r="AP435" s="84">
        <v>0</v>
      </c>
      <c r="AQ435" s="73"/>
      <c r="AR435" s="73"/>
      <c r="AS435" s="73"/>
      <c r="AT435" s="73"/>
      <c r="AU435" s="73"/>
      <c r="AV435" s="73"/>
      <c r="AW435" s="73"/>
      <c r="AX435" s="73"/>
      <c r="AY435" s="73"/>
      <c r="AZ435" s="73"/>
      <c r="BA435" s="73"/>
      <c r="BB435" s="73"/>
      <c r="BC435" s="73"/>
    </row>
    <row r="436" spans="1:55" x14ac:dyDescent="0.25">
      <c r="A436" s="72"/>
      <c r="B436" s="79" t="s">
        <v>5</v>
      </c>
      <c r="C436" s="84">
        <v>35451.449039746782</v>
      </c>
      <c r="D436" s="84">
        <v>27444.078514641471</v>
      </c>
      <c r="E436" s="84">
        <v>28047.262810625009</v>
      </c>
      <c r="F436" s="84">
        <v>33437.396129325258</v>
      </c>
      <c r="G436" s="84">
        <v>39046.164809639457</v>
      </c>
      <c r="H436" s="84">
        <v>33602.391258154334</v>
      </c>
      <c r="I436" s="84">
        <v>40630.708489130586</v>
      </c>
      <c r="J436" s="84">
        <v>32317.698636183628</v>
      </c>
      <c r="K436" s="84">
        <v>31239.067072356</v>
      </c>
      <c r="L436" s="84">
        <v>29071.260243999997</v>
      </c>
      <c r="M436" s="82">
        <v>32554.163999999993</v>
      </c>
      <c r="N436" s="82">
        <v>0</v>
      </c>
      <c r="O436" s="73"/>
      <c r="P436" s="79" t="s">
        <v>5</v>
      </c>
      <c r="Q436" s="84">
        <v>42916.295167218763</v>
      </c>
      <c r="R436" s="84">
        <v>33487.773819142945</v>
      </c>
      <c r="S436" s="84">
        <v>43229.169406062952</v>
      </c>
      <c r="T436" s="84">
        <v>26538.444767090499</v>
      </c>
      <c r="U436" s="84">
        <v>30578.087670513993</v>
      </c>
      <c r="V436" s="84">
        <v>30561.613983458308</v>
      </c>
      <c r="W436" s="84">
        <v>38749.842440682711</v>
      </c>
      <c r="X436" s="84">
        <v>37298.542475014932</v>
      </c>
      <c r="Y436" s="84">
        <v>41833.031967063995</v>
      </c>
      <c r="Z436" s="84">
        <v>42012.390706000006</v>
      </c>
      <c r="AA436" s="84">
        <v>38464.388000000014</v>
      </c>
      <c r="AB436" s="84">
        <v>32088</v>
      </c>
      <c r="AC436" s="73"/>
      <c r="AD436" s="79" t="s">
        <v>5</v>
      </c>
      <c r="AE436" s="84">
        <v>4231</v>
      </c>
      <c r="AF436" s="84">
        <v>4251</v>
      </c>
      <c r="AG436" s="84">
        <v>4224</v>
      </c>
      <c r="AH436" s="84">
        <v>4133</v>
      </c>
      <c r="AI436" s="84">
        <v>4134</v>
      </c>
      <c r="AJ436" s="84">
        <v>4040</v>
      </c>
      <c r="AK436" s="84">
        <v>4033</v>
      </c>
      <c r="AL436" s="84">
        <v>4463</v>
      </c>
      <c r="AM436" s="84">
        <v>4281</v>
      </c>
      <c r="AN436" s="84">
        <v>4096</v>
      </c>
      <c r="AO436" s="84">
        <v>4076</v>
      </c>
      <c r="AP436" s="84">
        <v>0</v>
      </c>
      <c r="AQ436" s="73"/>
      <c r="AR436" s="73"/>
      <c r="AS436" s="73"/>
      <c r="AT436" s="73"/>
      <c r="AU436" s="73"/>
      <c r="AV436" s="73"/>
      <c r="AW436" s="73"/>
      <c r="AX436" s="73"/>
      <c r="AY436" s="73"/>
      <c r="AZ436" s="73"/>
      <c r="BA436" s="73"/>
      <c r="BB436" s="73"/>
      <c r="BC436" s="73"/>
    </row>
    <row r="437" spans="1:55" x14ac:dyDescent="0.25">
      <c r="A437" s="72"/>
      <c r="B437" s="74" t="s">
        <v>157</v>
      </c>
      <c r="C437" s="83">
        <v>40038.606370886511</v>
      </c>
      <c r="D437" s="83">
        <v>42289.823014916787</v>
      </c>
      <c r="E437" s="83">
        <v>44917.927695664206</v>
      </c>
      <c r="F437" s="83">
        <v>50361.768791370952</v>
      </c>
      <c r="G437" s="83">
        <v>48139.962514679508</v>
      </c>
      <c r="H437" s="83">
        <v>47029.1380871152</v>
      </c>
      <c r="I437" s="83">
        <v>46967.912181241474</v>
      </c>
      <c r="J437" s="83">
        <v>47879.609697402673</v>
      </c>
      <c r="K437" s="83">
        <v>44045.164815833996</v>
      </c>
      <c r="L437" s="83">
        <v>49192.989845999997</v>
      </c>
      <c r="M437" s="83">
        <v>48472.798000000003</v>
      </c>
      <c r="N437" s="83">
        <v>0</v>
      </c>
      <c r="O437" s="73"/>
      <c r="P437" s="74" t="s">
        <v>157</v>
      </c>
      <c r="Q437" s="83">
        <v>40240.088387068077</v>
      </c>
      <c r="R437" s="83">
        <v>38997.076624798363</v>
      </c>
      <c r="S437" s="83">
        <v>42618.782175623302</v>
      </c>
      <c r="T437" s="83">
        <v>46825.630105111719</v>
      </c>
      <c r="U437" s="83">
        <v>45599.150653463803</v>
      </c>
      <c r="V437" s="83">
        <v>44083.712145698351</v>
      </c>
      <c r="W437" s="83">
        <v>48266.795969105791</v>
      </c>
      <c r="X437" s="83">
        <v>48665.054772235264</v>
      </c>
      <c r="Y437" s="83">
        <v>48335.930226739991</v>
      </c>
      <c r="Z437" s="83">
        <v>45118.989708000001</v>
      </c>
      <c r="AA437" s="83">
        <v>45423.906000000003</v>
      </c>
      <c r="AB437" s="83">
        <v>42054</v>
      </c>
      <c r="AC437" s="73"/>
      <c r="AD437" s="74" t="s">
        <v>117</v>
      </c>
      <c r="AE437" s="83">
        <v>44529.52</v>
      </c>
      <c r="AF437" s="83">
        <v>44940.61</v>
      </c>
      <c r="AG437" s="83">
        <v>45183.995999999999</v>
      </c>
      <c r="AH437" s="83">
        <v>45210</v>
      </c>
      <c r="AI437" s="83">
        <v>45483</v>
      </c>
      <c r="AJ437" s="83">
        <v>45405.997000000003</v>
      </c>
      <c r="AK437" s="83">
        <v>44729.72</v>
      </c>
      <c r="AL437" s="83">
        <v>44374.19</v>
      </c>
      <c r="AM437" s="83">
        <v>43984.5</v>
      </c>
      <c r="AN437" s="83">
        <v>43416.945</v>
      </c>
      <c r="AO437" s="83">
        <v>44004.743999999992</v>
      </c>
      <c r="AP437" s="83">
        <v>0</v>
      </c>
      <c r="AQ437" s="73"/>
      <c r="AR437" s="73"/>
      <c r="AS437" s="73"/>
      <c r="AT437" s="73"/>
      <c r="AU437" s="73"/>
      <c r="AV437" s="73"/>
      <c r="AW437" s="73"/>
      <c r="AX437" s="73"/>
      <c r="AY437" s="73"/>
      <c r="AZ437" s="73"/>
      <c r="BA437" s="73"/>
      <c r="BB437" s="73"/>
      <c r="BC437" s="73"/>
    </row>
    <row r="438" spans="1:55" x14ac:dyDescent="0.25">
      <c r="A438" s="72"/>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row>
    <row r="439" spans="1:55" x14ac:dyDescent="0.25">
      <c r="A439" s="72"/>
      <c r="B439" s="75" t="s">
        <v>113</v>
      </c>
      <c r="C439" s="75"/>
      <c r="D439" s="75"/>
      <c r="E439" s="75"/>
      <c r="F439" s="75"/>
      <c r="G439" s="75"/>
      <c r="H439" s="75"/>
      <c r="I439" s="75"/>
      <c r="J439" s="75"/>
      <c r="K439" s="75"/>
      <c r="L439" s="75"/>
      <c r="M439" s="75"/>
      <c r="N439" s="75"/>
      <c r="O439" s="73"/>
      <c r="P439" s="75" t="s">
        <v>114</v>
      </c>
      <c r="Q439" s="75"/>
      <c r="R439" s="75"/>
      <c r="S439" s="75"/>
      <c r="T439" s="75"/>
      <c r="U439" s="75"/>
      <c r="V439" s="75"/>
      <c r="W439" s="75"/>
      <c r="X439" s="75"/>
      <c r="Y439" s="75"/>
      <c r="Z439" s="75"/>
      <c r="AA439" s="75"/>
      <c r="AB439" s="75"/>
      <c r="AC439" s="73"/>
      <c r="AD439" s="75" t="s">
        <v>145</v>
      </c>
      <c r="AE439" s="75"/>
      <c r="AF439" s="75"/>
      <c r="AG439" s="75"/>
      <c r="AH439" s="75"/>
      <c r="AI439" s="75"/>
      <c r="AJ439" s="75"/>
      <c r="AK439" s="75"/>
      <c r="AL439" s="75"/>
      <c r="AM439" s="75"/>
      <c r="AN439" s="75"/>
      <c r="AO439" s="75"/>
      <c r="AP439" s="75"/>
      <c r="AQ439" s="73"/>
      <c r="AR439" s="73"/>
      <c r="AS439" s="73"/>
      <c r="AT439" s="73"/>
      <c r="AU439" s="73"/>
      <c r="AV439" s="73"/>
      <c r="AW439" s="73"/>
      <c r="AX439" s="73"/>
      <c r="AY439" s="73"/>
      <c r="AZ439" s="73"/>
      <c r="BA439" s="73"/>
      <c r="BB439" s="73"/>
      <c r="BC439" s="73"/>
    </row>
    <row r="440" spans="1:55" x14ac:dyDescent="0.25">
      <c r="A440" s="72"/>
      <c r="B440" s="77" t="s">
        <v>35</v>
      </c>
      <c r="C440" s="77">
        <v>2013</v>
      </c>
      <c r="D440" s="77">
        <v>2014</v>
      </c>
      <c r="E440" s="77">
        <v>2015</v>
      </c>
      <c r="F440" s="77">
        <v>2016</v>
      </c>
      <c r="G440" s="77">
        <v>2017</v>
      </c>
      <c r="H440" s="77">
        <v>2018</v>
      </c>
      <c r="I440" s="77">
        <v>2019</v>
      </c>
      <c r="J440" s="77">
        <v>2020</v>
      </c>
      <c r="K440" s="77">
        <v>2021</v>
      </c>
      <c r="L440" s="77">
        <v>2022</v>
      </c>
      <c r="M440" s="77">
        <v>2023</v>
      </c>
      <c r="N440" s="77">
        <v>2024</v>
      </c>
      <c r="O440" s="73"/>
      <c r="P440" s="77" t="s">
        <v>35</v>
      </c>
      <c r="Q440" s="77">
        <v>2013</v>
      </c>
      <c r="R440" s="77">
        <v>2014</v>
      </c>
      <c r="S440" s="77">
        <v>2015</v>
      </c>
      <c r="T440" s="77">
        <v>2016</v>
      </c>
      <c r="U440" s="77">
        <v>2017</v>
      </c>
      <c r="V440" s="77">
        <v>2018</v>
      </c>
      <c r="W440" s="77">
        <v>2019</v>
      </c>
      <c r="X440" s="77">
        <v>2020</v>
      </c>
      <c r="Y440" s="77">
        <v>2021</v>
      </c>
      <c r="Z440" s="77">
        <v>2022</v>
      </c>
      <c r="AA440" s="77">
        <v>2023</v>
      </c>
      <c r="AB440" s="77">
        <v>2024</v>
      </c>
      <c r="AC440" s="73"/>
      <c r="AD440" s="77" t="s">
        <v>35</v>
      </c>
      <c r="AE440" s="77">
        <v>2013</v>
      </c>
      <c r="AF440" s="77">
        <v>2014</v>
      </c>
      <c r="AG440" s="77">
        <v>2015</v>
      </c>
      <c r="AH440" s="77">
        <v>2016</v>
      </c>
      <c r="AI440" s="77">
        <v>2017</v>
      </c>
      <c r="AJ440" s="77">
        <v>2018</v>
      </c>
      <c r="AK440" s="77">
        <v>2019</v>
      </c>
      <c r="AL440" s="77">
        <v>2020</v>
      </c>
      <c r="AM440" s="77">
        <v>2021</v>
      </c>
      <c r="AN440" s="77">
        <v>2022</v>
      </c>
      <c r="AO440" s="77">
        <v>2023</v>
      </c>
      <c r="AP440" s="77">
        <v>2024</v>
      </c>
      <c r="AQ440" s="73"/>
      <c r="AR440" s="73"/>
      <c r="AS440" s="73"/>
      <c r="AT440" s="73"/>
      <c r="AU440" s="73"/>
      <c r="AV440" s="73"/>
      <c r="AW440" s="73"/>
      <c r="AX440" s="73"/>
      <c r="AY440" s="73"/>
      <c r="AZ440" s="73"/>
      <c r="BA440" s="73"/>
      <c r="BB440" s="73"/>
      <c r="BC440" s="73"/>
    </row>
    <row r="441" spans="1:55" x14ac:dyDescent="0.25">
      <c r="A441" s="72"/>
      <c r="B441" s="79" t="s">
        <v>9</v>
      </c>
      <c r="C441" s="80">
        <v>797880.04704881366</v>
      </c>
      <c r="D441" s="80">
        <v>740358.22853409755</v>
      </c>
      <c r="E441" s="80">
        <v>763188.51472896268</v>
      </c>
      <c r="F441" s="80">
        <v>788232.4403682393</v>
      </c>
      <c r="G441" s="80">
        <v>748886.9215105992</v>
      </c>
      <c r="H441" s="80">
        <v>740396.12598606304</v>
      </c>
      <c r="I441" s="80">
        <v>735846.25041553611</v>
      </c>
      <c r="J441" s="80">
        <v>768877.79407559498</v>
      </c>
      <c r="K441" s="80">
        <v>960614.0005187178</v>
      </c>
      <c r="L441" s="80">
        <v>879337.66887199983</v>
      </c>
      <c r="M441" s="80">
        <v>941618.93</v>
      </c>
      <c r="N441" s="80">
        <v>0</v>
      </c>
      <c r="O441" s="73"/>
      <c r="P441" s="79" t="s">
        <v>9</v>
      </c>
      <c r="Q441" s="80">
        <v>772171.6926487037</v>
      </c>
      <c r="R441" s="80">
        <v>796620.62585775706</v>
      </c>
      <c r="S441" s="80">
        <v>763773.95093602443</v>
      </c>
      <c r="T441" s="80">
        <v>823641.23981674749</v>
      </c>
      <c r="U441" s="80">
        <v>780463.90044597688</v>
      </c>
      <c r="V441" s="80">
        <v>800875.61617123126</v>
      </c>
      <c r="W441" s="80">
        <v>788785.48353174352</v>
      </c>
      <c r="X441" s="80">
        <v>780695.37625864777</v>
      </c>
      <c r="Y441" s="80">
        <v>1008016.5320471739</v>
      </c>
      <c r="Z441" s="80">
        <v>974522.87777000002</v>
      </c>
      <c r="AA441" s="80">
        <v>904771.72600000002</v>
      </c>
      <c r="AB441" s="80">
        <v>975960</v>
      </c>
      <c r="AC441" s="73"/>
      <c r="AD441" s="79" t="s">
        <v>9</v>
      </c>
      <c r="AE441" s="80">
        <v>6735</v>
      </c>
      <c r="AF441" s="80">
        <v>6551</v>
      </c>
      <c r="AG441" s="80">
        <v>6373</v>
      </c>
      <c r="AH441" s="80">
        <v>6195</v>
      </c>
      <c r="AI441" s="80">
        <v>6070</v>
      </c>
      <c r="AJ441" s="80">
        <v>5805</v>
      </c>
      <c r="AK441" s="80">
        <v>5643</v>
      </c>
      <c r="AL441" s="80">
        <v>6111</v>
      </c>
      <c r="AM441" s="80">
        <v>5881</v>
      </c>
      <c r="AN441" s="80">
        <v>5692</v>
      </c>
      <c r="AO441" s="80">
        <v>5979</v>
      </c>
      <c r="AP441" s="80">
        <v>0</v>
      </c>
      <c r="AQ441" s="73"/>
      <c r="AR441" s="73"/>
      <c r="AS441" s="73"/>
      <c r="AT441" s="73"/>
      <c r="AU441" s="73"/>
      <c r="AV441" s="73"/>
      <c r="AW441" s="73"/>
      <c r="AX441" s="73"/>
      <c r="AY441" s="73"/>
      <c r="AZ441" s="73"/>
      <c r="BA441" s="73"/>
      <c r="BB441" s="73"/>
      <c r="BC441" s="73"/>
    </row>
    <row r="442" spans="1:55" x14ac:dyDescent="0.25">
      <c r="A442" s="72"/>
      <c r="B442" s="74" t="s">
        <v>10</v>
      </c>
      <c r="C442" s="83">
        <v>553503.19791480526</v>
      </c>
      <c r="D442" s="83">
        <v>499021.02232255164</v>
      </c>
      <c r="E442" s="83">
        <v>523824.46246627282</v>
      </c>
      <c r="F442" s="83">
        <v>574582.50589078991</v>
      </c>
      <c r="G442" s="83">
        <v>532364.81260747975</v>
      </c>
      <c r="H442" s="83">
        <v>489693.63296176028</v>
      </c>
      <c r="I442" s="83">
        <v>493439.31938467984</v>
      </c>
      <c r="J442" s="83">
        <v>504116.6020578444</v>
      </c>
      <c r="K442" s="83">
        <v>681240.3779576848</v>
      </c>
      <c r="L442" s="83">
        <v>620644.54584599985</v>
      </c>
      <c r="M442" s="83">
        <v>658906.61600000004</v>
      </c>
      <c r="N442" s="83">
        <v>0</v>
      </c>
      <c r="O442" s="73"/>
      <c r="P442" s="74" t="s">
        <v>10</v>
      </c>
      <c r="Q442" s="83">
        <v>530805.68564346049</v>
      </c>
      <c r="R442" s="83">
        <v>553126.28817021102</v>
      </c>
      <c r="S442" s="83">
        <v>521577.65323917096</v>
      </c>
      <c r="T442" s="83">
        <v>550582.97509151185</v>
      </c>
      <c r="U442" s="83">
        <v>557133.95885333337</v>
      </c>
      <c r="V442" s="83">
        <v>538751.0799591057</v>
      </c>
      <c r="W442" s="83">
        <v>518705.01016423444</v>
      </c>
      <c r="X442" s="83">
        <v>510958.95072402904</v>
      </c>
      <c r="Y442" s="83">
        <v>720353.2036710619</v>
      </c>
      <c r="Z442" s="83">
        <v>705170.14997000003</v>
      </c>
      <c r="AA442" s="83">
        <v>654370.79</v>
      </c>
      <c r="AB442" s="83">
        <v>699512</v>
      </c>
      <c r="AC442" s="73"/>
      <c r="AD442" s="74" t="s">
        <v>10</v>
      </c>
      <c r="AE442" s="83">
        <v>6735</v>
      </c>
      <c r="AF442" s="83">
        <v>6551</v>
      </c>
      <c r="AG442" s="83">
        <v>6373</v>
      </c>
      <c r="AH442" s="83">
        <v>6195</v>
      </c>
      <c r="AI442" s="83">
        <v>6070</v>
      </c>
      <c r="AJ442" s="83">
        <v>5805</v>
      </c>
      <c r="AK442" s="83">
        <v>5643</v>
      </c>
      <c r="AL442" s="83">
        <v>6111</v>
      </c>
      <c r="AM442" s="83">
        <v>5881</v>
      </c>
      <c r="AN442" s="83">
        <v>5692</v>
      </c>
      <c r="AO442" s="83">
        <v>5979</v>
      </c>
      <c r="AP442" s="83">
        <v>0</v>
      </c>
      <c r="AQ442" s="73"/>
      <c r="AR442" s="73"/>
      <c r="AS442" s="73"/>
      <c r="AT442" s="73"/>
      <c r="AU442" s="73"/>
      <c r="AV442" s="73"/>
      <c r="AW442" s="73"/>
      <c r="AX442" s="73"/>
      <c r="AY442" s="73"/>
      <c r="AZ442" s="73"/>
      <c r="BA442" s="73"/>
      <c r="BB442" s="73"/>
      <c r="BC442" s="73"/>
    </row>
    <row r="443" spans="1:55" x14ac:dyDescent="0.25">
      <c r="A443" s="72"/>
      <c r="B443" s="79" t="s">
        <v>11</v>
      </c>
      <c r="C443" s="84">
        <v>244376.8491340084</v>
      </c>
      <c r="D443" s="84">
        <v>241337.20621154585</v>
      </c>
      <c r="E443" s="84">
        <v>239364.05226268989</v>
      </c>
      <c r="F443" s="84">
        <v>213649.93447744942</v>
      </c>
      <c r="G443" s="84">
        <v>216522.10890311943</v>
      </c>
      <c r="H443" s="84">
        <v>250702.49302430276</v>
      </c>
      <c r="I443" s="84">
        <v>242406.9310308563</v>
      </c>
      <c r="J443" s="84">
        <v>264761.19201775064</v>
      </c>
      <c r="K443" s="84">
        <v>279373.622561033</v>
      </c>
      <c r="L443" s="84">
        <v>258693.12302599996</v>
      </c>
      <c r="M443" s="84">
        <v>282712.31400000001</v>
      </c>
      <c r="N443" s="84">
        <v>0</v>
      </c>
      <c r="O443" s="73"/>
      <c r="P443" s="79" t="s">
        <v>11</v>
      </c>
      <c r="Q443" s="84">
        <v>241366.00700524321</v>
      </c>
      <c r="R443" s="84">
        <v>243494.33768754601</v>
      </c>
      <c r="S443" s="84">
        <v>242196.29769685343</v>
      </c>
      <c r="T443" s="84">
        <v>273058.26472523564</v>
      </c>
      <c r="U443" s="84">
        <v>223329.94159264347</v>
      </c>
      <c r="V443" s="84">
        <v>262124.53621212556</v>
      </c>
      <c r="W443" s="84">
        <v>270080.47336750908</v>
      </c>
      <c r="X443" s="84">
        <v>269736.42553461879</v>
      </c>
      <c r="Y443" s="84">
        <v>287663.32837611198</v>
      </c>
      <c r="Z443" s="84">
        <v>269352.72779999999</v>
      </c>
      <c r="AA443" s="84">
        <v>250400.93600000002</v>
      </c>
      <c r="AB443" s="84">
        <v>276448</v>
      </c>
      <c r="AC443" s="73"/>
      <c r="AD443" s="79" t="s">
        <v>11</v>
      </c>
      <c r="AE443" s="84">
        <v>6735</v>
      </c>
      <c r="AF443" s="84">
        <v>6551</v>
      </c>
      <c r="AG443" s="84">
        <v>6373</v>
      </c>
      <c r="AH443" s="84">
        <v>6195</v>
      </c>
      <c r="AI443" s="84">
        <v>6070</v>
      </c>
      <c r="AJ443" s="84">
        <v>5805</v>
      </c>
      <c r="AK443" s="84">
        <v>5643</v>
      </c>
      <c r="AL443" s="84">
        <v>6111</v>
      </c>
      <c r="AM443" s="84">
        <v>5881</v>
      </c>
      <c r="AN443" s="84">
        <v>5692</v>
      </c>
      <c r="AO443" s="84">
        <v>5979</v>
      </c>
      <c r="AP443" s="84">
        <v>0</v>
      </c>
      <c r="AQ443" s="73"/>
      <c r="AR443" s="73"/>
      <c r="AS443" s="73"/>
      <c r="AT443" s="73"/>
      <c r="AU443" s="73"/>
      <c r="AV443" s="73"/>
      <c r="AW443" s="73"/>
      <c r="AX443" s="73"/>
      <c r="AY443" s="73"/>
      <c r="AZ443" s="73"/>
      <c r="BA443" s="73"/>
      <c r="BB443" s="73"/>
      <c r="BC443" s="73"/>
    </row>
    <row r="444" spans="1:55" x14ac:dyDescent="0.25">
      <c r="A444" s="72"/>
      <c r="B444" s="74" t="s">
        <v>0</v>
      </c>
      <c r="C444" s="83">
        <v>200304.97326031735</v>
      </c>
      <c r="D444" s="83">
        <v>176336.19566079785</v>
      </c>
      <c r="E444" s="83">
        <v>164049.50990883089</v>
      </c>
      <c r="F444" s="83">
        <v>171861.98164976362</v>
      </c>
      <c r="G444" s="83">
        <v>160975.86239335701</v>
      </c>
      <c r="H444" s="83">
        <v>138173.21006747198</v>
      </c>
      <c r="I444" s="83">
        <v>120966.213415092</v>
      </c>
      <c r="J444" s="83">
        <v>117408.32978597701</v>
      </c>
      <c r="K444" s="83">
        <v>107397.11901851399</v>
      </c>
      <c r="L444" s="83">
        <v>93453.732085999989</v>
      </c>
      <c r="M444" s="83">
        <v>88785.694000000003</v>
      </c>
      <c r="N444" s="83">
        <v>0</v>
      </c>
      <c r="O444" s="73"/>
      <c r="P444" s="74" t="s">
        <v>0</v>
      </c>
      <c r="Q444" s="83">
        <v>178465.76186349499</v>
      </c>
      <c r="R444" s="83">
        <v>192140.3910031144</v>
      </c>
      <c r="S444" s="83">
        <v>176028.2528079387</v>
      </c>
      <c r="T444" s="83">
        <v>153278.28851253638</v>
      </c>
      <c r="U444" s="83">
        <v>152421.61910325894</v>
      </c>
      <c r="V444" s="83">
        <v>164222.90361406151</v>
      </c>
      <c r="W444" s="83">
        <v>149384.21282417298</v>
      </c>
      <c r="X444" s="83">
        <v>132299.24634041049</v>
      </c>
      <c r="Y444" s="83">
        <v>119316.15700617598</v>
      </c>
      <c r="Z444" s="83">
        <v>118798.78574199999</v>
      </c>
      <c r="AA444" s="83">
        <v>104096.842</v>
      </c>
      <c r="AB444" s="83">
        <v>98545</v>
      </c>
      <c r="AC444" s="73"/>
      <c r="AD444" s="74" t="s">
        <v>0</v>
      </c>
      <c r="AE444" s="83">
        <v>1868</v>
      </c>
      <c r="AF444" s="83">
        <v>1784</v>
      </c>
      <c r="AG444" s="83">
        <v>1603</v>
      </c>
      <c r="AH444" s="83">
        <v>1478</v>
      </c>
      <c r="AI444" s="83">
        <v>1352</v>
      </c>
      <c r="AJ444" s="83">
        <v>1169</v>
      </c>
      <c r="AK444" s="83">
        <v>1026</v>
      </c>
      <c r="AL444" s="83">
        <v>1009</v>
      </c>
      <c r="AM444" s="83">
        <v>911</v>
      </c>
      <c r="AN444" s="83">
        <v>822</v>
      </c>
      <c r="AO444" s="83">
        <v>809</v>
      </c>
      <c r="AP444" s="83">
        <v>0</v>
      </c>
      <c r="AQ444" s="73"/>
      <c r="AR444" s="73"/>
      <c r="AS444" s="73"/>
      <c r="AT444" s="73"/>
      <c r="AU444" s="73"/>
      <c r="AV444" s="73"/>
      <c r="AW444" s="73"/>
      <c r="AX444" s="73"/>
      <c r="AY444" s="73"/>
      <c r="AZ444" s="73"/>
      <c r="BA444" s="73"/>
      <c r="BB444" s="73"/>
      <c r="BC444" s="73"/>
    </row>
    <row r="445" spans="1:55" x14ac:dyDescent="0.25">
      <c r="A445" s="72"/>
      <c r="B445" s="74" t="s">
        <v>158</v>
      </c>
      <c r="C445" s="83">
        <v>164846.07814605944</v>
      </c>
      <c r="D445" s="83">
        <v>158365.30408066578</v>
      </c>
      <c r="E445" s="83">
        <v>144888.76707078333</v>
      </c>
      <c r="F445" s="83">
        <v>130353.40298339001</v>
      </c>
      <c r="G445" s="83">
        <v>136055.3511386177</v>
      </c>
      <c r="H445" s="83">
        <v>136882.65302796097</v>
      </c>
      <c r="I445" s="83">
        <v>136901.89388745229</v>
      </c>
      <c r="J445" s="83">
        <v>174277.91939703512</v>
      </c>
      <c r="K445" s="83">
        <v>153310.18453906997</v>
      </c>
      <c r="L445" s="83">
        <v>90109.563335999992</v>
      </c>
      <c r="M445" s="83">
        <v>103560.212</v>
      </c>
      <c r="N445" s="83">
        <v>0</v>
      </c>
      <c r="O445" s="73"/>
      <c r="P445" s="74" t="s">
        <v>158</v>
      </c>
      <c r="Q445" s="83">
        <v>153026.21701043955</v>
      </c>
      <c r="R445" s="83">
        <v>157407.59373631349</v>
      </c>
      <c r="S445" s="83">
        <v>153639.88209941966</v>
      </c>
      <c r="T445" s="83">
        <v>147093.04660815964</v>
      </c>
      <c r="U445" s="83">
        <v>118759.69024004086</v>
      </c>
      <c r="V445" s="83">
        <v>125261.41857927563</v>
      </c>
      <c r="W445" s="83">
        <v>138598.67517371173</v>
      </c>
      <c r="X445" s="83">
        <v>136600.11915731529</v>
      </c>
      <c r="Y445" s="83">
        <v>170790.99893104599</v>
      </c>
      <c r="Z445" s="83">
        <v>156409.71530599997</v>
      </c>
      <c r="AA445" s="83">
        <v>100650.948</v>
      </c>
      <c r="AB445" s="83">
        <v>113456</v>
      </c>
      <c r="AC445" s="73"/>
      <c r="AD445" s="74" t="s">
        <v>158</v>
      </c>
      <c r="AE445" s="83">
        <v>1111</v>
      </c>
      <c r="AF445" s="83">
        <v>991</v>
      </c>
      <c r="AG445" s="83">
        <v>878</v>
      </c>
      <c r="AH445" s="83">
        <v>837</v>
      </c>
      <c r="AI445" s="83">
        <v>900</v>
      </c>
      <c r="AJ445" s="83">
        <v>939</v>
      </c>
      <c r="AK445" s="83">
        <v>917</v>
      </c>
      <c r="AL445" s="83">
        <v>1198</v>
      </c>
      <c r="AM445" s="83">
        <v>984</v>
      </c>
      <c r="AN445" s="83">
        <v>572</v>
      </c>
      <c r="AO445" s="83">
        <v>705</v>
      </c>
      <c r="AP445" s="83">
        <v>0</v>
      </c>
      <c r="AQ445" s="73"/>
      <c r="AR445" s="73"/>
      <c r="AS445" s="73"/>
      <c r="AT445" s="73"/>
      <c r="AU445" s="73"/>
      <c r="AV445" s="73"/>
      <c r="AW445" s="73"/>
      <c r="AX445" s="73"/>
      <c r="AY445" s="73"/>
      <c r="AZ445" s="73"/>
      <c r="BA445" s="73"/>
      <c r="BB445" s="73"/>
      <c r="BC445" s="73"/>
    </row>
    <row r="446" spans="1:55" x14ac:dyDescent="0.25">
      <c r="A446" s="72"/>
      <c r="B446" s="74" t="s">
        <v>159</v>
      </c>
      <c r="C446" s="83">
        <v>3718.2192073157303</v>
      </c>
      <c r="D446" s="83">
        <v>3297.1276681112759</v>
      </c>
      <c r="E446" s="83">
        <v>2302.1274716153375</v>
      </c>
      <c r="F446" s="83">
        <v>2346.2028116417578</v>
      </c>
      <c r="G446" s="83">
        <v>2472.8448494437393</v>
      </c>
      <c r="H446" s="83">
        <v>2053.5421289151777</v>
      </c>
      <c r="I446" s="83">
        <v>1281.7330336231485</v>
      </c>
      <c r="J446" s="83">
        <v>764.12585137285782</v>
      </c>
      <c r="K446" s="83">
        <v>894.78291289399988</v>
      </c>
      <c r="L446" s="83">
        <v>952.41926000000001</v>
      </c>
      <c r="M446" s="83">
        <v>1013.866</v>
      </c>
      <c r="N446" s="83">
        <v>0</v>
      </c>
      <c r="O446" s="73"/>
      <c r="P446" s="74" t="s">
        <v>159</v>
      </c>
      <c r="Q446" s="83">
        <v>4023.4456902143743</v>
      </c>
      <c r="R446" s="83">
        <v>6714.4010862517971</v>
      </c>
      <c r="S446" s="83">
        <v>6893.0549169929445</v>
      </c>
      <c r="T446" s="83">
        <v>7196.8704463927825</v>
      </c>
      <c r="U446" s="83">
        <v>2624.445445891798</v>
      </c>
      <c r="V446" s="83">
        <v>2568.6718928502996</v>
      </c>
      <c r="W446" s="83">
        <v>2701.815484791704</v>
      </c>
      <c r="X446" s="83">
        <v>1749.2983880914617</v>
      </c>
      <c r="Y446" s="83">
        <v>737.00984687199991</v>
      </c>
      <c r="Z446" s="83">
        <v>359.56502399999994</v>
      </c>
      <c r="AA446" s="83">
        <v>870.07</v>
      </c>
      <c r="AB446" s="83">
        <v>743</v>
      </c>
      <c r="AC446" s="73"/>
      <c r="AD446" s="74" t="s">
        <v>159</v>
      </c>
      <c r="AE446" s="83">
        <v>0</v>
      </c>
      <c r="AF446" s="83">
        <v>0</v>
      </c>
      <c r="AG446" s="83">
        <v>0</v>
      </c>
      <c r="AH446" s="83">
        <v>0</v>
      </c>
      <c r="AI446" s="83">
        <v>0</v>
      </c>
      <c r="AJ446" s="83">
        <v>0</v>
      </c>
      <c r="AK446" s="83">
        <v>0</v>
      </c>
      <c r="AL446" s="83">
        <v>0</v>
      </c>
      <c r="AM446" s="83">
        <v>0</v>
      </c>
      <c r="AN446" s="83">
        <v>0</v>
      </c>
      <c r="AO446" s="83">
        <v>0</v>
      </c>
      <c r="AP446" s="83">
        <v>0</v>
      </c>
      <c r="AQ446" s="73"/>
      <c r="AR446" s="73"/>
      <c r="AS446" s="73"/>
      <c r="AT446" s="73"/>
      <c r="AU446" s="73"/>
      <c r="AV446" s="73"/>
      <c r="AW446" s="73"/>
      <c r="AX446" s="73"/>
      <c r="AY446" s="73"/>
      <c r="AZ446" s="73"/>
      <c r="BA446" s="73"/>
      <c r="BB446" s="73"/>
      <c r="BC446" s="73"/>
    </row>
    <row r="447" spans="1:55" x14ac:dyDescent="0.25">
      <c r="A447" s="72"/>
      <c r="B447" s="74" t="s">
        <v>1</v>
      </c>
      <c r="C447" s="83">
        <v>23810.4188365017</v>
      </c>
      <c r="D447" s="83">
        <v>21971.306928306716</v>
      </c>
      <c r="E447" s="83">
        <v>20581.551479032154</v>
      </c>
      <c r="F447" s="83">
        <v>24543.875298333889</v>
      </c>
      <c r="G447" s="83">
        <v>24722.441011594459</v>
      </c>
      <c r="H447" s="83">
        <v>21735.568985218229</v>
      </c>
      <c r="I447" s="83">
        <v>18630.406978732331</v>
      </c>
      <c r="J447" s="83">
        <v>18882.099598975699</v>
      </c>
      <c r="K447" s="83">
        <v>16962.259559595997</v>
      </c>
      <c r="L447" s="83">
        <v>15270.812179999999</v>
      </c>
      <c r="M447" s="83">
        <v>16824.132000000001</v>
      </c>
      <c r="N447" s="83">
        <v>0</v>
      </c>
      <c r="O447" s="73"/>
      <c r="P447" s="74" t="s">
        <v>1</v>
      </c>
      <c r="Q447" s="83">
        <v>20444.542869284825</v>
      </c>
      <c r="R447" s="83">
        <v>19324.768188063099</v>
      </c>
      <c r="S447" s="83">
        <v>23225.386258615465</v>
      </c>
      <c r="T447" s="83">
        <v>23845.529918949764</v>
      </c>
      <c r="U447" s="83">
        <v>21348.944910836151</v>
      </c>
      <c r="V447" s="83">
        <v>26506.275266248973</v>
      </c>
      <c r="W447" s="83">
        <v>24099.096476070565</v>
      </c>
      <c r="X447" s="83">
        <v>20851.322608020288</v>
      </c>
      <c r="Y447" s="83">
        <v>18966.970475413997</v>
      </c>
      <c r="Z447" s="83">
        <v>17644.369392000001</v>
      </c>
      <c r="AA447" s="83">
        <v>19268.664000000001</v>
      </c>
      <c r="AB447" s="83">
        <v>15948</v>
      </c>
      <c r="AC447" s="73"/>
      <c r="AD447" s="74" t="s">
        <v>1</v>
      </c>
      <c r="AE447" s="83">
        <v>134</v>
      </c>
      <c r="AF447" s="83">
        <v>131</v>
      </c>
      <c r="AG447" s="83">
        <v>125</v>
      </c>
      <c r="AH447" s="83">
        <v>136</v>
      </c>
      <c r="AI447" s="83">
        <v>147</v>
      </c>
      <c r="AJ447" s="83">
        <v>132</v>
      </c>
      <c r="AK447" s="83">
        <v>116</v>
      </c>
      <c r="AL447" s="83">
        <v>117</v>
      </c>
      <c r="AM447" s="83">
        <v>102</v>
      </c>
      <c r="AN447" s="83">
        <v>91</v>
      </c>
      <c r="AO447" s="83">
        <v>105</v>
      </c>
      <c r="AP447" s="83">
        <v>0</v>
      </c>
      <c r="AQ447" s="73"/>
      <c r="AR447" s="73"/>
      <c r="AS447" s="73"/>
      <c r="AT447" s="73"/>
      <c r="AU447" s="73"/>
      <c r="AV447" s="73"/>
      <c r="AW447" s="73"/>
      <c r="AX447" s="73"/>
      <c r="AY447" s="73"/>
      <c r="AZ447" s="73"/>
      <c r="BA447" s="73"/>
      <c r="BB447" s="73"/>
      <c r="BC447" s="73"/>
    </row>
    <row r="448" spans="1:55" x14ac:dyDescent="0.25">
      <c r="A448" s="72"/>
      <c r="B448" s="74" t="s">
        <v>2</v>
      </c>
      <c r="C448" s="83">
        <v>248090.68829749408</v>
      </c>
      <c r="D448" s="83">
        <v>237828.11107997803</v>
      </c>
      <c r="E448" s="83">
        <v>239056.36354513216</v>
      </c>
      <c r="F448" s="83">
        <v>237067.73085232329</v>
      </c>
      <c r="G448" s="83">
        <v>235858.4881646834</v>
      </c>
      <c r="H448" s="83">
        <v>237427.14550745115</v>
      </c>
      <c r="I448" s="83">
        <v>261257.43935568357</v>
      </c>
      <c r="J448" s="83">
        <v>278916.03433062666</v>
      </c>
      <c r="K448" s="83">
        <v>288297.73056466196</v>
      </c>
      <c r="L448" s="83">
        <v>282911.32557999995</v>
      </c>
      <c r="M448" s="83">
        <v>300868.12200000003</v>
      </c>
      <c r="N448" s="83">
        <v>0</v>
      </c>
      <c r="O448" s="73"/>
      <c r="P448" s="74" t="s">
        <v>2</v>
      </c>
      <c r="Q448" s="83">
        <v>260252.19285185664</v>
      </c>
      <c r="R448" s="83">
        <v>243977.94438655974</v>
      </c>
      <c r="S448" s="83">
        <v>235534.00931802866</v>
      </c>
      <c r="T448" s="83">
        <v>242211.09618518851</v>
      </c>
      <c r="U448" s="83">
        <v>246153.66464452821</v>
      </c>
      <c r="V448" s="83">
        <v>243476.14106499177</v>
      </c>
      <c r="W448" s="83">
        <v>239503.42267618849</v>
      </c>
      <c r="X448" s="83">
        <v>272330.63841035159</v>
      </c>
      <c r="Y448" s="83">
        <v>294709.05424755596</v>
      </c>
      <c r="Z448" s="83">
        <v>281867.94493</v>
      </c>
      <c r="AA448" s="83">
        <v>295829.01</v>
      </c>
      <c r="AB448" s="83">
        <v>340323</v>
      </c>
      <c r="AC448" s="73"/>
      <c r="AD448" s="74" t="s">
        <v>2</v>
      </c>
      <c r="AE448" s="83">
        <v>2334</v>
      </c>
      <c r="AF448" s="83">
        <v>2228</v>
      </c>
      <c r="AG448" s="83">
        <v>2149</v>
      </c>
      <c r="AH448" s="83">
        <v>2060</v>
      </c>
      <c r="AI448" s="83">
        <v>1993</v>
      </c>
      <c r="AJ448" s="83">
        <v>1930</v>
      </c>
      <c r="AK448" s="83">
        <v>1961</v>
      </c>
      <c r="AL448" s="83">
        <v>2020</v>
      </c>
      <c r="AM448" s="83">
        <v>2051</v>
      </c>
      <c r="AN448" s="83">
        <v>2046</v>
      </c>
      <c r="AO448" s="83">
        <v>2104</v>
      </c>
      <c r="AP448" s="83">
        <v>0</v>
      </c>
      <c r="AQ448" s="73"/>
      <c r="AR448" s="73"/>
      <c r="AS448" s="73"/>
      <c r="AT448" s="73"/>
      <c r="AU448" s="73"/>
      <c r="AV448" s="73"/>
      <c r="AW448" s="73"/>
      <c r="AX448" s="73"/>
      <c r="AY448" s="73"/>
      <c r="AZ448" s="73"/>
      <c r="BA448" s="73"/>
      <c r="BB448" s="73"/>
      <c r="BC448" s="73"/>
    </row>
    <row r="449" spans="1:55" x14ac:dyDescent="0.25">
      <c r="A449" s="72"/>
      <c r="B449" s="74" t="s">
        <v>156</v>
      </c>
      <c r="C449" s="83">
        <v>0</v>
      </c>
      <c r="D449" s="83">
        <v>0</v>
      </c>
      <c r="E449" s="83">
        <v>0</v>
      </c>
      <c r="F449" s="83">
        <v>0</v>
      </c>
      <c r="G449" s="83">
        <v>0</v>
      </c>
      <c r="H449" s="83">
        <v>0</v>
      </c>
      <c r="I449" s="83">
        <v>0</v>
      </c>
      <c r="J449" s="83">
        <v>5228.8200695998785</v>
      </c>
      <c r="K449" s="83">
        <v>18235.477169311995</v>
      </c>
      <c r="L449" s="83">
        <v>28312.535237999997</v>
      </c>
      <c r="M449" s="83">
        <v>39121.89</v>
      </c>
      <c r="N449" s="83">
        <v>0</v>
      </c>
      <c r="O449" s="73"/>
      <c r="P449" s="74" t="s">
        <v>156</v>
      </c>
      <c r="Q449" s="83">
        <v>0</v>
      </c>
      <c r="R449" s="83">
        <v>0</v>
      </c>
      <c r="S449" s="83">
        <v>0</v>
      </c>
      <c r="T449" s="83">
        <v>0</v>
      </c>
      <c r="U449" s="83">
        <v>0</v>
      </c>
      <c r="V449" s="83">
        <v>0</v>
      </c>
      <c r="W449" s="83">
        <v>0</v>
      </c>
      <c r="X449" s="83">
        <v>0</v>
      </c>
      <c r="Y449" s="83">
        <v>9777.5168607479991</v>
      </c>
      <c r="Z449" s="83">
        <v>25367.526469999997</v>
      </c>
      <c r="AA449" s="83">
        <v>23933.698</v>
      </c>
      <c r="AB449" s="83">
        <v>23475</v>
      </c>
      <c r="AC449" s="73"/>
      <c r="AD449" s="74" t="s">
        <v>156</v>
      </c>
      <c r="AE449" s="83">
        <v>0</v>
      </c>
      <c r="AF449" s="83">
        <v>0</v>
      </c>
      <c r="AG449" s="83">
        <v>0</v>
      </c>
      <c r="AH449" s="83">
        <v>0</v>
      </c>
      <c r="AI449" s="83">
        <v>0</v>
      </c>
      <c r="AJ449" s="83">
        <v>0</v>
      </c>
      <c r="AK449" s="83">
        <v>0</v>
      </c>
      <c r="AL449" s="83">
        <v>34</v>
      </c>
      <c r="AM449" s="83">
        <v>106</v>
      </c>
      <c r="AN449" s="83">
        <v>173</v>
      </c>
      <c r="AO449" s="83">
        <v>236</v>
      </c>
      <c r="AP449" s="83">
        <v>0</v>
      </c>
      <c r="AQ449" s="73"/>
      <c r="AR449" s="73"/>
      <c r="AS449" s="73"/>
      <c r="AT449" s="73"/>
      <c r="AU449" s="73"/>
      <c r="AV449" s="73"/>
      <c r="AW449" s="73"/>
      <c r="AX449" s="73"/>
      <c r="AY449" s="73"/>
      <c r="AZ449" s="73"/>
      <c r="BA449" s="73"/>
      <c r="BB449" s="73"/>
      <c r="BC449" s="73"/>
    </row>
    <row r="450" spans="1:55" x14ac:dyDescent="0.25">
      <c r="A450" s="72"/>
      <c r="B450" s="74" t="s">
        <v>3</v>
      </c>
      <c r="C450" s="83">
        <v>120.01320094292733</v>
      </c>
      <c r="D450" s="83">
        <v>8979.3983922731022</v>
      </c>
      <c r="E450" s="83">
        <v>29868.809229520317</v>
      </c>
      <c r="F450" s="83">
        <v>40300.818060089121</v>
      </c>
      <c r="G450" s="83">
        <v>36049.019839923531</v>
      </c>
      <c r="H450" s="83">
        <v>26554.067215002327</v>
      </c>
      <c r="I450" s="83">
        <v>20558.609108885837</v>
      </c>
      <c r="J450" s="83">
        <v>17634.363994384486</v>
      </c>
      <c r="K450" s="83">
        <v>16375.299621667989</v>
      </c>
      <c r="L450" s="83">
        <v>15744.881541999996</v>
      </c>
      <c r="M450" s="83">
        <v>10823.254000000001</v>
      </c>
      <c r="N450" s="83">
        <v>0</v>
      </c>
      <c r="O450" s="73"/>
      <c r="P450" s="74" t="s">
        <v>3</v>
      </c>
      <c r="Q450" s="83">
        <v>0</v>
      </c>
      <c r="R450" s="83">
        <v>23222.377773757624</v>
      </c>
      <c r="S450" s="83">
        <v>18984.199133610404</v>
      </c>
      <c r="T450" s="83">
        <v>31605.589866901559</v>
      </c>
      <c r="U450" s="83">
        <v>39405.553636184159</v>
      </c>
      <c r="V450" s="83">
        <v>35209.06122390864</v>
      </c>
      <c r="W450" s="83">
        <v>32449.227024286309</v>
      </c>
      <c r="X450" s="83">
        <v>21695.11503126903</v>
      </c>
      <c r="Y450" s="83">
        <v>21158.140469257996</v>
      </c>
      <c r="Z450" s="83">
        <v>16902.766530000004</v>
      </c>
      <c r="AA450" s="83">
        <v>16963.760000000002</v>
      </c>
      <c r="AB450" s="83">
        <v>18970</v>
      </c>
      <c r="AC450" s="73"/>
      <c r="AD450" s="74" t="s">
        <v>3</v>
      </c>
      <c r="AE450" s="83">
        <v>1</v>
      </c>
      <c r="AF450" s="83">
        <v>70</v>
      </c>
      <c r="AG450" s="83">
        <v>238</v>
      </c>
      <c r="AH450" s="83">
        <v>281</v>
      </c>
      <c r="AI450" s="83">
        <v>257</v>
      </c>
      <c r="AJ450" s="83">
        <v>190</v>
      </c>
      <c r="AK450" s="83">
        <v>145</v>
      </c>
      <c r="AL450" s="83">
        <v>128</v>
      </c>
      <c r="AM450" s="83">
        <v>119</v>
      </c>
      <c r="AN450" s="83">
        <v>117</v>
      </c>
      <c r="AO450" s="83">
        <v>81</v>
      </c>
      <c r="AP450" s="83">
        <v>0</v>
      </c>
      <c r="AQ450" s="73"/>
      <c r="AR450" s="73"/>
      <c r="AS450" s="73"/>
      <c r="AT450" s="73"/>
      <c r="AU450" s="73"/>
      <c r="AV450" s="73"/>
      <c r="AW450" s="73"/>
      <c r="AX450" s="73"/>
      <c r="AY450" s="73"/>
      <c r="AZ450" s="73"/>
      <c r="BA450" s="73"/>
      <c r="BB450" s="73"/>
      <c r="BC450" s="73"/>
    </row>
    <row r="451" spans="1:55" x14ac:dyDescent="0.25">
      <c r="A451" s="72"/>
      <c r="B451" s="74" t="s">
        <v>4</v>
      </c>
      <c r="C451" s="83">
        <v>0</v>
      </c>
      <c r="D451" s="83">
        <v>1741.1568992425321</v>
      </c>
      <c r="E451" s="83">
        <v>19088.38487025175</v>
      </c>
      <c r="F451" s="83">
        <v>25373.415504061577</v>
      </c>
      <c r="G451" s="83">
        <v>26137.968880682511</v>
      </c>
      <c r="H451" s="83">
        <v>24306.915366684894</v>
      </c>
      <c r="I451" s="83">
        <v>24452.745028523404</v>
      </c>
      <c r="J451" s="83">
        <v>21926.260296148332</v>
      </c>
      <c r="K451" s="83">
        <v>19263.760368839998</v>
      </c>
      <c r="L451" s="83">
        <v>35151.761632000002</v>
      </c>
      <c r="M451" s="83">
        <v>34358.907999999996</v>
      </c>
      <c r="N451" s="83">
        <v>0</v>
      </c>
      <c r="O451" s="73"/>
      <c r="P451" s="74" t="s">
        <v>4</v>
      </c>
      <c r="Q451" s="83">
        <v>0</v>
      </c>
      <c r="R451" s="83">
        <v>0</v>
      </c>
      <c r="S451" s="83">
        <v>0</v>
      </c>
      <c r="T451" s="83">
        <v>10052.668532729505</v>
      </c>
      <c r="U451" s="83">
        <v>23627.07663990021</v>
      </c>
      <c r="V451" s="83">
        <v>23323.866376999224</v>
      </c>
      <c r="W451" s="83">
        <v>24851.442895449713</v>
      </c>
      <c r="X451" s="83">
        <v>19015.625261697242</v>
      </c>
      <c r="Y451" s="83">
        <v>25587.922707567996</v>
      </c>
      <c r="Z451" s="83">
        <v>18853.620811999997</v>
      </c>
      <c r="AA451" s="83">
        <v>26336.550000000003</v>
      </c>
      <c r="AB451" s="83">
        <v>28118</v>
      </c>
      <c r="AC451" s="73"/>
      <c r="AD451" s="74" t="s">
        <v>4</v>
      </c>
      <c r="AE451" s="83">
        <v>0</v>
      </c>
      <c r="AF451" s="83">
        <v>16</v>
      </c>
      <c r="AG451" s="83">
        <v>123</v>
      </c>
      <c r="AH451" s="83">
        <v>195</v>
      </c>
      <c r="AI451" s="83">
        <v>198</v>
      </c>
      <c r="AJ451" s="83">
        <v>191</v>
      </c>
      <c r="AK451" s="83">
        <v>182</v>
      </c>
      <c r="AL451" s="83">
        <v>161</v>
      </c>
      <c r="AM451" s="83">
        <v>146</v>
      </c>
      <c r="AN451" s="83">
        <v>285</v>
      </c>
      <c r="AO451" s="83">
        <v>270</v>
      </c>
      <c r="AP451" s="83">
        <v>0</v>
      </c>
      <c r="AQ451" s="73"/>
      <c r="AR451" s="73"/>
      <c r="AS451" s="73"/>
      <c r="AT451" s="73"/>
      <c r="AU451" s="73"/>
      <c r="AV451" s="73"/>
      <c r="AW451" s="73"/>
      <c r="AX451" s="73"/>
      <c r="AY451" s="73"/>
      <c r="AZ451" s="73"/>
      <c r="BA451" s="73"/>
      <c r="BB451" s="73"/>
      <c r="BC451" s="73"/>
    </row>
    <row r="452" spans="1:55" x14ac:dyDescent="0.25">
      <c r="A452" s="72"/>
      <c r="B452" s="74" t="s">
        <v>6</v>
      </c>
      <c r="C452" s="83">
        <v>1200.1320094292735</v>
      </c>
      <c r="D452" s="83">
        <v>1812.9851750689538</v>
      </c>
      <c r="E452" s="83">
        <v>3606.9442819699457</v>
      </c>
      <c r="F452" s="83">
        <v>7993.5219216372698</v>
      </c>
      <c r="G452" s="83">
        <v>8351.5790894851179</v>
      </c>
      <c r="H452" s="83">
        <v>5938.5275494732805</v>
      </c>
      <c r="I452" s="83">
        <v>5655.1753651205108</v>
      </c>
      <c r="J452" s="83">
        <v>5323.0734785797913</v>
      </c>
      <c r="K452" s="83">
        <v>4059.6223526430003</v>
      </c>
      <c r="L452" s="83">
        <v>6699.0388399999974</v>
      </c>
      <c r="M452" s="83">
        <v>10637.778</v>
      </c>
      <c r="N452" s="83">
        <v>0</v>
      </c>
      <c r="O452" s="73"/>
      <c r="P452" s="74" t="s">
        <v>6</v>
      </c>
      <c r="Q452" s="83">
        <v>2679.3353828864169</v>
      </c>
      <c r="R452" s="83">
        <v>2923.7317084672245</v>
      </c>
      <c r="S452" s="83">
        <v>2934.4837738584574</v>
      </c>
      <c r="T452" s="83">
        <v>5337.8169510505195</v>
      </c>
      <c r="U452" s="83">
        <v>7697.823603636848</v>
      </c>
      <c r="V452" s="83">
        <v>9628.1590189228027</v>
      </c>
      <c r="W452" s="83">
        <v>7730.4166283016102</v>
      </c>
      <c r="X452" s="83">
        <v>5645.1059592611564</v>
      </c>
      <c r="Y452" s="83">
        <v>6736.7995883239992</v>
      </c>
      <c r="Z452" s="83">
        <v>5168.7472199999993</v>
      </c>
      <c r="AA452" s="83">
        <v>8689.2379999999994</v>
      </c>
      <c r="AB452" s="83">
        <v>8458</v>
      </c>
      <c r="AC452" s="73"/>
      <c r="AD452" s="74" t="s">
        <v>6</v>
      </c>
      <c r="AE452" s="83">
        <v>0</v>
      </c>
      <c r="AF452" s="83">
        <v>0</v>
      </c>
      <c r="AG452" s="83">
        <v>3</v>
      </c>
      <c r="AH452" s="83">
        <v>77</v>
      </c>
      <c r="AI452" s="83">
        <v>117</v>
      </c>
      <c r="AJ452" s="83">
        <v>86</v>
      </c>
      <c r="AK452" s="83">
        <v>68</v>
      </c>
      <c r="AL452" s="83">
        <v>68</v>
      </c>
      <c r="AM452" s="83">
        <v>59</v>
      </c>
      <c r="AN452" s="83">
        <v>90</v>
      </c>
      <c r="AO452" s="83">
        <v>137</v>
      </c>
      <c r="AP452" s="83">
        <v>0</v>
      </c>
      <c r="AQ452" s="73"/>
      <c r="AR452" s="73"/>
      <c r="AS452" s="73"/>
      <c r="AT452" s="73"/>
      <c r="AU452" s="73"/>
      <c r="AV452" s="73"/>
      <c r="AW452" s="73"/>
      <c r="AX452" s="73"/>
      <c r="AY452" s="73"/>
      <c r="AZ452" s="73"/>
      <c r="BA452" s="73"/>
      <c r="BB452" s="73"/>
      <c r="BC452" s="73"/>
    </row>
    <row r="453" spans="1:55" x14ac:dyDescent="0.25">
      <c r="A453" s="72"/>
      <c r="B453" s="74" t="s">
        <v>7</v>
      </c>
      <c r="C453" s="83">
        <v>86904.950208139198</v>
      </c>
      <c r="D453" s="83">
        <v>82960.424416701906</v>
      </c>
      <c r="E453" s="83">
        <v>78284.748690455861</v>
      </c>
      <c r="F453" s="83">
        <v>66863.02913606893</v>
      </c>
      <c r="G453" s="83">
        <v>60989.968315706894</v>
      </c>
      <c r="H453" s="83">
        <v>70530.567251818458</v>
      </c>
      <c r="I453" s="83">
        <v>67229.241549947095</v>
      </c>
      <c r="J453" s="83">
        <v>81910.700661113995</v>
      </c>
      <c r="K453" s="83">
        <v>100783.889943438</v>
      </c>
      <c r="L453" s="83">
        <v>89851.661041999992</v>
      </c>
      <c r="M453" s="83">
        <v>93833.142000000007</v>
      </c>
      <c r="N453" s="83">
        <v>0</v>
      </c>
      <c r="O453" s="73"/>
      <c r="P453" s="74" t="s">
        <v>7</v>
      </c>
      <c r="Q453" s="83">
        <v>96478.72486771777</v>
      </c>
      <c r="R453" s="83">
        <v>92593.435435739098</v>
      </c>
      <c r="S453" s="83">
        <v>85347.835703345947</v>
      </c>
      <c r="T453" s="83">
        <v>88012.16328284872</v>
      </c>
      <c r="U453" s="83">
        <v>68969.436850274084</v>
      </c>
      <c r="V453" s="83">
        <v>69119.25123717275</v>
      </c>
      <c r="W453" s="83">
        <v>73221.1433900025</v>
      </c>
      <c r="X453" s="83">
        <v>69207.809672285599</v>
      </c>
      <c r="Y453" s="83">
        <v>81548.815586601995</v>
      </c>
      <c r="Z453" s="83">
        <v>77481.982135999991</v>
      </c>
      <c r="AA453" s="83">
        <v>72803.498000000007</v>
      </c>
      <c r="AB453" s="83">
        <v>89376</v>
      </c>
      <c r="AC453" s="73"/>
      <c r="AD453" s="74" t="s">
        <v>7</v>
      </c>
      <c r="AE453" s="83">
        <v>722</v>
      </c>
      <c r="AF453" s="83">
        <v>700</v>
      </c>
      <c r="AG453" s="83">
        <v>636</v>
      </c>
      <c r="AH453" s="83">
        <v>595</v>
      </c>
      <c r="AI453" s="83">
        <v>563</v>
      </c>
      <c r="AJ453" s="83">
        <v>576</v>
      </c>
      <c r="AK453" s="83">
        <v>588</v>
      </c>
      <c r="AL453" s="83">
        <v>794</v>
      </c>
      <c r="AM453" s="83">
        <v>884</v>
      </c>
      <c r="AN453" s="83">
        <v>857</v>
      </c>
      <c r="AO453" s="83">
        <v>897</v>
      </c>
      <c r="AP453" s="83">
        <v>0</v>
      </c>
      <c r="AQ453" s="73"/>
      <c r="AR453" s="73"/>
      <c r="AS453" s="73"/>
      <c r="AT453" s="73"/>
      <c r="AU453" s="73"/>
      <c r="AV453" s="73"/>
      <c r="AW453" s="73"/>
      <c r="AX453" s="73"/>
      <c r="AY453" s="73"/>
      <c r="AZ453" s="73"/>
      <c r="BA453" s="73"/>
      <c r="BB453" s="73"/>
      <c r="BC453" s="73"/>
    </row>
    <row r="454" spans="1:55" x14ac:dyDescent="0.25">
      <c r="A454" s="72"/>
      <c r="B454" s="79" t="s">
        <v>8</v>
      </c>
      <c r="C454" s="84">
        <v>39285.489120339553</v>
      </c>
      <c r="D454" s="84">
        <v>37175.514018165944</v>
      </c>
      <c r="E454" s="84">
        <v>38010.510726190318</v>
      </c>
      <c r="F454" s="84">
        <v>44004.701274998974</v>
      </c>
      <c r="G454" s="84">
        <v>49469.854304810513</v>
      </c>
      <c r="H454" s="84">
        <v>55757.331686630365</v>
      </c>
      <c r="I454" s="84">
        <v>63586.021164857768</v>
      </c>
      <c r="J454" s="84">
        <v>65120.12908997824</v>
      </c>
      <c r="K454" s="84">
        <v>68151.344672579988</v>
      </c>
      <c r="L454" s="84">
        <v>66064.72249</v>
      </c>
      <c r="M454" s="84">
        <v>68921.006000000008</v>
      </c>
      <c r="N454" s="83">
        <v>0</v>
      </c>
      <c r="O454" s="73"/>
      <c r="P454" s="79" t="s">
        <v>8</v>
      </c>
      <c r="Q454" s="84">
        <v>37352.13777376261</v>
      </c>
      <c r="R454" s="84">
        <v>29385.169789895699</v>
      </c>
      <c r="S454" s="84">
        <v>34323.540600947374</v>
      </c>
      <c r="T454" s="84">
        <v>47908.857653453415</v>
      </c>
      <c r="U454" s="84">
        <v>45947.290173900677</v>
      </c>
      <c r="V454" s="84">
        <v>60679.844267168395</v>
      </c>
      <c r="W454" s="84">
        <v>72071.413994855524</v>
      </c>
      <c r="X454" s="84">
        <v>73147.377754767411</v>
      </c>
      <c r="Y454" s="84">
        <v>71728.269707847983</v>
      </c>
      <c r="Z454" s="84">
        <v>73127.606889999995</v>
      </c>
      <c r="AA454" s="84">
        <v>71176.936000000002</v>
      </c>
      <c r="AB454" s="84">
        <v>71985</v>
      </c>
      <c r="AC454" s="73"/>
      <c r="AD454" s="79" t="s">
        <v>8</v>
      </c>
      <c r="AE454" s="84">
        <v>420</v>
      </c>
      <c r="AF454" s="84">
        <v>451</v>
      </c>
      <c r="AG454" s="84">
        <v>466</v>
      </c>
      <c r="AH454" s="84">
        <v>485</v>
      </c>
      <c r="AI454" s="84">
        <v>522</v>
      </c>
      <c r="AJ454" s="84">
        <v>580</v>
      </c>
      <c r="AK454" s="84">
        <v>633</v>
      </c>
      <c r="AL454" s="84">
        <v>612</v>
      </c>
      <c r="AM454" s="84">
        <v>622</v>
      </c>
      <c r="AN454" s="84">
        <v>632</v>
      </c>
      <c r="AO454" s="84">
        <v>629</v>
      </c>
      <c r="AP454" s="84">
        <v>0</v>
      </c>
      <c r="AQ454" s="73"/>
      <c r="AR454" s="73"/>
      <c r="AS454" s="73"/>
      <c r="AT454" s="73"/>
      <c r="AU454" s="73"/>
      <c r="AV454" s="73"/>
      <c r="AW454" s="73"/>
      <c r="AX454" s="73"/>
      <c r="AY454" s="73"/>
      <c r="AZ454" s="73"/>
      <c r="BA454" s="73"/>
      <c r="BB454" s="73"/>
      <c r="BC454" s="73"/>
    </row>
    <row r="455" spans="1:55" x14ac:dyDescent="0.25">
      <c r="A455" s="72"/>
      <c r="B455" s="79" t="s">
        <v>5</v>
      </c>
      <c r="C455" s="84">
        <v>37827.935677813715</v>
      </c>
      <c r="D455" s="84">
        <v>25586.663478236584</v>
      </c>
      <c r="E455" s="84">
        <v>41922.46605491636</v>
      </c>
      <c r="F455" s="84">
        <v>51055.552959958135</v>
      </c>
      <c r="G455" s="84">
        <v>27733.485647495985</v>
      </c>
      <c r="H455" s="84">
        <v>30637.42992162663</v>
      </c>
      <c r="I455" s="84">
        <v>44960.130551408962</v>
      </c>
      <c r="J455" s="84">
        <v>38913.193135992238</v>
      </c>
      <c r="K455" s="84">
        <v>42645.066768407996</v>
      </c>
      <c r="L455" s="84">
        <v>48098.242763999981</v>
      </c>
      <c r="M455" s="82">
        <v>41344.475999999995</v>
      </c>
      <c r="N455" s="82">
        <v>0</v>
      </c>
      <c r="O455" s="73"/>
      <c r="P455" s="79" t="s">
        <v>5</v>
      </c>
      <c r="Q455" s="84">
        <v>37028.264818558971</v>
      </c>
      <c r="R455" s="84">
        <v>38519.455615437117</v>
      </c>
      <c r="S455" s="84">
        <v>32314.618082099569</v>
      </c>
      <c r="T455" s="84">
        <v>34679.605880312927</v>
      </c>
      <c r="U455" s="84">
        <v>39306.606859947664</v>
      </c>
      <c r="V455" s="84">
        <v>18733.048525947623</v>
      </c>
      <c r="W455" s="84">
        <v>29189.325996487059</v>
      </c>
      <c r="X455" s="84">
        <v>32121.33736747548</v>
      </c>
      <c r="Y455" s="84">
        <v>32459.325890679978</v>
      </c>
      <c r="Z455" s="84">
        <v>45464.642990000008</v>
      </c>
      <c r="AA455" s="84">
        <v>39256.308000000012</v>
      </c>
      <c r="AB455" s="84">
        <v>37053</v>
      </c>
      <c r="AC455" s="73"/>
      <c r="AD455" s="79" t="s">
        <v>5</v>
      </c>
      <c r="AE455" s="84">
        <v>6735</v>
      </c>
      <c r="AF455" s="84">
        <v>6551</v>
      </c>
      <c r="AG455" s="84">
        <v>6373</v>
      </c>
      <c r="AH455" s="84">
        <v>6195</v>
      </c>
      <c r="AI455" s="84">
        <v>6070</v>
      </c>
      <c r="AJ455" s="84">
        <v>5805</v>
      </c>
      <c r="AK455" s="84">
        <v>5643</v>
      </c>
      <c r="AL455" s="84">
        <v>6111</v>
      </c>
      <c r="AM455" s="84">
        <v>5881</v>
      </c>
      <c r="AN455" s="84">
        <v>5692</v>
      </c>
      <c r="AO455" s="84">
        <v>5979</v>
      </c>
      <c r="AP455" s="84">
        <v>0</v>
      </c>
      <c r="AQ455" s="73"/>
      <c r="AR455" s="73"/>
      <c r="AS455" s="73"/>
      <c r="AT455" s="73"/>
      <c r="AU455" s="73"/>
      <c r="AV455" s="73"/>
      <c r="AW455" s="73"/>
      <c r="AX455" s="73"/>
      <c r="AY455" s="73"/>
      <c r="AZ455" s="73"/>
      <c r="BA455" s="73"/>
      <c r="BB455" s="73"/>
      <c r="BC455" s="73"/>
    </row>
    <row r="456" spans="1:55" x14ac:dyDescent="0.25">
      <c r="A456" s="72"/>
      <c r="B456" s="74" t="s">
        <v>157</v>
      </c>
      <c r="C456" s="83">
        <v>39740.763390444219</v>
      </c>
      <c r="D456" s="83">
        <v>47012.964107489228</v>
      </c>
      <c r="E456" s="83">
        <v>45014.080419900951</v>
      </c>
      <c r="F456" s="83">
        <v>66755.720650477771</v>
      </c>
      <c r="G456" s="83">
        <v>68944.700156214938</v>
      </c>
      <c r="H456" s="83">
        <v>69347.16418013275</v>
      </c>
      <c r="I456" s="83">
        <v>57601.379810764462</v>
      </c>
      <c r="J456" s="83">
        <v>60924.73032597953</v>
      </c>
      <c r="K456" s="83">
        <v>58646.344925869991</v>
      </c>
      <c r="L456" s="83">
        <v>49436.980398</v>
      </c>
      <c r="M456" s="83">
        <v>39920.061999999998</v>
      </c>
      <c r="N456" s="83">
        <v>0</v>
      </c>
      <c r="O456" s="73"/>
      <c r="P456" s="74" t="s">
        <v>157</v>
      </c>
      <c r="Q456" s="83">
        <v>38763.387895799518</v>
      </c>
      <c r="R456" s="83">
        <v>39756.086755953853</v>
      </c>
      <c r="S456" s="83">
        <v>47196.382123147836</v>
      </c>
      <c r="T456" s="83">
        <v>54644.505665971417</v>
      </c>
      <c r="U456" s="83">
        <v>66559.376086228018</v>
      </c>
      <c r="V456" s="83">
        <v>69148.321765611516</v>
      </c>
      <c r="W456" s="83">
        <v>66337.974021214497</v>
      </c>
      <c r="X456" s="83">
        <v>67811.961567868813</v>
      </c>
      <c r="Y456" s="83">
        <v>66432.390568647985</v>
      </c>
      <c r="Z456" s="83">
        <v>65508.252809999998</v>
      </c>
      <c r="AA456" s="83">
        <v>66343.097999999998</v>
      </c>
      <c r="AB456" s="83">
        <v>55798</v>
      </c>
      <c r="AC456" s="73"/>
      <c r="AD456" s="74" t="s">
        <v>117</v>
      </c>
      <c r="AE456" s="83">
        <v>41532.870000000003</v>
      </c>
      <c r="AF456" s="83">
        <v>42059.936000000009</v>
      </c>
      <c r="AG456" s="83">
        <v>42428.61</v>
      </c>
      <c r="AH456" s="83">
        <v>42921.648000000001</v>
      </c>
      <c r="AI456" s="83">
        <v>43534.574999999997</v>
      </c>
      <c r="AJ456" s="83">
        <v>44122.34</v>
      </c>
      <c r="AK456" s="83">
        <v>44177.753999999994</v>
      </c>
      <c r="AL456" s="83">
        <v>43565.797999999995</v>
      </c>
      <c r="AM456" s="83">
        <v>43319.199999999997</v>
      </c>
      <c r="AN456" s="83">
        <v>43217.615999999995</v>
      </c>
      <c r="AO456" s="83">
        <v>43820.626000000004</v>
      </c>
      <c r="AP456" s="83">
        <v>0</v>
      </c>
      <c r="AQ456" s="73"/>
      <c r="AR456" s="73"/>
      <c r="AS456" s="73"/>
      <c r="AT456" s="73"/>
      <c r="AU456" s="73"/>
      <c r="AV456" s="73"/>
      <c r="AW456" s="73"/>
      <c r="AX456" s="73"/>
      <c r="AY456" s="73"/>
      <c r="AZ456" s="73"/>
      <c r="BA456" s="73"/>
      <c r="BB456" s="73"/>
      <c r="BC456" s="73"/>
    </row>
    <row r="457" spans="1:55" x14ac:dyDescent="0.25">
      <c r="A457" s="72"/>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row>
    <row r="458" spans="1:55" x14ac:dyDescent="0.25">
      <c r="A458" s="72"/>
      <c r="B458" s="75" t="s">
        <v>113</v>
      </c>
      <c r="C458" s="75"/>
      <c r="D458" s="75"/>
      <c r="E458" s="75"/>
      <c r="F458" s="75"/>
      <c r="G458" s="75"/>
      <c r="H458" s="75"/>
      <c r="I458" s="75"/>
      <c r="J458" s="75"/>
      <c r="K458" s="75"/>
      <c r="L458" s="75"/>
      <c r="M458" s="75"/>
      <c r="N458" s="75"/>
      <c r="O458" s="73"/>
      <c r="P458" s="75" t="s">
        <v>114</v>
      </c>
      <c r="Q458" s="75"/>
      <c r="R458" s="75"/>
      <c r="S458" s="75"/>
      <c r="T458" s="75"/>
      <c r="U458" s="75"/>
      <c r="V458" s="75"/>
      <c r="W458" s="75"/>
      <c r="X458" s="75"/>
      <c r="Y458" s="75"/>
      <c r="Z458" s="75"/>
      <c r="AA458" s="75"/>
      <c r="AB458" s="75"/>
      <c r="AC458" s="73"/>
      <c r="AD458" s="75" t="s">
        <v>145</v>
      </c>
      <c r="AE458" s="75"/>
      <c r="AF458" s="75"/>
      <c r="AG458" s="75"/>
      <c r="AH458" s="75"/>
      <c r="AI458" s="75"/>
      <c r="AJ458" s="75"/>
      <c r="AK458" s="75"/>
      <c r="AL458" s="75"/>
      <c r="AM458" s="75"/>
      <c r="AN458" s="75"/>
      <c r="AO458" s="75"/>
      <c r="AP458" s="75"/>
      <c r="AQ458" s="73"/>
      <c r="AR458" s="73"/>
      <c r="AS458" s="73"/>
      <c r="AT458" s="73"/>
      <c r="AU458" s="73"/>
      <c r="AV458" s="73"/>
      <c r="AW458" s="73"/>
      <c r="AX458" s="73"/>
      <c r="AY458" s="73"/>
      <c r="AZ458" s="73"/>
      <c r="BA458" s="73"/>
      <c r="BB458" s="73"/>
      <c r="BC458" s="73"/>
    </row>
    <row r="459" spans="1:55" x14ac:dyDescent="0.25">
      <c r="A459" s="72"/>
      <c r="B459" s="77" t="s">
        <v>36</v>
      </c>
      <c r="C459" s="77">
        <v>2013</v>
      </c>
      <c r="D459" s="77">
        <v>2014</v>
      </c>
      <c r="E459" s="77">
        <v>2015</v>
      </c>
      <c r="F459" s="77">
        <v>2016</v>
      </c>
      <c r="G459" s="77">
        <v>2017</v>
      </c>
      <c r="H459" s="77">
        <v>2018</v>
      </c>
      <c r="I459" s="77">
        <v>2019</v>
      </c>
      <c r="J459" s="77">
        <v>2020</v>
      </c>
      <c r="K459" s="77">
        <v>2021</v>
      </c>
      <c r="L459" s="77">
        <v>2022</v>
      </c>
      <c r="M459" s="77">
        <v>2023</v>
      </c>
      <c r="N459" s="77">
        <v>2024</v>
      </c>
      <c r="O459" s="73"/>
      <c r="P459" s="77" t="s">
        <v>36</v>
      </c>
      <c r="Q459" s="77">
        <v>2013</v>
      </c>
      <c r="R459" s="77">
        <v>2014</v>
      </c>
      <c r="S459" s="77">
        <v>2015</v>
      </c>
      <c r="T459" s="77">
        <v>2016</v>
      </c>
      <c r="U459" s="77">
        <v>2017</v>
      </c>
      <c r="V459" s="77">
        <v>2018</v>
      </c>
      <c r="W459" s="77">
        <v>2019</v>
      </c>
      <c r="X459" s="77">
        <v>2020</v>
      </c>
      <c r="Y459" s="77">
        <v>2021</v>
      </c>
      <c r="Z459" s="77">
        <v>2022</v>
      </c>
      <c r="AA459" s="77">
        <v>2023</v>
      </c>
      <c r="AB459" s="77">
        <v>2024</v>
      </c>
      <c r="AC459" s="73"/>
      <c r="AD459" s="77" t="s">
        <v>36</v>
      </c>
      <c r="AE459" s="77">
        <v>2013</v>
      </c>
      <c r="AF459" s="77">
        <v>2014</v>
      </c>
      <c r="AG459" s="77">
        <v>2015</v>
      </c>
      <c r="AH459" s="77">
        <v>2016</v>
      </c>
      <c r="AI459" s="77">
        <v>2017</v>
      </c>
      <c r="AJ459" s="77">
        <v>2018</v>
      </c>
      <c r="AK459" s="77">
        <v>2019</v>
      </c>
      <c r="AL459" s="77">
        <v>2020</v>
      </c>
      <c r="AM459" s="77">
        <v>2021</v>
      </c>
      <c r="AN459" s="77">
        <v>2022</v>
      </c>
      <c r="AO459" s="77">
        <v>2023</v>
      </c>
      <c r="AP459" s="77">
        <v>2024</v>
      </c>
      <c r="AQ459" s="73"/>
      <c r="AR459" s="73"/>
      <c r="AS459" s="73"/>
      <c r="AT459" s="73"/>
      <c r="AU459" s="73"/>
      <c r="AV459" s="73"/>
      <c r="AW459" s="73"/>
      <c r="AX459" s="73"/>
      <c r="AY459" s="73"/>
      <c r="AZ459" s="73"/>
      <c r="BA459" s="73"/>
      <c r="BB459" s="73"/>
      <c r="BC459" s="73"/>
    </row>
    <row r="460" spans="1:55" x14ac:dyDescent="0.25">
      <c r="A460" s="72"/>
      <c r="B460" s="79" t="s">
        <v>9</v>
      </c>
      <c r="C460" s="80">
        <v>288648.64272251318</v>
      </c>
      <c r="D460" s="80">
        <v>290263.98659608047</v>
      </c>
      <c r="E460" s="80">
        <v>292809.38776275353</v>
      </c>
      <c r="F460" s="80">
        <v>310309.97338350187</v>
      </c>
      <c r="G460" s="80">
        <v>308964.84261189279</v>
      </c>
      <c r="H460" s="80">
        <v>304948.68050162867</v>
      </c>
      <c r="I460" s="80">
        <v>325942.08066804969</v>
      </c>
      <c r="J460" s="80">
        <v>339758.85395594506</v>
      </c>
      <c r="K460" s="80">
        <v>433835.10915880208</v>
      </c>
      <c r="L460" s="80">
        <v>423905.76061600004</v>
      </c>
      <c r="M460" s="80">
        <v>387060.27799999999</v>
      </c>
      <c r="N460" s="80">
        <v>0</v>
      </c>
      <c r="O460" s="73"/>
      <c r="P460" s="79" t="s">
        <v>9</v>
      </c>
      <c r="Q460" s="80">
        <v>285940.64933856757</v>
      </c>
      <c r="R460" s="80">
        <v>261025.4353485934</v>
      </c>
      <c r="S460" s="80">
        <v>282624.01488297025</v>
      </c>
      <c r="T460" s="80">
        <v>302606.92857051204</v>
      </c>
      <c r="U460" s="80">
        <v>306939.96751248167</v>
      </c>
      <c r="V460" s="80">
        <v>308898.78390588978</v>
      </c>
      <c r="W460" s="80">
        <v>313304.83325135044</v>
      </c>
      <c r="X460" s="80">
        <v>315981.18741197698</v>
      </c>
      <c r="Y460" s="80">
        <v>429056.68154382799</v>
      </c>
      <c r="Z460" s="80">
        <v>419893.82824999996</v>
      </c>
      <c r="AA460" s="80">
        <v>404790.95000000007</v>
      </c>
      <c r="AB460" s="80">
        <v>415033</v>
      </c>
      <c r="AC460" s="73"/>
      <c r="AD460" s="79" t="s">
        <v>9</v>
      </c>
      <c r="AE460" s="80">
        <v>2413</v>
      </c>
      <c r="AF460" s="80">
        <v>2372</v>
      </c>
      <c r="AG460" s="80">
        <v>2343</v>
      </c>
      <c r="AH460" s="80">
        <v>2299</v>
      </c>
      <c r="AI460" s="80">
        <v>2213</v>
      </c>
      <c r="AJ460" s="80">
        <v>2205</v>
      </c>
      <c r="AK460" s="80">
        <v>2245</v>
      </c>
      <c r="AL460" s="80">
        <v>2519</v>
      </c>
      <c r="AM460" s="80">
        <v>2474</v>
      </c>
      <c r="AN460" s="80">
        <v>2464</v>
      </c>
      <c r="AO460" s="80">
        <v>2442</v>
      </c>
      <c r="AP460" s="80">
        <v>0</v>
      </c>
      <c r="AQ460" s="73"/>
      <c r="AR460" s="73"/>
      <c r="AS460" s="73"/>
      <c r="AT460" s="73"/>
      <c r="AU460" s="73"/>
      <c r="AV460" s="73"/>
      <c r="AW460" s="73"/>
      <c r="AX460" s="73"/>
      <c r="AY460" s="73"/>
      <c r="AZ460" s="73"/>
      <c r="BA460" s="73"/>
      <c r="BB460" s="73"/>
      <c r="BC460" s="73"/>
    </row>
    <row r="461" spans="1:55" x14ac:dyDescent="0.25">
      <c r="A461" s="72"/>
      <c r="B461" s="74" t="s">
        <v>10</v>
      </c>
      <c r="C461" s="83">
        <v>186484.43324724736</v>
      </c>
      <c r="D461" s="83">
        <v>188646.9080311546</v>
      </c>
      <c r="E461" s="83">
        <v>194213.65405652914</v>
      </c>
      <c r="F461" s="83">
        <v>215787.94202258374</v>
      </c>
      <c r="G461" s="83">
        <v>213753.4249721067</v>
      </c>
      <c r="H461" s="83">
        <v>203790.6254489097</v>
      </c>
      <c r="I461" s="83">
        <v>215213.2096286905</v>
      </c>
      <c r="J461" s="83">
        <v>207162.26055149079</v>
      </c>
      <c r="K461" s="83">
        <v>307650.58306693757</v>
      </c>
      <c r="L461" s="83">
        <v>294861.51195800002</v>
      </c>
      <c r="M461" s="83">
        <v>268433.788</v>
      </c>
      <c r="N461" s="83">
        <v>0</v>
      </c>
      <c r="O461" s="73"/>
      <c r="P461" s="74" t="s">
        <v>10</v>
      </c>
      <c r="Q461" s="83">
        <v>182572.36581442528</v>
      </c>
      <c r="R461" s="83">
        <v>163235.3105482097</v>
      </c>
      <c r="S461" s="83">
        <v>170690.19435277968</v>
      </c>
      <c r="T461" s="83">
        <v>195839.00647471464</v>
      </c>
      <c r="U461" s="83">
        <v>203157.63876255284</v>
      </c>
      <c r="V461" s="83">
        <v>204449.94503390117</v>
      </c>
      <c r="W461" s="83">
        <v>206200.43110577689</v>
      </c>
      <c r="X461" s="83">
        <v>204145.02939974095</v>
      </c>
      <c r="Y461" s="83">
        <v>269062.65620782599</v>
      </c>
      <c r="Z461" s="83">
        <v>289172.67961399996</v>
      </c>
      <c r="AA461" s="83">
        <v>287198.12400000007</v>
      </c>
      <c r="AB461" s="83">
        <v>297279</v>
      </c>
      <c r="AC461" s="73"/>
      <c r="AD461" s="74" t="s">
        <v>10</v>
      </c>
      <c r="AE461" s="83">
        <v>2413</v>
      </c>
      <c r="AF461" s="83">
        <v>2372</v>
      </c>
      <c r="AG461" s="83">
        <v>2343</v>
      </c>
      <c r="AH461" s="83">
        <v>2299</v>
      </c>
      <c r="AI461" s="83">
        <v>2213</v>
      </c>
      <c r="AJ461" s="83">
        <v>2205</v>
      </c>
      <c r="AK461" s="83">
        <v>2245</v>
      </c>
      <c r="AL461" s="83">
        <v>2519</v>
      </c>
      <c r="AM461" s="83">
        <v>2474</v>
      </c>
      <c r="AN461" s="83">
        <v>2464</v>
      </c>
      <c r="AO461" s="83">
        <v>2442</v>
      </c>
      <c r="AP461" s="83">
        <v>0</v>
      </c>
      <c r="AQ461" s="73"/>
      <c r="AR461" s="73"/>
      <c r="AS461" s="73"/>
      <c r="AT461" s="73"/>
      <c r="AU461" s="73"/>
      <c r="AV461" s="73"/>
      <c r="AW461" s="73"/>
      <c r="AX461" s="73"/>
      <c r="AY461" s="73"/>
      <c r="AZ461" s="73"/>
      <c r="BA461" s="73"/>
      <c r="BB461" s="73"/>
      <c r="BC461" s="73"/>
    </row>
    <row r="462" spans="1:55" x14ac:dyDescent="0.25">
      <c r="A462" s="72"/>
      <c r="B462" s="79" t="s">
        <v>11</v>
      </c>
      <c r="C462" s="84">
        <v>102164.20947526582</v>
      </c>
      <c r="D462" s="84">
        <v>101617.07856492585</v>
      </c>
      <c r="E462" s="84">
        <v>98595.733706224361</v>
      </c>
      <c r="F462" s="84">
        <v>94522.031360918147</v>
      </c>
      <c r="G462" s="84">
        <v>95211.417639786087</v>
      </c>
      <c r="H462" s="84">
        <v>101158.05505271899</v>
      </c>
      <c r="I462" s="84">
        <v>110728.8710393592</v>
      </c>
      <c r="J462" s="84">
        <v>132596.59340445427</v>
      </c>
      <c r="K462" s="84">
        <v>126184.52609186449</v>
      </c>
      <c r="L462" s="84">
        <v>129044.248658</v>
      </c>
      <c r="M462" s="84">
        <v>118626.49</v>
      </c>
      <c r="N462" s="84">
        <v>0</v>
      </c>
      <c r="O462" s="73"/>
      <c r="P462" s="79" t="s">
        <v>11</v>
      </c>
      <c r="Q462" s="84">
        <v>103368.28352414227</v>
      </c>
      <c r="R462" s="84">
        <v>97790.124800383681</v>
      </c>
      <c r="S462" s="84">
        <v>111933.82053019057</v>
      </c>
      <c r="T462" s="84">
        <v>106767.92209579739</v>
      </c>
      <c r="U462" s="84">
        <v>103782.32874992883</v>
      </c>
      <c r="V462" s="84">
        <v>104448.83887198863</v>
      </c>
      <c r="W462" s="84">
        <v>107104.40214557358</v>
      </c>
      <c r="X462" s="84">
        <v>111836.15801223603</v>
      </c>
      <c r="Y462" s="84">
        <v>159994.025336002</v>
      </c>
      <c r="Z462" s="84">
        <v>130721.148636</v>
      </c>
      <c r="AA462" s="84">
        <v>117592.82599999999</v>
      </c>
      <c r="AB462" s="84">
        <v>117754</v>
      </c>
      <c r="AC462" s="73"/>
      <c r="AD462" s="79" t="s">
        <v>11</v>
      </c>
      <c r="AE462" s="84">
        <v>2413</v>
      </c>
      <c r="AF462" s="84">
        <v>2372</v>
      </c>
      <c r="AG462" s="84">
        <v>2343</v>
      </c>
      <c r="AH462" s="84">
        <v>2299</v>
      </c>
      <c r="AI462" s="84">
        <v>2213</v>
      </c>
      <c r="AJ462" s="84">
        <v>2205</v>
      </c>
      <c r="AK462" s="84">
        <v>2245</v>
      </c>
      <c r="AL462" s="84">
        <v>2519</v>
      </c>
      <c r="AM462" s="84">
        <v>2474</v>
      </c>
      <c r="AN462" s="84">
        <v>2464</v>
      </c>
      <c r="AO462" s="84">
        <v>2442</v>
      </c>
      <c r="AP462" s="84">
        <v>0</v>
      </c>
      <c r="AQ462" s="73"/>
      <c r="AR462" s="73"/>
      <c r="AS462" s="73"/>
      <c r="AT462" s="73"/>
      <c r="AU462" s="73"/>
      <c r="AV462" s="73"/>
      <c r="AW462" s="73"/>
      <c r="AX462" s="73"/>
      <c r="AY462" s="73"/>
      <c r="AZ462" s="73"/>
      <c r="BA462" s="73"/>
      <c r="BB462" s="73"/>
      <c r="BC462" s="73"/>
    </row>
    <row r="463" spans="1:55" x14ac:dyDescent="0.25">
      <c r="A463" s="72"/>
      <c r="B463" s="74" t="s">
        <v>0</v>
      </c>
      <c r="C463" s="83">
        <v>81398.484249130095</v>
      </c>
      <c r="D463" s="83">
        <v>74487.032778532433</v>
      </c>
      <c r="E463" s="83">
        <v>71188.555929474125</v>
      </c>
      <c r="F463" s="83">
        <v>80156.557971887334</v>
      </c>
      <c r="G463" s="83">
        <v>69874.210883931839</v>
      </c>
      <c r="H463" s="83">
        <v>58347.399488411589</v>
      </c>
      <c r="I463" s="83">
        <v>52265.494320433667</v>
      </c>
      <c r="J463" s="83">
        <v>50648.864618383886</v>
      </c>
      <c r="K463" s="83">
        <v>41588.097556875997</v>
      </c>
      <c r="L463" s="83">
        <v>36426.291225999994</v>
      </c>
      <c r="M463" s="83">
        <v>33845.202000000005</v>
      </c>
      <c r="N463" s="83">
        <v>0</v>
      </c>
      <c r="O463" s="73"/>
      <c r="P463" s="74" t="s">
        <v>0</v>
      </c>
      <c r="Q463" s="83">
        <v>73751.553442438191</v>
      </c>
      <c r="R463" s="83">
        <v>61625.883792736116</v>
      </c>
      <c r="S463" s="83">
        <v>61500.864681848063</v>
      </c>
      <c r="T463" s="83">
        <v>74043.995360603963</v>
      </c>
      <c r="U463" s="83">
        <v>66365.251934754517</v>
      </c>
      <c r="V463" s="83">
        <v>66927.856662400867</v>
      </c>
      <c r="W463" s="83">
        <v>58997.679882718614</v>
      </c>
      <c r="X463" s="83">
        <v>50868.789239337013</v>
      </c>
      <c r="Y463" s="83">
        <v>50797.410718313993</v>
      </c>
      <c r="Z463" s="83">
        <v>49121.290867999996</v>
      </c>
      <c r="AA463" s="83">
        <v>41722.722000000002</v>
      </c>
      <c r="AB463" s="83">
        <v>40318</v>
      </c>
      <c r="AC463" s="73"/>
      <c r="AD463" s="74" t="s">
        <v>0</v>
      </c>
      <c r="AE463" s="83">
        <v>748</v>
      </c>
      <c r="AF463" s="83">
        <v>714</v>
      </c>
      <c r="AG463" s="83">
        <v>660</v>
      </c>
      <c r="AH463" s="83">
        <v>646</v>
      </c>
      <c r="AI463" s="83">
        <v>577</v>
      </c>
      <c r="AJ463" s="83">
        <v>480</v>
      </c>
      <c r="AK463" s="83">
        <v>433</v>
      </c>
      <c r="AL463" s="83">
        <v>432</v>
      </c>
      <c r="AM463" s="83">
        <v>367</v>
      </c>
      <c r="AN463" s="83">
        <v>324</v>
      </c>
      <c r="AO463" s="83">
        <v>310</v>
      </c>
      <c r="AP463" s="83">
        <v>0</v>
      </c>
      <c r="AQ463" s="73"/>
      <c r="AR463" s="73"/>
      <c r="AS463" s="73"/>
      <c r="AT463" s="73"/>
      <c r="AU463" s="73"/>
      <c r="AV463" s="73"/>
      <c r="AW463" s="73"/>
      <c r="AX463" s="73"/>
      <c r="AY463" s="73"/>
      <c r="AZ463" s="73"/>
      <c r="BA463" s="73"/>
      <c r="BB463" s="73"/>
      <c r="BC463" s="73"/>
    </row>
    <row r="464" spans="1:55" x14ac:dyDescent="0.25">
      <c r="A464" s="72"/>
      <c r="B464" s="74" t="s">
        <v>158</v>
      </c>
      <c r="C464" s="83">
        <v>63272.861727574622</v>
      </c>
      <c r="D464" s="83">
        <v>60473.977929461355</v>
      </c>
      <c r="E464" s="83">
        <v>61764.128406562129</v>
      </c>
      <c r="F464" s="83">
        <v>57701.717218551967</v>
      </c>
      <c r="G464" s="83">
        <v>52910.610654653392</v>
      </c>
      <c r="H464" s="83">
        <v>53310.697872166042</v>
      </c>
      <c r="I464" s="83">
        <v>52672.253041853328</v>
      </c>
      <c r="J464" s="83">
        <v>62762.671801087818</v>
      </c>
      <c r="K464" s="83">
        <v>73903.993387535986</v>
      </c>
      <c r="L464" s="83">
        <v>50739.333475999993</v>
      </c>
      <c r="M464" s="83">
        <v>45584.374000000003</v>
      </c>
      <c r="N464" s="83">
        <v>0</v>
      </c>
      <c r="O464" s="73"/>
      <c r="P464" s="74" t="s">
        <v>158</v>
      </c>
      <c r="Q464" s="83">
        <v>59141.854675305571</v>
      </c>
      <c r="R464" s="83">
        <v>68700.907253497877</v>
      </c>
      <c r="S464" s="83">
        <v>54687.774751973557</v>
      </c>
      <c r="T464" s="83">
        <v>59757.863033067253</v>
      </c>
      <c r="U464" s="83">
        <v>54231.078942285669</v>
      </c>
      <c r="V464" s="83">
        <v>53345.582506292572</v>
      </c>
      <c r="W464" s="83">
        <v>51170.990353943242</v>
      </c>
      <c r="X464" s="83">
        <v>51042.709220192803</v>
      </c>
      <c r="Y464" s="83">
        <v>50915.464690791996</v>
      </c>
      <c r="Z464" s="83">
        <v>55582.759960000003</v>
      </c>
      <c r="AA464" s="83">
        <v>44541.332000000002</v>
      </c>
      <c r="AB464" s="83">
        <v>51862</v>
      </c>
      <c r="AC464" s="73"/>
      <c r="AD464" s="74" t="s">
        <v>158</v>
      </c>
      <c r="AE464" s="83">
        <v>420</v>
      </c>
      <c r="AF464" s="83">
        <v>383</v>
      </c>
      <c r="AG464" s="83">
        <v>377</v>
      </c>
      <c r="AH464" s="83">
        <v>359</v>
      </c>
      <c r="AI464" s="83">
        <v>337</v>
      </c>
      <c r="AJ464" s="83">
        <v>349</v>
      </c>
      <c r="AK464" s="83">
        <v>343</v>
      </c>
      <c r="AL464" s="83">
        <v>474</v>
      </c>
      <c r="AM464" s="83">
        <v>425</v>
      </c>
      <c r="AN464" s="83">
        <v>315</v>
      </c>
      <c r="AO464" s="83">
        <v>312</v>
      </c>
      <c r="AP464" s="83">
        <v>0</v>
      </c>
      <c r="AQ464" s="73"/>
      <c r="AR464" s="73"/>
      <c r="AS464" s="73"/>
      <c r="AT464" s="73"/>
      <c r="AU464" s="73"/>
      <c r="AV464" s="73"/>
      <c r="AW464" s="73"/>
      <c r="AX464" s="73"/>
      <c r="AY464" s="73"/>
      <c r="AZ464" s="73"/>
      <c r="BA464" s="73"/>
      <c r="BB464" s="73"/>
      <c r="BC464" s="73"/>
    </row>
    <row r="465" spans="1:55" x14ac:dyDescent="0.25">
      <c r="A465" s="72"/>
      <c r="B465" s="74" t="s">
        <v>159</v>
      </c>
      <c r="C465" s="83">
        <v>2252.8442579505504</v>
      </c>
      <c r="D465" s="83">
        <v>2033.4683619485102</v>
      </c>
      <c r="E465" s="83">
        <v>2107.8137700406792</v>
      </c>
      <c r="F465" s="83">
        <v>2273.1034070276414</v>
      </c>
      <c r="G465" s="83">
        <v>1718.6112682029323</v>
      </c>
      <c r="H465" s="83">
        <v>940.72230027881005</v>
      </c>
      <c r="I465" s="83">
        <v>1185.6888098726183</v>
      </c>
      <c r="J465" s="83">
        <v>1655.0449791115498</v>
      </c>
      <c r="K465" s="83">
        <v>1743.2268833199998</v>
      </c>
      <c r="L465" s="83">
        <v>1107.5886899999998</v>
      </c>
      <c r="M465" s="83">
        <v>636.66200000000003</v>
      </c>
      <c r="N465" s="83">
        <v>0</v>
      </c>
      <c r="O465" s="73"/>
      <c r="P465" s="74" t="s">
        <v>159</v>
      </c>
      <c r="Q465" s="83">
        <v>3035.4329462681681</v>
      </c>
      <c r="R465" s="83">
        <v>3370.6837718785387</v>
      </c>
      <c r="S465" s="83">
        <v>3479.5723504335347</v>
      </c>
      <c r="T465" s="83">
        <v>3666.973417013568</v>
      </c>
      <c r="U465" s="83">
        <v>3494.9414892104865</v>
      </c>
      <c r="V465" s="83">
        <v>2146.5678199192625</v>
      </c>
      <c r="W465" s="83">
        <v>1933.4616947874611</v>
      </c>
      <c r="X465" s="83">
        <v>1841.3076682861376</v>
      </c>
      <c r="Y465" s="83">
        <v>1840.3180008719999</v>
      </c>
      <c r="Z465" s="83">
        <v>1803.17579</v>
      </c>
      <c r="AA465" s="83">
        <v>1788.0719999999999</v>
      </c>
      <c r="AB465" s="83">
        <v>979</v>
      </c>
      <c r="AC465" s="73"/>
      <c r="AD465" s="74" t="s">
        <v>159</v>
      </c>
      <c r="AE465" s="83">
        <v>0</v>
      </c>
      <c r="AF465" s="83">
        <v>0</v>
      </c>
      <c r="AG465" s="83">
        <v>0</v>
      </c>
      <c r="AH465" s="83">
        <v>0</v>
      </c>
      <c r="AI465" s="83">
        <v>0</v>
      </c>
      <c r="AJ465" s="83">
        <v>0</v>
      </c>
      <c r="AK465" s="83">
        <v>0</v>
      </c>
      <c r="AL465" s="83">
        <v>0</v>
      </c>
      <c r="AM465" s="83">
        <v>0</v>
      </c>
      <c r="AN465" s="83">
        <v>0</v>
      </c>
      <c r="AO465" s="83">
        <v>0</v>
      </c>
      <c r="AP465" s="83">
        <v>0</v>
      </c>
      <c r="AQ465" s="73"/>
      <c r="AR465" s="73"/>
      <c r="AS465" s="73"/>
      <c r="AT465" s="73"/>
      <c r="AU465" s="73"/>
      <c r="AV465" s="73"/>
      <c r="AW465" s="73"/>
      <c r="AX465" s="73"/>
      <c r="AY465" s="73"/>
      <c r="AZ465" s="73"/>
      <c r="BA465" s="73"/>
      <c r="BB465" s="73"/>
      <c r="BC465" s="73"/>
    </row>
    <row r="466" spans="1:55" x14ac:dyDescent="0.25">
      <c r="A466" s="72"/>
      <c r="B466" s="74" t="s">
        <v>1</v>
      </c>
      <c r="C466" s="83">
        <v>10840.608479333761</v>
      </c>
      <c r="D466" s="83">
        <v>8703.4395868643769</v>
      </c>
      <c r="E466" s="83">
        <v>7738.4686164214318</v>
      </c>
      <c r="F466" s="83">
        <v>7570.4096042895508</v>
      </c>
      <c r="G466" s="83">
        <v>10849.396220550447</v>
      </c>
      <c r="H466" s="83">
        <v>10514.112443622957</v>
      </c>
      <c r="I466" s="83">
        <v>10657.593023822237</v>
      </c>
      <c r="J466" s="83">
        <v>12151.957372052937</v>
      </c>
      <c r="K466" s="83">
        <v>11354.144212813999</v>
      </c>
      <c r="L466" s="83">
        <v>10071.031074</v>
      </c>
      <c r="M466" s="83">
        <v>9373.8320000000003</v>
      </c>
      <c r="N466" s="83">
        <v>0</v>
      </c>
      <c r="O466" s="73"/>
      <c r="P466" s="74" t="s">
        <v>1</v>
      </c>
      <c r="Q466" s="83">
        <v>11610.057036161283</v>
      </c>
      <c r="R466" s="83">
        <v>7111.9866370676327</v>
      </c>
      <c r="S466" s="83">
        <v>8312.3421541129537</v>
      </c>
      <c r="T466" s="83">
        <v>7503.0717291031442</v>
      </c>
      <c r="U466" s="83">
        <v>6227.8750076187252</v>
      </c>
      <c r="V466" s="83">
        <v>9710.8356018026825</v>
      </c>
      <c r="W466" s="83">
        <v>12292.059903005371</v>
      </c>
      <c r="X466" s="83">
        <v>9798.9883407329926</v>
      </c>
      <c r="Y466" s="83">
        <v>9791.8598667499991</v>
      </c>
      <c r="Z466" s="83">
        <v>9724.3076579999979</v>
      </c>
      <c r="AA466" s="83">
        <v>8061.9540000000006</v>
      </c>
      <c r="AB466" s="83">
        <v>8386</v>
      </c>
      <c r="AC466" s="73"/>
      <c r="AD466" s="74" t="s">
        <v>1</v>
      </c>
      <c r="AE466" s="83">
        <v>58</v>
      </c>
      <c r="AF466" s="83">
        <v>49</v>
      </c>
      <c r="AG466" s="83">
        <v>43</v>
      </c>
      <c r="AH466" s="83">
        <v>44</v>
      </c>
      <c r="AI466" s="83">
        <v>62</v>
      </c>
      <c r="AJ466" s="83">
        <v>62</v>
      </c>
      <c r="AK466" s="83">
        <v>64</v>
      </c>
      <c r="AL466" s="83">
        <v>74</v>
      </c>
      <c r="AM466" s="83">
        <v>70</v>
      </c>
      <c r="AN466" s="83">
        <v>62</v>
      </c>
      <c r="AO466" s="83">
        <v>59</v>
      </c>
      <c r="AP466" s="83">
        <v>0</v>
      </c>
      <c r="AQ466" s="73"/>
      <c r="AR466" s="73"/>
      <c r="AS466" s="73"/>
      <c r="AT466" s="73"/>
      <c r="AU466" s="73"/>
      <c r="AV466" s="73"/>
      <c r="AW466" s="73"/>
      <c r="AX466" s="73"/>
      <c r="AY466" s="73"/>
      <c r="AZ466" s="73"/>
      <c r="BA466" s="73"/>
      <c r="BB466" s="73"/>
      <c r="BC466" s="73"/>
    </row>
    <row r="467" spans="1:55" x14ac:dyDescent="0.25">
      <c r="A467" s="72"/>
      <c r="B467" s="74" t="s">
        <v>2</v>
      </c>
      <c r="C467" s="83">
        <v>71437.263426757694</v>
      </c>
      <c r="D467" s="83">
        <v>78121.272019530108</v>
      </c>
      <c r="E467" s="83">
        <v>78982.768783491061</v>
      </c>
      <c r="F467" s="83">
        <v>77313.723326762978</v>
      </c>
      <c r="G467" s="83">
        <v>81334.250066398949</v>
      </c>
      <c r="H467" s="83">
        <v>87248.79559273136</v>
      </c>
      <c r="I467" s="83">
        <v>99352.032551843193</v>
      </c>
      <c r="J467" s="83">
        <v>101947.40452009361</v>
      </c>
      <c r="K467" s="83">
        <v>119744.24056992799</v>
      </c>
      <c r="L467" s="83">
        <v>118016.51778799998</v>
      </c>
      <c r="M467" s="83">
        <v>106870.64600000001</v>
      </c>
      <c r="N467" s="83">
        <v>0</v>
      </c>
      <c r="O467" s="73"/>
      <c r="P467" s="74" t="s">
        <v>2</v>
      </c>
      <c r="Q467" s="83">
        <v>78515.414256092379</v>
      </c>
      <c r="R467" s="83">
        <v>75935.569674365281</v>
      </c>
      <c r="S467" s="83">
        <v>74008.38670810344</v>
      </c>
      <c r="T467" s="83">
        <v>74219.301896628487</v>
      </c>
      <c r="U467" s="83">
        <v>77052.446118545849</v>
      </c>
      <c r="V467" s="83">
        <v>85221.998349979884</v>
      </c>
      <c r="W467" s="83">
        <v>89996.867805095128</v>
      </c>
      <c r="X467" s="83">
        <v>93335.560306750442</v>
      </c>
      <c r="Y467" s="83">
        <v>106077.56246632998</v>
      </c>
      <c r="Z467" s="83">
        <v>106640.993368</v>
      </c>
      <c r="AA467" s="83">
        <v>125557.87400000001</v>
      </c>
      <c r="AB467" s="83">
        <v>125589</v>
      </c>
      <c r="AC467" s="73"/>
      <c r="AD467" s="74" t="s">
        <v>2</v>
      </c>
      <c r="AE467" s="83">
        <v>694</v>
      </c>
      <c r="AF467" s="83">
        <v>681</v>
      </c>
      <c r="AG467" s="83">
        <v>656</v>
      </c>
      <c r="AH467" s="83">
        <v>637</v>
      </c>
      <c r="AI467" s="83">
        <v>624</v>
      </c>
      <c r="AJ467" s="83">
        <v>643</v>
      </c>
      <c r="AK467" s="83">
        <v>702</v>
      </c>
      <c r="AL467" s="83">
        <v>737</v>
      </c>
      <c r="AM467" s="83">
        <v>768</v>
      </c>
      <c r="AN467" s="83">
        <v>786</v>
      </c>
      <c r="AO467" s="83">
        <v>805</v>
      </c>
      <c r="AP467" s="83">
        <v>0</v>
      </c>
      <c r="AQ467" s="73"/>
      <c r="AR467" s="73"/>
      <c r="AS467" s="73"/>
      <c r="AT467" s="73"/>
      <c r="AU467" s="73"/>
      <c r="AV467" s="73"/>
      <c r="AW467" s="73"/>
      <c r="AX467" s="73"/>
      <c r="AY467" s="73"/>
      <c r="AZ467" s="73"/>
      <c r="BA467" s="73"/>
      <c r="BB467" s="73"/>
      <c r="BC467" s="73"/>
    </row>
    <row r="468" spans="1:55" x14ac:dyDescent="0.25">
      <c r="A468" s="72"/>
      <c r="B468" s="74" t="s">
        <v>156</v>
      </c>
      <c r="C468" s="83">
        <v>0</v>
      </c>
      <c r="D468" s="83">
        <v>0</v>
      </c>
      <c r="E468" s="83">
        <v>0</v>
      </c>
      <c r="F468" s="83">
        <v>0</v>
      </c>
      <c r="G468" s="83">
        <v>0</v>
      </c>
      <c r="H468" s="83">
        <v>0</v>
      </c>
      <c r="I468" s="83">
        <v>0</v>
      </c>
      <c r="J468" s="83">
        <v>687.8254726748338</v>
      </c>
      <c r="K468" s="83">
        <v>8309.0137077739982</v>
      </c>
      <c r="L468" s="83">
        <v>12910.096576</v>
      </c>
      <c r="M468" s="83">
        <v>15025.640000000001</v>
      </c>
      <c r="N468" s="83">
        <v>0</v>
      </c>
      <c r="O468" s="73"/>
      <c r="P468" s="74" t="s">
        <v>156</v>
      </c>
      <c r="Q468" s="83">
        <v>0</v>
      </c>
      <c r="R468" s="83">
        <v>0</v>
      </c>
      <c r="S468" s="83">
        <v>0</v>
      </c>
      <c r="T468" s="83">
        <v>0</v>
      </c>
      <c r="U468" s="83">
        <v>0</v>
      </c>
      <c r="V468" s="83">
        <v>0</v>
      </c>
      <c r="W468" s="83">
        <v>0</v>
      </c>
      <c r="X468" s="83">
        <v>0</v>
      </c>
      <c r="Y468" s="83">
        <v>0</v>
      </c>
      <c r="Z468" s="83">
        <v>8929.1980959999983</v>
      </c>
      <c r="AA468" s="83">
        <v>15037.102000000001</v>
      </c>
      <c r="AB468" s="83">
        <v>17786</v>
      </c>
      <c r="AC468" s="73"/>
      <c r="AD468" s="74" t="s">
        <v>156</v>
      </c>
      <c r="AE468" s="83">
        <v>0</v>
      </c>
      <c r="AF468" s="83">
        <v>0</v>
      </c>
      <c r="AG468" s="83">
        <v>0</v>
      </c>
      <c r="AH468" s="83">
        <v>0</v>
      </c>
      <c r="AI468" s="83">
        <v>0</v>
      </c>
      <c r="AJ468" s="83">
        <v>0</v>
      </c>
      <c r="AK468" s="83">
        <v>0</v>
      </c>
      <c r="AL468" s="83">
        <v>8</v>
      </c>
      <c r="AM468" s="83">
        <v>45</v>
      </c>
      <c r="AN468" s="83">
        <v>71</v>
      </c>
      <c r="AO468" s="83">
        <v>91</v>
      </c>
      <c r="AP468" s="83">
        <v>0</v>
      </c>
      <c r="AQ468" s="73"/>
      <c r="AR468" s="73"/>
      <c r="AS468" s="73"/>
      <c r="AT468" s="73"/>
      <c r="AU468" s="73"/>
      <c r="AV468" s="73"/>
      <c r="AW468" s="73"/>
      <c r="AX468" s="73"/>
      <c r="AY468" s="73"/>
      <c r="AZ468" s="73"/>
      <c r="BA468" s="73"/>
      <c r="BB468" s="73"/>
      <c r="BC468" s="73"/>
    </row>
    <row r="469" spans="1:55" x14ac:dyDescent="0.25">
      <c r="A469" s="72"/>
      <c r="B469" s="74" t="s">
        <v>3</v>
      </c>
      <c r="C469" s="83">
        <v>156.9307132246411</v>
      </c>
      <c r="D469" s="83">
        <v>2922.9912107782916</v>
      </c>
      <c r="E469" s="83">
        <v>8942.2033540182838</v>
      </c>
      <c r="F469" s="83">
        <v>10544.799171346707</v>
      </c>
      <c r="G469" s="83">
        <v>12804.184020127397</v>
      </c>
      <c r="H469" s="83">
        <v>14866.668243590342</v>
      </c>
      <c r="I469" s="83">
        <v>13743.471065254456</v>
      </c>
      <c r="J469" s="83">
        <v>16284.520530065032</v>
      </c>
      <c r="K469" s="83">
        <v>17268.979226407999</v>
      </c>
      <c r="L469" s="83">
        <v>16507.887084000002</v>
      </c>
      <c r="M469" s="83">
        <v>16560.506000000001</v>
      </c>
      <c r="N469" s="83">
        <v>0</v>
      </c>
      <c r="O469" s="73"/>
      <c r="P469" s="74" t="s">
        <v>3</v>
      </c>
      <c r="Q469" s="83">
        <v>0</v>
      </c>
      <c r="R469" s="83">
        <v>2189.8984987354338</v>
      </c>
      <c r="S469" s="83">
        <v>9231.5135128926777</v>
      </c>
      <c r="T469" s="83">
        <v>10473.980372131062</v>
      </c>
      <c r="U469" s="83">
        <v>10789.910361027318</v>
      </c>
      <c r="V469" s="83">
        <v>11835.193537994721</v>
      </c>
      <c r="W469" s="83">
        <v>16270.348856786264</v>
      </c>
      <c r="X469" s="83">
        <v>14103.227350815643</v>
      </c>
      <c r="Y469" s="83">
        <v>14094.761667349998</v>
      </c>
      <c r="Z469" s="83">
        <v>13445.163575999999</v>
      </c>
      <c r="AA469" s="83">
        <v>16917.911999999997</v>
      </c>
      <c r="AB469" s="83">
        <v>19293</v>
      </c>
      <c r="AC469" s="73"/>
      <c r="AD469" s="74" t="s">
        <v>3</v>
      </c>
      <c r="AE469" s="83">
        <v>1</v>
      </c>
      <c r="AF469" s="83">
        <v>23</v>
      </c>
      <c r="AG469" s="83">
        <v>72</v>
      </c>
      <c r="AH469" s="83">
        <v>72</v>
      </c>
      <c r="AI469" s="83">
        <v>90</v>
      </c>
      <c r="AJ469" s="83">
        <v>103</v>
      </c>
      <c r="AK469" s="83">
        <v>96</v>
      </c>
      <c r="AL469" s="83">
        <v>111</v>
      </c>
      <c r="AM469" s="83">
        <v>123</v>
      </c>
      <c r="AN469" s="83">
        <v>119</v>
      </c>
      <c r="AO469" s="83">
        <v>118</v>
      </c>
      <c r="AP469" s="83">
        <v>0</v>
      </c>
      <c r="AQ469" s="73"/>
      <c r="AR469" s="73"/>
      <c r="AS469" s="73"/>
      <c r="AT469" s="73"/>
      <c r="AU469" s="73"/>
      <c r="AV469" s="73"/>
      <c r="AW469" s="73"/>
      <c r="AX469" s="73"/>
      <c r="AY469" s="73"/>
      <c r="AZ469" s="73"/>
      <c r="BA469" s="73"/>
      <c r="BB469" s="73"/>
      <c r="BC469" s="73"/>
    </row>
    <row r="470" spans="1:55" x14ac:dyDescent="0.25">
      <c r="A470" s="72"/>
      <c r="B470" s="74" t="s">
        <v>4</v>
      </c>
      <c r="C470" s="83">
        <v>0</v>
      </c>
      <c r="D470" s="83">
        <v>550.31319915809843</v>
      </c>
      <c r="E470" s="83">
        <v>5225.9614184222555</v>
      </c>
      <c r="F470" s="83">
        <v>8614.8068449257225</v>
      </c>
      <c r="G470" s="83">
        <v>8150.1517235751107</v>
      </c>
      <c r="H470" s="83">
        <v>6532.7291507618729</v>
      </c>
      <c r="I470" s="83">
        <v>6814.5663518233414</v>
      </c>
      <c r="J470" s="83">
        <v>4685.740903572766</v>
      </c>
      <c r="K470" s="83">
        <v>6163.0793482439985</v>
      </c>
      <c r="L470" s="83">
        <v>10509.786013999999</v>
      </c>
      <c r="M470" s="83">
        <v>11773.558000000001</v>
      </c>
      <c r="N470" s="83">
        <v>0</v>
      </c>
      <c r="O470" s="73"/>
      <c r="P470" s="74" t="s">
        <v>4</v>
      </c>
      <c r="Q470" s="83">
        <v>0</v>
      </c>
      <c r="R470" s="83">
        <v>0</v>
      </c>
      <c r="S470" s="83">
        <v>0</v>
      </c>
      <c r="T470" s="83">
        <v>5514.263789774247</v>
      </c>
      <c r="U470" s="83">
        <v>7360.9333893078283</v>
      </c>
      <c r="V470" s="83">
        <v>8067.6530523292759</v>
      </c>
      <c r="W470" s="83">
        <v>6958.6326874491351</v>
      </c>
      <c r="X470" s="83">
        <v>7656.967415225231</v>
      </c>
      <c r="Y470" s="83">
        <v>7651.4420479899991</v>
      </c>
      <c r="Z470" s="83">
        <v>6687.267366</v>
      </c>
      <c r="AA470" s="83">
        <v>8151.5660000000007</v>
      </c>
      <c r="AB470" s="83">
        <v>8079</v>
      </c>
      <c r="AC470" s="73"/>
      <c r="AD470" s="74" t="s">
        <v>4</v>
      </c>
      <c r="AE470" s="83">
        <v>0</v>
      </c>
      <c r="AF470" s="83">
        <v>4</v>
      </c>
      <c r="AG470" s="83">
        <v>36</v>
      </c>
      <c r="AH470" s="83">
        <v>67</v>
      </c>
      <c r="AI470" s="83">
        <v>59</v>
      </c>
      <c r="AJ470" s="83">
        <v>48</v>
      </c>
      <c r="AK470" s="83">
        <v>49</v>
      </c>
      <c r="AL470" s="83">
        <v>34</v>
      </c>
      <c r="AM470" s="83">
        <v>48</v>
      </c>
      <c r="AN470" s="83">
        <v>80</v>
      </c>
      <c r="AO470" s="83">
        <v>99</v>
      </c>
      <c r="AP470" s="83">
        <v>0</v>
      </c>
      <c r="AQ470" s="73"/>
      <c r="AR470" s="73"/>
      <c r="AS470" s="73"/>
      <c r="AT470" s="73"/>
      <c r="AU470" s="73"/>
      <c r="AV470" s="73"/>
      <c r="AW470" s="73"/>
      <c r="AX470" s="73"/>
      <c r="AY470" s="73"/>
      <c r="AZ470" s="73"/>
      <c r="BA470" s="73"/>
      <c r="BB470" s="73"/>
      <c r="BC470" s="73"/>
    </row>
    <row r="471" spans="1:55" x14ac:dyDescent="0.25">
      <c r="A471" s="72"/>
      <c r="B471" s="74" t="s">
        <v>6</v>
      </c>
      <c r="C471" s="83">
        <v>186.46472305001225</v>
      </c>
      <c r="D471" s="83">
        <v>357.90721631722039</v>
      </c>
      <c r="E471" s="83">
        <v>686.45742366493994</v>
      </c>
      <c r="F471" s="83">
        <v>2065.7483635614899</v>
      </c>
      <c r="G471" s="83">
        <v>2731.6377868146674</v>
      </c>
      <c r="H471" s="83">
        <v>2467.5064538833558</v>
      </c>
      <c r="I471" s="83">
        <v>2839.0215187210324</v>
      </c>
      <c r="J471" s="83">
        <v>2890.4378753839674</v>
      </c>
      <c r="K471" s="83">
        <v>2536.229619007499</v>
      </c>
      <c r="L471" s="83">
        <v>2455.9575300000001</v>
      </c>
      <c r="M471" s="83">
        <v>3194.7719999999995</v>
      </c>
      <c r="N471" s="83">
        <v>0</v>
      </c>
      <c r="O471" s="73"/>
      <c r="P471" s="74" t="s">
        <v>6</v>
      </c>
      <c r="Q471" s="83">
        <v>210.24210384162447</v>
      </c>
      <c r="R471" s="83">
        <v>183.89025941815802</v>
      </c>
      <c r="S471" s="83">
        <v>234.90475667966911</v>
      </c>
      <c r="T471" s="83">
        <v>2850.7567480874718</v>
      </c>
      <c r="U471" s="83">
        <v>8181.9560445082689</v>
      </c>
      <c r="V471" s="83">
        <v>4102.4329732801516</v>
      </c>
      <c r="W471" s="83">
        <v>2522.3042570674979</v>
      </c>
      <c r="X471" s="83">
        <v>2641.3395802227715</v>
      </c>
      <c r="Y471" s="83">
        <v>2640.2164125219992</v>
      </c>
      <c r="Z471" s="83">
        <v>2586.5138780000002</v>
      </c>
      <c r="AA471" s="83">
        <v>5649.7240000000002</v>
      </c>
      <c r="AB471" s="83">
        <v>4608</v>
      </c>
      <c r="AC471" s="73"/>
      <c r="AD471" s="74" t="s">
        <v>6</v>
      </c>
      <c r="AE471" s="83">
        <v>0</v>
      </c>
      <c r="AF471" s="83">
        <v>0</v>
      </c>
      <c r="AG471" s="83">
        <v>1</v>
      </c>
      <c r="AH471" s="83">
        <v>25</v>
      </c>
      <c r="AI471" s="83">
        <v>32</v>
      </c>
      <c r="AJ471" s="83">
        <v>32</v>
      </c>
      <c r="AK471" s="83">
        <v>33</v>
      </c>
      <c r="AL471" s="83">
        <v>36</v>
      </c>
      <c r="AM471" s="83">
        <v>34</v>
      </c>
      <c r="AN471" s="83">
        <v>36</v>
      </c>
      <c r="AO471" s="83">
        <v>40</v>
      </c>
      <c r="AP471" s="83">
        <v>0</v>
      </c>
      <c r="AQ471" s="73"/>
      <c r="AR471" s="73"/>
      <c r="AS471" s="73"/>
      <c r="AT471" s="73"/>
      <c r="AU471" s="73"/>
      <c r="AV471" s="73"/>
      <c r="AW471" s="73"/>
      <c r="AX471" s="73"/>
      <c r="AY471" s="73"/>
      <c r="AZ471" s="73"/>
      <c r="BA471" s="73"/>
      <c r="BB471" s="73"/>
      <c r="BC471" s="73"/>
    </row>
    <row r="472" spans="1:55" x14ac:dyDescent="0.25">
      <c r="A472" s="72"/>
      <c r="B472" s="74" t="s">
        <v>7</v>
      </c>
      <c r="C472" s="83">
        <v>36233.5997236814</v>
      </c>
      <c r="D472" s="83">
        <v>35788.993803781181</v>
      </c>
      <c r="E472" s="83">
        <v>32051.719494312987</v>
      </c>
      <c r="F472" s="83">
        <v>30379.824481155483</v>
      </c>
      <c r="G472" s="83">
        <v>30388.086301383668</v>
      </c>
      <c r="H472" s="83">
        <v>34168.80143425546</v>
      </c>
      <c r="I472" s="83">
        <v>41077.657144655379</v>
      </c>
      <c r="J472" s="83">
        <v>46648.705058700718</v>
      </c>
      <c r="K472" s="83">
        <v>41200.836394821992</v>
      </c>
      <c r="L472" s="83">
        <v>44434.103947999996</v>
      </c>
      <c r="M472" s="83">
        <v>36897.22</v>
      </c>
      <c r="N472" s="83">
        <v>0</v>
      </c>
      <c r="O472" s="73"/>
      <c r="P472" s="74" t="s">
        <v>7</v>
      </c>
      <c r="Q472" s="83">
        <v>37549.364890223573</v>
      </c>
      <c r="R472" s="83">
        <v>30328.193596750825</v>
      </c>
      <c r="S472" s="83">
        <v>35770.273963783075</v>
      </c>
      <c r="T472" s="83">
        <v>34755.82611336706</v>
      </c>
      <c r="U472" s="83">
        <v>29239.361346790458</v>
      </c>
      <c r="V472" s="83">
        <v>30860.69158003644</v>
      </c>
      <c r="W472" s="83">
        <v>30050.979889563245</v>
      </c>
      <c r="X472" s="83">
        <v>36307.759616333235</v>
      </c>
      <c r="Y472" s="83">
        <v>40402.041291325993</v>
      </c>
      <c r="Z472" s="83">
        <v>43748.148053999998</v>
      </c>
      <c r="AA472" s="83">
        <v>37882.952000000005</v>
      </c>
      <c r="AB472" s="83">
        <v>36520</v>
      </c>
      <c r="AC472" s="73"/>
      <c r="AD472" s="74" t="s">
        <v>7</v>
      </c>
      <c r="AE472" s="83">
        <v>278</v>
      </c>
      <c r="AF472" s="83">
        <v>290</v>
      </c>
      <c r="AG472" s="83">
        <v>271</v>
      </c>
      <c r="AH472" s="83">
        <v>248</v>
      </c>
      <c r="AI472" s="83">
        <v>240</v>
      </c>
      <c r="AJ472" s="83">
        <v>282</v>
      </c>
      <c r="AK472" s="83">
        <v>293</v>
      </c>
      <c r="AL472" s="83">
        <v>369</v>
      </c>
      <c r="AM472" s="83">
        <v>368</v>
      </c>
      <c r="AN472" s="83">
        <v>383</v>
      </c>
      <c r="AO472" s="83">
        <v>303</v>
      </c>
      <c r="AP472" s="83">
        <v>0</v>
      </c>
      <c r="AQ472" s="73"/>
      <c r="AR472" s="73"/>
      <c r="AS472" s="73"/>
      <c r="AT472" s="73"/>
      <c r="AU472" s="73"/>
      <c r="AV472" s="73"/>
      <c r="AW472" s="73"/>
      <c r="AX472" s="73"/>
      <c r="AY472" s="73"/>
      <c r="AZ472" s="73"/>
      <c r="BA472" s="73"/>
      <c r="BB472" s="73"/>
      <c r="BC472" s="73"/>
    </row>
    <row r="473" spans="1:55" x14ac:dyDescent="0.25">
      <c r="A473" s="72"/>
      <c r="B473" s="79" t="s">
        <v>8</v>
      </c>
      <c r="C473" s="84">
        <v>12062.2027035302</v>
      </c>
      <c r="D473" s="84">
        <v>13253.736177211877</v>
      </c>
      <c r="E473" s="84">
        <v>13562.76774667646</v>
      </c>
      <c r="F473" s="84">
        <v>15498.214080891961</v>
      </c>
      <c r="G473" s="84">
        <v>16445.307591849178</v>
      </c>
      <c r="H473" s="84">
        <v>18915.437021372512</v>
      </c>
      <c r="I473" s="84">
        <v>23290.381244418768</v>
      </c>
      <c r="J473" s="84">
        <v>26389.832449982736</v>
      </c>
      <c r="K473" s="84">
        <v>28445.490826427995</v>
      </c>
      <c r="L473" s="84">
        <v>33404.232809999994</v>
      </c>
      <c r="M473" s="84">
        <v>32999.097999999998</v>
      </c>
      <c r="N473" s="83">
        <v>0</v>
      </c>
      <c r="O473" s="73"/>
      <c r="P473" s="79" t="s">
        <v>8</v>
      </c>
      <c r="Q473" s="84">
        <v>10857.252645887889</v>
      </c>
      <c r="R473" s="84">
        <v>12531.072140954813</v>
      </c>
      <c r="S473" s="84">
        <v>14080.775334463335</v>
      </c>
      <c r="T473" s="84">
        <v>13519.488818061562</v>
      </c>
      <c r="U473" s="84">
        <v>15536.82305408255</v>
      </c>
      <c r="V473" s="84">
        <v>16553.572867835668</v>
      </c>
      <c r="W473" s="84">
        <v>20228.114074658562</v>
      </c>
      <c r="X473" s="84">
        <v>21382.059065728601</v>
      </c>
      <c r="Y473" s="84">
        <v>24496.750943261992</v>
      </c>
      <c r="Z473" s="84">
        <v>28576.858336000001</v>
      </c>
      <c r="AA473" s="84">
        <v>28214.234</v>
      </c>
      <c r="AB473" s="84">
        <v>30632</v>
      </c>
      <c r="AC473" s="73"/>
      <c r="AD473" s="79" t="s">
        <v>8</v>
      </c>
      <c r="AE473" s="84">
        <v>147</v>
      </c>
      <c r="AF473" s="84">
        <v>163</v>
      </c>
      <c r="AG473" s="84">
        <v>167</v>
      </c>
      <c r="AH473" s="84">
        <v>173</v>
      </c>
      <c r="AI473" s="84">
        <v>179</v>
      </c>
      <c r="AJ473" s="84">
        <v>200</v>
      </c>
      <c r="AK473" s="84">
        <v>225</v>
      </c>
      <c r="AL473" s="84">
        <v>242</v>
      </c>
      <c r="AM473" s="84">
        <v>262</v>
      </c>
      <c r="AN473" s="84">
        <v>282</v>
      </c>
      <c r="AO473" s="84">
        <v>301</v>
      </c>
      <c r="AP473" s="84">
        <v>0</v>
      </c>
      <c r="AQ473" s="73"/>
      <c r="AR473" s="73"/>
      <c r="AS473" s="73"/>
      <c r="AT473" s="73"/>
      <c r="AU473" s="73"/>
      <c r="AV473" s="73"/>
      <c r="AW473" s="73"/>
      <c r="AX473" s="73"/>
      <c r="AY473" s="73"/>
      <c r="AZ473" s="73"/>
      <c r="BA473" s="73"/>
      <c r="BB473" s="73"/>
      <c r="BC473" s="73"/>
    </row>
    <row r="474" spans="1:55" x14ac:dyDescent="0.25">
      <c r="A474" s="72"/>
      <c r="B474" s="79" t="s">
        <v>5</v>
      </c>
      <c r="C474" s="84">
        <v>3900.7418909187131</v>
      </c>
      <c r="D474" s="84">
        <v>11075.994182203081</v>
      </c>
      <c r="E474" s="84">
        <v>16583.423835420519</v>
      </c>
      <c r="F474" s="84">
        <v>22131.234850478806</v>
      </c>
      <c r="G474" s="84">
        <v>25358.056255132702</v>
      </c>
      <c r="H474" s="84">
        <v>22914.553336581252</v>
      </c>
      <c r="I474" s="84">
        <v>25945.089324228073</v>
      </c>
      <c r="J474" s="84">
        <v>14927.94467938987</v>
      </c>
      <c r="K474" s="84">
        <v>19564.963494882002</v>
      </c>
      <c r="L474" s="84">
        <v>32075.126381999999</v>
      </c>
      <c r="M474" s="82">
        <v>20500.308000000008</v>
      </c>
      <c r="N474" s="82">
        <v>0</v>
      </c>
      <c r="O474" s="73"/>
      <c r="P474" s="79" t="s">
        <v>5</v>
      </c>
      <c r="Q474" s="84">
        <v>7515.5294917909305</v>
      </c>
      <c r="R474" s="84">
        <v>2773.7809264584575</v>
      </c>
      <c r="S474" s="84">
        <v>9798.4494489620556</v>
      </c>
      <c r="T474" s="84">
        <v>11874.752214243937</v>
      </c>
      <c r="U474" s="84">
        <v>11780.08488607967</v>
      </c>
      <c r="V474" s="84">
        <v>13269.882257505224</v>
      </c>
      <c r="W474" s="84">
        <v>10858.142510082273</v>
      </c>
      <c r="X474" s="84">
        <v>16926.341362642528</v>
      </c>
      <c r="Y474" s="84">
        <v>16145.811525636</v>
      </c>
      <c r="Z474" s="84">
        <v>24912.719519999999</v>
      </c>
      <c r="AA474" s="84">
        <v>15938.431999999997</v>
      </c>
      <c r="AB474" s="84">
        <v>15357</v>
      </c>
      <c r="AC474" s="73"/>
      <c r="AD474" s="79" t="s">
        <v>5</v>
      </c>
      <c r="AE474" s="84">
        <v>2413</v>
      </c>
      <c r="AF474" s="84">
        <v>2372</v>
      </c>
      <c r="AG474" s="84">
        <v>2343</v>
      </c>
      <c r="AH474" s="84">
        <v>2299</v>
      </c>
      <c r="AI474" s="84">
        <v>2213</v>
      </c>
      <c r="AJ474" s="84">
        <v>2205</v>
      </c>
      <c r="AK474" s="84">
        <v>2245</v>
      </c>
      <c r="AL474" s="84">
        <v>2519</v>
      </c>
      <c r="AM474" s="84">
        <v>2474</v>
      </c>
      <c r="AN474" s="84">
        <v>2464</v>
      </c>
      <c r="AO474" s="84">
        <v>2442</v>
      </c>
      <c r="AP474" s="84">
        <v>0</v>
      </c>
      <c r="AQ474" s="73"/>
      <c r="AR474" s="73"/>
      <c r="AS474" s="73"/>
      <c r="AT474" s="73"/>
      <c r="AU474" s="73"/>
      <c r="AV474" s="73"/>
      <c r="AW474" s="73"/>
      <c r="AX474" s="73"/>
      <c r="AY474" s="73"/>
      <c r="AZ474" s="73"/>
      <c r="BA474" s="73"/>
      <c r="BB474" s="73"/>
      <c r="BC474" s="73"/>
    </row>
    <row r="475" spans="1:55" x14ac:dyDescent="0.25">
      <c r="A475" s="72"/>
      <c r="B475" s="74" t="s">
        <v>157</v>
      </c>
      <c r="C475" s="83">
        <v>23324.359115477368</v>
      </c>
      <c r="D475" s="83">
        <v>23504.630809522281</v>
      </c>
      <c r="E475" s="83">
        <v>23580.542776745653</v>
      </c>
      <c r="F475" s="83">
        <v>23549.051217148673</v>
      </c>
      <c r="G475" s="83">
        <v>26423.501006393537</v>
      </c>
      <c r="H475" s="83">
        <v>23687.829393052707</v>
      </c>
      <c r="I475" s="83">
        <v>25385.403044158022</v>
      </c>
      <c r="J475" s="83">
        <v>23932.511430149316</v>
      </c>
      <c r="K475" s="83">
        <v>25070.471183341993</v>
      </c>
      <c r="L475" s="83">
        <v>24479.315249999996</v>
      </c>
      <c r="M475" s="83">
        <v>25696.762000000002</v>
      </c>
      <c r="N475" s="83">
        <v>0</v>
      </c>
      <c r="O475" s="73"/>
      <c r="P475" s="74" t="s">
        <v>157</v>
      </c>
      <c r="Q475" s="83">
        <v>22137.992958085346</v>
      </c>
      <c r="R475" s="83">
        <v>23442.92266877793</v>
      </c>
      <c r="S475" s="83">
        <v>23931.074227127745</v>
      </c>
      <c r="T475" s="83">
        <v>22699.225626560914</v>
      </c>
      <c r="U475" s="83">
        <v>26014.756585511826</v>
      </c>
      <c r="V475" s="83">
        <v>25929.748546251158</v>
      </c>
      <c r="W475" s="83">
        <v>24569.027142278512</v>
      </c>
      <c r="X475" s="83">
        <v>24792.012754894702</v>
      </c>
      <c r="Y475" s="83">
        <v>24504.474100339998</v>
      </c>
      <c r="Z475" s="83">
        <v>25398.560356000002</v>
      </c>
      <c r="AA475" s="83">
        <v>25926.002</v>
      </c>
      <c r="AB475" s="83">
        <v>25480</v>
      </c>
      <c r="AC475" s="73"/>
      <c r="AD475" s="74" t="s">
        <v>117</v>
      </c>
      <c r="AE475" s="83">
        <v>13886.815000000001</v>
      </c>
      <c r="AF475" s="83">
        <v>14011.91</v>
      </c>
      <c r="AG475" s="83">
        <v>14129.624000000002</v>
      </c>
      <c r="AH475" s="83">
        <v>14217.813</v>
      </c>
      <c r="AI475" s="83">
        <v>14215.168</v>
      </c>
      <c r="AJ475" s="83">
        <v>14255.027</v>
      </c>
      <c r="AK475" s="83">
        <v>14247.45</v>
      </c>
      <c r="AL475" s="83">
        <v>14616.896000000001</v>
      </c>
      <c r="AM475" s="83">
        <v>14822.92</v>
      </c>
      <c r="AN475" s="83">
        <v>14978.418</v>
      </c>
      <c r="AO475" s="83">
        <v>15079.13</v>
      </c>
      <c r="AP475" s="83">
        <v>0</v>
      </c>
      <c r="AQ475" s="73"/>
      <c r="AR475" s="73"/>
      <c r="AS475" s="73"/>
      <c r="AT475" s="73"/>
      <c r="AU475" s="73"/>
      <c r="AV475" s="73"/>
      <c r="AW475" s="73"/>
      <c r="AX475" s="73"/>
      <c r="AY475" s="73"/>
      <c r="AZ475" s="73"/>
      <c r="BA475" s="73"/>
      <c r="BB475" s="73"/>
      <c r="BC475" s="73"/>
    </row>
    <row r="476" spans="1:55" x14ac:dyDescent="0.25">
      <c r="A476" s="72"/>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row>
    <row r="477" spans="1:55" x14ac:dyDescent="0.25">
      <c r="A477" s="72"/>
      <c r="B477" s="75" t="s">
        <v>113</v>
      </c>
      <c r="C477" s="75"/>
      <c r="D477" s="75"/>
      <c r="E477" s="75"/>
      <c r="F477" s="75"/>
      <c r="G477" s="75"/>
      <c r="H477" s="75"/>
      <c r="I477" s="75"/>
      <c r="J477" s="75"/>
      <c r="K477" s="75"/>
      <c r="L477" s="75"/>
      <c r="M477" s="75"/>
      <c r="N477" s="75"/>
      <c r="O477" s="73"/>
      <c r="P477" s="75" t="s">
        <v>114</v>
      </c>
      <c r="Q477" s="75"/>
      <c r="R477" s="75"/>
      <c r="S477" s="75"/>
      <c r="T477" s="75"/>
      <c r="U477" s="75"/>
      <c r="V477" s="75"/>
      <c r="W477" s="75"/>
      <c r="X477" s="75"/>
      <c r="Y477" s="75"/>
      <c r="Z477" s="75"/>
      <c r="AA477" s="75"/>
      <c r="AB477" s="75"/>
      <c r="AC477" s="73"/>
      <c r="AD477" s="75" t="s">
        <v>145</v>
      </c>
      <c r="AE477" s="75"/>
      <c r="AF477" s="75"/>
      <c r="AG477" s="75"/>
      <c r="AH477" s="75"/>
      <c r="AI477" s="75"/>
      <c r="AJ477" s="75"/>
      <c r="AK477" s="75"/>
      <c r="AL477" s="75"/>
      <c r="AM477" s="75"/>
      <c r="AN477" s="75"/>
      <c r="AO477" s="75"/>
      <c r="AP477" s="75"/>
      <c r="AQ477" s="73"/>
      <c r="AR477" s="73"/>
      <c r="AS477" s="73"/>
      <c r="AT477" s="73"/>
      <c r="AU477" s="73"/>
      <c r="AV477" s="73"/>
      <c r="AW477" s="73"/>
      <c r="AX477" s="73"/>
      <c r="AY477" s="73"/>
      <c r="AZ477" s="73"/>
      <c r="BA477" s="73"/>
      <c r="BB477" s="73"/>
      <c r="BC477" s="73"/>
    </row>
    <row r="478" spans="1:55" x14ac:dyDescent="0.25">
      <c r="A478" s="72"/>
      <c r="B478" s="77" t="s">
        <v>37</v>
      </c>
      <c r="C478" s="77">
        <v>2013</v>
      </c>
      <c r="D478" s="77">
        <v>2014</v>
      </c>
      <c r="E478" s="77">
        <v>2015</v>
      </c>
      <c r="F478" s="77">
        <v>2016</v>
      </c>
      <c r="G478" s="77">
        <v>2017</v>
      </c>
      <c r="H478" s="77">
        <v>2018</v>
      </c>
      <c r="I478" s="77">
        <v>2019</v>
      </c>
      <c r="J478" s="77">
        <v>2020</v>
      </c>
      <c r="K478" s="77">
        <v>2021</v>
      </c>
      <c r="L478" s="77">
        <v>2022</v>
      </c>
      <c r="M478" s="77">
        <v>2023</v>
      </c>
      <c r="N478" s="77">
        <v>2024</v>
      </c>
      <c r="O478" s="73"/>
      <c r="P478" s="77" t="s">
        <v>37</v>
      </c>
      <c r="Q478" s="77">
        <v>2013</v>
      </c>
      <c r="R478" s="77">
        <v>2014</v>
      </c>
      <c r="S478" s="77">
        <v>2015</v>
      </c>
      <c r="T478" s="77">
        <v>2016</v>
      </c>
      <c r="U478" s="77">
        <v>2017</v>
      </c>
      <c r="V478" s="77">
        <v>2018</v>
      </c>
      <c r="W478" s="77">
        <v>2019</v>
      </c>
      <c r="X478" s="77">
        <v>2020</v>
      </c>
      <c r="Y478" s="77">
        <v>2021</v>
      </c>
      <c r="Z478" s="77">
        <v>2022</v>
      </c>
      <c r="AA478" s="77">
        <v>2023</v>
      </c>
      <c r="AB478" s="77">
        <v>2024</v>
      </c>
      <c r="AC478" s="73"/>
      <c r="AD478" s="77" t="s">
        <v>37</v>
      </c>
      <c r="AE478" s="77">
        <v>2013</v>
      </c>
      <c r="AF478" s="77">
        <v>2014</v>
      </c>
      <c r="AG478" s="77">
        <v>2015</v>
      </c>
      <c r="AH478" s="77">
        <v>2016</v>
      </c>
      <c r="AI478" s="77">
        <v>2017</v>
      </c>
      <c r="AJ478" s="77">
        <v>2018</v>
      </c>
      <c r="AK478" s="77">
        <v>2019</v>
      </c>
      <c r="AL478" s="77">
        <v>2020</v>
      </c>
      <c r="AM478" s="77">
        <v>2021</v>
      </c>
      <c r="AN478" s="77">
        <v>2022</v>
      </c>
      <c r="AO478" s="77">
        <v>2023</v>
      </c>
      <c r="AP478" s="77">
        <v>2024</v>
      </c>
      <c r="AQ478" s="73"/>
      <c r="AR478" s="73"/>
      <c r="AS478" s="73"/>
      <c r="AT478" s="73"/>
      <c r="AU478" s="73"/>
      <c r="AV478" s="73"/>
      <c r="AW478" s="73"/>
      <c r="AX478" s="73"/>
      <c r="AY478" s="73"/>
      <c r="AZ478" s="73"/>
      <c r="BA478" s="73"/>
      <c r="BB478" s="73"/>
      <c r="BC478" s="73"/>
    </row>
    <row r="479" spans="1:55" x14ac:dyDescent="0.25">
      <c r="A479" s="72"/>
      <c r="B479" s="79" t="s">
        <v>9</v>
      </c>
      <c r="C479" s="80">
        <v>562071.00165073434</v>
      </c>
      <c r="D479" s="80">
        <v>547148.80570072809</v>
      </c>
      <c r="E479" s="80">
        <v>577782.93706175697</v>
      </c>
      <c r="F479" s="80">
        <v>598936.1907020777</v>
      </c>
      <c r="G479" s="80">
        <v>569152.45835263049</v>
      </c>
      <c r="H479" s="80">
        <v>598090.07517256413</v>
      </c>
      <c r="I479" s="80">
        <v>610062.61881082377</v>
      </c>
      <c r="J479" s="80">
        <v>633132.68798545469</v>
      </c>
      <c r="K479" s="80">
        <v>751313.13378045603</v>
      </c>
      <c r="L479" s="80">
        <v>727051.17986799998</v>
      </c>
      <c r="M479" s="80">
        <v>723810.71200000006</v>
      </c>
      <c r="N479" s="80">
        <v>0</v>
      </c>
      <c r="O479" s="73"/>
      <c r="P479" s="79" t="s">
        <v>9</v>
      </c>
      <c r="Q479" s="80">
        <v>545979.84691617521</v>
      </c>
      <c r="R479" s="80">
        <v>577952.27539749211</v>
      </c>
      <c r="S479" s="80">
        <v>562404.34337471554</v>
      </c>
      <c r="T479" s="80">
        <v>535432.73338168114</v>
      </c>
      <c r="U479" s="80">
        <v>604578.93805873278</v>
      </c>
      <c r="V479" s="80">
        <v>613816.06823680457</v>
      </c>
      <c r="W479" s="80">
        <v>586500.34094250179</v>
      </c>
      <c r="X479" s="80">
        <v>617146.63658382604</v>
      </c>
      <c r="Y479" s="80">
        <v>770520.62543344195</v>
      </c>
      <c r="Z479" s="80">
        <v>750981.51637600001</v>
      </c>
      <c r="AA479" s="80">
        <v>695933.04399999999</v>
      </c>
      <c r="AB479" s="80">
        <v>738484</v>
      </c>
      <c r="AC479" s="73"/>
      <c r="AD479" s="79" t="s">
        <v>9</v>
      </c>
      <c r="AE479" s="80">
        <v>4417</v>
      </c>
      <c r="AF479" s="80">
        <v>4314</v>
      </c>
      <c r="AG479" s="80">
        <v>4363</v>
      </c>
      <c r="AH479" s="80">
        <v>4336</v>
      </c>
      <c r="AI479" s="80">
        <v>4194</v>
      </c>
      <c r="AJ479" s="80">
        <v>4119</v>
      </c>
      <c r="AK479" s="80">
        <v>4240</v>
      </c>
      <c r="AL479" s="80">
        <v>4588</v>
      </c>
      <c r="AM479" s="80">
        <v>4499</v>
      </c>
      <c r="AN479" s="80">
        <v>4522</v>
      </c>
      <c r="AO479" s="80">
        <v>4605</v>
      </c>
      <c r="AP479" s="80">
        <v>0</v>
      </c>
      <c r="AQ479" s="73"/>
      <c r="AR479" s="73"/>
      <c r="AS479" s="73"/>
      <c r="AT479" s="73"/>
      <c r="AU479" s="73"/>
      <c r="AV479" s="73"/>
      <c r="AW479" s="73"/>
      <c r="AX479" s="73"/>
      <c r="AY479" s="73"/>
      <c r="AZ479" s="73"/>
      <c r="BA479" s="73"/>
      <c r="BB479" s="73"/>
      <c r="BC479" s="73"/>
    </row>
    <row r="480" spans="1:55" x14ac:dyDescent="0.25">
      <c r="A480" s="72"/>
      <c r="B480" s="74" t="s">
        <v>10</v>
      </c>
      <c r="C480" s="83">
        <v>373733.55957516393</v>
      </c>
      <c r="D480" s="83">
        <v>360763.43931971322</v>
      </c>
      <c r="E480" s="83">
        <v>373666.22182654252</v>
      </c>
      <c r="F480" s="83">
        <v>386240.08942457224</v>
      </c>
      <c r="G480" s="83">
        <v>371374.9916510465</v>
      </c>
      <c r="H480" s="83">
        <v>375049.17835572397</v>
      </c>
      <c r="I480" s="83">
        <v>386190.10770413018</v>
      </c>
      <c r="J480" s="83">
        <v>386507.98377778515</v>
      </c>
      <c r="K480" s="83">
        <v>504808.71608931402</v>
      </c>
      <c r="L480" s="83">
        <v>475459.46606599999</v>
      </c>
      <c r="M480" s="83">
        <v>480743.37200000009</v>
      </c>
      <c r="N480" s="83">
        <v>0</v>
      </c>
      <c r="O480" s="73"/>
      <c r="P480" s="74" t="s">
        <v>10</v>
      </c>
      <c r="Q480" s="83">
        <v>356281.21236233943</v>
      </c>
      <c r="R480" s="83">
        <v>378962.89785316237</v>
      </c>
      <c r="S480" s="83">
        <v>357348.19168124627</v>
      </c>
      <c r="T480" s="83">
        <v>415120.23580843897</v>
      </c>
      <c r="U480" s="83">
        <v>403077.00868520397</v>
      </c>
      <c r="V480" s="83">
        <v>390957.21106904821</v>
      </c>
      <c r="W480" s="83">
        <v>371651.12748798961</v>
      </c>
      <c r="X480" s="83">
        <v>391920.261375578</v>
      </c>
      <c r="Y480" s="83">
        <v>534096.03103724401</v>
      </c>
      <c r="Z480" s="83">
        <v>514235.77155600005</v>
      </c>
      <c r="AA480" s="83">
        <v>467934.06599999999</v>
      </c>
      <c r="AB480" s="83">
        <v>495693</v>
      </c>
      <c r="AC480" s="73"/>
      <c r="AD480" s="74" t="s">
        <v>10</v>
      </c>
      <c r="AE480" s="83">
        <v>4417</v>
      </c>
      <c r="AF480" s="83">
        <v>4314</v>
      </c>
      <c r="AG480" s="83">
        <v>4363</v>
      </c>
      <c r="AH480" s="83">
        <v>4336</v>
      </c>
      <c r="AI480" s="83">
        <v>4194</v>
      </c>
      <c r="AJ480" s="83">
        <v>4119</v>
      </c>
      <c r="AK480" s="83">
        <v>4240</v>
      </c>
      <c r="AL480" s="83">
        <v>4588</v>
      </c>
      <c r="AM480" s="83">
        <v>4499</v>
      </c>
      <c r="AN480" s="83">
        <v>4522</v>
      </c>
      <c r="AO480" s="83">
        <v>4605</v>
      </c>
      <c r="AP480" s="83">
        <v>0</v>
      </c>
      <c r="AQ480" s="73"/>
      <c r="AR480" s="73"/>
      <c r="AS480" s="73"/>
      <c r="AT480" s="73"/>
      <c r="AU480" s="73"/>
      <c r="AV480" s="73"/>
      <c r="AW480" s="73"/>
      <c r="AX480" s="73"/>
      <c r="AY480" s="73"/>
      <c r="AZ480" s="73"/>
      <c r="BA480" s="73"/>
      <c r="BB480" s="73"/>
      <c r="BC480" s="73"/>
    </row>
    <row r="481" spans="1:55" x14ac:dyDescent="0.25">
      <c r="A481" s="72"/>
      <c r="B481" s="79" t="s">
        <v>11</v>
      </c>
      <c r="C481" s="84">
        <v>188337.44207557046</v>
      </c>
      <c r="D481" s="84">
        <v>186385.36638101487</v>
      </c>
      <c r="E481" s="84">
        <v>204116.71523521448</v>
      </c>
      <c r="F481" s="84">
        <v>212696.10127750548</v>
      </c>
      <c r="G481" s="84">
        <v>197777.466701584</v>
      </c>
      <c r="H481" s="84">
        <v>223040.89681684016</v>
      </c>
      <c r="I481" s="84">
        <v>223872.51110669359</v>
      </c>
      <c r="J481" s="84">
        <v>246624.70420766959</v>
      </c>
      <c r="K481" s="84">
        <v>246504.41769114198</v>
      </c>
      <c r="L481" s="84">
        <v>251591.71380199998</v>
      </c>
      <c r="M481" s="84">
        <v>243067.34</v>
      </c>
      <c r="N481" s="84">
        <v>0</v>
      </c>
      <c r="O481" s="73"/>
      <c r="P481" s="79" t="s">
        <v>11</v>
      </c>
      <c r="Q481" s="84">
        <v>189698.63455383576</v>
      </c>
      <c r="R481" s="84">
        <v>198989.37754432971</v>
      </c>
      <c r="S481" s="84">
        <v>205056.15169346926</v>
      </c>
      <c r="T481" s="84">
        <v>120312.49757324222</v>
      </c>
      <c r="U481" s="84">
        <v>201501.92937352887</v>
      </c>
      <c r="V481" s="84">
        <v>222858.85716775639</v>
      </c>
      <c r="W481" s="84">
        <v>214849.21345451215</v>
      </c>
      <c r="X481" s="84">
        <v>225226.37520824804</v>
      </c>
      <c r="Y481" s="84">
        <v>236424.59439619794</v>
      </c>
      <c r="Z481" s="84">
        <v>236745.74481999999</v>
      </c>
      <c r="AA481" s="84">
        <v>227998.97800000003</v>
      </c>
      <c r="AB481" s="84">
        <v>242791</v>
      </c>
      <c r="AC481" s="73"/>
      <c r="AD481" s="79" t="s">
        <v>11</v>
      </c>
      <c r="AE481" s="84">
        <v>4417</v>
      </c>
      <c r="AF481" s="84">
        <v>4314</v>
      </c>
      <c r="AG481" s="84">
        <v>4363</v>
      </c>
      <c r="AH481" s="84">
        <v>4336</v>
      </c>
      <c r="AI481" s="84">
        <v>4194</v>
      </c>
      <c r="AJ481" s="84">
        <v>4119</v>
      </c>
      <c r="AK481" s="84">
        <v>4240</v>
      </c>
      <c r="AL481" s="84">
        <v>4588</v>
      </c>
      <c r="AM481" s="84">
        <v>4499</v>
      </c>
      <c r="AN481" s="84">
        <v>4522</v>
      </c>
      <c r="AO481" s="84">
        <v>4605</v>
      </c>
      <c r="AP481" s="84">
        <v>0</v>
      </c>
      <c r="AQ481" s="73"/>
      <c r="AR481" s="73"/>
      <c r="AS481" s="73"/>
      <c r="AT481" s="73"/>
      <c r="AU481" s="73"/>
      <c r="AV481" s="73"/>
      <c r="AW481" s="73"/>
      <c r="AX481" s="73"/>
      <c r="AY481" s="73"/>
      <c r="AZ481" s="73"/>
      <c r="BA481" s="73"/>
      <c r="BB481" s="73"/>
      <c r="BC481" s="73"/>
    </row>
    <row r="482" spans="1:55" x14ac:dyDescent="0.25">
      <c r="A482" s="72"/>
      <c r="B482" s="74" t="s">
        <v>0</v>
      </c>
      <c r="C482" s="83">
        <v>92390.079096490619</v>
      </c>
      <c r="D482" s="83">
        <v>81332.933912710432</v>
      </c>
      <c r="E482" s="83">
        <v>79266.480176144032</v>
      </c>
      <c r="F482" s="83">
        <v>78851.451524647127</v>
      </c>
      <c r="G482" s="83">
        <v>62080.797626823682</v>
      </c>
      <c r="H482" s="83">
        <v>50440.91344574689</v>
      </c>
      <c r="I482" s="83">
        <v>49466.834243360165</v>
      </c>
      <c r="J482" s="83">
        <v>50725.164997081905</v>
      </c>
      <c r="K482" s="83">
        <v>42582.178203629992</v>
      </c>
      <c r="L482" s="83">
        <v>35870.891680000001</v>
      </c>
      <c r="M482" s="83">
        <v>33856.664000000004</v>
      </c>
      <c r="N482" s="83">
        <v>0</v>
      </c>
      <c r="O482" s="73"/>
      <c r="P482" s="74" t="s">
        <v>0</v>
      </c>
      <c r="Q482" s="83">
        <v>75115.123658782395</v>
      </c>
      <c r="R482" s="83">
        <v>77942.935492778925</v>
      </c>
      <c r="S482" s="83">
        <v>78150.378301142729</v>
      </c>
      <c r="T482" s="83">
        <v>90376.310858020544</v>
      </c>
      <c r="U482" s="83">
        <v>76098.080902988615</v>
      </c>
      <c r="V482" s="83">
        <v>65568.46061154682</v>
      </c>
      <c r="W482" s="83">
        <v>49802.817518944626</v>
      </c>
      <c r="X482" s="83">
        <v>48925.373711322645</v>
      </c>
      <c r="Y482" s="83">
        <v>49741.544814935995</v>
      </c>
      <c r="Z482" s="83">
        <v>46802.310489999996</v>
      </c>
      <c r="AA482" s="83">
        <v>33898.344000000005</v>
      </c>
      <c r="AB482" s="83">
        <v>35321</v>
      </c>
      <c r="AC482" s="73"/>
      <c r="AD482" s="74" t="s">
        <v>0</v>
      </c>
      <c r="AE482" s="83">
        <v>843</v>
      </c>
      <c r="AF482" s="83">
        <v>847</v>
      </c>
      <c r="AG482" s="83">
        <v>847</v>
      </c>
      <c r="AH482" s="83">
        <v>724</v>
      </c>
      <c r="AI482" s="83">
        <v>538</v>
      </c>
      <c r="AJ482" s="83">
        <v>461</v>
      </c>
      <c r="AK482" s="83">
        <v>447</v>
      </c>
      <c r="AL482" s="83">
        <v>460</v>
      </c>
      <c r="AM482" s="83">
        <v>378</v>
      </c>
      <c r="AN482" s="83">
        <v>378</v>
      </c>
      <c r="AO482" s="83">
        <v>364</v>
      </c>
      <c r="AP482" s="83">
        <v>0</v>
      </c>
      <c r="AQ482" s="73"/>
      <c r="AR482" s="73"/>
      <c r="AS482" s="73"/>
      <c r="AT482" s="73"/>
      <c r="AU482" s="73"/>
      <c r="AV482" s="73"/>
      <c r="AW482" s="73"/>
      <c r="AX482" s="73"/>
      <c r="AY482" s="73"/>
      <c r="AZ482" s="73"/>
      <c r="BA482" s="73"/>
      <c r="BB482" s="73"/>
      <c r="BC482" s="73"/>
    </row>
    <row r="483" spans="1:55" x14ac:dyDescent="0.25">
      <c r="A483" s="72"/>
      <c r="B483" s="74" t="s">
        <v>158</v>
      </c>
      <c r="C483" s="83">
        <v>106880.57809939157</v>
      </c>
      <c r="D483" s="83">
        <v>106535.40250667273</v>
      </c>
      <c r="E483" s="83">
        <v>102639.99031500779</v>
      </c>
      <c r="F483" s="83">
        <v>86421.741097073624</v>
      </c>
      <c r="G483" s="83">
        <v>89590.416193084588</v>
      </c>
      <c r="H483" s="83">
        <v>77314.814614632633</v>
      </c>
      <c r="I483" s="83">
        <v>86169.962842082925</v>
      </c>
      <c r="J483" s="83">
        <v>117220.9450324098</v>
      </c>
      <c r="K483" s="83">
        <v>110158.69932797598</v>
      </c>
      <c r="L483" s="83">
        <v>75974.163329999996</v>
      </c>
      <c r="M483" s="83">
        <v>79381.644</v>
      </c>
      <c r="N483" s="83">
        <v>0</v>
      </c>
      <c r="O483" s="73"/>
      <c r="P483" s="74" t="s">
        <v>158</v>
      </c>
      <c r="Q483" s="83">
        <v>136026.6411855311</v>
      </c>
      <c r="R483" s="83">
        <v>120396.28508066823</v>
      </c>
      <c r="S483" s="83">
        <v>104462.02358313971</v>
      </c>
      <c r="T483" s="83">
        <v>115160.97007368764</v>
      </c>
      <c r="U483" s="83">
        <v>78588.477025836211</v>
      </c>
      <c r="V483" s="83">
        <v>79457.893971139245</v>
      </c>
      <c r="W483" s="83">
        <v>78111.39511596701</v>
      </c>
      <c r="X483" s="83">
        <v>75355.600479439629</v>
      </c>
      <c r="Y483" s="83">
        <v>116796.20118243998</v>
      </c>
      <c r="Z483" s="83">
        <v>83168.674211999998</v>
      </c>
      <c r="AA483" s="83">
        <v>71141.508000000002</v>
      </c>
      <c r="AB483" s="83">
        <v>82996</v>
      </c>
      <c r="AC483" s="73"/>
      <c r="AD483" s="74" t="s">
        <v>158</v>
      </c>
      <c r="AE483" s="83">
        <v>713</v>
      </c>
      <c r="AF483" s="83">
        <v>672</v>
      </c>
      <c r="AG483" s="83">
        <v>612</v>
      </c>
      <c r="AH483" s="83">
        <v>568</v>
      </c>
      <c r="AI483" s="83">
        <v>566</v>
      </c>
      <c r="AJ483" s="83">
        <v>516</v>
      </c>
      <c r="AK483" s="83">
        <v>574</v>
      </c>
      <c r="AL483" s="83">
        <v>788</v>
      </c>
      <c r="AM483" s="83">
        <v>693</v>
      </c>
      <c r="AN483" s="83">
        <v>463</v>
      </c>
      <c r="AO483" s="83">
        <v>505</v>
      </c>
      <c r="AP483" s="83">
        <v>0</v>
      </c>
      <c r="AQ483" s="73"/>
      <c r="AR483" s="73"/>
      <c r="AS483" s="73"/>
      <c r="AT483" s="73"/>
      <c r="AU483" s="73"/>
      <c r="AV483" s="73"/>
      <c r="AW483" s="73"/>
      <c r="AX483" s="73"/>
      <c r="AY483" s="73"/>
      <c r="AZ483" s="73"/>
      <c r="BA483" s="73"/>
      <c r="BB483" s="73"/>
      <c r="BC483" s="73"/>
    </row>
    <row r="484" spans="1:55" x14ac:dyDescent="0.25">
      <c r="A484" s="72"/>
      <c r="B484" s="74" t="s">
        <v>159</v>
      </c>
      <c r="C484" s="83">
        <v>3742.3720204356314</v>
      </c>
      <c r="D484" s="83">
        <v>2797.4768525042869</v>
      </c>
      <c r="E484" s="83">
        <v>2480.1317237624971</v>
      </c>
      <c r="F484" s="83">
        <v>4742.5789420498559</v>
      </c>
      <c r="G484" s="83">
        <v>4579.3510392499784</v>
      </c>
      <c r="H484" s="83">
        <v>4852.4526070005868</v>
      </c>
      <c r="I484" s="83">
        <v>4403.1703055153821</v>
      </c>
      <c r="J484" s="83">
        <v>3166.4657159679955</v>
      </c>
      <c r="K484" s="83">
        <v>3221.6598096799999</v>
      </c>
      <c r="L484" s="83">
        <v>2518.025302</v>
      </c>
      <c r="M484" s="83">
        <v>1730.7620000000002</v>
      </c>
      <c r="N484" s="83">
        <v>0</v>
      </c>
      <c r="O484" s="73"/>
      <c r="P484" s="74" t="s">
        <v>159</v>
      </c>
      <c r="Q484" s="83">
        <v>5381.5721377984401</v>
      </c>
      <c r="R484" s="83">
        <v>4956.6446971490341</v>
      </c>
      <c r="S484" s="83">
        <v>4081.8048561594433</v>
      </c>
      <c r="T484" s="83">
        <v>5345.0188628351643</v>
      </c>
      <c r="U484" s="83">
        <v>5538.6635936190451</v>
      </c>
      <c r="V484" s="83">
        <v>5431.537533501014</v>
      </c>
      <c r="W484" s="83">
        <v>4332.2805213185629</v>
      </c>
      <c r="X484" s="83">
        <v>4190.9105064282285</v>
      </c>
      <c r="Y484" s="83">
        <v>3213.9366526019999</v>
      </c>
      <c r="Z484" s="83">
        <v>3147.2640939999997</v>
      </c>
      <c r="AA484" s="83">
        <v>2687.3180000000002</v>
      </c>
      <c r="AB484" s="83">
        <v>1940</v>
      </c>
      <c r="AC484" s="73"/>
      <c r="AD484" s="74" t="s">
        <v>159</v>
      </c>
      <c r="AE484" s="83">
        <v>0</v>
      </c>
      <c r="AF484" s="83">
        <v>0</v>
      </c>
      <c r="AG484" s="83">
        <v>0</v>
      </c>
      <c r="AH484" s="83">
        <v>0</v>
      </c>
      <c r="AI484" s="83">
        <v>0</v>
      </c>
      <c r="AJ484" s="83">
        <v>0</v>
      </c>
      <c r="AK484" s="83">
        <v>0</v>
      </c>
      <c r="AL484" s="83">
        <v>0</v>
      </c>
      <c r="AM484" s="83">
        <v>0</v>
      </c>
      <c r="AN484" s="83">
        <v>0</v>
      </c>
      <c r="AO484" s="83">
        <v>0</v>
      </c>
      <c r="AP484" s="83">
        <v>0</v>
      </c>
      <c r="AQ484" s="73"/>
      <c r="AR484" s="73"/>
      <c r="AS484" s="73"/>
      <c r="AT484" s="73"/>
      <c r="AU484" s="73"/>
      <c r="AV484" s="73"/>
      <c r="AW484" s="73"/>
      <c r="AX484" s="73"/>
      <c r="AY484" s="73"/>
      <c r="AZ484" s="73"/>
      <c r="BA484" s="73"/>
      <c r="BB484" s="73"/>
      <c r="BC484" s="73"/>
    </row>
    <row r="485" spans="1:55" x14ac:dyDescent="0.25">
      <c r="A485" s="72"/>
      <c r="B485" s="74" t="s">
        <v>1</v>
      </c>
      <c r="C485" s="83">
        <v>23056.175288969869</v>
      </c>
      <c r="D485" s="83">
        <v>22982.70335510658</v>
      </c>
      <c r="E485" s="83">
        <v>22612.321357374265</v>
      </c>
      <c r="F485" s="83">
        <v>23067.363350619198</v>
      </c>
      <c r="G485" s="83">
        <v>20161.819183560678</v>
      </c>
      <c r="H485" s="83">
        <v>18826.190499065466</v>
      </c>
      <c r="I485" s="83">
        <v>19021.329837069312</v>
      </c>
      <c r="J485" s="83">
        <v>21472.946281530658</v>
      </c>
      <c r="K485" s="83">
        <v>20130.960577883998</v>
      </c>
      <c r="L485" s="83">
        <v>14257.395281999999</v>
      </c>
      <c r="M485" s="83">
        <v>14939.154</v>
      </c>
      <c r="N485" s="83">
        <v>0</v>
      </c>
      <c r="O485" s="73"/>
      <c r="P485" s="74" t="s">
        <v>1</v>
      </c>
      <c r="Q485" s="83">
        <v>20265.962225128882</v>
      </c>
      <c r="R485" s="83">
        <v>22043.875701822068</v>
      </c>
      <c r="S485" s="83">
        <v>19076.822200881503</v>
      </c>
      <c r="T485" s="83">
        <v>31191.239875558487</v>
      </c>
      <c r="U485" s="83">
        <v>22257.959520618329</v>
      </c>
      <c r="V485" s="83">
        <v>20035.408200004815</v>
      </c>
      <c r="W485" s="83">
        <v>18682.087918179048</v>
      </c>
      <c r="X485" s="83">
        <v>18270.574504998891</v>
      </c>
      <c r="Y485" s="83">
        <v>18883.119055709998</v>
      </c>
      <c r="Z485" s="83">
        <v>18303.571935999997</v>
      </c>
      <c r="AA485" s="83">
        <v>14442.12</v>
      </c>
      <c r="AB485" s="83">
        <v>15510</v>
      </c>
      <c r="AC485" s="73"/>
      <c r="AD485" s="74" t="s">
        <v>1</v>
      </c>
      <c r="AE485" s="83">
        <v>123</v>
      </c>
      <c r="AF485" s="83">
        <v>127</v>
      </c>
      <c r="AG485" s="83">
        <v>124</v>
      </c>
      <c r="AH485" s="83">
        <v>114</v>
      </c>
      <c r="AI485" s="83">
        <v>111</v>
      </c>
      <c r="AJ485" s="83">
        <v>112</v>
      </c>
      <c r="AK485" s="83">
        <v>117</v>
      </c>
      <c r="AL485" s="83">
        <v>133</v>
      </c>
      <c r="AM485" s="83">
        <v>118</v>
      </c>
      <c r="AN485" s="83">
        <v>86</v>
      </c>
      <c r="AO485" s="83">
        <v>92</v>
      </c>
      <c r="AP485" s="83">
        <v>0</v>
      </c>
      <c r="AQ485" s="73"/>
      <c r="AR485" s="73"/>
      <c r="AS485" s="73"/>
      <c r="AT485" s="73"/>
      <c r="AU485" s="73"/>
      <c r="AV485" s="73"/>
      <c r="AW485" s="73"/>
      <c r="AX485" s="73"/>
      <c r="AY485" s="73"/>
      <c r="AZ485" s="73"/>
      <c r="BA485" s="73"/>
      <c r="BB485" s="73"/>
      <c r="BC485" s="73"/>
    </row>
    <row r="486" spans="1:55" x14ac:dyDescent="0.25">
      <c r="A486" s="72"/>
      <c r="B486" s="74" t="s">
        <v>2</v>
      </c>
      <c r="C486" s="83">
        <v>210911.62482707255</v>
      </c>
      <c r="D486" s="83">
        <v>203271.55226314292</v>
      </c>
      <c r="E486" s="83">
        <v>198237.70642199193</v>
      </c>
      <c r="F486" s="83">
        <v>197578.4482185003</v>
      </c>
      <c r="G486" s="83">
        <v>193177.08947238378</v>
      </c>
      <c r="H486" s="83">
        <v>201257.59402392534</v>
      </c>
      <c r="I486" s="83">
        <v>210512.93109053734</v>
      </c>
      <c r="J486" s="83">
        <v>217967.74065240216</v>
      </c>
      <c r="K486" s="83">
        <v>227482.28180802797</v>
      </c>
      <c r="L486" s="83">
        <v>235075.26564599999</v>
      </c>
      <c r="M486" s="83">
        <v>256478.92200000002</v>
      </c>
      <c r="N486" s="83">
        <v>0</v>
      </c>
      <c r="O486" s="73"/>
      <c r="P486" s="74" t="s">
        <v>2</v>
      </c>
      <c r="Q486" s="83">
        <v>218424.0257161278</v>
      </c>
      <c r="R486" s="83">
        <v>217092.94162706204</v>
      </c>
      <c r="S486" s="83">
        <v>208031.89594013334</v>
      </c>
      <c r="T486" s="83">
        <v>207507.48393226007</v>
      </c>
      <c r="U486" s="83">
        <v>201182.35484504121</v>
      </c>
      <c r="V486" s="83">
        <v>198854.04273260731</v>
      </c>
      <c r="W486" s="83">
        <v>199869.17300846966</v>
      </c>
      <c r="X486" s="83">
        <v>218361.5852542111</v>
      </c>
      <c r="Y486" s="83">
        <v>227681.98058390198</v>
      </c>
      <c r="Z486" s="83">
        <v>233481.83611999999</v>
      </c>
      <c r="AA486" s="83">
        <v>233653.91200000001</v>
      </c>
      <c r="AB486" s="83">
        <v>244546</v>
      </c>
      <c r="AC486" s="73"/>
      <c r="AD486" s="74" t="s">
        <v>2</v>
      </c>
      <c r="AE486" s="83">
        <v>1594</v>
      </c>
      <c r="AF486" s="83">
        <v>1501</v>
      </c>
      <c r="AG486" s="83">
        <v>1444</v>
      </c>
      <c r="AH486" s="83">
        <v>1396</v>
      </c>
      <c r="AI486" s="83">
        <v>1369</v>
      </c>
      <c r="AJ486" s="83">
        <v>1369</v>
      </c>
      <c r="AK486" s="83">
        <v>1412</v>
      </c>
      <c r="AL486" s="83">
        <v>1450</v>
      </c>
      <c r="AM486" s="83">
        <v>1517</v>
      </c>
      <c r="AN486" s="83">
        <v>1570</v>
      </c>
      <c r="AO486" s="83">
        <v>1662</v>
      </c>
      <c r="AP486" s="83">
        <v>0</v>
      </c>
      <c r="AQ486" s="73"/>
      <c r="AR486" s="73"/>
      <c r="AS486" s="73"/>
      <c r="AT486" s="73"/>
      <c r="AU486" s="73"/>
      <c r="AV486" s="73"/>
      <c r="AW486" s="73"/>
      <c r="AX486" s="73"/>
      <c r="AY486" s="73"/>
      <c r="AZ486" s="73"/>
      <c r="BA486" s="73"/>
      <c r="BB486" s="73"/>
      <c r="BC486" s="73"/>
    </row>
    <row r="487" spans="1:55" x14ac:dyDescent="0.25">
      <c r="A487" s="72"/>
      <c r="B487" s="74" t="s">
        <v>156</v>
      </c>
      <c r="C487" s="83">
        <v>0</v>
      </c>
      <c r="D487" s="83">
        <v>0</v>
      </c>
      <c r="E487" s="83">
        <v>0</v>
      </c>
      <c r="F487" s="83">
        <v>0</v>
      </c>
      <c r="G487" s="83">
        <v>0</v>
      </c>
      <c r="H487" s="83">
        <v>0</v>
      </c>
      <c r="I487" s="83">
        <v>0</v>
      </c>
      <c r="J487" s="83">
        <v>3607.437022266869</v>
      </c>
      <c r="K487" s="83">
        <v>13699.777348217998</v>
      </c>
      <c r="L487" s="83">
        <v>22161.405005999997</v>
      </c>
      <c r="M487" s="83">
        <v>28426.802</v>
      </c>
      <c r="N487" s="83">
        <v>0</v>
      </c>
      <c r="O487" s="73"/>
      <c r="P487" s="74" t="s">
        <v>156</v>
      </c>
      <c r="Q487" s="83">
        <v>0</v>
      </c>
      <c r="R487" s="83">
        <v>0</v>
      </c>
      <c r="S487" s="83">
        <v>0</v>
      </c>
      <c r="T487" s="83">
        <v>0</v>
      </c>
      <c r="U487" s="83">
        <v>0</v>
      </c>
      <c r="V487" s="83">
        <v>0</v>
      </c>
      <c r="W487" s="83">
        <v>0</v>
      </c>
      <c r="X487" s="83">
        <v>0</v>
      </c>
      <c r="Y487" s="83">
        <v>14136.687377201999</v>
      </c>
      <c r="Z487" s="83">
        <v>17006.569528</v>
      </c>
      <c r="AA487" s="83">
        <v>27971.448</v>
      </c>
      <c r="AB487" s="83">
        <v>37750</v>
      </c>
      <c r="AC487" s="73"/>
      <c r="AD487" s="74" t="s">
        <v>156</v>
      </c>
      <c r="AE487" s="83">
        <v>0</v>
      </c>
      <c r="AF487" s="83">
        <v>0</v>
      </c>
      <c r="AG487" s="83">
        <v>0</v>
      </c>
      <c r="AH487" s="83">
        <v>0</v>
      </c>
      <c r="AI487" s="83">
        <v>0</v>
      </c>
      <c r="AJ487" s="83">
        <v>0</v>
      </c>
      <c r="AK487" s="83">
        <v>0</v>
      </c>
      <c r="AL487" s="83">
        <v>24</v>
      </c>
      <c r="AM487" s="83">
        <v>80</v>
      </c>
      <c r="AN487" s="83">
        <v>132</v>
      </c>
      <c r="AO487" s="83">
        <v>171</v>
      </c>
      <c r="AP487" s="83">
        <v>0</v>
      </c>
      <c r="AQ487" s="73"/>
      <c r="AR487" s="73"/>
      <c r="AS487" s="73"/>
      <c r="AT487" s="73"/>
      <c r="AU487" s="73"/>
      <c r="AV487" s="73"/>
      <c r="AW487" s="73"/>
      <c r="AX487" s="73"/>
      <c r="AY487" s="73"/>
      <c r="AZ487" s="73"/>
      <c r="BA487" s="73"/>
      <c r="BB487" s="73"/>
      <c r="BC487" s="73"/>
    </row>
    <row r="488" spans="1:55" x14ac:dyDescent="0.25">
      <c r="A488" s="72"/>
      <c r="B488" s="74" t="s">
        <v>3</v>
      </c>
      <c r="C488" s="83">
        <v>505.45705798590552</v>
      </c>
      <c r="D488" s="83">
        <v>4684.0181313405019</v>
      </c>
      <c r="E488" s="83">
        <v>13774.547164615646</v>
      </c>
      <c r="F488" s="83">
        <v>19955.537300338452</v>
      </c>
      <c r="G488" s="83">
        <v>27387.996487136897</v>
      </c>
      <c r="H488" s="83">
        <v>33686.230662171773</v>
      </c>
      <c r="I488" s="83">
        <v>31258.62166486455</v>
      </c>
      <c r="J488" s="83">
        <v>27234.746937624099</v>
      </c>
      <c r="K488" s="83">
        <v>26434.160061686001</v>
      </c>
      <c r="L488" s="83">
        <v>25682.145866000003</v>
      </c>
      <c r="M488" s="83">
        <v>20538.862000000005</v>
      </c>
      <c r="N488" s="83">
        <v>0</v>
      </c>
      <c r="O488" s="73"/>
      <c r="P488" s="74" t="s">
        <v>3</v>
      </c>
      <c r="Q488" s="83">
        <v>0</v>
      </c>
      <c r="R488" s="83">
        <v>9008.5246347044358</v>
      </c>
      <c r="S488" s="83">
        <v>9583.505510984698</v>
      </c>
      <c r="T488" s="83">
        <v>17031.321052047631</v>
      </c>
      <c r="U488" s="83">
        <v>19301.688992990577</v>
      </c>
      <c r="V488" s="83">
        <v>25866.9562048234</v>
      </c>
      <c r="W488" s="83">
        <v>34924.652553094616</v>
      </c>
      <c r="X488" s="83">
        <v>31546.840398455068</v>
      </c>
      <c r="Y488" s="83">
        <v>28006.374181135994</v>
      </c>
      <c r="Z488" s="83">
        <v>24431.159219999998</v>
      </c>
      <c r="AA488" s="83">
        <v>24104.586000000007</v>
      </c>
      <c r="AB488" s="83">
        <v>19235</v>
      </c>
      <c r="AC488" s="73"/>
      <c r="AD488" s="74" t="s">
        <v>3</v>
      </c>
      <c r="AE488" s="83">
        <v>4</v>
      </c>
      <c r="AF488" s="83">
        <v>35</v>
      </c>
      <c r="AG488" s="83">
        <v>106</v>
      </c>
      <c r="AH488" s="83">
        <v>135</v>
      </c>
      <c r="AI488" s="83">
        <v>189</v>
      </c>
      <c r="AJ488" s="83">
        <v>230</v>
      </c>
      <c r="AK488" s="83">
        <v>216</v>
      </c>
      <c r="AL488" s="83">
        <v>192</v>
      </c>
      <c r="AM488" s="83">
        <v>186</v>
      </c>
      <c r="AN488" s="83">
        <v>190</v>
      </c>
      <c r="AO488" s="83">
        <v>152</v>
      </c>
      <c r="AP488" s="83">
        <v>0</v>
      </c>
      <c r="AQ488" s="73"/>
      <c r="AR488" s="73"/>
      <c r="AS488" s="73"/>
      <c r="AT488" s="73"/>
      <c r="AU488" s="73"/>
      <c r="AV488" s="73"/>
      <c r="AW488" s="73"/>
      <c r="AX488" s="73"/>
      <c r="AY488" s="73"/>
      <c r="AZ488" s="73"/>
      <c r="BA488" s="73"/>
      <c r="BB488" s="73"/>
      <c r="BC488" s="73"/>
    </row>
    <row r="489" spans="1:55" x14ac:dyDescent="0.25">
      <c r="A489" s="72"/>
      <c r="B489" s="74" t="s">
        <v>4</v>
      </c>
      <c r="C489" s="83">
        <v>0</v>
      </c>
      <c r="D489" s="83">
        <v>185.61808735899982</v>
      </c>
      <c r="E489" s="83">
        <v>4344.6425877914353</v>
      </c>
      <c r="F489" s="83">
        <v>7747.4566023286652</v>
      </c>
      <c r="G489" s="83">
        <v>16550.026263366133</v>
      </c>
      <c r="H489" s="83">
        <v>18646.999761768846</v>
      </c>
      <c r="I489" s="83">
        <v>21233.548457456527</v>
      </c>
      <c r="J489" s="83">
        <v>17636.608123169717</v>
      </c>
      <c r="K489" s="83">
        <v>14582.423871418001</v>
      </c>
      <c r="L489" s="83">
        <v>15355.352766</v>
      </c>
      <c r="M489" s="83">
        <v>14702.619999999999</v>
      </c>
      <c r="N489" s="83">
        <v>0</v>
      </c>
      <c r="O489" s="73"/>
      <c r="P489" s="74" t="s">
        <v>4</v>
      </c>
      <c r="Q489" s="83">
        <v>0</v>
      </c>
      <c r="R489" s="83">
        <v>0</v>
      </c>
      <c r="S489" s="83">
        <v>0</v>
      </c>
      <c r="T489" s="83">
        <v>4196.3139331847569</v>
      </c>
      <c r="U489" s="83">
        <v>8806.2630850480618</v>
      </c>
      <c r="V489" s="83">
        <v>14929.4605850181</v>
      </c>
      <c r="W489" s="83">
        <v>18815.520786175315</v>
      </c>
      <c r="X489" s="83">
        <v>20463.088328174461</v>
      </c>
      <c r="Y489" s="83">
        <v>18047.914783132001</v>
      </c>
      <c r="Z489" s="83">
        <v>24074.804597999999</v>
      </c>
      <c r="AA489" s="83">
        <v>16851.223999999998</v>
      </c>
      <c r="AB489" s="83">
        <v>16515</v>
      </c>
      <c r="AC489" s="73"/>
      <c r="AD489" s="74" t="s">
        <v>4</v>
      </c>
      <c r="AE489" s="83">
        <v>0</v>
      </c>
      <c r="AF489" s="83">
        <v>1</v>
      </c>
      <c r="AG489" s="83">
        <v>27</v>
      </c>
      <c r="AH489" s="83">
        <v>55</v>
      </c>
      <c r="AI489" s="83">
        <v>119</v>
      </c>
      <c r="AJ489" s="83">
        <v>136</v>
      </c>
      <c r="AK489" s="83">
        <v>155</v>
      </c>
      <c r="AL489" s="83">
        <v>125</v>
      </c>
      <c r="AM489" s="83">
        <v>104</v>
      </c>
      <c r="AN489" s="83">
        <v>120</v>
      </c>
      <c r="AO489" s="83">
        <v>115</v>
      </c>
      <c r="AP489" s="83">
        <v>0</v>
      </c>
      <c r="AQ489" s="73"/>
      <c r="AR489" s="73"/>
      <c r="AS489" s="73"/>
      <c r="AT489" s="73"/>
      <c r="AU489" s="73"/>
      <c r="AV489" s="73"/>
      <c r="AW489" s="73"/>
      <c r="AX489" s="73"/>
      <c r="AY489" s="73"/>
      <c r="AZ489" s="73"/>
      <c r="BA489" s="73"/>
      <c r="BB489" s="73"/>
      <c r="BC489" s="73"/>
    </row>
    <row r="490" spans="1:55" x14ac:dyDescent="0.25">
      <c r="A490" s="72"/>
      <c r="B490" s="74" t="s">
        <v>6</v>
      </c>
      <c r="C490" s="83">
        <v>2644.295032246147</v>
      </c>
      <c r="D490" s="83">
        <v>3978.9409151955792</v>
      </c>
      <c r="E490" s="83">
        <v>8620.8828578346984</v>
      </c>
      <c r="F490" s="83">
        <v>15350.274809649107</v>
      </c>
      <c r="G490" s="83">
        <v>12502.631940168554</v>
      </c>
      <c r="H490" s="83">
        <v>9950.8418845932229</v>
      </c>
      <c r="I490" s="83">
        <v>7103.2707148829695</v>
      </c>
      <c r="J490" s="83">
        <v>6241.4831839376257</v>
      </c>
      <c r="K490" s="83">
        <v>5344.4246979759992</v>
      </c>
      <c r="L490" s="83">
        <v>5687.7622099999999</v>
      </c>
      <c r="M490" s="83">
        <v>5761.2180000000008</v>
      </c>
      <c r="N490" s="83">
        <v>0</v>
      </c>
      <c r="O490" s="73"/>
      <c r="P490" s="74" t="s">
        <v>6</v>
      </c>
      <c r="Q490" s="83">
        <v>2392.7553722927742</v>
      </c>
      <c r="R490" s="83">
        <v>3553.1547440595759</v>
      </c>
      <c r="S490" s="83">
        <v>4531.3492700435663</v>
      </c>
      <c r="T490" s="83">
        <v>15911.423769535797</v>
      </c>
      <c r="U490" s="83">
        <v>21003.809131820759</v>
      </c>
      <c r="V490" s="83">
        <v>16508.571689812441</v>
      </c>
      <c r="W490" s="83">
        <v>10012.610325992782</v>
      </c>
      <c r="X490" s="83">
        <v>6015.3872088250982</v>
      </c>
      <c r="Y490" s="83">
        <v>5172.3086259520005</v>
      </c>
      <c r="Z490" s="83">
        <v>4909.7747920000002</v>
      </c>
      <c r="AA490" s="83">
        <v>10503.359999999999</v>
      </c>
      <c r="AB490" s="83">
        <v>6775</v>
      </c>
      <c r="AC490" s="73"/>
      <c r="AD490" s="74" t="s">
        <v>6</v>
      </c>
      <c r="AE490" s="83">
        <v>0</v>
      </c>
      <c r="AF490" s="83">
        <v>0</v>
      </c>
      <c r="AG490" s="83">
        <v>5</v>
      </c>
      <c r="AH490" s="83">
        <v>112</v>
      </c>
      <c r="AI490" s="83">
        <v>147</v>
      </c>
      <c r="AJ490" s="83">
        <v>110</v>
      </c>
      <c r="AK490" s="83">
        <v>83</v>
      </c>
      <c r="AL490" s="83">
        <v>75</v>
      </c>
      <c r="AM490" s="83">
        <v>60</v>
      </c>
      <c r="AN490" s="83">
        <v>79</v>
      </c>
      <c r="AO490" s="83">
        <v>76</v>
      </c>
      <c r="AP490" s="83">
        <v>0</v>
      </c>
      <c r="AQ490" s="73"/>
      <c r="AR490" s="73"/>
      <c r="AS490" s="73"/>
      <c r="AT490" s="73"/>
      <c r="AU490" s="73"/>
      <c r="AV490" s="73"/>
      <c r="AW490" s="73"/>
      <c r="AX490" s="73"/>
      <c r="AY490" s="73"/>
      <c r="AZ490" s="73"/>
      <c r="BA490" s="73"/>
      <c r="BB490" s="73"/>
      <c r="BC490" s="73"/>
    </row>
    <row r="491" spans="1:55" x14ac:dyDescent="0.25">
      <c r="A491" s="72"/>
      <c r="B491" s="74" t="s">
        <v>7</v>
      </c>
      <c r="C491" s="83">
        <v>83929.774150561396</v>
      </c>
      <c r="D491" s="83">
        <v>78005.013882367755</v>
      </c>
      <c r="E491" s="83">
        <v>87072.742548767841</v>
      </c>
      <c r="F491" s="83">
        <v>93197.659799654095</v>
      </c>
      <c r="G491" s="83">
        <v>80135.698342343763</v>
      </c>
      <c r="H491" s="83">
        <v>78958.229728333579</v>
      </c>
      <c r="I491" s="83">
        <v>73992.126962323731</v>
      </c>
      <c r="J491" s="83">
        <v>88323.298664925867</v>
      </c>
      <c r="K491" s="83">
        <v>96058.421119855993</v>
      </c>
      <c r="L491" s="83">
        <v>92227.358521999995</v>
      </c>
      <c r="M491" s="83">
        <v>87135.165999999997</v>
      </c>
      <c r="N491" s="83">
        <v>0</v>
      </c>
      <c r="O491" s="73"/>
      <c r="P491" s="74" t="s">
        <v>7</v>
      </c>
      <c r="Q491" s="83">
        <v>90051.823983854381</v>
      </c>
      <c r="R491" s="83">
        <v>88807.394168510407</v>
      </c>
      <c r="S491" s="83">
        <v>84813.396953822434</v>
      </c>
      <c r="T491" s="83">
        <v>80792.246718745097</v>
      </c>
      <c r="U491" s="83">
        <v>87058.438865461401</v>
      </c>
      <c r="V491" s="83">
        <v>84102.783005086996</v>
      </c>
      <c r="W491" s="83">
        <v>77998.200137975291</v>
      </c>
      <c r="X491" s="83">
        <v>74609.427658348664</v>
      </c>
      <c r="Y491" s="83">
        <v>77423.546398795996</v>
      </c>
      <c r="Z491" s="83">
        <v>73228.199485999998</v>
      </c>
      <c r="AA491" s="83">
        <v>72745.146000000008</v>
      </c>
      <c r="AB491" s="83">
        <v>86736</v>
      </c>
      <c r="AC491" s="73"/>
      <c r="AD491" s="74" t="s">
        <v>7</v>
      </c>
      <c r="AE491" s="83">
        <v>642</v>
      </c>
      <c r="AF491" s="83">
        <v>615</v>
      </c>
      <c r="AG491" s="83">
        <v>656</v>
      </c>
      <c r="AH491" s="83">
        <v>714</v>
      </c>
      <c r="AI491" s="83">
        <v>638</v>
      </c>
      <c r="AJ491" s="83">
        <v>626</v>
      </c>
      <c r="AK491" s="83">
        <v>605</v>
      </c>
      <c r="AL491" s="83">
        <v>743</v>
      </c>
      <c r="AM491" s="83">
        <v>784</v>
      </c>
      <c r="AN491" s="83">
        <v>823</v>
      </c>
      <c r="AO491" s="83">
        <v>766</v>
      </c>
      <c r="AP491" s="83">
        <v>0</v>
      </c>
      <c r="AQ491" s="73"/>
      <c r="AR491" s="73"/>
      <c r="AS491" s="73"/>
      <c r="AT491" s="73"/>
      <c r="AU491" s="73"/>
      <c r="AV491" s="73"/>
      <c r="AW491" s="73"/>
      <c r="AX491" s="73"/>
      <c r="AY491" s="73"/>
      <c r="AZ491" s="73"/>
      <c r="BA491" s="73"/>
      <c r="BB491" s="73"/>
      <c r="BC491" s="73"/>
    </row>
    <row r="492" spans="1:55" x14ac:dyDescent="0.25">
      <c r="A492" s="72"/>
      <c r="B492" s="79" t="s">
        <v>8</v>
      </c>
      <c r="C492" s="84">
        <v>35714.001381329952</v>
      </c>
      <c r="D492" s="84">
        <v>34592.84320359274</v>
      </c>
      <c r="E492" s="84">
        <v>35431.9746004716</v>
      </c>
      <c r="F492" s="84">
        <v>42103.696643511175</v>
      </c>
      <c r="G492" s="84">
        <v>47247.969106285636</v>
      </c>
      <c r="H492" s="84">
        <v>50813.016209763242</v>
      </c>
      <c r="I492" s="84">
        <v>63564.011030248279</v>
      </c>
      <c r="J492" s="84">
        <v>65320.978616256856</v>
      </c>
      <c r="K492" s="84">
        <v>68548.535608019985</v>
      </c>
      <c r="L492" s="84">
        <v>71055.827466000002</v>
      </c>
      <c r="M492" s="84">
        <v>69933.83</v>
      </c>
      <c r="N492" s="83">
        <v>0</v>
      </c>
      <c r="O492" s="73"/>
      <c r="P492" s="79" t="s">
        <v>8</v>
      </c>
      <c r="Q492" s="84">
        <v>34658.848822674809</v>
      </c>
      <c r="R492" s="84">
        <v>36540.969206891816</v>
      </c>
      <c r="S492" s="84">
        <v>39564.533489550951</v>
      </c>
      <c r="T492" s="84">
        <v>12718.096084225517</v>
      </c>
      <c r="U492" s="84">
        <v>45506.446947632714</v>
      </c>
      <c r="V492" s="84">
        <v>51856.473757544678</v>
      </c>
      <c r="W492" s="84">
        <v>52990.399533026954</v>
      </c>
      <c r="X492" s="84">
        <v>64828.392347897556</v>
      </c>
      <c r="Y492" s="84">
        <v>73169.190156971978</v>
      </c>
      <c r="Z492" s="84">
        <v>73878.840957999986</v>
      </c>
      <c r="AA492" s="84">
        <v>71777.127999999997</v>
      </c>
      <c r="AB492" s="84">
        <v>77021</v>
      </c>
      <c r="AC492" s="73"/>
      <c r="AD492" s="79" t="s">
        <v>8</v>
      </c>
      <c r="AE492" s="84">
        <v>401</v>
      </c>
      <c r="AF492" s="84">
        <v>418</v>
      </c>
      <c r="AG492" s="84">
        <v>442</v>
      </c>
      <c r="AH492" s="84">
        <v>466</v>
      </c>
      <c r="AI492" s="84">
        <v>490</v>
      </c>
      <c r="AJ492" s="84">
        <v>532</v>
      </c>
      <c r="AK492" s="84">
        <v>607</v>
      </c>
      <c r="AL492" s="84">
        <v>606</v>
      </c>
      <c r="AM492" s="84">
        <v>642</v>
      </c>
      <c r="AN492" s="84">
        <v>668</v>
      </c>
      <c r="AO492" s="84">
        <v>694</v>
      </c>
      <c r="AP492" s="84">
        <v>0</v>
      </c>
      <c r="AQ492" s="73"/>
      <c r="AR492" s="73"/>
      <c r="AS492" s="73"/>
      <c r="AT492" s="73"/>
      <c r="AU492" s="73"/>
      <c r="AV492" s="73"/>
      <c r="AW492" s="73"/>
      <c r="AX492" s="73"/>
      <c r="AY492" s="73"/>
      <c r="AZ492" s="73"/>
      <c r="BA492" s="73"/>
      <c r="BB492" s="73"/>
      <c r="BC492" s="73"/>
    </row>
    <row r="493" spans="1:55" x14ac:dyDescent="0.25">
      <c r="A493" s="72"/>
      <c r="B493" s="79" t="s">
        <v>5</v>
      </c>
      <c r="C493" s="84">
        <v>17693.499911695289</v>
      </c>
      <c r="D493" s="84">
        <v>26024.791277521465</v>
      </c>
      <c r="E493" s="84">
        <v>37484.956975235495</v>
      </c>
      <c r="F493" s="84">
        <v>30292.68134856132</v>
      </c>
      <c r="G493" s="84">
        <v>33091.806962045906</v>
      </c>
      <c r="H493" s="84">
        <v>42497.85667830622</v>
      </c>
      <c r="I493" s="84">
        <v>44637.925048398254</v>
      </c>
      <c r="J493" s="84">
        <v>38795.376374767358</v>
      </c>
      <c r="K493" s="84">
        <v>40748.480051681989</v>
      </c>
      <c r="L493" s="84">
        <v>42715.468743999998</v>
      </c>
      <c r="M493" s="82">
        <v>31269.378000000004</v>
      </c>
      <c r="N493" s="82">
        <v>0</v>
      </c>
      <c r="O493" s="73"/>
      <c r="P493" s="79" t="s">
        <v>5</v>
      </c>
      <c r="Q493" s="84">
        <v>21806.36106809706</v>
      </c>
      <c r="R493" s="84">
        <v>22008.825477879273</v>
      </c>
      <c r="S493" s="84">
        <v>25111.075064438312</v>
      </c>
      <c r="T493" s="84">
        <v>23149.70520869027</v>
      </c>
      <c r="U493" s="84">
        <v>35517.416505214838</v>
      </c>
      <c r="V493" s="84">
        <v>40458.035838814154</v>
      </c>
      <c r="W493" s="84">
        <v>35358.337958672899</v>
      </c>
      <c r="X493" s="84">
        <v>41243.720879459819</v>
      </c>
      <c r="Y493" s="84">
        <v>46700.827542511994</v>
      </c>
      <c r="Z493" s="84">
        <v>52468.670019999998</v>
      </c>
      <c r="AA493" s="84">
        <v>35918.781999999992</v>
      </c>
      <c r="AB493" s="84">
        <v>33707</v>
      </c>
      <c r="AC493" s="73"/>
      <c r="AD493" s="79" t="s">
        <v>5</v>
      </c>
      <c r="AE493" s="84">
        <v>4417</v>
      </c>
      <c r="AF493" s="84">
        <v>4314</v>
      </c>
      <c r="AG493" s="84">
        <v>4363</v>
      </c>
      <c r="AH493" s="84">
        <v>4336</v>
      </c>
      <c r="AI493" s="84">
        <v>4194</v>
      </c>
      <c r="AJ493" s="84">
        <v>4119</v>
      </c>
      <c r="AK493" s="84">
        <v>4240</v>
      </c>
      <c r="AL493" s="84">
        <v>4588</v>
      </c>
      <c r="AM493" s="84">
        <v>4499</v>
      </c>
      <c r="AN493" s="84">
        <v>4522</v>
      </c>
      <c r="AO493" s="84">
        <v>4605</v>
      </c>
      <c r="AP493" s="84">
        <v>0</v>
      </c>
      <c r="AQ493" s="73"/>
      <c r="AR493" s="73"/>
      <c r="AS493" s="73"/>
      <c r="AT493" s="73"/>
      <c r="AU493" s="73"/>
      <c r="AV493" s="73"/>
      <c r="AW493" s="73"/>
      <c r="AX493" s="73"/>
      <c r="AY493" s="73"/>
      <c r="AZ493" s="73"/>
      <c r="BA493" s="73"/>
      <c r="BB493" s="73"/>
      <c r="BC493" s="73"/>
    </row>
    <row r="494" spans="1:55" x14ac:dyDescent="0.25">
      <c r="A494" s="72"/>
      <c r="B494" s="74" t="s">
        <v>157</v>
      </c>
      <c r="C494" s="83">
        <v>34598.591933984484</v>
      </c>
      <c r="D494" s="83">
        <v>34852.757892407928</v>
      </c>
      <c r="E494" s="83">
        <v>36729.123535349099</v>
      </c>
      <c r="F494" s="83">
        <v>38287.763684418598</v>
      </c>
      <c r="G494" s="83">
        <v>37464.312121449104</v>
      </c>
      <c r="H494" s="83">
        <v>40067.327936596979</v>
      </c>
      <c r="I494" s="83">
        <v>32996.907776387539</v>
      </c>
      <c r="J494" s="83">
        <v>38046.959424891131</v>
      </c>
      <c r="K494" s="83">
        <v>35280.48484045799</v>
      </c>
      <c r="L494" s="83">
        <v>34179.009825999994</v>
      </c>
      <c r="M494" s="83">
        <v>34320.353999999999</v>
      </c>
      <c r="N494" s="83">
        <v>0</v>
      </c>
      <c r="O494" s="73"/>
      <c r="P494" s="74" t="s">
        <v>157</v>
      </c>
      <c r="Q494" s="83">
        <v>34855.137358315042</v>
      </c>
      <c r="R494" s="83">
        <v>35378.511251549782</v>
      </c>
      <c r="S494" s="83">
        <v>37077.220739547985</v>
      </c>
      <c r="T494" s="83">
        <v>40409.927023626442</v>
      </c>
      <c r="U494" s="83">
        <v>38857.812553446412</v>
      </c>
      <c r="V494" s="83">
        <v>40704.553919974962</v>
      </c>
      <c r="W494" s="83">
        <v>37892.876420432432</v>
      </c>
      <c r="X494" s="83">
        <v>32571.285188915299</v>
      </c>
      <c r="Y494" s="83">
        <v>35284.898073073993</v>
      </c>
      <c r="Z494" s="83">
        <v>34460.455067999996</v>
      </c>
      <c r="AA494" s="83">
        <v>32957.417999999998</v>
      </c>
      <c r="AB494" s="83">
        <v>28479</v>
      </c>
      <c r="AC494" s="73"/>
      <c r="AD494" s="74" t="s">
        <v>117</v>
      </c>
      <c r="AE494" s="83">
        <v>29171.84</v>
      </c>
      <c r="AF494" s="83">
        <v>29001.285</v>
      </c>
      <c r="AG494" s="83">
        <v>29349.834999999999</v>
      </c>
      <c r="AH494" s="83">
        <v>29611.763999999999</v>
      </c>
      <c r="AI494" s="83">
        <v>29653.074000000001</v>
      </c>
      <c r="AJ494" s="83">
        <v>29584.608000000004</v>
      </c>
      <c r="AK494" s="83">
        <v>29657.53</v>
      </c>
      <c r="AL494" s="83">
        <v>29728.103999999999</v>
      </c>
      <c r="AM494" s="83">
        <v>29601.203999999998</v>
      </c>
      <c r="AN494" s="83">
        <v>29779.348000000002</v>
      </c>
      <c r="AO494" s="83">
        <v>30234.609000000004</v>
      </c>
      <c r="AP494" s="83">
        <v>0</v>
      </c>
      <c r="AQ494" s="73"/>
      <c r="AR494" s="73"/>
      <c r="AS494" s="73"/>
      <c r="AT494" s="73"/>
      <c r="AU494" s="73"/>
      <c r="AV494" s="73"/>
      <c r="AW494" s="73"/>
      <c r="AX494" s="73"/>
      <c r="AY494" s="73"/>
      <c r="AZ494" s="73"/>
      <c r="BA494" s="73"/>
      <c r="BB494" s="73"/>
      <c r="BC494" s="73"/>
    </row>
    <row r="495" spans="1:55" x14ac:dyDescent="0.25">
      <c r="A495" s="72"/>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row>
    <row r="496" spans="1:55" x14ac:dyDescent="0.25">
      <c r="A496" s="72"/>
      <c r="B496" s="75" t="s">
        <v>113</v>
      </c>
      <c r="C496" s="75"/>
      <c r="D496" s="75"/>
      <c r="E496" s="75"/>
      <c r="F496" s="75"/>
      <c r="G496" s="75"/>
      <c r="H496" s="75"/>
      <c r="I496" s="75"/>
      <c r="J496" s="75"/>
      <c r="K496" s="75"/>
      <c r="L496" s="75"/>
      <c r="M496" s="75"/>
      <c r="N496" s="75"/>
      <c r="O496" s="73"/>
      <c r="P496" s="75" t="s">
        <v>114</v>
      </c>
      <c r="Q496" s="75"/>
      <c r="R496" s="75"/>
      <c r="S496" s="75"/>
      <c r="T496" s="75"/>
      <c r="U496" s="75"/>
      <c r="V496" s="75"/>
      <c r="W496" s="75"/>
      <c r="X496" s="75"/>
      <c r="Y496" s="75"/>
      <c r="Z496" s="75"/>
      <c r="AA496" s="75"/>
      <c r="AB496" s="75"/>
      <c r="AC496" s="73"/>
      <c r="AD496" s="75" t="s">
        <v>145</v>
      </c>
      <c r="AE496" s="75"/>
      <c r="AF496" s="75"/>
      <c r="AG496" s="75"/>
      <c r="AH496" s="75"/>
      <c r="AI496" s="75"/>
      <c r="AJ496" s="75"/>
      <c r="AK496" s="75"/>
      <c r="AL496" s="75"/>
      <c r="AM496" s="75"/>
      <c r="AN496" s="75"/>
      <c r="AO496" s="75"/>
      <c r="AP496" s="75"/>
      <c r="AQ496" s="73"/>
      <c r="AR496" s="73"/>
      <c r="AS496" s="73"/>
      <c r="AT496" s="73"/>
      <c r="AU496" s="73"/>
      <c r="AV496" s="73"/>
      <c r="AW496" s="73"/>
      <c r="AX496" s="73"/>
      <c r="AY496" s="73"/>
      <c r="AZ496" s="73"/>
      <c r="BA496" s="73"/>
      <c r="BB496" s="73"/>
      <c r="BC496" s="73"/>
    </row>
    <row r="497" spans="1:55" x14ac:dyDescent="0.25">
      <c r="A497" s="72"/>
      <c r="B497" s="77" t="s">
        <v>38</v>
      </c>
      <c r="C497" s="77">
        <v>2013</v>
      </c>
      <c r="D497" s="77">
        <v>2014</v>
      </c>
      <c r="E497" s="77">
        <v>2015</v>
      </c>
      <c r="F497" s="77">
        <v>2016</v>
      </c>
      <c r="G497" s="77">
        <v>2017</v>
      </c>
      <c r="H497" s="77">
        <v>2018</v>
      </c>
      <c r="I497" s="77">
        <v>2019</v>
      </c>
      <c r="J497" s="77">
        <v>2020</v>
      </c>
      <c r="K497" s="77">
        <v>2021</v>
      </c>
      <c r="L497" s="77">
        <v>2022</v>
      </c>
      <c r="M497" s="77">
        <v>2023</v>
      </c>
      <c r="N497" s="77">
        <v>2024</v>
      </c>
      <c r="O497" s="73"/>
      <c r="P497" s="77" t="s">
        <v>38</v>
      </c>
      <c r="Q497" s="77">
        <v>2013</v>
      </c>
      <c r="R497" s="77">
        <v>2014</v>
      </c>
      <c r="S497" s="77">
        <v>2015</v>
      </c>
      <c r="T497" s="77">
        <v>2016</v>
      </c>
      <c r="U497" s="77">
        <v>2017</v>
      </c>
      <c r="V497" s="77">
        <v>2018</v>
      </c>
      <c r="W497" s="77">
        <v>2019</v>
      </c>
      <c r="X497" s="77">
        <v>2020</v>
      </c>
      <c r="Y497" s="77">
        <v>2021</v>
      </c>
      <c r="Z497" s="77">
        <v>2022</v>
      </c>
      <c r="AA497" s="77">
        <v>2023</v>
      </c>
      <c r="AB497" s="77">
        <v>2024</v>
      </c>
      <c r="AC497" s="73"/>
      <c r="AD497" s="77" t="s">
        <v>38</v>
      </c>
      <c r="AE497" s="77">
        <v>2013</v>
      </c>
      <c r="AF497" s="77">
        <v>2014</v>
      </c>
      <c r="AG497" s="77">
        <v>2015</v>
      </c>
      <c r="AH497" s="77">
        <v>2016</v>
      </c>
      <c r="AI497" s="77">
        <v>2017</v>
      </c>
      <c r="AJ497" s="77">
        <v>2018</v>
      </c>
      <c r="AK497" s="77">
        <v>2019</v>
      </c>
      <c r="AL497" s="77">
        <v>2020</v>
      </c>
      <c r="AM497" s="77">
        <v>2021</v>
      </c>
      <c r="AN497" s="77">
        <v>2022</v>
      </c>
      <c r="AO497" s="77">
        <v>2023</v>
      </c>
      <c r="AP497" s="77">
        <v>2024</v>
      </c>
      <c r="AQ497" s="73"/>
      <c r="AR497" s="73"/>
      <c r="AS497" s="73"/>
      <c r="AT497" s="73"/>
      <c r="AU497" s="73"/>
      <c r="AV497" s="73"/>
      <c r="AW497" s="73"/>
      <c r="AX497" s="73"/>
      <c r="AY497" s="73"/>
      <c r="AZ497" s="73"/>
      <c r="BA497" s="73"/>
      <c r="BB497" s="73"/>
      <c r="BC497" s="73"/>
    </row>
    <row r="498" spans="1:55" x14ac:dyDescent="0.25">
      <c r="A498" s="72"/>
      <c r="B498" s="79" t="s">
        <v>9</v>
      </c>
      <c r="C498" s="80">
        <v>476927.95535925357</v>
      </c>
      <c r="D498" s="80">
        <v>482383.02658249746</v>
      </c>
      <c r="E498" s="80">
        <v>458176.25084978266</v>
      </c>
      <c r="F498" s="80">
        <v>506486.4494412588</v>
      </c>
      <c r="G498" s="80">
        <v>466792.01833597641</v>
      </c>
      <c r="H498" s="80">
        <v>487086.00656080194</v>
      </c>
      <c r="I498" s="80">
        <v>483436.31348106207</v>
      </c>
      <c r="J498" s="80">
        <v>514692.05895826902</v>
      </c>
      <c r="K498" s="80">
        <v>603779.87073573004</v>
      </c>
      <c r="L498" s="80">
        <v>584764.02295999997</v>
      </c>
      <c r="M498" s="80">
        <v>590748.35399999993</v>
      </c>
      <c r="N498" s="80">
        <v>0</v>
      </c>
      <c r="O498" s="73"/>
      <c r="P498" s="79" t="s">
        <v>9</v>
      </c>
      <c r="Q498" s="80">
        <v>460079.80390675494</v>
      </c>
      <c r="R498" s="80">
        <v>485562.22999364627</v>
      </c>
      <c r="S498" s="80">
        <v>480957.87402919901</v>
      </c>
      <c r="T498" s="80">
        <v>533728.88108529779</v>
      </c>
      <c r="U498" s="80">
        <v>504294.02446742036</v>
      </c>
      <c r="V498" s="80">
        <v>496246.71148242924</v>
      </c>
      <c r="W498" s="80">
        <v>444521.2521078561</v>
      </c>
      <c r="X498" s="80">
        <v>424908.95451854728</v>
      </c>
      <c r="Y498" s="80">
        <v>585873.17939630989</v>
      </c>
      <c r="Z498" s="80">
        <v>595413.99652799999</v>
      </c>
      <c r="AA498" s="80">
        <v>576621.96</v>
      </c>
      <c r="AB498" s="80">
        <v>613388</v>
      </c>
      <c r="AC498" s="73"/>
      <c r="AD498" s="79" t="s">
        <v>9</v>
      </c>
      <c r="AE498" s="80">
        <v>4002</v>
      </c>
      <c r="AF498" s="80">
        <v>3958</v>
      </c>
      <c r="AG498" s="80">
        <v>3965</v>
      </c>
      <c r="AH498" s="80">
        <v>3899</v>
      </c>
      <c r="AI498" s="80">
        <v>3808</v>
      </c>
      <c r="AJ498" s="80">
        <v>3646</v>
      </c>
      <c r="AK498" s="80">
        <v>3633</v>
      </c>
      <c r="AL498" s="80">
        <v>3951</v>
      </c>
      <c r="AM498" s="80">
        <v>3821</v>
      </c>
      <c r="AN498" s="80">
        <v>3846</v>
      </c>
      <c r="AO498" s="80">
        <v>3995</v>
      </c>
      <c r="AP498" s="80">
        <v>0</v>
      </c>
      <c r="AQ498" s="73"/>
      <c r="AR498" s="73"/>
      <c r="AS498" s="73"/>
      <c r="AT498" s="73"/>
      <c r="AU498" s="73"/>
      <c r="AV498" s="73"/>
      <c r="AW498" s="73"/>
      <c r="AX498" s="73"/>
      <c r="AY498" s="73"/>
      <c r="AZ498" s="73"/>
      <c r="BA498" s="73"/>
      <c r="BB498" s="73"/>
      <c r="BC498" s="73"/>
    </row>
    <row r="499" spans="1:55" x14ac:dyDescent="0.25">
      <c r="A499" s="72"/>
      <c r="B499" s="74" t="s">
        <v>10</v>
      </c>
      <c r="C499" s="83">
        <v>314887.29528633086</v>
      </c>
      <c r="D499" s="83">
        <v>306627.13427725941</v>
      </c>
      <c r="E499" s="83">
        <v>313588.84345648054</v>
      </c>
      <c r="F499" s="83">
        <v>344569.04763152346</v>
      </c>
      <c r="G499" s="83">
        <v>325242.11737481179</v>
      </c>
      <c r="H499" s="83">
        <v>305327.64391035662</v>
      </c>
      <c r="I499" s="83">
        <v>295099.76497779897</v>
      </c>
      <c r="J499" s="83">
        <v>316303.21989265829</v>
      </c>
      <c r="K499" s="83">
        <v>400257.02879996598</v>
      </c>
      <c r="L499" s="83">
        <v>388315.24404399993</v>
      </c>
      <c r="M499" s="83">
        <v>393149.72599999997</v>
      </c>
      <c r="N499" s="83">
        <v>0</v>
      </c>
      <c r="O499" s="73"/>
      <c r="P499" s="74" t="s">
        <v>10</v>
      </c>
      <c r="Q499" s="83">
        <v>310703.35227577318</v>
      </c>
      <c r="R499" s="83">
        <v>339350.46764886135</v>
      </c>
      <c r="S499" s="83">
        <v>353432.15899016341</v>
      </c>
      <c r="T499" s="83">
        <v>382374.94340161787</v>
      </c>
      <c r="U499" s="83">
        <v>371314.03336925793</v>
      </c>
      <c r="V499" s="83">
        <v>324568.8452734141</v>
      </c>
      <c r="W499" s="83">
        <v>259707.46852572859</v>
      </c>
      <c r="X499" s="83">
        <v>247709.17944313487</v>
      </c>
      <c r="Y499" s="83">
        <v>415364.62735268794</v>
      </c>
      <c r="Z499" s="83">
        <v>395324.621744</v>
      </c>
      <c r="AA499" s="83">
        <v>384648.04800000001</v>
      </c>
      <c r="AB499" s="83">
        <v>414279</v>
      </c>
      <c r="AC499" s="73"/>
      <c r="AD499" s="74" t="s">
        <v>10</v>
      </c>
      <c r="AE499" s="83">
        <v>4002</v>
      </c>
      <c r="AF499" s="83">
        <v>3958</v>
      </c>
      <c r="AG499" s="83">
        <v>3965</v>
      </c>
      <c r="AH499" s="83">
        <v>3899</v>
      </c>
      <c r="AI499" s="83">
        <v>3808</v>
      </c>
      <c r="AJ499" s="83">
        <v>3646</v>
      </c>
      <c r="AK499" s="83">
        <v>3633</v>
      </c>
      <c r="AL499" s="83">
        <v>3951</v>
      </c>
      <c r="AM499" s="83">
        <v>3821</v>
      </c>
      <c r="AN499" s="83">
        <v>3846</v>
      </c>
      <c r="AO499" s="83">
        <v>3995</v>
      </c>
      <c r="AP499" s="83">
        <v>0</v>
      </c>
      <c r="AQ499" s="73"/>
      <c r="AR499" s="73"/>
      <c r="AS499" s="73"/>
      <c r="AT499" s="73"/>
      <c r="AU499" s="73"/>
      <c r="AV499" s="73"/>
      <c r="AW499" s="73"/>
      <c r="AX499" s="73"/>
      <c r="AY499" s="73"/>
      <c r="AZ499" s="73"/>
      <c r="BA499" s="73"/>
      <c r="BB499" s="73"/>
      <c r="BC499" s="73"/>
    </row>
    <row r="500" spans="1:55" x14ac:dyDescent="0.25">
      <c r="A500" s="72"/>
      <c r="B500" s="79" t="s">
        <v>11</v>
      </c>
      <c r="C500" s="84">
        <v>162040.66007292268</v>
      </c>
      <c r="D500" s="84">
        <v>175755.89230523806</v>
      </c>
      <c r="E500" s="84">
        <v>144587.40739330213</v>
      </c>
      <c r="F500" s="84">
        <v>161917.40180973537</v>
      </c>
      <c r="G500" s="84">
        <v>141549.90096116465</v>
      </c>
      <c r="H500" s="84">
        <v>181758.36265044531</v>
      </c>
      <c r="I500" s="84">
        <v>188336.5485032631</v>
      </c>
      <c r="J500" s="84">
        <v>198388.83906561072</v>
      </c>
      <c r="K500" s="84">
        <v>203522.84193576401</v>
      </c>
      <c r="L500" s="84">
        <v>196448.77891600001</v>
      </c>
      <c r="M500" s="84">
        <v>197598.628</v>
      </c>
      <c r="N500" s="84">
        <v>0</v>
      </c>
      <c r="O500" s="73"/>
      <c r="P500" s="79" t="s">
        <v>11</v>
      </c>
      <c r="Q500" s="84">
        <v>149376.45163098178</v>
      </c>
      <c r="R500" s="84">
        <v>146211.76234478495</v>
      </c>
      <c r="S500" s="84">
        <v>127525.71503903557</v>
      </c>
      <c r="T500" s="84">
        <v>151353.93768367995</v>
      </c>
      <c r="U500" s="84">
        <v>132979.99109816243</v>
      </c>
      <c r="V500" s="84">
        <v>171677.86620901513</v>
      </c>
      <c r="W500" s="84">
        <v>184813.78358212754</v>
      </c>
      <c r="X500" s="84">
        <v>177199.77507541238</v>
      </c>
      <c r="Y500" s="84">
        <v>170508.55204362195</v>
      </c>
      <c r="Z500" s="84">
        <v>200089.37478399999</v>
      </c>
      <c r="AA500" s="84">
        <v>191973.91200000001</v>
      </c>
      <c r="AB500" s="84">
        <v>199109</v>
      </c>
      <c r="AC500" s="73"/>
      <c r="AD500" s="79" t="s">
        <v>11</v>
      </c>
      <c r="AE500" s="84">
        <v>4002</v>
      </c>
      <c r="AF500" s="84">
        <v>3958</v>
      </c>
      <c r="AG500" s="84">
        <v>3965</v>
      </c>
      <c r="AH500" s="84">
        <v>3899</v>
      </c>
      <c r="AI500" s="84">
        <v>3808</v>
      </c>
      <c r="AJ500" s="84">
        <v>3646</v>
      </c>
      <c r="AK500" s="84">
        <v>3633</v>
      </c>
      <c r="AL500" s="84">
        <v>3951</v>
      </c>
      <c r="AM500" s="84">
        <v>3821</v>
      </c>
      <c r="AN500" s="84">
        <v>3846</v>
      </c>
      <c r="AO500" s="84">
        <v>3995</v>
      </c>
      <c r="AP500" s="84">
        <v>0</v>
      </c>
      <c r="AQ500" s="73"/>
      <c r="AR500" s="73"/>
      <c r="AS500" s="73"/>
      <c r="AT500" s="73"/>
      <c r="AU500" s="73"/>
      <c r="AV500" s="73"/>
      <c r="AW500" s="73"/>
      <c r="AX500" s="73"/>
      <c r="AY500" s="73"/>
      <c r="AZ500" s="73"/>
      <c r="BA500" s="73"/>
      <c r="BB500" s="73"/>
      <c r="BC500" s="73"/>
    </row>
    <row r="501" spans="1:55" x14ac:dyDescent="0.25">
      <c r="A501" s="72"/>
      <c r="B501" s="74" t="s">
        <v>0</v>
      </c>
      <c r="C501" s="83">
        <v>85382.384400764713</v>
      </c>
      <c r="D501" s="83">
        <v>74675.119191521226</v>
      </c>
      <c r="E501" s="83">
        <v>75119.376666120035</v>
      </c>
      <c r="F501" s="83">
        <v>79058.806568113301</v>
      </c>
      <c r="G501" s="83">
        <v>62338.177038819776</v>
      </c>
      <c r="H501" s="83">
        <v>59420.974103655615</v>
      </c>
      <c r="I501" s="83">
        <v>53427.229243549453</v>
      </c>
      <c r="J501" s="83">
        <v>48650.46793513123</v>
      </c>
      <c r="K501" s="83">
        <v>40204.549131759995</v>
      </c>
      <c r="L501" s="83">
        <v>30500.959268000002</v>
      </c>
      <c r="M501" s="83">
        <v>28281.964</v>
      </c>
      <c r="N501" s="83">
        <v>0</v>
      </c>
      <c r="O501" s="73"/>
      <c r="P501" s="74" t="s">
        <v>0</v>
      </c>
      <c r="Q501" s="83">
        <v>75036.533158060643</v>
      </c>
      <c r="R501" s="83">
        <v>67657.916258636891</v>
      </c>
      <c r="S501" s="83">
        <v>73040.773850277867</v>
      </c>
      <c r="T501" s="83">
        <v>100233.80758138625</v>
      </c>
      <c r="U501" s="83">
        <v>86382.891530084846</v>
      </c>
      <c r="V501" s="83">
        <v>70391.377561653615</v>
      </c>
      <c r="W501" s="83">
        <v>57498.017931871043</v>
      </c>
      <c r="X501" s="83">
        <v>55679.079290490386</v>
      </c>
      <c r="Y501" s="83">
        <v>53774.136117805989</v>
      </c>
      <c r="Z501" s="83">
        <v>48756.375174000001</v>
      </c>
      <c r="AA501" s="83">
        <v>30159.648000000001</v>
      </c>
      <c r="AB501" s="83">
        <v>28524</v>
      </c>
      <c r="AC501" s="73"/>
      <c r="AD501" s="74" t="s">
        <v>0</v>
      </c>
      <c r="AE501" s="83">
        <v>857</v>
      </c>
      <c r="AF501" s="83">
        <v>861</v>
      </c>
      <c r="AG501" s="83">
        <v>903</v>
      </c>
      <c r="AH501" s="83">
        <v>748</v>
      </c>
      <c r="AI501" s="83">
        <v>560</v>
      </c>
      <c r="AJ501" s="83">
        <v>502</v>
      </c>
      <c r="AK501" s="83">
        <v>465</v>
      </c>
      <c r="AL501" s="83">
        <v>440</v>
      </c>
      <c r="AM501" s="83">
        <v>360</v>
      </c>
      <c r="AN501" s="83">
        <v>298</v>
      </c>
      <c r="AO501" s="83">
        <v>299</v>
      </c>
      <c r="AP501" s="83">
        <v>0</v>
      </c>
      <c r="AQ501" s="73"/>
      <c r="AR501" s="73"/>
      <c r="AS501" s="73"/>
      <c r="AT501" s="73"/>
      <c r="AU501" s="73"/>
      <c r="AV501" s="73"/>
      <c r="AW501" s="73"/>
      <c r="AX501" s="73"/>
      <c r="AY501" s="73"/>
      <c r="AZ501" s="73"/>
      <c r="BA501" s="73"/>
      <c r="BB501" s="73"/>
      <c r="BC501" s="73"/>
    </row>
    <row r="502" spans="1:55" x14ac:dyDescent="0.25">
      <c r="A502" s="72"/>
      <c r="B502" s="74" t="s">
        <v>158</v>
      </c>
      <c r="C502" s="83">
        <v>70686.398770180487</v>
      </c>
      <c r="D502" s="83">
        <v>78571.741446963817</v>
      </c>
      <c r="E502" s="83">
        <v>79136.126293033216</v>
      </c>
      <c r="F502" s="83">
        <v>70642.352376922921</v>
      </c>
      <c r="G502" s="83">
        <v>64772.444424909409</v>
      </c>
      <c r="H502" s="83">
        <v>58575.951982997249</v>
      </c>
      <c r="I502" s="83">
        <v>62332.701214094166</v>
      </c>
      <c r="J502" s="83">
        <v>82433.58266807397</v>
      </c>
      <c r="K502" s="83">
        <v>70513.52743029398</v>
      </c>
      <c r="L502" s="83">
        <v>41839.028997999994</v>
      </c>
      <c r="M502" s="83">
        <v>44974.804000000004</v>
      </c>
      <c r="N502" s="83">
        <v>0</v>
      </c>
      <c r="O502" s="73"/>
      <c r="P502" s="74" t="s">
        <v>158</v>
      </c>
      <c r="Q502" s="83">
        <v>94253.537457951126</v>
      </c>
      <c r="R502" s="83">
        <v>102355.29305265058</v>
      </c>
      <c r="S502" s="83">
        <v>94634.971741524918</v>
      </c>
      <c r="T502" s="83">
        <v>78547.650879198336</v>
      </c>
      <c r="U502" s="83">
        <v>70579.677839741795</v>
      </c>
      <c r="V502" s="83">
        <v>70576.266122524219</v>
      </c>
      <c r="W502" s="83">
        <v>58291.983514875428</v>
      </c>
      <c r="X502" s="83">
        <v>58060.099931625773</v>
      </c>
      <c r="Y502" s="83">
        <v>87330.150313561986</v>
      </c>
      <c r="Z502" s="83">
        <v>71907.654129999995</v>
      </c>
      <c r="AA502" s="83">
        <v>44121.406000000003</v>
      </c>
      <c r="AB502" s="83">
        <v>44113</v>
      </c>
      <c r="AC502" s="73"/>
      <c r="AD502" s="74" t="s">
        <v>158</v>
      </c>
      <c r="AE502" s="83">
        <v>643</v>
      </c>
      <c r="AF502" s="83">
        <v>529</v>
      </c>
      <c r="AG502" s="83">
        <v>481</v>
      </c>
      <c r="AH502" s="83">
        <v>422</v>
      </c>
      <c r="AI502" s="83">
        <v>406</v>
      </c>
      <c r="AJ502" s="83">
        <v>379</v>
      </c>
      <c r="AK502" s="83">
        <v>401</v>
      </c>
      <c r="AL502" s="83">
        <v>556</v>
      </c>
      <c r="AM502" s="83">
        <v>446</v>
      </c>
      <c r="AN502" s="83">
        <v>254</v>
      </c>
      <c r="AO502" s="83">
        <v>299</v>
      </c>
      <c r="AP502" s="83">
        <v>0</v>
      </c>
      <c r="AQ502" s="73"/>
      <c r="AR502" s="73"/>
      <c r="AS502" s="73"/>
      <c r="AT502" s="73"/>
      <c r="AU502" s="73"/>
      <c r="AV502" s="73"/>
      <c r="AW502" s="73"/>
      <c r="AX502" s="73"/>
      <c r="AY502" s="73"/>
      <c r="AZ502" s="73"/>
      <c r="BA502" s="73"/>
      <c r="BB502" s="73"/>
      <c r="BC502" s="73"/>
    </row>
    <row r="503" spans="1:55" x14ac:dyDescent="0.25">
      <c r="A503" s="72"/>
      <c r="B503" s="74" t="s">
        <v>159</v>
      </c>
      <c r="C503" s="83">
        <v>3018.4759194404664</v>
      </c>
      <c r="D503" s="83">
        <v>3032.214619895788</v>
      </c>
      <c r="E503" s="83">
        <v>3218.0734542023069</v>
      </c>
      <c r="F503" s="83">
        <v>3803.8097409217676</v>
      </c>
      <c r="G503" s="83">
        <v>3391.2829617246339</v>
      </c>
      <c r="H503" s="83">
        <v>2679.1399009176498</v>
      </c>
      <c r="I503" s="83">
        <v>2331.9308849905533</v>
      </c>
      <c r="J503" s="83">
        <v>2861.2642011758994</v>
      </c>
      <c r="K503" s="83">
        <v>2868.6012003999995</v>
      </c>
      <c r="L503" s="83">
        <v>1973.3270959999998</v>
      </c>
      <c r="M503" s="83">
        <v>1691.1660000000002</v>
      </c>
      <c r="N503" s="83">
        <v>0</v>
      </c>
      <c r="O503" s="73"/>
      <c r="P503" s="74" t="s">
        <v>159</v>
      </c>
      <c r="Q503" s="83">
        <v>6921.4078322741952</v>
      </c>
      <c r="R503" s="83">
        <v>25075.843489154868</v>
      </c>
      <c r="S503" s="83">
        <v>25099.938388150131</v>
      </c>
      <c r="T503" s="83">
        <v>5162.5704309575622</v>
      </c>
      <c r="U503" s="83">
        <v>5323.1009739609653</v>
      </c>
      <c r="V503" s="83">
        <v>3822.1930791303448</v>
      </c>
      <c r="W503" s="83">
        <v>3433.5809990814582</v>
      </c>
      <c r="X503" s="83">
        <v>3412.1978179513367</v>
      </c>
      <c r="Y503" s="83">
        <v>2490.1665035779993</v>
      </c>
      <c r="Z503" s="83">
        <v>2439.9055200000003</v>
      </c>
      <c r="AA503" s="83">
        <v>2417.44</v>
      </c>
      <c r="AB503" s="83">
        <v>2390</v>
      </c>
      <c r="AC503" s="73"/>
      <c r="AD503" s="74" t="s">
        <v>159</v>
      </c>
      <c r="AE503" s="83">
        <v>0</v>
      </c>
      <c r="AF503" s="83">
        <v>0</v>
      </c>
      <c r="AG503" s="83">
        <v>0</v>
      </c>
      <c r="AH503" s="83">
        <v>0</v>
      </c>
      <c r="AI503" s="83">
        <v>0</v>
      </c>
      <c r="AJ503" s="83">
        <v>0</v>
      </c>
      <c r="AK503" s="83">
        <v>0</v>
      </c>
      <c r="AL503" s="83">
        <v>0</v>
      </c>
      <c r="AM503" s="83">
        <v>0</v>
      </c>
      <c r="AN503" s="83">
        <v>0</v>
      </c>
      <c r="AO503" s="83">
        <v>0</v>
      </c>
      <c r="AP503" s="83">
        <v>0</v>
      </c>
      <c r="AQ503" s="73"/>
      <c r="AR503" s="73"/>
      <c r="AS503" s="73"/>
      <c r="AT503" s="73"/>
      <c r="AU503" s="73"/>
      <c r="AV503" s="73"/>
      <c r="AW503" s="73"/>
      <c r="AX503" s="73"/>
      <c r="AY503" s="73"/>
      <c r="AZ503" s="73"/>
      <c r="BA503" s="73"/>
      <c r="BB503" s="73"/>
      <c r="BC503" s="73"/>
    </row>
    <row r="504" spans="1:55" x14ac:dyDescent="0.25">
      <c r="A504" s="72"/>
      <c r="B504" s="74" t="s">
        <v>1</v>
      </c>
      <c r="C504" s="83">
        <v>23425.91356027943</v>
      </c>
      <c r="D504" s="83">
        <v>23534.62096592403</v>
      </c>
      <c r="E504" s="83">
        <v>18634.337100928686</v>
      </c>
      <c r="F504" s="83">
        <v>21229.195399452386</v>
      </c>
      <c r="G504" s="83">
        <v>22363.149367260223</v>
      </c>
      <c r="H504" s="83">
        <v>23850.973198651121</v>
      </c>
      <c r="I504" s="83">
        <v>20850.171930985656</v>
      </c>
      <c r="J504" s="83">
        <v>20358.736339660987</v>
      </c>
      <c r="K504" s="83">
        <v>15174.900350115997</v>
      </c>
      <c r="L504" s="83">
        <v>12133.179291999999</v>
      </c>
      <c r="M504" s="83">
        <v>12624.872000000001</v>
      </c>
      <c r="N504" s="83">
        <v>0</v>
      </c>
      <c r="O504" s="73"/>
      <c r="P504" s="74" t="s">
        <v>1</v>
      </c>
      <c r="Q504" s="83">
        <v>16228.813254931969</v>
      </c>
      <c r="R504" s="83">
        <v>16792.636340759509</v>
      </c>
      <c r="S504" s="83">
        <v>17411.676099257384</v>
      </c>
      <c r="T504" s="83">
        <v>17535.69494069873</v>
      </c>
      <c r="U504" s="83">
        <v>16764.764326555578</v>
      </c>
      <c r="V504" s="83">
        <v>25068.563211780838</v>
      </c>
      <c r="W504" s="83">
        <v>19718.10781270709</v>
      </c>
      <c r="X504" s="83">
        <v>20527.045998553687</v>
      </c>
      <c r="Y504" s="83">
        <v>20484.019187163998</v>
      </c>
      <c r="Z504" s="83">
        <v>20069.293035999999</v>
      </c>
      <c r="AA504" s="83">
        <v>17771.310000000001</v>
      </c>
      <c r="AB504" s="83">
        <v>17570</v>
      </c>
      <c r="AC504" s="73"/>
      <c r="AD504" s="74" t="s">
        <v>1</v>
      </c>
      <c r="AE504" s="83">
        <v>131</v>
      </c>
      <c r="AF504" s="83">
        <v>136</v>
      </c>
      <c r="AG504" s="83">
        <v>114</v>
      </c>
      <c r="AH504" s="83">
        <v>126</v>
      </c>
      <c r="AI504" s="83">
        <v>133</v>
      </c>
      <c r="AJ504" s="83">
        <v>139</v>
      </c>
      <c r="AK504" s="83">
        <v>122</v>
      </c>
      <c r="AL504" s="83">
        <v>117</v>
      </c>
      <c r="AM504" s="83">
        <v>88</v>
      </c>
      <c r="AN504" s="83">
        <v>72</v>
      </c>
      <c r="AO504" s="83">
        <v>76</v>
      </c>
      <c r="AP504" s="83">
        <v>0</v>
      </c>
      <c r="AQ504" s="73"/>
      <c r="AR504" s="73"/>
      <c r="AS504" s="73"/>
      <c r="AT504" s="73"/>
      <c r="AU504" s="73"/>
      <c r="AV504" s="73"/>
      <c r="AW504" s="73"/>
      <c r="AX504" s="73"/>
      <c r="AY504" s="73"/>
      <c r="AZ504" s="73"/>
      <c r="BA504" s="73"/>
      <c r="BB504" s="73"/>
      <c r="BC504" s="73"/>
    </row>
    <row r="505" spans="1:55" x14ac:dyDescent="0.25">
      <c r="A505" s="72"/>
      <c r="B505" s="74" t="s">
        <v>2</v>
      </c>
      <c r="C505" s="83">
        <v>157914.34592475728</v>
      </c>
      <c r="D505" s="83">
        <v>155734.06895932677</v>
      </c>
      <c r="E505" s="83">
        <v>148122.66312517651</v>
      </c>
      <c r="F505" s="83">
        <v>151541.42745380689</v>
      </c>
      <c r="G505" s="83">
        <v>137540.73071997747</v>
      </c>
      <c r="H505" s="83">
        <v>147431.7663878242</v>
      </c>
      <c r="I505" s="83">
        <v>153406.63638553448</v>
      </c>
      <c r="J505" s="83">
        <v>174174.68947291424</v>
      </c>
      <c r="K505" s="83">
        <v>180821.17335905999</v>
      </c>
      <c r="L505" s="83">
        <v>197558.507874</v>
      </c>
      <c r="M505" s="83">
        <v>208493.78</v>
      </c>
      <c r="N505" s="83">
        <v>0</v>
      </c>
      <c r="O505" s="73"/>
      <c r="P505" s="74" t="s">
        <v>2</v>
      </c>
      <c r="Q505" s="83">
        <v>167557.95099739757</v>
      </c>
      <c r="R505" s="83">
        <v>174527.90030442551</v>
      </c>
      <c r="S505" s="83">
        <v>173631.12887902366</v>
      </c>
      <c r="T505" s="83">
        <v>160878.70608259528</v>
      </c>
      <c r="U505" s="83">
        <v>162464.71689126318</v>
      </c>
      <c r="V505" s="83">
        <v>155559.88613930612</v>
      </c>
      <c r="W505" s="83">
        <v>130911.70712282103</v>
      </c>
      <c r="X505" s="83">
        <v>127586.5758914149</v>
      </c>
      <c r="Y505" s="83">
        <v>170663.01518518198</v>
      </c>
      <c r="Z505" s="83">
        <v>167648.26257399999</v>
      </c>
      <c r="AA505" s="83">
        <v>194202.75</v>
      </c>
      <c r="AB505" s="83">
        <v>214524</v>
      </c>
      <c r="AC505" s="73"/>
      <c r="AD505" s="74" t="s">
        <v>2</v>
      </c>
      <c r="AE505" s="83">
        <v>1391</v>
      </c>
      <c r="AF505" s="83">
        <v>1339</v>
      </c>
      <c r="AG505" s="83">
        <v>1278</v>
      </c>
      <c r="AH505" s="83">
        <v>1208</v>
      </c>
      <c r="AI505" s="83">
        <v>1146</v>
      </c>
      <c r="AJ505" s="83">
        <v>1141</v>
      </c>
      <c r="AK505" s="83">
        <v>1189</v>
      </c>
      <c r="AL505" s="83">
        <v>1287</v>
      </c>
      <c r="AM505" s="83">
        <v>1355</v>
      </c>
      <c r="AN505" s="83">
        <v>1432</v>
      </c>
      <c r="AO505" s="83">
        <v>1509</v>
      </c>
      <c r="AP505" s="83">
        <v>0</v>
      </c>
      <c r="AQ505" s="73"/>
      <c r="AR505" s="73"/>
      <c r="AS505" s="73"/>
      <c r="AT505" s="73"/>
      <c r="AU505" s="73"/>
      <c r="AV505" s="73"/>
      <c r="AW505" s="73"/>
      <c r="AX505" s="73"/>
      <c r="AY505" s="73"/>
      <c r="AZ505" s="73"/>
      <c r="BA505" s="73"/>
      <c r="BB505" s="73"/>
      <c r="BC505" s="73"/>
    </row>
    <row r="506" spans="1:55" x14ac:dyDescent="0.25">
      <c r="A506" s="72"/>
      <c r="B506" s="74" t="s">
        <v>156</v>
      </c>
      <c r="C506" s="83">
        <v>0</v>
      </c>
      <c r="D506" s="83">
        <v>0</v>
      </c>
      <c r="E506" s="83">
        <v>0</v>
      </c>
      <c r="F506" s="83">
        <v>0</v>
      </c>
      <c r="G506" s="83">
        <v>0</v>
      </c>
      <c r="H506" s="83">
        <v>0</v>
      </c>
      <c r="I506" s="83">
        <v>0</v>
      </c>
      <c r="J506" s="83">
        <v>3074.4564357733193</v>
      </c>
      <c r="K506" s="83">
        <v>17120.032625617998</v>
      </c>
      <c r="L506" s="83">
        <v>27359.045844</v>
      </c>
      <c r="M506" s="83">
        <v>39682.486000000004</v>
      </c>
      <c r="N506" s="83">
        <v>0</v>
      </c>
      <c r="O506" s="73"/>
      <c r="P506" s="74" t="s">
        <v>156</v>
      </c>
      <c r="Q506" s="83">
        <v>0</v>
      </c>
      <c r="R506" s="83">
        <v>0</v>
      </c>
      <c r="S506" s="83">
        <v>0</v>
      </c>
      <c r="T506" s="83">
        <v>0</v>
      </c>
      <c r="U506" s="83">
        <v>0</v>
      </c>
      <c r="V506" s="83">
        <v>0</v>
      </c>
      <c r="W506" s="83">
        <v>0</v>
      </c>
      <c r="X506" s="83">
        <v>0</v>
      </c>
      <c r="Y506" s="83">
        <v>11033.081539999999</v>
      </c>
      <c r="Z506" s="83">
        <v>10819.05474</v>
      </c>
      <c r="AA506" s="83">
        <v>24569.317999999999</v>
      </c>
      <c r="AB506" s="83">
        <v>36556</v>
      </c>
      <c r="AC506" s="73"/>
      <c r="AD506" s="74" t="s">
        <v>156</v>
      </c>
      <c r="AE506" s="83">
        <v>0</v>
      </c>
      <c r="AF506" s="83">
        <v>0</v>
      </c>
      <c r="AG506" s="83">
        <v>0</v>
      </c>
      <c r="AH506" s="83">
        <v>0</v>
      </c>
      <c r="AI506" s="83">
        <v>0</v>
      </c>
      <c r="AJ506" s="83">
        <v>0</v>
      </c>
      <c r="AK506" s="83">
        <v>0</v>
      </c>
      <c r="AL506" s="83">
        <v>23</v>
      </c>
      <c r="AM506" s="83">
        <v>107</v>
      </c>
      <c r="AN506" s="83">
        <v>176</v>
      </c>
      <c r="AO506" s="83">
        <v>249</v>
      </c>
      <c r="AP506" s="83">
        <v>0</v>
      </c>
      <c r="AQ506" s="73"/>
      <c r="AR506" s="73"/>
      <c r="AS506" s="73"/>
      <c r="AT506" s="73"/>
      <c r="AU506" s="73"/>
      <c r="AV506" s="73"/>
      <c r="AW506" s="73"/>
      <c r="AX506" s="73"/>
      <c r="AY506" s="73"/>
      <c r="AZ506" s="73"/>
      <c r="BA506" s="73"/>
      <c r="BB506" s="73"/>
      <c r="BC506" s="73"/>
    </row>
    <row r="507" spans="1:55" x14ac:dyDescent="0.25">
      <c r="A507" s="72"/>
      <c r="B507" s="74" t="s">
        <v>3</v>
      </c>
      <c r="C507" s="83">
        <v>374.05574308489037</v>
      </c>
      <c r="D507" s="83">
        <v>2272.58740733286</v>
      </c>
      <c r="E507" s="83">
        <v>5980.577735217048</v>
      </c>
      <c r="F507" s="83">
        <v>15738.217791115158</v>
      </c>
      <c r="G507" s="83">
        <v>23763.717426131563</v>
      </c>
      <c r="H507" s="83">
        <v>23845.275375077126</v>
      </c>
      <c r="I507" s="83">
        <v>23923.015399194584</v>
      </c>
      <c r="J507" s="83">
        <v>23050.568817551561</v>
      </c>
      <c r="K507" s="83">
        <v>23029.351098441999</v>
      </c>
      <c r="L507" s="83">
        <v>21541.797420000006</v>
      </c>
      <c r="M507" s="83">
        <v>17978.668000000005</v>
      </c>
      <c r="N507" s="83">
        <v>0</v>
      </c>
      <c r="O507" s="73"/>
      <c r="P507" s="74" t="s">
        <v>3</v>
      </c>
      <c r="Q507" s="83">
        <v>0</v>
      </c>
      <c r="R507" s="83">
        <v>10836.072930989052</v>
      </c>
      <c r="S507" s="83">
        <v>21009.126821112819</v>
      </c>
      <c r="T507" s="83">
        <v>9607.3503207124704</v>
      </c>
      <c r="U507" s="83">
        <v>11163.316647538855</v>
      </c>
      <c r="V507" s="83">
        <v>22904.08794634329</v>
      </c>
      <c r="W507" s="83">
        <v>26430.455669253071</v>
      </c>
      <c r="X507" s="83">
        <v>21116.129804678138</v>
      </c>
      <c r="Y507" s="83">
        <v>24027.844977811994</v>
      </c>
      <c r="Z507" s="83">
        <v>22878.394785999993</v>
      </c>
      <c r="AA507" s="83">
        <v>21367.252</v>
      </c>
      <c r="AB507" s="83">
        <v>21125</v>
      </c>
      <c r="AC507" s="73"/>
      <c r="AD507" s="74" t="s">
        <v>3</v>
      </c>
      <c r="AE507" s="83">
        <v>3</v>
      </c>
      <c r="AF507" s="83">
        <v>18</v>
      </c>
      <c r="AG507" s="83">
        <v>47</v>
      </c>
      <c r="AH507" s="83">
        <v>106</v>
      </c>
      <c r="AI507" s="83">
        <v>159</v>
      </c>
      <c r="AJ507" s="83">
        <v>159</v>
      </c>
      <c r="AK507" s="83">
        <v>162</v>
      </c>
      <c r="AL507" s="83">
        <v>160</v>
      </c>
      <c r="AM507" s="83">
        <v>161</v>
      </c>
      <c r="AN507" s="83">
        <v>156</v>
      </c>
      <c r="AO507" s="83">
        <v>132</v>
      </c>
      <c r="AP507" s="83">
        <v>0</v>
      </c>
      <c r="AQ507" s="73"/>
      <c r="AR507" s="73"/>
      <c r="AS507" s="73"/>
      <c r="AT507" s="73"/>
      <c r="AU507" s="73"/>
      <c r="AV507" s="73"/>
      <c r="AW507" s="73"/>
      <c r="AX507" s="73"/>
      <c r="AY507" s="73"/>
      <c r="AZ507" s="73"/>
      <c r="BA507" s="73"/>
      <c r="BB507" s="73"/>
      <c r="BC507" s="73"/>
    </row>
    <row r="508" spans="1:55" x14ac:dyDescent="0.25">
      <c r="A508" s="72"/>
      <c r="B508" s="74" t="s">
        <v>4</v>
      </c>
      <c r="C508" s="83">
        <v>0</v>
      </c>
      <c r="D508" s="83">
        <v>2101.7792737525042</v>
      </c>
      <c r="E508" s="83">
        <v>19861.014608802281</v>
      </c>
      <c r="F508" s="83">
        <v>20464.112304197257</v>
      </c>
      <c r="G508" s="83">
        <v>20637.47047218325</v>
      </c>
      <c r="H508" s="83">
        <v>17931.864762174944</v>
      </c>
      <c r="I508" s="83">
        <v>16821.574098097339</v>
      </c>
      <c r="J508" s="83">
        <v>16805.158408239782</v>
      </c>
      <c r="K508" s="83">
        <v>16234.076177955991</v>
      </c>
      <c r="L508" s="83">
        <v>20254.426217999997</v>
      </c>
      <c r="M508" s="83">
        <v>19778.202000000001</v>
      </c>
      <c r="N508" s="83">
        <v>0</v>
      </c>
      <c r="O508" s="73"/>
      <c r="P508" s="74" t="s">
        <v>4</v>
      </c>
      <c r="Q508" s="83">
        <v>0</v>
      </c>
      <c r="R508" s="83">
        <v>0</v>
      </c>
      <c r="S508" s="83">
        <v>0</v>
      </c>
      <c r="T508" s="83">
        <v>19574.796230657044</v>
      </c>
      <c r="U508" s="83">
        <v>25113.634159072317</v>
      </c>
      <c r="V508" s="83">
        <v>20495.88537047504</v>
      </c>
      <c r="W508" s="83">
        <v>18250.689279832914</v>
      </c>
      <c r="X508" s="83">
        <v>18129.194391529025</v>
      </c>
      <c r="Y508" s="83">
        <v>17404.686129350001</v>
      </c>
      <c r="Z508" s="83">
        <v>17049.374888000002</v>
      </c>
      <c r="AA508" s="83">
        <v>16897.072</v>
      </c>
      <c r="AB508" s="83">
        <v>16706</v>
      </c>
      <c r="AC508" s="73"/>
      <c r="AD508" s="74" t="s">
        <v>4</v>
      </c>
      <c r="AE508" s="83">
        <v>0</v>
      </c>
      <c r="AF508" s="83">
        <v>18</v>
      </c>
      <c r="AG508" s="83">
        <v>134</v>
      </c>
      <c r="AH508" s="83">
        <v>157</v>
      </c>
      <c r="AI508" s="83">
        <v>150</v>
      </c>
      <c r="AJ508" s="83">
        <v>134</v>
      </c>
      <c r="AK508" s="83">
        <v>127</v>
      </c>
      <c r="AL508" s="83">
        <v>127</v>
      </c>
      <c r="AM508" s="83">
        <v>119</v>
      </c>
      <c r="AN508" s="83">
        <v>161</v>
      </c>
      <c r="AO508" s="83">
        <v>162</v>
      </c>
      <c r="AP508" s="83">
        <v>0</v>
      </c>
      <c r="AQ508" s="73"/>
      <c r="AR508" s="73"/>
      <c r="AS508" s="73"/>
      <c r="AT508" s="73"/>
      <c r="AU508" s="73"/>
      <c r="AV508" s="73"/>
      <c r="AW508" s="73"/>
      <c r="AX508" s="73"/>
      <c r="AY508" s="73"/>
      <c r="AZ508" s="73"/>
      <c r="BA508" s="73"/>
      <c r="BB508" s="73"/>
      <c r="BC508" s="73"/>
    </row>
    <row r="509" spans="1:55" x14ac:dyDescent="0.25">
      <c r="A509" s="72"/>
      <c r="B509" s="74" t="s">
        <v>6</v>
      </c>
      <c r="C509" s="83">
        <v>4833.0655061687739</v>
      </c>
      <c r="D509" s="83">
        <v>8188.6702767750239</v>
      </c>
      <c r="E509" s="83">
        <v>14785.611316811508</v>
      </c>
      <c r="F509" s="83">
        <v>23212.962000532043</v>
      </c>
      <c r="G509" s="83">
        <v>18339.313800309421</v>
      </c>
      <c r="H509" s="83">
        <v>11425.880497576745</v>
      </c>
      <c r="I509" s="83">
        <v>8104.3030707590333</v>
      </c>
      <c r="J509" s="83">
        <v>7061.1512227450703</v>
      </c>
      <c r="K509" s="83">
        <v>7060.0688774459986</v>
      </c>
      <c r="L509" s="83">
        <v>8733.3635740000027</v>
      </c>
      <c r="M509" s="83">
        <v>9724.985999999999</v>
      </c>
      <c r="N509" s="83">
        <v>0</v>
      </c>
      <c r="O509" s="73"/>
      <c r="P509" s="74" t="s">
        <v>6</v>
      </c>
      <c r="Q509" s="83">
        <v>5443.7687601849202</v>
      </c>
      <c r="R509" s="83">
        <v>5475.9804096534699</v>
      </c>
      <c r="S509" s="83">
        <v>5474.6196660370579</v>
      </c>
      <c r="T509" s="83">
        <v>44813.896079935032</v>
      </c>
      <c r="U509" s="83">
        <v>30519.190779897031</v>
      </c>
      <c r="V509" s="83">
        <v>14128.276821245418</v>
      </c>
      <c r="W509" s="83">
        <v>8919.5355890224637</v>
      </c>
      <c r="X509" s="83">
        <v>4507.3326651465031</v>
      </c>
      <c r="Y509" s="83">
        <v>9482.9335836299979</v>
      </c>
      <c r="Z509" s="83">
        <v>6731.1428599999981</v>
      </c>
      <c r="AA509" s="83">
        <v>6674.01</v>
      </c>
      <c r="AB509" s="83">
        <v>6601</v>
      </c>
      <c r="AC509" s="73"/>
      <c r="AD509" s="74" t="s">
        <v>6</v>
      </c>
      <c r="AE509" s="83">
        <v>0</v>
      </c>
      <c r="AF509" s="83">
        <v>0</v>
      </c>
      <c r="AG509" s="83">
        <v>7</v>
      </c>
      <c r="AH509" s="83">
        <v>170</v>
      </c>
      <c r="AI509" s="83">
        <v>234</v>
      </c>
      <c r="AJ509" s="83">
        <v>147</v>
      </c>
      <c r="AK509" s="83">
        <v>103</v>
      </c>
      <c r="AL509" s="83">
        <v>86</v>
      </c>
      <c r="AM509" s="83">
        <v>84</v>
      </c>
      <c r="AN509" s="83">
        <v>115</v>
      </c>
      <c r="AO509" s="83">
        <v>122</v>
      </c>
      <c r="AP509" s="83">
        <v>0</v>
      </c>
      <c r="AQ509" s="73"/>
      <c r="AR509" s="73"/>
      <c r="AS509" s="73"/>
      <c r="AT509" s="73"/>
      <c r="AU509" s="73"/>
      <c r="AV509" s="73"/>
      <c r="AW509" s="73"/>
      <c r="AX509" s="73"/>
      <c r="AY509" s="73"/>
      <c r="AZ509" s="73"/>
      <c r="BA509" s="73"/>
      <c r="BB509" s="73"/>
      <c r="BC509" s="73"/>
    </row>
    <row r="510" spans="1:55" x14ac:dyDescent="0.25">
      <c r="A510" s="72"/>
      <c r="B510" s="74" t="s">
        <v>7</v>
      </c>
      <c r="C510" s="83">
        <v>70915.287346327081</v>
      </c>
      <c r="D510" s="83">
        <v>77502.215951582781</v>
      </c>
      <c r="E510" s="83">
        <v>62183.79244854737</v>
      </c>
      <c r="F510" s="83">
        <v>59230.20296297915</v>
      </c>
      <c r="G510" s="83">
        <v>61735.13177579271</v>
      </c>
      <c r="H510" s="83">
        <v>59147.36228998984</v>
      </c>
      <c r="I510" s="83">
        <v>58919.015089932451</v>
      </c>
      <c r="J510" s="83">
        <v>69732.93580803083</v>
      </c>
      <c r="K510" s="83">
        <v>76297.068773561972</v>
      </c>
      <c r="L510" s="83">
        <v>70183.668256000004</v>
      </c>
      <c r="M510" s="83">
        <v>66899.525999999998</v>
      </c>
      <c r="N510" s="83">
        <v>0</v>
      </c>
      <c r="O510" s="73"/>
      <c r="P510" s="74" t="s">
        <v>7</v>
      </c>
      <c r="Q510" s="83">
        <v>74230.980525662715</v>
      </c>
      <c r="R510" s="83">
        <v>65044.206249269271</v>
      </c>
      <c r="S510" s="83">
        <v>55888.466681841397</v>
      </c>
      <c r="T510" s="83">
        <v>56973.123809672339</v>
      </c>
      <c r="U510" s="83">
        <v>57947.472740215926</v>
      </c>
      <c r="V510" s="83">
        <v>56545.666276833086</v>
      </c>
      <c r="W510" s="83">
        <v>55755.958654414993</v>
      </c>
      <c r="X510" s="83">
        <v>50893.47465597462</v>
      </c>
      <c r="Y510" s="83">
        <v>25623.228568496001</v>
      </c>
      <c r="Z510" s="83">
        <v>56943.970407999994</v>
      </c>
      <c r="AA510" s="83">
        <v>66928.702000000005</v>
      </c>
      <c r="AB510" s="83">
        <v>66290</v>
      </c>
      <c r="AC510" s="73"/>
      <c r="AD510" s="74" t="s">
        <v>7</v>
      </c>
      <c r="AE510" s="83">
        <v>567</v>
      </c>
      <c r="AF510" s="83">
        <v>605</v>
      </c>
      <c r="AG510" s="83">
        <v>500</v>
      </c>
      <c r="AH510" s="83">
        <v>486</v>
      </c>
      <c r="AI510" s="83">
        <v>512</v>
      </c>
      <c r="AJ510" s="83">
        <v>500</v>
      </c>
      <c r="AK510" s="83">
        <v>488</v>
      </c>
      <c r="AL510" s="83">
        <v>614</v>
      </c>
      <c r="AM510" s="83">
        <v>652</v>
      </c>
      <c r="AN510" s="83">
        <v>638</v>
      </c>
      <c r="AO510" s="83">
        <v>623</v>
      </c>
      <c r="AP510" s="83">
        <v>0</v>
      </c>
      <c r="AQ510" s="73"/>
      <c r="AR510" s="73"/>
      <c r="AS510" s="73"/>
      <c r="AT510" s="73"/>
      <c r="AU510" s="73"/>
      <c r="AV510" s="73"/>
      <c r="AW510" s="73"/>
      <c r="AX510" s="73"/>
      <c r="AY510" s="73"/>
      <c r="AZ510" s="73"/>
      <c r="BA510" s="73"/>
      <c r="BB510" s="73"/>
      <c r="BC510" s="73"/>
    </row>
    <row r="511" spans="1:55" x14ac:dyDescent="0.25">
      <c r="A511" s="72"/>
      <c r="B511" s="79" t="s">
        <v>8</v>
      </c>
      <c r="C511" s="84">
        <v>30694.471152111175</v>
      </c>
      <c r="D511" s="84">
        <v>28890.579041829744</v>
      </c>
      <c r="E511" s="84">
        <v>33510.319807291839</v>
      </c>
      <c r="F511" s="84">
        <v>37429.95597493618</v>
      </c>
      <c r="G511" s="84">
        <v>45837.447472900036</v>
      </c>
      <c r="H511" s="84">
        <v>49843.630368443788</v>
      </c>
      <c r="I511" s="84">
        <v>59070.456249881965</v>
      </c>
      <c r="J511" s="84">
        <v>53909.583743331801</v>
      </c>
      <c r="K511" s="84">
        <v>58118.963628257996</v>
      </c>
      <c r="L511" s="84">
        <v>53800.986849999994</v>
      </c>
      <c r="M511" s="84">
        <v>54638.312000000005</v>
      </c>
      <c r="N511" s="83">
        <v>0</v>
      </c>
      <c r="O511" s="73"/>
      <c r="P511" s="79" t="s">
        <v>8</v>
      </c>
      <c r="Q511" s="84">
        <v>29104.953246191886</v>
      </c>
      <c r="R511" s="84">
        <v>27464.257076664882</v>
      </c>
      <c r="S511" s="84">
        <v>26696.13446663486</v>
      </c>
      <c r="T511" s="84">
        <v>26140.599156920562</v>
      </c>
      <c r="U511" s="84">
        <v>46306.325619101663</v>
      </c>
      <c r="V511" s="84">
        <v>44132.608774532382</v>
      </c>
      <c r="W511" s="84">
        <v>45894.274965744473</v>
      </c>
      <c r="X511" s="84">
        <v>54638.925598533504</v>
      </c>
      <c r="Y511" s="84">
        <v>68973.309247309997</v>
      </c>
      <c r="Z511" s="84">
        <v>66717.504229999991</v>
      </c>
      <c r="AA511" s="84">
        <v>54128.774000000005</v>
      </c>
      <c r="AB511" s="84">
        <v>53032</v>
      </c>
      <c r="AC511" s="73"/>
      <c r="AD511" s="79" t="s">
        <v>8</v>
      </c>
      <c r="AE511" s="84">
        <v>330</v>
      </c>
      <c r="AF511" s="84">
        <v>368</v>
      </c>
      <c r="AG511" s="84">
        <v>422</v>
      </c>
      <c r="AH511" s="84">
        <v>439</v>
      </c>
      <c r="AI511" s="84">
        <v>486</v>
      </c>
      <c r="AJ511" s="84">
        <v>529</v>
      </c>
      <c r="AK511" s="84">
        <v>562</v>
      </c>
      <c r="AL511" s="84">
        <v>548</v>
      </c>
      <c r="AM511" s="84">
        <v>540</v>
      </c>
      <c r="AN511" s="84">
        <v>529</v>
      </c>
      <c r="AO511" s="84">
        <v>514</v>
      </c>
      <c r="AP511" s="84">
        <v>0</v>
      </c>
      <c r="AQ511" s="73"/>
      <c r="AR511" s="73"/>
      <c r="AS511" s="73"/>
      <c r="AT511" s="73"/>
      <c r="AU511" s="73"/>
      <c r="AV511" s="73"/>
      <c r="AW511" s="73"/>
      <c r="AX511" s="73"/>
      <c r="AY511" s="73"/>
      <c r="AZ511" s="73"/>
      <c r="BA511" s="73"/>
      <c r="BB511" s="73"/>
      <c r="BC511" s="73"/>
    </row>
    <row r="512" spans="1:55" x14ac:dyDescent="0.25">
      <c r="A512" s="72"/>
      <c r="B512" s="79" t="s">
        <v>5</v>
      </c>
      <c r="C512" s="84">
        <v>27269.527165243566</v>
      </c>
      <c r="D512" s="84">
        <v>29587.202242692692</v>
      </c>
      <c r="E512" s="84">
        <v>22602.706084950594</v>
      </c>
      <c r="F512" s="84">
        <v>25628.843308690215</v>
      </c>
      <c r="G512" s="84">
        <v>27698.029719344584</v>
      </c>
      <c r="H512" s="84">
        <v>22115.113804514887</v>
      </c>
      <c r="I512" s="84">
        <v>22352.006310703771</v>
      </c>
      <c r="J512" s="84">
        <v>20312.731699563647</v>
      </c>
      <c r="K512" s="84">
        <v>22165.460813860005</v>
      </c>
      <c r="L512" s="84">
        <v>23690.626491999992</v>
      </c>
      <c r="M512" s="82">
        <v>18471.534000000003</v>
      </c>
      <c r="N512" s="82">
        <v>0</v>
      </c>
      <c r="O512" s="73"/>
      <c r="P512" s="79" t="s">
        <v>5</v>
      </c>
      <c r="Q512" s="84">
        <v>33354.033765707718</v>
      </c>
      <c r="R512" s="84">
        <v>32824.411306141206</v>
      </c>
      <c r="S512" s="84">
        <v>36314.084561111966</v>
      </c>
      <c r="T512" s="84">
        <v>13346.34285557246</v>
      </c>
      <c r="U512" s="84">
        <v>17591.91225838018</v>
      </c>
      <c r="V512" s="84">
        <v>14305.025634153179</v>
      </c>
      <c r="W512" s="84">
        <v>-5545.5248763386535</v>
      </c>
      <c r="X512" s="84">
        <v>-3854.2911886428292</v>
      </c>
      <c r="Y512" s="84">
        <v>19109.297227279989</v>
      </c>
      <c r="Z512" s="84">
        <v>27871.640030000006</v>
      </c>
      <c r="AA512" s="84">
        <v>20972.334000000006</v>
      </c>
      <c r="AB512" s="84">
        <v>20769</v>
      </c>
      <c r="AC512" s="73"/>
      <c r="AD512" s="79" t="s">
        <v>5</v>
      </c>
      <c r="AE512" s="84">
        <v>4002</v>
      </c>
      <c r="AF512" s="84">
        <v>3958</v>
      </c>
      <c r="AG512" s="84">
        <v>3965</v>
      </c>
      <c r="AH512" s="84">
        <v>3899</v>
      </c>
      <c r="AI512" s="84">
        <v>3808</v>
      </c>
      <c r="AJ512" s="84">
        <v>3646</v>
      </c>
      <c r="AK512" s="84">
        <v>3633</v>
      </c>
      <c r="AL512" s="84">
        <v>3951</v>
      </c>
      <c r="AM512" s="84">
        <v>3821</v>
      </c>
      <c r="AN512" s="84">
        <v>3846</v>
      </c>
      <c r="AO512" s="84">
        <v>3995</v>
      </c>
      <c r="AP512" s="84">
        <v>0</v>
      </c>
      <c r="AQ512" s="73"/>
      <c r="AR512" s="73"/>
      <c r="AS512" s="73"/>
      <c r="AT512" s="73"/>
      <c r="AU512" s="73"/>
      <c r="AV512" s="73"/>
      <c r="AW512" s="73"/>
      <c r="AX512" s="73"/>
      <c r="AY512" s="73"/>
      <c r="AZ512" s="73"/>
      <c r="BA512" s="73"/>
      <c r="BB512" s="73"/>
      <c r="BC512" s="73"/>
    </row>
    <row r="513" spans="1:55" x14ac:dyDescent="0.25">
      <c r="A513" s="72"/>
      <c r="B513" s="74" t="s">
        <v>157</v>
      </c>
      <c r="C513" s="83">
        <v>44786.573882643199</v>
      </c>
      <c r="D513" s="83">
        <v>52503.754470921333</v>
      </c>
      <c r="E513" s="83">
        <v>59020.732958085588</v>
      </c>
      <c r="F513" s="83">
        <v>58490.326558970271</v>
      </c>
      <c r="G513" s="83">
        <v>55676.408638025896</v>
      </c>
      <c r="H513" s="83">
        <v>50974.59020682596</v>
      </c>
      <c r="I513" s="83">
        <v>49509.653959782292</v>
      </c>
      <c r="J513" s="83">
        <v>42562.146540785972</v>
      </c>
      <c r="K513" s="83">
        <v>45211.361534611999</v>
      </c>
      <c r="L513" s="83">
        <v>52461.179082000002</v>
      </c>
      <c r="M513" s="83">
        <v>50862.103999999999</v>
      </c>
      <c r="N513" s="83">
        <v>0</v>
      </c>
      <c r="O513" s="73"/>
      <c r="P513" s="74" t="s">
        <v>157</v>
      </c>
      <c r="Q513" s="83">
        <v>49537.04427658848</v>
      </c>
      <c r="R513" s="83">
        <v>52295.18095520544</v>
      </c>
      <c r="S513" s="83">
        <v>54523.463134606944</v>
      </c>
      <c r="T513" s="83">
        <v>58449.515725523961</v>
      </c>
      <c r="U513" s="83">
        <v>62883.03217391728</v>
      </c>
      <c r="V513" s="83">
        <v>51671.120068219039</v>
      </c>
      <c r="W513" s="83">
        <v>67212.662487513968</v>
      </c>
      <c r="X513" s="83">
        <v>66566.470092062824</v>
      </c>
      <c r="Y513" s="83">
        <v>45671.441034829993</v>
      </c>
      <c r="Z513" s="83">
        <v>46134.546874</v>
      </c>
      <c r="AA513" s="83">
        <v>50089.982000000004</v>
      </c>
      <c r="AB513" s="83">
        <v>49978</v>
      </c>
      <c r="AC513" s="73"/>
      <c r="AD513" s="74" t="s">
        <v>117</v>
      </c>
      <c r="AE513" s="83">
        <v>24393</v>
      </c>
      <c r="AF513" s="83">
        <v>24181.353999999999</v>
      </c>
      <c r="AG513" s="83">
        <v>23981.884999999998</v>
      </c>
      <c r="AH513" s="83">
        <v>23965.381000000001</v>
      </c>
      <c r="AI513" s="83">
        <v>23903.54</v>
      </c>
      <c r="AJ513" s="83">
        <v>23823.425999999999</v>
      </c>
      <c r="AK513" s="83">
        <v>23810.71</v>
      </c>
      <c r="AL513" s="83">
        <v>23520.504000000001</v>
      </c>
      <c r="AM513" s="83">
        <v>23435.412</v>
      </c>
      <c r="AN513" s="83">
        <v>23494.937000000002</v>
      </c>
      <c r="AO513" s="83">
        <v>23723.337000000003</v>
      </c>
      <c r="AP513" s="83">
        <v>0</v>
      </c>
      <c r="AQ513" s="73"/>
      <c r="AR513" s="73"/>
      <c r="AS513" s="73"/>
      <c r="AT513" s="73"/>
      <c r="AU513" s="73"/>
      <c r="AV513" s="73"/>
      <c r="AW513" s="73"/>
      <c r="AX513" s="73"/>
      <c r="AY513" s="73"/>
      <c r="AZ513" s="73"/>
      <c r="BA513" s="73"/>
      <c r="BB513" s="73"/>
      <c r="BC513" s="73"/>
    </row>
    <row r="514" spans="1:55" x14ac:dyDescent="0.25">
      <c r="A514" s="72"/>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row>
    <row r="515" spans="1:55" x14ac:dyDescent="0.25">
      <c r="A515" s="72"/>
      <c r="B515" s="75" t="s">
        <v>113</v>
      </c>
      <c r="C515" s="75"/>
      <c r="D515" s="75"/>
      <c r="E515" s="75"/>
      <c r="F515" s="75"/>
      <c r="G515" s="75"/>
      <c r="H515" s="75"/>
      <c r="I515" s="75"/>
      <c r="J515" s="75"/>
      <c r="K515" s="75"/>
      <c r="L515" s="75"/>
      <c r="M515" s="75"/>
      <c r="N515" s="75"/>
      <c r="O515" s="73"/>
      <c r="P515" s="75" t="s">
        <v>114</v>
      </c>
      <c r="Q515" s="75"/>
      <c r="R515" s="75"/>
      <c r="S515" s="75"/>
      <c r="T515" s="75"/>
      <c r="U515" s="75"/>
      <c r="V515" s="75"/>
      <c r="W515" s="75"/>
      <c r="X515" s="75"/>
      <c r="Y515" s="75"/>
      <c r="Z515" s="75"/>
      <c r="AA515" s="75"/>
      <c r="AB515" s="75"/>
      <c r="AC515" s="73"/>
      <c r="AD515" s="75" t="s">
        <v>145</v>
      </c>
      <c r="AE515" s="75"/>
      <c r="AF515" s="75"/>
      <c r="AG515" s="75"/>
      <c r="AH515" s="75"/>
      <c r="AI515" s="75"/>
      <c r="AJ515" s="75"/>
      <c r="AK515" s="75"/>
      <c r="AL515" s="75"/>
      <c r="AM515" s="75"/>
      <c r="AN515" s="75"/>
      <c r="AO515" s="75"/>
      <c r="AP515" s="75"/>
      <c r="AQ515" s="73"/>
      <c r="AR515" s="73"/>
      <c r="AS515" s="73"/>
      <c r="AT515" s="73"/>
      <c r="AU515" s="73"/>
      <c r="AV515" s="73"/>
      <c r="AW515" s="73"/>
      <c r="AX515" s="73"/>
      <c r="AY515" s="73"/>
      <c r="AZ515" s="73"/>
      <c r="BA515" s="73"/>
      <c r="BB515" s="73"/>
      <c r="BC515" s="73"/>
    </row>
    <row r="516" spans="1:55" x14ac:dyDescent="0.25">
      <c r="A516" s="72"/>
      <c r="B516" s="77" t="s">
        <v>39</v>
      </c>
      <c r="C516" s="77">
        <v>2013</v>
      </c>
      <c r="D516" s="77">
        <v>2014</v>
      </c>
      <c r="E516" s="77">
        <v>2015</v>
      </c>
      <c r="F516" s="77">
        <v>2016</v>
      </c>
      <c r="G516" s="77">
        <v>2017</v>
      </c>
      <c r="H516" s="77">
        <v>2018</v>
      </c>
      <c r="I516" s="77">
        <v>2019</v>
      </c>
      <c r="J516" s="77">
        <v>2020</v>
      </c>
      <c r="K516" s="77">
        <v>2021</v>
      </c>
      <c r="L516" s="77">
        <v>2022</v>
      </c>
      <c r="M516" s="77">
        <v>2023</v>
      </c>
      <c r="N516" s="77">
        <v>2024</v>
      </c>
      <c r="O516" s="73"/>
      <c r="P516" s="77" t="s">
        <v>39</v>
      </c>
      <c r="Q516" s="77">
        <v>2013</v>
      </c>
      <c r="R516" s="77">
        <v>2014</v>
      </c>
      <c r="S516" s="77">
        <v>2015</v>
      </c>
      <c r="T516" s="77">
        <v>2016</v>
      </c>
      <c r="U516" s="77">
        <v>2017</v>
      </c>
      <c r="V516" s="77">
        <v>2018</v>
      </c>
      <c r="W516" s="77">
        <v>2019</v>
      </c>
      <c r="X516" s="77">
        <v>2020</v>
      </c>
      <c r="Y516" s="77">
        <v>2021</v>
      </c>
      <c r="Z516" s="77">
        <v>2022</v>
      </c>
      <c r="AA516" s="77">
        <v>2023</v>
      </c>
      <c r="AB516" s="77">
        <v>2024</v>
      </c>
      <c r="AC516" s="73"/>
      <c r="AD516" s="77" t="s">
        <v>39</v>
      </c>
      <c r="AE516" s="77">
        <v>2013</v>
      </c>
      <c r="AF516" s="77">
        <v>2014</v>
      </c>
      <c r="AG516" s="77">
        <v>2015</v>
      </c>
      <c r="AH516" s="77">
        <v>2016</v>
      </c>
      <c r="AI516" s="77">
        <v>2017</v>
      </c>
      <c r="AJ516" s="77">
        <v>2018</v>
      </c>
      <c r="AK516" s="77">
        <v>2019</v>
      </c>
      <c r="AL516" s="77">
        <v>2020</v>
      </c>
      <c r="AM516" s="77">
        <v>2021</v>
      </c>
      <c r="AN516" s="77">
        <v>2022</v>
      </c>
      <c r="AO516" s="77">
        <v>2023</v>
      </c>
      <c r="AP516" s="77">
        <v>2024</v>
      </c>
      <c r="AQ516" s="73"/>
      <c r="AR516" s="73"/>
      <c r="AS516" s="73"/>
      <c r="AT516" s="73"/>
      <c r="AU516" s="73"/>
      <c r="AV516" s="73"/>
      <c r="AW516" s="73"/>
      <c r="AX516" s="73"/>
      <c r="AY516" s="73"/>
      <c r="AZ516" s="73"/>
      <c r="BA516" s="73"/>
      <c r="BB516" s="73"/>
      <c r="BC516" s="73"/>
    </row>
    <row r="517" spans="1:55" x14ac:dyDescent="0.25">
      <c r="A517" s="72"/>
      <c r="B517" s="79" t="s">
        <v>9</v>
      </c>
      <c r="C517" s="80">
        <v>1076050.3734887915</v>
      </c>
      <c r="D517" s="80">
        <v>1052729.7736332486</v>
      </c>
      <c r="E517" s="80">
        <v>1059783.1553066061</v>
      </c>
      <c r="F517" s="80">
        <v>1142661.3253444585</v>
      </c>
      <c r="G517" s="80">
        <v>1117517.8481309111</v>
      </c>
      <c r="H517" s="80">
        <v>1150058.0127453024</v>
      </c>
      <c r="I517" s="80">
        <v>1173135.6011517001</v>
      </c>
      <c r="J517" s="80">
        <v>1189495.974356771</v>
      </c>
      <c r="K517" s="80">
        <v>1353189.7979505355</v>
      </c>
      <c r="L517" s="80">
        <v>1332434.5447399998</v>
      </c>
      <c r="M517" s="80">
        <v>1339358.666</v>
      </c>
      <c r="N517" s="80">
        <v>0</v>
      </c>
      <c r="O517" s="73"/>
      <c r="P517" s="79" t="s">
        <v>9</v>
      </c>
      <c r="Q517" s="80">
        <v>1032774.0387187437</v>
      </c>
      <c r="R517" s="80">
        <v>989438.81907880772</v>
      </c>
      <c r="S517" s="80">
        <v>998571.6007836326</v>
      </c>
      <c r="T517" s="80">
        <v>1092201.1304253642</v>
      </c>
      <c r="U517" s="80">
        <v>1093741.1733888439</v>
      </c>
      <c r="V517" s="80">
        <v>1108077.8440374341</v>
      </c>
      <c r="W517" s="80">
        <v>1155610.9604680769</v>
      </c>
      <c r="X517" s="80">
        <v>1158924.207915501</v>
      </c>
      <c r="Y517" s="80">
        <v>1292305.944088354</v>
      </c>
      <c r="Z517" s="80">
        <v>1326840.9543219996</v>
      </c>
      <c r="AA517" s="80">
        <v>1285436.2080000001</v>
      </c>
      <c r="AB517" s="80">
        <v>1301379</v>
      </c>
      <c r="AC517" s="73"/>
      <c r="AD517" s="79" t="s">
        <v>9</v>
      </c>
      <c r="AE517" s="80">
        <v>9046</v>
      </c>
      <c r="AF517" s="80">
        <v>8820</v>
      </c>
      <c r="AG517" s="80">
        <v>8797</v>
      </c>
      <c r="AH517" s="80">
        <v>8826</v>
      </c>
      <c r="AI517" s="80">
        <v>8758</v>
      </c>
      <c r="AJ517" s="80">
        <v>8644</v>
      </c>
      <c r="AK517" s="80">
        <v>8623</v>
      </c>
      <c r="AL517" s="80">
        <v>8885</v>
      </c>
      <c r="AM517" s="80">
        <v>8591</v>
      </c>
      <c r="AN517" s="80">
        <v>8836</v>
      </c>
      <c r="AO517" s="80">
        <v>8924</v>
      </c>
      <c r="AP517" s="80">
        <v>0</v>
      </c>
      <c r="AQ517" s="73"/>
      <c r="AR517" s="73"/>
      <c r="AS517" s="73"/>
      <c r="AT517" s="73"/>
      <c r="AU517" s="73"/>
      <c r="AV517" s="73"/>
      <c r="AW517" s="73"/>
      <c r="AX517" s="73"/>
      <c r="AY517" s="73"/>
      <c r="AZ517" s="73"/>
      <c r="BA517" s="73"/>
      <c r="BB517" s="73"/>
      <c r="BC517" s="73"/>
    </row>
    <row r="518" spans="1:55" x14ac:dyDescent="0.25">
      <c r="A518" s="72"/>
      <c r="B518" s="74" t="s">
        <v>10</v>
      </c>
      <c r="C518" s="83">
        <v>787251.3701187988</v>
      </c>
      <c r="D518" s="83">
        <v>758426.49556032452</v>
      </c>
      <c r="E518" s="83">
        <v>777749.01912998187</v>
      </c>
      <c r="F518" s="83">
        <v>839546.30189754034</v>
      </c>
      <c r="G518" s="83">
        <v>807016.91571483726</v>
      </c>
      <c r="H518" s="83">
        <v>804983.97953231307</v>
      </c>
      <c r="I518" s="83">
        <v>815826.3917136204</v>
      </c>
      <c r="J518" s="83">
        <v>827864.7191955233</v>
      </c>
      <c r="K518" s="83">
        <v>966560.83146877773</v>
      </c>
      <c r="L518" s="83">
        <v>941941.57800599991</v>
      </c>
      <c r="M518" s="83">
        <v>954071.87199999997</v>
      </c>
      <c r="N518" s="83">
        <v>0</v>
      </c>
      <c r="O518" s="73"/>
      <c r="P518" s="74" t="s">
        <v>10</v>
      </c>
      <c r="Q518" s="83">
        <v>750755.46834175312</v>
      </c>
      <c r="R518" s="83">
        <v>722927.34489361942</v>
      </c>
      <c r="S518" s="83">
        <v>726405.59435296466</v>
      </c>
      <c r="T518" s="83">
        <v>823705.57689535711</v>
      </c>
      <c r="U518" s="83">
        <v>819820.45186916797</v>
      </c>
      <c r="V518" s="83">
        <v>789862.82788276963</v>
      </c>
      <c r="W518" s="83">
        <v>818454.91630862164</v>
      </c>
      <c r="X518" s="83">
        <v>799773.83712633152</v>
      </c>
      <c r="Y518" s="83">
        <v>935664.89323231601</v>
      </c>
      <c r="Z518" s="83">
        <v>982926.64007199975</v>
      </c>
      <c r="AA518" s="83">
        <v>918409.42200000014</v>
      </c>
      <c r="AB518" s="83">
        <v>913232</v>
      </c>
      <c r="AC518" s="73"/>
      <c r="AD518" s="74" t="s">
        <v>10</v>
      </c>
      <c r="AE518" s="83">
        <v>9046</v>
      </c>
      <c r="AF518" s="83">
        <v>8820</v>
      </c>
      <c r="AG518" s="83">
        <v>8797</v>
      </c>
      <c r="AH518" s="83">
        <v>8826</v>
      </c>
      <c r="AI518" s="83">
        <v>8758</v>
      </c>
      <c r="AJ518" s="83">
        <v>8644</v>
      </c>
      <c r="AK518" s="83">
        <v>8623</v>
      </c>
      <c r="AL518" s="83">
        <v>8885</v>
      </c>
      <c r="AM518" s="83">
        <v>8591</v>
      </c>
      <c r="AN518" s="83">
        <v>8836</v>
      </c>
      <c r="AO518" s="83">
        <v>8924</v>
      </c>
      <c r="AP518" s="83">
        <v>0</v>
      </c>
      <c r="AQ518" s="73"/>
      <c r="AR518" s="73"/>
      <c r="AS518" s="73"/>
      <c r="AT518" s="73"/>
      <c r="AU518" s="73"/>
      <c r="AV518" s="73"/>
      <c r="AW518" s="73"/>
      <c r="AX518" s="73"/>
      <c r="AY518" s="73"/>
      <c r="AZ518" s="73"/>
      <c r="BA518" s="73"/>
      <c r="BB518" s="73"/>
      <c r="BC518" s="73"/>
    </row>
    <row r="519" spans="1:55" x14ac:dyDescent="0.25">
      <c r="A519" s="72"/>
      <c r="B519" s="79" t="s">
        <v>11</v>
      </c>
      <c r="C519" s="84">
        <v>288799.00336999277</v>
      </c>
      <c r="D519" s="84">
        <v>294303.27807292424</v>
      </c>
      <c r="E519" s="84">
        <v>282034.13617662422</v>
      </c>
      <c r="F519" s="84">
        <v>303115.02344691817</v>
      </c>
      <c r="G519" s="84">
        <v>310500.93241607398</v>
      </c>
      <c r="H519" s="84">
        <v>345074.03321298928</v>
      </c>
      <c r="I519" s="84">
        <v>357309.20943807974</v>
      </c>
      <c r="J519" s="84">
        <v>361631.2551612478</v>
      </c>
      <c r="K519" s="84">
        <v>386628.96648175793</v>
      </c>
      <c r="L519" s="84">
        <v>390492.96673400002</v>
      </c>
      <c r="M519" s="84">
        <v>385286.79400000005</v>
      </c>
      <c r="N519" s="84">
        <v>0</v>
      </c>
      <c r="O519" s="73"/>
      <c r="P519" s="79" t="s">
        <v>11</v>
      </c>
      <c r="Q519" s="84">
        <v>282018.5703769906</v>
      </c>
      <c r="R519" s="84">
        <v>266511.47418518836</v>
      </c>
      <c r="S519" s="84">
        <v>272166.00643066794</v>
      </c>
      <c r="T519" s="84">
        <v>268495.55353000702</v>
      </c>
      <c r="U519" s="84">
        <v>273920.7215196758</v>
      </c>
      <c r="V519" s="84">
        <v>318215.01615466434</v>
      </c>
      <c r="W519" s="84">
        <v>337156.04415945522</v>
      </c>
      <c r="X519" s="84">
        <v>359150.37078916939</v>
      </c>
      <c r="Y519" s="84">
        <v>356641.05085603794</v>
      </c>
      <c r="Z519" s="84">
        <v>343914.31424999994</v>
      </c>
      <c r="AA519" s="84">
        <v>367026.78600000002</v>
      </c>
      <c r="AB519" s="84">
        <v>388147</v>
      </c>
      <c r="AC519" s="73"/>
      <c r="AD519" s="79" t="s">
        <v>11</v>
      </c>
      <c r="AE519" s="84">
        <v>9046</v>
      </c>
      <c r="AF519" s="84">
        <v>8820</v>
      </c>
      <c r="AG519" s="84">
        <v>8797</v>
      </c>
      <c r="AH519" s="84">
        <v>8826</v>
      </c>
      <c r="AI519" s="84">
        <v>8758</v>
      </c>
      <c r="AJ519" s="84">
        <v>8644</v>
      </c>
      <c r="AK519" s="84">
        <v>8623</v>
      </c>
      <c r="AL519" s="84">
        <v>8885</v>
      </c>
      <c r="AM519" s="84">
        <v>8591</v>
      </c>
      <c r="AN519" s="84">
        <v>8836</v>
      </c>
      <c r="AO519" s="84">
        <v>8924</v>
      </c>
      <c r="AP519" s="84">
        <v>0</v>
      </c>
      <c r="AQ519" s="73"/>
      <c r="AR519" s="73"/>
      <c r="AS519" s="73"/>
      <c r="AT519" s="73"/>
      <c r="AU519" s="73"/>
      <c r="AV519" s="73"/>
      <c r="AW519" s="73"/>
      <c r="AX519" s="73"/>
      <c r="AY519" s="73"/>
      <c r="AZ519" s="73"/>
      <c r="BA519" s="73"/>
      <c r="BB519" s="73"/>
      <c r="BC519" s="73"/>
    </row>
    <row r="520" spans="1:55" x14ac:dyDescent="0.25">
      <c r="A520" s="72"/>
      <c r="B520" s="74" t="s">
        <v>0</v>
      </c>
      <c r="C520" s="83">
        <v>215679.42768017374</v>
      </c>
      <c r="D520" s="83">
        <v>201887.06841740271</v>
      </c>
      <c r="E520" s="83">
        <v>212327.36675502392</v>
      </c>
      <c r="F520" s="83">
        <v>229703.95610032149</v>
      </c>
      <c r="G520" s="83">
        <v>205804.75951133229</v>
      </c>
      <c r="H520" s="83">
        <v>189182.68490842447</v>
      </c>
      <c r="I520" s="83">
        <v>182330.24002964507</v>
      </c>
      <c r="J520" s="83">
        <v>174943.30358185756</v>
      </c>
      <c r="K520" s="83">
        <v>156456.81939427799</v>
      </c>
      <c r="L520" s="83">
        <v>136203.44511799997</v>
      </c>
      <c r="M520" s="83">
        <v>135426.65600000002</v>
      </c>
      <c r="N520" s="83">
        <v>0</v>
      </c>
      <c r="O520" s="73"/>
      <c r="P520" s="74" t="s">
        <v>0</v>
      </c>
      <c r="Q520" s="83">
        <v>183208.09789032734</v>
      </c>
      <c r="R520" s="83">
        <v>178252.29513905058</v>
      </c>
      <c r="S520" s="83">
        <v>182636.07492841416</v>
      </c>
      <c r="T520" s="83">
        <v>220688.48289644351</v>
      </c>
      <c r="U520" s="83">
        <v>211640.20453677012</v>
      </c>
      <c r="V520" s="83">
        <v>207447.87234967845</v>
      </c>
      <c r="W520" s="83">
        <v>206913.04494449738</v>
      </c>
      <c r="X520" s="83">
        <v>173348.85007994741</v>
      </c>
      <c r="Y520" s="83">
        <v>166543.26253814599</v>
      </c>
      <c r="Z520" s="83">
        <v>140609.18679599997</v>
      </c>
      <c r="AA520" s="83">
        <v>119180.834</v>
      </c>
      <c r="AB520" s="83">
        <v>115066</v>
      </c>
      <c r="AC520" s="73"/>
      <c r="AD520" s="74" t="s">
        <v>0</v>
      </c>
      <c r="AE520" s="83">
        <v>1863</v>
      </c>
      <c r="AF520" s="83">
        <v>1981</v>
      </c>
      <c r="AG520" s="83">
        <v>2107</v>
      </c>
      <c r="AH520" s="83">
        <v>2010</v>
      </c>
      <c r="AI520" s="83">
        <v>1802</v>
      </c>
      <c r="AJ520" s="83">
        <v>1641</v>
      </c>
      <c r="AK520" s="83">
        <v>1583</v>
      </c>
      <c r="AL520" s="83">
        <v>1530</v>
      </c>
      <c r="AM520" s="83">
        <v>1352</v>
      </c>
      <c r="AN520" s="83">
        <v>1225</v>
      </c>
      <c r="AO520" s="83">
        <v>1187</v>
      </c>
      <c r="AP520" s="83">
        <v>0</v>
      </c>
      <c r="AQ520" s="73"/>
      <c r="AR520" s="73"/>
      <c r="AS520" s="73"/>
      <c r="AT520" s="73"/>
      <c r="AU520" s="73"/>
      <c r="AV520" s="73"/>
      <c r="AW520" s="73"/>
      <c r="AX520" s="73"/>
      <c r="AY520" s="73"/>
      <c r="AZ520" s="73"/>
      <c r="BA520" s="73"/>
      <c r="BB520" s="73"/>
      <c r="BC520" s="73"/>
    </row>
    <row r="521" spans="1:55" x14ac:dyDescent="0.25">
      <c r="A521" s="72"/>
      <c r="B521" s="74" t="s">
        <v>158</v>
      </c>
      <c r="C521" s="83">
        <v>175855.00545257595</v>
      </c>
      <c r="D521" s="83">
        <v>153505.17091564089</v>
      </c>
      <c r="E521" s="83">
        <v>136037.84794863535</v>
      </c>
      <c r="F521" s="83">
        <v>112639.10063043216</v>
      </c>
      <c r="G521" s="83">
        <v>109330.29805226532</v>
      </c>
      <c r="H521" s="83">
        <v>101072.41327593839</v>
      </c>
      <c r="I521" s="83">
        <v>105453.12752723403</v>
      </c>
      <c r="J521" s="83">
        <v>137721.06148554067</v>
      </c>
      <c r="K521" s="83">
        <v>116560.09323748399</v>
      </c>
      <c r="L521" s="83">
        <v>81216.749795999989</v>
      </c>
      <c r="M521" s="83">
        <v>88466.842000000004</v>
      </c>
      <c r="N521" s="83">
        <v>0</v>
      </c>
      <c r="O521" s="73"/>
      <c r="P521" s="74" t="s">
        <v>158</v>
      </c>
      <c r="Q521" s="83">
        <v>183795.39919588016</v>
      </c>
      <c r="R521" s="83">
        <v>158303.59593992142</v>
      </c>
      <c r="S521" s="83">
        <v>138031.49557268352</v>
      </c>
      <c r="T521" s="83">
        <v>125184.83095927858</v>
      </c>
      <c r="U521" s="83">
        <v>88287.616972637406</v>
      </c>
      <c r="V521" s="83">
        <v>83051.011286172041</v>
      </c>
      <c r="W521" s="83">
        <v>94231.960719047071</v>
      </c>
      <c r="X521" s="83">
        <v>84250.204919722513</v>
      </c>
      <c r="Y521" s="83">
        <v>92919.509421725976</v>
      </c>
      <c r="Z521" s="83">
        <v>94468.219117999994</v>
      </c>
      <c r="AA521" s="83">
        <v>62939.925999999999</v>
      </c>
      <c r="AB521" s="83">
        <v>68506</v>
      </c>
      <c r="AC521" s="73"/>
      <c r="AD521" s="74" t="s">
        <v>158</v>
      </c>
      <c r="AE521" s="83">
        <v>1200</v>
      </c>
      <c r="AF521" s="83">
        <v>984</v>
      </c>
      <c r="AG521" s="83">
        <v>827</v>
      </c>
      <c r="AH521" s="83">
        <v>726</v>
      </c>
      <c r="AI521" s="83">
        <v>700</v>
      </c>
      <c r="AJ521" s="83">
        <v>661</v>
      </c>
      <c r="AK521" s="83">
        <v>684</v>
      </c>
      <c r="AL521" s="83">
        <v>917</v>
      </c>
      <c r="AM521" s="83">
        <v>729</v>
      </c>
      <c r="AN521" s="83">
        <v>502</v>
      </c>
      <c r="AO521" s="83">
        <v>569</v>
      </c>
      <c r="AP521" s="83">
        <v>0</v>
      </c>
      <c r="AQ521" s="73"/>
      <c r="AR521" s="73"/>
      <c r="AS521" s="73"/>
      <c r="AT521" s="73"/>
      <c r="AU521" s="73"/>
      <c r="AV521" s="73"/>
      <c r="AW521" s="73"/>
      <c r="AX521" s="73"/>
      <c r="AY521" s="73"/>
      <c r="AZ521" s="73"/>
      <c r="BA521" s="73"/>
      <c r="BB521" s="73"/>
      <c r="BC521" s="73"/>
    </row>
    <row r="522" spans="1:55" x14ac:dyDescent="0.25">
      <c r="A522" s="72"/>
      <c r="B522" s="74" t="s">
        <v>159</v>
      </c>
      <c r="C522" s="83">
        <v>10695.816744723785</v>
      </c>
      <c r="D522" s="83">
        <v>8745.2777062890436</v>
      </c>
      <c r="E522" s="83">
        <v>8410.2597068325395</v>
      </c>
      <c r="F522" s="83">
        <v>15088.365284414289</v>
      </c>
      <c r="G522" s="83">
        <v>14631.754535971708</v>
      </c>
      <c r="H522" s="83">
        <v>17463.247843741865</v>
      </c>
      <c r="I522" s="83">
        <v>15357.928731156226</v>
      </c>
      <c r="J522" s="83">
        <v>13300.951310093767</v>
      </c>
      <c r="K522" s="83">
        <v>10048.930666631997</v>
      </c>
      <c r="L522" s="83">
        <v>6263.4943020000001</v>
      </c>
      <c r="M522" s="83">
        <v>4128.4040000000005</v>
      </c>
      <c r="N522" s="83">
        <v>0</v>
      </c>
      <c r="O522" s="73"/>
      <c r="P522" s="74" t="s">
        <v>159</v>
      </c>
      <c r="Q522" s="83">
        <v>13212.589929461237</v>
      </c>
      <c r="R522" s="83">
        <v>13317.727519163765</v>
      </c>
      <c r="S522" s="83">
        <v>9058.4994654210968</v>
      </c>
      <c r="T522" s="83">
        <v>13821.84908115345</v>
      </c>
      <c r="U522" s="83">
        <v>18727.149825022116</v>
      </c>
      <c r="V522" s="83">
        <v>18803.980615338241</v>
      </c>
      <c r="W522" s="83">
        <v>18730.681721862347</v>
      </c>
      <c r="X522" s="83">
        <v>15979.319015272935</v>
      </c>
      <c r="Y522" s="83">
        <v>14869.283991458</v>
      </c>
      <c r="Z522" s="83">
        <v>12892.974431999999</v>
      </c>
      <c r="AA522" s="83">
        <v>7126.2380000000012</v>
      </c>
      <c r="AB522" s="83">
        <v>3628</v>
      </c>
      <c r="AC522" s="73"/>
      <c r="AD522" s="74" t="s">
        <v>159</v>
      </c>
      <c r="AE522" s="83">
        <v>0</v>
      </c>
      <c r="AF522" s="83">
        <v>0</v>
      </c>
      <c r="AG522" s="83">
        <v>0</v>
      </c>
      <c r="AH522" s="83">
        <v>0</v>
      </c>
      <c r="AI522" s="83">
        <v>0</v>
      </c>
      <c r="AJ522" s="83">
        <v>0</v>
      </c>
      <c r="AK522" s="83">
        <v>0</v>
      </c>
      <c r="AL522" s="83">
        <v>0</v>
      </c>
      <c r="AM522" s="83">
        <v>0</v>
      </c>
      <c r="AN522" s="83">
        <v>0</v>
      </c>
      <c r="AO522" s="83">
        <v>0</v>
      </c>
      <c r="AP522" s="83">
        <v>0</v>
      </c>
      <c r="AQ522" s="73"/>
      <c r="AR522" s="73"/>
      <c r="AS522" s="73"/>
      <c r="AT522" s="73"/>
      <c r="AU522" s="73"/>
      <c r="AV522" s="73"/>
      <c r="AW522" s="73"/>
      <c r="AX522" s="73"/>
      <c r="AY522" s="73"/>
      <c r="AZ522" s="73"/>
      <c r="BA522" s="73"/>
      <c r="BB522" s="73"/>
      <c r="BC522" s="73"/>
    </row>
    <row r="523" spans="1:55" x14ac:dyDescent="0.25">
      <c r="A523" s="72"/>
      <c r="B523" s="74" t="s">
        <v>1</v>
      </c>
      <c r="C523" s="83">
        <v>42738.778247992945</v>
      </c>
      <c r="D523" s="83">
        <v>43955.695982451231</v>
      </c>
      <c r="E523" s="83">
        <v>36936.521310158518</v>
      </c>
      <c r="F523" s="83">
        <v>27727.120307145673</v>
      </c>
      <c r="G523" s="83">
        <v>26417.611317331841</v>
      </c>
      <c r="H523" s="83">
        <v>31742.807694982675</v>
      </c>
      <c r="I523" s="83">
        <v>30835.455388554183</v>
      </c>
      <c r="J523" s="83">
        <v>35656.962268614792</v>
      </c>
      <c r="K523" s="83">
        <v>32412.986948211994</v>
      </c>
      <c r="L523" s="83">
        <v>30388.595197999999</v>
      </c>
      <c r="M523" s="83">
        <v>34551.678</v>
      </c>
      <c r="N523" s="83">
        <v>0</v>
      </c>
      <c r="O523" s="73"/>
      <c r="P523" s="74" t="s">
        <v>1</v>
      </c>
      <c r="Q523" s="83">
        <v>39506.431045537422</v>
      </c>
      <c r="R523" s="83">
        <v>38377.897140569563</v>
      </c>
      <c r="S523" s="83">
        <v>27262.705265776756</v>
      </c>
      <c r="T523" s="83">
        <v>28327.759749984813</v>
      </c>
      <c r="U523" s="83">
        <v>20375.732690281475</v>
      </c>
      <c r="V523" s="83">
        <v>21124.971605890165</v>
      </c>
      <c r="W523" s="83">
        <v>21038.487212553664</v>
      </c>
      <c r="X523" s="83">
        <v>23211.024025695944</v>
      </c>
      <c r="Y523" s="83">
        <v>27951.208773435999</v>
      </c>
      <c r="Z523" s="83">
        <v>27064.758993999996</v>
      </c>
      <c r="AA523" s="83">
        <v>31947.72</v>
      </c>
      <c r="AB523" s="83">
        <v>32002</v>
      </c>
      <c r="AC523" s="73"/>
      <c r="AD523" s="74" t="s">
        <v>1</v>
      </c>
      <c r="AE523" s="83">
        <v>223</v>
      </c>
      <c r="AF523" s="83">
        <v>242</v>
      </c>
      <c r="AG523" s="83">
        <v>209</v>
      </c>
      <c r="AH523" s="83">
        <v>158</v>
      </c>
      <c r="AI523" s="83">
        <v>154</v>
      </c>
      <c r="AJ523" s="83">
        <v>188</v>
      </c>
      <c r="AK523" s="83">
        <v>182</v>
      </c>
      <c r="AL523" s="83">
        <v>209</v>
      </c>
      <c r="AM523" s="83">
        <v>191</v>
      </c>
      <c r="AN523" s="83">
        <v>185</v>
      </c>
      <c r="AO523" s="83">
        <v>208</v>
      </c>
      <c r="AP523" s="83">
        <v>0</v>
      </c>
      <c r="AQ523" s="73"/>
      <c r="AR523" s="73"/>
      <c r="AS523" s="73"/>
      <c r="AT523" s="73"/>
      <c r="AU523" s="73"/>
      <c r="AV523" s="73"/>
      <c r="AW523" s="73"/>
      <c r="AX523" s="73"/>
      <c r="AY523" s="73"/>
      <c r="AZ523" s="73"/>
      <c r="BA523" s="73"/>
      <c r="BB523" s="73"/>
      <c r="BC523" s="73"/>
    </row>
    <row r="524" spans="1:55" x14ac:dyDescent="0.25">
      <c r="A524" s="72"/>
      <c r="B524" s="74" t="s">
        <v>2</v>
      </c>
      <c r="C524" s="83">
        <v>445101.30544913362</v>
      </c>
      <c r="D524" s="83">
        <v>437972.29477019748</v>
      </c>
      <c r="E524" s="83">
        <v>431304.60723333829</v>
      </c>
      <c r="F524" s="83">
        <v>434695.3921346853</v>
      </c>
      <c r="G524" s="83">
        <v>429061.49226893869</v>
      </c>
      <c r="H524" s="83">
        <v>441195.27036734927</v>
      </c>
      <c r="I524" s="83">
        <v>449113.0807100244</v>
      </c>
      <c r="J524" s="83">
        <v>465719.55854245648</v>
      </c>
      <c r="K524" s="83">
        <v>482196.41547308397</v>
      </c>
      <c r="L524" s="83">
        <v>491399.11199599993</v>
      </c>
      <c r="M524" s="83">
        <v>501682.36199999996</v>
      </c>
      <c r="N524" s="83">
        <v>0</v>
      </c>
      <c r="O524" s="73"/>
      <c r="P524" s="74" t="s">
        <v>2</v>
      </c>
      <c r="Q524" s="83">
        <v>460126.10722724389</v>
      </c>
      <c r="R524" s="83">
        <v>437507.01538898493</v>
      </c>
      <c r="S524" s="83">
        <v>427269.84418466937</v>
      </c>
      <c r="T524" s="83">
        <v>445775.53341535706</v>
      </c>
      <c r="U524" s="83">
        <v>401747.4702764168</v>
      </c>
      <c r="V524" s="83">
        <v>419892.38712741382</v>
      </c>
      <c r="W524" s="83">
        <v>444145.0788981666</v>
      </c>
      <c r="X524" s="83">
        <v>445271.05705138604</v>
      </c>
      <c r="Y524" s="83">
        <v>454139.28911686398</v>
      </c>
      <c r="Z524" s="83">
        <v>474574.46524799999</v>
      </c>
      <c r="AA524" s="83">
        <v>486351.41600000003</v>
      </c>
      <c r="AB524" s="83">
        <v>490195</v>
      </c>
      <c r="AC524" s="73"/>
      <c r="AD524" s="74" t="s">
        <v>2</v>
      </c>
      <c r="AE524" s="83">
        <v>4053</v>
      </c>
      <c r="AF524" s="83">
        <v>3883</v>
      </c>
      <c r="AG524" s="83">
        <v>3741</v>
      </c>
      <c r="AH524" s="83">
        <v>3637</v>
      </c>
      <c r="AI524" s="83">
        <v>3578</v>
      </c>
      <c r="AJ524" s="83">
        <v>3535</v>
      </c>
      <c r="AK524" s="83">
        <v>3502</v>
      </c>
      <c r="AL524" s="83">
        <v>3517</v>
      </c>
      <c r="AM524" s="83">
        <v>3605</v>
      </c>
      <c r="AN524" s="83">
        <v>3696</v>
      </c>
      <c r="AO524" s="83">
        <v>3661</v>
      </c>
      <c r="AP524" s="83">
        <v>0</v>
      </c>
      <c r="AQ524" s="73"/>
      <c r="AR524" s="73"/>
      <c r="AS524" s="73"/>
      <c r="AT524" s="73"/>
      <c r="AU524" s="73"/>
      <c r="AV524" s="73"/>
      <c r="AW524" s="73"/>
      <c r="AX524" s="73"/>
      <c r="AY524" s="73"/>
      <c r="AZ524" s="73"/>
      <c r="BA524" s="73"/>
      <c r="BB524" s="73"/>
      <c r="BC524" s="73"/>
    </row>
    <row r="525" spans="1:55" x14ac:dyDescent="0.25">
      <c r="A525" s="72"/>
      <c r="B525" s="74" t="s">
        <v>156</v>
      </c>
      <c r="C525" s="83">
        <v>0</v>
      </c>
      <c r="D525" s="83">
        <v>0</v>
      </c>
      <c r="E525" s="83">
        <v>0</v>
      </c>
      <c r="F525" s="83">
        <v>0</v>
      </c>
      <c r="G525" s="83">
        <v>0</v>
      </c>
      <c r="H525" s="83">
        <v>0</v>
      </c>
      <c r="I525" s="83">
        <v>0</v>
      </c>
      <c r="J525" s="83">
        <v>14525.123562440005</v>
      </c>
      <c r="K525" s="83">
        <v>40980.174764021991</v>
      </c>
      <c r="L525" s="83">
        <v>59509.081605999992</v>
      </c>
      <c r="M525" s="83">
        <v>74364.414000000004</v>
      </c>
      <c r="N525" s="83">
        <v>0</v>
      </c>
      <c r="O525" s="73"/>
      <c r="P525" s="74" t="s">
        <v>156</v>
      </c>
      <c r="Q525" s="83">
        <v>0</v>
      </c>
      <c r="R525" s="83">
        <v>0</v>
      </c>
      <c r="S525" s="83">
        <v>0</v>
      </c>
      <c r="T525" s="83">
        <v>0</v>
      </c>
      <c r="U525" s="83">
        <v>0</v>
      </c>
      <c r="V525" s="83">
        <v>0</v>
      </c>
      <c r="W525" s="83">
        <v>0</v>
      </c>
      <c r="X525" s="83">
        <v>0</v>
      </c>
      <c r="Y525" s="83">
        <v>23459.641278501997</v>
      </c>
      <c r="Z525" s="83">
        <v>59838.682878</v>
      </c>
      <c r="AA525" s="83">
        <v>64610.252</v>
      </c>
      <c r="AB525" s="83">
        <v>87519</v>
      </c>
      <c r="AC525" s="73"/>
      <c r="AD525" s="74" t="s">
        <v>156</v>
      </c>
      <c r="AE525" s="83">
        <v>0</v>
      </c>
      <c r="AF525" s="83">
        <v>0</v>
      </c>
      <c r="AG525" s="83">
        <v>0</v>
      </c>
      <c r="AH525" s="83">
        <v>0</v>
      </c>
      <c r="AI525" s="83">
        <v>0</v>
      </c>
      <c r="AJ525" s="83">
        <v>0</v>
      </c>
      <c r="AK525" s="83">
        <v>0</v>
      </c>
      <c r="AL525" s="83">
        <v>93</v>
      </c>
      <c r="AM525" s="83">
        <v>245</v>
      </c>
      <c r="AN525" s="83">
        <v>368</v>
      </c>
      <c r="AO525" s="83">
        <v>458</v>
      </c>
      <c r="AP525" s="83">
        <v>0</v>
      </c>
      <c r="AQ525" s="73"/>
      <c r="AR525" s="73"/>
      <c r="AS525" s="73"/>
      <c r="AT525" s="73"/>
      <c r="AU525" s="73"/>
      <c r="AV525" s="73"/>
      <c r="AW525" s="73"/>
      <c r="AX525" s="73"/>
      <c r="AY525" s="73"/>
      <c r="AZ525" s="73"/>
      <c r="BA525" s="73"/>
      <c r="BB525" s="73"/>
      <c r="BC525" s="73"/>
    </row>
    <row r="526" spans="1:55" x14ac:dyDescent="0.25">
      <c r="A526" s="72"/>
      <c r="B526" s="74" t="s">
        <v>3</v>
      </c>
      <c r="C526" s="83">
        <v>1562.7996385560762</v>
      </c>
      <c r="D526" s="83">
        <v>5300.1122085320776</v>
      </c>
      <c r="E526" s="83">
        <v>10016.557906977581</v>
      </c>
      <c r="F526" s="83">
        <v>15559.010219540649</v>
      </c>
      <c r="G526" s="83">
        <v>21493.831261753869</v>
      </c>
      <c r="H526" s="83">
        <v>31667.108038928101</v>
      </c>
      <c r="I526" s="83">
        <v>31886.682285176059</v>
      </c>
      <c r="J526" s="83">
        <v>29655.039832501116</v>
      </c>
      <c r="K526" s="83">
        <v>26534.561103699987</v>
      </c>
      <c r="L526" s="83">
        <v>16816.085675999999</v>
      </c>
      <c r="M526" s="83">
        <v>16053.051999999996</v>
      </c>
      <c r="N526" s="83">
        <v>0</v>
      </c>
      <c r="O526" s="73"/>
      <c r="P526" s="74" t="s">
        <v>3</v>
      </c>
      <c r="Q526" s="83">
        <v>0</v>
      </c>
      <c r="R526" s="83">
        <v>3527.3607412284382</v>
      </c>
      <c r="S526" s="83">
        <v>10019.11386546995</v>
      </c>
      <c r="T526" s="83">
        <v>12137.621994383371</v>
      </c>
      <c r="U526" s="83">
        <v>16109.477521551267</v>
      </c>
      <c r="V526" s="83">
        <v>21623.821873899571</v>
      </c>
      <c r="W526" s="83">
        <v>28854.428935337888</v>
      </c>
      <c r="X526" s="83">
        <v>31068.840967199794</v>
      </c>
      <c r="Y526" s="83">
        <v>29614.997469668</v>
      </c>
      <c r="Z526" s="83">
        <v>25285.126151999997</v>
      </c>
      <c r="AA526" s="83">
        <v>18029.725999999999</v>
      </c>
      <c r="AB526" s="83">
        <v>15126</v>
      </c>
      <c r="AC526" s="73"/>
      <c r="AD526" s="74" t="s">
        <v>3</v>
      </c>
      <c r="AE526" s="83">
        <v>11</v>
      </c>
      <c r="AF526" s="83">
        <v>42</v>
      </c>
      <c r="AG526" s="83">
        <v>79</v>
      </c>
      <c r="AH526" s="83">
        <v>109</v>
      </c>
      <c r="AI526" s="83">
        <v>158</v>
      </c>
      <c r="AJ526" s="83">
        <v>223</v>
      </c>
      <c r="AK526" s="83">
        <v>223</v>
      </c>
      <c r="AL526" s="83">
        <v>208</v>
      </c>
      <c r="AM526" s="83">
        <v>184</v>
      </c>
      <c r="AN526" s="83">
        <v>126</v>
      </c>
      <c r="AO526" s="83">
        <v>116</v>
      </c>
      <c r="AP526" s="83">
        <v>0</v>
      </c>
      <c r="AQ526" s="73"/>
      <c r="AR526" s="73"/>
      <c r="AS526" s="73"/>
      <c r="AT526" s="73"/>
      <c r="AU526" s="73"/>
      <c r="AV526" s="73"/>
      <c r="AW526" s="73"/>
      <c r="AX526" s="73"/>
      <c r="AY526" s="73"/>
      <c r="AZ526" s="73"/>
      <c r="BA526" s="73"/>
      <c r="BB526" s="73"/>
      <c r="BC526" s="73"/>
    </row>
    <row r="527" spans="1:55" x14ac:dyDescent="0.25">
      <c r="A527" s="72"/>
      <c r="B527" s="74" t="s">
        <v>4</v>
      </c>
      <c r="C527" s="83">
        <v>0</v>
      </c>
      <c r="D527" s="83">
        <v>2304.4288079569437</v>
      </c>
      <c r="E527" s="83">
        <v>30071.460224272465</v>
      </c>
      <c r="F527" s="83">
        <v>36314.799951015913</v>
      </c>
      <c r="G527" s="83">
        <v>36388.8548987834</v>
      </c>
      <c r="H527" s="83">
        <v>33736.929663768999</v>
      </c>
      <c r="I527" s="83">
        <v>39264.936759725722</v>
      </c>
      <c r="J527" s="83">
        <v>34081.583861379127</v>
      </c>
      <c r="K527" s="83">
        <v>26175.985953649997</v>
      </c>
      <c r="L527" s="83">
        <v>30396.086135999998</v>
      </c>
      <c r="M527" s="83">
        <v>40879.744000000006</v>
      </c>
      <c r="N527" s="83">
        <v>0</v>
      </c>
      <c r="O527" s="73"/>
      <c r="P527" s="74" t="s">
        <v>4</v>
      </c>
      <c r="Q527" s="83">
        <v>0</v>
      </c>
      <c r="R527" s="83">
        <v>0</v>
      </c>
      <c r="S527" s="83">
        <v>15236.190285323497</v>
      </c>
      <c r="T527" s="83">
        <v>20142.546943012992</v>
      </c>
      <c r="U527" s="83">
        <v>39013.300344675197</v>
      </c>
      <c r="V527" s="83">
        <v>30140.323885323556</v>
      </c>
      <c r="W527" s="83">
        <v>30021.823607353264</v>
      </c>
      <c r="X527" s="83">
        <v>28949.261329544388</v>
      </c>
      <c r="Y527" s="83">
        <v>29823.522710773992</v>
      </c>
      <c r="Z527" s="83">
        <v>33944.650480000004</v>
      </c>
      <c r="AA527" s="83">
        <v>32229.059999999998</v>
      </c>
      <c r="AB527" s="83">
        <v>33719</v>
      </c>
      <c r="AC527" s="73"/>
      <c r="AD527" s="74" t="s">
        <v>4</v>
      </c>
      <c r="AE527" s="83">
        <v>0</v>
      </c>
      <c r="AF527" s="83">
        <v>18</v>
      </c>
      <c r="AG527" s="83">
        <v>200</v>
      </c>
      <c r="AH527" s="83">
        <v>266</v>
      </c>
      <c r="AI527" s="83">
        <v>268</v>
      </c>
      <c r="AJ527" s="83">
        <v>255</v>
      </c>
      <c r="AK527" s="83">
        <v>292</v>
      </c>
      <c r="AL527" s="83">
        <v>250</v>
      </c>
      <c r="AM527" s="83">
        <v>190</v>
      </c>
      <c r="AN527" s="83">
        <v>232</v>
      </c>
      <c r="AO527" s="83">
        <v>313</v>
      </c>
      <c r="AP527" s="83">
        <v>0</v>
      </c>
      <c r="AQ527" s="73"/>
      <c r="AR527" s="73"/>
      <c r="AS527" s="73"/>
      <c r="AT527" s="73"/>
      <c r="AU527" s="73"/>
      <c r="AV527" s="73"/>
      <c r="AW527" s="73"/>
      <c r="AX527" s="73"/>
      <c r="AY527" s="73"/>
      <c r="AZ527" s="73"/>
      <c r="BA527" s="73"/>
      <c r="BB527" s="73"/>
      <c r="BC527" s="73"/>
    </row>
    <row r="528" spans="1:55" x14ac:dyDescent="0.25">
      <c r="A528" s="72"/>
      <c r="B528" s="74" t="s">
        <v>6</v>
      </c>
      <c r="C528" s="83">
        <v>6197.1362989507425</v>
      </c>
      <c r="D528" s="83">
        <v>9512.9269771487398</v>
      </c>
      <c r="E528" s="83">
        <v>18695.923529363878</v>
      </c>
      <c r="F528" s="83">
        <v>32049.707760287816</v>
      </c>
      <c r="G528" s="83">
        <v>32162.414028110252</v>
      </c>
      <c r="H528" s="83">
        <v>26947.217041608339</v>
      </c>
      <c r="I528" s="83">
        <v>20885.045131276031</v>
      </c>
      <c r="J528" s="83">
        <v>17567.040130827401</v>
      </c>
      <c r="K528" s="83">
        <v>14680.618297124</v>
      </c>
      <c r="L528" s="83">
        <v>14062.630894000004</v>
      </c>
      <c r="M528" s="83">
        <v>14840.163999999999</v>
      </c>
      <c r="N528" s="83">
        <v>0</v>
      </c>
      <c r="O528" s="73"/>
      <c r="P528" s="74" t="s">
        <v>6</v>
      </c>
      <c r="Q528" s="83">
        <v>4945.6952046553579</v>
      </c>
      <c r="R528" s="83">
        <v>5430.3163855026523</v>
      </c>
      <c r="S528" s="83">
        <v>12262.51514791537</v>
      </c>
      <c r="T528" s="83">
        <v>35312.173798730648</v>
      </c>
      <c r="U528" s="83">
        <v>55064.764428968752</v>
      </c>
      <c r="V528" s="83">
        <v>26367.841409823523</v>
      </c>
      <c r="W528" s="83">
        <v>26264.379199017782</v>
      </c>
      <c r="X528" s="83">
        <v>16749.05518860888</v>
      </c>
      <c r="Y528" s="83">
        <v>14223.848721367998</v>
      </c>
      <c r="Z528" s="83">
        <v>10764.477906</v>
      </c>
      <c r="AA528" s="83">
        <v>18203.739999999998</v>
      </c>
      <c r="AB528" s="83">
        <v>14112</v>
      </c>
      <c r="AC528" s="73"/>
      <c r="AD528" s="74" t="s">
        <v>6</v>
      </c>
      <c r="AE528" s="83">
        <v>0</v>
      </c>
      <c r="AF528" s="83">
        <v>0</v>
      </c>
      <c r="AG528" s="83">
        <v>9</v>
      </c>
      <c r="AH528" s="83">
        <v>237</v>
      </c>
      <c r="AI528" s="83">
        <v>386</v>
      </c>
      <c r="AJ528" s="83">
        <v>328</v>
      </c>
      <c r="AK528" s="83">
        <v>256</v>
      </c>
      <c r="AL528" s="83">
        <v>217</v>
      </c>
      <c r="AM528" s="83">
        <v>177</v>
      </c>
      <c r="AN528" s="83">
        <v>188</v>
      </c>
      <c r="AO528" s="83">
        <v>184</v>
      </c>
      <c r="AP528" s="83">
        <v>0</v>
      </c>
      <c r="AQ528" s="73"/>
      <c r="AR528" s="73"/>
      <c r="AS528" s="73"/>
      <c r="AT528" s="73"/>
      <c r="AU528" s="73"/>
      <c r="AV528" s="73"/>
      <c r="AW528" s="73"/>
      <c r="AX528" s="73"/>
      <c r="AY528" s="73"/>
      <c r="AZ528" s="73"/>
      <c r="BA528" s="73"/>
      <c r="BB528" s="73"/>
      <c r="BC528" s="73"/>
    </row>
    <row r="529" spans="1:55" x14ac:dyDescent="0.25">
      <c r="A529" s="72"/>
      <c r="B529" s="74" t="s">
        <v>7</v>
      </c>
      <c r="C529" s="83">
        <v>124334.05160920102</v>
      </c>
      <c r="D529" s="83">
        <v>117483.29058869056</v>
      </c>
      <c r="E529" s="83">
        <v>106383.13067092825</v>
      </c>
      <c r="F529" s="83">
        <v>108269.46068696368</v>
      </c>
      <c r="G529" s="83">
        <v>112776.59070982623</v>
      </c>
      <c r="H529" s="83">
        <v>107255.71467486621</v>
      </c>
      <c r="I529" s="83">
        <v>109676.78660502522</v>
      </c>
      <c r="J529" s="83">
        <v>120000.2985329246</v>
      </c>
      <c r="K529" s="83">
        <v>140231.56968155398</v>
      </c>
      <c r="L529" s="83">
        <v>143752.17035399997</v>
      </c>
      <c r="M529" s="83">
        <v>136455.11000000002</v>
      </c>
      <c r="N529" s="83">
        <v>0</v>
      </c>
      <c r="O529" s="73"/>
      <c r="P529" s="74" t="s">
        <v>7</v>
      </c>
      <c r="Q529" s="83">
        <v>125421.1784878154</v>
      </c>
      <c r="R529" s="83">
        <v>122485.35247742743</v>
      </c>
      <c r="S529" s="83">
        <v>85714.068041609746</v>
      </c>
      <c r="T529" s="83">
        <v>78845.930058945567</v>
      </c>
      <c r="U529" s="83">
        <v>88486.688462922728</v>
      </c>
      <c r="V529" s="83">
        <v>101139.85690191637</v>
      </c>
      <c r="W529" s="83">
        <v>100738.38518633746</v>
      </c>
      <c r="X529" s="83">
        <v>102840.56777661754</v>
      </c>
      <c r="Y529" s="83">
        <v>98442.670040649988</v>
      </c>
      <c r="Z529" s="83">
        <v>95045.021343999993</v>
      </c>
      <c r="AA529" s="83">
        <v>107225.96800000001</v>
      </c>
      <c r="AB529" s="83">
        <v>136653</v>
      </c>
      <c r="AC529" s="73"/>
      <c r="AD529" s="74" t="s">
        <v>7</v>
      </c>
      <c r="AE529" s="83">
        <v>948</v>
      </c>
      <c r="AF529" s="83">
        <v>891</v>
      </c>
      <c r="AG529" s="83">
        <v>799</v>
      </c>
      <c r="AH529" s="83">
        <v>835</v>
      </c>
      <c r="AI529" s="83">
        <v>806</v>
      </c>
      <c r="AJ529" s="83">
        <v>825</v>
      </c>
      <c r="AK529" s="83">
        <v>830</v>
      </c>
      <c r="AL529" s="83">
        <v>974</v>
      </c>
      <c r="AM529" s="83">
        <v>1091</v>
      </c>
      <c r="AN529" s="83">
        <v>1198</v>
      </c>
      <c r="AO529" s="83">
        <v>1119</v>
      </c>
      <c r="AP529" s="83">
        <v>0</v>
      </c>
      <c r="AQ529" s="73"/>
      <c r="AR529" s="73"/>
      <c r="AS529" s="73"/>
      <c r="AT529" s="73"/>
      <c r="AU529" s="73"/>
      <c r="AV529" s="73"/>
      <c r="AW529" s="73"/>
      <c r="AX529" s="73"/>
      <c r="AY529" s="73"/>
      <c r="AZ529" s="73"/>
      <c r="BA529" s="73"/>
      <c r="BB529" s="73"/>
      <c r="BC529" s="73"/>
    </row>
    <row r="530" spans="1:55" x14ac:dyDescent="0.25">
      <c r="A530" s="72"/>
      <c r="B530" s="79" t="s">
        <v>8</v>
      </c>
      <c r="C530" s="84">
        <v>47462.154942246721</v>
      </c>
      <c r="D530" s="84">
        <v>46383.541071896878</v>
      </c>
      <c r="E530" s="84">
        <v>52024.831139852038</v>
      </c>
      <c r="F530" s="84">
        <v>66175.006496909453</v>
      </c>
      <c r="G530" s="84">
        <v>80089.817664553135</v>
      </c>
      <c r="H530" s="84">
        <v>88572.60931677639</v>
      </c>
      <c r="I530" s="84">
        <v>103451.80601483236</v>
      </c>
      <c r="J530" s="84">
        <v>104913.02070978297</v>
      </c>
      <c r="K530" s="84">
        <v>113619.77700707399</v>
      </c>
      <c r="L530" s="84">
        <v>119701.978838</v>
      </c>
      <c r="M530" s="84">
        <v>117166.648</v>
      </c>
      <c r="N530" s="83">
        <v>0</v>
      </c>
      <c r="O530" s="73"/>
      <c r="P530" s="79" t="s">
        <v>8</v>
      </c>
      <c r="Q530" s="84">
        <v>48014.478469214002</v>
      </c>
      <c r="R530" s="84">
        <v>45977.933462784262</v>
      </c>
      <c r="S530" s="84">
        <v>48279.499962366688</v>
      </c>
      <c r="T530" s="84">
        <v>57575.803794183819</v>
      </c>
      <c r="U530" s="84">
        <v>65051.556789543181</v>
      </c>
      <c r="V530" s="84">
        <v>79518.767657690041</v>
      </c>
      <c r="W530" s="84">
        <v>92913.124887082187</v>
      </c>
      <c r="X530" s="84">
        <v>113943.39494157264</v>
      </c>
      <c r="Y530" s="84">
        <v>112528.60524276798</v>
      </c>
      <c r="Z530" s="84">
        <v>117789.64937999999</v>
      </c>
      <c r="AA530" s="84">
        <v>118852.60400000001</v>
      </c>
      <c r="AB530" s="84">
        <v>120275</v>
      </c>
      <c r="AC530" s="73"/>
      <c r="AD530" s="79" t="s">
        <v>8</v>
      </c>
      <c r="AE530" s="84">
        <v>562</v>
      </c>
      <c r="AF530" s="84">
        <v>585</v>
      </c>
      <c r="AG530" s="84">
        <v>640</v>
      </c>
      <c r="AH530" s="84">
        <v>734</v>
      </c>
      <c r="AI530" s="84">
        <v>827</v>
      </c>
      <c r="AJ530" s="84">
        <v>899</v>
      </c>
      <c r="AK530" s="84">
        <v>991</v>
      </c>
      <c r="AL530" s="84">
        <v>990</v>
      </c>
      <c r="AM530" s="84">
        <v>1017</v>
      </c>
      <c r="AN530" s="84">
        <v>1081</v>
      </c>
      <c r="AO530" s="84">
        <v>1085</v>
      </c>
      <c r="AP530" s="84">
        <v>0</v>
      </c>
      <c r="AQ530" s="73"/>
      <c r="AR530" s="73"/>
      <c r="AS530" s="73"/>
      <c r="AT530" s="73"/>
      <c r="AU530" s="73"/>
      <c r="AV530" s="73"/>
      <c r="AW530" s="73"/>
      <c r="AX530" s="73"/>
      <c r="AY530" s="73"/>
      <c r="AZ530" s="73"/>
      <c r="BA530" s="73"/>
      <c r="BB530" s="73"/>
      <c r="BC530" s="73"/>
    </row>
    <row r="531" spans="1:55" x14ac:dyDescent="0.25">
      <c r="A531" s="72"/>
      <c r="B531" s="79" t="s">
        <v>5</v>
      </c>
      <c r="C531" s="84">
        <v>37648.979601329462</v>
      </c>
      <c r="D531" s="84">
        <v>31418.082778577507</v>
      </c>
      <c r="E531" s="84">
        <v>26441.512315871198</v>
      </c>
      <c r="F531" s="84">
        <v>32165.058380705163</v>
      </c>
      <c r="G531" s="84">
        <v>31913.044593238046</v>
      </c>
      <c r="H531" s="84">
        <v>39935.347737484939</v>
      </c>
      <c r="I531" s="84">
        <v>46430.979235131359</v>
      </c>
      <c r="J531" s="84">
        <v>42898.765858571351</v>
      </c>
      <c r="K531" s="84">
        <v>46089.594825195985</v>
      </c>
      <c r="L531" s="84">
        <v>64807.315039999994</v>
      </c>
      <c r="M531" s="82">
        <v>39941.94400000001</v>
      </c>
      <c r="N531" s="82">
        <v>0</v>
      </c>
      <c r="O531" s="73"/>
      <c r="P531" s="79" t="s">
        <v>5</v>
      </c>
      <c r="Q531" s="84">
        <v>38184.596389687897</v>
      </c>
      <c r="R531" s="84">
        <v>33166.27440586489</v>
      </c>
      <c r="S531" s="84">
        <v>40738.935560640137</v>
      </c>
      <c r="T531" s="84">
        <v>26083.524006027284</v>
      </c>
      <c r="U531" s="84">
        <v>36539.041969856655</v>
      </c>
      <c r="V531" s="84">
        <v>50228.059036518171</v>
      </c>
      <c r="W531" s="84">
        <v>43262.205881533511</v>
      </c>
      <c r="X531" s="84">
        <v>60750.810345123748</v>
      </c>
      <c r="Y531" s="84">
        <v>66254.757955853987</v>
      </c>
      <c r="Z531" s="84">
        <v>87614.010848000005</v>
      </c>
      <c r="AA531" s="84">
        <v>61003.890000000014</v>
      </c>
      <c r="AB531" s="84">
        <v>45524</v>
      </c>
      <c r="AC531" s="73"/>
      <c r="AD531" s="79" t="s">
        <v>5</v>
      </c>
      <c r="AE531" s="84">
        <v>9046</v>
      </c>
      <c r="AF531" s="84">
        <v>8820</v>
      </c>
      <c r="AG531" s="84">
        <v>8797</v>
      </c>
      <c r="AH531" s="84">
        <v>8826</v>
      </c>
      <c r="AI531" s="84">
        <v>8758</v>
      </c>
      <c r="AJ531" s="84">
        <v>8644</v>
      </c>
      <c r="AK531" s="84">
        <v>8623</v>
      </c>
      <c r="AL531" s="84">
        <v>8885</v>
      </c>
      <c r="AM531" s="84">
        <v>8591</v>
      </c>
      <c r="AN531" s="84">
        <v>8836</v>
      </c>
      <c r="AO531" s="84">
        <v>8924</v>
      </c>
      <c r="AP531" s="84">
        <v>0</v>
      </c>
      <c r="AQ531" s="73"/>
      <c r="AR531" s="73"/>
      <c r="AS531" s="73"/>
      <c r="AT531" s="73"/>
      <c r="AU531" s="73"/>
      <c r="AV531" s="73"/>
      <c r="AW531" s="73"/>
      <c r="AX531" s="73"/>
      <c r="AY531" s="73"/>
      <c r="AZ531" s="73"/>
      <c r="BA531" s="73"/>
      <c r="BB531" s="73"/>
      <c r="BC531" s="73"/>
    </row>
    <row r="532" spans="1:55" x14ac:dyDescent="0.25">
      <c r="A532" s="72"/>
      <c r="B532" s="74" t="s">
        <v>157</v>
      </c>
      <c r="C532" s="83">
        <v>50938.658302199314</v>
      </c>
      <c r="D532" s="83">
        <v>53509.597165054198</v>
      </c>
      <c r="E532" s="83">
        <v>57029.519580220614</v>
      </c>
      <c r="F532" s="83">
        <v>60335.216294469414</v>
      </c>
      <c r="G532" s="83">
        <v>60921.76571637248</v>
      </c>
      <c r="H532" s="83">
        <v>56920.094683124546</v>
      </c>
      <c r="I532" s="83">
        <v>57051.412291431079</v>
      </c>
      <c r="J532" s="83">
        <v>55076.530711654508</v>
      </c>
      <c r="K532" s="83">
        <v>57098.403585807995</v>
      </c>
      <c r="L532" s="83">
        <v>58783.530753999999</v>
      </c>
      <c r="M532" s="83">
        <v>55207.243999999999</v>
      </c>
      <c r="N532" s="83">
        <v>0</v>
      </c>
      <c r="O532" s="73"/>
      <c r="P532" s="74" t="s">
        <v>157</v>
      </c>
      <c r="Q532" s="83">
        <v>51520.578411046678</v>
      </c>
      <c r="R532" s="83">
        <v>54288.353901247894</v>
      </c>
      <c r="S532" s="83">
        <v>54662.215167049864</v>
      </c>
      <c r="T532" s="83">
        <v>54422.446719278283</v>
      </c>
      <c r="U532" s="83">
        <v>57346.724455922915</v>
      </c>
      <c r="V532" s="83">
        <v>52104.852352525588</v>
      </c>
      <c r="W532" s="83">
        <v>53909.394114449438</v>
      </c>
      <c r="X532" s="83">
        <v>51438.797950786968</v>
      </c>
      <c r="Y532" s="83">
        <v>55690.58238130399</v>
      </c>
      <c r="Z532" s="83">
        <v>56200.227277999998</v>
      </c>
      <c r="AA532" s="83">
        <v>57627.810000000005</v>
      </c>
      <c r="AB532" s="83">
        <v>54577</v>
      </c>
      <c r="AC532" s="73"/>
      <c r="AD532" s="74" t="s">
        <v>117</v>
      </c>
      <c r="AE532" s="83">
        <v>37590.385999999999</v>
      </c>
      <c r="AF532" s="83">
        <v>37214.269999999997</v>
      </c>
      <c r="AG532" s="83">
        <v>36740.716</v>
      </c>
      <c r="AH532" s="83">
        <v>36709.358</v>
      </c>
      <c r="AI532" s="83">
        <v>36692.942999999999</v>
      </c>
      <c r="AJ532" s="83">
        <v>36425.305</v>
      </c>
      <c r="AK532" s="83">
        <v>36131.49</v>
      </c>
      <c r="AL532" s="83">
        <v>35825.980000000003</v>
      </c>
      <c r="AM532" s="83">
        <v>35352.208000000006</v>
      </c>
      <c r="AN532" s="83">
        <v>35221.040000000001</v>
      </c>
      <c r="AO532" s="83">
        <v>35114.672999999995</v>
      </c>
      <c r="AP532" s="83">
        <v>0</v>
      </c>
      <c r="AQ532" s="73"/>
      <c r="AR532" s="73"/>
      <c r="AS532" s="73"/>
      <c r="AT532" s="73"/>
      <c r="AU532" s="73"/>
      <c r="AV532" s="73"/>
      <c r="AW532" s="73"/>
      <c r="AX532" s="73"/>
      <c r="AY532" s="73"/>
      <c r="AZ532" s="73"/>
      <c r="BA532" s="73"/>
      <c r="BB532" s="73"/>
      <c r="BC532" s="73"/>
    </row>
    <row r="533" spans="1:55" x14ac:dyDescent="0.25">
      <c r="A533" s="72"/>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row>
    <row r="534" spans="1:55" x14ac:dyDescent="0.25">
      <c r="A534" s="72"/>
      <c r="B534" s="75" t="s">
        <v>113</v>
      </c>
      <c r="C534" s="75"/>
      <c r="D534" s="75"/>
      <c r="E534" s="75"/>
      <c r="F534" s="75"/>
      <c r="G534" s="75"/>
      <c r="H534" s="75"/>
      <c r="I534" s="75"/>
      <c r="J534" s="75"/>
      <c r="K534" s="75"/>
      <c r="L534" s="75"/>
      <c r="M534" s="75"/>
      <c r="N534" s="75"/>
      <c r="O534" s="73"/>
      <c r="P534" s="75" t="s">
        <v>114</v>
      </c>
      <c r="Q534" s="75"/>
      <c r="R534" s="75"/>
      <c r="S534" s="75"/>
      <c r="T534" s="75"/>
      <c r="U534" s="75"/>
      <c r="V534" s="75"/>
      <c r="W534" s="75"/>
      <c r="X534" s="75"/>
      <c r="Y534" s="75"/>
      <c r="Z534" s="75"/>
      <c r="AA534" s="75"/>
      <c r="AB534" s="75"/>
      <c r="AC534" s="73"/>
      <c r="AD534" s="75" t="s">
        <v>145</v>
      </c>
      <c r="AE534" s="75"/>
      <c r="AF534" s="75"/>
      <c r="AG534" s="75"/>
      <c r="AH534" s="75"/>
      <c r="AI534" s="75"/>
      <c r="AJ534" s="75"/>
      <c r="AK534" s="75"/>
      <c r="AL534" s="75"/>
      <c r="AM534" s="75"/>
      <c r="AN534" s="75"/>
      <c r="AO534" s="75"/>
      <c r="AP534" s="75"/>
      <c r="AQ534" s="73"/>
      <c r="AR534" s="73"/>
      <c r="AS534" s="73"/>
      <c r="AT534" s="73"/>
      <c r="AU534" s="73"/>
      <c r="AV534" s="73"/>
      <c r="AW534" s="73"/>
      <c r="AX534" s="73"/>
      <c r="AY534" s="73"/>
      <c r="AZ534" s="73"/>
      <c r="BA534" s="73"/>
      <c r="BB534" s="73"/>
      <c r="BC534" s="73"/>
    </row>
    <row r="535" spans="1:55" x14ac:dyDescent="0.25">
      <c r="A535" s="72"/>
      <c r="B535" s="77" t="s">
        <v>40</v>
      </c>
      <c r="C535" s="77">
        <v>2013</v>
      </c>
      <c r="D535" s="77">
        <v>2014</v>
      </c>
      <c r="E535" s="77">
        <v>2015</v>
      </c>
      <c r="F535" s="77">
        <v>2016</v>
      </c>
      <c r="G535" s="77">
        <v>2017</v>
      </c>
      <c r="H535" s="77">
        <v>2018</v>
      </c>
      <c r="I535" s="77">
        <v>2019</v>
      </c>
      <c r="J535" s="77">
        <v>2020</v>
      </c>
      <c r="K535" s="77">
        <v>2021</v>
      </c>
      <c r="L535" s="77">
        <v>2022</v>
      </c>
      <c r="M535" s="77">
        <v>2023</v>
      </c>
      <c r="N535" s="77">
        <v>2024</v>
      </c>
      <c r="O535" s="73"/>
      <c r="P535" s="77" t="s">
        <v>40</v>
      </c>
      <c r="Q535" s="77">
        <v>2013</v>
      </c>
      <c r="R535" s="77">
        <v>2014</v>
      </c>
      <c r="S535" s="77">
        <v>2015</v>
      </c>
      <c r="T535" s="77">
        <v>2016</v>
      </c>
      <c r="U535" s="77">
        <v>2017</v>
      </c>
      <c r="V535" s="77">
        <v>2018</v>
      </c>
      <c r="W535" s="77">
        <v>2019</v>
      </c>
      <c r="X535" s="77">
        <v>2020</v>
      </c>
      <c r="Y535" s="77">
        <v>2021</v>
      </c>
      <c r="Z535" s="77">
        <v>2022</v>
      </c>
      <c r="AA535" s="77">
        <v>2023</v>
      </c>
      <c r="AB535" s="77">
        <v>2024</v>
      </c>
      <c r="AC535" s="73"/>
      <c r="AD535" s="77" t="s">
        <v>40</v>
      </c>
      <c r="AE535" s="77">
        <v>2013</v>
      </c>
      <c r="AF535" s="77">
        <v>2014</v>
      </c>
      <c r="AG535" s="77">
        <v>2015</v>
      </c>
      <c r="AH535" s="77">
        <v>2016</v>
      </c>
      <c r="AI535" s="77">
        <v>2017</v>
      </c>
      <c r="AJ535" s="77">
        <v>2018</v>
      </c>
      <c r="AK535" s="77">
        <v>2019</v>
      </c>
      <c r="AL535" s="77">
        <v>2020</v>
      </c>
      <c r="AM535" s="77">
        <v>2021</v>
      </c>
      <c r="AN535" s="77">
        <v>2022</v>
      </c>
      <c r="AO535" s="77">
        <v>2023</v>
      </c>
      <c r="AP535" s="77">
        <v>2024</v>
      </c>
      <c r="AQ535" s="73"/>
      <c r="AR535" s="73"/>
      <c r="AS535" s="73"/>
      <c r="AT535" s="73"/>
      <c r="AU535" s="73"/>
      <c r="AV535" s="73"/>
      <c r="AW535" s="73"/>
      <c r="AX535" s="73"/>
      <c r="AY535" s="73"/>
      <c r="AZ535" s="73"/>
      <c r="BA535" s="73"/>
      <c r="BB535" s="73"/>
      <c r="BC535" s="73"/>
    </row>
    <row r="536" spans="1:55" x14ac:dyDescent="0.25">
      <c r="A536" s="72"/>
      <c r="B536" s="79" t="s">
        <v>9</v>
      </c>
      <c r="C536" s="80">
        <v>869863.25165295787</v>
      </c>
      <c r="D536" s="80">
        <v>867593.62685346184</v>
      </c>
      <c r="E536" s="80">
        <v>885985.2805640325</v>
      </c>
      <c r="F536" s="80">
        <v>930950.32556722907</v>
      </c>
      <c r="G536" s="80">
        <v>913996.10879056412</v>
      </c>
      <c r="H536" s="80">
        <v>945118.92699989094</v>
      </c>
      <c r="I536" s="80">
        <v>964054.18634849251</v>
      </c>
      <c r="J536" s="80">
        <v>974949.40803746122</v>
      </c>
      <c r="K536" s="80">
        <v>1097472.7571734937</v>
      </c>
      <c r="L536" s="80">
        <v>1077303.8978000002</v>
      </c>
      <c r="M536" s="80">
        <v>1096199.6299999999</v>
      </c>
      <c r="N536" s="80">
        <v>0</v>
      </c>
      <c r="O536" s="73"/>
      <c r="P536" s="79" t="s">
        <v>9</v>
      </c>
      <c r="Q536" s="80">
        <v>888894.10409007221</v>
      </c>
      <c r="R536" s="80">
        <v>871574.41901287984</v>
      </c>
      <c r="S536" s="80">
        <v>861591.57784978626</v>
      </c>
      <c r="T536" s="80">
        <v>955043.12112411857</v>
      </c>
      <c r="U536" s="80">
        <v>941472.68620118895</v>
      </c>
      <c r="V536" s="80">
        <v>922752.06241909601</v>
      </c>
      <c r="W536" s="80">
        <v>944691.55650202394</v>
      </c>
      <c r="X536" s="80">
        <v>936077.73128399579</v>
      </c>
      <c r="Y536" s="80">
        <v>1137110.2059140978</v>
      </c>
      <c r="Z536" s="80">
        <v>1141878.993762</v>
      </c>
      <c r="AA536" s="80">
        <v>1066148.3500000001</v>
      </c>
      <c r="AB536" s="80">
        <v>1137809</v>
      </c>
      <c r="AC536" s="73"/>
      <c r="AD536" s="79" t="s">
        <v>9</v>
      </c>
      <c r="AE536" s="80">
        <v>7395</v>
      </c>
      <c r="AF536" s="80">
        <v>7220</v>
      </c>
      <c r="AG536" s="80">
        <v>7229</v>
      </c>
      <c r="AH536" s="80">
        <v>7277</v>
      </c>
      <c r="AI536" s="80">
        <v>7205</v>
      </c>
      <c r="AJ536" s="80">
        <v>7170</v>
      </c>
      <c r="AK536" s="80">
        <v>7263</v>
      </c>
      <c r="AL536" s="80">
        <v>7514</v>
      </c>
      <c r="AM536" s="80">
        <v>7226</v>
      </c>
      <c r="AN536" s="80">
        <v>7447</v>
      </c>
      <c r="AO536" s="80">
        <v>7656</v>
      </c>
      <c r="AP536" s="80">
        <v>0</v>
      </c>
      <c r="AQ536" s="73"/>
      <c r="AR536" s="73"/>
      <c r="AS536" s="73"/>
      <c r="AT536" s="73"/>
      <c r="AU536" s="73"/>
      <c r="AV536" s="73"/>
      <c r="AW536" s="73"/>
      <c r="AX536" s="73"/>
      <c r="AY536" s="73"/>
      <c r="AZ536" s="73"/>
      <c r="BA536" s="73"/>
      <c r="BB536" s="73"/>
      <c r="BC536" s="73"/>
    </row>
    <row r="537" spans="1:55" x14ac:dyDescent="0.25">
      <c r="A537" s="72"/>
      <c r="B537" s="74" t="s">
        <v>10</v>
      </c>
      <c r="C537" s="83">
        <v>616108.85382295644</v>
      </c>
      <c r="D537" s="83">
        <v>592873.30382947554</v>
      </c>
      <c r="E537" s="83">
        <v>625604.61617321672</v>
      </c>
      <c r="F537" s="83">
        <v>658146.40835985448</v>
      </c>
      <c r="G537" s="83">
        <v>647244.67017812841</v>
      </c>
      <c r="H537" s="83">
        <v>646462.85308411939</v>
      </c>
      <c r="I537" s="83">
        <v>645774.26230686461</v>
      </c>
      <c r="J537" s="83">
        <v>647997.79705885798</v>
      </c>
      <c r="K537" s="83">
        <v>752312.73096797988</v>
      </c>
      <c r="L537" s="83">
        <v>735057.92245600012</v>
      </c>
      <c r="M537" s="83">
        <v>752960.66200000001</v>
      </c>
      <c r="N537" s="83">
        <v>0</v>
      </c>
      <c r="O537" s="73"/>
      <c r="P537" s="74" t="s">
        <v>10</v>
      </c>
      <c r="Q537" s="83">
        <v>631670.39868641004</v>
      </c>
      <c r="R537" s="83">
        <v>603856.42725985823</v>
      </c>
      <c r="S537" s="83">
        <v>613375.51105416601</v>
      </c>
      <c r="T537" s="83">
        <v>676456.90897671762</v>
      </c>
      <c r="U537" s="83">
        <v>661601.84741004382</v>
      </c>
      <c r="V537" s="83">
        <v>627821.60928698152</v>
      </c>
      <c r="W537" s="83">
        <v>634462.48234710342</v>
      </c>
      <c r="X537" s="83">
        <v>606151.52760056232</v>
      </c>
      <c r="Y537" s="83">
        <v>811106.91918648593</v>
      </c>
      <c r="Z537" s="83">
        <v>788588.16540399997</v>
      </c>
      <c r="AA537" s="83">
        <v>719081.07400000002</v>
      </c>
      <c r="AB537" s="83">
        <v>712809</v>
      </c>
      <c r="AC537" s="73"/>
      <c r="AD537" s="74" t="s">
        <v>10</v>
      </c>
      <c r="AE537" s="83">
        <v>7395</v>
      </c>
      <c r="AF537" s="83">
        <v>7220</v>
      </c>
      <c r="AG537" s="83">
        <v>7229</v>
      </c>
      <c r="AH537" s="83">
        <v>7277</v>
      </c>
      <c r="AI537" s="83">
        <v>7205</v>
      </c>
      <c r="AJ537" s="83">
        <v>7170</v>
      </c>
      <c r="AK537" s="83">
        <v>7263</v>
      </c>
      <c r="AL537" s="83">
        <v>7514</v>
      </c>
      <c r="AM537" s="83">
        <v>7226</v>
      </c>
      <c r="AN537" s="83">
        <v>7447</v>
      </c>
      <c r="AO537" s="83">
        <v>7656</v>
      </c>
      <c r="AP537" s="83">
        <v>0</v>
      </c>
      <c r="AQ537" s="73"/>
      <c r="AR537" s="73"/>
      <c r="AS537" s="73"/>
      <c r="AT537" s="73"/>
      <c r="AU537" s="73"/>
      <c r="AV537" s="73"/>
      <c r="AW537" s="73"/>
      <c r="AX537" s="73"/>
      <c r="AY537" s="73"/>
      <c r="AZ537" s="73"/>
      <c r="BA537" s="73"/>
      <c r="BB537" s="73"/>
      <c r="BC537" s="73"/>
    </row>
    <row r="538" spans="1:55" x14ac:dyDescent="0.25">
      <c r="A538" s="72"/>
      <c r="B538" s="79" t="s">
        <v>11</v>
      </c>
      <c r="C538" s="84">
        <v>253754.39783000143</v>
      </c>
      <c r="D538" s="84">
        <v>274720.3230239863</v>
      </c>
      <c r="E538" s="84">
        <v>260380.66439081574</v>
      </c>
      <c r="F538" s="84">
        <v>272803.91720737459</v>
      </c>
      <c r="G538" s="84">
        <v>266751.43861243571</v>
      </c>
      <c r="H538" s="84">
        <v>298656.0739157715</v>
      </c>
      <c r="I538" s="84">
        <v>318279.92404162796</v>
      </c>
      <c r="J538" s="84">
        <v>326951.61097860325</v>
      </c>
      <c r="K538" s="84">
        <v>345160.02620551392</v>
      </c>
      <c r="L538" s="84">
        <v>342245.97534399998</v>
      </c>
      <c r="M538" s="84">
        <v>343238.96799999999</v>
      </c>
      <c r="N538" s="84">
        <v>0</v>
      </c>
      <c r="O538" s="73"/>
      <c r="P538" s="79" t="s">
        <v>11</v>
      </c>
      <c r="Q538" s="84">
        <v>257223.7054036622</v>
      </c>
      <c r="R538" s="84">
        <v>267717.9917530216</v>
      </c>
      <c r="S538" s="84">
        <v>248216.06679562025</v>
      </c>
      <c r="T538" s="84">
        <v>278586.21214740101</v>
      </c>
      <c r="U538" s="84">
        <v>279870.83879114507</v>
      </c>
      <c r="V538" s="84">
        <v>294930.45313211455</v>
      </c>
      <c r="W538" s="84">
        <v>310229.07415492053</v>
      </c>
      <c r="X538" s="84">
        <v>329926.20368343353</v>
      </c>
      <c r="Y538" s="84">
        <v>326003.28672761197</v>
      </c>
      <c r="Z538" s="84">
        <v>353290.82835800003</v>
      </c>
      <c r="AA538" s="84">
        <v>347067.27600000001</v>
      </c>
      <c r="AB538" s="84">
        <v>425000</v>
      </c>
      <c r="AC538" s="73"/>
      <c r="AD538" s="79" t="s">
        <v>11</v>
      </c>
      <c r="AE538" s="84">
        <v>7395</v>
      </c>
      <c r="AF538" s="84">
        <v>7220</v>
      </c>
      <c r="AG538" s="84">
        <v>7229</v>
      </c>
      <c r="AH538" s="84">
        <v>7277</v>
      </c>
      <c r="AI538" s="84">
        <v>7205</v>
      </c>
      <c r="AJ538" s="84">
        <v>7170</v>
      </c>
      <c r="AK538" s="84">
        <v>7263</v>
      </c>
      <c r="AL538" s="84">
        <v>7514</v>
      </c>
      <c r="AM538" s="84">
        <v>7226</v>
      </c>
      <c r="AN538" s="84">
        <v>7447</v>
      </c>
      <c r="AO538" s="84">
        <v>7656</v>
      </c>
      <c r="AP538" s="84">
        <v>0</v>
      </c>
      <c r="AQ538" s="73"/>
      <c r="AR538" s="73"/>
      <c r="AS538" s="73"/>
      <c r="AT538" s="73"/>
      <c r="AU538" s="73"/>
      <c r="AV538" s="73"/>
      <c r="AW538" s="73"/>
      <c r="AX538" s="73"/>
      <c r="AY538" s="73"/>
      <c r="AZ538" s="73"/>
      <c r="BA538" s="73"/>
      <c r="BB538" s="73"/>
      <c r="BC538" s="73"/>
    </row>
    <row r="539" spans="1:55" x14ac:dyDescent="0.25">
      <c r="A539" s="72"/>
      <c r="B539" s="74" t="s">
        <v>0</v>
      </c>
      <c r="C539" s="83">
        <v>178990.80397460662</v>
      </c>
      <c r="D539" s="83">
        <v>172454.44506727465</v>
      </c>
      <c r="E539" s="83">
        <v>177241.17682487718</v>
      </c>
      <c r="F539" s="83">
        <v>195893.26087682546</v>
      </c>
      <c r="G539" s="83">
        <v>170744.32398041445</v>
      </c>
      <c r="H539" s="83">
        <v>154689.7470820767</v>
      </c>
      <c r="I539" s="83">
        <v>135817.85188104902</v>
      </c>
      <c r="J539" s="83">
        <v>134239.29567524701</v>
      </c>
      <c r="K539" s="83">
        <v>120117.15872597999</v>
      </c>
      <c r="L539" s="83">
        <v>102024.43529200001</v>
      </c>
      <c r="M539" s="83">
        <v>93895.661999999997</v>
      </c>
      <c r="N539" s="83">
        <v>0</v>
      </c>
      <c r="O539" s="73"/>
      <c r="P539" s="74" t="s">
        <v>0</v>
      </c>
      <c r="Q539" s="83">
        <v>170215.26101702437</v>
      </c>
      <c r="R539" s="83">
        <v>179790.74079594802</v>
      </c>
      <c r="S539" s="83">
        <v>165199.75208655177</v>
      </c>
      <c r="T539" s="83">
        <v>202964.27791478179</v>
      </c>
      <c r="U539" s="83">
        <v>196642.58251628582</v>
      </c>
      <c r="V539" s="83">
        <v>143255.20356702516</v>
      </c>
      <c r="W539" s="83">
        <v>129051.02179519692</v>
      </c>
      <c r="X539" s="83">
        <v>115676.98442816746</v>
      </c>
      <c r="Y539" s="83">
        <v>116997.003266468</v>
      </c>
      <c r="Z539" s="83">
        <v>105091.439336</v>
      </c>
      <c r="AA539" s="83">
        <v>89531.766000000003</v>
      </c>
      <c r="AB539" s="83">
        <v>88732</v>
      </c>
      <c r="AC539" s="73"/>
      <c r="AD539" s="74" t="s">
        <v>0</v>
      </c>
      <c r="AE539" s="83">
        <v>1653</v>
      </c>
      <c r="AF539" s="83">
        <v>1703</v>
      </c>
      <c r="AG539" s="83">
        <v>1771</v>
      </c>
      <c r="AH539" s="83">
        <v>1672</v>
      </c>
      <c r="AI539" s="83">
        <v>1402</v>
      </c>
      <c r="AJ539" s="83">
        <v>1286</v>
      </c>
      <c r="AK539" s="83">
        <v>1171</v>
      </c>
      <c r="AL539" s="83">
        <v>1154</v>
      </c>
      <c r="AM539" s="83">
        <v>1033</v>
      </c>
      <c r="AN539" s="83">
        <v>915</v>
      </c>
      <c r="AO539" s="83">
        <v>871</v>
      </c>
      <c r="AP539" s="83">
        <v>0</v>
      </c>
      <c r="AQ539" s="73"/>
      <c r="AR539" s="73"/>
      <c r="AS539" s="73"/>
      <c r="AT539" s="73"/>
      <c r="AU539" s="73"/>
      <c r="AV539" s="73"/>
      <c r="AW539" s="73"/>
      <c r="AX539" s="73"/>
      <c r="AY539" s="73"/>
      <c r="AZ539" s="73"/>
      <c r="BA539" s="73"/>
      <c r="BB539" s="73"/>
      <c r="BC539" s="73"/>
    </row>
    <row r="540" spans="1:55" x14ac:dyDescent="0.25">
      <c r="A540" s="72"/>
      <c r="B540" s="74" t="s">
        <v>158</v>
      </c>
      <c r="C540" s="83">
        <v>163313.06280554764</v>
      </c>
      <c r="D540" s="83">
        <v>139480.14468726542</v>
      </c>
      <c r="E540" s="83">
        <v>121569.90575873262</v>
      </c>
      <c r="F540" s="83">
        <v>105679.65320920642</v>
      </c>
      <c r="G540" s="83">
        <v>101406.31038865933</v>
      </c>
      <c r="H540" s="83">
        <v>90793.07441998701</v>
      </c>
      <c r="I540" s="83">
        <v>97193.324284688439</v>
      </c>
      <c r="J540" s="83">
        <v>122942.35137036898</v>
      </c>
      <c r="K540" s="83">
        <v>95143.778660189986</v>
      </c>
      <c r="L540" s="83">
        <v>67952.438865999997</v>
      </c>
      <c r="M540" s="83">
        <v>77758.207999999999</v>
      </c>
      <c r="N540" s="83">
        <v>0</v>
      </c>
      <c r="O540" s="73"/>
      <c r="P540" s="74" t="s">
        <v>158</v>
      </c>
      <c r="Q540" s="83">
        <v>204930.98783743492</v>
      </c>
      <c r="R540" s="83">
        <v>180202.58092727576</v>
      </c>
      <c r="S540" s="83">
        <v>150455.88809178225</v>
      </c>
      <c r="T540" s="83">
        <v>101651.38388432995</v>
      </c>
      <c r="U540" s="83">
        <v>92375.061181454512</v>
      </c>
      <c r="V540" s="83">
        <v>87723.226616852218</v>
      </c>
      <c r="W540" s="83">
        <v>84672.130305021084</v>
      </c>
      <c r="X540" s="83">
        <v>91297.891369756166</v>
      </c>
      <c r="Y540" s="83">
        <v>126452.35414624799</v>
      </c>
      <c r="Z540" s="83">
        <v>88769.755568000008</v>
      </c>
      <c r="AA540" s="83">
        <v>63947.54</v>
      </c>
      <c r="AB540" s="83">
        <v>63664</v>
      </c>
      <c r="AC540" s="73"/>
      <c r="AD540" s="74" t="s">
        <v>158</v>
      </c>
      <c r="AE540" s="83">
        <v>1078</v>
      </c>
      <c r="AF540" s="83">
        <v>886</v>
      </c>
      <c r="AG540" s="83">
        <v>756</v>
      </c>
      <c r="AH540" s="83">
        <v>664</v>
      </c>
      <c r="AI540" s="83">
        <v>646</v>
      </c>
      <c r="AJ540" s="83">
        <v>613</v>
      </c>
      <c r="AK540" s="83">
        <v>644</v>
      </c>
      <c r="AL540" s="83">
        <v>840</v>
      </c>
      <c r="AM540" s="83">
        <v>615</v>
      </c>
      <c r="AN540" s="83">
        <v>430</v>
      </c>
      <c r="AO540" s="83">
        <v>530</v>
      </c>
      <c r="AP540" s="83">
        <v>0</v>
      </c>
      <c r="AQ540" s="73"/>
      <c r="AR540" s="73"/>
      <c r="AS540" s="73"/>
      <c r="AT540" s="73"/>
      <c r="AU540" s="73"/>
      <c r="AV540" s="73"/>
      <c r="AW540" s="73"/>
      <c r="AX540" s="73"/>
      <c r="AY540" s="73"/>
      <c r="AZ540" s="73"/>
      <c r="BA540" s="73"/>
      <c r="BB540" s="73"/>
      <c r="BC540" s="73"/>
    </row>
    <row r="541" spans="1:55" x14ac:dyDescent="0.25">
      <c r="A541" s="72"/>
      <c r="B541" s="74" t="s">
        <v>159</v>
      </c>
      <c r="C541" s="83">
        <v>5840.9761635142759</v>
      </c>
      <c r="D541" s="83">
        <v>5945.5176525772167</v>
      </c>
      <c r="E541" s="83">
        <v>5799.348106877138</v>
      </c>
      <c r="F541" s="83">
        <v>8250.6301723489905</v>
      </c>
      <c r="G541" s="83">
        <v>18174.40250658193</v>
      </c>
      <c r="H541" s="83">
        <v>20931.943297056689</v>
      </c>
      <c r="I541" s="83">
        <v>17318.831632729554</v>
      </c>
      <c r="J541" s="83">
        <v>10104.189855525088</v>
      </c>
      <c r="K541" s="83">
        <v>6707.0102681659992</v>
      </c>
      <c r="L541" s="83">
        <v>2892.5722019999998</v>
      </c>
      <c r="M541" s="83">
        <v>3105.1600000000003</v>
      </c>
      <c r="N541" s="83">
        <v>0</v>
      </c>
      <c r="O541" s="73"/>
      <c r="P541" s="74" t="s">
        <v>159</v>
      </c>
      <c r="Q541" s="83">
        <v>10021.853143391014</v>
      </c>
      <c r="R541" s="83">
        <v>7088.8460842885015</v>
      </c>
      <c r="S541" s="83">
        <v>7177.3748711917551</v>
      </c>
      <c r="T541" s="83">
        <v>9261.6585550496548</v>
      </c>
      <c r="U541" s="83">
        <v>16376.869404952267</v>
      </c>
      <c r="V541" s="83">
        <v>22455.23898724858</v>
      </c>
      <c r="W541" s="83">
        <v>20489.434400113136</v>
      </c>
      <c r="X541" s="83">
        <v>10839.142032689877</v>
      </c>
      <c r="Y541" s="83">
        <v>9062.5731769559989</v>
      </c>
      <c r="Z541" s="83">
        <v>6196.0758599999999</v>
      </c>
      <c r="AA541" s="83">
        <v>2411.1880000000001</v>
      </c>
      <c r="AB541" s="83">
        <v>2390</v>
      </c>
      <c r="AC541" s="73"/>
      <c r="AD541" s="74" t="s">
        <v>159</v>
      </c>
      <c r="AE541" s="83">
        <v>0</v>
      </c>
      <c r="AF541" s="83">
        <v>0</v>
      </c>
      <c r="AG541" s="83">
        <v>0</v>
      </c>
      <c r="AH541" s="83">
        <v>0</v>
      </c>
      <c r="AI541" s="83">
        <v>0</v>
      </c>
      <c r="AJ541" s="83">
        <v>0</v>
      </c>
      <c r="AK541" s="83">
        <v>0</v>
      </c>
      <c r="AL541" s="83">
        <v>0</v>
      </c>
      <c r="AM541" s="83">
        <v>0</v>
      </c>
      <c r="AN541" s="83">
        <v>0</v>
      </c>
      <c r="AO541" s="83">
        <v>0</v>
      </c>
      <c r="AP541" s="83">
        <v>0</v>
      </c>
      <c r="AQ541" s="73"/>
      <c r="AR541" s="73"/>
      <c r="AS541" s="73"/>
      <c r="AT541" s="73"/>
      <c r="AU541" s="73"/>
      <c r="AV541" s="73"/>
      <c r="AW541" s="73"/>
      <c r="AX541" s="73"/>
      <c r="AY541" s="73"/>
      <c r="AZ541" s="73"/>
      <c r="BA541" s="73"/>
      <c r="BB541" s="73"/>
      <c r="BC541" s="73"/>
    </row>
    <row r="542" spans="1:55" x14ac:dyDescent="0.25">
      <c r="A542" s="72"/>
      <c r="B542" s="74" t="s">
        <v>1</v>
      </c>
      <c r="C542" s="83">
        <v>65495.295966933802</v>
      </c>
      <c r="D542" s="83">
        <v>44254.733632498326</v>
      </c>
      <c r="E542" s="83">
        <v>38161.068852621807</v>
      </c>
      <c r="F542" s="83">
        <v>32188.884705526027</v>
      </c>
      <c r="G542" s="83">
        <v>34269.038011697725</v>
      </c>
      <c r="H542" s="83">
        <v>32150.725350035595</v>
      </c>
      <c r="I542" s="83">
        <v>28310.864364254536</v>
      </c>
      <c r="J542" s="83">
        <v>33183.932347284725</v>
      </c>
      <c r="K542" s="83">
        <v>34241.168559390004</v>
      </c>
      <c r="L542" s="83">
        <v>32906.620499999997</v>
      </c>
      <c r="M542" s="83">
        <v>40346.239999999998</v>
      </c>
      <c r="N542" s="83">
        <v>0</v>
      </c>
      <c r="O542" s="73"/>
      <c r="P542" s="74" t="s">
        <v>1</v>
      </c>
      <c r="Q542" s="83">
        <v>43043.31643828973</v>
      </c>
      <c r="R542" s="83">
        <v>59556.069335889188</v>
      </c>
      <c r="S542" s="83">
        <v>48868.161545621202</v>
      </c>
      <c r="T542" s="83">
        <v>38062.403861490835</v>
      </c>
      <c r="U542" s="83">
        <v>27517.805234056672</v>
      </c>
      <c r="V542" s="83">
        <v>28403.301670049783</v>
      </c>
      <c r="W542" s="83">
        <v>24226.583749263231</v>
      </c>
      <c r="X542" s="83">
        <v>20273.459445822024</v>
      </c>
      <c r="Y542" s="83">
        <v>30753.611484595996</v>
      </c>
      <c r="Z542" s="83">
        <v>27711.119929999997</v>
      </c>
      <c r="AA542" s="83">
        <v>25139.292000000001</v>
      </c>
      <c r="AB542" s="83">
        <v>24828</v>
      </c>
      <c r="AC542" s="73"/>
      <c r="AD542" s="74" t="s">
        <v>1</v>
      </c>
      <c r="AE542" s="83">
        <v>332</v>
      </c>
      <c r="AF542" s="83">
        <v>229</v>
      </c>
      <c r="AG542" s="83">
        <v>208</v>
      </c>
      <c r="AH542" s="83">
        <v>181</v>
      </c>
      <c r="AI542" s="83">
        <v>198</v>
      </c>
      <c r="AJ542" s="83">
        <v>195</v>
      </c>
      <c r="AK542" s="83">
        <v>170</v>
      </c>
      <c r="AL542" s="83">
        <v>200</v>
      </c>
      <c r="AM542" s="83">
        <v>203</v>
      </c>
      <c r="AN542" s="83">
        <v>200</v>
      </c>
      <c r="AO542" s="83">
        <v>248</v>
      </c>
      <c r="AP542" s="83">
        <v>0</v>
      </c>
      <c r="AQ542" s="73"/>
      <c r="AR542" s="73"/>
      <c r="AS542" s="73"/>
      <c r="AT542" s="73"/>
      <c r="AU542" s="73"/>
      <c r="AV542" s="73"/>
      <c r="AW542" s="73"/>
      <c r="AX542" s="73"/>
      <c r="AY542" s="73"/>
      <c r="AZ542" s="73"/>
      <c r="BA542" s="73"/>
      <c r="BB542" s="73"/>
      <c r="BC542" s="73"/>
    </row>
    <row r="543" spans="1:55" x14ac:dyDescent="0.25">
      <c r="A543" s="72"/>
      <c r="B543" s="74" t="s">
        <v>2</v>
      </c>
      <c r="C543" s="83">
        <v>293773.29400365276</v>
      </c>
      <c r="D543" s="83">
        <v>292062.16181737086</v>
      </c>
      <c r="E543" s="83">
        <v>287356.67631236528</v>
      </c>
      <c r="F543" s="83">
        <v>290699.16759392183</v>
      </c>
      <c r="G543" s="83">
        <v>299695.64996659546</v>
      </c>
      <c r="H543" s="83">
        <v>319899.07186712278</v>
      </c>
      <c r="I543" s="83">
        <v>349907.40126103908</v>
      </c>
      <c r="J543" s="83">
        <v>362711.80317133892</v>
      </c>
      <c r="K543" s="83">
        <v>365552.47081589594</v>
      </c>
      <c r="L543" s="83">
        <v>366808.76104599994</v>
      </c>
      <c r="M543" s="83">
        <v>386143.31800000003</v>
      </c>
      <c r="N543" s="83">
        <v>0</v>
      </c>
      <c r="O543" s="73"/>
      <c r="P543" s="74" t="s">
        <v>2</v>
      </c>
      <c r="Q543" s="83">
        <v>336535.03619572602</v>
      </c>
      <c r="R543" s="83">
        <v>274487.6833333805</v>
      </c>
      <c r="S543" s="83">
        <v>298447.10192306555</v>
      </c>
      <c r="T543" s="83">
        <v>295636.07812229387</v>
      </c>
      <c r="U543" s="83">
        <v>295806.09931025142</v>
      </c>
      <c r="V543" s="83">
        <v>319292.07923332101</v>
      </c>
      <c r="W543" s="83">
        <v>330624.23657588795</v>
      </c>
      <c r="X543" s="83">
        <v>344862.00281357177</v>
      </c>
      <c r="Y543" s="83">
        <v>387354.94324708998</v>
      </c>
      <c r="Z543" s="83">
        <v>386189.95791999996</v>
      </c>
      <c r="AA543" s="83">
        <v>386959.20400000003</v>
      </c>
      <c r="AB543" s="83">
        <v>382722</v>
      </c>
      <c r="AC543" s="73"/>
      <c r="AD543" s="74" t="s">
        <v>2</v>
      </c>
      <c r="AE543" s="83">
        <v>2605</v>
      </c>
      <c r="AF543" s="83">
        <v>2507</v>
      </c>
      <c r="AG543" s="83">
        <v>2454</v>
      </c>
      <c r="AH543" s="83">
        <v>2424</v>
      </c>
      <c r="AI543" s="83">
        <v>2415</v>
      </c>
      <c r="AJ543" s="83">
        <v>2455</v>
      </c>
      <c r="AK543" s="83">
        <v>2569</v>
      </c>
      <c r="AL543" s="83">
        <v>2599</v>
      </c>
      <c r="AM543" s="83">
        <v>2600</v>
      </c>
      <c r="AN543" s="83">
        <v>2623</v>
      </c>
      <c r="AO543" s="83">
        <v>2683</v>
      </c>
      <c r="AP543" s="83">
        <v>0</v>
      </c>
      <c r="AQ543" s="73"/>
      <c r="AR543" s="73"/>
      <c r="AS543" s="73"/>
      <c r="AT543" s="73"/>
      <c r="AU543" s="73"/>
      <c r="AV543" s="73"/>
      <c r="AW543" s="73"/>
      <c r="AX543" s="73"/>
      <c r="AY543" s="73"/>
      <c r="AZ543" s="73"/>
      <c r="BA543" s="73"/>
      <c r="BB543" s="73"/>
      <c r="BC543" s="73"/>
    </row>
    <row r="544" spans="1:55" x14ac:dyDescent="0.25">
      <c r="A544" s="72"/>
      <c r="B544" s="74" t="s">
        <v>156</v>
      </c>
      <c r="C544" s="83">
        <v>0</v>
      </c>
      <c r="D544" s="83">
        <v>0</v>
      </c>
      <c r="E544" s="83">
        <v>0</v>
      </c>
      <c r="F544" s="83">
        <v>0</v>
      </c>
      <c r="G544" s="83">
        <v>0</v>
      </c>
      <c r="H544" s="83">
        <v>0</v>
      </c>
      <c r="I544" s="83">
        <v>0</v>
      </c>
      <c r="J544" s="83">
        <v>6927.6255600235318</v>
      </c>
      <c r="K544" s="83">
        <v>33153.306719545995</v>
      </c>
      <c r="L544" s="83">
        <v>52621.699181999997</v>
      </c>
      <c r="M544" s="83">
        <v>69688.960000000006</v>
      </c>
      <c r="N544" s="83">
        <v>0</v>
      </c>
      <c r="O544" s="73"/>
      <c r="P544" s="74" t="s">
        <v>156</v>
      </c>
      <c r="Q544" s="83">
        <v>0</v>
      </c>
      <c r="R544" s="83">
        <v>0</v>
      </c>
      <c r="S544" s="83">
        <v>0</v>
      </c>
      <c r="T544" s="83">
        <v>0</v>
      </c>
      <c r="U544" s="83">
        <v>0</v>
      </c>
      <c r="V544" s="83">
        <v>0</v>
      </c>
      <c r="W544" s="83">
        <v>0</v>
      </c>
      <c r="X544" s="83">
        <v>0</v>
      </c>
      <c r="Y544" s="83">
        <v>23059.140418599996</v>
      </c>
      <c r="Z544" s="83">
        <v>55919.852169999998</v>
      </c>
      <c r="AA544" s="83">
        <v>62406.421999999999</v>
      </c>
      <c r="AB544" s="83">
        <v>62053</v>
      </c>
      <c r="AC544" s="73"/>
      <c r="AD544" s="74" t="s">
        <v>156</v>
      </c>
      <c r="AE544" s="83">
        <v>0</v>
      </c>
      <c r="AF544" s="83">
        <v>0</v>
      </c>
      <c r="AG544" s="83">
        <v>0</v>
      </c>
      <c r="AH544" s="83">
        <v>0</v>
      </c>
      <c r="AI544" s="83">
        <v>0</v>
      </c>
      <c r="AJ544" s="83">
        <v>0</v>
      </c>
      <c r="AK544" s="83">
        <v>0</v>
      </c>
      <c r="AL544" s="83">
        <v>43</v>
      </c>
      <c r="AM544" s="83">
        <v>193</v>
      </c>
      <c r="AN544" s="83">
        <v>313</v>
      </c>
      <c r="AO544" s="83">
        <v>404</v>
      </c>
      <c r="AP544" s="83">
        <v>0</v>
      </c>
      <c r="AQ544" s="73"/>
      <c r="AR544" s="73"/>
      <c r="AS544" s="73"/>
      <c r="AT544" s="73"/>
      <c r="AU544" s="73"/>
      <c r="AV544" s="73"/>
      <c r="AW544" s="73"/>
      <c r="AX544" s="73"/>
      <c r="AY544" s="73"/>
      <c r="AZ544" s="73"/>
      <c r="BA544" s="73"/>
      <c r="BB544" s="73"/>
      <c r="BC544" s="73"/>
    </row>
    <row r="545" spans="1:55" x14ac:dyDescent="0.25">
      <c r="A545" s="72"/>
      <c r="B545" s="74" t="s">
        <v>3</v>
      </c>
      <c r="C545" s="83">
        <v>236.52236682182757</v>
      </c>
      <c r="D545" s="83">
        <v>5629.5102638254084</v>
      </c>
      <c r="E545" s="83">
        <v>14906.836776735316</v>
      </c>
      <c r="F545" s="83">
        <v>18142.215944828666</v>
      </c>
      <c r="G545" s="83">
        <v>22036.860593242254</v>
      </c>
      <c r="H545" s="83">
        <v>30885.11082392501</v>
      </c>
      <c r="I545" s="83">
        <v>33177.562387727827</v>
      </c>
      <c r="J545" s="83">
        <v>32482.642101898487</v>
      </c>
      <c r="K545" s="83">
        <v>32075.374653087998</v>
      </c>
      <c r="L545" s="83">
        <v>26093.077321999994</v>
      </c>
      <c r="M545" s="83">
        <v>19431.216</v>
      </c>
      <c r="N545" s="83">
        <v>0</v>
      </c>
      <c r="O545" s="73"/>
      <c r="P545" s="74" t="s">
        <v>3</v>
      </c>
      <c r="Q545" s="83">
        <v>0</v>
      </c>
      <c r="R545" s="83">
        <v>9058.7550612703344</v>
      </c>
      <c r="S545" s="83">
        <v>18561.12714696868</v>
      </c>
      <c r="T545" s="83">
        <v>22369.138003098149</v>
      </c>
      <c r="U545" s="83">
        <v>22092.223670422198</v>
      </c>
      <c r="V545" s="83">
        <v>24495.990083650704</v>
      </c>
      <c r="W545" s="83">
        <v>35492.914210285257</v>
      </c>
      <c r="X545" s="83">
        <v>36694.871831786448</v>
      </c>
      <c r="Y545" s="83">
        <v>34853.504584859998</v>
      </c>
      <c r="Z545" s="83">
        <v>31357.066468000001</v>
      </c>
      <c r="AA545" s="83">
        <v>19911.577999999994</v>
      </c>
      <c r="AB545" s="83">
        <v>19735</v>
      </c>
      <c r="AC545" s="73"/>
      <c r="AD545" s="74" t="s">
        <v>3</v>
      </c>
      <c r="AE545" s="83">
        <v>2</v>
      </c>
      <c r="AF545" s="83">
        <v>44</v>
      </c>
      <c r="AG545" s="83">
        <v>117</v>
      </c>
      <c r="AH545" s="83">
        <v>134</v>
      </c>
      <c r="AI545" s="83">
        <v>150</v>
      </c>
      <c r="AJ545" s="83">
        <v>214</v>
      </c>
      <c r="AK545" s="83">
        <v>231</v>
      </c>
      <c r="AL545" s="83">
        <v>228</v>
      </c>
      <c r="AM545" s="83">
        <v>226</v>
      </c>
      <c r="AN545" s="83">
        <v>186</v>
      </c>
      <c r="AO545" s="83">
        <v>138</v>
      </c>
      <c r="AP545" s="83">
        <v>0</v>
      </c>
      <c r="AQ545" s="73"/>
      <c r="AR545" s="73"/>
      <c r="AS545" s="73"/>
      <c r="AT545" s="73"/>
      <c r="AU545" s="73"/>
      <c r="AV545" s="73"/>
      <c r="AW545" s="73"/>
      <c r="AX545" s="73"/>
      <c r="AY545" s="73"/>
      <c r="AZ545" s="73"/>
      <c r="BA545" s="73"/>
      <c r="BB545" s="73"/>
      <c r="BC545" s="73"/>
    </row>
    <row r="546" spans="1:55" x14ac:dyDescent="0.25">
      <c r="A546" s="72"/>
      <c r="B546" s="74" t="s">
        <v>4</v>
      </c>
      <c r="C546" s="83">
        <v>0</v>
      </c>
      <c r="D546" s="83">
        <v>2739.1009513601343</v>
      </c>
      <c r="E546" s="83">
        <v>26673.861114058498</v>
      </c>
      <c r="F546" s="83">
        <v>37011.104788727724</v>
      </c>
      <c r="G546" s="83">
        <v>34946.587841355249</v>
      </c>
      <c r="H546" s="83">
        <v>31177.211493677834</v>
      </c>
      <c r="I546" s="83">
        <v>32755.768171756747</v>
      </c>
      <c r="J546" s="83">
        <v>35229.455735027339</v>
      </c>
      <c r="K546" s="83">
        <v>26730.949955111999</v>
      </c>
      <c r="L546" s="83">
        <v>36580.390522000002</v>
      </c>
      <c r="M546" s="83">
        <v>37689.139999999992</v>
      </c>
      <c r="N546" s="83">
        <v>0</v>
      </c>
      <c r="O546" s="73"/>
      <c r="P546" s="74" t="s">
        <v>4</v>
      </c>
      <c r="Q546" s="83">
        <v>0</v>
      </c>
      <c r="R546" s="83">
        <v>0</v>
      </c>
      <c r="S546" s="83">
        <v>16914.481316336944</v>
      </c>
      <c r="T546" s="83">
        <v>26049.314925050232</v>
      </c>
      <c r="U546" s="83">
        <v>25230.2500024939</v>
      </c>
      <c r="V546" s="83">
        <v>35003.241882562106</v>
      </c>
      <c r="W546" s="83">
        <v>32853.984824377825</v>
      </c>
      <c r="X546" s="83">
        <v>29800.908203541447</v>
      </c>
      <c r="Y546" s="83">
        <v>32907.269001203989</v>
      </c>
      <c r="Z546" s="83">
        <v>24969.436621999997</v>
      </c>
      <c r="AA546" s="83">
        <v>39776.266000000003</v>
      </c>
      <c r="AB546" s="83">
        <v>39423</v>
      </c>
      <c r="AC546" s="73"/>
      <c r="AD546" s="74" t="s">
        <v>4</v>
      </c>
      <c r="AE546" s="83">
        <v>0</v>
      </c>
      <c r="AF546" s="83">
        <v>23</v>
      </c>
      <c r="AG546" s="83">
        <v>171</v>
      </c>
      <c r="AH546" s="83">
        <v>272</v>
      </c>
      <c r="AI546" s="83">
        <v>268</v>
      </c>
      <c r="AJ546" s="83">
        <v>234</v>
      </c>
      <c r="AK546" s="83">
        <v>247</v>
      </c>
      <c r="AL546" s="83">
        <v>248</v>
      </c>
      <c r="AM546" s="83">
        <v>196</v>
      </c>
      <c r="AN546" s="83">
        <v>289</v>
      </c>
      <c r="AO546" s="83">
        <v>300</v>
      </c>
      <c r="AP546" s="83">
        <v>0</v>
      </c>
      <c r="AQ546" s="73"/>
      <c r="AR546" s="73"/>
      <c r="AS546" s="73"/>
      <c r="AT546" s="73"/>
      <c r="AU546" s="73"/>
      <c r="AV546" s="73"/>
      <c r="AW546" s="73"/>
      <c r="AX546" s="73"/>
      <c r="AY546" s="73"/>
      <c r="AZ546" s="73"/>
      <c r="BA546" s="73"/>
      <c r="BB546" s="73"/>
      <c r="BC546" s="73"/>
    </row>
    <row r="547" spans="1:55" x14ac:dyDescent="0.25">
      <c r="A547" s="72"/>
      <c r="B547" s="74" t="s">
        <v>6</v>
      </c>
      <c r="C547" s="83">
        <v>7803.9866640260152</v>
      </c>
      <c r="D547" s="83">
        <v>10944.55584241762</v>
      </c>
      <c r="E547" s="83">
        <v>20436.713831131216</v>
      </c>
      <c r="F547" s="83">
        <v>29862.727215018189</v>
      </c>
      <c r="G547" s="83">
        <v>27041.918357871629</v>
      </c>
      <c r="H547" s="83">
        <v>20671.471362245247</v>
      </c>
      <c r="I547" s="83">
        <v>15276.748494414705</v>
      </c>
      <c r="J547" s="83">
        <v>14050.490324362596</v>
      </c>
      <c r="K547" s="83">
        <v>14255.844657833997</v>
      </c>
      <c r="L547" s="83">
        <v>17617.616042000001</v>
      </c>
      <c r="M547" s="83">
        <v>19189.472000000002</v>
      </c>
      <c r="N547" s="83">
        <v>0</v>
      </c>
      <c r="O547" s="73"/>
      <c r="P547" s="74" t="s">
        <v>6</v>
      </c>
      <c r="Q547" s="83">
        <v>7758.9347846313831</v>
      </c>
      <c r="R547" s="83">
        <v>7735.7325237115047</v>
      </c>
      <c r="S547" s="83">
        <v>9485.040252873896</v>
      </c>
      <c r="T547" s="83">
        <v>34739.621811851619</v>
      </c>
      <c r="U547" s="83">
        <v>31284.850357917527</v>
      </c>
      <c r="V547" s="83">
        <v>23197.118873006159</v>
      </c>
      <c r="W547" s="83">
        <v>20038.941255378497</v>
      </c>
      <c r="X547" s="83">
        <v>12730.942598643824</v>
      </c>
      <c r="Y547" s="83">
        <v>14320.939838919996</v>
      </c>
      <c r="Z547" s="83">
        <v>14248.834209999994</v>
      </c>
      <c r="AA547" s="83">
        <v>15999.909999999993</v>
      </c>
      <c r="AB547" s="83">
        <v>15860</v>
      </c>
      <c r="AC547" s="73"/>
      <c r="AD547" s="74" t="s">
        <v>6</v>
      </c>
      <c r="AE547" s="83">
        <v>0</v>
      </c>
      <c r="AF547" s="83">
        <v>0</v>
      </c>
      <c r="AG547" s="83">
        <v>8</v>
      </c>
      <c r="AH547" s="83">
        <v>211</v>
      </c>
      <c r="AI547" s="83">
        <v>315</v>
      </c>
      <c r="AJ547" s="83">
        <v>238</v>
      </c>
      <c r="AK547" s="83">
        <v>176</v>
      </c>
      <c r="AL547" s="83">
        <v>166</v>
      </c>
      <c r="AM547" s="83">
        <v>168</v>
      </c>
      <c r="AN547" s="83">
        <v>217</v>
      </c>
      <c r="AO547" s="83">
        <v>226</v>
      </c>
      <c r="AP547" s="83">
        <v>0</v>
      </c>
      <c r="AQ547" s="73"/>
      <c r="AR547" s="73"/>
      <c r="AS547" s="73"/>
      <c r="AT547" s="73"/>
      <c r="AU547" s="73"/>
      <c r="AV547" s="73"/>
      <c r="AW547" s="73"/>
      <c r="AX547" s="73"/>
      <c r="AY547" s="73"/>
      <c r="AZ547" s="73"/>
      <c r="BA547" s="73"/>
      <c r="BB547" s="73"/>
      <c r="BC547" s="73"/>
    </row>
    <row r="548" spans="1:55" x14ac:dyDescent="0.25">
      <c r="A548" s="72"/>
      <c r="B548" s="74" t="s">
        <v>7</v>
      </c>
      <c r="C548" s="83">
        <v>107033.62934522388</v>
      </c>
      <c r="D548" s="83">
        <v>106443.70420952661</v>
      </c>
      <c r="E548" s="83">
        <v>90199.531771099806</v>
      </c>
      <c r="F548" s="83">
        <v>88246.105383986491</v>
      </c>
      <c r="G548" s="83">
        <v>86832.62818683598</v>
      </c>
      <c r="H548" s="83">
        <v>86423.773995638898</v>
      </c>
      <c r="I548" s="83">
        <v>88263.269566398056</v>
      </c>
      <c r="J548" s="83">
        <v>99138.877345370754</v>
      </c>
      <c r="K548" s="83">
        <v>116632.91157564799</v>
      </c>
      <c r="L548" s="83">
        <v>107491.74989800001</v>
      </c>
      <c r="M548" s="83">
        <v>94270.782000000007</v>
      </c>
      <c r="N548" s="83">
        <v>0</v>
      </c>
      <c r="O548" s="73"/>
      <c r="P548" s="74" t="s">
        <v>7</v>
      </c>
      <c r="Q548" s="83">
        <v>109309.24983109061</v>
      </c>
      <c r="R548" s="83">
        <v>108682.35213945009</v>
      </c>
      <c r="S548" s="83">
        <v>79545.201364121473</v>
      </c>
      <c r="T548" s="83">
        <v>95642.588818676973</v>
      </c>
      <c r="U548" s="83">
        <v>78402.3628514866</v>
      </c>
      <c r="V548" s="83">
        <v>83987.082301900649</v>
      </c>
      <c r="W548" s="83">
        <v>77482.534127124236</v>
      </c>
      <c r="X548" s="83">
        <v>82695.02367155395</v>
      </c>
      <c r="Y548" s="83">
        <v>81050.120300993993</v>
      </c>
      <c r="Z548" s="83">
        <v>100260.85445999999</v>
      </c>
      <c r="AA548" s="83">
        <v>96578.812000000005</v>
      </c>
      <c r="AB548" s="83">
        <v>95704</v>
      </c>
      <c r="AC548" s="73"/>
      <c r="AD548" s="74" t="s">
        <v>7</v>
      </c>
      <c r="AE548" s="83">
        <v>837</v>
      </c>
      <c r="AF548" s="83">
        <v>829</v>
      </c>
      <c r="AG548" s="83">
        <v>740</v>
      </c>
      <c r="AH548" s="83">
        <v>706</v>
      </c>
      <c r="AI548" s="83">
        <v>712</v>
      </c>
      <c r="AJ548" s="83">
        <v>719</v>
      </c>
      <c r="AK548" s="83">
        <v>726</v>
      </c>
      <c r="AL548" s="83">
        <v>848</v>
      </c>
      <c r="AM548" s="83">
        <v>946</v>
      </c>
      <c r="AN548" s="83">
        <v>962</v>
      </c>
      <c r="AO548" s="83">
        <v>847</v>
      </c>
      <c r="AP548" s="83">
        <v>0</v>
      </c>
      <c r="AQ548" s="73"/>
      <c r="AR548" s="73"/>
      <c r="AS548" s="73"/>
      <c r="AT548" s="73"/>
      <c r="AU548" s="73"/>
      <c r="AV548" s="73"/>
      <c r="AW548" s="73"/>
      <c r="AX548" s="73"/>
      <c r="AY548" s="73"/>
      <c r="AZ548" s="73"/>
      <c r="BA548" s="73"/>
      <c r="BB548" s="73"/>
      <c r="BC548" s="73"/>
    </row>
    <row r="549" spans="1:55" x14ac:dyDescent="0.25">
      <c r="A549" s="72"/>
      <c r="B549" s="79" t="s">
        <v>8</v>
      </c>
      <c r="C549" s="84">
        <v>57802.562416190616</v>
      </c>
      <c r="D549" s="84">
        <v>66536.926173875079</v>
      </c>
      <c r="E549" s="84">
        <v>69167.218755091933</v>
      </c>
      <c r="F549" s="84">
        <v>81730.175696831648</v>
      </c>
      <c r="G549" s="84">
        <v>91397.019415869261</v>
      </c>
      <c r="H549" s="84">
        <v>103718.35463337896</v>
      </c>
      <c r="I549" s="84">
        <v>124597.31393385092</v>
      </c>
      <c r="J549" s="84">
        <v>125720.58280649116</v>
      </c>
      <c r="K549" s="84">
        <v>127701.29897657598</v>
      </c>
      <c r="L549" s="84">
        <v>137016.74695799997</v>
      </c>
      <c r="M549" s="84">
        <v>149834.39000000001</v>
      </c>
      <c r="N549" s="83">
        <v>0</v>
      </c>
      <c r="O549" s="73"/>
      <c r="P549" s="79" t="s">
        <v>8</v>
      </c>
      <c r="Q549" s="84">
        <v>62147.127891201184</v>
      </c>
      <c r="R549" s="84">
        <v>61216.943944023304</v>
      </c>
      <c r="S549" s="84">
        <v>64075.32344520992</v>
      </c>
      <c r="T549" s="84">
        <v>86572.081005578017</v>
      </c>
      <c r="U549" s="84">
        <v>97839.338002224351</v>
      </c>
      <c r="V549" s="84">
        <v>103482.76707091111</v>
      </c>
      <c r="W549" s="84">
        <v>122265.89757148757</v>
      </c>
      <c r="X549" s="84">
        <v>137096.07161885244</v>
      </c>
      <c r="Y549" s="84">
        <v>136280.62318207999</v>
      </c>
      <c r="Z549" s="84">
        <v>141660.058384</v>
      </c>
      <c r="AA549" s="84">
        <v>152167.42800000001</v>
      </c>
      <c r="AB549" s="84">
        <v>150795</v>
      </c>
      <c r="AC549" s="73"/>
      <c r="AD549" s="79" t="s">
        <v>8</v>
      </c>
      <c r="AE549" s="84">
        <v>726</v>
      </c>
      <c r="AF549" s="84">
        <v>829</v>
      </c>
      <c r="AG549" s="84">
        <v>853</v>
      </c>
      <c r="AH549" s="84">
        <v>929</v>
      </c>
      <c r="AI549" s="84">
        <v>984</v>
      </c>
      <c r="AJ549" s="84">
        <v>1095</v>
      </c>
      <c r="AK549" s="84">
        <v>1229</v>
      </c>
      <c r="AL549" s="84">
        <v>1176</v>
      </c>
      <c r="AM549" s="84">
        <v>1200</v>
      </c>
      <c r="AN549" s="84">
        <v>1292</v>
      </c>
      <c r="AO549" s="84">
        <v>1391</v>
      </c>
      <c r="AP549" s="84">
        <v>0</v>
      </c>
      <c r="AQ549" s="73"/>
      <c r="AR549" s="73"/>
      <c r="AS549" s="73"/>
      <c r="AT549" s="73"/>
      <c r="AU549" s="73"/>
      <c r="AV549" s="73"/>
      <c r="AW549" s="73"/>
      <c r="AX549" s="73"/>
      <c r="AY549" s="73"/>
      <c r="AZ549" s="73"/>
      <c r="BA549" s="73"/>
      <c r="BB549" s="73"/>
      <c r="BC549" s="73"/>
    </row>
    <row r="550" spans="1:55" x14ac:dyDescent="0.25">
      <c r="A550" s="72"/>
      <c r="B550" s="79" t="s">
        <v>5</v>
      </c>
      <c r="C550" s="84">
        <v>34130.552964718016</v>
      </c>
      <c r="D550" s="84">
        <v>41095.153410106192</v>
      </c>
      <c r="E550" s="84">
        <v>42906.144937551129</v>
      </c>
      <c r="F550" s="84">
        <v>34048.118248662904</v>
      </c>
      <c r="G550" s="84">
        <v>30180.887040193204</v>
      </c>
      <c r="H550" s="84">
        <v>35686.63186510087</v>
      </c>
      <c r="I550" s="84">
        <v>26944.635281403236</v>
      </c>
      <c r="J550" s="84">
        <v>12664.740799479361</v>
      </c>
      <c r="K550" s="84">
        <v>11951.033924127998</v>
      </c>
      <c r="L550" s="84">
        <v>23060.317565999998</v>
      </c>
      <c r="M550" s="82">
        <v>11430.739999999998</v>
      </c>
      <c r="N550" s="82">
        <v>0</v>
      </c>
      <c r="O550" s="73"/>
      <c r="P550" s="79" t="s">
        <v>5</v>
      </c>
      <c r="Q550" s="84">
        <v>48345.046634272134</v>
      </c>
      <c r="R550" s="84">
        <v>44752.594912023742</v>
      </c>
      <c r="S550" s="84">
        <v>41114.418034400122</v>
      </c>
      <c r="T550" s="84">
        <v>29799.350391313335</v>
      </c>
      <c r="U550" s="84">
        <v>37106.336820279212</v>
      </c>
      <c r="V550" s="84">
        <v>26492.553976825868</v>
      </c>
      <c r="W550" s="84">
        <v>31827.1119987784</v>
      </c>
      <c r="X550" s="84">
        <v>22460.362947034493</v>
      </c>
      <c r="Y550" s="84">
        <v>21016.917025545998</v>
      </c>
      <c r="Z550" s="84">
        <v>31355.996334000003</v>
      </c>
      <c r="AA550" s="84">
        <v>11515.142000000002</v>
      </c>
      <c r="AB550" s="84">
        <v>11945</v>
      </c>
      <c r="AC550" s="73"/>
      <c r="AD550" s="79" t="s">
        <v>5</v>
      </c>
      <c r="AE550" s="84">
        <v>7395</v>
      </c>
      <c r="AF550" s="84">
        <v>7220</v>
      </c>
      <c r="AG550" s="84">
        <v>7229</v>
      </c>
      <c r="AH550" s="84">
        <v>7277</v>
      </c>
      <c r="AI550" s="84">
        <v>7205</v>
      </c>
      <c r="AJ550" s="84">
        <v>7170</v>
      </c>
      <c r="AK550" s="84">
        <v>7263</v>
      </c>
      <c r="AL550" s="84">
        <v>7514</v>
      </c>
      <c r="AM550" s="84">
        <v>7226</v>
      </c>
      <c r="AN550" s="84">
        <v>7447</v>
      </c>
      <c r="AO550" s="84">
        <v>7656</v>
      </c>
      <c r="AP550" s="84">
        <v>0</v>
      </c>
      <c r="AQ550" s="73"/>
      <c r="AR550" s="73"/>
      <c r="AS550" s="73"/>
      <c r="AT550" s="73"/>
      <c r="AU550" s="73"/>
      <c r="AV550" s="73"/>
      <c r="AW550" s="73"/>
      <c r="AX550" s="73"/>
      <c r="AY550" s="73"/>
      <c r="AZ550" s="73"/>
      <c r="BA550" s="73"/>
      <c r="BB550" s="73"/>
      <c r="BC550" s="73"/>
    </row>
    <row r="551" spans="1:55" x14ac:dyDescent="0.25">
      <c r="A551" s="72"/>
      <c r="B551" s="74" t="s">
        <v>157</v>
      </c>
      <c r="C551" s="83">
        <v>49683.46288462104</v>
      </c>
      <c r="D551" s="83">
        <v>59244.751765833957</v>
      </c>
      <c r="E551" s="83">
        <v>62686.707709998343</v>
      </c>
      <c r="F551" s="83">
        <v>74814.659937492193</v>
      </c>
      <c r="G551" s="83">
        <v>68780.966800299793</v>
      </c>
      <c r="H551" s="83">
        <v>74162.406510731715</v>
      </c>
      <c r="I551" s="83">
        <v>75686.2784662661</v>
      </c>
      <c r="J551" s="83">
        <v>75996.299247624513</v>
      </c>
      <c r="K551" s="83">
        <v>74734.784427497987</v>
      </c>
      <c r="L551" s="83">
        <v>77277.58654199999</v>
      </c>
      <c r="M551" s="83">
        <v>79058.623999999996</v>
      </c>
      <c r="N551" s="83">
        <v>0</v>
      </c>
      <c r="O551" s="73"/>
      <c r="P551" s="74" t="s">
        <v>157</v>
      </c>
      <c r="Q551" s="83">
        <v>48565.925987415256</v>
      </c>
      <c r="R551" s="83">
        <v>48198.994572595577</v>
      </c>
      <c r="S551" s="83">
        <v>57885.157113618581</v>
      </c>
      <c r="T551" s="83">
        <v>59520.19994417407</v>
      </c>
      <c r="U551" s="83">
        <v>73372.568392798086</v>
      </c>
      <c r="V551" s="83">
        <v>69290.185944392739</v>
      </c>
      <c r="W551" s="83">
        <v>68989.480626898774</v>
      </c>
      <c r="X551" s="83">
        <v>72719.871221179943</v>
      </c>
      <c r="Y551" s="83">
        <v>79717.324050961994</v>
      </c>
      <c r="Z551" s="83">
        <v>77032.525856000007</v>
      </c>
      <c r="AA551" s="83">
        <v>76178.536000000007</v>
      </c>
      <c r="AB551" s="83">
        <v>78539</v>
      </c>
      <c r="AC551" s="73"/>
      <c r="AD551" s="74" t="s">
        <v>117</v>
      </c>
      <c r="AE551" s="83">
        <v>34471.364999999998</v>
      </c>
      <c r="AF551" s="83">
        <v>34270.377999999997</v>
      </c>
      <c r="AG551" s="83">
        <v>34203.455999999998</v>
      </c>
      <c r="AH551" s="83">
        <v>34121.661</v>
      </c>
      <c r="AI551" s="83">
        <v>34019.315000000002</v>
      </c>
      <c r="AJ551" s="83">
        <v>33857.614999999998</v>
      </c>
      <c r="AK551" s="83">
        <v>33681.770999999993</v>
      </c>
      <c r="AL551" s="83">
        <v>33513.339999999997</v>
      </c>
      <c r="AM551" s="83">
        <v>33114.847999999998</v>
      </c>
      <c r="AN551" s="83">
        <v>32982.639999999999</v>
      </c>
      <c r="AO551" s="83">
        <v>32935.035000000003</v>
      </c>
      <c r="AP551" s="83">
        <v>0</v>
      </c>
      <c r="AQ551" s="73"/>
      <c r="AR551" s="73"/>
      <c r="AS551" s="73"/>
      <c r="AT551" s="73"/>
      <c r="AU551" s="73"/>
      <c r="AV551" s="73"/>
      <c r="AW551" s="73"/>
      <c r="AX551" s="73"/>
      <c r="AY551" s="73"/>
      <c r="AZ551" s="73"/>
      <c r="BA551" s="73"/>
      <c r="BB551" s="73"/>
      <c r="BC551" s="73"/>
    </row>
    <row r="552" spans="1:55" x14ac:dyDescent="0.25">
      <c r="A552" s="72"/>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row>
    <row r="553" spans="1:55" x14ac:dyDescent="0.25">
      <c r="A553" s="72"/>
      <c r="B553" s="75" t="s">
        <v>113</v>
      </c>
      <c r="C553" s="75"/>
      <c r="D553" s="75"/>
      <c r="E553" s="75"/>
      <c r="F553" s="75"/>
      <c r="G553" s="75"/>
      <c r="H553" s="75"/>
      <c r="I553" s="75"/>
      <c r="J553" s="75"/>
      <c r="K553" s="75"/>
      <c r="L553" s="75"/>
      <c r="M553" s="75"/>
      <c r="N553" s="75"/>
      <c r="O553" s="73"/>
      <c r="P553" s="75" t="s">
        <v>114</v>
      </c>
      <c r="Q553" s="75"/>
      <c r="R553" s="75"/>
      <c r="S553" s="75"/>
      <c r="T553" s="75"/>
      <c r="U553" s="75"/>
      <c r="V553" s="75"/>
      <c r="W553" s="75"/>
      <c r="X553" s="75"/>
      <c r="Y553" s="75"/>
      <c r="Z553" s="75"/>
      <c r="AA553" s="75"/>
      <c r="AB553" s="75"/>
      <c r="AC553" s="73"/>
      <c r="AD553" s="75" t="s">
        <v>145</v>
      </c>
      <c r="AE553" s="75"/>
      <c r="AF553" s="75"/>
      <c r="AG553" s="75"/>
      <c r="AH553" s="75"/>
      <c r="AI553" s="75"/>
      <c r="AJ553" s="75"/>
      <c r="AK553" s="75"/>
      <c r="AL553" s="75"/>
      <c r="AM553" s="75"/>
      <c r="AN553" s="75"/>
      <c r="AO553" s="75"/>
      <c r="AP553" s="75"/>
      <c r="AQ553" s="73"/>
      <c r="AR553" s="73"/>
      <c r="AS553" s="73"/>
      <c r="AT553" s="73"/>
      <c r="AU553" s="73"/>
      <c r="AV553" s="73"/>
      <c r="AW553" s="73"/>
      <c r="AX553" s="73"/>
      <c r="AY553" s="73"/>
      <c r="AZ553" s="73"/>
      <c r="BA553" s="73"/>
      <c r="BB553" s="73"/>
      <c r="BC553" s="73"/>
    </row>
    <row r="554" spans="1:55" x14ac:dyDescent="0.25">
      <c r="A554" s="72"/>
      <c r="B554" s="77" t="s">
        <v>41</v>
      </c>
      <c r="C554" s="77">
        <v>2013</v>
      </c>
      <c r="D554" s="77">
        <v>2014</v>
      </c>
      <c r="E554" s="77">
        <v>2015</v>
      </c>
      <c r="F554" s="77">
        <v>2016</v>
      </c>
      <c r="G554" s="77">
        <v>2017</v>
      </c>
      <c r="H554" s="77">
        <v>2018</v>
      </c>
      <c r="I554" s="77">
        <v>2019</v>
      </c>
      <c r="J554" s="77">
        <v>2020</v>
      </c>
      <c r="K554" s="77">
        <v>2021</v>
      </c>
      <c r="L554" s="77">
        <v>2022</v>
      </c>
      <c r="M554" s="77">
        <v>2023</v>
      </c>
      <c r="N554" s="77">
        <v>2024</v>
      </c>
      <c r="O554" s="73"/>
      <c r="P554" s="77" t="s">
        <v>41</v>
      </c>
      <c r="Q554" s="77">
        <v>2013</v>
      </c>
      <c r="R554" s="77">
        <v>2014</v>
      </c>
      <c r="S554" s="77">
        <v>2015</v>
      </c>
      <c r="T554" s="77">
        <v>2016</v>
      </c>
      <c r="U554" s="77">
        <v>2017</v>
      </c>
      <c r="V554" s="77">
        <v>2018</v>
      </c>
      <c r="W554" s="77">
        <v>2019</v>
      </c>
      <c r="X554" s="77">
        <v>2020</v>
      </c>
      <c r="Y554" s="77">
        <v>2021</v>
      </c>
      <c r="Z554" s="77">
        <v>2022</v>
      </c>
      <c r="AA554" s="77">
        <v>2023</v>
      </c>
      <c r="AB554" s="77">
        <v>2024</v>
      </c>
      <c r="AC554" s="73"/>
      <c r="AD554" s="77" t="s">
        <v>41</v>
      </c>
      <c r="AE554" s="77">
        <v>2013</v>
      </c>
      <c r="AF554" s="77">
        <v>2014</v>
      </c>
      <c r="AG554" s="77">
        <v>2015</v>
      </c>
      <c r="AH554" s="77">
        <v>2016</v>
      </c>
      <c r="AI554" s="77">
        <v>2017</v>
      </c>
      <c r="AJ554" s="77">
        <v>2018</v>
      </c>
      <c r="AK554" s="77">
        <v>2019</v>
      </c>
      <c r="AL554" s="77">
        <v>2020</v>
      </c>
      <c r="AM554" s="77">
        <v>2021</v>
      </c>
      <c r="AN554" s="77">
        <v>2022</v>
      </c>
      <c r="AO554" s="77">
        <v>2023</v>
      </c>
      <c r="AP554" s="77">
        <v>2024</v>
      </c>
      <c r="AQ554" s="73"/>
      <c r="AR554" s="73"/>
      <c r="AS554" s="73"/>
      <c r="AT554" s="73"/>
      <c r="AU554" s="73"/>
      <c r="AV554" s="73"/>
      <c r="AW554" s="73"/>
      <c r="AX554" s="73"/>
      <c r="AY554" s="73"/>
      <c r="AZ554" s="73"/>
      <c r="BA554" s="73"/>
      <c r="BB554" s="73"/>
      <c r="BC554" s="73"/>
    </row>
    <row r="555" spans="1:55" x14ac:dyDescent="0.25">
      <c r="A555" s="72"/>
      <c r="B555" s="79" t="s">
        <v>9</v>
      </c>
      <c r="C555" s="80">
        <v>428901.40048347984</v>
      </c>
      <c r="D555" s="80">
        <v>429044.36096730473</v>
      </c>
      <c r="E555" s="80">
        <v>421398.4423907692</v>
      </c>
      <c r="F555" s="80">
        <v>434562.15676666959</v>
      </c>
      <c r="G555" s="80">
        <v>422506.26834327087</v>
      </c>
      <c r="H555" s="80">
        <v>433648.56118464284</v>
      </c>
      <c r="I555" s="80">
        <v>467156.81755534722</v>
      </c>
      <c r="J555" s="80">
        <v>492873.51684381219</v>
      </c>
      <c r="K555" s="80">
        <v>573401.38402349397</v>
      </c>
      <c r="L555" s="80">
        <v>562520.21763600002</v>
      </c>
      <c r="M555" s="80">
        <v>559940.58199999994</v>
      </c>
      <c r="N555" s="80">
        <v>0</v>
      </c>
      <c r="O555" s="73"/>
      <c r="P555" s="79" t="s">
        <v>9</v>
      </c>
      <c r="Q555" s="80">
        <v>435254.96691921738</v>
      </c>
      <c r="R555" s="80">
        <v>440433.83250448923</v>
      </c>
      <c r="S555" s="80">
        <v>412579.16846900299</v>
      </c>
      <c r="T555" s="80">
        <v>439524.87414560327</v>
      </c>
      <c r="U555" s="80">
        <v>436195.08366046491</v>
      </c>
      <c r="V555" s="80">
        <v>434061.36268847354</v>
      </c>
      <c r="W555" s="80">
        <v>436974.34854993504</v>
      </c>
      <c r="X555" s="80">
        <v>476650.70985534112</v>
      </c>
      <c r="Y555" s="80">
        <v>579649.41809959593</v>
      </c>
      <c r="Z555" s="80">
        <v>586229.03640600003</v>
      </c>
      <c r="AA555" s="80">
        <v>555152.59199999983</v>
      </c>
      <c r="AB555" s="80">
        <v>554658</v>
      </c>
      <c r="AC555" s="73"/>
      <c r="AD555" s="79" t="s">
        <v>9</v>
      </c>
      <c r="AE555" s="80">
        <v>3639</v>
      </c>
      <c r="AF555" s="80">
        <v>3616</v>
      </c>
      <c r="AG555" s="80">
        <v>3531</v>
      </c>
      <c r="AH555" s="80">
        <v>3471</v>
      </c>
      <c r="AI555" s="80">
        <v>3420</v>
      </c>
      <c r="AJ555" s="80">
        <v>3376</v>
      </c>
      <c r="AK555" s="80">
        <v>3434</v>
      </c>
      <c r="AL555" s="80">
        <v>3693</v>
      </c>
      <c r="AM555" s="80">
        <v>3615</v>
      </c>
      <c r="AN555" s="80">
        <v>3661</v>
      </c>
      <c r="AO555" s="80">
        <v>3771</v>
      </c>
      <c r="AP555" s="80">
        <v>0</v>
      </c>
      <c r="AQ555" s="73"/>
      <c r="AR555" s="73"/>
      <c r="AS555" s="73"/>
      <c r="AT555" s="73"/>
      <c r="AU555" s="73"/>
      <c r="AV555" s="73"/>
      <c r="AW555" s="73"/>
      <c r="AX555" s="73"/>
      <c r="AY555" s="73"/>
      <c r="AZ555" s="73"/>
      <c r="BA555" s="73"/>
      <c r="BB555" s="73"/>
      <c r="BC555" s="73"/>
    </row>
    <row r="556" spans="1:55" x14ac:dyDescent="0.25">
      <c r="A556" s="72"/>
      <c r="B556" s="74" t="s">
        <v>10</v>
      </c>
      <c r="C556" s="83">
        <v>292726.33838416537</v>
      </c>
      <c r="D556" s="83">
        <v>289447.21764518821</v>
      </c>
      <c r="E556" s="83">
        <v>290823.59058264602</v>
      </c>
      <c r="F556" s="83">
        <v>299864.38054698874</v>
      </c>
      <c r="G556" s="83">
        <v>292422.29625363497</v>
      </c>
      <c r="H556" s="83">
        <v>286522.26790965337</v>
      </c>
      <c r="I556" s="83">
        <v>297757.44585501007</v>
      </c>
      <c r="J556" s="83">
        <v>317622.76761837729</v>
      </c>
      <c r="K556" s="83">
        <v>385610.06140153902</v>
      </c>
      <c r="L556" s="83">
        <v>379000.797708</v>
      </c>
      <c r="M556" s="83">
        <v>385971.38799999992</v>
      </c>
      <c r="N556" s="83">
        <v>0</v>
      </c>
      <c r="O556" s="73"/>
      <c r="P556" s="74" t="s">
        <v>10</v>
      </c>
      <c r="Q556" s="83">
        <v>310525.14706394548</v>
      </c>
      <c r="R556" s="83">
        <v>293338.77983308991</v>
      </c>
      <c r="S556" s="83">
        <v>288853.61600272963</v>
      </c>
      <c r="T556" s="83">
        <v>304568.72934064851</v>
      </c>
      <c r="U556" s="83">
        <v>288596.17754848528</v>
      </c>
      <c r="V556" s="83">
        <v>294338.28646781662</v>
      </c>
      <c r="W556" s="83">
        <v>290613.92803684121</v>
      </c>
      <c r="X556" s="83">
        <v>299530.60135180462</v>
      </c>
      <c r="Y556" s="83">
        <v>405593.73034086387</v>
      </c>
      <c r="Z556" s="83">
        <v>408140.54652799998</v>
      </c>
      <c r="AA556" s="83">
        <v>388759.77999999985</v>
      </c>
      <c r="AB556" s="83">
        <v>387674</v>
      </c>
      <c r="AC556" s="73"/>
      <c r="AD556" s="74" t="s">
        <v>10</v>
      </c>
      <c r="AE556" s="83">
        <v>3639</v>
      </c>
      <c r="AF556" s="83">
        <v>3616</v>
      </c>
      <c r="AG556" s="83">
        <v>3531</v>
      </c>
      <c r="AH556" s="83">
        <v>3471</v>
      </c>
      <c r="AI556" s="83">
        <v>3420</v>
      </c>
      <c r="AJ556" s="83">
        <v>3376</v>
      </c>
      <c r="AK556" s="83">
        <v>3434</v>
      </c>
      <c r="AL556" s="83">
        <v>3693</v>
      </c>
      <c r="AM556" s="83">
        <v>3615</v>
      </c>
      <c r="AN556" s="83">
        <v>3661</v>
      </c>
      <c r="AO556" s="83">
        <v>3771</v>
      </c>
      <c r="AP556" s="83">
        <v>0</v>
      </c>
      <c r="AQ556" s="73"/>
      <c r="AR556" s="73"/>
      <c r="AS556" s="73"/>
      <c r="AT556" s="73"/>
      <c r="AU556" s="73"/>
      <c r="AV556" s="73"/>
      <c r="AW556" s="73"/>
      <c r="AX556" s="73"/>
      <c r="AY556" s="73"/>
      <c r="AZ556" s="73"/>
      <c r="BA556" s="73"/>
      <c r="BB556" s="73"/>
      <c r="BC556" s="73"/>
    </row>
    <row r="557" spans="1:55" x14ac:dyDescent="0.25">
      <c r="A557" s="72"/>
      <c r="B557" s="79" t="s">
        <v>11</v>
      </c>
      <c r="C557" s="84">
        <v>136175.0620993145</v>
      </c>
      <c r="D557" s="84">
        <v>139597.14332211652</v>
      </c>
      <c r="E557" s="84">
        <v>130574.85180812317</v>
      </c>
      <c r="F557" s="84">
        <v>134697.77621968085</v>
      </c>
      <c r="G557" s="84">
        <v>130083.97208963592</v>
      </c>
      <c r="H557" s="84">
        <v>147126.29327498944</v>
      </c>
      <c r="I557" s="84">
        <v>169399.37170033713</v>
      </c>
      <c r="J557" s="84">
        <v>175250.74922543491</v>
      </c>
      <c r="K557" s="84">
        <v>187791.32262195495</v>
      </c>
      <c r="L557" s="84">
        <v>183519.41992799999</v>
      </c>
      <c r="M557" s="84">
        <v>173969.19400000002</v>
      </c>
      <c r="N557" s="84">
        <v>0</v>
      </c>
      <c r="O557" s="73"/>
      <c r="P557" s="79" t="s">
        <v>11</v>
      </c>
      <c r="Q557" s="84">
        <v>124729.81985527188</v>
      </c>
      <c r="R557" s="84">
        <v>147095.05267139935</v>
      </c>
      <c r="S557" s="84">
        <v>123725.55246627338</v>
      </c>
      <c r="T557" s="84">
        <v>134956.14480495476</v>
      </c>
      <c r="U557" s="84">
        <v>147598.90611197962</v>
      </c>
      <c r="V557" s="84">
        <v>139723.07622065692</v>
      </c>
      <c r="W557" s="84">
        <v>146360.42051309382</v>
      </c>
      <c r="X557" s="84">
        <v>177120.1085035365</v>
      </c>
      <c r="Y557" s="84">
        <v>174055.68775873201</v>
      </c>
      <c r="Z557" s="84">
        <v>178088.48987800002</v>
      </c>
      <c r="AA557" s="84">
        <v>166392.81199999998</v>
      </c>
      <c r="AB557" s="84">
        <v>166984</v>
      </c>
      <c r="AC557" s="73"/>
      <c r="AD557" s="79" t="s">
        <v>11</v>
      </c>
      <c r="AE557" s="84">
        <v>3639</v>
      </c>
      <c r="AF557" s="84">
        <v>3616</v>
      </c>
      <c r="AG557" s="84">
        <v>3531</v>
      </c>
      <c r="AH557" s="84">
        <v>3471</v>
      </c>
      <c r="AI557" s="84">
        <v>3420</v>
      </c>
      <c r="AJ557" s="84">
        <v>3376</v>
      </c>
      <c r="AK557" s="84">
        <v>3434</v>
      </c>
      <c r="AL557" s="84">
        <v>3693</v>
      </c>
      <c r="AM557" s="84">
        <v>3615</v>
      </c>
      <c r="AN557" s="84">
        <v>3661</v>
      </c>
      <c r="AO557" s="84">
        <v>3771</v>
      </c>
      <c r="AP557" s="84">
        <v>0</v>
      </c>
      <c r="AQ557" s="73"/>
      <c r="AR557" s="73"/>
      <c r="AS557" s="73"/>
      <c r="AT557" s="73"/>
      <c r="AU557" s="73"/>
      <c r="AV557" s="73"/>
      <c r="AW557" s="73"/>
      <c r="AX557" s="73"/>
      <c r="AY557" s="73"/>
      <c r="AZ557" s="73"/>
      <c r="BA557" s="73"/>
      <c r="BB557" s="73"/>
      <c r="BC557" s="73"/>
    </row>
    <row r="558" spans="1:55" x14ac:dyDescent="0.25">
      <c r="A558" s="72"/>
      <c r="B558" s="74" t="s">
        <v>0</v>
      </c>
      <c r="C558" s="83">
        <v>92970.935480407818</v>
      </c>
      <c r="D558" s="83">
        <v>83965.218072442105</v>
      </c>
      <c r="E558" s="83">
        <v>76187.40217900298</v>
      </c>
      <c r="F558" s="83">
        <v>81922.82683707081</v>
      </c>
      <c r="G558" s="83">
        <v>70636.042164062223</v>
      </c>
      <c r="H558" s="83">
        <v>67324.901939817704</v>
      </c>
      <c r="I558" s="83">
        <v>57581.599274206324</v>
      </c>
      <c r="J558" s="83">
        <v>55743.036960869606</v>
      </c>
      <c r="K558" s="83">
        <v>47446.663854615988</v>
      </c>
      <c r="L558" s="83">
        <v>32196.051523999995</v>
      </c>
      <c r="M558" s="83">
        <v>32319.714</v>
      </c>
      <c r="N558" s="83">
        <v>0</v>
      </c>
      <c r="O558" s="73"/>
      <c r="P558" s="74" t="s">
        <v>0</v>
      </c>
      <c r="Q558" s="83">
        <v>95082.36689470298</v>
      </c>
      <c r="R558" s="83">
        <v>86567.141826927545</v>
      </c>
      <c r="S558" s="83">
        <v>88379.932749151092</v>
      </c>
      <c r="T558" s="83">
        <v>92559.810479260923</v>
      </c>
      <c r="U558" s="83">
        <v>73782.490751492136</v>
      </c>
      <c r="V558" s="83">
        <v>77221.788923628555</v>
      </c>
      <c r="W558" s="83">
        <v>60615.796376191814</v>
      </c>
      <c r="X558" s="83">
        <v>50488.409410239525</v>
      </c>
      <c r="Y558" s="83">
        <v>47054.989459945995</v>
      </c>
      <c r="Z558" s="83">
        <v>42200.734289999993</v>
      </c>
      <c r="AA558" s="83">
        <v>32980.342000000004</v>
      </c>
      <c r="AB558" s="83">
        <v>32036</v>
      </c>
      <c r="AC558" s="73"/>
      <c r="AD558" s="74" t="s">
        <v>0</v>
      </c>
      <c r="AE558" s="83">
        <v>879</v>
      </c>
      <c r="AF558" s="83">
        <v>887</v>
      </c>
      <c r="AG558" s="83">
        <v>843</v>
      </c>
      <c r="AH558" s="83">
        <v>748</v>
      </c>
      <c r="AI558" s="83">
        <v>658</v>
      </c>
      <c r="AJ558" s="83">
        <v>595</v>
      </c>
      <c r="AK558" s="83">
        <v>526</v>
      </c>
      <c r="AL558" s="83">
        <v>491</v>
      </c>
      <c r="AM558" s="83">
        <v>397</v>
      </c>
      <c r="AN558" s="83">
        <v>307</v>
      </c>
      <c r="AO558" s="83">
        <v>309</v>
      </c>
      <c r="AP558" s="83">
        <v>0</v>
      </c>
      <c r="AQ558" s="73"/>
      <c r="AR558" s="73"/>
      <c r="AS558" s="73"/>
      <c r="AT558" s="73"/>
      <c r="AU558" s="73"/>
      <c r="AV558" s="73"/>
      <c r="AW558" s="73"/>
      <c r="AX558" s="73"/>
      <c r="AY558" s="73"/>
      <c r="AZ558" s="73"/>
      <c r="BA558" s="73"/>
      <c r="BB558" s="73"/>
      <c r="BC558" s="73"/>
    </row>
    <row r="559" spans="1:55" x14ac:dyDescent="0.25">
      <c r="A559" s="72"/>
      <c r="B559" s="74" t="s">
        <v>158</v>
      </c>
      <c r="C559" s="83">
        <v>85355.791277510973</v>
      </c>
      <c r="D559" s="83">
        <v>72974.813081451444</v>
      </c>
      <c r="E559" s="83">
        <v>64501.438239580653</v>
      </c>
      <c r="F559" s="83">
        <v>59593.419380651278</v>
      </c>
      <c r="G559" s="83">
        <v>60251.519101151447</v>
      </c>
      <c r="H559" s="83">
        <v>54382.81896098813</v>
      </c>
      <c r="I559" s="83">
        <v>52572.778667254548</v>
      </c>
      <c r="J559" s="83">
        <v>69805.869993550994</v>
      </c>
      <c r="K559" s="83">
        <v>61209.329767611984</v>
      </c>
      <c r="L559" s="83">
        <v>45003.415236000001</v>
      </c>
      <c r="M559" s="83">
        <v>39784.601999999999</v>
      </c>
      <c r="N559" s="83">
        <v>0</v>
      </c>
      <c r="O559" s="73"/>
      <c r="P559" s="74" t="s">
        <v>158</v>
      </c>
      <c r="Q559" s="83">
        <v>113873.63093431418</v>
      </c>
      <c r="R559" s="83">
        <v>87278.760105991401</v>
      </c>
      <c r="S559" s="83">
        <v>78133.216865551105</v>
      </c>
      <c r="T559" s="83">
        <v>63101.950738402709</v>
      </c>
      <c r="U559" s="83">
        <v>55057.991286547796</v>
      </c>
      <c r="V559" s="83">
        <v>62294.65398088556</v>
      </c>
      <c r="W559" s="83">
        <v>59957.893443500696</v>
      </c>
      <c r="X559" s="83">
        <v>44901.650799394491</v>
      </c>
      <c r="Y559" s="83">
        <v>71106.003908991988</v>
      </c>
      <c r="Z559" s="83">
        <v>59394.577268000001</v>
      </c>
      <c r="AA559" s="83">
        <v>48465.504000000001</v>
      </c>
      <c r="AB559" s="83">
        <v>42424</v>
      </c>
      <c r="AC559" s="73"/>
      <c r="AD559" s="74" t="s">
        <v>158</v>
      </c>
      <c r="AE559" s="83">
        <v>561</v>
      </c>
      <c r="AF559" s="83">
        <v>463</v>
      </c>
      <c r="AG559" s="83">
        <v>397</v>
      </c>
      <c r="AH559" s="83">
        <v>370</v>
      </c>
      <c r="AI559" s="83">
        <v>377</v>
      </c>
      <c r="AJ559" s="83">
        <v>354</v>
      </c>
      <c r="AK559" s="83">
        <v>333</v>
      </c>
      <c r="AL559" s="83">
        <v>463</v>
      </c>
      <c r="AM559" s="83">
        <v>402</v>
      </c>
      <c r="AN559" s="83">
        <v>255</v>
      </c>
      <c r="AO559" s="83">
        <v>257</v>
      </c>
      <c r="AP559" s="83">
        <v>0</v>
      </c>
      <c r="AQ559" s="73"/>
      <c r="AR559" s="73"/>
      <c r="AS559" s="73"/>
      <c r="AT559" s="73"/>
      <c r="AU559" s="73"/>
      <c r="AV559" s="73"/>
      <c r="AW559" s="73"/>
      <c r="AX559" s="73"/>
      <c r="AY559" s="73"/>
      <c r="AZ559" s="73"/>
      <c r="BA559" s="73"/>
      <c r="BB559" s="73"/>
      <c r="BC559" s="73"/>
    </row>
    <row r="560" spans="1:55" x14ac:dyDescent="0.25">
      <c r="A560" s="72"/>
      <c r="B560" s="74" t="s">
        <v>159</v>
      </c>
      <c r="C560" s="83">
        <v>4239.3818510350429</v>
      </c>
      <c r="D560" s="83">
        <v>2542.3136905264064</v>
      </c>
      <c r="E560" s="83">
        <v>1690.705686547816</v>
      </c>
      <c r="F560" s="83">
        <v>2919.1749100415709</v>
      </c>
      <c r="G560" s="83">
        <v>2630.3351349534937</v>
      </c>
      <c r="H560" s="83">
        <v>1836.0945761931287</v>
      </c>
      <c r="I560" s="83">
        <v>1213.1300166584838</v>
      </c>
      <c r="J560" s="83">
        <v>1276.909278799284</v>
      </c>
      <c r="K560" s="83">
        <v>2159.1740573779998</v>
      </c>
      <c r="L560" s="83">
        <v>2279.3854199999996</v>
      </c>
      <c r="M560" s="83">
        <v>1210.8040000000001</v>
      </c>
      <c r="N560" s="83">
        <v>0</v>
      </c>
      <c r="O560" s="73"/>
      <c r="P560" s="74" t="s">
        <v>159</v>
      </c>
      <c r="Q560" s="83">
        <v>6971.2777598818675</v>
      </c>
      <c r="R560" s="83">
        <v>4732.1504811210962</v>
      </c>
      <c r="S560" s="83">
        <v>4638.5169582593426</v>
      </c>
      <c r="T560" s="83">
        <v>2122.163339207852</v>
      </c>
      <c r="U560" s="83">
        <v>3280.5568073647473</v>
      </c>
      <c r="V560" s="83">
        <v>2054.7049500527287</v>
      </c>
      <c r="W560" s="83">
        <v>1767.6710704561888</v>
      </c>
      <c r="X560" s="83">
        <v>960.48712008100767</v>
      </c>
      <c r="Y560" s="83">
        <v>1279.8374586399998</v>
      </c>
      <c r="Z560" s="83">
        <v>2720.2806279999995</v>
      </c>
      <c r="AA560" s="83">
        <v>2175.6959999999999</v>
      </c>
      <c r="AB560" s="83">
        <v>1143</v>
      </c>
      <c r="AC560" s="73"/>
      <c r="AD560" s="74" t="s">
        <v>159</v>
      </c>
      <c r="AE560" s="83">
        <v>0</v>
      </c>
      <c r="AF560" s="83">
        <v>0</v>
      </c>
      <c r="AG560" s="83">
        <v>0</v>
      </c>
      <c r="AH560" s="83">
        <v>0</v>
      </c>
      <c r="AI560" s="83">
        <v>0</v>
      </c>
      <c r="AJ560" s="83">
        <v>0</v>
      </c>
      <c r="AK560" s="83">
        <v>0</v>
      </c>
      <c r="AL560" s="83">
        <v>0</v>
      </c>
      <c r="AM560" s="83">
        <v>0</v>
      </c>
      <c r="AN560" s="83">
        <v>0</v>
      </c>
      <c r="AO560" s="83">
        <v>0</v>
      </c>
      <c r="AP560" s="83">
        <v>0</v>
      </c>
      <c r="AQ560" s="73"/>
      <c r="AR560" s="73"/>
      <c r="AS560" s="73"/>
      <c r="AT560" s="73"/>
      <c r="AU560" s="73"/>
      <c r="AV560" s="73"/>
      <c r="AW560" s="73"/>
      <c r="AX560" s="73"/>
      <c r="AY560" s="73"/>
      <c r="AZ560" s="73"/>
      <c r="BA560" s="73"/>
      <c r="BB560" s="73"/>
      <c r="BC560" s="73"/>
    </row>
    <row r="561" spans="1:55" x14ac:dyDescent="0.25">
      <c r="A561" s="72"/>
      <c r="B561" s="74" t="s">
        <v>1</v>
      </c>
      <c r="C561" s="83">
        <v>28067.4460069663</v>
      </c>
      <c r="D561" s="83">
        <v>21861.96010290772</v>
      </c>
      <c r="E561" s="83">
        <v>17852.639795345694</v>
      </c>
      <c r="F561" s="83">
        <v>15710.490430744281</v>
      </c>
      <c r="G561" s="83">
        <v>21409.844295734081</v>
      </c>
      <c r="H561" s="83">
        <v>20449.256242859235</v>
      </c>
      <c r="I561" s="83">
        <v>21050.721417245695</v>
      </c>
      <c r="J561" s="83">
        <v>23069.643912226071</v>
      </c>
      <c r="K561" s="83">
        <v>18922.838149253996</v>
      </c>
      <c r="L561" s="83">
        <v>17612.265371999998</v>
      </c>
      <c r="M561" s="83">
        <v>19412.46</v>
      </c>
      <c r="N561" s="83">
        <v>0</v>
      </c>
      <c r="O561" s="73"/>
      <c r="P561" s="74" t="s">
        <v>1</v>
      </c>
      <c r="Q561" s="83">
        <v>24026.167281158218</v>
      </c>
      <c r="R561" s="83">
        <v>26784.788738928859</v>
      </c>
      <c r="S561" s="83">
        <v>24509.08598333073</v>
      </c>
      <c r="T561" s="83">
        <v>18621.983301548902</v>
      </c>
      <c r="U561" s="83">
        <v>13726.862708532713</v>
      </c>
      <c r="V561" s="83">
        <v>18750.258278783385</v>
      </c>
      <c r="W561" s="83">
        <v>19498.349481696947</v>
      </c>
      <c r="X561" s="83">
        <v>17922.734543287312</v>
      </c>
      <c r="Y561" s="83">
        <v>20788.532237667998</v>
      </c>
      <c r="Z561" s="83">
        <v>18277.888719999999</v>
      </c>
      <c r="AA561" s="83">
        <v>16676.168000000001</v>
      </c>
      <c r="AB561" s="83">
        <v>17095</v>
      </c>
      <c r="AC561" s="73"/>
      <c r="AD561" s="74" t="s">
        <v>1</v>
      </c>
      <c r="AE561" s="83">
        <v>140</v>
      </c>
      <c r="AF561" s="83">
        <v>113</v>
      </c>
      <c r="AG561" s="83">
        <v>97</v>
      </c>
      <c r="AH561" s="83">
        <v>115</v>
      </c>
      <c r="AI561" s="83">
        <v>128</v>
      </c>
      <c r="AJ561" s="83">
        <v>124</v>
      </c>
      <c r="AK561" s="83">
        <v>117</v>
      </c>
      <c r="AL561" s="83">
        <v>128</v>
      </c>
      <c r="AM561" s="83">
        <v>113</v>
      </c>
      <c r="AN561" s="83">
        <v>106</v>
      </c>
      <c r="AO561" s="83">
        <v>117</v>
      </c>
      <c r="AP561" s="83">
        <v>0</v>
      </c>
      <c r="AQ561" s="73"/>
      <c r="AR561" s="73"/>
      <c r="AS561" s="73"/>
      <c r="AT561" s="73"/>
      <c r="AU561" s="73"/>
      <c r="AV561" s="73"/>
      <c r="AW561" s="73"/>
      <c r="AX561" s="73"/>
      <c r="AY561" s="73"/>
      <c r="AZ561" s="73"/>
      <c r="BA561" s="73"/>
      <c r="BB561" s="73"/>
      <c r="BC561" s="73"/>
    </row>
    <row r="562" spans="1:55" x14ac:dyDescent="0.25">
      <c r="A562" s="72"/>
      <c r="B562" s="74" t="s">
        <v>2</v>
      </c>
      <c r="C562" s="83">
        <v>153017.45692277956</v>
      </c>
      <c r="D562" s="83">
        <v>150408.65641308948</v>
      </c>
      <c r="E562" s="83">
        <v>143150.7152959721</v>
      </c>
      <c r="F562" s="83">
        <v>140840.58686045959</v>
      </c>
      <c r="G562" s="83">
        <v>146659.14732529543</v>
      </c>
      <c r="H562" s="83">
        <v>153164.47459595095</v>
      </c>
      <c r="I562" s="83">
        <v>170930.13368554201</v>
      </c>
      <c r="J562" s="83">
        <v>182002.21067581745</v>
      </c>
      <c r="K562" s="83">
        <v>186076.23009656198</v>
      </c>
      <c r="L562" s="83">
        <v>198264.79631399998</v>
      </c>
      <c r="M562" s="83">
        <v>204478.954</v>
      </c>
      <c r="N562" s="83">
        <v>0</v>
      </c>
      <c r="O562" s="73"/>
      <c r="P562" s="74" t="s">
        <v>2</v>
      </c>
      <c r="Q562" s="83">
        <v>157548.92512522303</v>
      </c>
      <c r="R562" s="83">
        <v>147776.18712893562</v>
      </c>
      <c r="S562" s="83">
        <v>143850.56107364467</v>
      </c>
      <c r="T562" s="83">
        <v>144305.90674750318</v>
      </c>
      <c r="U562" s="83">
        <v>143457.51235135744</v>
      </c>
      <c r="V562" s="83">
        <v>151242.33125557902</v>
      </c>
      <c r="W562" s="83">
        <v>154330.49034732537</v>
      </c>
      <c r="X562" s="83">
        <v>176143.91248195883</v>
      </c>
      <c r="Y562" s="83">
        <v>194037.70173582598</v>
      </c>
      <c r="Z562" s="83">
        <v>202576.36619999999</v>
      </c>
      <c r="AA562" s="83">
        <v>206667.15400000001</v>
      </c>
      <c r="AB562" s="83">
        <v>207954</v>
      </c>
      <c r="AC562" s="73"/>
      <c r="AD562" s="74" t="s">
        <v>2</v>
      </c>
      <c r="AE562" s="83">
        <v>1366</v>
      </c>
      <c r="AF562" s="83">
        <v>1313</v>
      </c>
      <c r="AG562" s="83">
        <v>1235</v>
      </c>
      <c r="AH562" s="83">
        <v>1190</v>
      </c>
      <c r="AI562" s="83">
        <v>1178</v>
      </c>
      <c r="AJ562" s="83">
        <v>1173</v>
      </c>
      <c r="AK562" s="83">
        <v>1233</v>
      </c>
      <c r="AL562" s="83">
        <v>1279</v>
      </c>
      <c r="AM562" s="83">
        <v>1329</v>
      </c>
      <c r="AN562" s="83">
        <v>1390</v>
      </c>
      <c r="AO562" s="83">
        <v>1407</v>
      </c>
      <c r="AP562" s="83">
        <v>0</v>
      </c>
      <c r="AQ562" s="73"/>
      <c r="AR562" s="73"/>
      <c r="AS562" s="73"/>
      <c r="AT562" s="73"/>
      <c r="AU562" s="73"/>
      <c r="AV562" s="73"/>
      <c r="AW562" s="73"/>
      <c r="AX562" s="73"/>
      <c r="AY562" s="73"/>
      <c r="AZ562" s="73"/>
      <c r="BA562" s="73"/>
      <c r="BB562" s="73"/>
      <c r="BC562" s="73"/>
    </row>
    <row r="563" spans="1:55" x14ac:dyDescent="0.25">
      <c r="A563" s="72"/>
      <c r="B563" s="74" t="s">
        <v>156</v>
      </c>
      <c r="C563" s="83">
        <v>0</v>
      </c>
      <c r="D563" s="83">
        <v>0</v>
      </c>
      <c r="E563" s="83">
        <v>0</v>
      </c>
      <c r="F563" s="83">
        <v>0</v>
      </c>
      <c r="G563" s="83">
        <v>0</v>
      </c>
      <c r="H563" s="83">
        <v>0</v>
      </c>
      <c r="I563" s="83">
        <v>0</v>
      </c>
      <c r="J563" s="83">
        <v>5217.5994256736985</v>
      </c>
      <c r="K563" s="83">
        <v>17661.756929231997</v>
      </c>
      <c r="L563" s="83">
        <v>25371.807005999995</v>
      </c>
      <c r="M563" s="83">
        <v>35802.078000000001</v>
      </c>
      <c r="N563" s="83">
        <v>0</v>
      </c>
      <c r="O563" s="73"/>
      <c r="P563" s="74" t="s">
        <v>156</v>
      </c>
      <c r="Q563" s="83">
        <v>0</v>
      </c>
      <c r="R563" s="83">
        <v>0</v>
      </c>
      <c r="S563" s="83">
        <v>0</v>
      </c>
      <c r="T563" s="83">
        <v>0</v>
      </c>
      <c r="U563" s="83">
        <v>0</v>
      </c>
      <c r="V563" s="83">
        <v>0</v>
      </c>
      <c r="W563" s="83">
        <v>0</v>
      </c>
      <c r="X563" s="83">
        <v>0</v>
      </c>
      <c r="Y563" s="83">
        <v>15503.686180007999</v>
      </c>
      <c r="Z563" s="83">
        <v>23997.754949999999</v>
      </c>
      <c r="AA563" s="83">
        <v>26511.606</v>
      </c>
      <c r="AB563" s="83">
        <v>39592</v>
      </c>
      <c r="AC563" s="73"/>
      <c r="AD563" s="74" t="s">
        <v>156</v>
      </c>
      <c r="AE563" s="83">
        <v>0</v>
      </c>
      <c r="AF563" s="83">
        <v>0</v>
      </c>
      <c r="AG563" s="83">
        <v>0</v>
      </c>
      <c r="AH563" s="83">
        <v>0</v>
      </c>
      <c r="AI563" s="83">
        <v>0</v>
      </c>
      <c r="AJ563" s="83">
        <v>0</v>
      </c>
      <c r="AK563" s="83">
        <v>0</v>
      </c>
      <c r="AL563" s="83">
        <v>35</v>
      </c>
      <c r="AM563" s="83">
        <v>119</v>
      </c>
      <c r="AN563" s="83">
        <v>172</v>
      </c>
      <c r="AO563" s="83">
        <v>235</v>
      </c>
      <c r="AP563" s="83">
        <v>0</v>
      </c>
      <c r="AQ563" s="73"/>
      <c r="AR563" s="73"/>
      <c r="AS563" s="73"/>
      <c r="AT563" s="73"/>
      <c r="AU563" s="73"/>
      <c r="AV563" s="73"/>
      <c r="AW563" s="73"/>
      <c r="AX563" s="73"/>
      <c r="AY563" s="73"/>
      <c r="AZ563" s="73"/>
      <c r="BA563" s="73"/>
      <c r="BB563" s="73"/>
      <c r="BC563" s="73"/>
    </row>
    <row r="564" spans="1:55" x14ac:dyDescent="0.25">
      <c r="A564" s="72"/>
      <c r="B564" s="74" t="s">
        <v>3</v>
      </c>
      <c r="C564" s="83">
        <v>730.59131084964497</v>
      </c>
      <c r="D564" s="83">
        <v>5409.2122013680855</v>
      </c>
      <c r="E564" s="83">
        <v>13904.535910799006</v>
      </c>
      <c r="F564" s="83">
        <v>18069.116540214545</v>
      </c>
      <c r="G564" s="83">
        <v>16095.695649146899</v>
      </c>
      <c r="H564" s="83">
        <v>13106.040759224279</v>
      </c>
      <c r="I564" s="83">
        <v>13831.282926969225</v>
      </c>
      <c r="J564" s="83">
        <v>18671.151493163517</v>
      </c>
      <c r="K564" s="83">
        <v>21972.381886909996</v>
      </c>
      <c r="L564" s="83">
        <v>19933.386018000001</v>
      </c>
      <c r="M564" s="83">
        <v>20922.317999999996</v>
      </c>
      <c r="N564" s="83">
        <v>0</v>
      </c>
      <c r="O564" s="73"/>
      <c r="P564" s="74" t="s">
        <v>3</v>
      </c>
      <c r="Q564" s="83">
        <v>0</v>
      </c>
      <c r="R564" s="83">
        <v>2178.79103340145</v>
      </c>
      <c r="S564" s="83">
        <v>8281.7923645136834</v>
      </c>
      <c r="T564" s="83">
        <v>16533.188820276555</v>
      </c>
      <c r="U564" s="83">
        <v>21280.624517720469</v>
      </c>
      <c r="V564" s="83">
        <v>13663.14836622499</v>
      </c>
      <c r="W564" s="83">
        <v>13178.639558912049</v>
      </c>
      <c r="X564" s="83">
        <v>16460.684639706058</v>
      </c>
      <c r="Y564" s="83">
        <v>22582.511296071996</v>
      </c>
      <c r="Z564" s="83">
        <v>21165.110251999999</v>
      </c>
      <c r="AA564" s="83">
        <v>18926.887999999999</v>
      </c>
      <c r="AB564" s="83">
        <v>20193</v>
      </c>
      <c r="AC564" s="73"/>
      <c r="AD564" s="74" t="s">
        <v>3</v>
      </c>
      <c r="AE564" s="83">
        <v>5</v>
      </c>
      <c r="AF564" s="83">
        <v>46</v>
      </c>
      <c r="AG564" s="83">
        <v>120</v>
      </c>
      <c r="AH564" s="83">
        <v>133</v>
      </c>
      <c r="AI564" s="83">
        <v>116</v>
      </c>
      <c r="AJ564" s="83">
        <v>94</v>
      </c>
      <c r="AK564" s="83">
        <v>97</v>
      </c>
      <c r="AL564" s="83">
        <v>134</v>
      </c>
      <c r="AM564" s="83">
        <v>150</v>
      </c>
      <c r="AN564" s="83">
        <v>144</v>
      </c>
      <c r="AO564" s="83">
        <v>148</v>
      </c>
      <c r="AP564" s="83">
        <v>0</v>
      </c>
      <c r="AQ564" s="73"/>
      <c r="AR564" s="73"/>
      <c r="AS564" s="73"/>
      <c r="AT564" s="73"/>
      <c r="AU564" s="73"/>
      <c r="AV564" s="73"/>
      <c r="AW564" s="73"/>
      <c r="AX564" s="73"/>
      <c r="AY564" s="73"/>
      <c r="AZ564" s="73"/>
      <c r="BA564" s="73"/>
      <c r="BB564" s="73"/>
      <c r="BC564" s="73"/>
    </row>
    <row r="565" spans="1:55" x14ac:dyDescent="0.25">
      <c r="A565" s="72"/>
      <c r="B565" s="74" t="s">
        <v>4</v>
      </c>
      <c r="C565" s="83">
        <v>0</v>
      </c>
      <c r="D565" s="83">
        <v>392.95744026001012</v>
      </c>
      <c r="E565" s="83">
        <v>4492.7664680397038</v>
      </c>
      <c r="F565" s="83">
        <v>5669.4649887332862</v>
      </c>
      <c r="G565" s="83">
        <v>9164.356179999184</v>
      </c>
      <c r="H565" s="83">
        <v>10903.77380681632</v>
      </c>
      <c r="I565" s="83">
        <v>11232.600644347734</v>
      </c>
      <c r="J565" s="83">
        <v>10843.630290260349</v>
      </c>
      <c r="K565" s="83">
        <v>9608.7107131859993</v>
      </c>
      <c r="L565" s="83">
        <v>12963.603276</v>
      </c>
      <c r="M565" s="83">
        <v>14842.248000000001</v>
      </c>
      <c r="N565" s="83">
        <v>0</v>
      </c>
      <c r="O565" s="73"/>
      <c r="P565" s="74" t="s">
        <v>4</v>
      </c>
      <c r="Q565" s="83">
        <v>0</v>
      </c>
      <c r="R565" s="83">
        <v>0</v>
      </c>
      <c r="S565" s="83">
        <v>0</v>
      </c>
      <c r="T565" s="83">
        <v>5461.4497700202073</v>
      </c>
      <c r="U565" s="83">
        <v>6644.7471994055786</v>
      </c>
      <c r="V565" s="83">
        <v>11153.780351389798</v>
      </c>
      <c r="W565" s="83">
        <v>10343.048191039252</v>
      </c>
      <c r="X565" s="83">
        <v>12027.408224472341</v>
      </c>
      <c r="Y565" s="83">
        <v>10537.696178853997</v>
      </c>
      <c r="Z565" s="83">
        <v>10310.74109</v>
      </c>
      <c r="AA565" s="83">
        <v>17721.294000000002</v>
      </c>
      <c r="AB565" s="83">
        <v>13342</v>
      </c>
      <c r="AC565" s="73"/>
      <c r="AD565" s="74" t="s">
        <v>4</v>
      </c>
      <c r="AE565" s="83">
        <v>0</v>
      </c>
      <c r="AF565" s="83">
        <v>3</v>
      </c>
      <c r="AG565" s="83">
        <v>31</v>
      </c>
      <c r="AH565" s="83">
        <v>43</v>
      </c>
      <c r="AI565" s="83">
        <v>70</v>
      </c>
      <c r="AJ565" s="83">
        <v>79</v>
      </c>
      <c r="AK565" s="83">
        <v>86</v>
      </c>
      <c r="AL565" s="83">
        <v>80</v>
      </c>
      <c r="AM565" s="83">
        <v>69</v>
      </c>
      <c r="AN565" s="83">
        <v>104</v>
      </c>
      <c r="AO565" s="83">
        <v>124</v>
      </c>
      <c r="AP565" s="83">
        <v>0</v>
      </c>
      <c r="AQ565" s="73"/>
      <c r="AR565" s="73"/>
      <c r="AS565" s="73"/>
      <c r="AT565" s="73"/>
      <c r="AU565" s="73"/>
      <c r="AV565" s="73"/>
      <c r="AW565" s="73"/>
      <c r="AX565" s="73"/>
      <c r="AY565" s="73"/>
      <c r="AZ565" s="73"/>
      <c r="BA565" s="73"/>
      <c r="BB565" s="73"/>
      <c r="BC565" s="73"/>
    </row>
    <row r="566" spans="1:55" x14ac:dyDescent="0.25">
      <c r="A566" s="72"/>
      <c r="B566" s="74" t="s">
        <v>6</v>
      </c>
      <c r="C566" s="83">
        <v>2840.7712840505214</v>
      </c>
      <c r="D566" s="83">
        <v>4352.8922481063319</v>
      </c>
      <c r="E566" s="83">
        <v>8209.4952528723752</v>
      </c>
      <c r="F566" s="83">
        <v>13542.594951703952</v>
      </c>
      <c r="G566" s="83">
        <v>11821.783884636478</v>
      </c>
      <c r="H566" s="83">
        <v>10006.075888626898</v>
      </c>
      <c r="I566" s="83">
        <v>7186.1660270486063</v>
      </c>
      <c r="J566" s="83">
        <v>5345.5147664321521</v>
      </c>
      <c r="K566" s="83">
        <v>3923.915449700999</v>
      </c>
      <c r="L566" s="83">
        <v>4276.2554639999998</v>
      </c>
      <c r="M566" s="83">
        <v>5078.7080000000005</v>
      </c>
      <c r="N566" s="83">
        <v>0</v>
      </c>
      <c r="O566" s="73"/>
      <c r="P566" s="74" t="s">
        <v>6</v>
      </c>
      <c r="Q566" s="83">
        <v>1332.7847654245843</v>
      </c>
      <c r="R566" s="83">
        <v>2965.6932441733798</v>
      </c>
      <c r="S566" s="83">
        <v>4564.2115935168886</v>
      </c>
      <c r="T566" s="83">
        <v>11740.316527597288</v>
      </c>
      <c r="U566" s="83">
        <v>5545.7312204930804</v>
      </c>
      <c r="V566" s="83">
        <v>6076.903264841857</v>
      </c>
      <c r="W566" s="83">
        <v>8718.3000725927795</v>
      </c>
      <c r="X566" s="83">
        <v>6503.4852196139254</v>
      </c>
      <c r="Y566" s="83">
        <v>5015.6388680839973</v>
      </c>
      <c r="Z566" s="83">
        <v>4022.6337059999992</v>
      </c>
      <c r="AA566" s="83">
        <v>3066.6059999999998</v>
      </c>
      <c r="AB566" s="83">
        <v>4376</v>
      </c>
      <c r="AC566" s="73"/>
      <c r="AD566" s="74" t="s">
        <v>6</v>
      </c>
      <c r="AE566" s="83">
        <v>0</v>
      </c>
      <c r="AF566" s="83">
        <v>0</v>
      </c>
      <c r="AG566" s="83">
        <v>5</v>
      </c>
      <c r="AH566" s="83">
        <v>106</v>
      </c>
      <c r="AI566" s="83">
        <v>148</v>
      </c>
      <c r="AJ566" s="83">
        <v>125</v>
      </c>
      <c r="AK566" s="83">
        <v>91</v>
      </c>
      <c r="AL566" s="83">
        <v>67</v>
      </c>
      <c r="AM566" s="83">
        <v>52</v>
      </c>
      <c r="AN566" s="83">
        <v>54</v>
      </c>
      <c r="AO566" s="83">
        <v>62</v>
      </c>
      <c r="AP566" s="83">
        <v>0</v>
      </c>
      <c r="AQ566" s="73"/>
      <c r="AR566" s="73"/>
      <c r="AS566" s="73"/>
      <c r="AT566" s="73"/>
      <c r="AU566" s="73"/>
      <c r="AV566" s="73"/>
      <c r="AW566" s="73"/>
      <c r="AX566" s="73"/>
      <c r="AY566" s="73"/>
      <c r="AZ566" s="73"/>
      <c r="BA566" s="73"/>
      <c r="BB566" s="73"/>
      <c r="BC566" s="73"/>
    </row>
    <row r="567" spans="1:55" x14ac:dyDescent="0.25">
      <c r="A567" s="72"/>
      <c r="B567" s="74" t="s">
        <v>7</v>
      </c>
      <c r="C567" s="83">
        <v>53493.475296203338</v>
      </c>
      <c r="D567" s="83">
        <v>57626.023817828194</v>
      </c>
      <c r="E567" s="83">
        <v>58445.03373575666</v>
      </c>
      <c r="F567" s="83">
        <v>54673.433344973069</v>
      </c>
      <c r="G567" s="83">
        <v>49183.026447505908</v>
      </c>
      <c r="H567" s="83">
        <v>50447.83223151532</v>
      </c>
      <c r="I567" s="83">
        <v>63346.88248155512</v>
      </c>
      <c r="J567" s="83">
        <v>72049.99877878699</v>
      </c>
      <c r="K567" s="83">
        <v>78582.019960495978</v>
      </c>
      <c r="L567" s="83">
        <v>68277.759602000006</v>
      </c>
      <c r="M567" s="83">
        <v>61632.216</v>
      </c>
      <c r="N567" s="83">
        <v>0</v>
      </c>
      <c r="O567" s="73"/>
      <c r="P567" s="74" t="s">
        <v>7</v>
      </c>
      <c r="Q567" s="83">
        <v>54919.367279043487</v>
      </c>
      <c r="R567" s="83">
        <v>52679.252423198261</v>
      </c>
      <c r="S567" s="83">
        <v>58140.022689000565</v>
      </c>
      <c r="T567" s="83">
        <v>61001.993293864172</v>
      </c>
      <c r="U567" s="83">
        <v>53996.080348723983</v>
      </c>
      <c r="V567" s="83">
        <v>50476.902759954086</v>
      </c>
      <c r="W567" s="83">
        <v>47409.258257047484</v>
      </c>
      <c r="X567" s="83">
        <v>66127.742914549206</v>
      </c>
      <c r="Y567" s="83">
        <v>62824.572905067995</v>
      </c>
      <c r="Z567" s="83">
        <v>65206.475021999991</v>
      </c>
      <c r="AA567" s="83">
        <v>57551.743999999999</v>
      </c>
      <c r="AB567" s="83">
        <v>61331</v>
      </c>
      <c r="AC567" s="73"/>
      <c r="AD567" s="74" t="s">
        <v>7</v>
      </c>
      <c r="AE567" s="83">
        <v>427</v>
      </c>
      <c r="AF567" s="83">
        <v>461</v>
      </c>
      <c r="AG567" s="83">
        <v>455</v>
      </c>
      <c r="AH567" s="83">
        <v>428</v>
      </c>
      <c r="AI567" s="83">
        <v>383</v>
      </c>
      <c r="AJ567" s="83">
        <v>416</v>
      </c>
      <c r="AK567" s="83">
        <v>500</v>
      </c>
      <c r="AL567" s="83">
        <v>582</v>
      </c>
      <c r="AM567" s="83">
        <v>596</v>
      </c>
      <c r="AN567" s="83">
        <v>597</v>
      </c>
      <c r="AO567" s="83">
        <v>554</v>
      </c>
      <c r="AP567" s="83">
        <v>0</v>
      </c>
      <c r="AQ567" s="73"/>
      <c r="AR567" s="73"/>
      <c r="AS567" s="73"/>
      <c r="AT567" s="73"/>
      <c r="AU567" s="73"/>
      <c r="AV567" s="73"/>
      <c r="AW567" s="73"/>
      <c r="AX567" s="73"/>
      <c r="AY567" s="73"/>
      <c r="AZ567" s="73"/>
      <c r="BA567" s="73"/>
      <c r="BB567" s="73"/>
      <c r="BC567" s="73"/>
    </row>
    <row r="568" spans="1:55" x14ac:dyDescent="0.25">
      <c r="A568" s="72"/>
      <c r="B568" s="79" t="s">
        <v>8</v>
      </c>
      <c r="C568" s="84">
        <v>18129.439416893081</v>
      </c>
      <c r="D568" s="84">
        <v>18345.213161887317</v>
      </c>
      <c r="E568" s="84">
        <v>22313.517638385365</v>
      </c>
      <c r="F568" s="84">
        <v>28075.032662275418</v>
      </c>
      <c r="G568" s="84">
        <v>33520.399635065529</v>
      </c>
      <c r="H568" s="84">
        <v>39287.888928096501</v>
      </c>
      <c r="I568" s="84">
        <v>47300.579644339283</v>
      </c>
      <c r="J568" s="84">
        <v>50087.832422074891</v>
      </c>
      <c r="K568" s="84">
        <v>54961.29569151</v>
      </c>
      <c r="L568" s="84">
        <v>56373.588986000002</v>
      </c>
      <c r="M568" s="84">
        <v>60626.686000000002</v>
      </c>
      <c r="N568" s="83">
        <v>0</v>
      </c>
      <c r="O568" s="73"/>
      <c r="P568" s="79" t="s">
        <v>8</v>
      </c>
      <c r="Q568" s="84">
        <v>18737.827504884779</v>
      </c>
      <c r="R568" s="84">
        <v>19611.27908553911</v>
      </c>
      <c r="S568" s="84">
        <v>14909.757872155167</v>
      </c>
      <c r="T568" s="84">
        <v>6890.1290202985701</v>
      </c>
      <c r="U568" s="84">
        <v>4140.2747197005301</v>
      </c>
      <c r="V568" s="84">
        <v>31341.80882569819</v>
      </c>
      <c r="W568" s="84">
        <v>45336.932622087377</v>
      </c>
      <c r="X568" s="84">
        <v>48889.467650758867</v>
      </c>
      <c r="Y568" s="84">
        <v>52472.232496085999</v>
      </c>
      <c r="Z568" s="84">
        <v>56933.269068000001</v>
      </c>
      <c r="AA568" s="84">
        <v>60557.914000000004</v>
      </c>
      <c r="AB568" s="84">
        <v>58132</v>
      </c>
      <c r="AC568" s="73"/>
      <c r="AD568" s="79" t="s">
        <v>8</v>
      </c>
      <c r="AE568" s="84">
        <v>167</v>
      </c>
      <c r="AF568" s="84">
        <v>244</v>
      </c>
      <c r="AG568" s="84">
        <v>282</v>
      </c>
      <c r="AH568" s="84">
        <v>304</v>
      </c>
      <c r="AI568" s="84">
        <v>348</v>
      </c>
      <c r="AJ568" s="84">
        <v>404</v>
      </c>
      <c r="AK568" s="84">
        <v>445</v>
      </c>
      <c r="AL568" s="84">
        <v>460</v>
      </c>
      <c r="AM568" s="84">
        <v>494</v>
      </c>
      <c r="AN568" s="84">
        <v>518</v>
      </c>
      <c r="AO568" s="84">
        <v>550</v>
      </c>
      <c r="AP568" s="84">
        <v>0</v>
      </c>
      <c r="AQ568" s="73"/>
      <c r="AR568" s="73"/>
      <c r="AS568" s="73"/>
      <c r="AT568" s="73"/>
      <c r="AU568" s="73"/>
      <c r="AV568" s="73"/>
      <c r="AW568" s="73"/>
      <c r="AX568" s="73"/>
      <c r="AY568" s="73"/>
      <c r="AZ568" s="73"/>
      <c r="BA568" s="73"/>
      <c r="BB568" s="73"/>
      <c r="BC568" s="73"/>
    </row>
    <row r="569" spans="1:55" x14ac:dyDescent="0.25">
      <c r="A569" s="72"/>
      <c r="B569" s="79" t="s">
        <v>5</v>
      </c>
      <c r="C569" s="84">
        <v>-3833.1640718267627</v>
      </c>
      <c r="D569" s="84">
        <v>8503.3817945712017</v>
      </c>
      <c r="E569" s="84">
        <v>21562.67440317454</v>
      </c>
      <c r="F569" s="84">
        <v>13880.124550677512</v>
      </c>
      <c r="G569" s="84">
        <v>7473.4264503862241</v>
      </c>
      <c r="H569" s="84">
        <v>11957.289757437582</v>
      </c>
      <c r="I569" s="84">
        <v>14751.249384465378</v>
      </c>
      <c r="J569" s="84">
        <v>15079.423372393298</v>
      </c>
      <c r="K569" s="84">
        <v>14816.325200066001</v>
      </c>
      <c r="L569" s="84">
        <v>21396.259195999999</v>
      </c>
      <c r="M569" s="82">
        <v>16314.594000000001</v>
      </c>
      <c r="N569" s="82">
        <v>0</v>
      </c>
      <c r="O569" s="73"/>
      <c r="P569" s="79" t="s">
        <v>5</v>
      </c>
      <c r="Q569" s="84">
        <v>14877.131728983524</v>
      </c>
      <c r="R569" s="84">
        <v>9171.0638774250474</v>
      </c>
      <c r="S569" s="84">
        <v>11921.11212072031</v>
      </c>
      <c r="T569" s="84">
        <v>8918.3674266483813</v>
      </c>
      <c r="U569" s="84">
        <v>20465.373757800491</v>
      </c>
      <c r="V569" s="84">
        <v>16868.464831884499</v>
      </c>
      <c r="W569" s="84">
        <v>20759.844625315516</v>
      </c>
      <c r="X569" s="84">
        <v>18184.175546767307</v>
      </c>
      <c r="Y569" s="84">
        <v>15049.123220559994</v>
      </c>
      <c r="Z569" s="84">
        <v>22287.680818000001</v>
      </c>
      <c r="AA569" s="84">
        <v>16520.91</v>
      </c>
      <c r="AB569" s="84">
        <v>12902</v>
      </c>
      <c r="AC569" s="73"/>
      <c r="AD569" s="79" t="s">
        <v>5</v>
      </c>
      <c r="AE569" s="84">
        <v>3639</v>
      </c>
      <c r="AF569" s="84">
        <v>3616</v>
      </c>
      <c r="AG569" s="84">
        <v>3531</v>
      </c>
      <c r="AH569" s="84">
        <v>3471</v>
      </c>
      <c r="AI569" s="84">
        <v>3420</v>
      </c>
      <c r="AJ569" s="84">
        <v>3376</v>
      </c>
      <c r="AK569" s="84">
        <v>3434</v>
      </c>
      <c r="AL569" s="84">
        <v>3693</v>
      </c>
      <c r="AM569" s="84">
        <v>3615</v>
      </c>
      <c r="AN569" s="84">
        <v>3661</v>
      </c>
      <c r="AO569" s="84">
        <v>3771</v>
      </c>
      <c r="AP569" s="84">
        <v>0</v>
      </c>
      <c r="AQ569" s="73"/>
      <c r="AR569" s="73"/>
      <c r="AS569" s="73"/>
      <c r="AT569" s="73"/>
      <c r="AU569" s="73"/>
      <c r="AV569" s="73"/>
      <c r="AW569" s="73"/>
      <c r="AX569" s="73"/>
      <c r="AY569" s="73"/>
      <c r="AZ569" s="73"/>
      <c r="BA569" s="73"/>
      <c r="BB569" s="73"/>
      <c r="BC569" s="73"/>
    </row>
    <row r="570" spans="1:55" x14ac:dyDescent="0.25">
      <c r="A570" s="72"/>
      <c r="B570" s="74" t="s">
        <v>157</v>
      </c>
      <c r="C570" s="83">
        <v>25391.739803253346</v>
      </c>
      <c r="D570" s="83">
        <v>26211.149862569389</v>
      </c>
      <c r="E570" s="83">
        <v>28278.637910339039</v>
      </c>
      <c r="F570" s="83">
        <v>29829.118293356525</v>
      </c>
      <c r="G570" s="83">
        <v>32758.450561153903</v>
      </c>
      <c r="H570" s="83">
        <v>31938.045363977497</v>
      </c>
      <c r="I570" s="83">
        <v>35451.752400106452</v>
      </c>
      <c r="J570" s="83">
        <v>40746.646353530043</v>
      </c>
      <c r="K570" s="83">
        <v>42514.876406235991</v>
      </c>
      <c r="L570" s="83">
        <v>41231.192885999997</v>
      </c>
      <c r="M570" s="83">
        <v>39710.620000000003</v>
      </c>
      <c r="N570" s="83">
        <v>0</v>
      </c>
      <c r="O570" s="73"/>
      <c r="P570" s="74" t="s">
        <v>157</v>
      </c>
      <c r="Q570" s="83">
        <v>27071.173751797753</v>
      </c>
      <c r="R570" s="83">
        <v>26750.479012675001</v>
      </c>
      <c r="S570" s="83">
        <v>29993.564346409774</v>
      </c>
      <c r="T570" s="83">
        <v>30224.023122881063</v>
      </c>
      <c r="U570" s="83">
        <v>30291.848782115554</v>
      </c>
      <c r="V570" s="83">
        <v>30320.561161643975</v>
      </c>
      <c r="W570" s="83">
        <v>33737.820359605925</v>
      </c>
      <c r="X570" s="83">
        <v>38519.348534183315</v>
      </c>
      <c r="Y570" s="83">
        <v>41408.258327773998</v>
      </c>
      <c r="Z570" s="83">
        <v>44921.014917999993</v>
      </c>
      <c r="AA570" s="83">
        <v>41997.810000000005</v>
      </c>
      <c r="AB570" s="83">
        <v>46615</v>
      </c>
      <c r="AC570" s="73"/>
      <c r="AD570" s="74" t="s">
        <v>117</v>
      </c>
      <c r="AE570" s="83">
        <v>18851.436000000002</v>
      </c>
      <c r="AF570" s="83">
        <v>18602.729000000003</v>
      </c>
      <c r="AG570" s="83">
        <v>18533.807999999997</v>
      </c>
      <c r="AH570" s="83">
        <v>18598.350999999999</v>
      </c>
      <c r="AI570" s="83">
        <v>18634.876</v>
      </c>
      <c r="AJ570" s="83">
        <v>18451.456000000002</v>
      </c>
      <c r="AK570" s="83">
        <v>18481.161</v>
      </c>
      <c r="AL570" s="83">
        <v>18485.175999999999</v>
      </c>
      <c r="AM570" s="83">
        <v>18317.86</v>
      </c>
      <c r="AN570" s="83">
        <v>18148.175999999999</v>
      </c>
      <c r="AO570" s="83">
        <v>18187.347999999998</v>
      </c>
      <c r="AP570" s="83">
        <v>0</v>
      </c>
      <c r="AQ570" s="73"/>
      <c r="AR570" s="73"/>
      <c r="AS570" s="73"/>
      <c r="AT570" s="73"/>
      <c r="AU570" s="73"/>
      <c r="AV570" s="73"/>
      <c r="AW570" s="73"/>
      <c r="AX570" s="73"/>
      <c r="AY570" s="73"/>
      <c r="AZ570" s="73"/>
      <c r="BA570" s="73"/>
      <c r="BB570" s="73"/>
      <c r="BC570" s="73"/>
    </row>
    <row r="571" spans="1:55" x14ac:dyDescent="0.25">
      <c r="A571" s="72"/>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row>
    <row r="572" spans="1:55" x14ac:dyDescent="0.25">
      <c r="A572" s="72"/>
      <c r="B572" s="75" t="s">
        <v>113</v>
      </c>
      <c r="C572" s="75"/>
      <c r="D572" s="75"/>
      <c r="E572" s="75"/>
      <c r="F572" s="75"/>
      <c r="G572" s="75"/>
      <c r="H572" s="75"/>
      <c r="I572" s="75"/>
      <c r="J572" s="75"/>
      <c r="K572" s="75"/>
      <c r="L572" s="75"/>
      <c r="M572" s="75"/>
      <c r="N572" s="75"/>
      <c r="O572" s="73"/>
      <c r="P572" s="75" t="s">
        <v>114</v>
      </c>
      <c r="Q572" s="75"/>
      <c r="R572" s="75"/>
      <c r="S572" s="75"/>
      <c r="T572" s="75"/>
      <c r="U572" s="75"/>
      <c r="V572" s="75"/>
      <c r="W572" s="75"/>
      <c r="X572" s="75"/>
      <c r="Y572" s="75"/>
      <c r="Z572" s="75"/>
      <c r="AA572" s="75"/>
      <c r="AB572" s="75"/>
      <c r="AC572" s="73"/>
      <c r="AD572" s="75" t="s">
        <v>145</v>
      </c>
      <c r="AE572" s="75"/>
      <c r="AF572" s="75"/>
      <c r="AG572" s="75"/>
      <c r="AH572" s="75"/>
      <c r="AI572" s="75"/>
      <c r="AJ572" s="75"/>
      <c r="AK572" s="75"/>
      <c r="AL572" s="75"/>
      <c r="AM572" s="75"/>
      <c r="AN572" s="75"/>
      <c r="AO572" s="75"/>
      <c r="AP572" s="75"/>
      <c r="AQ572" s="73"/>
      <c r="AR572" s="73"/>
      <c r="AS572" s="73"/>
      <c r="AT572" s="73"/>
      <c r="AU572" s="73"/>
      <c r="AV572" s="73"/>
      <c r="AW572" s="73"/>
      <c r="AX572" s="73"/>
      <c r="AY572" s="73"/>
      <c r="AZ572" s="73"/>
      <c r="BA572" s="73"/>
      <c r="BB572" s="73"/>
      <c r="BC572" s="73"/>
    </row>
    <row r="573" spans="1:55" x14ac:dyDescent="0.25">
      <c r="A573" s="72"/>
      <c r="B573" s="77" t="s">
        <v>42</v>
      </c>
      <c r="C573" s="77">
        <v>2013</v>
      </c>
      <c r="D573" s="77">
        <v>2014</v>
      </c>
      <c r="E573" s="77">
        <v>2015</v>
      </c>
      <c r="F573" s="77">
        <v>2016</v>
      </c>
      <c r="G573" s="77">
        <v>2017</v>
      </c>
      <c r="H573" s="77">
        <v>2018</v>
      </c>
      <c r="I573" s="77">
        <v>2019</v>
      </c>
      <c r="J573" s="77">
        <v>2020</v>
      </c>
      <c r="K573" s="77">
        <v>2021</v>
      </c>
      <c r="L573" s="77">
        <v>2022</v>
      </c>
      <c r="M573" s="77">
        <v>2023</v>
      </c>
      <c r="N573" s="77">
        <v>2024</v>
      </c>
      <c r="O573" s="73"/>
      <c r="P573" s="77" t="s">
        <v>42</v>
      </c>
      <c r="Q573" s="77">
        <v>2013</v>
      </c>
      <c r="R573" s="77">
        <v>2014</v>
      </c>
      <c r="S573" s="77">
        <v>2015</v>
      </c>
      <c r="T573" s="77">
        <v>2016</v>
      </c>
      <c r="U573" s="77">
        <v>2017</v>
      </c>
      <c r="V573" s="77">
        <v>2018</v>
      </c>
      <c r="W573" s="77">
        <v>2019</v>
      </c>
      <c r="X573" s="77">
        <v>2020</v>
      </c>
      <c r="Y573" s="77">
        <v>2021</v>
      </c>
      <c r="Z573" s="77">
        <v>2022</v>
      </c>
      <c r="AA573" s="77">
        <v>2023</v>
      </c>
      <c r="AB573" s="77">
        <v>2024</v>
      </c>
      <c r="AC573" s="73"/>
      <c r="AD573" s="77" t="s">
        <v>42</v>
      </c>
      <c r="AE573" s="77">
        <v>2013</v>
      </c>
      <c r="AF573" s="77">
        <v>2014</v>
      </c>
      <c r="AG573" s="77">
        <v>2015</v>
      </c>
      <c r="AH573" s="77">
        <v>2016</v>
      </c>
      <c r="AI573" s="77">
        <v>2017</v>
      </c>
      <c r="AJ573" s="77">
        <v>2018</v>
      </c>
      <c r="AK573" s="77">
        <v>2019</v>
      </c>
      <c r="AL573" s="77">
        <v>2020</v>
      </c>
      <c r="AM573" s="77">
        <v>2021</v>
      </c>
      <c r="AN573" s="77">
        <v>2022</v>
      </c>
      <c r="AO573" s="77">
        <v>2023</v>
      </c>
      <c r="AP573" s="77">
        <v>2024</v>
      </c>
      <c r="AQ573" s="73"/>
      <c r="AR573" s="73"/>
      <c r="AS573" s="73"/>
      <c r="AT573" s="73"/>
      <c r="AU573" s="73"/>
      <c r="AV573" s="73"/>
      <c r="AW573" s="73"/>
      <c r="AX573" s="73"/>
      <c r="AY573" s="73"/>
      <c r="AZ573" s="73"/>
      <c r="BA573" s="73"/>
      <c r="BB573" s="73"/>
      <c r="BC573" s="73"/>
    </row>
    <row r="574" spans="1:55" x14ac:dyDescent="0.25">
      <c r="A574" s="72"/>
      <c r="B574" s="79" t="s">
        <v>9</v>
      </c>
      <c r="C574" s="80">
        <v>532239.14884492103</v>
      </c>
      <c r="D574" s="80">
        <v>531615.63251256081</v>
      </c>
      <c r="E574" s="80">
        <v>532535.16900826793</v>
      </c>
      <c r="F574" s="80">
        <v>551404.77324207104</v>
      </c>
      <c r="G574" s="80">
        <v>527246.14274085022</v>
      </c>
      <c r="H574" s="80">
        <v>545837.54453556961</v>
      </c>
      <c r="I574" s="80">
        <v>578165.64607310295</v>
      </c>
      <c r="J574" s="80">
        <v>610478.20789849723</v>
      </c>
      <c r="K574" s="80">
        <v>714510.08368747798</v>
      </c>
      <c r="L574" s="80">
        <v>689042.1604559999</v>
      </c>
      <c r="M574" s="80">
        <v>718570.49400000006</v>
      </c>
      <c r="N574" s="80">
        <v>0</v>
      </c>
      <c r="O574" s="73"/>
      <c r="P574" s="79" t="s">
        <v>9</v>
      </c>
      <c r="Q574" s="80">
        <v>523425.24921779888</v>
      </c>
      <c r="R574" s="80">
        <v>529303.42847887008</v>
      </c>
      <c r="S574" s="80">
        <v>534857.43986704934</v>
      </c>
      <c r="T574" s="80">
        <v>591188.73409974889</v>
      </c>
      <c r="U574" s="80">
        <v>572259.85830158158</v>
      </c>
      <c r="V574" s="80">
        <v>565299.68191476143</v>
      </c>
      <c r="W574" s="80">
        <v>561420.22132383636</v>
      </c>
      <c r="X574" s="80">
        <v>571181.26874022966</v>
      </c>
      <c r="Y574" s="80">
        <v>754947.43083973194</v>
      </c>
      <c r="Z574" s="80">
        <v>699803.42796</v>
      </c>
      <c r="AA574" s="80">
        <v>707866.02800000005</v>
      </c>
      <c r="AB574" s="80">
        <v>734560</v>
      </c>
      <c r="AC574" s="73"/>
      <c r="AD574" s="79" t="s">
        <v>9</v>
      </c>
      <c r="AE574" s="80">
        <v>4688</v>
      </c>
      <c r="AF574" s="80">
        <v>4647</v>
      </c>
      <c r="AG574" s="80">
        <v>4689</v>
      </c>
      <c r="AH574" s="80">
        <v>4609</v>
      </c>
      <c r="AI574" s="80">
        <v>4505</v>
      </c>
      <c r="AJ574" s="80">
        <v>4517</v>
      </c>
      <c r="AK574" s="80">
        <v>4594</v>
      </c>
      <c r="AL574" s="80">
        <v>4973</v>
      </c>
      <c r="AM574" s="80">
        <v>4866</v>
      </c>
      <c r="AN574" s="80">
        <v>4986</v>
      </c>
      <c r="AO574" s="80">
        <v>5170</v>
      </c>
      <c r="AP574" s="80">
        <v>0</v>
      </c>
      <c r="AQ574" s="73"/>
      <c r="AR574" s="73"/>
      <c r="AS574" s="73"/>
      <c r="AT574" s="73"/>
      <c r="AU574" s="73"/>
      <c r="AV574" s="73"/>
      <c r="AW574" s="73"/>
      <c r="AX574" s="73"/>
      <c r="AY574" s="73"/>
      <c r="AZ574" s="73"/>
      <c r="BA574" s="73"/>
      <c r="BB574" s="73"/>
      <c r="BC574" s="73"/>
    </row>
    <row r="575" spans="1:55" x14ac:dyDescent="0.25">
      <c r="A575" s="72"/>
      <c r="B575" s="74" t="s">
        <v>10</v>
      </c>
      <c r="C575" s="83">
        <v>338639.89754427614</v>
      </c>
      <c r="D575" s="83">
        <v>326184.54215592868</v>
      </c>
      <c r="E575" s="83">
        <v>332939.03150373633</v>
      </c>
      <c r="F575" s="83">
        <v>345795.83328810561</v>
      </c>
      <c r="G575" s="83">
        <v>329918.76607736089</v>
      </c>
      <c r="H575" s="83">
        <v>319304.92840689106</v>
      </c>
      <c r="I575" s="83">
        <v>340843.62782884849</v>
      </c>
      <c r="J575" s="83">
        <v>355523.85867222794</v>
      </c>
      <c r="K575" s="83">
        <v>443312.25037462346</v>
      </c>
      <c r="L575" s="83">
        <v>414146.13853599998</v>
      </c>
      <c r="M575" s="83">
        <v>449530.26200000005</v>
      </c>
      <c r="N575" s="83">
        <v>0</v>
      </c>
      <c r="O575" s="73"/>
      <c r="P575" s="74" t="s">
        <v>10</v>
      </c>
      <c r="Q575" s="83">
        <v>326137.37529171817</v>
      </c>
      <c r="R575" s="83">
        <v>323087.59569639212</v>
      </c>
      <c r="S575" s="83">
        <v>346255.94038590859</v>
      </c>
      <c r="T575" s="83">
        <v>386530.20643763023</v>
      </c>
      <c r="U575" s="83">
        <v>374921.05564131256</v>
      </c>
      <c r="V575" s="83">
        <v>321278.52658259962</v>
      </c>
      <c r="W575" s="83">
        <v>334767.97313891532</v>
      </c>
      <c r="X575" s="83">
        <v>340769.83397369389</v>
      </c>
      <c r="Y575" s="83">
        <v>503405.308117426</v>
      </c>
      <c r="Z575" s="83">
        <v>450616.30525600002</v>
      </c>
      <c r="AA575" s="83">
        <v>450235.696</v>
      </c>
      <c r="AB575" s="83">
        <v>461944</v>
      </c>
      <c r="AC575" s="73"/>
      <c r="AD575" s="74" t="s">
        <v>10</v>
      </c>
      <c r="AE575" s="83">
        <v>4688</v>
      </c>
      <c r="AF575" s="83">
        <v>4647</v>
      </c>
      <c r="AG575" s="83">
        <v>4689</v>
      </c>
      <c r="AH575" s="83">
        <v>4609</v>
      </c>
      <c r="AI575" s="83">
        <v>4505</v>
      </c>
      <c r="AJ575" s="83">
        <v>4517</v>
      </c>
      <c r="AK575" s="83">
        <v>4594</v>
      </c>
      <c r="AL575" s="83">
        <v>4973</v>
      </c>
      <c r="AM575" s="83">
        <v>4866</v>
      </c>
      <c r="AN575" s="83">
        <v>4986</v>
      </c>
      <c r="AO575" s="83">
        <v>5170</v>
      </c>
      <c r="AP575" s="83">
        <v>0</v>
      </c>
      <c r="AQ575" s="73"/>
      <c r="AR575" s="73"/>
      <c r="AS575" s="73"/>
      <c r="AT575" s="73"/>
      <c r="AU575" s="73"/>
      <c r="AV575" s="73"/>
      <c r="AW575" s="73"/>
      <c r="AX575" s="73"/>
      <c r="AY575" s="73"/>
      <c r="AZ575" s="73"/>
      <c r="BA575" s="73"/>
      <c r="BB575" s="73"/>
      <c r="BC575" s="73"/>
    </row>
    <row r="576" spans="1:55" x14ac:dyDescent="0.25">
      <c r="A576" s="72"/>
      <c r="B576" s="79" t="s">
        <v>11</v>
      </c>
      <c r="C576" s="84">
        <v>193599.25130064489</v>
      </c>
      <c r="D576" s="84">
        <v>205431.09035663211</v>
      </c>
      <c r="E576" s="84">
        <v>199596.13750453159</v>
      </c>
      <c r="F576" s="84">
        <v>205608.93995396537</v>
      </c>
      <c r="G576" s="84">
        <v>197327.3766634893</v>
      </c>
      <c r="H576" s="84">
        <v>226532.61612867849</v>
      </c>
      <c r="I576" s="84">
        <v>237322.01824425452</v>
      </c>
      <c r="J576" s="84">
        <v>254954.34922626929</v>
      </c>
      <c r="K576" s="84">
        <v>271197.83331285446</v>
      </c>
      <c r="L576" s="84">
        <v>274896.02191999997</v>
      </c>
      <c r="M576" s="84">
        <v>269040.23200000002</v>
      </c>
      <c r="N576" s="84">
        <v>0</v>
      </c>
      <c r="O576" s="73"/>
      <c r="P576" s="79" t="s">
        <v>11</v>
      </c>
      <c r="Q576" s="84">
        <v>197287.87392608071</v>
      </c>
      <c r="R576" s="84">
        <v>206215.83278247801</v>
      </c>
      <c r="S576" s="84">
        <v>188601.49948114078</v>
      </c>
      <c r="T576" s="84">
        <v>204658.52766211866</v>
      </c>
      <c r="U576" s="84">
        <v>197338.80266026899</v>
      </c>
      <c r="V576" s="84">
        <v>244021.15533216187</v>
      </c>
      <c r="W576" s="84">
        <v>226652.24818492105</v>
      </c>
      <c r="X576" s="84">
        <v>230411.43476653576</v>
      </c>
      <c r="Y576" s="84">
        <v>251542.12272230597</v>
      </c>
      <c r="Z576" s="84">
        <v>249187.12270400001</v>
      </c>
      <c r="AA576" s="84">
        <v>257630.33200000002</v>
      </c>
      <c r="AB576" s="84">
        <v>272616</v>
      </c>
      <c r="AC576" s="73"/>
      <c r="AD576" s="79" t="s">
        <v>11</v>
      </c>
      <c r="AE576" s="84">
        <v>4688</v>
      </c>
      <c r="AF576" s="84">
        <v>4647</v>
      </c>
      <c r="AG576" s="84">
        <v>4689</v>
      </c>
      <c r="AH576" s="84">
        <v>4609</v>
      </c>
      <c r="AI576" s="84">
        <v>4505</v>
      </c>
      <c r="AJ576" s="84">
        <v>4517</v>
      </c>
      <c r="AK576" s="84">
        <v>4594</v>
      </c>
      <c r="AL576" s="84">
        <v>4973</v>
      </c>
      <c r="AM576" s="84">
        <v>4866</v>
      </c>
      <c r="AN576" s="84">
        <v>4986</v>
      </c>
      <c r="AO576" s="84">
        <v>5170</v>
      </c>
      <c r="AP576" s="84">
        <v>0</v>
      </c>
      <c r="AQ576" s="73"/>
      <c r="AR576" s="73"/>
      <c r="AS576" s="73"/>
      <c r="AT576" s="73"/>
      <c r="AU576" s="73"/>
      <c r="AV576" s="73"/>
      <c r="AW576" s="73"/>
      <c r="AX576" s="73"/>
      <c r="AY576" s="73"/>
      <c r="AZ576" s="73"/>
      <c r="BA576" s="73"/>
      <c r="BB576" s="73"/>
      <c r="BC576" s="73"/>
    </row>
    <row r="577" spans="1:55" x14ac:dyDescent="0.25">
      <c r="A577" s="72"/>
      <c r="B577" s="74" t="s">
        <v>0</v>
      </c>
      <c r="C577" s="83">
        <v>73531.237237787456</v>
      </c>
      <c r="D577" s="83">
        <v>61000.8420351366</v>
      </c>
      <c r="E577" s="83">
        <v>58873.887057083499</v>
      </c>
      <c r="F577" s="83">
        <v>61381.414013051748</v>
      </c>
      <c r="G577" s="83">
        <v>54196.918745727831</v>
      </c>
      <c r="H577" s="83">
        <v>53906.178576705948</v>
      </c>
      <c r="I577" s="83">
        <v>50024.062248655675</v>
      </c>
      <c r="J577" s="83">
        <v>52618.087627428489</v>
      </c>
      <c r="K577" s="83">
        <v>48957.092717441999</v>
      </c>
      <c r="L577" s="83">
        <v>40690.775216000002</v>
      </c>
      <c r="M577" s="83">
        <v>41004.784</v>
      </c>
      <c r="N577" s="83">
        <v>0</v>
      </c>
      <c r="O577" s="73"/>
      <c r="P577" s="74" t="s">
        <v>0</v>
      </c>
      <c r="Q577" s="83">
        <v>65760.22604659613</v>
      </c>
      <c r="R577" s="83">
        <v>49254.759152590654</v>
      </c>
      <c r="S577" s="83">
        <v>46614.536429206288</v>
      </c>
      <c r="T577" s="83">
        <v>70377.322023248082</v>
      </c>
      <c r="U577" s="83">
        <v>61089.798545302656</v>
      </c>
      <c r="V577" s="83">
        <v>52128.457621617876</v>
      </c>
      <c r="W577" s="83">
        <v>51408.814146087418</v>
      </c>
      <c r="X577" s="83">
        <v>48847.951268232006</v>
      </c>
      <c r="Y577" s="83">
        <v>55639.830206219987</v>
      </c>
      <c r="Z577" s="83">
        <v>48900.843263999996</v>
      </c>
      <c r="AA577" s="83">
        <v>44000.534000000007</v>
      </c>
      <c r="AB577" s="83">
        <v>38942</v>
      </c>
      <c r="AC577" s="73"/>
      <c r="AD577" s="74" t="s">
        <v>0</v>
      </c>
      <c r="AE577" s="83">
        <v>695</v>
      </c>
      <c r="AF577" s="83">
        <v>719</v>
      </c>
      <c r="AG577" s="83">
        <v>734</v>
      </c>
      <c r="AH577" s="83">
        <v>624</v>
      </c>
      <c r="AI577" s="83">
        <v>508</v>
      </c>
      <c r="AJ577" s="83">
        <v>513</v>
      </c>
      <c r="AK577" s="83">
        <v>485</v>
      </c>
      <c r="AL577" s="83">
        <v>524</v>
      </c>
      <c r="AM577" s="83">
        <v>472</v>
      </c>
      <c r="AN577" s="83">
        <v>415</v>
      </c>
      <c r="AO577" s="83">
        <v>437</v>
      </c>
      <c r="AP577" s="83">
        <v>0</v>
      </c>
      <c r="AQ577" s="73"/>
      <c r="AR577" s="73"/>
      <c r="AS577" s="73"/>
      <c r="AT577" s="73"/>
      <c r="AU577" s="73"/>
      <c r="AV577" s="73"/>
      <c r="AW577" s="73"/>
      <c r="AX577" s="73"/>
      <c r="AY577" s="73"/>
      <c r="AZ577" s="73"/>
      <c r="BA577" s="73"/>
      <c r="BB577" s="73"/>
      <c r="BC577" s="73"/>
    </row>
    <row r="578" spans="1:55" x14ac:dyDescent="0.25">
      <c r="A578" s="72"/>
      <c r="B578" s="74" t="s">
        <v>158</v>
      </c>
      <c r="C578" s="83">
        <v>104993.40492919416</v>
      </c>
      <c r="D578" s="83">
        <v>90312.332304983531</v>
      </c>
      <c r="E578" s="83">
        <v>83145.329756778418</v>
      </c>
      <c r="F578" s="83">
        <v>72985.374344193129</v>
      </c>
      <c r="G578" s="83">
        <v>66718.397690893806</v>
      </c>
      <c r="H578" s="83">
        <v>61766.733184437369</v>
      </c>
      <c r="I578" s="83">
        <v>63023.304918205125</v>
      </c>
      <c r="J578" s="83">
        <v>88327.786922496336</v>
      </c>
      <c r="K578" s="83">
        <v>68463.580880161986</v>
      </c>
      <c r="L578" s="83">
        <v>42611.665745999999</v>
      </c>
      <c r="M578" s="83">
        <v>57922.696000000004</v>
      </c>
      <c r="N578" s="83">
        <v>0</v>
      </c>
      <c r="O578" s="73"/>
      <c r="P578" s="74" t="s">
        <v>158</v>
      </c>
      <c r="Q578" s="83">
        <v>126783.49726306535</v>
      </c>
      <c r="R578" s="83">
        <v>118362.38476173453</v>
      </c>
      <c r="S578" s="83">
        <v>102867.59233313781</v>
      </c>
      <c r="T578" s="83">
        <v>85811.979232640602</v>
      </c>
      <c r="U578" s="83">
        <v>73129.913203456206</v>
      </c>
      <c r="V578" s="83">
        <v>67987.826270335558</v>
      </c>
      <c r="W578" s="83">
        <v>60679.368505245751</v>
      </c>
      <c r="X578" s="83">
        <v>59806.03212653938</v>
      </c>
      <c r="Y578" s="83">
        <v>106702.03488149398</v>
      </c>
      <c r="Z578" s="83">
        <v>53219.904087999996</v>
      </c>
      <c r="AA578" s="83">
        <v>51918.692000000003</v>
      </c>
      <c r="AB578" s="83">
        <v>53550</v>
      </c>
      <c r="AC578" s="73"/>
      <c r="AD578" s="74" t="s">
        <v>158</v>
      </c>
      <c r="AE578" s="83">
        <v>697</v>
      </c>
      <c r="AF578" s="83">
        <v>589</v>
      </c>
      <c r="AG578" s="83">
        <v>552</v>
      </c>
      <c r="AH578" s="83">
        <v>461</v>
      </c>
      <c r="AI578" s="83">
        <v>432</v>
      </c>
      <c r="AJ578" s="83">
        <v>419</v>
      </c>
      <c r="AK578" s="83">
        <v>430</v>
      </c>
      <c r="AL578" s="83">
        <v>617</v>
      </c>
      <c r="AM578" s="83">
        <v>447</v>
      </c>
      <c r="AN578" s="83">
        <v>278</v>
      </c>
      <c r="AO578" s="83">
        <v>383</v>
      </c>
      <c r="AP578" s="83">
        <v>0</v>
      </c>
      <c r="AQ578" s="73"/>
      <c r="AR578" s="73"/>
      <c r="AS578" s="73"/>
      <c r="AT578" s="73"/>
      <c r="AU578" s="73"/>
      <c r="AV578" s="73"/>
      <c r="AW578" s="73"/>
      <c r="AX578" s="73"/>
      <c r="AY578" s="73"/>
      <c r="AZ578" s="73"/>
      <c r="BA578" s="73"/>
      <c r="BB578" s="73"/>
      <c r="BC578" s="73"/>
    </row>
    <row r="579" spans="1:55" x14ac:dyDescent="0.25">
      <c r="A579" s="72"/>
      <c r="B579" s="74" t="s">
        <v>159</v>
      </c>
      <c r="C579" s="83">
        <v>14888.457270886896</v>
      </c>
      <c r="D579" s="83">
        <v>12284.301286118163</v>
      </c>
      <c r="E579" s="83">
        <v>7740.2334449042573</v>
      </c>
      <c r="F579" s="83">
        <v>5443.6250383532188</v>
      </c>
      <c r="G579" s="83">
        <v>3424.5597049232179</v>
      </c>
      <c r="H579" s="83">
        <v>2024.7623057607891</v>
      </c>
      <c r="I579" s="83">
        <v>898.75669141790888</v>
      </c>
      <c r="J579" s="83">
        <v>498.1965903223919</v>
      </c>
      <c r="K579" s="83">
        <v>349.74868481800002</v>
      </c>
      <c r="L579" s="83">
        <v>338.16234400000002</v>
      </c>
      <c r="M579" s="83">
        <v>538.71400000000006</v>
      </c>
      <c r="N579" s="83">
        <v>0</v>
      </c>
      <c r="O579" s="73"/>
      <c r="P579" s="74" t="s">
        <v>159</v>
      </c>
      <c r="Q579" s="83">
        <v>17500.089690571935</v>
      </c>
      <c r="R579" s="83">
        <v>16784.861115025724</v>
      </c>
      <c r="S579" s="83">
        <v>16670.143855697337</v>
      </c>
      <c r="T579" s="83">
        <v>14394.221020237876</v>
      </c>
      <c r="U579" s="83">
        <v>4360.7257812798189</v>
      </c>
      <c r="V579" s="83">
        <v>3023.3349576327641</v>
      </c>
      <c r="W579" s="83">
        <v>2279.9069304590166</v>
      </c>
      <c r="X579" s="83">
        <v>878.5764194198938</v>
      </c>
      <c r="Y579" s="83">
        <v>483.24897145199992</v>
      </c>
      <c r="Z579" s="83">
        <v>401.30024999999995</v>
      </c>
      <c r="AA579" s="83">
        <v>195.89600000000002</v>
      </c>
      <c r="AB579" s="83">
        <v>194</v>
      </c>
      <c r="AC579" s="73"/>
      <c r="AD579" s="74" t="s">
        <v>159</v>
      </c>
      <c r="AE579" s="83">
        <v>0</v>
      </c>
      <c r="AF579" s="83">
        <v>0</v>
      </c>
      <c r="AG579" s="83">
        <v>0</v>
      </c>
      <c r="AH579" s="83">
        <v>0</v>
      </c>
      <c r="AI579" s="83">
        <v>0</v>
      </c>
      <c r="AJ579" s="83">
        <v>0</v>
      </c>
      <c r="AK579" s="83">
        <v>0</v>
      </c>
      <c r="AL579" s="83">
        <v>0</v>
      </c>
      <c r="AM579" s="83">
        <v>0</v>
      </c>
      <c r="AN579" s="83">
        <v>0</v>
      </c>
      <c r="AO579" s="83">
        <v>0</v>
      </c>
      <c r="AP579" s="83">
        <v>0</v>
      </c>
      <c r="AQ579" s="73"/>
      <c r="AR579" s="73"/>
      <c r="AS579" s="73"/>
      <c r="AT579" s="73"/>
      <c r="AU579" s="73"/>
      <c r="AV579" s="73"/>
      <c r="AW579" s="73"/>
      <c r="AX579" s="73"/>
      <c r="AY579" s="73"/>
      <c r="AZ579" s="73"/>
      <c r="BA579" s="73"/>
      <c r="BB579" s="73"/>
      <c r="BC579" s="73"/>
    </row>
    <row r="580" spans="1:55" x14ac:dyDescent="0.25">
      <c r="A580" s="72"/>
      <c r="B580" s="74" t="s">
        <v>1</v>
      </c>
      <c r="C580" s="83">
        <v>26862.433377269273</v>
      </c>
      <c r="D580" s="83">
        <v>16852.493237281531</v>
      </c>
      <c r="E580" s="83">
        <v>21004.562609519297</v>
      </c>
      <c r="F580" s="83">
        <v>17812.248353228981</v>
      </c>
      <c r="G580" s="83">
        <v>17511.576899578646</v>
      </c>
      <c r="H580" s="83">
        <v>17395.804217763904</v>
      </c>
      <c r="I580" s="83">
        <v>22418.665575521107</v>
      </c>
      <c r="J580" s="83">
        <v>28255.825534906468</v>
      </c>
      <c r="K580" s="83">
        <v>27987.617942517998</v>
      </c>
      <c r="L580" s="83">
        <v>25058.257743999999</v>
      </c>
      <c r="M580" s="83">
        <v>27170.15</v>
      </c>
      <c r="N580" s="83">
        <v>0</v>
      </c>
      <c r="O580" s="73"/>
      <c r="P580" s="74" t="s">
        <v>1</v>
      </c>
      <c r="Q580" s="83">
        <v>24339.152698841495</v>
      </c>
      <c r="R580" s="83">
        <v>24417.541043694164</v>
      </c>
      <c r="S580" s="83">
        <v>19719.341480939518</v>
      </c>
      <c r="T580" s="83">
        <v>19467.607776928955</v>
      </c>
      <c r="U580" s="83">
        <v>17852.707690032086</v>
      </c>
      <c r="V580" s="83">
        <v>18970.961730690575</v>
      </c>
      <c r="W580" s="83">
        <v>17280.07092814452</v>
      </c>
      <c r="X580" s="83">
        <v>21091.444388040542</v>
      </c>
      <c r="Y580" s="83">
        <v>28012.994030059996</v>
      </c>
      <c r="Z580" s="83">
        <v>25767.756586</v>
      </c>
      <c r="AA580" s="83">
        <v>24019.142</v>
      </c>
      <c r="AB580" s="83">
        <v>26811</v>
      </c>
      <c r="AC580" s="73"/>
      <c r="AD580" s="74" t="s">
        <v>1</v>
      </c>
      <c r="AE580" s="83">
        <v>153</v>
      </c>
      <c r="AF580" s="83">
        <v>100</v>
      </c>
      <c r="AG580" s="83">
        <v>127</v>
      </c>
      <c r="AH580" s="83">
        <v>103</v>
      </c>
      <c r="AI580" s="83">
        <v>104</v>
      </c>
      <c r="AJ580" s="83">
        <v>102</v>
      </c>
      <c r="AK580" s="83">
        <v>130</v>
      </c>
      <c r="AL580" s="83">
        <v>164</v>
      </c>
      <c r="AM580" s="83">
        <v>161</v>
      </c>
      <c r="AN580" s="83">
        <v>148</v>
      </c>
      <c r="AO580" s="83">
        <v>158</v>
      </c>
      <c r="AP580" s="83">
        <v>0</v>
      </c>
      <c r="AQ580" s="73"/>
      <c r="AR580" s="73"/>
      <c r="AS580" s="73"/>
      <c r="AT580" s="73"/>
      <c r="AU580" s="73"/>
      <c r="AV580" s="73"/>
      <c r="AW580" s="73"/>
      <c r="AX580" s="73"/>
      <c r="AY580" s="73"/>
      <c r="AZ580" s="73"/>
      <c r="BA580" s="73"/>
      <c r="BB580" s="73"/>
      <c r="BC580" s="73"/>
    </row>
    <row r="581" spans="1:55" x14ac:dyDescent="0.25">
      <c r="A581" s="72"/>
      <c r="B581" s="74" t="s">
        <v>2</v>
      </c>
      <c r="C581" s="83">
        <v>164245.38642079764</v>
      </c>
      <c r="D581" s="83">
        <v>163268.63294421171</v>
      </c>
      <c r="E581" s="83">
        <v>158067.77590667683</v>
      </c>
      <c r="F581" s="83">
        <v>153657.58919986084</v>
      </c>
      <c r="G581" s="83">
        <v>152028.18787393763</v>
      </c>
      <c r="H581" s="83">
        <v>156976.20228484331</v>
      </c>
      <c r="I581" s="83">
        <v>166507.5258585533</v>
      </c>
      <c r="J581" s="83">
        <v>173257.96286414535</v>
      </c>
      <c r="K581" s="83">
        <v>181619.96846255596</v>
      </c>
      <c r="L581" s="83">
        <v>177831.657718</v>
      </c>
      <c r="M581" s="83">
        <v>186366.91</v>
      </c>
      <c r="N581" s="83">
        <v>0</v>
      </c>
      <c r="O581" s="73"/>
      <c r="P581" s="74" t="s">
        <v>2</v>
      </c>
      <c r="Q581" s="83">
        <v>169050.92022289199</v>
      </c>
      <c r="R581" s="83">
        <v>168756.95498201402</v>
      </c>
      <c r="S581" s="83">
        <v>164995.64054408966</v>
      </c>
      <c r="T581" s="83">
        <v>160689.05573893306</v>
      </c>
      <c r="U581" s="83">
        <v>150973.93353189403</v>
      </c>
      <c r="V581" s="83">
        <v>153695.88385581176</v>
      </c>
      <c r="W581" s="83">
        <v>156741.88639363329</v>
      </c>
      <c r="X581" s="83">
        <v>167720.57508657553</v>
      </c>
      <c r="Y581" s="83">
        <v>181529.49719392796</v>
      </c>
      <c r="Z581" s="83">
        <v>187966.896832</v>
      </c>
      <c r="AA581" s="83">
        <v>185506.21799999999</v>
      </c>
      <c r="AB581" s="83">
        <v>195514</v>
      </c>
      <c r="AC581" s="73"/>
      <c r="AD581" s="74" t="s">
        <v>2</v>
      </c>
      <c r="AE581" s="83">
        <v>1509</v>
      </c>
      <c r="AF581" s="83">
        <v>1468</v>
      </c>
      <c r="AG581" s="83">
        <v>1427</v>
      </c>
      <c r="AH581" s="83">
        <v>1385</v>
      </c>
      <c r="AI581" s="83">
        <v>1349</v>
      </c>
      <c r="AJ581" s="83">
        <v>1341</v>
      </c>
      <c r="AK581" s="83">
        <v>1363</v>
      </c>
      <c r="AL581" s="83">
        <v>1398</v>
      </c>
      <c r="AM581" s="83">
        <v>1451</v>
      </c>
      <c r="AN581" s="83">
        <v>1474</v>
      </c>
      <c r="AO581" s="83">
        <v>1498</v>
      </c>
      <c r="AP581" s="83">
        <v>0</v>
      </c>
      <c r="AQ581" s="73"/>
      <c r="AR581" s="73"/>
      <c r="AS581" s="73"/>
      <c r="AT581" s="73"/>
      <c r="AU581" s="73"/>
      <c r="AV581" s="73"/>
      <c r="AW581" s="73"/>
      <c r="AX581" s="73"/>
      <c r="AY581" s="73"/>
      <c r="AZ581" s="73"/>
      <c r="BA581" s="73"/>
      <c r="BB581" s="73"/>
      <c r="BC581" s="73"/>
    </row>
    <row r="582" spans="1:55" x14ac:dyDescent="0.25">
      <c r="A582" s="72"/>
      <c r="B582" s="74" t="s">
        <v>156</v>
      </c>
      <c r="C582" s="83">
        <v>0</v>
      </c>
      <c r="D582" s="83">
        <v>0</v>
      </c>
      <c r="E582" s="83">
        <v>0</v>
      </c>
      <c r="F582" s="83">
        <v>0</v>
      </c>
      <c r="G582" s="83">
        <v>0</v>
      </c>
      <c r="H582" s="83">
        <v>0</v>
      </c>
      <c r="I582" s="83">
        <v>0</v>
      </c>
      <c r="J582" s="83">
        <v>5610.3219630899976</v>
      </c>
      <c r="K582" s="83">
        <v>19967.670971091997</v>
      </c>
      <c r="L582" s="83">
        <v>29633.080593999999</v>
      </c>
      <c r="M582" s="83">
        <v>40434.810000000005</v>
      </c>
      <c r="N582" s="83">
        <v>0</v>
      </c>
      <c r="O582" s="73"/>
      <c r="P582" s="74" t="s">
        <v>156</v>
      </c>
      <c r="Q582" s="83">
        <v>0</v>
      </c>
      <c r="R582" s="83">
        <v>0</v>
      </c>
      <c r="S582" s="83">
        <v>0</v>
      </c>
      <c r="T582" s="83">
        <v>0</v>
      </c>
      <c r="U582" s="83">
        <v>0</v>
      </c>
      <c r="V582" s="83">
        <v>0</v>
      </c>
      <c r="W582" s="83">
        <v>0</v>
      </c>
      <c r="X582" s="83">
        <v>0</v>
      </c>
      <c r="Y582" s="83">
        <v>20833.767871982</v>
      </c>
      <c r="Z582" s="83">
        <v>32173.578709999998</v>
      </c>
      <c r="AA582" s="83">
        <v>38212.224000000002</v>
      </c>
      <c r="AB582" s="83">
        <v>51618</v>
      </c>
      <c r="AC582" s="73"/>
      <c r="AD582" s="74" t="s">
        <v>156</v>
      </c>
      <c r="AE582" s="83">
        <v>0</v>
      </c>
      <c r="AF582" s="83">
        <v>0</v>
      </c>
      <c r="AG582" s="83">
        <v>0</v>
      </c>
      <c r="AH582" s="83">
        <v>0</v>
      </c>
      <c r="AI582" s="83">
        <v>0</v>
      </c>
      <c r="AJ582" s="83">
        <v>0</v>
      </c>
      <c r="AK582" s="83">
        <v>0</v>
      </c>
      <c r="AL582" s="83">
        <v>35</v>
      </c>
      <c r="AM582" s="83">
        <v>113</v>
      </c>
      <c r="AN582" s="83">
        <v>180</v>
      </c>
      <c r="AO582" s="83">
        <v>244</v>
      </c>
      <c r="AP582" s="83">
        <v>0</v>
      </c>
      <c r="AQ582" s="73"/>
      <c r="AR582" s="73"/>
      <c r="AS582" s="73"/>
      <c r="AT582" s="73"/>
      <c r="AU582" s="73"/>
      <c r="AV582" s="73"/>
      <c r="AW582" s="73"/>
      <c r="AX582" s="73"/>
      <c r="AY582" s="73"/>
      <c r="AZ582" s="73"/>
      <c r="BA582" s="73"/>
      <c r="BB582" s="73"/>
      <c r="BC582" s="73"/>
    </row>
    <row r="583" spans="1:55" x14ac:dyDescent="0.25">
      <c r="A583" s="72"/>
      <c r="B583" s="74" t="s">
        <v>3</v>
      </c>
      <c r="C583" s="83">
        <v>1905.6944983930109</v>
      </c>
      <c r="D583" s="83">
        <v>14870.921421699013</v>
      </c>
      <c r="E583" s="83">
        <v>22448.861726171785</v>
      </c>
      <c r="F583" s="83">
        <v>28044.724616848383</v>
      </c>
      <c r="G583" s="83">
        <v>30023.750136027153</v>
      </c>
      <c r="H583" s="83">
        <v>26514.298732098076</v>
      </c>
      <c r="I583" s="83">
        <v>24426.790220438437</v>
      </c>
      <c r="J583" s="83">
        <v>24532.815880199949</v>
      </c>
      <c r="K583" s="83">
        <v>22887.024346575996</v>
      </c>
      <c r="L583" s="83">
        <v>19871.318246000003</v>
      </c>
      <c r="M583" s="83">
        <v>13646.031999999999</v>
      </c>
      <c r="N583" s="83">
        <v>0</v>
      </c>
      <c r="O583" s="73"/>
      <c r="P583" s="74" t="s">
        <v>3</v>
      </c>
      <c r="Q583" s="83">
        <v>0</v>
      </c>
      <c r="R583" s="83">
        <v>12272.268198673015</v>
      </c>
      <c r="S583" s="83">
        <v>28233.117506713021</v>
      </c>
      <c r="T583" s="83">
        <v>33554.907323277999</v>
      </c>
      <c r="U583" s="83">
        <v>32174.193406233644</v>
      </c>
      <c r="V583" s="83">
        <v>31089.185933565226</v>
      </c>
      <c r="W583" s="83">
        <v>28232.428248191598</v>
      </c>
      <c r="X583" s="83">
        <v>24067.159157263479</v>
      </c>
      <c r="Y583" s="83">
        <v>21798.059198577994</v>
      </c>
      <c r="Z583" s="83">
        <v>21704.457787999996</v>
      </c>
      <c r="AA583" s="83">
        <v>19259.285999999996</v>
      </c>
      <c r="AB583" s="83">
        <v>7885</v>
      </c>
      <c r="AC583" s="73"/>
      <c r="AD583" s="74" t="s">
        <v>3</v>
      </c>
      <c r="AE583" s="83">
        <v>14</v>
      </c>
      <c r="AF583" s="83">
        <v>110</v>
      </c>
      <c r="AG583" s="83">
        <v>180</v>
      </c>
      <c r="AH583" s="83">
        <v>194</v>
      </c>
      <c r="AI583" s="83">
        <v>210</v>
      </c>
      <c r="AJ583" s="83">
        <v>186</v>
      </c>
      <c r="AK583" s="83">
        <v>174</v>
      </c>
      <c r="AL583" s="83">
        <v>168</v>
      </c>
      <c r="AM583" s="83">
        <v>158</v>
      </c>
      <c r="AN583" s="83">
        <v>140</v>
      </c>
      <c r="AO583" s="83">
        <v>99</v>
      </c>
      <c r="AP583" s="83">
        <v>0</v>
      </c>
      <c r="AQ583" s="73"/>
      <c r="AR583" s="73"/>
      <c r="AS583" s="73"/>
      <c r="AT583" s="73"/>
      <c r="AU583" s="73"/>
      <c r="AV583" s="73"/>
      <c r="AW583" s="73"/>
      <c r="AX583" s="73"/>
      <c r="AY583" s="73"/>
      <c r="AZ583" s="73"/>
      <c r="BA583" s="73"/>
      <c r="BB583" s="73"/>
      <c r="BC583" s="73"/>
    </row>
    <row r="584" spans="1:55" x14ac:dyDescent="0.25">
      <c r="A584" s="72"/>
      <c r="B584" s="74" t="s">
        <v>4</v>
      </c>
      <c r="C584" s="83">
        <v>0</v>
      </c>
      <c r="D584" s="83">
        <v>1422.6194767202064</v>
      </c>
      <c r="E584" s="83">
        <v>15781.339718053152</v>
      </c>
      <c r="F584" s="83">
        <v>20707.176826928924</v>
      </c>
      <c r="G584" s="83">
        <v>25492.69454708308</v>
      </c>
      <c r="H584" s="83">
        <v>27468.393475458724</v>
      </c>
      <c r="I584" s="83">
        <v>25046.961493799001</v>
      </c>
      <c r="J584" s="83">
        <v>20651.595146134281</v>
      </c>
      <c r="K584" s="83">
        <v>13645.715248671997</v>
      </c>
      <c r="L584" s="83">
        <v>19939.806822000002</v>
      </c>
      <c r="M584" s="83">
        <v>29907.483999999997</v>
      </c>
      <c r="N584" s="83">
        <v>0</v>
      </c>
      <c r="O584" s="73"/>
      <c r="P584" s="74" t="s">
        <v>4</v>
      </c>
      <c r="Q584" s="83">
        <v>0</v>
      </c>
      <c r="R584" s="83">
        <v>0</v>
      </c>
      <c r="S584" s="83">
        <v>9585.6963325495872</v>
      </c>
      <c r="T584" s="83">
        <v>20112.538977243647</v>
      </c>
      <c r="U584" s="83">
        <v>20346.519832535469</v>
      </c>
      <c r="V584" s="83">
        <v>21962.202824926928</v>
      </c>
      <c r="W584" s="83">
        <v>25649.524659471979</v>
      </c>
      <c r="X584" s="83">
        <v>23635.164366105542</v>
      </c>
      <c r="Y584" s="83">
        <v>20332.865970065995</v>
      </c>
      <c r="Z584" s="83">
        <v>20709.233167999999</v>
      </c>
      <c r="AA584" s="83">
        <v>19772.992000000002</v>
      </c>
      <c r="AB584" s="83">
        <v>26233</v>
      </c>
      <c r="AC584" s="73"/>
      <c r="AD584" s="74" t="s">
        <v>4</v>
      </c>
      <c r="AE584" s="83">
        <v>0</v>
      </c>
      <c r="AF584" s="83">
        <v>13</v>
      </c>
      <c r="AG584" s="83">
        <v>106</v>
      </c>
      <c r="AH584" s="83">
        <v>162</v>
      </c>
      <c r="AI584" s="83">
        <v>187</v>
      </c>
      <c r="AJ584" s="83">
        <v>199</v>
      </c>
      <c r="AK584" s="83">
        <v>185</v>
      </c>
      <c r="AL584" s="83">
        <v>147</v>
      </c>
      <c r="AM584" s="83">
        <v>102</v>
      </c>
      <c r="AN584" s="83">
        <v>166</v>
      </c>
      <c r="AO584" s="83">
        <v>243</v>
      </c>
      <c r="AP584" s="83">
        <v>0</v>
      </c>
      <c r="AQ584" s="73"/>
      <c r="AR584" s="73"/>
      <c r="AS584" s="73"/>
      <c r="AT584" s="73"/>
      <c r="AU584" s="73"/>
      <c r="AV584" s="73"/>
      <c r="AW584" s="73"/>
      <c r="AX584" s="73"/>
      <c r="AY584" s="73"/>
      <c r="AZ584" s="73"/>
      <c r="BA584" s="73"/>
      <c r="BB584" s="73"/>
      <c r="BC584" s="73"/>
    </row>
    <row r="585" spans="1:55" x14ac:dyDescent="0.25">
      <c r="A585" s="72"/>
      <c r="B585" s="74" t="s">
        <v>6</v>
      </c>
      <c r="C585" s="83">
        <v>6205.8963866108097</v>
      </c>
      <c r="D585" s="83">
        <v>8355.2822567847634</v>
      </c>
      <c r="E585" s="83">
        <v>13189.0501013993</v>
      </c>
      <c r="F585" s="83">
        <v>18369.376245702584</v>
      </c>
      <c r="G585" s="83">
        <v>13986.833583715981</v>
      </c>
      <c r="H585" s="83">
        <v>12135.201391482895</v>
      </c>
      <c r="I585" s="83">
        <v>11245.177864124593</v>
      </c>
      <c r="J585" s="83">
        <v>11085.996199065838</v>
      </c>
      <c r="K585" s="83">
        <v>9095.3965945374985</v>
      </c>
      <c r="L585" s="83">
        <v>9518.8419299999987</v>
      </c>
      <c r="M585" s="83">
        <v>11315.078000000001</v>
      </c>
      <c r="N585" s="83">
        <v>0</v>
      </c>
      <c r="O585" s="73"/>
      <c r="P585" s="74" t="s">
        <v>6</v>
      </c>
      <c r="Q585" s="83">
        <v>7036.8532732229414</v>
      </c>
      <c r="R585" s="83">
        <v>7137.1635584913283</v>
      </c>
      <c r="S585" s="83">
        <v>8050.0521278721872</v>
      </c>
      <c r="T585" s="83">
        <v>16870.478355523959</v>
      </c>
      <c r="U585" s="83">
        <v>32660.68172272974</v>
      </c>
      <c r="V585" s="83">
        <v>12794.52097647435</v>
      </c>
      <c r="W585" s="83">
        <v>13568.533371994559</v>
      </c>
      <c r="X585" s="83">
        <v>8819.426125977483</v>
      </c>
      <c r="Y585" s="83">
        <v>12200.381566931996</v>
      </c>
      <c r="Z585" s="83">
        <v>8467.9703420000005</v>
      </c>
      <c r="AA585" s="83">
        <v>16306.258</v>
      </c>
      <c r="AB585" s="83">
        <v>10775</v>
      </c>
      <c r="AC585" s="73"/>
      <c r="AD585" s="74" t="s">
        <v>6</v>
      </c>
      <c r="AE585" s="83">
        <v>0</v>
      </c>
      <c r="AF585" s="83">
        <v>0</v>
      </c>
      <c r="AG585" s="83">
        <v>4</v>
      </c>
      <c r="AH585" s="83">
        <v>132</v>
      </c>
      <c r="AI585" s="83">
        <v>176</v>
      </c>
      <c r="AJ585" s="83">
        <v>155</v>
      </c>
      <c r="AK585" s="83">
        <v>139</v>
      </c>
      <c r="AL585" s="83">
        <v>132</v>
      </c>
      <c r="AM585" s="83">
        <v>105</v>
      </c>
      <c r="AN585" s="83">
        <v>123</v>
      </c>
      <c r="AO585" s="83">
        <v>138</v>
      </c>
      <c r="AP585" s="83">
        <v>0</v>
      </c>
      <c r="AQ585" s="73"/>
      <c r="AR585" s="73"/>
      <c r="AS585" s="73"/>
      <c r="AT585" s="73"/>
      <c r="AU585" s="73"/>
      <c r="AV585" s="73"/>
      <c r="AW585" s="73"/>
      <c r="AX585" s="73"/>
      <c r="AY585" s="73"/>
      <c r="AZ585" s="73"/>
      <c r="BA585" s="73"/>
      <c r="BB585" s="73"/>
      <c r="BC585" s="73"/>
    </row>
    <row r="586" spans="1:55" x14ac:dyDescent="0.25">
      <c r="A586" s="72"/>
      <c r="B586" s="74" t="s">
        <v>7</v>
      </c>
      <c r="C586" s="83">
        <v>87247.344491538432</v>
      </c>
      <c r="D586" s="83">
        <v>85217.584788848675</v>
      </c>
      <c r="E586" s="83">
        <v>77389.189519653257</v>
      </c>
      <c r="F586" s="83">
        <v>77463.403060020457</v>
      </c>
      <c r="G586" s="83">
        <v>72252.467327044753</v>
      </c>
      <c r="H586" s="83">
        <v>73934.60984988547</v>
      </c>
      <c r="I586" s="83">
        <v>75937.822861803201</v>
      </c>
      <c r="J586" s="83">
        <v>88860.767508989869</v>
      </c>
      <c r="K586" s="83">
        <v>103438.44936196199</v>
      </c>
      <c r="L586" s="83">
        <v>97248.427249999993</v>
      </c>
      <c r="M586" s="83">
        <v>84151.92</v>
      </c>
      <c r="N586" s="83">
        <v>0</v>
      </c>
      <c r="O586" s="73"/>
      <c r="P586" s="74" t="s">
        <v>7</v>
      </c>
      <c r="Q586" s="83">
        <v>92286.272057718772</v>
      </c>
      <c r="R586" s="83">
        <v>89888.891043195807</v>
      </c>
      <c r="S586" s="83">
        <v>71320.613784913206</v>
      </c>
      <c r="T586" s="83">
        <v>71250.913922725173</v>
      </c>
      <c r="U586" s="83">
        <v>80733.50178210593</v>
      </c>
      <c r="V586" s="83">
        <v>76072.921639728098</v>
      </c>
      <c r="W586" s="83">
        <v>73763.107224023348</v>
      </c>
      <c r="X586" s="83">
        <v>72875.838171753843</v>
      </c>
      <c r="Y586" s="83">
        <v>79837.584639747991</v>
      </c>
      <c r="Z586" s="83">
        <v>83848.209301999988</v>
      </c>
      <c r="AA586" s="83">
        <v>80123.54800000001</v>
      </c>
      <c r="AB586" s="83">
        <v>86201</v>
      </c>
      <c r="AC586" s="73"/>
      <c r="AD586" s="74" t="s">
        <v>7</v>
      </c>
      <c r="AE586" s="83">
        <v>703</v>
      </c>
      <c r="AF586" s="83">
        <v>710</v>
      </c>
      <c r="AG586" s="83">
        <v>647</v>
      </c>
      <c r="AH586" s="83">
        <v>631</v>
      </c>
      <c r="AI586" s="83">
        <v>611</v>
      </c>
      <c r="AJ586" s="83">
        <v>629</v>
      </c>
      <c r="AK586" s="83">
        <v>644</v>
      </c>
      <c r="AL586" s="83">
        <v>781</v>
      </c>
      <c r="AM586" s="83">
        <v>863</v>
      </c>
      <c r="AN586" s="83">
        <v>894</v>
      </c>
      <c r="AO586" s="83">
        <v>777</v>
      </c>
      <c r="AP586" s="83">
        <v>0</v>
      </c>
      <c r="AQ586" s="73"/>
      <c r="AR586" s="73"/>
      <c r="AS586" s="73"/>
      <c r="AT586" s="73"/>
      <c r="AU586" s="73"/>
      <c r="AV586" s="73"/>
      <c r="AW586" s="73"/>
      <c r="AX586" s="73"/>
      <c r="AY586" s="73"/>
      <c r="AZ586" s="73"/>
      <c r="BA586" s="73"/>
      <c r="BB586" s="73"/>
      <c r="BC586" s="73"/>
    </row>
    <row r="587" spans="1:55" x14ac:dyDescent="0.25">
      <c r="A587" s="72"/>
      <c r="B587" s="79" t="s">
        <v>8</v>
      </c>
      <c r="C587" s="84">
        <v>53053.280891284936</v>
      </c>
      <c r="D587" s="84">
        <v>57274.040583022434</v>
      </c>
      <c r="E587" s="84">
        <v>56202.545295629941</v>
      </c>
      <c r="F587" s="84">
        <v>71279.601538000643</v>
      </c>
      <c r="G587" s="84">
        <v>76733.578352745593</v>
      </c>
      <c r="H587" s="84">
        <v>86637.035392265738</v>
      </c>
      <c r="I587" s="84">
        <v>99239.009081393917</v>
      </c>
      <c r="J587" s="84">
        <v>98243.4699600616</v>
      </c>
      <c r="K587" s="84">
        <v>112999.71782452599</v>
      </c>
      <c r="L587" s="84">
        <v>119875.34054599999</v>
      </c>
      <c r="M587" s="84">
        <v>126348.75200000001</v>
      </c>
      <c r="N587" s="83">
        <v>0</v>
      </c>
      <c r="O587" s="73"/>
      <c r="P587" s="79" t="s">
        <v>8</v>
      </c>
      <c r="Q587" s="84">
        <v>54244.652813054134</v>
      </c>
      <c r="R587" s="84">
        <v>60545.250832021084</v>
      </c>
      <c r="S587" s="84">
        <v>53434.442248393818</v>
      </c>
      <c r="T587" s="84">
        <v>69874.688596611624</v>
      </c>
      <c r="U587" s="84">
        <v>70806.607559288954</v>
      </c>
      <c r="V587" s="84">
        <v>94756.724690500429</v>
      </c>
      <c r="W587" s="84">
        <v>92934.963514149291</v>
      </c>
      <c r="X587" s="84">
        <v>94412.742123663746</v>
      </c>
      <c r="Y587" s="84">
        <v>110174.14564213199</v>
      </c>
      <c r="Z587" s="84">
        <v>113917.904568</v>
      </c>
      <c r="AA587" s="84">
        <v>125103.56200000001</v>
      </c>
      <c r="AB587" s="84">
        <v>132242</v>
      </c>
      <c r="AC587" s="73"/>
      <c r="AD587" s="79" t="s">
        <v>8</v>
      </c>
      <c r="AE587" s="84">
        <v>716</v>
      </c>
      <c r="AF587" s="84">
        <v>752</v>
      </c>
      <c r="AG587" s="84">
        <v>787</v>
      </c>
      <c r="AH587" s="84">
        <v>864</v>
      </c>
      <c r="AI587" s="84">
        <v>904</v>
      </c>
      <c r="AJ587" s="84">
        <v>957</v>
      </c>
      <c r="AK587" s="84">
        <v>1035</v>
      </c>
      <c r="AL587" s="84">
        <v>1037</v>
      </c>
      <c r="AM587" s="84">
        <v>1105</v>
      </c>
      <c r="AN587" s="84">
        <v>1166</v>
      </c>
      <c r="AO587" s="84">
        <v>1188</v>
      </c>
      <c r="AP587" s="84">
        <v>0</v>
      </c>
      <c r="AQ587" s="73"/>
      <c r="AR587" s="73"/>
      <c r="AS587" s="73"/>
      <c r="AT587" s="73"/>
      <c r="AU587" s="73"/>
      <c r="AV587" s="73"/>
      <c r="AW587" s="73"/>
      <c r="AX587" s="73"/>
      <c r="AY587" s="73"/>
      <c r="AZ587" s="73"/>
      <c r="BA587" s="73"/>
      <c r="BB587" s="73"/>
      <c r="BC587" s="73"/>
    </row>
    <row r="588" spans="1:55" x14ac:dyDescent="0.25">
      <c r="A588" s="72"/>
      <c r="B588" s="79" t="s">
        <v>5</v>
      </c>
      <c r="C588" s="84">
        <v>35900.090672051687</v>
      </c>
      <c r="D588" s="84">
        <v>35919.691645877712</v>
      </c>
      <c r="E588" s="84">
        <v>34347.09193276993</v>
      </c>
      <c r="F588" s="84">
        <v>37476.948449330972</v>
      </c>
      <c r="G588" s="84">
        <v>35352.151830143644</v>
      </c>
      <c r="H588" s="84">
        <v>38453.099633448597</v>
      </c>
      <c r="I588" s="84">
        <v>45451.785506322383</v>
      </c>
      <c r="J588" s="84">
        <v>42034.776276255514</v>
      </c>
      <c r="K588" s="84">
        <v>47174.146740577991</v>
      </c>
      <c r="L588" s="84">
        <v>46480.200155999999</v>
      </c>
      <c r="M588" s="82">
        <v>42089.505999999994</v>
      </c>
      <c r="N588" s="82">
        <v>0</v>
      </c>
      <c r="O588" s="73"/>
      <c r="P588" s="79" t="s">
        <v>5</v>
      </c>
      <c r="Q588" s="84">
        <v>32654.478193996612</v>
      </c>
      <c r="R588" s="84">
        <v>31761.797122523527</v>
      </c>
      <c r="S588" s="84">
        <v>48492.009654160822</v>
      </c>
      <c r="T588" s="84">
        <v>44241.464124919075</v>
      </c>
      <c r="U588" s="84">
        <v>42566.431961815237</v>
      </c>
      <c r="V588" s="84">
        <v>39373.58884593402</v>
      </c>
      <c r="W588" s="84">
        <v>40923.98638665452</v>
      </c>
      <c r="X588" s="84">
        <v>43753.778925746279</v>
      </c>
      <c r="Y588" s="84">
        <v>47153.18388565199</v>
      </c>
      <c r="Z588" s="84">
        <v>44317.459341999995</v>
      </c>
      <c r="AA588" s="84">
        <v>51273.693999999996</v>
      </c>
      <c r="AB588" s="84">
        <v>46368</v>
      </c>
      <c r="AC588" s="73"/>
      <c r="AD588" s="79" t="s">
        <v>5</v>
      </c>
      <c r="AE588" s="84">
        <v>4688</v>
      </c>
      <c r="AF588" s="84">
        <v>4647</v>
      </c>
      <c r="AG588" s="84">
        <v>4689</v>
      </c>
      <c r="AH588" s="84">
        <v>4609</v>
      </c>
      <c r="AI588" s="84">
        <v>4505</v>
      </c>
      <c r="AJ588" s="84">
        <v>4517</v>
      </c>
      <c r="AK588" s="84">
        <v>4594</v>
      </c>
      <c r="AL588" s="84">
        <v>4973</v>
      </c>
      <c r="AM588" s="84">
        <v>4866</v>
      </c>
      <c r="AN588" s="84">
        <v>4986</v>
      </c>
      <c r="AO588" s="84">
        <v>5170</v>
      </c>
      <c r="AP588" s="84">
        <v>0</v>
      </c>
      <c r="AQ588" s="73"/>
      <c r="AR588" s="73"/>
      <c r="AS588" s="73"/>
      <c r="AT588" s="73"/>
      <c r="AU588" s="73"/>
      <c r="AV588" s="73"/>
      <c r="AW588" s="73"/>
      <c r="AX588" s="73"/>
      <c r="AY588" s="73"/>
      <c r="AZ588" s="73"/>
      <c r="BA588" s="73"/>
      <c r="BB588" s="73"/>
      <c r="BC588" s="73"/>
    </row>
    <row r="589" spans="1:55" x14ac:dyDescent="0.25">
      <c r="A589" s="72"/>
      <c r="B589" s="74" t="s">
        <v>157</v>
      </c>
      <c r="C589" s="83">
        <v>26451.710410121537</v>
      </c>
      <c r="D589" s="83">
        <v>31629.124619923179</v>
      </c>
      <c r="E589" s="83">
        <v>31180.259360724176</v>
      </c>
      <c r="F589" s="83">
        <v>32850.320287013856</v>
      </c>
      <c r="G589" s="83">
        <v>24697.822111316567</v>
      </c>
      <c r="H589" s="83">
        <v>28692.611569072484</v>
      </c>
      <c r="I589" s="83">
        <v>29649.080548511924</v>
      </c>
      <c r="J589" s="83">
        <v>29244.364264802924</v>
      </c>
      <c r="K589" s="83">
        <v>37926.217793750002</v>
      </c>
      <c r="L589" s="83">
        <v>34404.808099999995</v>
      </c>
      <c r="M589" s="83">
        <v>32420.788</v>
      </c>
      <c r="N589" s="83">
        <v>0</v>
      </c>
      <c r="O589" s="73"/>
      <c r="P589" s="74" t="s">
        <v>157</v>
      </c>
      <c r="Q589" s="83">
        <v>25232.806784277833</v>
      </c>
      <c r="R589" s="83">
        <v>25826.091064324664</v>
      </c>
      <c r="S589" s="83">
        <v>26858.255262436578</v>
      </c>
      <c r="T589" s="83">
        <v>29632.266037909641</v>
      </c>
      <c r="U589" s="83">
        <v>30042.125965899635</v>
      </c>
      <c r="V589" s="83">
        <v>29194.95030049454</v>
      </c>
      <c r="W589" s="83">
        <v>27223.963898811031</v>
      </c>
      <c r="X589" s="83">
        <v>28270.412372010505</v>
      </c>
      <c r="Y589" s="83">
        <v>34653.805808985999</v>
      </c>
      <c r="Z589" s="83">
        <v>34695.884548000002</v>
      </c>
      <c r="AA589" s="83">
        <v>30825.486000000001</v>
      </c>
      <c r="AB589" s="83">
        <v>34680</v>
      </c>
      <c r="AC589" s="73"/>
      <c r="AD589" s="74" t="s">
        <v>117</v>
      </c>
      <c r="AE589" s="83">
        <v>27796.008000000002</v>
      </c>
      <c r="AF589" s="83">
        <v>27611.86</v>
      </c>
      <c r="AG589" s="83">
        <v>27746.782000000003</v>
      </c>
      <c r="AH589" s="83">
        <v>27769.806</v>
      </c>
      <c r="AI589" s="83">
        <v>27914.400000000001</v>
      </c>
      <c r="AJ589" s="83">
        <v>27922.984</v>
      </c>
      <c r="AK589" s="83">
        <v>28048.2</v>
      </c>
      <c r="AL589" s="83">
        <v>28033.200000000001</v>
      </c>
      <c r="AM589" s="83">
        <v>28063.8</v>
      </c>
      <c r="AN589" s="83">
        <v>28353.598000000002</v>
      </c>
      <c r="AO589" s="83">
        <v>28755.835999999999</v>
      </c>
      <c r="AP589" s="83">
        <v>0</v>
      </c>
      <c r="AQ589" s="73"/>
      <c r="AR589" s="73"/>
      <c r="AS589" s="73"/>
      <c r="AT589" s="73"/>
      <c r="AU589" s="73"/>
      <c r="AV589" s="73"/>
      <c r="AW589" s="73"/>
      <c r="AX589" s="73"/>
      <c r="AY589" s="73"/>
      <c r="AZ589" s="73"/>
      <c r="BA589" s="73"/>
      <c r="BB589" s="73"/>
      <c r="BC589" s="73"/>
    </row>
    <row r="590" spans="1:55" x14ac:dyDescent="0.25">
      <c r="A590" s="72"/>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row>
    <row r="591" spans="1:55" x14ac:dyDescent="0.25">
      <c r="A591" s="72"/>
      <c r="B591" s="75" t="s">
        <v>113</v>
      </c>
      <c r="C591" s="75"/>
      <c r="D591" s="75"/>
      <c r="E591" s="75"/>
      <c r="F591" s="75"/>
      <c r="G591" s="75"/>
      <c r="H591" s="75"/>
      <c r="I591" s="75"/>
      <c r="J591" s="75"/>
      <c r="K591" s="75"/>
      <c r="L591" s="75"/>
      <c r="M591" s="75"/>
      <c r="N591" s="75"/>
      <c r="O591" s="73"/>
      <c r="P591" s="75" t="s">
        <v>114</v>
      </c>
      <c r="Q591" s="75"/>
      <c r="R591" s="75"/>
      <c r="S591" s="75"/>
      <c r="T591" s="75"/>
      <c r="U591" s="75"/>
      <c r="V591" s="75"/>
      <c r="W591" s="75"/>
      <c r="X591" s="75"/>
      <c r="Y591" s="75"/>
      <c r="Z591" s="75"/>
      <c r="AA591" s="75"/>
      <c r="AB591" s="75"/>
      <c r="AC591" s="73"/>
      <c r="AD591" s="75" t="s">
        <v>145</v>
      </c>
      <c r="AE591" s="75"/>
      <c r="AF591" s="75"/>
      <c r="AG591" s="75"/>
      <c r="AH591" s="75"/>
      <c r="AI591" s="75"/>
      <c r="AJ591" s="75"/>
      <c r="AK591" s="75"/>
      <c r="AL591" s="75"/>
      <c r="AM591" s="75"/>
      <c r="AN591" s="75"/>
      <c r="AO591" s="75"/>
      <c r="AP591" s="75"/>
      <c r="AQ591" s="73"/>
      <c r="AR591" s="73"/>
      <c r="AS591" s="73"/>
      <c r="AT591" s="73"/>
      <c r="AU591" s="73"/>
      <c r="AV591" s="73"/>
      <c r="AW591" s="73"/>
      <c r="AX591" s="73"/>
      <c r="AY591" s="73"/>
      <c r="AZ591" s="73"/>
      <c r="BA591" s="73"/>
      <c r="BB591" s="73"/>
      <c r="BC591" s="73"/>
    </row>
    <row r="592" spans="1:55" x14ac:dyDescent="0.25">
      <c r="A592" s="72"/>
      <c r="B592" s="77" t="s">
        <v>43</v>
      </c>
      <c r="C592" s="77">
        <v>2013</v>
      </c>
      <c r="D592" s="77">
        <v>2014</v>
      </c>
      <c r="E592" s="77">
        <v>2015</v>
      </c>
      <c r="F592" s="77">
        <v>2016</v>
      </c>
      <c r="G592" s="77">
        <v>2017</v>
      </c>
      <c r="H592" s="77">
        <v>2018</v>
      </c>
      <c r="I592" s="77">
        <v>2019</v>
      </c>
      <c r="J592" s="77">
        <v>2020</v>
      </c>
      <c r="K592" s="77">
        <v>2021</v>
      </c>
      <c r="L592" s="77">
        <v>2022</v>
      </c>
      <c r="M592" s="77">
        <v>2023</v>
      </c>
      <c r="N592" s="77">
        <v>2024</v>
      </c>
      <c r="O592" s="73"/>
      <c r="P592" s="77" t="s">
        <v>43</v>
      </c>
      <c r="Q592" s="77">
        <v>2013</v>
      </c>
      <c r="R592" s="77">
        <v>2014</v>
      </c>
      <c r="S592" s="77">
        <v>2015</v>
      </c>
      <c r="T592" s="77">
        <v>2016</v>
      </c>
      <c r="U592" s="77">
        <v>2017</v>
      </c>
      <c r="V592" s="77">
        <v>2018</v>
      </c>
      <c r="W592" s="77">
        <v>2019</v>
      </c>
      <c r="X592" s="77">
        <v>2020</v>
      </c>
      <c r="Y592" s="77">
        <v>2021</v>
      </c>
      <c r="Z592" s="77">
        <v>2022</v>
      </c>
      <c r="AA592" s="77">
        <v>2023</v>
      </c>
      <c r="AB592" s="77">
        <v>2024</v>
      </c>
      <c r="AC592" s="73"/>
      <c r="AD592" s="77" t="s">
        <v>43</v>
      </c>
      <c r="AE592" s="77">
        <v>2013</v>
      </c>
      <c r="AF592" s="77">
        <v>2014</v>
      </c>
      <c r="AG592" s="77">
        <v>2015</v>
      </c>
      <c r="AH592" s="77">
        <v>2016</v>
      </c>
      <c r="AI592" s="77">
        <v>2017</v>
      </c>
      <c r="AJ592" s="77">
        <v>2018</v>
      </c>
      <c r="AK592" s="77">
        <v>2019</v>
      </c>
      <c r="AL592" s="77">
        <v>2020</v>
      </c>
      <c r="AM592" s="77">
        <v>2021</v>
      </c>
      <c r="AN592" s="77">
        <v>2022</v>
      </c>
      <c r="AO592" s="77">
        <v>2023</v>
      </c>
      <c r="AP592" s="77">
        <v>2024</v>
      </c>
      <c r="AQ592" s="73"/>
      <c r="AR592" s="73"/>
      <c r="AS592" s="73"/>
      <c r="AT592" s="73"/>
      <c r="AU592" s="73"/>
      <c r="AV592" s="73"/>
      <c r="AW592" s="73"/>
      <c r="AX592" s="73"/>
      <c r="AY592" s="73"/>
      <c r="AZ592" s="73"/>
      <c r="BA592" s="73"/>
      <c r="BB592" s="73"/>
      <c r="BC592" s="73"/>
    </row>
    <row r="593" spans="1:55" x14ac:dyDescent="0.25">
      <c r="A593" s="72"/>
      <c r="B593" s="79" t="s">
        <v>9</v>
      </c>
      <c r="C593" s="80">
        <v>792876.78555382066</v>
      </c>
      <c r="D593" s="80">
        <v>779633.60887365323</v>
      </c>
      <c r="E593" s="80">
        <v>792069.62856964546</v>
      </c>
      <c r="F593" s="80">
        <v>837240.24974409805</v>
      </c>
      <c r="G593" s="80">
        <v>814482.74446633365</v>
      </c>
      <c r="H593" s="80">
        <v>801988.43599986774</v>
      </c>
      <c r="I593" s="80">
        <v>829792.36523056368</v>
      </c>
      <c r="J593" s="80">
        <v>866317.86593054212</v>
      </c>
      <c r="K593" s="80">
        <v>1031553.4048964559</v>
      </c>
      <c r="L593" s="80">
        <v>987061.63784799993</v>
      </c>
      <c r="M593" s="80">
        <v>1007160.7300000002</v>
      </c>
      <c r="N593" s="80">
        <v>0</v>
      </c>
      <c r="O593" s="73"/>
      <c r="P593" s="79" t="s">
        <v>9</v>
      </c>
      <c r="Q593" s="80">
        <v>760411.14982095337</v>
      </c>
      <c r="R593" s="80">
        <v>797738.77736804483</v>
      </c>
      <c r="S593" s="80">
        <v>779517.43812592886</v>
      </c>
      <c r="T593" s="80">
        <v>852476.4942838233</v>
      </c>
      <c r="U593" s="80">
        <v>829686.27001641504</v>
      </c>
      <c r="V593" s="80">
        <v>830455.46026825556</v>
      </c>
      <c r="W593" s="80">
        <v>821648.61542504991</v>
      </c>
      <c r="X593" s="80">
        <v>824363.87829055521</v>
      </c>
      <c r="Y593" s="80">
        <v>1064791.6663438601</v>
      </c>
      <c r="Z593" s="80">
        <v>1053705.302832</v>
      </c>
      <c r="AA593" s="80">
        <v>991619.30000000028</v>
      </c>
      <c r="AB593" s="80">
        <v>1031442</v>
      </c>
      <c r="AC593" s="73"/>
      <c r="AD593" s="79" t="s">
        <v>9</v>
      </c>
      <c r="AE593" s="80">
        <v>6739</v>
      </c>
      <c r="AF593" s="80">
        <v>6660</v>
      </c>
      <c r="AG593" s="80">
        <v>6599</v>
      </c>
      <c r="AH593" s="80">
        <v>6516</v>
      </c>
      <c r="AI593" s="80">
        <v>6410</v>
      </c>
      <c r="AJ593" s="80">
        <v>6207</v>
      </c>
      <c r="AK593" s="80">
        <v>6185</v>
      </c>
      <c r="AL593" s="80">
        <v>6695</v>
      </c>
      <c r="AM593" s="80">
        <v>6305</v>
      </c>
      <c r="AN593" s="80">
        <v>6315</v>
      </c>
      <c r="AO593" s="80">
        <v>6480</v>
      </c>
      <c r="AP593" s="80">
        <v>0</v>
      </c>
      <c r="AQ593" s="73"/>
      <c r="AR593" s="73"/>
      <c r="AS593" s="73"/>
      <c r="AT593" s="73"/>
      <c r="AU593" s="73"/>
      <c r="AV593" s="73"/>
      <c r="AW593" s="73"/>
      <c r="AX593" s="73"/>
      <c r="AY593" s="73"/>
      <c r="AZ593" s="73"/>
      <c r="BA593" s="73"/>
      <c r="BB593" s="73"/>
      <c r="BC593" s="73"/>
    </row>
    <row r="594" spans="1:55" x14ac:dyDescent="0.25">
      <c r="A594" s="72"/>
      <c r="B594" s="74" t="s">
        <v>10</v>
      </c>
      <c r="C594" s="83">
        <v>550239.37696882803</v>
      </c>
      <c r="D594" s="83">
        <v>530290.38848193514</v>
      </c>
      <c r="E594" s="83">
        <v>553476.25864856003</v>
      </c>
      <c r="F594" s="83">
        <v>604844.99922578724</v>
      </c>
      <c r="G594" s="83">
        <v>592183.4395625965</v>
      </c>
      <c r="H594" s="83">
        <v>560554.32513452938</v>
      </c>
      <c r="I594" s="83">
        <v>573873.66982425109</v>
      </c>
      <c r="J594" s="83">
        <v>586221.41985888139</v>
      </c>
      <c r="K594" s="83">
        <v>733909.55095925997</v>
      </c>
      <c r="L594" s="83">
        <v>698117.96690999996</v>
      </c>
      <c r="M594" s="83">
        <v>714391.03200000024</v>
      </c>
      <c r="N594" s="83">
        <v>0</v>
      </c>
      <c r="O594" s="73"/>
      <c r="P594" s="74" t="s">
        <v>10</v>
      </c>
      <c r="Q594" s="83">
        <v>506661.44489505544</v>
      </c>
      <c r="R594" s="83">
        <v>532459.92329422501</v>
      </c>
      <c r="S594" s="83">
        <v>536017.78416643071</v>
      </c>
      <c r="T594" s="83">
        <v>610449.16688100621</v>
      </c>
      <c r="U594" s="83">
        <v>601915.14948990894</v>
      </c>
      <c r="V594" s="83">
        <v>577137.08481291775</v>
      </c>
      <c r="W594" s="83">
        <v>572508.86997092003</v>
      </c>
      <c r="X594" s="83">
        <v>574732.60254286567</v>
      </c>
      <c r="Y594" s="83">
        <v>802151.36690046801</v>
      </c>
      <c r="Z594" s="83">
        <v>789572.68868400005</v>
      </c>
      <c r="AA594" s="83">
        <v>726760.61400000018</v>
      </c>
      <c r="AB594" s="83">
        <v>759662</v>
      </c>
      <c r="AC594" s="73"/>
      <c r="AD594" s="74" t="s">
        <v>10</v>
      </c>
      <c r="AE594" s="83">
        <v>6739</v>
      </c>
      <c r="AF594" s="83">
        <v>6660</v>
      </c>
      <c r="AG594" s="83">
        <v>6599</v>
      </c>
      <c r="AH594" s="83">
        <v>6516</v>
      </c>
      <c r="AI594" s="83">
        <v>6410</v>
      </c>
      <c r="AJ594" s="83">
        <v>6207</v>
      </c>
      <c r="AK594" s="83">
        <v>6185</v>
      </c>
      <c r="AL594" s="83">
        <v>6695</v>
      </c>
      <c r="AM594" s="83">
        <v>6305</v>
      </c>
      <c r="AN594" s="83">
        <v>6315</v>
      </c>
      <c r="AO594" s="83">
        <v>6480</v>
      </c>
      <c r="AP594" s="83">
        <v>0</v>
      </c>
      <c r="AQ594" s="73"/>
      <c r="AR594" s="73"/>
      <c r="AS594" s="73"/>
      <c r="AT594" s="73"/>
      <c r="AU594" s="73"/>
      <c r="AV594" s="73"/>
      <c r="AW594" s="73"/>
      <c r="AX594" s="73"/>
      <c r="AY594" s="73"/>
      <c r="AZ594" s="73"/>
      <c r="BA594" s="73"/>
      <c r="BB594" s="73"/>
      <c r="BC594" s="73"/>
    </row>
    <row r="595" spans="1:55" x14ac:dyDescent="0.25">
      <c r="A595" s="72"/>
      <c r="B595" s="79" t="s">
        <v>11</v>
      </c>
      <c r="C595" s="84">
        <v>242637.40858499266</v>
      </c>
      <c r="D595" s="84">
        <v>249343.22039171809</v>
      </c>
      <c r="E595" s="84">
        <v>238593.36992108542</v>
      </c>
      <c r="F595" s="84">
        <v>232395.25051831084</v>
      </c>
      <c r="G595" s="84">
        <v>222299.30490373718</v>
      </c>
      <c r="H595" s="84">
        <v>241434.11086533839</v>
      </c>
      <c r="I595" s="84">
        <v>255918.69540631256</v>
      </c>
      <c r="J595" s="84">
        <v>280096.44607166073</v>
      </c>
      <c r="K595" s="84">
        <v>297643.85393719596</v>
      </c>
      <c r="L595" s="84">
        <v>288943.67093799997</v>
      </c>
      <c r="M595" s="84">
        <v>292769.69799999997</v>
      </c>
      <c r="N595" s="84">
        <v>0</v>
      </c>
      <c r="O595" s="73"/>
      <c r="P595" s="79" t="s">
        <v>11</v>
      </c>
      <c r="Q595" s="84">
        <v>253749.70492589788</v>
      </c>
      <c r="R595" s="84">
        <v>265278.85407381982</v>
      </c>
      <c r="S595" s="84">
        <v>243499.65395949813</v>
      </c>
      <c r="T595" s="84">
        <v>242027.32740281714</v>
      </c>
      <c r="U595" s="84">
        <v>227771.1205265061</v>
      </c>
      <c r="V595" s="84">
        <v>253318.37545533778</v>
      </c>
      <c r="W595" s="84">
        <v>249139.74545412991</v>
      </c>
      <c r="X595" s="84">
        <v>249631.27574768948</v>
      </c>
      <c r="Y595" s="84">
        <v>262640.29944339202</v>
      </c>
      <c r="Z595" s="84">
        <v>264132.61414800002</v>
      </c>
      <c r="AA595" s="84">
        <v>264858.68600000005</v>
      </c>
      <c r="AB595" s="84">
        <v>271780</v>
      </c>
      <c r="AC595" s="73"/>
      <c r="AD595" s="79" t="s">
        <v>11</v>
      </c>
      <c r="AE595" s="84">
        <v>6739</v>
      </c>
      <c r="AF595" s="84">
        <v>6660</v>
      </c>
      <c r="AG595" s="84">
        <v>6599</v>
      </c>
      <c r="AH595" s="84">
        <v>6516</v>
      </c>
      <c r="AI595" s="84">
        <v>6410</v>
      </c>
      <c r="AJ595" s="84">
        <v>6207</v>
      </c>
      <c r="AK595" s="84">
        <v>6185</v>
      </c>
      <c r="AL595" s="84">
        <v>6695</v>
      </c>
      <c r="AM595" s="84">
        <v>6305</v>
      </c>
      <c r="AN595" s="84">
        <v>6315</v>
      </c>
      <c r="AO595" s="84">
        <v>6480</v>
      </c>
      <c r="AP595" s="84">
        <v>0</v>
      </c>
      <c r="AQ595" s="73"/>
      <c r="AR595" s="73"/>
      <c r="AS595" s="73"/>
      <c r="AT595" s="73"/>
      <c r="AU595" s="73"/>
      <c r="AV595" s="73"/>
      <c r="AW595" s="73"/>
      <c r="AX595" s="73"/>
      <c r="AY595" s="73"/>
      <c r="AZ595" s="73"/>
      <c r="BA595" s="73"/>
      <c r="BB595" s="73"/>
      <c r="BC595" s="73"/>
    </row>
    <row r="596" spans="1:55" x14ac:dyDescent="0.25">
      <c r="A596" s="72"/>
      <c r="B596" s="74" t="s">
        <v>0</v>
      </c>
      <c r="C596" s="83">
        <v>195074.4500626002</v>
      </c>
      <c r="D596" s="83">
        <v>187190.10224446203</v>
      </c>
      <c r="E596" s="83">
        <v>188715.36134636035</v>
      </c>
      <c r="F596" s="83">
        <v>204348.60539165305</v>
      </c>
      <c r="G596" s="83">
        <v>184599.58191049204</v>
      </c>
      <c r="H596" s="83">
        <v>165452.23812068047</v>
      </c>
      <c r="I596" s="83">
        <v>145497.10871377433</v>
      </c>
      <c r="J596" s="83">
        <v>134255.00457674367</v>
      </c>
      <c r="K596" s="83">
        <v>105873.45045783998</v>
      </c>
      <c r="L596" s="83">
        <v>85259.716047999987</v>
      </c>
      <c r="M596" s="83">
        <v>79364.972000000023</v>
      </c>
      <c r="N596" s="83">
        <v>0</v>
      </c>
      <c r="O596" s="73"/>
      <c r="P596" s="74" t="s">
        <v>0</v>
      </c>
      <c r="Q596" s="83">
        <v>158013.39748737076</v>
      </c>
      <c r="R596" s="83">
        <v>181061.61995457782</v>
      </c>
      <c r="S596" s="83">
        <v>175703.09837401658</v>
      </c>
      <c r="T596" s="83">
        <v>206206.3385365014</v>
      </c>
      <c r="U596" s="83">
        <v>180467.14047724358</v>
      </c>
      <c r="V596" s="83">
        <v>183979.35102316787</v>
      </c>
      <c r="W596" s="83">
        <v>164290.50502697853</v>
      </c>
      <c r="X596" s="83">
        <v>141010.95428469667</v>
      </c>
      <c r="Y596" s="83">
        <v>139992.151812136</v>
      </c>
      <c r="Z596" s="83">
        <v>111835.42380399999</v>
      </c>
      <c r="AA596" s="83">
        <v>91849.173999999999</v>
      </c>
      <c r="AB596" s="83">
        <v>83225</v>
      </c>
      <c r="AC596" s="73"/>
      <c r="AD596" s="74" t="s">
        <v>0</v>
      </c>
      <c r="AE596" s="83">
        <v>1749</v>
      </c>
      <c r="AF596" s="83">
        <v>1772</v>
      </c>
      <c r="AG596" s="83">
        <v>1785</v>
      </c>
      <c r="AH596" s="83">
        <v>1715</v>
      </c>
      <c r="AI596" s="83">
        <v>1533</v>
      </c>
      <c r="AJ596" s="83">
        <v>1401</v>
      </c>
      <c r="AK596" s="83">
        <v>1265</v>
      </c>
      <c r="AL596" s="83">
        <v>1184</v>
      </c>
      <c r="AM596" s="83">
        <v>894</v>
      </c>
      <c r="AN596" s="83">
        <v>808</v>
      </c>
      <c r="AO596" s="83">
        <v>777</v>
      </c>
      <c r="AP596" s="83">
        <v>0</v>
      </c>
      <c r="AQ596" s="73"/>
      <c r="AR596" s="73"/>
      <c r="AS596" s="73"/>
      <c r="AT596" s="73"/>
      <c r="AU596" s="73"/>
      <c r="AV596" s="73"/>
      <c r="AW596" s="73"/>
      <c r="AX596" s="73"/>
      <c r="AY596" s="73"/>
      <c r="AZ596" s="73"/>
      <c r="BA596" s="73"/>
      <c r="BB596" s="73"/>
      <c r="BC596" s="73"/>
    </row>
    <row r="597" spans="1:55" x14ac:dyDescent="0.25">
      <c r="A597" s="72"/>
      <c r="B597" s="74" t="s">
        <v>158</v>
      </c>
      <c r="C597" s="83">
        <v>147655.0318337238</v>
      </c>
      <c r="D597" s="83">
        <v>141560.94319316486</v>
      </c>
      <c r="E597" s="83">
        <v>132441.24921294407</v>
      </c>
      <c r="F597" s="83">
        <v>112987.19303335651</v>
      </c>
      <c r="G597" s="83">
        <v>113547.31542043977</v>
      </c>
      <c r="H597" s="83">
        <v>107724.91300386805</v>
      </c>
      <c r="I597" s="83">
        <v>115870.49565331834</v>
      </c>
      <c r="J597" s="83">
        <v>148128.20872707263</v>
      </c>
      <c r="K597" s="83">
        <v>131324.56295431199</v>
      </c>
      <c r="L597" s="83">
        <v>87853.720863999988</v>
      </c>
      <c r="M597" s="83">
        <v>89065.991999999998</v>
      </c>
      <c r="N597" s="83">
        <v>0</v>
      </c>
      <c r="O597" s="73"/>
      <c r="P597" s="74" t="s">
        <v>158</v>
      </c>
      <c r="Q597" s="83">
        <v>170767.89740426524</v>
      </c>
      <c r="R597" s="83">
        <v>142306.37753335657</v>
      </c>
      <c r="S597" s="83">
        <v>134398.38314424409</v>
      </c>
      <c r="T597" s="83">
        <v>130982.3699459154</v>
      </c>
      <c r="U597" s="83">
        <v>118045.85992576326</v>
      </c>
      <c r="V597" s="83">
        <v>105919.05177725124</v>
      </c>
      <c r="W597" s="83">
        <v>107249.38318809216</v>
      </c>
      <c r="X597" s="83">
        <v>106616.3144577771</v>
      </c>
      <c r="Y597" s="83">
        <v>156477.782249204</v>
      </c>
      <c r="Z597" s="83">
        <v>134417.39147199999</v>
      </c>
      <c r="AA597" s="83">
        <v>98406.48000000001</v>
      </c>
      <c r="AB597" s="83">
        <v>93949</v>
      </c>
      <c r="AC597" s="73"/>
      <c r="AD597" s="74" t="s">
        <v>158</v>
      </c>
      <c r="AE597" s="83">
        <v>960</v>
      </c>
      <c r="AF597" s="83">
        <v>887</v>
      </c>
      <c r="AG597" s="83">
        <v>796</v>
      </c>
      <c r="AH597" s="83">
        <v>698</v>
      </c>
      <c r="AI597" s="83">
        <v>718</v>
      </c>
      <c r="AJ597" s="83">
        <v>709</v>
      </c>
      <c r="AK597" s="83">
        <v>745</v>
      </c>
      <c r="AL597" s="83">
        <v>992</v>
      </c>
      <c r="AM597" s="83">
        <v>809</v>
      </c>
      <c r="AN597" s="83">
        <v>538</v>
      </c>
      <c r="AO597" s="83">
        <v>593</v>
      </c>
      <c r="AP597" s="83">
        <v>0</v>
      </c>
      <c r="AQ597" s="73"/>
      <c r="AR597" s="73"/>
      <c r="AS597" s="73"/>
      <c r="AT597" s="73"/>
      <c r="AU597" s="73"/>
      <c r="AV597" s="73"/>
      <c r="AW597" s="73"/>
      <c r="AX597" s="73"/>
      <c r="AY597" s="73"/>
      <c r="AZ597" s="73"/>
      <c r="BA597" s="73"/>
      <c r="BB597" s="73"/>
      <c r="BC597" s="73"/>
    </row>
    <row r="598" spans="1:55" x14ac:dyDescent="0.25">
      <c r="A598" s="72"/>
      <c r="B598" s="74" t="s">
        <v>159</v>
      </c>
      <c r="C598" s="83">
        <v>12945.344683774456</v>
      </c>
      <c r="D598" s="83">
        <v>12297.074871252251</v>
      </c>
      <c r="E598" s="83">
        <v>8611.2067292564407</v>
      </c>
      <c r="F598" s="83">
        <v>9248.4550501111462</v>
      </c>
      <c r="G598" s="83">
        <v>7933.9412381202446</v>
      </c>
      <c r="H598" s="83">
        <v>5631.5427691597988</v>
      </c>
      <c r="I598" s="83">
        <v>5127.5038263006318</v>
      </c>
      <c r="J598" s="83">
        <v>4071.9716808107214</v>
      </c>
      <c r="K598" s="83">
        <v>3250.3458216839995</v>
      </c>
      <c r="L598" s="83">
        <v>2567.2514659999997</v>
      </c>
      <c r="M598" s="83">
        <v>2544.5640000000003</v>
      </c>
      <c r="N598" s="83">
        <v>0</v>
      </c>
      <c r="O598" s="73"/>
      <c r="P598" s="74" t="s">
        <v>159</v>
      </c>
      <c r="Q598" s="83">
        <v>15142.124380700576</v>
      </c>
      <c r="R598" s="83">
        <v>13329.26694148296</v>
      </c>
      <c r="S598" s="83">
        <v>13273.457587802073</v>
      </c>
      <c r="T598" s="83">
        <v>16540.390732061198</v>
      </c>
      <c r="U598" s="83">
        <v>11613.288891852439</v>
      </c>
      <c r="V598" s="83">
        <v>9878.1655634962826</v>
      </c>
      <c r="W598" s="83">
        <v>4897.1120276609672</v>
      </c>
      <c r="X598" s="83">
        <v>4719.4028353513067</v>
      </c>
      <c r="Y598" s="83">
        <v>4729.8820561980001</v>
      </c>
      <c r="Z598" s="83">
        <v>4634.7503539999998</v>
      </c>
      <c r="AA598" s="83">
        <v>3395.8780000000002</v>
      </c>
      <c r="AB598" s="83">
        <v>2192</v>
      </c>
      <c r="AC598" s="73"/>
      <c r="AD598" s="74" t="s">
        <v>159</v>
      </c>
      <c r="AE598" s="83">
        <v>0</v>
      </c>
      <c r="AF598" s="83">
        <v>0</v>
      </c>
      <c r="AG598" s="83">
        <v>0</v>
      </c>
      <c r="AH598" s="83">
        <v>0</v>
      </c>
      <c r="AI598" s="83">
        <v>0</v>
      </c>
      <c r="AJ598" s="83">
        <v>0</v>
      </c>
      <c r="AK598" s="83">
        <v>0</v>
      </c>
      <c r="AL598" s="83">
        <v>0</v>
      </c>
      <c r="AM598" s="83">
        <v>0</v>
      </c>
      <c r="AN598" s="83">
        <v>0</v>
      </c>
      <c r="AO598" s="83">
        <v>0</v>
      </c>
      <c r="AP598" s="83">
        <v>0</v>
      </c>
      <c r="AQ598" s="73"/>
      <c r="AR598" s="73"/>
      <c r="AS598" s="73"/>
      <c r="AT598" s="73"/>
      <c r="AU598" s="73"/>
      <c r="AV598" s="73"/>
      <c r="AW598" s="73"/>
      <c r="AX598" s="73"/>
      <c r="AY598" s="73"/>
      <c r="AZ598" s="73"/>
      <c r="BA598" s="73"/>
      <c r="BB598" s="73"/>
      <c r="BC598" s="73"/>
    </row>
    <row r="599" spans="1:55" x14ac:dyDescent="0.25">
      <c r="A599" s="72"/>
      <c r="B599" s="74" t="s">
        <v>1</v>
      </c>
      <c r="C599" s="83">
        <v>24274.202906047558</v>
      </c>
      <c r="D599" s="83">
        <v>22861.014901558734</v>
      </c>
      <c r="E599" s="83">
        <v>20593.966134566515</v>
      </c>
      <c r="F599" s="83">
        <v>22937.969002221798</v>
      </c>
      <c r="G599" s="83">
        <v>24935.883343190329</v>
      </c>
      <c r="H599" s="83">
        <v>24367.149501610038</v>
      </c>
      <c r="I599" s="83">
        <v>25298.162874251291</v>
      </c>
      <c r="J599" s="83">
        <v>20527.045998553687</v>
      </c>
      <c r="K599" s="83">
        <v>19990.840442325996</v>
      </c>
      <c r="L599" s="83">
        <v>17462.446612</v>
      </c>
      <c r="M599" s="83">
        <v>15027.724</v>
      </c>
      <c r="N599" s="83">
        <v>0</v>
      </c>
      <c r="O599" s="73"/>
      <c r="P599" s="74" t="s">
        <v>1</v>
      </c>
      <c r="Q599" s="83">
        <v>16761.176296445225</v>
      </c>
      <c r="R599" s="83">
        <v>18956.987669226775</v>
      </c>
      <c r="S599" s="83">
        <v>20531.162583039728</v>
      </c>
      <c r="T599" s="83">
        <v>23960.160348188656</v>
      </c>
      <c r="U599" s="83">
        <v>23047.06006110437</v>
      </c>
      <c r="V599" s="83">
        <v>24074.234857060921</v>
      </c>
      <c r="W599" s="83">
        <v>25222.813893951767</v>
      </c>
      <c r="X599" s="83">
        <v>25851.241541526091</v>
      </c>
      <c r="Y599" s="83">
        <v>19025.445807575998</v>
      </c>
      <c r="Z599" s="83">
        <v>19204.624763999997</v>
      </c>
      <c r="AA599" s="83">
        <v>15786.300000000001</v>
      </c>
      <c r="AB599" s="83">
        <v>14228</v>
      </c>
      <c r="AC599" s="73"/>
      <c r="AD599" s="74" t="s">
        <v>1</v>
      </c>
      <c r="AE599" s="83">
        <v>134</v>
      </c>
      <c r="AF599" s="83">
        <v>120</v>
      </c>
      <c r="AG599" s="83">
        <v>113</v>
      </c>
      <c r="AH599" s="83">
        <v>131</v>
      </c>
      <c r="AI599" s="83">
        <v>144</v>
      </c>
      <c r="AJ599" s="83">
        <v>146</v>
      </c>
      <c r="AK599" s="83">
        <v>154</v>
      </c>
      <c r="AL599" s="83">
        <v>123</v>
      </c>
      <c r="AM599" s="83">
        <v>118</v>
      </c>
      <c r="AN599" s="83">
        <v>107</v>
      </c>
      <c r="AO599" s="83">
        <v>92</v>
      </c>
      <c r="AP599" s="83">
        <v>0</v>
      </c>
      <c r="AQ599" s="73"/>
      <c r="AR599" s="73"/>
      <c r="AS599" s="73"/>
      <c r="AT599" s="73"/>
      <c r="AU599" s="73"/>
      <c r="AV599" s="73"/>
      <c r="AW599" s="73"/>
      <c r="AX599" s="73"/>
      <c r="AY599" s="73"/>
      <c r="AZ599" s="73"/>
      <c r="BA599" s="73"/>
      <c r="BB599" s="73"/>
      <c r="BC599" s="73"/>
    </row>
    <row r="600" spans="1:55" x14ac:dyDescent="0.25">
      <c r="A600" s="72"/>
      <c r="B600" s="74" t="s">
        <v>2</v>
      </c>
      <c r="C600" s="83">
        <v>262862.69897455681</v>
      </c>
      <c r="D600" s="83">
        <v>263244.46008976013</v>
      </c>
      <c r="E600" s="83">
        <v>260988.9216558453</v>
      </c>
      <c r="F600" s="83">
        <v>263286.29070431262</v>
      </c>
      <c r="G600" s="83">
        <v>270387.37925778312</v>
      </c>
      <c r="H600" s="83">
        <v>277585.17349277716</v>
      </c>
      <c r="I600" s="83">
        <v>302750.8307831448</v>
      </c>
      <c r="J600" s="83">
        <v>333287.90860371705</v>
      </c>
      <c r="K600" s="83">
        <v>347452.70054952597</v>
      </c>
      <c r="L600" s="83">
        <v>360820.29118199996</v>
      </c>
      <c r="M600" s="83">
        <v>382852.68200000003</v>
      </c>
      <c r="N600" s="83">
        <v>0</v>
      </c>
      <c r="O600" s="73"/>
      <c r="P600" s="74" t="s">
        <v>2</v>
      </c>
      <c r="Q600" s="83">
        <v>271555.20881553256</v>
      </c>
      <c r="R600" s="83">
        <v>267035.80825709295</v>
      </c>
      <c r="S600" s="83">
        <v>267690.40139821969</v>
      </c>
      <c r="T600" s="83">
        <v>278722.38829606201</v>
      </c>
      <c r="U600" s="83">
        <v>266670.98545985285</v>
      </c>
      <c r="V600" s="83">
        <v>270873.36988683237</v>
      </c>
      <c r="W600" s="83">
        <v>272185.89995815465</v>
      </c>
      <c r="X600" s="83">
        <v>304634.87227382383</v>
      </c>
      <c r="Y600" s="83">
        <v>342568.35535176797</v>
      </c>
      <c r="Z600" s="83">
        <v>369982.77849</v>
      </c>
      <c r="AA600" s="83">
        <v>360134.99800000002</v>
      </c>
      <c r="AB600" s="83">
        <v>391098</v>
      </c>
      <c r="AC600" s="73"/>
      <c r="AD600" s="74" t="s">
        <v>2</v>
      </c>
      <c r="AE600" s="83">
        <v>2519</v>
      </c>
      <c r="AF600" s="83">
        <v>2406</v>
      </c>
      <c r="AG600" s="83">
        <v>2329</v>
      </c>
      <c r="AH600" s="83">
        <v>2253</v>
      </c>
      <c r="AI600" s="83">
        <v>2218</v>
      </c>
      <c r="AJ600" s="83">
        <v>2185</v>
      </c>
      <c r="AK600" s="83">
        <v>2270</v>
      </c>
      <c r="AL600" s="83">
        <v>2381</v>
      </c>
      <c r="AM600" s="83">
        <v>2462</v>
      </c>
      <c r="AN600" s="83">
        <v>2530</v>
      </c>
      <c r="AO600" s="83">
        <v>2623</v>
      </c>
      <c r="AP600" s="83">
        <v>0</v>
      </c>
      <c r="AQ600" s="73"/>
      <c r="AR600" s="73"/>
      <c r="AS600" s="73"/>
      <c r="AT600" s="73"/>
      <c r="AU600" s="73"/>
      <c r="AV600" s="73"/>
      <c r="AW600" s="73"/>
      <c r="AX600" s="73"/>
      <c r="AY600" s="73"/>
      <c r="AZ600" s="73"/>
      <c r="BA600" s="73"/>
      <c r="BB600" s="73"/>
      <c r="BC600" s="73"/>
    </row>
    <row r="601" spans="1:55" x14ac:dyDescent="0.25">
      <c r="A601" s="72"/>
      <c r="B601" s="74" t="s">
        <v>156</v>
      </c>
      <c r="C601" s="83">
        <v>0</v>
      </c>
      <c r="D601" s="83">
        <v>0</v>
      </c>
      <c r="E601" s="83">
        <v>0</v>
      </c>
      <c r="F601" s="83">
        <v>0</v>
      </c>
      <c r="G601" s="83">
        <v>0</v>
      </c>
      <c r="H601" s="83">
        <v>0</v>
      </c>
      <c r="I601" s="83">
        <v>0</v>
      </c>
      <c r="J601" s="83">
        <v>7642.3805781211968</v>
      </c>
      <c r="K601" s="83">
        <v>29233.252848383992</v>
      </c>
      <c r="L601" s="83">
        <v>42839.604287999995</v>
      </c>
      <c r="M601" s="83">
        <v>55894.964</v>
      </c>
      <c r="N601" s="83">
        <v>0</v>
      </c>
      <c r="O601" s="73"/>
      <c r="P601" s="74" t="s">
        <v>156</v>
      </c>
      <c r="Q601" s="83">
        <v>0</v>
      </c>
      <c r="R601" s="83">
        <v>0</v>
      </c>
      <c r="S601" s="83">
        <v>0</v>
      </c>
      <c r="T601" s="83">
        <v>0</v>
      </c>
      <c r="U601" s="83">
        <v>0</v>
      </c>
      <c r="V601" s="83">
        <v>0</v>
      </c>
      <c r="W601" s="83">
        <v>0</v>
      </c>
      <c r="X601" s="83">
        <v>0</v>
      </c>
      <c r="Y601" s="83">
        <v>23365.860085411998</v>
      </c>
      <c r="Z601" s="83">
        <v>29388.019907999998</v>
      </c>
      <c r="AA601" s="83">
        <v>42713.664000000004</v>
      </c>
      <c r="AB601" s="83">
        <v>67954</v>
      </c>
      <c r="AC601" s="73"/>
      <c r="AD601" s="74" t="s">
        <v>156</v>
      </c>
      <c r="AE601" s="83">
        <v>0</v>
      </c>
      <c r="AF601" s="83">
        <v>0</v>
      </c>
      <c r="AG601" s="83">
        <v>0</v>
      </c>
      <c r="AH601" s="83">
        <v>0</v>
      </c>
      <c r="AI601" s="83">
        <v>0</v>
      </c>
      <c r="AJ601" s="83">
        <v>0</v>
      </c>
      <c r="AK601" s="83">
        <v>0</v>
      </c>
      <c r="AL601" s="83">
        <v>49</v>
      </c>
      <c r="AM601" s="83">
        <v>167</v>
      </c>
      <c r="AN601" s="83">
        <v>255</v>
      </c>
      <c r="AO601" s="83">
        <v>328</v>
      </c>
      <c r="AP601" s="83">
        <v>0</v>
      </c>
      <c r="AQ601" s="73"/>
      <c r="AR601" s="73"/>
      <c r="AS601" s="73"/>
      <c r="AT601" s="73"/>
      <c r="AU601" s="73"/>
      <c r="AV601" s="73"/>
      <c r="AW601" s="73"/>
      <c r="AX601" s="73"/>
      <c r="AY601" s="73"/>
      <c r="AZ601" s="73"/>
      <c r="BA601" s="73"/>
      <c r="BB601" s="73"/>
      <c r="BC601" s="73"/>
    </row>
    <row r="602" spans="1:55" x14ac:dyDescent="0.25">
      <c r="A602" s="72"/>
      <c r="B602" s="74" t="s">
        <v>3</v>
      </c>
      <c r="C602" s="83">
        <v>943.71172920814899</v>
      </c>
      <c r="D602" s="83">
        <v>6605.6096341195107</v>
      </c>
      <c r="E602" s="83">
        <v>10714.212863085286</v>
      </c>
      <c r="F602" s="83">
        <v>14425.789400227222</v>
      </c>
      <c r="G602" s="83">
        <v>19799.014337360197</v>
      </c>
      <c r="H602" s="83">
        <v>25772.767692681762</v>
      </c>
      <c r="I602" s="83">
        <v>28648.619884443899</v>
      </c>
      <c r="J602" s="83">
        <v>30818.620607645986</v>
      </c>
      <c r="K602" s="83">
        <v>31390.220289454002</v>
      </c>
      <c r="L602" s="83">
        <v>29957.331195999996</v>
      </c>
      <c r="M602" s="83">
        <v>27530.681999999997</v>
      </c>
      <c r="N602" s="83">
        <v>0</v>
      </c>
      <c r="O602" s="73"/>
      <c r="P602" s="74" t="s">
        <v>3</v>
      </c>
      <c r="Q602" s="83">
        <v>0</v>
      </c>
      <c r="R602" s="83">
        <v>5161.2688918572931</v>
      </c>
      <c r="S602" s="83">
        <v>7970.2088530629298</v>
      </c>
      <c r="T602" s="83">
        <v>12620.150083954388</v>
      </c>
      <c r="U602" s="83">
        <v>17579.543911350622</v>
      </c>
      <c r="V602" s="83">
        <v>21795.919402257128</v>
      </c>
      <c r="W602" s="83">
        <v>28047.200102387003</v>
      </c>
      <c r="X602" s="83">
        <v>27296.460479218083</v>
      </c>
      <c r="Y602" s="83">
        <v>30099.349749273992</v>
      </c>
      <c r="Z602" s="83">
        <v>34479.717480000007</v>
      </c>
      <c r="AA602" s="83">
        <v>31821.638000000003</v>
      </c>
      <c r="AB602" s="83">
        <v>27073</v>
      </c>
      <c r="AC602" s="73"/>
      <c r="AD602" s="74" t="s">
        <v>3</v>
      </c>
      <c r="AE602" s="83">
        <v>8</v>
      </c>
      <c r="AF602" s="83">
        <v>52</v>
      </c>
      <c r="AG602" s="83">
        <v>85</v>
      </c>
      <c r="AH602" s="83">
        <v>101</v>
      </c>
      <c r="AI602" s="83">
        <v>135</v>
      </c>
      <c r="AJ602" s="83">
        <v>178</v>
      </c>
      <c r="AK602" s="83">
        <v>201</v>
      </c>
      <c r="AL602" s="83">
        <v>214</v>
      </c>
      <c r="AM602" s="83">
        <v>218</v>
      </c>
      <c r="AN602" s="83">
        <v>212</v>
      </c>
      <c r="AO602" s="83">
        <v>196</v>
      </c>
      <c r="AP602" s="83">
        <v>0</v>
      </c>
      <c r="AQ602" s="73"/>
      <c r="AR602" s="73"/>
      <c r="AS602" s="73"/>
      <c r="AT602" s="73"/>
      <c r="AU602" s="73"/>
      <c r="AV602" s="73"/>
      <c r="AW602" s="73"/>
      <c r="AX602" s="73"/>
      <c r="AY602" s="73"/>
      <c r="AZ602" s="73"/>
      <c r="BA602" s="73"/>
      <c r="BB602" s="73"/>
      <c r="BC602" s="73"/>
    </row>
    <row r="603" spans="1:55" x14ac:dyDescent="0.25">
      <c r="A603" s="72"/>
      <c r="B603" s="74" t="s">
        <v>4</v>
      </c>
      <c r="C603" s="83">
        <v>0</v>
      </c>
      <c r="D603" s="83">
        <v>1580.2220681812721</v>
      </c>
      <c r="E603" s="83">
        <v>21461.166337334733</v>
      </c>
      <c r="F603" s="83">
        <v>26254.569410912529</v>
      </c>
      <c r="G603" s="83">
        <v>26236.444481794071</v>
      </c>
      <c r="H603" s="83">
        <v>24577.387563279266</v>
      </c>
      <c r="I603" s="83">
        <v>25875.914615455375</v>
      </c>
      <c r="J603" s="83">
        <v>22673.55518163192</v>
      </c>
      <c r="K603" s="83">
        <v>17916.621112805995</v>
      </c>
      <c r="L603" s="83">
        <v>25196.30503</v>
      </c>
      <c r="M603" s="83">
        <v>27184.738000000001</v>
      </c>
      <c r="N603" s="83">
        <v>0</v>
      </c>
      <c r="O603" s="73"/>
      <c r="P603" s="74" t="s">
        <v>4</v>
      </c>
      <c r="Q603" s="83">
        <v>0</v>
      </c>
      <c r="R603" s="83">
        <v>0</v>
      </c>
      <c r="S603" s="83">
        <v>10336.296143142084</v>
      </c>
      <c r="T603" s="83">
        <v>22066.65770814319</v>
      </c>
      <c r="U603" s="83">
        <v>22389.063999131682</v>
      </c>
      <c r="V603" s="83">
        <v>24176.214270824152</v>
      </c>
      <c r="W603" s="83">
        <v>24294.615074419853</v>
      </c>
      <c r="X603" s="83">
        <v>25463.007261680272</v>
      </c>
      <c r="Y603" s="83">
        <v>25117.913433964</v>
      </c>
      <c r="Z603" s="83">
        <v>27309.819679999997</v>
      </c>
      <c r="AA603" s="83">
        <v>27435.859999999993</v>
      </c>
      <c r="AB603" s="83">
        <v>28266</v>
      </c>
      <c r="AC603" s="73"/>
      <c r="AD603" s="74" t="s">
        <v>4</v>
      </c>
      <c r="AE603" s="83">
        <v>0</v>
      </c>
      <c r="AF603" s="83">
        <v>12</v>
      </c>
      <c r="AG603" s="83">
        <v>143</v>
      </c>
      <c r="AH603" s="83">
        <v>199</v>
      </c>
      <c r="AI603" s="83">
        <v>198</v>
      </c>
      <c r="AJ603" s="83">
        <v>188</v>
      </c>
      <c r="AK603" s="83">
        <v>196</v>
      </c>
      <c r="AL603" s="83">
        <v>172</v>
      </c>
      <c r="AM603" s="83">
        <v>135</v>
      </c>
      <c r="AN603" s="83">
        <v>199</v>
      </c>
      <c r="AO603" s="83">
        <v>226</v>
      </c>
      <c r="AP603" s="83">
        <v>0</v>
      </c>
      <c r="AQ603" s="73"/>
      <c r="AR603" s="73"/>
      <c r="AS603" s="73"/>
      <c r="AT603" s="73"/>
      <c r="AU603" s="73"/>
      <c r="AV603" s="73"/>
      <c r="AW603" s="73"/>
      <c r="AX603" s="73"/>
      <c r="AY603" s="73"/>
      <c r="AZ603" s="73"/>
      <c r="BA603" s="73"/>
      <c r="BB603" s="73"/>
      <c r="BC603" s="73"/>
    </row>
    <row r="604" spans="1:55" x14ac:dyDescent="0.25">
      <c r="A604" s="72"/>
      <c r="B604" s="74" t="s">
        <v>6</v>
      </c>
      <c r="C604" s="83">
        <v>4152.2815508720851</v>
      </c>
      <c r="D604" s="83">
        <v>6828.6228547695873</v>
      </c>
      <c r="E604" s="83">
        <v>12386.661703259031</v>
      </c>
      <c r="F604" s="83">
        <v>24381.472187590211</v>
      </c>
      <c r="G604" s="83">
        <v>23205.374903082771</v>
      </c>
      <c r="H604" s="83">
        <v>17397.548449470232</v>
      </c>
      <c r="I604" s="83">
        <v>11424.689091848797</v>
      </c>
      <c r="J604" s="83">
        <v>9352.4067124710291</v>
      </c>
      <c r="K604" s="83">
        <v>6800.7914612559989</v>
      </c>
      <c r="L604" s="83">
        <v>7856.9238280000018</v>
      </c>
      <c r="M604" s="83">
        <v>11219.214</v>
      </c>
      <c r="N604" s="83">
        <v>0</v>
      </c>
      <c r="O604" s="73"/>
      <c r="P604" s="74" t="s">
        <v>6</v>
      </c>
      <c r="Q604" s="83">
        <v>3418.9370696149899</v>
      </c>
      <c r="R604" s="83">
        <v>3882.6762156343966</v>
      </c>
      <c r="S604" s="83">
        <v>5394.2895419911601</v>
      </c>
      <c r="T604" s="83">
        <v>16576.400290984413</v>
      </c>
      <c r="U604" s="83">
        <v>40465.697667289474</v>
      </c>
      <c r="V604" s="83">
        <v>22878.505881317167</v>
      </c>
      <c r="W604" s="83">
        <v>18799.513415550224</v>
      </c>
      <c r="X604" s="83">
        <v>8550.1306717491534</v>
      </c>
      <c r="Y604" s="83">
        <v>9391.3590068480007</v>
      </c>
      <c r="Z604" s="83">
        <v>9252.3785639999969</v>
      </c>
      <c r="AA604" s="83">
        <v>8257.8499999999985</v>
      </c>
      <c r="AB604" s="83">
        <v>10822</v>
      </c>
      <c r="AC604" s="73"/>
      <c r="AD604" s="74" t="s">
        <v>6</v>
      </c>
      <c r="AE604" s="83">
        <v>0</v>
      </c>
      <c r="AF604" s="83">
        <v>0</v>
      </c>
      <c r="AG604" s="83">
        <v>7</v>
      </c>
      <c r="AH604" s="83">
        <v>193</v>
      </c>
      <c r="AI604" s="83">
        <v>294</v>
      </c>
      <c r="AJ604" s="83">
        <v>217</v>
      </c>
      <c r="AK604" s="83">
        <v>140</v>
      </c>
      <c r="AL604" s="83">
        <v>120</v>
      </c>
      <c r="AM604" s="83">
        <v>89</v>
      </c>
      <c r="AN604" s="83">
        <v>116</v>
      </c>
      <c r="AO604" s="83">
        <v>142</v>
      </c>
      <c r="AP604" s="83">
        <v>0</v>
      </c>
      <c r="AQ604" s="73"/>
      <c r="AR604" s="73"/>
      <c r="AS604" s="73"/>
      <c r="AT604" s="73"/>
      <c r="AU604" s="73"/>
      <c r="AV604" s="73"/>
      <c r="AW604" s="73"/>
      <c r="AX604" s="73"/>
      <c r="AY604" s="73"/>
      <c r="AZ604" s="73"/>
      <c r="BA604" s="73"/>
      <c r="BB604" s="73"/>
      <c r="BC604" s="73"/>
    </row>
    <row r="605" spans="1:55" x14ac:dyDescent="0.25">
      <c r="A605" s="72"/>
      <c r="B605" s="74" t="s">
        <v>7</v>
      </c>
      <c r="C605" s="83">
        <v>96197.901486157891</v>
      </c>
      <c r="D605" s="83">
        <v>91111.205895059873</v>
      </c>
      <c r="E605" s="83">
        <v>81021.815098856052</v>
      </c>
      <c r="F605" s="83">
        <v>74628.130422269984</v>
      </c>
      <c r="G605" s="83">
        <v>67359.078067025112</v>
      </c>
      <c r="H605" s="83">
        <v>71619.084118680024</v>
      </c>
      <c r="I605" s="83">
        <v>81761.075618487142</v>
      </c>
      <c r="J605" s="83">
        <v>99942.275450485235</v>
      </c>
      <c r="K605" s="83">
        <v>108796.11375778599</v>
      </c>
      <c r="L605" s="83">
        <v>94776.417709999994</v>
      </c>
      <c r="M605" s="83">
        <v>86845.49</v>
      </c>
      <c r="N605" s="83">
        <v>0</v>
      </c>
      <c r="O605" s="73"/>
      <c r="P605" s="74" t="s">
        <v>7</v>
      </c>
      <c r="Q605" s="83">
        <v>101509.51806678521</v>
      </c>
      <c r="R605" s="83">
        <v>102041.93911395079</v>
      </c>
      <c r="S605" s="83">
        <v>93280.070315950812</v>
      </c>
      <c r="T605" s="83">
        <v>83580.586898032343</v>
      </c>
      <c r="U605" s="83">
        <v>76385.733316761849</v>
      </c>
      <c r="V605" s="83">
        <v>71809.437938897114</v>
      </c>
      <c r="W605" s="83">
        <v>69110.679290203014</v>
      </c>
      <c r="X605" s="83">
        <v>72286.7543656294</v>
      </c>
      <c r="Y605" s="83">
        <v>76102.886538457999</v>
      </c>
      <c r="Z605" s="83">
        <v>81776.429877999995</v>
      </c>
      <c r="AA605" s="83">
        <v>76534.900000000009</v>
      </c>
      <c r="AB605" s="83">
        <v>83009</v>
      </c>
      <c r="AC605" s="73"/>
      <c r="AD605" s="74" t="s">
        <v>7</v>
      </c>
      <c r="AE605" s="83">
        <v>784</v>
      </c>
      <c r="AF605" s="83">
        <v>768</v>
      </c>
      <c r="AG605" s="83">
        <v>682</v>
      </c>
      <c r="AH605" s="83">
        <v>629</v>
      </c>
      <c r="AI605" s="83">
        <v>581</v>
      </c>
      <c r="AJ605" s="83">
        <v>610</v>
      </c>
      <c r="AK605" s="83">
        <v>613</v>
      </c>
      <c r="AL605" s="83">
        <v>879</v>
      </c>
      <c r="AM605" s="83">
        <v>929</v>
      </c>
      <c r="AN605" s="83">
        <v>879</v>
      </c>
      <c r="AO605" s="83">
        <v>824</v>
      </c>
      <c r="AP605" s="83">
        <v>0</v>
      </c>
      <c r="AQ605" s="73"/>
      <c r="AR605" s="73"/>
      <c r="AS605" s="73"/>
      <c r="AT605" s="73"/>
      <c r="AU605" s="73"/>
      <c r="AV605" s="73"/>
      <c r="AW605" s="73"/>
      <c r="AX605" s="73"/>
      <c r="AY605" s="73"/>
      <c r="AZ605" s="73"/>
      <c r="BA605" s="73"/>
      <c r="BB605" s="73"/>
      <c r="BC605" s="73"/>
    </row>
    <row r="606" spans="1:55" x14ac:dyDescent="0.25">
      <c r="A606" s="72"/>
      <c r="B606" s="79" t="s">
        <v>8</v>
      </c>
      <c r="C606" s="84">
        <v>32513.503354724227</v>
      </c>
      <c r="D606" s="84">
        <v>33106.479217483611</v>
      </c>
      <c r="E606" s="84">
        <v>37479.297352859532</v>
      </c>
      <c r="F606" s="84">
        <v>40336.887634943858</v>
      </c>
      <c r="G606" s="84">
        <v>47233.833852537566</v>
      </c>
      <c r="H606" s="84">
        <v>49694.55669860974</v>
      </c>
      <c r="I606" s="84">
        <v>56433.470616121864</v>
      </c>
      <c r="J606" s="84">
        <v>56963.843020037988</v>
      </c>
      <c r="K606" s="84">
        <v>63089.366862027993</v>
      </c>
      <c r="L606" s="84">
        <v>67698.817107999988</v>
      </c>
      <c r="M606" s="84">
        <v>69344.058000000005</v>
      </c>
      <c r="N606" s="83">
        <v>0</v>
      </c>
      <c r="O606" s="73"/>
      <c r="P606" s="79" t="s">
        <v>8</v>
      </c>
      <c r="Q606" s="84">
        <v>34019.800427872862</v>
      </c>
      <c r="R606" s="84">
        <v>33128.940980714564</v>
      </c>
      <c r="S606" s="84">
        <v>34745.273752188332</v>
      </c>
      <c r="T606" s="84">
        <v>42108.797997691967</v>
      </c>
      <c r="U606" s="84">
        <v>39922.314954457368</v>
      </c>
      <c r="V606" s="84">
        <v>45849.281619899019</v>
      </c>
      <c r="W606" s="84">
        <v>49015.312053371068</v>
      </c>
      <c r="X606" s="84">
        <v>55229.131469050568</v>
      </c>
      <c r="Y606" s="84">
        <v>59595.189938309995</v>
      </c>
      <c r="Z606" s="84">
        <v>58396.142246000003</v>
      </c>
      <c r="AA606" s="84">
        <v>64799.896000000001</v>
      </c>
      <c r="AB606" s="84">
        <v>66397</v>
      </c>
      <c r="AC606" s="73"/>
      <c r="AD606" s="79" t="s">
        <v>8</v>
      </c>
      <c r="AE606" s="84">
        <v>392</v>
      </c>
      <c r="AF606" s="84">
        <v>422</v>
      </c>
      <c r="AG606" s="84">
        <v>455</v>
      </c>
      <c r="AH606" s="84">
        <v>477</v>
      </c>
      <c r="AI606" s="84">
        <v>525</v>
      </c>
      <c r="AJ606" s="84">
        <v>541</v>
      </c>
      <c r="AK606" s="84">
        <v>572</v>
      </c>
      <c r="AL606" s="84">
        <v>606</v>
      </c>
      <c r="AM606" s="84">
        <v>631</v>
      </c>
      <c r="AN606" s="84">
        <v>649</v>
      </c>
      <c r="AO606" s="84">
        <v>667</v>
      </c>
      <c r="AP606" s="84">
        <v>0</v>
      </c>
      <c r="AQ606" s="73"/>
      <c r="AR606" s="73"/>
      <c r="AS606" s="73"/>
      <c r="AT606" s="73"/>
      <c r="AU606" s="73"/>
      <c r="AV606" s="73"/>
      <c r="AW606" s="73"/>
      <c r="AX606" s="73"/>
      <c r="AY606" s="73"/>
      <c r="AZ606" s="73"/>
      <c r="BA606" s="73"/>
      <c r="BB606" s="73"/>
      <c r="BC606" s="73"/>
    </row>
    <row r="607" spans="1:55" x14ac:dyDescent="0.25">
      <c r="A607" s="72"/>
      <c r="B607" s="79" t="s">
        <v>5</v>
      </c>
      <c r="C607" s="84">
        <v>28218.119514719459</v>
      </c>
      <c r="D607" s="84">
        <v>16192.833212724447</v>
      </c>
      <c r="E607" s="84">
        <v>27338.897171311197</v>
      </c>
      <c r="F607" s="84">
        <v>29673.917094397482</v>
      </c>
      <c r="G607" s="84">
        <v>24732.924658124277</v>
      </c>
      <c r="H607" s="84">
        <v>26293.944126532151</v>
      </c>
      <c r="I607" s="84">
        <v>40289.065464646555</v>
      </c>
      <c r="J607" s="84">
        <v>26819.583112355445</v>
      </c>
      <c r="K607" s="84">
        <v>36615.487706798005</v>
      </c>
      <c r="L607" s="84">
        <v>38927.194383999995</v>
      </c>
      <c r="M607" s="82">
        <v>30201.327999999998</v>
      </c>
      <c r="N607" s="82">
        <v>0</v>
      </c>
      <c r="O607" s="73"/>
      <c r="P607" s="79" t="s">
        <v>5</v>
      </c>
      <c r="Q607" s="84">
        <v>30463.830558432535</v>
      </c>
      <c r="R607" s="84">
        <v>32648.543105019817</v>
      </c>
      <c r="S607" s="84">
        <v>30440.248521028632</v>
      </c>
      <c r="T607" s="84">
        <v>21482.222566819481</v>
      </c>
      <c r="U607" s="84">
        <v>28372.988085814959</v>
      </c>
      <c r="V607" s="84">
        <v>28403.650516391037</v>
      </c>
      <c r="W607" s="84">
        <v>31526.287769388357</v>
      </c>
      <c r="X607" s="84">
        <v>35155.39948511454</v>
      </c>
      <c r="Y607" s="84">
        <v>42021.697661397993</v>
      </c>
      <c r="Z607" s="84">
        <v>41300.751596000002</v>
      </c>
      <c r="AA607" s="84">
        <v>40264.964</v>
      </c>
      <c r="AB607" s="84">
        <v>37330</v>
      </c>
      <c r="AC607" s="73"/>
      <c r="AD607" s="79" t="s">
        <v>5</v>
      </c>
      <c r="AE607" s="84">
        <v>6739</v>
      </c>
      <c r="AF607" s="84">
        <v>6660</v>
      </c>
      <c r="AG607" s="84">
        <v>6599</v>
      </c>
      <c r="AH607" s="84">
        <v>6516</v>
      </c>
      <c r="AI607" s="84">
        <v>6410</v>
      </c>
      <c r="AJ607" s="84">
        <v>6207</v>
      </c>
      <c r="AK607" s="84">
        <v>6185</v>
      </c>
      <c r="AL607" s="84">
        <v>6695</v>
      </c>
      <c r="AM607" s="84">
        <v>6305</v>
      </c>
      <c r="AN607" s="84">
        <v>6315</v>
      </c>
      <c r="AO607" s="84">
        <v>6480</v>
      </c>
      <c r="AP607" s="84">
        <v>0</v>
      </c>
      <c r="AQ607" s="73"/>
      <c r="AR607" s="73"/>
      <c r="AS607" s="73"/>
      <c r="AT607" s="73"/>
      <c r="AU607" s="73"/>
      <c r="AV607" s="73"/>
      <c r="AW607" s="73"/>
      <c r="AX607" s="73"/>
      <c r="AY607" s="73"/>
      <c r="AZ607" s="73"/>
      <c r="BA607" s="73"/>
      <c r="BB607" s="73"/>
      <c r="BC607" s="73"/>
    </row>
    <row r="608" spans="1:55" x14ac:dyDescent="0.25">
      <c r="A608" s="72"/>
      <c r="B608" s="74" t="s">
        <v>157</v>
      </c>
      <c r="C608" s="83">
        <v>45827.772873096968</v>
      </c>
      <c r="D608" s="83">
        <v>50700.64259837148</v>
      </c>
      <c r="E608" s="83">
        <v>50718.73635025126</v>
      </c>
      <c r="F608" s="83">
        <v>54763.337210418009</v>
      </c>
      <c r="G608" s="83">
        <v>61243.342739141081</v>
      </c>
      <c r="H608" s="83">
        <v>59978.314274883836</v>
      </c>
      <c r="I608" s="83">
        <v>60360.364476360053</v>
      </c>
      <c r="J608" s="83">
        <v>65866.301911069211</v>
      </c>
      <c r="K608" s="83">
        <v>63627.781241179997</v>
      </c>
      <c r="L608" s="83">
        <v>61779.905953999994</v>
      </c>
      <c r="M608" s="83">
        <v>57819.538</v>
      </c>
      <c r="N608" s="83">
        <v>0</v>
      </c>
      <c r="O608" s="73"/>
      <c r="P608" s="74" t="s">
        <v>157</v>
      </c>
      <c r="Q608" s="83">
        <v>48356.935324667938</v>
      </c>
      <c r="R608" s="83">
        <v>41903.530053857176</v>
      </c>
      <c r="S608" s="83">
        <v>42152.624031538762</v>
      </c>
      <c r="T608" s="83">
        <v>48049.955108500864</v>
      </c>
      <c r="U608" s="83">
        <v>55672.874824588878</v>
      </c>
      <c r="V608" s="83">
        <v>60002.733518772409</v>
      </c>
      <c r="W608" s="83">
        <v>63075.900564544696</v>
      </c>
      <c r="X608" s="83">
        <v>61424.048980694533</v>
      </c>
      <c r="Y608" s="83">
        <v>62175.827710515994</v>
      </c>
      <c r="Z608" s="83">
        <v>58776.039815999997</v>
      </c>
      <c r="AA608" s="83">
        <v>59638.87</v>
      </c>
      <c r="AB608" s="83">
        <v>55851</v>
      </c>
      <c r="AC608" s="73"/>
      <c r="AD608" s="74" t="s">
        <v>117</v>
      </c>
      <c r="AE608" s="83">
        <v>37275.864999999998</v>
      </c>
      <c r="AF608" s="83">
        <v>37034.438000000002</v>
      </c>
      <c r="AG608" s="83">
        <v>36917.567999999999</v>
      </c>
      <c r="AH608" s="83">
        <v>37068.924000000006</v>
      </c>
      <c r="AI608" s="83">
        <v>37216.028000000006</v>
      </c>
      <c r="AJ608" s="83">
        <v>37047.425999999999</v>
      </c>
      <c r="AK608" s="83">
        <v>36914.53</v>
      </c>
      <c r="AL608" s="83">
        <v>36864.660000000003</v>
      </c>
      <c r="AM608" s="83">
        <v>36918</v>
      </c>
      <c r="AN608" s="83">
        <v>36593.25</v>
      </c>
      <c r="AO608" s="83">
        <v>36898.218000000001</v>
      </c>
      <c r="AP608" s="83">
        <v>0</v>
      </c>
      <c r="AQ608" s="73"/>
      <c r="AR608" s="73"/>
      <c r="AS608" s="73"/>
      <c r="AT608" s="73"/>
      <c r="AU608" s="73"/>
      <c r="AV608" s="73"/>
      <c r="AW608" s="73"/>
      <c r="AX608" s="73"/>
      <c r="AY608" s="73"/>
      <c r="AZ608" s="73"/>
      <c r="BA608" s="73"/>
      <c r="BB608" s="73"/>
      <c r="BC608" s="73"/>
    </row>
    <row r="609" spans="1:55" x14ac:dyDescent="0.25">
      <c r="A609" s="72"/>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row>
    <row r="610" spans="1:55" x14ac:dyDescent="0.25">
      <c r="A610" s="72"/>
      <c r="B610" s="75" t="s">
        <v>113</v>
      </c>
      <c r="C610" s="75"/>
      <c r="D610" s="75"/>
      <c r="E610" s="75"/>
      <c r="F610" s="75"/>
      <c r="G610" s="75"/>
      <c r="H610" s="75"/>
      <c r="I610" s="75"/>
      <c r="J610" s="75"/>
      <c r="K610" s="75"/>
      <c r="L610" s="75"/>
      <c r="M610" s="75"/>
      <c r="N610" s="75"/>
      <c r="O610" s="73"/>
      <c r="P610" s="75" t="s">
        <v>114</v>
      </c>
      <c r="Q610" s="75"/>
      <c r="R610" s="75"/>
      <c r="S610" s="75"/>
      <c r="T610" s="75"/>
      <c r="U610" s="75"/>
      <c r="V610" s="75"/>
      <c r="W610" s="75"/>
      <c r="X610" s="75"/>
      <c r="Y610" s="75"/>
      <c r="Z610" s="75"/>
      <c r="AA610" s="75"/>
      <c r="AB610" s="75"/>
      <c r="AC610" s="73"/>
      <c r="AD610" s="75" t="s">
        <v>145</v>
      </c>
      <c r="AE610" s="75"/>
      <c r="AF610" s="75"/>
      <c r="AG610" s="75"/>
      <c r="AH610" s="75"/>
      <c r="AI610" s="75"/>
      <c r="AJ610" s="75"/>
      <c r="AK610" s="75"/>
      <c r="AL610" s="75"/>
      <c r="AM610" s="75"/>
      <c r="AN610" s="75"/>
      <c r="AO610" s="75"/>
      <c r="AP610" s="75"/>
      <c r="AQ610" s="73"/>
      <c r="AR610" s="73"/>
      <c r="AS610" s="73"/>
      <c r="AT610" s="73"/>
      <c r="AU610" s="73"/>
      <c r="AV610" s="73"/>
      <c r="AW610" s="73"/>
      <c r="AX610" s="73"/>
      <c r="AY610" s="73"/>
      <c r="AZ610" s="73"/>
      <c r="BA610" s="73"/>
      <c r="BB610" s="73"/>
      <c r="BC610" s="73"/>
    </row>
    <row r="611" spans="1:55" x14ac:dyDescent="0.25">
      <c r="A611" s="72"/>
      <c r="B611" s="77" t="s">
        <v>44</v>
      </c>
      <c r="C611" s="77">
        <v>2013</v>
      </c>
      <c r="D611" s="77">
        <v>2014</v>
      </c>
      <c r="E611" s="77">
        <v>2015</v>
      </c>
      <c r="F611" s="77">
        <v>2016</v>
      </c>
      <c r="G611" s="77">
        <v>2017</v>
      </c>
      <c r="H611" s="77">
        <v>2018</v>
      </c>
      <c r="I611" s="77">
        <v>2019</v>
      </c>
      <c r="J611" s="77">
        <v>2020</v>
      </c>
      <c r="K611" s="77">
        <v>2021</v>
      </c>
      <c r="L611" s="77">
        <v>2022</v>
      </c>
      <c r="M611" s="77">
        <v>2023</v>
      </c>
      <c r="N611" s="77">
        <v>2024</v>
      </c>
      <c r="O611" s="73"/>
      <c r="P611" s="77" t="s">
        <v>44</v>
      </c>
      <c r="Q611" s="77">
        <v>2013</v>
      </c>
      <c r="R611" s="77">
        <v>2014</v>
      </c>
      <c r="S611" s="77">
        <v>2015</v>
      </c>
      <c r="T611" s="77">
        <v>2016</v>
      </c>
      <c r="U611" s="77">
        <v>2017</v>
      </c>
      <c r="V611" s="77">
        <v>2018</v>
      </c>
      <c r="W611" s="77">
        <v>2019</v>
      </c>
      <c r="X611" s="77">
        <v>2020</v>
      </c>
      <c r="Y611" s="77">
        <v>2021</v>
      </c>
      <c r="Z611" s="77">
        <v>2022</v>
      </c>
      <c r="AA611" s="77">
        <v>2023</v>
      </c>
      <c r="AB611" s="77">
        <v>2024</v>
      </c>
      <c r="AC611" s="73"/>
      <c r="AD611" s="77" t="s">
        <v>44</v>
      </c>
      <c r="AE611" s="77">
        <v>2013</v>
      </c>
      <c r="AF611" s="77">
        <v>2014</v>
      </c>
      <c r="AG611" s="77">
        <v>2015</v>
      </c>
      <c r="AH611" s="77">
        <v>2016</v>
      </c>
      <c r="AI611" s="77">
        <v>2017</v>
      </c>
      <c r="AJ611" s="77">
        <v>2018</v>
      </c>
      <c r="AK611" s="77">
        <v>2019</v>
      </c>
      <c r="AL611" s="77">
        <v>2020</v>
      </c>
      <c r="AM611" s="77">
        <v>2021</v>
      </c>
      <c r="AN611" s="77">
        <v>2022</v>
      </c>
      <c r="AO611" s="77">
        <v>2023</v>
      </c>
      <c r="AP611" s="77">
        <v>2024</v>
      </c>
      <c r="AQ611" s="73"/>
      <c r="AR611" s="73"/>
      <c r="AS611" s="73"/>
      <c r="AT611" s="73"/>
      <c r="AU611" s="73"/>
      <c r="AV611" s="73"/>
      <c r="AW611" s="73"/>
      <c r="AX611" s="73"/>
      <c r="AY611" s="73"/>
      <c r="AZ611" s="73"/>
      <c r="BA611" s="73"/>
      <c r="BB611" s="73"/>
      <c r="BC611" s="73"/>
    </row>
    <row r="612" spans="1:55" x14ac:dyDescent="0.25">
      <c r="A612" s="72"/>
      <c r="B612" s="79" t="s">
        <v>9</v>
      </c>
      <c r="C612" s="80">
        <v>373082.12191352848</v>
      </c>
      <c r="D612" s="80">
        <v>357787.50252417638</v>
      </c>
      <c r="E612" s="80">
        <v>360699.2966893611</v>
      </c>
      <c r="F612" s="80">
        <v>377575.82945205842</v>
      </c>
      <c r="G612" s="80">
        <v>366308.03325437877</v>
      </c>
      <c r="H612" s="80">
        <v>369229.43298545165</v>
      </c>
      <c r="I612" s="80">
        <v>390989.1745867125</v>
      </c>
      <c r="J612" s="80">
        <v>401498.20303096529</v>
      </c>
      <c r="K612" s="80">
        <v>475192.61531149189</v>
      </c>
      <c r="L612" s="80">
        <v>444686.69276200002</v>
      </c>
      <c r="M612" s="80">
        <v>444629.73600000003</v>
      </c>
      <c r="N612" s="80">
        <v>0</v>
      </c>
      <c r="O612" s="73"/>
      <c r="P612" s="79" t="s">
        <v>9</v>
      </c>
      <c r="Q612" s="80">
        <v>347116.28350826714</v>
      </c>
      <c r="R612" s="80">
        <v>355877.01848673122</v>
      </c>
      <c r="S612" s="80">
        <v>356640.19117886008</v>
      </c>
      <c r="T612" s="80">
        <v>374492.21088960097</v>
      </c>
      <c r="U612" s="80">
        <v>387404.89947337436</v>
      </c>
      <c r="V612" s="80">
        <v>372479.5180649067</v>
      </c>
      <c r="W612" s="80">
        <v>365571.18510949617</v>
      </c>
      <c r="X612" s="80">
        <v>382492.67634880159</v>
      </c>
      <c r="Y612" s="80">
        <v>478610.66397258389</v>
      </c>
      <c r="Z612" s="80">
        <v>471281.66292999999</v>
      </c>
      <c r="AA612" s="80">
        <v>441524.576</v>
      </c>
      <c r="AB612" s="80">
        <v>439758</v>
      </c>
      <c r="AC612" s="73"/>
      <c r="AD612" s="79" t="s">
        <v>9</v>
      </c>
      <c r="AE612" s="80">
        <v>3092</v>
      </c>
      <c r="AF612" s="80">
        <v>3005</v>
      </c>
      <c r="AG612" s="80">
        <v>2935</v>
      </c>
      <c r="AH612" s="80">
        <v>2847</v>
      </c>
      <c r="AI612" s="80">
        <v>2836</v>
      </c>
      <c r="AJ612" s="80">
        <v>2797</v>
      </c>
      <c r="AK612" s="80">
        <v>2782</v>
      </c>
      <c r="AL612" s="80">
        <v>3064</v>
      </c>
      <c r="AM612" s="80">
        <v>2933</v>
      </c>
      <c r="AN612" s="80">
        <v>2924</v>
      </c>
      <c r="AO612" s="80">
        <v>2936</v>
      </c>
      <c r="AP612" s="80">
        <v>0</v>
      </c>
      <c r="AQ612" s="73"/>
      <c r="AR612" s="73"/>
      <c r="AS612" s="73"/>
      <c r="AT612" s="73"/>
      <c r="AU612" s="73"/>
      <c r="AV612" s="73"/>
      <c r="AW612" s="73"/>
      <c r="AX612" s="73"/>
      <c r="AY612" s="73"/>
      <c r="AZ612" s="73"/>
      <c r="BA612" s="73"/>
      <c r="BB612" s="73"/>
      <c r="BC612" s="73"/>
    </row>
    <row r="613" spans="1:55" x14ac:dyDescent="0.25">
      <c r="A613" s="72"/>
      <c r="B613" s="74" t="s">
        <v>10</v>
      </c>
      <c r="C613" s="83">
        <v>253662.91748600846</v>
      </c>
      <c r="D613" s="83">
        <v>242944.20961281043</v>
      </c>
      <c r="E613" s="83">
        <v>251408.45895258963</v>
      </c>
      <c r="F613" s="83">
        <v>269403.35451046139</v>
      </c>
      <c r="G613" s="83">
        <v>257664.88522494151</v>
      </c>
      <c r="H613" s="83">
        <v>250796.39083116016</v>
      </c>
      <c r="I613" s="83">
        <v>259480.10669367152</v>
      </c>
      <c r="J613" s="83">
        <v>258979.19420259006</v>
      </c>
      <c r="K613" s="83">
        <v>332741.18962408992</v>
      </c>
      <c r="L613" s="83">
        <v>307685.997814</v>
      </c>
      <c r="M613" s="83">
        <v>307971.43600000005</v>
      </c>
      <c r="N613" s="83">
        <v>0</v>
      </c>
      <c r="O613" s="73"/>
      <c r="P613" s="74" t="s">
        <v>10</v>
      </c>
      <c r="Q613" s="83">
        <v>234058.09159099578</v>
      </c>
      <c r="R613" s="83">
        <v>238493.20142092058</v>
      </c>
      <c r="S613" s="83">
        <v>242217.23221402903</v>
      </c>
      <c r="T613" s="83">
        <v>275945.69120749331</v>
      </c>
      <c r="U613" s="83">
        <v>270731.10151142377</v>
      </c>
      <c r="V613" s="83">
        <v>252896.2713824067</v>
      </c>
      <c r="W613" s="83">
        <v>245153.91016848301</v>
      </c>
      <c r="X613" s="83">
        <v>261336.65149148041</v>
      </c>
      <c r="Y613" s="83">
        <v>345532.94436156593</v>
      </c>
      <c r="Z613" s="83">
        <v>337852.00513999996</v>
      </c>
      <c r="AA613" s="83">
        <v>307202.44</v>
      </c>
      <c r="AB613" s="83">
        <v>308898</v>
      </c>
      <c r="AC613" s="73"/>
      <c r="AD613" s="74" t="s">
        <v>10</v>
      </c>
      <c r="AE613" s="83">
        <v>3092</v>
      </c>
      <c r="AF613" s="83">
        <v>3005</v>
      </c>
      <c r="AG613" s="83">
        <v>2935</v>
      </c>
      <c r="AH613" s="83">
        <v>2847</v>
      </c>
      <c r="AI613" s="83">
        <v>2836</v>
      </c>
      <c r="AJ613" s="83">
        <v>2797</v>
      </c>
      <c r="AK613" s="83">
        <v>2782</v>
      </c>
      <c r="AL613" s="83">
        <v>3064</v>
      </c>
      <c r="AM613" s="83">
        <v>2933</v>
      </c>
      <c r="AN613" s="83">
        <v>2924</v>
      </c>
      <c r="AO613" s="83">
        <v>2936</v>
      </c>
      <c r="AP613" s="83">
        <v>0</v>
      </c>
      <c r="AQ613" s="73"/>
      <c r="AR613" s="73"/>
      <c r="AS613" s="73"/>
      <c r="AT613" s="73"/>
      <c r="AU613" s="73"/>
      <c r="AV613" s="73"/>
      <c r="AW613" s="73"/>
      <c r="AX613" s="73"/>
      <c r="AY613" s="73"/>
      <c r="AZ613" s="73"/>
      <c r="BA613" s="73"/>
      <c r="BB613" s="73"/>
      <c r="BC613" s="73"/>
    </row>
    <row r="614" spans="1:55" x14ac:dyDescent="0.25">
      <c r="A614" s="72"/>
      <c r="B614" s="79" t="s">
        <v>11</v>
      </c>
      <c r="C614" s="84">
        <v>119419.20442752</v>
      </c>
      <c r="D614" s="84">
        <v>114843.29291136593</v>
      </c>
      <c r="E614" s="84">
        <v>109290.83773677149</v>
      </c>
      <c r="F614" s="84">
        <v>108172.47494159703</v>
      </c>
      <c r="G614" s="84">
        <v>108643.14802943724</v>
      </c>
      <c r="H614" s="84">
        <v>118433.04215429147</v>
      </c>
      <c r="I614" s="84">
        <v>131509.06789304095</v>
      </c>
      <c r="J614" s="84">
        <v>142519.00882837523</v>
      </c>
      <c r="K614" s="84">
        <v>142451.42568740196</v>
      </c>
      <c r="L614" s="84">
        <v>137000.69494799999</v>
      </c>
      <c r="M614" s="84">
        <v>136658.30000000002</v>
      </c>
      <c r="N614" s="84">
        <v>0</v>
      </c>
      <c r="O614" s="73"/>
      <c r="P614" s="79" t="s">
        <v>11</v>
      </c>
      <c r="Q614" s="84">
        <v>113058.19191727134</v>
      </c>
      <c r="R614" s="84">
        <v>117383.81706581062</v>
      </c>
      <c r="S614" s="84">
        <v>114422.95896483106</v>
      </c>
      <c r="T614" s="84">
        <v>98546.519682107668</v>
      </c>
      <c r="U614" s="84">
        <v>116673.79796195061</v>
      </c>
      <c r="V614" s="84">
        <v>119583.24668250003</v>
      </c>
      <c r="W614" s="84">
        <v>120417.27494101315</v>
      </c>
      <c r="X614" s="84">
        <v>121156.02485732114</v>
      </c>
      <c r="Y614" s="84">
        <v>133077.71961101796</v>
      </c>
      <c r="Z614" s="84">
        <v>133429.65779</v>
      </c>
      <c r="AA614" s="84">
        <v>134322.136</v>
      </c>
      <c r="AB614" s="84">
        <v>130860</v>
      </c>
      <c r="AC614" s="73"/>
      <c r="AD614" s="79" t="s">
        <v>11</v>
      </c>
      <c r="AE614" s="84">
        <v>3092</v>
      </c>
      <c r="AF614" s="84">
        <v>3005</v>
      </c>
      <c r="AG614" s="84">
        <v>2935</v>
      </c>
      <c r="AH614" s="84">
        <v>2847</v>
      </c>
      <c r="AI614" s="84">
        <v>2836</v>
      </c>
      <c r="AJ614" s="84">
        <v>2797</v>
      </c>
      <c r="AK614" s="84">
        <v>2782</v>
      </c>
      <c r="AL614" s="84">
        <v>3064</v>
      </c>
      <c r="AM614" s="84">
        <v>2933</v>
      </c>
      <c r="AN614" s="84">
        <v>2924</v>
      </c>
      <c r="AO614" s="84">
        <v>2936</v>
      </c>
      <c r="AP614" s="84">
        <v>0</v>
      </c>
      <c r="AQ614" s="73"/>
      <c r="AR614" s="73"/>
      <c r="AS614" s="73"/>
      <c r="AT614" s="73"/>
      <c r="AU614" s="73"/>
      <c r="AV614" s="73"/>
      <c r="AW614" s="73"/>
      <c r="AX614" s="73"/>
      <c r="AY614" s="73"/>
      <c r="AZ614" s="73"/>
      <c r="BA614" s="73"/>
      <c r="BB614" s="73"/>
      <c r="BC614" s="73"/>
    </row>
    <row r="615" spans="1:55" x14ac:dyDescent="0.25">
      <c r="A615" s="72"/>
      <c r="B615" s="74" t="s">
        <v>0</v>
      </c>
      <c r="C615" s="83">
        <v>92774.396656548735</v>
      </c>
      <c r="D615" s="83">
        <v>84396.557976245109</v>
      </c>
      <c r="E615" s="83">
        <v>88749.633888225988</v>
      </c>
      <c r="F615" s="83">
        <v>94976.351962666042</v>
      </c>
      <c r="G615" s="83">
        <v>81910.32055352343</v>
      </c>
      <c r="H615" s="83">
        <v>71666.585362148966</v>
      </c>
      <c r="I615" s="83">
        <v>61723.792269351972</v>
      </c>
      <c r="J615" s="83">
        <v>55038.380522305495</v>
      </c>
      <c r="K615" s="83">
        <v>48891.997536355993</v>
      </c>
      <c r="L615" s="83">
        <v>41772.680690000001</v>
      </c>
      <c r="M615" s="83">
        <v>39111.47</v>
      </c>
      <c r="N615" s="83">
        <v>0</v>
      </c>
      <c r="O615" s="73"/>
      <c r="P615" s="74" t="s">
        <v>0</v>
      </c>
      <c r="Q615" s="83">
        <v>85551.454092604035</v>
      </c>
      <c r="R615" s="83">
        <v>87587.794474839073</v>
      </c>
      <c r="S615" s="83">
        <v>91855.30602491858</v>
      </c>
      <c r="T615" s="83">
        <v>78878.938821291857</v>
      </c>
      <c r="U615" s="83">
        <v>89043.028491690551</v>
      </c>
      <c r="V615" s="83">
        <v>78139.952493838864</v>
      </c>
      <c r="W615" s="83">
        <v>70276.701901879089</v>
      </c>
      <c r="X615" s="83">
        <v>58703.042828595891</v>
      </c>
      <c r="Y615" s="83">
        <v>53625.189517015999</v>
      </c>
      <c r="Z615" s="83">
        <v>48845.196296000002</v>
      </c>
      <c r="AA615" s="83">
        <v>40040.934000000001</v>
      </c>
      <c r="AB615" s="83">
        <v>40578</v>
      </c>
      <c r="AC615" s="73"/>
      <c r="AD615" s="74" t="s">
        <v>0</v>
      </c>
      <c r="AE615" s="83">
        <v>826</v>
      </c>
      <c r="AF615" s="83">
        <v>785</v>
      </c>
      <c r="AG615" s="83">
        <v>776</v>
      </c>
      <c r="AH615" s="83">
        <v>722</v>
      </c>
      <c r="AI615" s="83">
        <v>643</v>
      </c>
      <c r="AJ615" s="83">
        <v>562</v>
      </c>
      <c r="AK615" s="83">
        <v>486</v>
      </c>
      <c r="AL615" s="83">
        <v>461</v>
      </c>
      <c r="AM615" s="83">
        <v>400</v>
      </c>
      <c r="AN615" s="83">
        <v>359</v>
      </c>
      <c r="AO615" s="83">
        <v>354</v>
      </c>
      <c r="AP615" s="83">
        <v>0</v>
      </c>
      <c r="AQ615" s="73"/>
      <c r="AR615" s="73"/>
      <c r="AS615" s="73"/>
      <c r="AT615" s="73"/>
      <c r="AU615" s="73"/>
      <c r="AV615" s="73"/>
      <c r="AW615" s="73"/>
      <c r="AX615" s="73"/>
      <c r="AY615" s="73"/>
      <c r="AZ615" s="73"/>
      <c r="BA615" s="73"/>
      <c r="BB615" s="73"/>
      <c r="BC615" s="73"/>
    </row>
    <row r="616" spans="1:55" x14ac:dyDescent="0.25">
      <c r="A616" s="72"/>
      <c r="B616" s="74" t="s">
        <v>158</v>
      </c>
      <c r="C616" s="83">
        <v>78011.083495091356</v>
      </c>
      <c r="D616" s="83">
        <v>77282.04130540695</v>
      </c>
      <c r="E616" s="83">
        <v>71204.135105046662</v>
      </c>
      <c r="F616" s="83">
        <v>61047.005242518186</v>
      </c>
      <c r="G616" s="83">
        <v>63581.549296634439</v>
      </c>
      <c r="H616" s="83">
        <v>53942.109749856267</v>
      </c>
      <c r="I616" s="83">
        <v>49946.426501123991</v>
      </c>
      <c r="J616" s="83">
        <v>66474.46081186815</v>
      </c>
      <c r="K616" s="83">
        <v>67150.644176902002</v>
      </c>
      <c r="L616" s="83">
        <v>41468.762633999999</v>
      </c>
      <c r="M616" s="83">
        <v>39163.57</v>
      </c>
      <c r="N616" s="83">
        <v>0</v>
      </c>
      <c r="O616" s="73"/>
      <c r="P616" s="74" t="s">
        <v>158</v>
      </c>
      <c r="Q616" s="83">
        <v>66136.158951322461</v>
      </c>
      <c r="R616" s="83">
        <v>69550.011270140123</v>
      </c>
      <c r="S616" s="83">
        <v>69257.955281571063</v>
      </c>
      <c r="T616" s="83">
        <v>70920.826299262408</v>
      </c>
      <c r="U616" s="83">
        <v>57207.727794066879</v>
      </c>
      <c r="V616" s="83">
        <v>45779.1053642478</v>
      </c>
      <c r="W616" s="83">
        <v>51412.244296935656</v>
      </c>
      <c r="X616" s="83">
        <v>46303.10922577438</v>
      </c>
      <c r="Y616" s="83">
        <v>66717.044072379984</v>
      </c>
      <c r="Z616" s="83">
        <v>61976.810609999993</v>
      </c>
      <c r="AA616" s="83">
        <v>36018.813999999998</v>
      </c>
      <c r="AB616" s="83">
        <v>39801</v>
      </c>
      <c r="AC616" s="73"/>
      <c r="AD616" s="74" t="s">
        <v>158</v>
      </c>
      <c r="AE616" s="83">
        <v>512</v>
      </c>
      <c r="AF616" s="83">
        <v>468</v>
      </c>
      <c r="AG616" s="83">
        <v>406</v>
      </c>
      <c r="AH616" s="83">
        <v>372</v>
      </c>
      <c r="AI616" s="83">
        <v>393</v>
      </c>
      <c r="AJ616" s="83">
        <v>361</v>
      </c>
      <c r="AK616" s="83">
        <v>327</v>
      </c>
      <c r="AL616" s="83">
        <v>464</v>
      </c>
      <c r="AM616" s="83">
        <v>420</v>
      </c>
      <c r="AN616" s="83">
        <v>254</v>
      </c>
      <c r="AO616" s="83">
        <v>270</v>
      </c>
      <c r="AP616" s="83">
        <v>0</v>
      </c>
      <c r="AQ616" s="73"/>
      <c r="AR616" s="73"/>
      <c r="AS616" s="73"/>
      <c r="AT616" s="73"/>
      <c r="AU616" s="73"/>
      <c r="AV616" s="73"/>
      <c r="AW616" s="73"/>
      <c r="AX616" s="73"/>
      <c r="AY616" s="73"/>
      <c r="AZ616" s="73"/>
      <c r="BA616" s="73"/>
      <c r="BB616" s="73"/>
      <c r="BC616" s="73"/>
    </row>
    <row r="617" spans="1:55" x14ac:dyDescent="0.25">
      <c r="A617" s="72"/>
      <c r="B617" s="74" t="s">
        <v>159</v>
      </c>
      <c r="C617" s="83">
        <v>3525.5598508489561</v>
      </c>
      <c r="D617" s="83">
        <v>5092.0323579421338</v>
      </c>
      <c r="E617" s="83">
        <v>4561.5947788699386</v>
      </c>
      <c r="F617" s="83">
        <v>3866.7064371743077</v>
      </c>
      <c r="G617" s="83">
        <v>3270.4265421786295</v>
      </c>
      <c r="H617" s="83">
        <v>2556.2297066785018</v>
      </c>
      <c r="I617" s="83">
        <v>2978.6286582441248</v>
      </c>
      <c r="J617" s="83">
        <v>3150.7568144713437</v>
      </c>
      <c r="K617" s="83">
        <v>2241.9221689279993</v>
      </c>
      <c r="L617" s="83">
        <v>1991.519374</v>
      </c>
      <c r="M617" s="83">
        <v>1424.414</v>
      </c>
      <c r="N617" s="83">
        <v>0</v>
      </c>
      <c r="O617" s="73"/>
      <c r="P617" s="74" t="s">
        <v>159</v>
      </c>
      <c r="Q617" s="83">
        <v>3828.7840279967281</v>
      </c>
      <c r="R617" s="83">
        <v>3166.2447015925127</v>
      </c>
      <c r="S617" s="83">
        <v>4164.508370233968</v>
      </c>
      <c r="T617" s="83">
        <v>4718.4525375713056</v>
      </c>
      <c r="U617" s="83">
        <v>6766.0747940765195</v>
      </c>
      <c r="V617" s="83">
        <v>4293.1356398385251</v>
      </c>
      <c r="W617" s="83">
        <v>3084.8489961777468</v>
      </c>
      <c r="X617" s="83">
        <v>2838.8229133235395</v>
      </c>
      <c r="Y617" s="83">
        <v>3067.1966681199997</v>
      </c>
      <c r="Z617" s="83">
        <v>2408.8716339999996</v>
      </c>
      <c r="AA617" s="83">
        <v>2252.8040000000001</v>
      </c>
      <c r="AB617" s="83">
        <v>1381</v>
      </c>
      <c r="AC617" s="73"/>
      <c r="AD617" s="74" t="s">
        <v>159</v>
      </c>
      <c r="AE617" s="83">
        <v>0</v>
      </c>
      <c r="AF617" s="83">
        <v>0</v>
      </c>
      <c r="AG617" s="83">
        <v>0</v>
      </c>
      <c r="AH617" s="83">
        <v>0</v>
      </c>
      <c r="AI617" s="83">
        <v>0</v>
      </c>
      <c r="AJ617" s="83">
        <v>0</v>
      </c>
      <c r="AK617" s="83">
        <v>0</v>
      </c>
      <c r="AL617" s="83">
        <v>0</v>
      </c>
      <c r="AM617" s="83">
        <v>0</v>
      </c>
      <c r="AN617" s="83">
        <v>0</v>
      </c>
      <c r="AO617" s="83">
        <v>0</v>
      </c>
      <c r="AP617" s="83">
        <v>0</v>
      </c>
      <c r="AQ617" s="73"/>
      <c r="AR617" s="73"/>
      <c r="AS617" s="73"/>
      <c r="AT617" s="73"/>
      <c r="AU617" s="73"/>
      <c r="AV617" s="73"/>
      <c r="AW617" s="73"/>
      <c r="AX617" s="73"/>
      <c r="AY617" s="73"/>
      <c r="AZ617" s="73"/>
      <c r="BA617" s="73"/>
      <c r="BB617" s="73"/>
      <c r="BC617" s="73"/>
    </row>
    <row r="618" spans="1:55" x14ac:dyDescent="0.25">
      <c r="A618" s="72"/>
      <c r="B618" s="74" t="s">
        <v>1</v>
      </c>
      <c r="C618" s="83">
        <v>7315.674349031955</v>
      </c>
      <c r="D618" s="83">
        <v>7074.9000444802796</v>
      </c>
      <c r="E618" s="83">
        <v>5916.3136359803311</v>
      </c>
      <c r="F618" s="83">
        <v>5612.9899971553832</v>
      </c>
      <c r="G618" s="83">
        <v>10206.713350138169</v>
      </c>
      <c r="H618" s="83">
        <v>10413.644697338546</v>
      </c>
      <c r="I618" s="83">
        <v>10503.464912374957</v>
      </c>
      <c r="J618" s="83">
        <v>13289.730666167587</v>
      </c>
      <c r="K618" s="83">
        <v>11148.928896169999</v>
      </c>
      <c r="L618" s="83">
        <v>8486.1626199999992</v>
      </c>
      <c r="M618" s="83">
        <v>8507.93</v>
      </c>
      <c r="N618" s="83">
        <v>0</v>
      </c>
      <c r="O618" s="73"/>
      <c r="P618" s="74" t="s">
        <v>1</v>
      </c>
      <c r="Q618" s="83">
        <v>6359.1979206619935</v>
      </c>
      <c r="R618" s="83">
        <v>4674.3916613843858</v>
      </c>
      <c r="S618" s="83">
        <v>5854.7272075451438</v>
      </c>
      <c r="T618" s="83">
        <v>5017.5719403601042</v>
      </c>
      <c r="U618" s="83">
        <v>6963.4971714245748</v>
      </c>
      <c r="V618" s="83">
        <v>7866.4849955329428</v>
      </c>
      <c r="W618" s="83">
        <v>7693.0279840558687</v>
      </c>
      <c r="X618" s="83">
        <v>8441.2904256652109</v>
      </c>
      <c r="Y618" s="83">
        <v>12295.266068175999</v>
      </c>
      <c r="Z618" s="83">
        <v>10372.808861999998</v>
      </c>
      <c r="AA618" s="83">
        <v>8015.0640000000003</v>
      </c>
      <c r="AB618" s="83">
        <v>6909</v>
      </c>
      <c r="AC618" s="73"/>
      <c r="AD618" s="74" t="s">
        <v>1</v>
      </c>
      <c r="AE618" s="83">
        <v>42</v>
      </c>
      <c r="AF618" s="83">
        <v>47</v>
      </c>
      <c r="AG618" s="83">
        <v>39</v>
      </c>
      <c r="AH618" s="83">
        <v>44</v>
      </c>
      <c r="AI618" s="83">
        <v>59</v>
      </c>
      <c r="AJ618" s="83">
        <v>64</v>
      </c>
      <c r="AK618" s="83">
        <v>61</v>
      </c>
      <c r="AL618" s="83">
        <v>81</v>
      </c>
      <c r="AM618" s="83">
        <v>67</v>
      </c>
      <c r="AN618" s="83">
        <v>53</v>
      </c>
      <c r="AO618" s="83">
        <v>53</v>
      </c>
      <c r="AP618" s="83">
        <v>0</v>
      </c>
      <c r="AQ618" s="73"/>
      <c r="AR618" s="73"/>
      <c r="AS618" s="73"/>
      <c r="AT618" s="73"/>
      <c r="AU618" s="73"/>
      <c r="AV618" s="73"/>
      <c r="AW618" s="73"/>
      <c r="AX618" s="73"/>
      <c r="AY618" s="73"/>
      <c r="AZ618" s="73"/>
      <c r="BA618" s="73"/>
      <c r="BB618" s="73"/>
      <c r="BC618" s="73"/>
    </row>
    <row r="619" spans="1:55" x14ac:dyDescent="0.25">
      <c r="A619" s="72"/>
      <c r="B619" s="74" t="s">
        <v>2</v>
      </c>
      <c r="C619" s="83">
        <v>120724.0194844871</v>
      </c>
      <c r="D619" s="83">
        <v>115244.88949133003</v>
      </c>
      <c r="E619" s="83">
        <v>118087.71659365213</v>
      </c>
      <c r="F619" s="83">
        <v>117335.94743264954</v>
      </c>
      <c r="G619" s="83">
        <v>115293.0192583265</v>
      </c>
      <c r="H619" s="83">
        <v>123835.79986463801</v>
      </c>
      <c r="I619" s="83">
        <v>135492.10188882845</v>
      </c>
      <c r="J619" s="83">
        <v>139980.89917227332</v>
      </c>
      <c r="K619" s="83">
        <v>146642.89336444798</v>
      </c>
      <c r="L619" s="83">
        <v>149628.27614799998</v>
      </c>
      <c r="M619" s="83">
        <v>152315.39199999999</v>
      </c>
      <c r="N619" s="83">
        <v>0</v>
      </c>
      <c r="O619" s="73"/>
      <c r="P619" s="74" t="s">
        <v>2</v>
      </c>
      <c r="Q619" s="83">
        <v>114840.9949002045</v>
      </c>
      <c r="R619" s="83">
        <v>110658.7404712101</v>
      </c>
      <c r="S619" s="83">
        <v>114177.10010032686</v>
      </c>
      <c r="T619" s="83">
        <v>125453.70233257186</v>
      </c>
      <c r="U619" s="83">
        <v>118787.960747537</v>
      </c>
      <c r="V619" s="83">
        <v>123996.26918162005</v>
      </c>
      <c r="W619" s="83">
        <v>126900.7173976203</v>
      </c>
      <c r="X619" s="83">
        <v>144664.39594706084</v>
      </c>
      <c r="Y619" s="83">
        <v>150151.41329416796</v>
      </c>
      <c r="Z619" s="83">
        <v>152701.700996</v>
      </c>
      <c r="AA619" s="83">
        <v>149854.18799999999</v>
      </c>
      <c r="AB619" s="83">
        <v>150346</v>
      </c>
      <c r="AC619" s="73"/>
      <c r="AD619" s="74" t="s">
        <v>2</v>
      </c>
      <c r="AE619" s="83">
        <v>1040</v>
      </c>
      <c r="AF619" s="83">
        <v>1008</v>
      </c>
      <c r="AG619" s="83">
        <v>959</v>
      </c>
      <c r="AH619" s="83">
        <v>938</v>
      </c>
      <c r="AI619" s="83">
        <v>922</v>
      </c>
      <c r="AJ619" s="83">
        <v>907</v>
      </c>
      <c r="AK619" s="83">
        <v>944</v>
      </c>
      <c r="AL619" s="83">
        <v>971</v>
      </c>
      <c r="AM619" s="83">
        <v>1008</v>
      </c>
      <c r="AN619" s="83">
        <v>1053</v>
      </c>
      <c r="AO619" s="83">
        <v>1072</v>
      </c>
      <c r="AP619" s="83">
        <v>0</v>
      </c>
      <c r="AQ619" s="73"/>
      <c r="AR619" s="73"/>
      <c r="AS619" s="73"/>
      <c r="AT619" s="73"/>
      <c r="AU619" s="73"/>
      <c r="AV619" s="73"/>
      <c r="AW619" s="73"/>
      <c r="AX619" s="73"/>
      <c r="AY619" s="73"/>
      <c r="AZ619" s="73"/>
      <c r="BA619" s="73"/>
      <c r="BB619" s="73"/>
      <c r="BC619" s="73"/>
    </row>
    <row r="620" spans="1:55" x14ac:dyDescent="0.25">
      <c r="A620" s="72"/>
      <c r="B620" s="74" t="s">
        <v>156</v>
      </c>
      <c r="C620" s="83">
        <v>0</v>
      </c>
      <c r="D620" s="83">
        <v>0</v>
      </c>
      <c r="E620" s="83">
        <v>0</v>
      </c>
      <c r="F620" s="83">
        <v>0</v>
      </c>
      <c r="G620" s="83">
        <v>0</v>
      </c>
      <c r="H620" s="83">
        <v>0</v>
      </c>
      <c r="I620" s="83">
        <v>0</v>
      </c>
      <c r="J620" s="83">
        <v>1049.1302070978297</v>
      </c>
      <c r="K620" s="83">
        <v>8711.7211839839983</v>
      </c>
      <c r="L620" s="83">
        <v>15781.266097999998</v>
      </c>
      <c r="M620" s="83">
        <v>21121.34</v>
      </c>
      <c r="N620" s="83">
        <v>0</v>
      </c>
      <c r="O620" s="73"/>
      <c r="P620" s="74" t="s">
        <v>156</v>
      </c>
      <c r="Q620" s="83">
        <v>0</v>
      </c>
      <c r="R620" s="83">
        <v>0</v>
      </c>
      <c r="S620" s="83">
        <v>0</v>
      </c>
      <c r="T620" s="83">
        <v>0</v>
      </c>
      <c r="U620" s="83">
        <v>0</v>
      </c>
      <c r="V620" s="83">
        <v>0</v>
      </c>
      <c r="W620" s="83">
        <v>0</v>
      </c>
      <c r="X620" s="83">
        <v>0</v>
      </c>
      <c r="Y620" s="83">
        <v>0</v>
      </c>
      <c r="Z620" s="83">
        <v>5954.2255759999989</v>
      </c>
      <c r="AA620" s="83">
        <v>21101.542000000001</v>
      </c>
      <c r="AB620" s="83">
        <v>18467</v>
      </c>
      <c r="AC620" s="73"/>
      <c r="AD620" s="74" t="s">
        <v>156</v>
      </c>
      <c r="AE620" s="83">
        <v>0</v>
      </c>
      <c r="AF620" s="83">
        <v>0</v>
      </c>
      <c r="AG620" s="83">
        <v>0</v>
      </c>
      <c r="AH620" s="83">
        <v>0</v>
      </c>
      <c r="AI620" s="83">
        <v>0</v>
      </c>
      <c r="AJ620" s="83">
        <v>0</v>
      </c>
      <c r="AK620" s="83">
        <v>0</v>
      </c>
      <c r="AL620" s="83">
        <v>7</v>
      </c>
      <c r="AM620" s="83">
        <v>50</v>
      </c>
      <c r="AN620" s="83">
        <v>92</v>
      </c>
      <c r="AO620" s="83">
        <v>119</v>
      </c>
      <c r="AP620" s="83">
        <v>0</v>
      </c>
      <c r="AQ620" s="73"/>
      <c r="AR620" s="73"/>
      <c r="AS620" s="73"/>
      <c r="AT620" s="73"/>
      <c r="AU620" s="73"/>
      <c r="AV620" s="73"/>
      <c r="AW620" s="73"/>
      <c r="AX620" s="73"/>
      <c r="AY620" s="73"/>
      <c r="AZ620" s="73"/>
      <c r="BA620" s="73"/>
      <c r="BB620" s="73"/>
      <c r="BC620" s="73"/>
    </row>
    <row r="621" spans="1:55" x14ac:dyDescent="0.25">
      <c r="A621" s="72"/>
      <c r="B621" s="74" t="s">
        <v>3</v>
      </c>
      <c r="C621" s="83">
        <v>1040.448125797182</v>
      </c>
      <c r="D621" s="83">
        <v>3581.1702399575101</v>
      </c>
      <c r="E621" s="83">
        <v>4479.1346894137332</v>
      </c>
      <c r="F621" s="83">
        <v>6919.7168745471417</v>
      </c>
      <c r="G621" s="83">
        <v>10555.500736371812</v>
      </c>
      <c r="H621" s="83">
        <v>12935.222334118025</v>
      </c>
      <c r="I621" s="83">
        <v>17528.070834471779</v>
      </c>
      <c r="J621" s="83">
        <v>19962.647609066833</v>
      </c>
      <c r="K621" s="83">
        <v>19424.843359323997</v>
      </c>
      <c r="L621" s="83">
        <v>16850.329964000004</v>
      </c>
      <c r="M621" s="83">
        <v>16465.684000000001</v>
      </c>
      <c r="N621" s="83">
        <v>0</v>
      </c>
      <c r="O621" s="73"/>
      <c r="P621" s="74" t="s">
        <v>3</v>
      </c>
      <c r="Q621" s="83">
        <v>0</v>
      </c>
      <c r="R621" s="83">
        <v>4072.7372891269897</v>
      </c>
      <c r="S621" s="83">
        <v>4504.3291374099463</v>
      </c>
      <c r="T621" s="83">
        <v>8204.1778413380471</v>
      </c>
      <c r="U621" s="83">
        <v>9832.2469195955255</v>
      </c>
      <c r="V621" s="83">
        <v>9759.5578074660716</v>
      </c>
      <c r="W621" s="83">
        <v>11085.104157873706</v>
      </c>
      <c r="X621" s="83">
        <v>15476.634167380073</v>
      </c>
      <c r="Y621" s="83">
        <v>19401.673888089994</v>
      </c>
      <c r="Z621" s="83">
        <v>17387.537231999999</v>
      </c>
      <c r="AA621" s="83">
        <v>15429.936000000005</v>
      </c>
      <c r="AB621" s="83">
        <v>15158</v>
      </c>
      <c r="AC621" s="73"/>
      <c r="AD621" s="74" t="s">
        <v>3</v>
      </c>
      <c r="AE621" s="83">
        <v>8</v>
      </c>
      <c r="AF621" s="83">
        <v>28</v>
      </c>
      <c r="AG621" s="83">
        <v>36</v>
      </c>
      <c r="AH621" s="83">
        <v>51</v>
      </c>
      <c r="AI621" s="83">
        <v>81</v>
      </c>
      <c r="AJ621" s="83">
        <v>93</v>
      </c>
      <c r="AK621" s="83">
        <v>126</v>
      </c>
      <c r="AL621" s="83">
        <v>141</v>
      </c>
      <c r="AM621" s="83">
        <v>136</v>
      </c>
      <c r="AN621" s="83">
        <v>124</v>
      </c>
      <c r="AO621" s="83">
        <v>119</v>
      </c>
      <c r="AP621" s="83">
        <v>0</v>
      </c>
      <c r="AQ621" s="73"/>
      <c r="AR621" s="73"/>
      <c r="AS621" s="73"/>
      <c r="AT621" s="73"/>
      <c r="AU621" s="73"/>
      <c r="AV621" s="73"/>
      <c r="AW621" s="73"/>
      <c r="AX621" s="73"/>
      <c r="AY621" s="73"/>
      <c r="AZ621" s="73"/>
      <c r="BA621" s="73"/>
      <c r="BB621" s="73"/>
      <c r="BC621" s="73"/>
    </row>
    <row r="622" spans="1:55" x14ac:dyDescent="0.25">
      <c r="A622" s="72"/>
      <c r="B622" s="74" t="s">
        <v>4</v>
      </c>
      <c r="C622" s="83">
        <v>0</v>
      </c>
      <c r="D622" s="83">
        <v>1287.3552322085941</v>
      </c>
      <c r="E622" s="83">
        <v>11241.592298677515</v>
      </c>
      <c r="F622" s="83">
        <v>16476.173685314807</v>
      </c>
      <c r="G622" s="83">
        <v>15414.494212271124</v>
      </c>
      <c r="H622" s="83">
        <v>18239.779799398464</v>
      </c>
      <c r="I622" s="83">
        <v>16531.268997975203</v>
      </c>
      <c r="J622" s="83">
        <v>15788.568068527875</v>
      </c>
      <c r="K622" s="83">
        <v>12528.064088669998</v>
      </c>
      <c r="L622" s="83">
        <v>16015.625443999998</v>
      </c>
      <c r="M622" s="83">
        <v>16305.215999999997</v>
      </c>
      <c r="N622" s="83">
        <v>0</v>
      </c>
      <c r="O622" s="73"/>
      <c r="P622" s="74" t="s">
        <v>4</v>
      </c>
      <c r="Q622" s="83">
        <v>0</v>
      </c>
      <c r="R622" s="83">
        <v>0</v>
      </c>
      <c r="S622" s="83">
        <v>0</v>
      </c>
      <c r="T622" s="83">
        <v>10879.688069332562</v>
      </c>
      <c r="U622" s="83">
        <v>10268.083910161042</v>
      </c>
      <c r="V622" s="83">
        <v>13808.501008418874</v>
      </c>
      <c r="W622" s="83">
        <v>14386.395672574969</v>
      </c>
      <c r="X622" s="83">
        <v>13127.031329237978</v>
      </c>
      <c r="Y622" s="83">
        <v>17124.445858233994</v>
      </c>
      <c r="Z622" s="83">
        <v>17020.48127</v>
      </c>
      <c r="AA622" s="83">
        <v>18261.05</v>
      </c>
      <c r="AB622" s="83">
        <v>16221</v>
      </c>
      <c r="AC622" s="73"/>
      <c r="AD622" s="74" t="s">
        <v>4</v>
      </c>
      <c r="AE622" s="83">
        <v>0</v>
      </c>
      <c r="AF622" s="83">
        <v>10</v>
      </c>
      <c r="AG622" s="83">
        <v>72</v>
      </c>
      <c r="AH622" s="83">
        <v>116</v>
      </c>
      <c r="AI622" s="83">
        <v>110</v>
      </c>
      <c r="AJ622" s="83">
        <v>134</v>
      </c>
      <c r="AK622" s="83">
        <v>119</v>
      </c>
      <c r="AL622" s="83">
        <v>115</v>
      </c>
      <c r="AM622" s="83">
        <v>89</v>
      </c>
      <c r="AN622" s="83">
        <v>120</v>
      </c>
      <c r="AO622" s="83">
        <v>129</v>
      </c>
      <c r="AP622" s="83">
        <v>0</v>
      </c>
      <c r="AQ622" s="73"/>
      <c r="AR622" s="73"/>
      <c r="AS622" s="73"/>
      <c r="AT622" s="73"/>
      <c r="AU622" s="73"/>
      <c r="AV622" s="73"/>
      <c r="AW622" s="73"/>
      <c r="AX622" s="73"/>
      <c r="AY622" s="73"/>
      <c r="AZ622" s="73"/>
      <c r="BA622" s="73"/>
      <c r="BB622" s="73"/>
      <c r="BC622" s="73"/>
    </row>
    <row r="623" spans="1:55" x14ac:dyDescent="0.25">
      <c r="A623" s="72"/>
      <c r="B623" s="74" t="s">
        <v>6</v>
      </c>
      <c r="C623" s="83">
        <v>291.5857749708245</v>
      </c>
      <c r="D623" s="83">
        <v>434.42531084021221</v>
      </c>
      <c r="E623" s="83">
        <v>662.11496183284976</v>
      </c>
      <c r="F623" s="83">
        <v>2275.2039646314947</v>
      </c>
      <c r="G623" s="83">
        <v>3189.8555958146258</v>
      </c>
      <c r="H623" s="83">
        <v>2804.7245837731648</v>
      </c>
      <c r="I623" s="83">
        <v>2059.2338925560125</v>
      </c>
      <c r="J623" s="83">
        <v>1850.2841834270816</v>
      </c>
      <c r="K623" s="83">
        <v>1882.2437107240005</v>
      </c>
      <c r="L623" s="83">
        <v>2312.5595739999999</v>
      </c>
      <c r="M623" s="83">
        <v>3133.2939999999994</v>
      </c>
      <c r="N623" s="83">
        <v>0</v>
      </c>
      <c r="O623" s="73"/>
      <c r="P623" s="74" t="s">
        <v>6</v>
      </c>
      <c r="Q623" s="83">
        <v>498.07355552956278</v>
      </c>
      <c r="R623" s="83">
        <v>293.73074994309798</v>
      </c>
      <c r="S623" s="83">
        <v>239.77324904608722</v>
      </c>
      <c r="T623" s="83">
        <v>943.45044378810621</v>
      </c>
      <c r="U623" s="83">
        <v>1960.0885197324735</v>
      </c>
      <c r="V623" s="83">
        <v>2880.3079577139833</v>
      </c>
      <c r="W623" s="83">
        <v>3840.6255664051337</v>
      </c>
      <c r="X623" s="83">
        <v>1687.5848464974715</v>
      </c>
      <c r="Y623" s="83">
        <v>1693.5780163899994</v>
      </c>
      <c r="Z623" s="83">
        <v>1928.3814679999994</v>
      </c>
      <c r="AA623" s="83">
        <v>1696.3760000000004</v>
      </c>
      <c r="AB623" s="83">
        <v>3940</v>
      </c>
      <c r="AC623" s="73"/>
      <c r="AD623" s="74" t="s">
        <v>6</v>
      </c>
      <c r="AE623" s="83">
        <v>0</v>
      </c>
      <c r="AF623" s="83">
        <v>0</v>
      </c>
      <c r="AG623" s="83">
        <v>1</v>
      </c>
      <c r="AH623" s="83">
        <v>20</v>
      </c>
      <c r="AI623" s="83">
        <v>34</v>
      </c>
      <c r="AJ623" s="83">
        <v>35</v>
      </c>
      <c r="AK623" s="83">
        <v>26</v>
      </c>
      <c r="AL623" s="83">
        <v>24</v>
      </c>
      <c r="AM623" s="83">
        <v>23</v>
      </c>
      <c r="AN623" s="83">
        <v>35</v>
      </c>
      <c r="AO623" s="83">
        <v>47</v>
      </c>
      <c r="AP623" s="83">
        <v>0</v>
      </c>
      <c r="AQ623" s="73"/>
      <c r="AR623" s="73"/>
      <c r="AS623" s="73"/>
      <c r="AT623" s="73"/>
      <c r="AU623" s="73"/>
      <c r="AV623" s="73"/>
      <c r="AW623" s="73"/>
      <c r="AX623" s="73"/>
      <c r="AY623" s="73"/>
      <c r="AZ623" s="73"/>
      <c r="BA623" s="73"/>
      <c r="BB623" s="73"/>
      <c r="BC623" s="73"/>
    </row>
    <row r="624" spans="1:55" x14ac:dyDescent="0.25">
      <c r="A624" s="72"/>
      <c r="B624" s="74" t="s">
        <v>7</v>
      </c>
      <c r="C624" s="83">
        <v>46159.029330756952</v>
      </c>
      <c r="D624" s="83">
        <v>35972.390398073381</v>
      </c>
      <c r="E624" s="83">
        <v>35090.875854049445</v>
      </c>
      <c r="F624" s="83">
        <v>33722.471804134009</v>
      </c>
      <c r="G624" s="83">
        <v>35386.547614263938</v>
      </c>
      <c r="H624" s="83">
        <v>43984.290938437742</v>
      </c>
      <c r="I624" s="83">
        <v>45682.177304962053</v>
      </c>
      <c r="J624" s="83">
        <v>56324.266316245732</v>
      </c>
      <c r="K624" s="83">
        <v>57137.019371197995</v>
      </c>
      <c r="L624" s="83">
        <v>54827.245355999992</v>
      </c>
      <c r="M624" s="83">
        <v>46132.466</v>
      </c>
      <c r="N624" s="83">
        <v>0</v>
      </c>
      <c r="O624" s="73"/>
      <c r="P624" s="74" t="s">
        <v>7</v>
      </c>
      <c r="Q624" s="83">
        <v>47263.300952363199</v>
      </c>
      <c r="R624" s="83">
        <v>45472.728914510277</v>
      </c>
      <c r="S624" s="83">
        <v>40675.15831064005</v>
      </c>
      <c r="T624" s="83">
        <v>29117.329345307739</v>
      </c>
      <c r="U624" s="83">
        <v>29109.788187433143</v>
      </c>
      <c r="V624" s="83">
        <v>35346.274118139656</v>
      </c>
      <c r="W624" s="83">
        <v>36580.843720983241</v>
      </c>
      <c r="X624" s="83">
        <v>38133.358383122715</v>
      </c>
      <c r="Y624" s="83">
        <v>48307.244214735991</v>
      </c>
      <c r="Z624" s="83">
        <v>44930.646123999999</v>
      </c>
      <c r="AA624" s="83">
        <v>46879.58</v>
      </c>
      <c r="AB624" s="83">
        <v>47072</v>
      </c>
      <c r="AC624" s="73"/>
      <c r="AD624" s="74" t="s">
        <v>7</v>
      </c>
      <c r="AE624" s="83">
        <v>364</v>
      </c>
      <c r="AF624" s="83">
        <v>303</v>
      </c>
      <c r="AG624" s="83">
        <v>290</v>
      </c>
      <c r="AH624" s="83">
        <v>284</v>
      </c>
      <c r="AI624" s="83">
        <v>308</v>
      </c>
      <c r="AJ624" s="83">
        <v>345</v>
      </c>
      <c r="AK624" s="83">
        <v>368</v>
      </c>
      <c r="AL624" s="83">
        <v>477</v>
      </c>
      <c r="AM624" s="83">
        <v>464</v>
      </c>
      <c r="AN624" s="83">
        <v>491</v>
      </c>
      <c r="AO624" s="83">
        <v>403</v>
      </c>
      <c r="AP624" s="83">
        <v>0</v>
      </c>
      <c r="AQ624" s="73"/>
      <c r="AR624" s="73"/>
      <c r="AS624" s="73"/>
      <c r="AT624" s="73"/>
      <c r="AU624" s="73"/>
      <c r="AV624" s="73"/>
      <c r="AW624" s="73"/>
      <c r="AX624" s="73"/>
      <c r="AY624" s="73"/>
      <c r="AZ624" s="73"/>
      <c r="BA624" s="73"/>
      <c r="BB624" s="73"/>
      <c r="BC624" s="73"/>
    </row>
    <row r="625" spans="1:55" x14ac:dyDescent="0.25">
      <c r="A625" s="72"/>
      <c r="B625" s="79" t="s">
        <v>8</v>
      </c>
      <c r="C625" s="84">
        <v>18716.365290117617</v>
      </c>
      <c r="D625" s="84">
        <v>19642.379988474262</v>
      </c>
      <c r="E625" s="84">
        <v>19110.049661282312</v>
      </c>
      <c r="F625" s="84">
        <v>21920.518914846489</v>
      </c>
      <c r="G625" s="84">
        <v>23119.738824125707</v>
      </c>
      <c r="H625" s="84">
        <v>20956.362540945262</v>
      </c>
      <c r="I625" s="84">
        <v>30683.099521711818</v>
      </c>
      <c r="J625" s="84">
        <v>31958.638030545866</v>
      </c>
      <c r="K625" s="84">
        <v>33930.035659961999</v>
      </c>
      <c r="L625" s="84">
        <v>34402.667831999999</v>
      </c>
      <c r="M625" s="84">
        <v>37113.956000000006</v>
      </c>
      <c r="N625" s="83">
        <v>0</v>
      </c>
      <c r="O625" s="73"/>
      <c r="P625" s="79" t="s">
        <v>8</v>
      </c>
      <c r="Q625" s="84">
        <v>15709.903205182385</v>
      </c>
      <c r="R625" s="84">
        <v>17645.874802831615</v>
      </c>
      <c r="S625" s="84">
        <v>19792.490578744961</v>
      </c>
      <c r="T625" s="84">
        <v>21664.070839381697</v>
      </c>
      <c r="U625" s="84">
        <v>22412.563858487851</v>
      </c>
      <c r="V625" s="84">
        <v>28934.187660398711</v>
      </c>
      <c r="W625" s="84">
        <v>30997.187001048384</v>
      </c>
      <c r="X625" s="84">
        <v>32120.215303082863</v>
      </c>
      <c r="Y625" s="84">
        <v>32520.007839149996</v>
      </c>
      <c r="Z625" s="84">
        <v>34317.057112000002</v>
      </c>
      <c r="AA625" s="84">
        <v>34514.165999999997</v>
      </c>
      <c r="AB625" s="84">
        <v>35037</v>
      </c>
      <c r="AC625" s="73"/>
      <c r="AD625" s="79" t="s">
        <v>8</v>
      </c>
      <c r="AE625" s="84">
        <v>220</v>
      </c>
      <c r="AF625" s="84">
        <v>235</v>
      </c>
      <c r="AG625" s="84">
        <v>244</v>
      </c>
      <c r="AH625" s="84">
        <v>257</v>
      </c>
      <c r="AI625" s="84">
        <v>267</v>
      </c>
      <c r="AJ625" s="84">
        <v>282</v>
      </c>
      <c r="AK625" s="84">
        <v>308</v>
      </c>
      <c r="AL625" s="84">
        <v>315</v>
      </c>
      <c r="AM625" s="84">
        <v>314</v>
      </c>
      <c r="AN625" s="84">
        <v>332</v>
      </c>
      <c r="AO625" s="84">
        <v>361</v>
      </c>
      <c r="AP625" s="84">
        <v>0</v>
      </c>
      <c r="AQ625" s="73"/>
      <c r="AR625" s="73"/>
      <c r="AS625" s="73"/>
      <c r="AT625" s="73"/>
      <c r="AU625" s="73"/>
      <c r="AV625" s="73"/>
      <c r="AW625" s="73"/>
      <c r="AX625" s="73"/>
      <c r="AY625" s="73"/>
      <c r="AZ625" s="73"/>
      <c r="BA625" s="73"/>
      <c r="BB625" s="73"/>
      <c r="BC625" s="73"/>
    </row>
    <row r="626" spans="1:55" x14ac:dyDescent="0.25">
      <c r="A626" s="72"/>
      <c r="B626" s="79" t="s">
        <v>5</v>
      </c>
      <c r="C626" s="84">
        <v>14723.204474385186</v>
      </c>
      <c r="D626" s="84">
        <v>16015.73084878816</v>
      </c>
      <c r="E626" s="84">
        <v>16003.951531507615</v>
      </c>
      <c r="F626" s="84">
        <v>19359.339036433179</v>
      </c>
      <c r="G626" s="84">
        <v>15213.066846361118</v>
      </c>
      <c r="H626" s="84">
        <v>9044.4228078721681</v>
      </c>
      <c r="I626" s="84">
        <v>15814.710485779284</v>
      </c>
      <c r="J626" s="84">
        <v>10776.306426703271</v>
      </c>
      <c r="K626" s="84">
        <v>11890.351975657997</v>
      </c>
      <c r="L626" s="84">
        <v>12059.340046000001</v>
      </c>
      <c r="M626" s="82">
        <v>12396.673999999999</v>
      </c>
      <c r="N626" s="82">
        <v>0</v>
      </c>
      <c r="O626" s="73"/>
      <c r="P626" s="79" t="s">
        <v>5</v>
      </c>
      <c r="Q626" s="84">
        <v>17923.139352498492</v>
      </c>
      <c r="R626" s="84">
        <v>17205.4638023392</v>
      </c>
      <c r="S626" s="84">
        <v>15223.775629789132</v>
      </c>
      <c r="T626" s="84">
        <v>14087.5396100752</v>
      </c>
      <c r="U626" s="84">
        <v>20339.334411880202</v>
      </c>
      <c r="V626" s="84">
        <v>11686.933842956958</v>
      </c>
      <c r="W626" s="84">
        <v>7940.2275218518762</v>
      </c>
      <c r="X626" s="84">
        <v>15441.850171208913</v>
      </c>
      <c r="Y626" s="84">
        <v>18037.985009745993</v>
      </c>
      <c r="Z626" s="84">
        <v>17071.847701999992</v>
      </c>
      <c r="AA626" s="84">
        <v>10635.694000000001</v>
      </c>
      <c r="AB626" s="84">
        <v>9536</v>
      </c>
      <c r="AC626" s="73"/>
      <c r="AD626" s="79" t="s">
        <v>5</v>
      </c>
      <c r="AE626" s="84">
        <v>3092</v>
      </c>
      <c r="AF626" s="84">
        <v>3005</v>
      </c>
      <c r="AG626" s="84">
        <v>2935</v>
      </c>
      <c r="AH626" s="84">
        <v>2847</v>
      </c>
      <c r="AI626" s="84">
        <v>2836</v>
      </c>
      <c r="AJ626" s="84">
        <v>2797</v>
      </c>
      <c r="AK626" s="84">
        <v>2782</v>
      </c>
      <c r="AL626" s="84">
        <v>3064</v>
      </c>
      <c r="AM626" s="84">
        <v>2933</v>
      </c>
      <c r="AN626" s="84">
        <v>2924</v>
      </c>
      <c r="AO626" s="84">
        <v>2936</v>
      </c>
      <c r="AP626" s="84">
        <v>0</v>
      </c>
      <c r="AQ626" s="73"/>
      <c r="AR626" s="73"/>
      <c r="AS626" s="73"/>
      <c r="AT626" s="73"/>
      <c r="AU626" s="73"/>
      <c r="AV626" s="73"/>
      <c r="AW626" s="73"/>
      <c r="AX626" s="73"/>
      <c r="AY626" s="73"/>
      <c r="AZ626" s="73"/>
      <c r="BA626" s="73"/>
      <c r="BB626" s="73"/>
      <c r="BC626" s="73"/>
    </row>
    <row r="627" spans="1:55" x14ac:dyDescent="0.25">
      <c r="A627" s="72"/>
      <c r="B627" s="74" t="s">
        <v>157</v>
      </c>
      <c r="C627" s="83">
        <v>19861.621607562043</v>
      </c>
      <c r="D627" s="83">
        <v>22669.102583843807</v>
      </c>
      <c r="E627" s="83">
        <v>24674.736436098101</v>
      </c>
      <c r="F627" s="83">
        <v>26530.642695990478</v>
      </c>
      <c r="G627" s="83">
        <v>34855.179867117724</v>
      </c>
      <c r="H627" s="83">
        <v>38440.541165163049</v>
      </c>
      <c r="I627" s="83">
        <v>38459.994694007</v>
      </c>
      <c r="J627" s="83">
        <v>35647.985753473855</v>
      </c>
      <c r="K627" s="83">
        <v>37117.492916867988</v>
      </c>
      <c r="L627" s="83">
        <v>35147.481096000003</v>
      </c>
      <c r="M627" s="83">
        <v>32854.26</v>
      </c>
      <c r="N627" s="83">
        <v>0</v>
      </c>
      <c r="O627" s="73"/>
      <c r="P627" s="74" t="s">
        <v>157</v>
      </c>
      <c r="Q627" s="83">
        <v>19447.394605350273</v>
      </c>
      <c r="R627" s="83">
        <v>19235.661632828254</v>
      </c>
      <c r="S627" s="83">
        <v>22084.698497163714</v>
      </c>
      <c r="T627" s="83">
        <v>23196.157539701217</v>
      </c>
      <c r="U627" s="83">
        <v>23104.072251221594</v>
      </c>
      <c r="V627" s="83">
        <v>41799.931431548066</v>
      </c>
      <c r="W627" s="83">
        <v>37186.265345696396</v>
      </c>
      <c r="X627" s="83">
        <v>32466.933200401822</v>
      </c>
      <c r="Y627" s="83">
        <v>35195.530112599998</v>
      </c>
      <c r="Z627" s="83">
        <v>33084.262744</v>
      </c>
      <c r="AA627" s="83">
        <v>28209.024000000001</v>
      </c>
      <c r="AB627" s="83">
        <v>30910</v>
      </c>
      <c r="AC627" s="73"/>
      <c r="AD627" s="74" t="s">
        <v>117</v>
      </c>
      <c r="AE627" s="83">
        <v>16687.002</v>
      </c>
      <c r="AF627" s="83">
        <v>17150.013999999999</v>
      </c>
      <c r="AG627" s="83">
        <v>17367.316000000003</v>
      </c>
      <c r="AH627" s="83">
        <v>17451.721999999998</v>
      </c>
      <c r="AI627" s="83">
        <v>17469.689999999999</v>
      </c>
      <c r="AJ627" s="83">
        <v>17457.491999999998</v>
      </c>
      <c r="AK627" s="83">
        <v>17588.245999999999</v>
      </c>
      <c r="AL627" s="83">
        <v>17632.377</v>
      </c>
      <c r="AM627" s="83">
        <v>17608.017</v>
      </c>
      <c r="AN627" s="83">
        <v>17580.003000000001</v>
      </c>
      <c r="AO627" s="83">
        <v>17850.365000000002</v>
      </c>
      <c r="AP627" s="83">
        <v>0</v>
      </c>
      <c r="AQ627" s="73"/>
      <c r="AR627" s="73"/>
      <c r="AS627" s="73"/>
      <c r="AT627" s="73"/>
      <c r="AU627" s="73"/>
      <c r="AV627" s="73"/>
      <c r="AW627" s="73"/>
      <c r="AX627" s="73"/>
      <c r="AY627" s="73"/>
      <c r="AZ627" s="73"/>
      <c r="BA627" s="73"/>
      <c r="BB627" s="73"/>
      <c r="BC627" s="73"/>
    </row>
    <row r="628" spans="1:55" x14ac:dyDescent="0.25">
      <c r="A628" s="72"/>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row>
    <row r="629" spans="1:55" x14ac:dyDescent="0.25">
      <c r="A629" s="72"/>
      <c r="B629" s="75" t="s">
        <v>113</v>
      </c>
      <c r="C629" s="75"/>
      <c r="D629" s="75"/>
      <c r="E629" s="75"/>
      <c r="F629" s="75"/>
      <c r="G629" s="75"/>
      <c r="H629" s="75"/>
      <c r="I629" s="75"/>
      <c r="J629" s="75"/>
      <c r="K629" s="75"/>
      <c r="L629" s="75"/>
      <c r="M629" s="75"/>
      <c r="N629" s="75"/>
      <c r="O629" s="73"/>
      <c r="P629" s="75" t="s">
        <v>114</v>
      </c>
      <c r="Q629" s="75"/>
      <c r="R629" s="75"/>
      <c r="S629" s="75"/>
      <c r="T629" s="75"/>
      <c r="U629" s="75"/>
      <c r="V629" s="75"/>
      <c r="W629" s="75"/>
      <c r="X629" s="75"/>
      <c r="Y629" s="75"/>
      <c r="Z629" s="75"/>
      <c r="AA629" s="75"/>
      <c r="AB629" s="75"/>
      <c r="AC629" s="73"/>
      <c r="AD629" s="75" t="s">
        <v>145</v>
      </c>
      <c r="AE629" s="75"/>
      <c r="AF629" s="75"/>
      <c r="AG629" s="75"/>
      <c r="AH629" s="75"/>
      <c r="AI629" s="75"/>
      <c r="AJ629" s="75"/>
      <c r="AK629" s="75"/>
      <c r="AL629" s="75"/>
      <c r="AM629" s="75"/>
      <c r="AN629" s="75"/>
      <c r="AO629" s="75"/>
      <c r="AP629" s="75"/>
      <c r="AQ629" s="73"/>
      <c r="AR629" s="73"/>
      <c r="AS629" s="73"/>
      <c r="AT629" s="73"/>
      <c r="AU629" s="73"/>
      <c r="AV629" s="73"/>
      <c r="AW629" s="73"/>
      <c r="AX629" s="73"/>
      <c r="AY629" s="73"/>
      <c r="AZ629" s="73"/>
      <c r="BA629" s="73"/>
      <c r="BB629" s="73"/>
      <c r="BC629" s="73"/>
    </row>
    <row r="630" spans="1:55" x14ac:dyDescent="0.25">
      <c r="A630" s="72"/>
      <c r="B630" s="77" t="s">
        <v>45</v>
      </c>
      <c r="C630" s="77">
        <v>2013</v>
      </c>
      <c r="D630" s="77">
        <v>2014</v>
      </c>
      <c r="E630" s="77">
        <v>2015</v>
      </c>
      <c r="F630" s="77">
        <v>2016</v>
      </c>
      <c r="G630" s="77">
        <v>2017</v>
      </c>
      <c r="H630" s="77">
        <v>2018</v>
      </c>
      <c r="I630" s="77">
        <v>2019</v>
      </c>
      <c r="J630" s="77">
        <v>2020</v>
      </c>
      <c r="K630" s="77">
        <v>2021</v>
      </c>
      <c r="L630" s="77">
        <v>2022</v>
      </c>
      <c r="M630" s="77">
        <v>2023</v>
      </c>
      <c r="N630" s="77">
        <v>2024</v>
      </c>
      <c r="O630" s="73"/>
      <c r="P630" s="77" t="s">
        <v>45</v>
      </c>
      <c r="Q630" s="77">
        <v>2013</v>
      </c>
      <c r="R630" s="77">
        <v>2014</v>
      </c>
      <c r="S630" s="77">
        <v>2015</v>
      </c>
      <c r="T630" s="77">
        <v>2016</v>
      </c>
      <c r="U630" s="77">
        <v>2017</v>
      </c>
      <c r="V630" s="77">
        <v>2018</v>
      </c>
      <c r="W630" s="77">
        <v>2019</v>
      </c>
      <c r="X630" s="77">
        <v>2020</v>
      </c>
      <c r="Y630" s="77">
        <v>2021</v>
      </c>
      <c r="Z630" s="77">
        <v>2022</v>
      </c>
      <c r="AA630" s="77">
        <v>2023</v>
      </c>
      <c r="AB630" s="77">
        <v>2024</v>
      </c>
      <c r="AC630" s="73"/>
      <c r="AD630" s="77" t="s">
        <v>45</v>
      </c>
      <c r="AE630" s="77">
        <v>2013</v>
      </c>
      <c r="AF630" s="77">
        <v>2014</v>
      </c>
      <c r="AG630" s="77">
        <v>2015</v>
      </c>
      <c r="AH630" s="77">
        <v>2016</v>
      </c>
      <c r="AI630" s="77">
        <v>2017</v>
      </c>
      <c r="AJ630" s="77">
        <v>2018</v>
      </c>
      <c r="AK630" s="77">
        <v>2019</v>
      </c>
      <c r="AL630" s="77">
        <v>2020</v>
      </c>
      <c r="AM630" s="77">
        <v>2021</v>
      </c>
      <c r="AN630" s="77">
        <v>2022</v>
      </c>
      <c r="AO630" s="77">
        <v>2023</v>
      </c>
      <c r="AP630" s="77">
        <v>2024</v>
      </c>
      <c r="AQ630" s="73"/>
      <c r="AR630" s="73"/>
      <c r="AS630" s="73"/>
      <c r="AT630" s="73"/>
      <c r="AU630" s="73"/>
      <c r="AV630" s="73"/>
      <c r="AW630" s="73"/>
      <c r="AX630" s="73"/>
      <c r="AY630" s="73"/>
      <c r="AZ630" s="73"/>
      <c r="BA630" s="73"/>
      <c r="BB630" s="73"/>
      <c r="BC630" s="73"/>
    </row>
    <row r="631" spans="1:55" x14ac:dyDescent="0.25">
      <c r="A631" s="72"/>
      <c r="B631" s="79" t="s">
        <v>9</v>
      </c>
      <c r="C631" s="80">
        <v>1184067.2601018036</v>
      </c>
      <c r="D631" s="80">
        <v>1187059.1398125831</v>
      </c>
      <c r="E631" s="80">
        <v>1186900.7081168718</v>
      </c>
      <c r="F631" s="80">
        <v>1283779.1858086269</v>
      </c>
      <c r="G631" s="80">
        <v>1302516.5153722232</v>
      </c>
      <c r="H631" s="80">
        <v>1300413.1114729298</v>
      </c>
      <c r="I631" s="80">
        <v>1361988.2730192614</v>
      </c>
      <c r="J631" s="80">
        <v>1409616.9565786072</v>
      </c>
      <c r="K631" s="80">
        <v>1569140.3029329558</v>
      </c>
      <c r="L631" s="80">
        <v>1520051.5077539999</v>
      </c>
      <c r="M631" s="80">
        <v>1604057.9260000004</v>
      </c>
      <c r="N631" s="80">
        <v>0</v>
      </c>
      <c r="O631" s="73"/>
      <c r="P631" s="79" t="s">
        <v>9</v>
      </c>
      <c r="Q631" s="80">
        <v>1155543.7889600759</v>
      </c>
      <c r="R631" s="80">
        <v>1192544.3764433484</v>
      </c>
      <c r="S631" s="80">
        <v>1172332.9618334577</v>
      </c>
      <c r="T631" s="80">
        <v>1293445.3517422469</v>
      </c>
      <c r="U631" s="80">
        <v>1268762.7073596432</v>
      </c>
      <c r="V631" s="80">
        <v>1313108.211242144</v>
      </c>
      <c r="W631" s="80">
        <v>1298577.3610552056</v>
      </c>
      <c r="X631" s="80">
        <v>1383187.8518748826</v>
      </c>
      <c r="Y631" s="80">
        <v>1667576.3531246821</v>
      </c>
      <c r="Z631" s="80">
        <v>1667969.7097699996</v>
      </c>
      <c r="AA631" s="80">
        <v>1542545.54</v>
      </c>
      <c r="AB631" s="80">
        <v>1659918</v>
      </c>
      <c r="AC631" s="73"/>
      <c r="AD631" s="79" t="s">
        <v>9</v>
      </c>
      <c r="AE631" s="80">
        <v>10167</v>
      </c>
      <c r="AF631" s="80">
        <v>10078</v>
      </c>
      <c r="AG631" s="80">
        <v>9999</v>
      </c>
      <c r="AH631" s="80">
        <v>10062</v>
      </c>
      <c r="AI631" s="80">
        <v>10011</v>
      </c>
      <c r="AJ631" s="80">
        <v>9906</v>
      </c>
      <c r="AK631" s="80">
        <v>9986</v>
      </c>
      <c r="AL631" s="80">
        <v>10687</v>
      </c>
      <c r="AM631" s="80">
        <v>10360</v>
      </c>
      <c r="AN631" s="80">
        <v>10491</v>
      </c>
      <c r="AO631" s="80">
        <v>10987</v>
      </c>
      <c r="AP631" s="80">
        <v>0</v>
      </c>
      <c r="AQ631" s="73"/>
      <c r="AR631" s="73"/>
      <c r="AS631" s="73"/>
      <c r="AT631" s="73"/>
      <c r="AU631" s="73"/>
      <c r="AV631" s="73"/>
      <c r="AW631" s="73"/>
      <c r="AX631" s="73"/>
      <c r="AY631" s="73"/>
      <c r="AZ631" s="73"/>
      <c r="BA631" s="73"/>
      <c r="BB631" s="73"/>
      <c r="BC631" s="73"/>
    </row>
    <row r="632" spans="1:55" x14ac:dyDescent="0.25">
      <c r="A632" s="72"/>
      <c r="B632" s="74" t="s">
        <v>10</v>
      </c>
      <c r="C632" s="83">
        <v>841559.34585122427</v>
      </c>
      <c r="D632" s="83">
        <v>827810.82047256583</v>
      </c>
      <c r="E632" s="83">
        <v>851983.06045926886</v>
      </c>
      <c r="F632" s="83">
        <v>936890.76248685957</v>
      </c>
      <c r="G632" s="83">
        <v>948545.14262025466</v>
      </c>
      <c r="H632" s="83">
        <v>913477.22660281789</v>
      </c>
      <c r="I632" s="83">
        <v>953820.55996951205</v>
      </c>
      <c r="J632" s="83">
        <v>970923.44099674781</v>
      </c>
      <c r="K632" s="83">
        <v>1113518.167657116</v>
      </c>
      <c r="L632" s="83">
        <v>1056040.33522</v>
      </c>
      <c r="M632" s="83">
        <v>1124306.5380000004</v>
      </c>
      <c r="N632" s="83">
        <v>0</v>
      </c>
      <c r="O632" s="73"/>
      <c r="P632" s="74" t="s">
        <v>10</v>
      </c>
      <c r="Q632" s="83">
        <v>811817.03365570784</v>
      </c>
      <c r="R632" s="83">
        <v>818682.89058552135</v>
      </c>
      <c r="S632" s="83">
        <v>811809.90456776088</v>
      </c>
      <c r="T632" s="83">
        <v>854891.29530521377</v>
      </c>
      <c r="U632" s="83">
        <v>938833.81101709581</v>
      </c>
      <c r="V632" s="83">
        <v>911766.54228630976</v>
      </c>
      <c r="W632" s="83">
        <v>895702.02774919558</v>
      </c>
      <c r="X632" s="83">
        <v>943690.93818790873</v>
      </c>
      <c r="Y632" s="83">
        <v>1237098.6106785021</v>
      </c>
      <c r="Z632" s="83">
        <v>1213495.5714439997</v>
      </c>
      <c r="AA632" s="83">
        <v>1063801.7660000001</v>
      </c>
      <c r="AB632" s="83">
        <v>1139245</v>
      </c>
      <c r="AC632" s="73"/>
      <c r="AD632" s="74" t="s">
        <v>10</v>
      </c>
      <c r="AE632" s="83">
        <v>10167</v>
      </c>
      <c r="AF632" s="83">
        <v>10078</v>
      </c>
      <c r="AG632" s="83">
        <v>9999</v>
      </c>
      <c r="AH632" s="83">
        <v>10062</v>
      </c>
      <c r="AI632" s="83">
        <v>10011</v>
      </c>
      <c r="AJ632" s="83">
        <v>9906</v>
      </c>
      <c r="AK632" s="83">
        <v>9986</v>
      </c>
      <c r="AL632" s="83">
        <v>10687</v>
      </c>
      <c r="AM632" s="83">
        <v>10360</v>
      </c>
      <c r="AN632" s="83">
        <v>10491</v>
      </c>
      <c r="AO632" s="83">
        <v>10987</v>
      </c>
      <c r="AP632" s="83">
        <v>0</v>
      </c>
      <c r="AQ632" s="73"/>
      <c r="AR632" s="73"/>
      <c r="AS632" s="73"/>
      <c r="AT632" s="73"/>
      <c r="AU632" s="73"/>
      <c r="AV632" s="73"/>
      <c r="AW632" s="73"/>
      <c r="AX632" s="73"/>
      <c r="AY632" s="73"/>
      <c r="AZ632" s="73"/>
      <c r="BA632" s="73"/>
      <c r="BB632" s="73"/>
      <c r="BC632" s="73"/>
    </row>
    <row r="633" spans="1:55" x14ac:dyDescent="0.25">
      <c r="A633" s="72"/>
      <c r="B633" s="79" t="s">
        <v>11</v>
      </c>
      <c r="C633" s="84">
        <v>342507.91425057926</v>
      </c>
      <c r="D633" s="84">
        <v>359248.31934001716</v>
      </c>
      <c r="E633" s="84">
        <v>334917.64765760303</v>
      </c>
      <c r="F633" s="84">
        <v>346888.42332176748</v>
      </c>
      <c r="G633" s="84">
        <v>353971.37275196862</v>
      </c>
      <c r="H633" s="84">
        <v>386935.884870112</v>
      </c>
      <c r="I633" s="84">
        <v>408167.71304974938</v>
      </c>
      <c r="J633" s="84">
        <v>438693.51558185939</v>
      </c>
      <c r="K633" s="84">
        <v>455622.13527583994</v>
      </c>
      <c r="L633" s="84">
        <v>464011.17253400001</v>
      </c>
      <c r="M633" s="84">
        <v>479751.38799999992</v>
      </c>
      <c r="N633" s="84">
        <v>0</v>
      </c>
      <c r="O633" s="73"/>
      <c r="P633" s="79" t="s">
        <v>11</v>
      </c>
      <c r="Q633" s="84">
        <v>343726.75530436821</v>
      </c>
      <c r="R633" s="84">
        <v>373861.48585782695</v>
      </c>
      <c r="S633" s="84">
        <v>360523.05726569681</v>
      </c>
      <c r="T633" s="84">
        <v>438554.05643703317</v>
      </c>
      <c r="U633" s="84">
        <v>329928.89634254744</v>
      </c>
      <c r="V633" s="84">
        <v>401341.66895583435</v>
      </c>
      <c r="W633" s="84">
        <v>402875.33330601006</v>
      </c>
      <c r="X633" s="84">
        <v>439496.91368697386</v>
      </c>
      <c r="Y633" s="84">
        <v>430477.74244617997</v>
      </c>
      <c r="Z633" s="84">
        <v>454474.13832599996</v>
      </c>
      <c r="AA633" s="84">
        <v>478743.77400000003</v>
      </c>
      <c r="AB633" s="84">
        <v>520673</v>
      </c>
      <c r="AC633" s="73"/>
      <c r="AD633" s="79" t="s">
        <v>11</v>
      </c>
      <c r="AE633" s="84">
        <v>10167</v>
      </c>
      <c r="AF633" s="84">
        <v>10078</v>
      </c>
      <c r="AG633" s="84">
        <v>9999</v>
      </c>
      <c r="AH633" s="84">
        <v>10062</v>
      </c>
      <c r="AI633" s="84">
        <v>10011</v>
      </c>
      <c r="AJ633" s="84">
        <v>9906</v>
      </c>
      <c r="AK633" s="84">
        <v>9986</v>
      </c>
      <c r="AL633" s="84">
        <v>10687</v>
      </c>
      <c r="AM633" s="84">
        <v>10360</v>
      </c>
      <c r="AN633" s="84">
        <v>10491</v>
      </c>
      <c r="AO633" s="84">
        <v>10987</v>
      </c>
      <c r="AP633" s="84">
        <v>0</v>
      </c>
      <c r="AQ633" s="73"/>
      <c r="AR633" s="73"/>
      <c r="AS633" s="73"/>
      <c r="AT633" s="73"/>
      <c r="AU633" s="73"/>
      <c r="AV633" s="73"/>
      <c r="AW633" s="73"/>
      <c r="AX633" s="73"/>
      <c r="AY633" s="73"/>
      <c r="AZ633" s="73"/>
      <c r="BA633" s="73"/>
      <c r="BB633" s="73"/>
      <c r="BC633" s="73"/>
    </row>
    <row r="634" spans="1:55" x14ac:dyDescent="0.25">
      <c r="A634" s="72"/>
      <c r="B634" s="74" t="s">
        <v>0</v>
      </c>
      <c r="C634" s="83">
        <v>179850.66915049692</v>
      </c>
      <c r="D634" s="83">
        <v>170126.62887397554</v>
      </c>
      <c r="E634" s="83">
        <v>170782.33057081408</v>
      </c>
      <c r="F634" s="83">
        <v>198423.59256642807</v>
      </c>
      <c r="G634" s="83">
        <v>181606.55972311928</v>
      </c>
      <c r="H634" s="83">
        <v>170780.11014976882</v>
      </c>
      <c r="I634" s="83">
        <v>160752.64744211081</v>
      </c>
      <c r="J634" s="83">
        <v>165179.09923729574</v>
      </c>
      <c r="K634" s="83">
        <v>143089.137800414</v>
      </c>
      <c r="L634" s="83">
        <v>123846.60781999999</v>
      </c>
      <c r="M634" s="83">
        <v>122787.19600000001</v>
      </c>
      <c r="N634" s="83">
        <v>0</v>
      </c>
      <c r="O634" s="73"/>
      <c r="P634" s="74" t="s">
        <v>0</v>
      </c>
      <c r="Q634" s="83">
        <v>161313.82308535604</v>
      </c>
      <c r="R634" s="83">
        <v>178590.70258289264</v>
      </c>
      <c r="S634" s="83">
        <v>171418.58166695043</v>
      </c>
      <c r="T634" s="83">
        <v>191672.88055509381</v>
      </c>
      <c r="U634" s="83">
        <v>177079.56801962788</v>
      </c>
      <c r="V634" s="83">
        <v>175839.37049608293</v>
      </c>
      <c r="W634" s="83">
        <v>158329.24586783399</v>
      </c>
      <c r="X634" s="83">
        <v>163298.51931526797</v>
      </c>
      <c r="Y634" s="83">
        <v>171725.500937484</v>
      </c>
      <c r="Z634" s="83">
        <v>153518.213238</v>
      </c>
      <c r="AA634" s="83">
        <v>129185.076</v>
      </c>
      <c r="AB634" s="83">
        <v>124257</v>
      </c>
      <c r="AC634" s="73"/>
      <c r="AD634" s="74" t="s">
        <v>0</v>
      </c>
      <c r="AE634" s="83">
        <v>1858</v>
      </c>
      <c r="AF634" s="83">
        <v>1939</v>
      </c>
      <c r="AG634" s="83">
        <v>1964</v>
      </c>
      <c r="AH634" s="83">
        <v>1802</v>
      </c>
      <c r="AI634" s="83">
        <v>1636</v>
      </c>
      <c r="AJ634" s="83">
        <v>1559</v>
      </c>
      <c r="AK634" s="83">
        <v>1479</v>
      </c>
      <c r="AL634" s="83">
        <v>1516</v>
      </c>
      <c r="AM634" s="83">
        <v>1365</v>
      </c>
      <c r="AN634" s="83">
        <v>1213</v>
      </c>
      <c r="AO634" s="83">
        <v>1226</v>
      </c>
      <c r="AP634" s="83">
        <v>0</v>
      </c>
      <c r="AQ634" s="73"/>
      <c r="AR634" s="73"/>
      <c r="AS634" s="73"/>
      <c r="AT634" s="73"/>
      <c r="AU634" s="73"/>
      <c r="AV634" s="73"/>
      <c r="AW634" s="73"/>
      <c r="AX634" s="73"/>
      <c r="AY634" s="73"/>
      <c r="AZ634" s="73"/>
      <c r="BA634" s="73"/>
      <c r="BB634" s="73"/>
      <c r="BC634" s="73"/>
    </row>
    <row r="635" spans="1:55" x14ac:dyDescent="0.25">
      <c r="A635" s="72"/>
      <c r="B635" s="74" t="s">
        <v>158</v>
      </c>
      <c r="C635" s="83">
        <v>224454.72034953715</v>
      </c>
      <c r="D635" s="83">
        <v>183515.07392243241</v>
      </c>
      <c r="E635" s="83">
        <v>179310.22522445023</v>
      </c>
      <c r="F635" s="83">
        <v>150613.58115221883</v>
      </c>
      <c r="G635" s="83">
        <v>143075.86050015953</v>
      </c>
      <c r="H635" s="83">
        <v>129497.57598337413</v>
      </c>
      <c r="I635" s="83">
        <v>135439.50624248892</v>
      </c>
      <c r="J635" s="83">
        <v>183814.34466989551</v>
      </c>
      <c r="K635" s="83">
        <v>146090.13597929396</v>
      </c>
      <c r="L635" s="83">
        <v>91930.931404000003</v>
      </c>
      <c r="M635" s="83">
        <v>114175.06600000001</v>
      </c>
      <c r="N635" s="83">
        <v>0</v>
      </c>
      <c r="O635" s="73"/>
      <c r="P635" s="74" t="s">
        <v>158</v>
      </c>
      <c r="Q635" s="83">
        <v>281827.03731750906</v>
      </c>
      <c r="R635" s="83">
        <v>204136.70039637864</v>
      </c>
      <c r="S635" s="83">
        <v>187836.17248113983</v>
      </c>
      <c r="T635" s="83">
        <v>143435.67574019227</v>
      </c>
      <c r="U635" s="83">
        <v>159085.21330766196</v>
      </c>
      <c r="V635" s="83">
        <v>126405.63457862588</v>
      </c>
      <c r="W635" s="83">
        <v>113578.01150308247</v>
      </c>
      <c r="X635" s="83">
        <v>98170.535774541422</v>
      </c>
      <c r="Y635" s="83">
        <v>183645.64223329999</v>
      </c>
      <c r="Z635" s="83">
        <v>155648.85003199999</v>
      </c>
      <c r="AA635" s="83">
        <v>82207.54800000001</v>
      </c>
      <c r="AB635" s="83">
        <v>115028</v>
      </c>
      <c r="AC635" s="73"/>
      <c r="AD635" s="74" t="s">
        <v>158</v>
      </c>
      <c r="AE635" s="83">
        <v>1586</v>
      </c>
      <c r="AF635" s="83">
        <v>1279</v>
      </c>
      <c r="AG635" s="83">
        <v>1139</v>
      </c>
      <c r="AH635" s="83">
        <v>1037</v>
      </c>
      <c r="AI635" s="83">
        <v>961</v>
      </c>
      <c r="AJ635" s="83">
        <v>918</v>
      </c>
      <c r="AK635" s="83">
        <v>939</v>
      </c>
      <c r="AL635" s="83">
        <v>1306</v>
      </c>
      <c r="AM635" s="83">
        <v>967</v>
      </c>
      <c r="AN635" s="83">
        <v>603</v>
      </c>
      <c r="AO635" s="83">
        <v>781</v>
      </c>
      <c r="AP635" s="83">
        <v>0</v>
      </c>
      <c r="AQ635" s="73"/>
      <c r="AR635" s="73"/>
      <c r="AS635" s="73"/>
      <c r="AT635" s="73"/>
      <c r="AU635" s="73"/>
      <c r="AV635" s="73"/>
      <c r="AW635" s="73"/>
      <c r="AX635" s="73"/>
      <c r="AY635" s="73"/>
      <c r="AZ635" s="73"/>
      <c r="BA635" s="73"/>
      <c r="BB635" s="73"/>
      <c r="BC635" s="73"/>
    </row>
    <row r="636" spans="1:55" x14ac:dyDescent="0.25">
      <c r="A636" s="72"/>
      <c r="B636" s="74" t="s">
        <v>159</v>
      </c>
      <c r="C636" s="83">
        <v>10982.89733175515</v>
      </c>
      <c r="D636" s="83">
        <v>10310.936653254652</v>
      </c>
      <c r="E636" s="83">
        <v>11057.684999536074</v>
      </c>
      <c r="F636" s="83">
        <v>14473.442049868938</v>
      </c>
      <c r="G636" s="83">
        <v>13881.99711841779</v>
      </c>
      <c r="H636" s="83">
        <v>15305.051812447095</v>
      </c>
      <c r="I636" s="83">
        <v>16620.224243306053</v>
      </c>
      <c r="J636" s="83">
        <v>15652.798277021097</v>
      </c>
      <c r="K636" s="83">
        <v>13139.296805985998</v>
      </c>
      <c r="L636" s="83">
        <v>11600.252559999999</v>
      </c>
      <c r="M636" s="83">
        <v>8293.2780000000002</v>
      </c>
      <c r="N636" s="83">
        <v>0</v>
      </c>
      <c r="O636" s="73"/>
      <c r="P636" s="74" t="s">
        <v>159</v>
      </c>
      <c r="Q636" s="83">
        <v>14262.486435520352</v>
      </c>
      <c r="R636" s="83">
        <v>11961.999667010432</v>
      </c>
      <c r="S636" s="83">
        <v>11202.157510509527</v>
      </c>
      <c r="T636" s="83">
        <v>14714.706094654446</v>
      </c>
      <c r="U636" s="83">
        <v>14915.048579839289</v>
      </c>
      <c r="V636" s="83">
        <v>12306.1360987029</v>
      </c>
      <c r="W636" s="83">
        <v>16321.801119509761</v>
      </c>
      <c r="X636" s="83">
        <v>12524.482750402114</v>
      </c>
      <c r="Y636" s="83">
        <v>13351.131971553999</v>
      </c>
      <c r="Z636" s="83">
        <v>11563.868004</v>
      </c>
      <c r="AA636" s="83">
        <v>10103.232</v>
      </c>
      <c r="AB636" s="83">
        <v>7388</v>
      </c>
      <c r="AC636" s="73"/>
      <c r="AD636" s="74" t="s">
        <v>159</v>
      </c>
      <c r="AE636" s="83">
        <v>0</v>
      </c>
      <c r="AF636" s="83">
        <v>0</v>
      </c>
      <c r="AG636" s="83">
        <v>0</v>
      </c>
      <c r="AH636" s="83">
        <v>0</v>
      </c>
      <c r="AI636" s="83">
        <v>0</v>
      </c>
      <c r="AJ636" s="83">
        <v>0</v>
      </c>
      <c r="AK636" s="83">
        <v>0</v>
      </c>
      <c r="AL636" s="83">
        <v>0</v>
      </c>
      <c r="AM636" s="83">
        <v>0</v>
      </c>
      <c r="AN636" s="83">
        <v>0</v>
      </c>
      <c r="AO636" s="83">
        <v>0</v>
      </c>
      <c r="AP636" s="83">
        <v>0</v>
      </c>
      <c r="AQ636" s="73"/>
      <c r="AR636" s="73"/>
      <c r="AS636" s="73"/>
      <c r="AT636" s="73"/>
      <c r="AU636" s="73"/>
      <c r="AV636" s="73"/>
      <c r="AW636" s="73"/>
      <c r="AX636" s="73"/>
      <c r="AY636" s="73"/>
      <c r="AZ636" s="73"/>
      <c r="BA636" s="73"/>
      <c r="BB636" s="73"/>
      <c r="BC636" s="73"/>
    </row>
    <row r="637" spans="1:55" x14ac:dyDescent="0.25">
      <c r="A637" s="72"/>
      <c r="B637" s="74" t="s">
        <v>1</v>
      </c>
      <c r="C637" s="83">
        <v>43098.004414110444</v>
      </c>
      <c r="D637" s="83">
        <v>39774.722614458653</v>
      </c>
      <c r="E637" s="83">
        <v>38950.373177527305</v>
      </c>
      <c r="F637" s="83">
        <v>38719.038168455576</v>
      </c>
      <c r="G637" s="83">
        <v>42017.984116390086</v>
      </c>
      <c r="H637" s="83">
        <v>40565.015383468839</v>
      </c>
      <c r="I637" s="83">
        <v>48077.565980644918</v>
      </c>
      <c r="J637" s="83">
        <v>52450.900032928403</v>
      </c>
      <c r="K637" s="83">
        <v>47828.408475899989</v>
      </c>
      <c r="L637" s="83">
        <v>37590.597017999993</v>
      </c>
      <c r="M637" s="83">
        <v>43013.760000000002</v>
      </c>
      <c r="N637" s="83">
        <v>0</v>
      </c>
      <c r="O637" s="73"/>
      <c r="P637" s="74" t="s">
        <v>1</v>
      </c>
      <c r="Q637" s="83">
        <v>35874.936706056338</v>
      </c>
      <c r="R637" s="83">
        <v>43794.020653701031</v>
      </c>
      <c r="S637" s="83">
        <v>39337.905169894198</v>
      </c>
      <c r="T637" s="83">
        <v>42068.767371355665</v>
      </c>
      <c r="U637" s="83">
        <v>35857.840532980881</v>
      </c>
      <c r="V637" s="83">
        <v>42388.202645035148</v>
      </c>
      <c r="W637" s="83">
        <v>38712.682473160174</v>
      </c>
      <c r="X637" s="83">
        <v>50045.193975155409</v>
      </c>
      <c r="Y637" s="83">
        <v>55642.036822527996</v>
      </c>
      <c r="Z637" s="83">
        <v>52178.663705999999</v>
      </c>
      <c r="AA637" s="83">
        <v>42552.153999999995</v>
      </c>
      <c r="AB637" s="83">
        <v>44520</v>
      </c>
      <c r="AC637" s="73"/>
      <c r="AD637" s="74" t="s">
        <v>1</v>
      </c>
      <c r="AE637" s="83">
        <v>212</v>
      </c>
      <c r="AF637" s="83">
        <v>228</v>
      </c>
      <c r="AG637" s="83">
        <v>229</v>
      </c>
      <c r="AH637" s="83">
        <v>219</v>
      </c>
      <c r="AI637" s="83">
        <v>243</v>
      </c>
      <c r="AJ637" s="83">
        <v>235</v>
      </c>
      <c r="AK637" s="83">
        <v>279</v>
      </c>
      <c r="AL637" s="83">
        <v>301</v>
      </c>
      <c r="AM637" s="83">
        <v>285</v>
      </c>
      <c r="AN637" s="83">
        <v>228</v>
      </c>
      <c r="AO637" s="83">
        <v>264</v>
      </c>
      <c r="AP637" s="83">
        <v>0</v>
      </c>
      <c r="AQ637" s="73"/>
      <c r="AR637" s="73"/>
      <c r="AS637" s="73"/>
      <c r="AT637" s="73"/>
      <c r="AU637" s="73"/>
      <c r="AV637" s="73"/>
      <c r="AW637" s="73"/>
      <c r="AX637" s="73"/>
      <c r="AY637" s="73"/>
      <c r="AZ637" s="73"/>
      <c r="BA637" s="73"/>
      <c r="BB637" s="73"/>
      <c r="BC637" s="73"/>
    </row>
    <row r="638" spans="1:55" x14ac:dyDescent="0.25">
      <c r="A638" s="72"/>
      <c r="B638" s="74" t="s">
        <v>2</v>
      </c>
      <c r="C638" s="83">
        <v>505816.22157996835</v>
      </c>
      <c r="D638" s="83">
        <v>493535.53885922354</v>
      </c>
      <c r="E638" s="83">
        <v>486727.52433264087</v>
      </c>
      <c r="F638" s="83">
        <v>489085.43025093275</v>
      </c>
      <c r="G638" s="83">
        <v>488276.42609523155</v>
      </c>
      <c r="H638" s="83">
        <v>482931.24663633207</v>
      </c>
      <c r="I638" s="83">
        <v>498540.411049449</v>
      </c>
      <c r="J638" s="83">
        <v>515775.97316153802</v>
      </c>
      <c r="K638" s="83">
        <v>521155.32969897793</v>
      </c>
      <c r="L638" s="83">
        <v>523707.52758999995</v>
      </c>
      <c r="M638" s="83">
        <v>551669.18599999999</v>
      </c>
      <c r="N638" s="83">
        <v>0</v>
      </c>
      <c r="O638" s="73"/>
      <c r="P638" s="74" t="s">
        <v>2</v>
      </c>
      <c r="Q638" s="83">
        <v>521689.50042001106</v>
      </c>
      <c r="R638" s="83">
        <v>512582.37358137406</v>
      </c>
      <c r="S638" s="83">
        <v>479114.41939465475</v>
      </c>
      <c r="T638" s="83">
        <v>487300.5564469723</v>
      </c>
      <c r="U638" s="83">
        <v>481897.89284141472</v>
      </c>
      <c r="V638" s="83">
        <v>474942.66542135621</v>
      </c>
      <c r="W638" s="83">
        <v>477673.66005603026</v>
      </c>
      <c r="X638" s="83">
        <v>492926.25387026515</v>
      </c>
      <c r="Y638" s="83">
        <v>555585.16395270196</v>
      </c>
      <c r="Z638" s="83">
        <v>553614.56248800003</v>
      </c>
      <c r="AA638" s="83">
        <v>539831.02399999998</v>
      </c>
      <c r="AB638" s="83">
        <v>554191</v>
      </c>
      <c r="AC638" s="73"/>
      <c r="AD638" s="74" t="s">
        <v>2</v>
      </c>
      <c r="AE638" s="83">
        <v>4213</v>
      </c>
      <c r="AF638" s="83">
        <v>4073</v>
      </c>
      <c r="AG638" s="83">
        <v>3956</v>
      </c>
      <c r="AH638" s="83">
        <v>3870</v>
      </c>
      <c r="AI638" s="83">
        <v>3788</v>
      </c>
      <c r="AJ638" s="83">
        <v>3716</v>
      </c>
      <c r="AK638" s="83">
        <v>3724</v>
      </c>
      <c r="AL638" s="83">
        <v>3782</v>
      </c>
      <c r="AM638" s="83">
        <v>3811</v>
      </c>
      <c r="AN638" s="83">
        <v>3884</v>
      </c>
      <c r="AO638" s="83">
        <v>3958</v>
      </c>
      <c r="AP638" s="83">
        <v>0</v>
      </c>
      <c r="AQ638" s="73"/>
      <c r="AR638" s="73"/>
      <c r="AS638" s="73"/>
      <c r="AT638" s="73"/>
      <c r="AU638" s="73"/>
      <c r="AV638" s="73"/>
      <c r="AW638" s="73"/>
      <c r="AX638" s="73"/>
      <c r="AY638" s="73"/>
      <c r="AZ638" s="73"/>
      <c r="BA638" s="73"/>
      <c r="BB638" s="73"/>
      <c r="BC638" s="73"/>
    </row>
    <row r="639" spans="1:55" x14ac:dyDescent="0.25">
      <c r="A639" s="72"/>
      <c r="B639" s="74" t="s">
        <v>156</v>
      </c>
      <c r="C639" s="83">
        <v>0</v>
      </c>
      <c r="D639" s="83">
        <v>0</v>
      </c>
      <c r="E639" s="83">
        <v>0</v>
      </c>
      <c r="F639" s="83">
        <v>0</v>
      </c>
      <c r="G639" s="83">
        <v>0</v>
      </c>
      <c r="H639" s="83">
        <v>0</v>
      </c>
      <c r="I639" s="83">
        <v>0</v>
      </c>
      <c r="J639" s="83">
        <v>6742.4849352415604</v>
      </c>
      <c r="K639" s="83">
        <v>27696.344589861998</v>
      </c>
      <c r="L639" s="83">
        <v>45398.294682</v>
      </c>
      <c r="M639" s="83">
        <v>70076.584000000003</v>
      </c>
      <c r="N639" s="83">
        <v>0</v>
      </c>
      <c r="O639" s="73"/>
      <c r="P639" s="74" t="s">
        <v>156</v>
      </c>
      <c r="Q639" s="83">
        <v>0</v>
      </c>
      <c r="R639" s="83">
        <v>0</v>
      </c>
      <c r="S639" s="83">
        <v>0</v>
      </c>
      <c r="T639" s="83">
        <v>0</v>
      </c>
      <c r="U639" s="83">
        <v>0</v>
      </c>
      <c r="V639" s="83">
        <v>0</v>
      </c>
      <c r="W639" s="83">
        <v>0</v>
      </c>
      <c r="X639" s="83">
        <v>0</v>
      </c>
      <c r="Y639" s="83">
        <v>38691.91365262599</v>
      </c>
      <c r="Z639" s="83">
        <v>38579.400834</v>
      </c>
      <c r="AA639" s="83">
        <v>52733.536</v>
      </c>
      <c r="AB639" s="83">
        <v>85049</v>
      </c>
      <c r="AC639" s="73"/>
      <c r="AD639" s="74" t="s">
        <v>156</v>
      </c>
      <c r="AE639" s="83">
        <v>0</v>
      </c>
      <c r="AF639" s="83">
        <v>0</v>
      </c>
      <c r="AG639" s="83">
        <v>0</v>
      </c>
      <c r="AH639" s="83">
        <v>0</v>
      </c>
      <c r="AI639" s="83">
        <v>0</v>
      </c>
      <c r="AJ639" s="83">
        <v>0</v>
      </c>
      <c r="AK639" s="83">
        <v>0</v>
      </c>
      <c r="AL639" s="83">
        <v>47</v>
      </c>
      <c r="AM639" s="83">
        <v>168</v>
      </c>
      <c r="AN639" s="83">
        <v>293</v>
      </c>
      <c r="AO639" s="83">
        <v>429</v>
      </c>
      <c r="AP639" s="83">
        <v>0</v>
      </c>
      <c r="AQ639" s="73"/>
      <c r="AR639" s="73"/>
      <c r="AS639" s="73"/>
      <c r="AT639" s="73"/>
      <c r="AU639" s="73"/>
      <c r="AV639" s="73"/>
      <c r="AW639" s="73"/>
      <c r="AX639" s="73"/>
      <c r="AY639" s="73"/>
      <c r="AZ639" s="73"/>
      <c r="BA639" s="73"/>
      <c r="BB639" s="73"/>
      <c r="BC639" s="73"/>
    </row>
    <row r="640" spans="1:55" x14ac:dyDescent="0.25">
      <c r="A640" s="72"/>
      <c r="B640" s="74" t="s">
        <v>3</v>
      </c>
      <c r="C640" s="83">
        <v>2002.9314714197619</v>
      </c>
      <c r="D640" s="83">
        <v>9598.5778765018931</v>
      </c>
      <c r="E640" s="83">
        <v>22638.367791534605</v>
      </c>
      <c r="F640" s="83">
        <v>34470.750438558316</v>
      </c>
      <c r="G640" s="83">
        <v>39387.884568999078</v>
      </c>
      <c r="H640" s="83">
        <v>46415.168526488233</v>
      </c>
      <c r="I640" s="83">
        <v>38350.229866863534</v>
      </c>
      <c r="J640" s="83">
        <v>39379.971923321325</v>
      </c>
      <c r="K640" s="83">
        <v>32994.430345369998</v>
      </c>
      <c r="L640" s="83">
        <v>30413.208280000013</v>
      </c>
      <c r="M640" s="83">
        <v>22914.622000000003</v>
      </c>
      <c r="N640" s="83">
        <v>0</v>
      </c>
      <c r="O640" s="73"/>
      <c r="P640" s="74" t="s">
        <v>3</v>
      </c>
      <c r="Q640" s="83">
        <v>0</v>
      </c>
      <c r="R640" s="83">
        <v>6282.3823929006139</v>
      </c>
      <c r="S640" s="83">
        <v>9932.2112767293911</v>
      </c>
      <c r="T640" s="83">
        <v>40720.809548996825</v>
      </c>
      <c r="U640" s="83">
        <v>41687.219178685256</v>
      </c>
      <c r="V640" s="83">
        <v>45389.56028316819</v>
      </c>
      <c r="W640" s="83">
        <v>45563.837100698001</v>
      </c>
      <c r="X640" s="83">
        <v>46998.789149197517</v>
      </c>
      <c r="Y640" s="83">
        <v>37127.422690253996</v>
      </c>
      <c r="Z640" s="83">
        <v>31208.317841999997</v>
      </c>
      <c r="AA640" s="83">
        <v>30734.832000000002</v>
      </c>
      <c r="AB640" s="83">
        <v>17113</v>
      </c>
      <c r="AC640" s="73"/>
      <c r="AD640" s="74" t="s">
        <v>3</v>
      </c>
      <c r="AE640" s="83">
        <v>15</v>
      </c>
      <c r="AF640" s="83">
        <v>75</v>
      </c>
      <c r="AG640" s="83">
        <v>186</v>
      </c>
      <c r="AH640" s="83">
        <v>247</v>
      </c>
      <c r="AI640" s="83">
        <v>278</v>
      </c>
      <c r="AJ640" s="83">
        <v>330</v>
      </c>
      <c r="AK640" s="83">
        <v>313</v>
      </c>
      <c r="AL640" s="83">
        <v>269</v>
      </c>
      <c r="AM640" s="83">
        <v>234</v>
      </c>
      <c r="AN640" s="83">
        <v>216</v>
      </c>
      <c r="AO640" s="83">
        <v>164</v>
      </c>
      <c r="AP640" s="83">
        <v>0</v>
      </c>
      <c r="AQ640" s="73"/>
      <c r="AR640" s="73"/>
      <c r="AS640" s="73"/>
      <c r="AT640" s="73"/>
      <c r="AU640" s="73"/>
      <c r="AV640" s="73"/>
      <c r="AW640" s="73"/>
      <c r="AX640" s="73"/>
      <c r="AY640" s="73"/>
      <c r="AZ640" s="73"/>
      <c r="BA640" s="73"/>
      <c r="BB640" s="73"/>
      <c r="BC640" s="73"/>
    </row>
    <row r="641" spans="1:55" x14ac:dyDescent="0.25">
      <c r="A641" s="72"/>
      <c r="B641" s="74" t="s">
        <v>4</v>
      </c>
      <c r="C641" s="83">
        <v>0</v>
      </c>
      <c r="D641" s="83">
        <v>2606.7986976042503</v>
      </c>
      <c r="E641" s="83">
        <v>28064.911095453281</v>
      </c>
      <c r="F641" s="83">
        <v>42985.930837129818</v>
      </c>
      <c r="G641" s="83">
        <v>54795.311154396157</v>
      </c>
      <c r="H641" s="83">
        <v>52050.199759060684</v>
      </c>
      <c r="I641" s="83">
        <v>60439.257945869424</v>
      </c>
      <c r="J641" s="83">
        <v>53493.29785367052</v>
      </c>
      <c r="K641" s="83">
        <v>43736.238532714007</v>
      </c>
      <c r="L641" s="83">
        <v>66122.509726000004</v>
      </c>
      <c r="M641" s="83">
        <v>74037.22600000001</v>
      </c>
      <c r="N641" s="83">
        <v>0</v>
      </c>
      <c r="O641" s="73"/>
      <c r="P641" s="74" t="s">
        <v>4</v>
      </c>
      <c r="Q641" s="83">
        <v>0</v>
      </c>
      <c r="R641" s="83">
        <v>0</v>
      </c>
      <c r="S641" s="83">
        <v>25649.408607854984</v>
      </c>
      <c r="T641" s="83">
        <v>36606.117282704668</v>
      </c>
      <c r="U641" s="83">
        <v>43893.496701196607</v>
      </c>
      <c r="V641" s="83">
        <v>53753.732725572998</v>
      </c>
      <c r="W641" s="83">
        <v>57903.233085408989</v>
      </c>
      <c r="X641" s="83">
        <v>65558.856267491879</v>
      </c>
      <c r="Y641" s="83">
        <v>57441.532421701995</v>
      </c>
      <c r="Z641" s="83">
        <v>69534.096917999996</v>
      </c>
      <c r="AA641" s="83">
        <v>61653.056000000004</v>
      </c>
      <c r="AB641" s="83">
        <v>82044</v>
      </c>
      <c r="AC641" s="73"/>
      <c r="AD641" s="74" t="s">
        <v>4</v>
      </c>
      <c r="AE641" s="83">
        <v>0</v>
      </c>
      <c r="AF641" s="83">
        <v>18</v>
      </c>
      <c r="AG641" s="83">
        <v>174</v>
      </c>
      <c r="AH641" s="83">
        <v>278</v>
      </c>
      <c r="AI641" s="83">
        <v>359</v>
      </c>
      <c r="AJ641" s="83">
        <v>336</v>
      </c>
      <c r="AK641" s="83">
        <v>385</v>
      </c>
      <c r="AL641" s="83">
        <v>393</v>
      </c>
      <c r="AM641" s="83">
        <v>360</v>
      </c>
      <c r="AN641" s="83">
        <v>559</v>
      </c>
      <c r="AO641" s="83">
        <v>610</v>
      </c>
      <c r="AP641" s="83">
        <v>0</v>
      </c>
      <c r="AQ641" s="73"/>
      <c r="AR641" s="73"/>
      <c r="AS641" s="73"/>
      <c r="AT641" s="73"/>
      <c r="AU641" s="73"/>
      <c r="AV641" s="73"/>
      <c r="AW641" s="73"/>
      <c r="AX641" s="73"/>
      <c r="AY641" s="73"/>
      <c r="AZ641" s="73"/>
      <c r="BA641" s="73"/>
      <c r="BB641" s="73"/>
      <c r="BC641" s="73"/>
    </row>
    <row r="642" spans="1:55" x14ac:dyDescent="0.25">
      <c r="A642" s="72"/>
      <c r="B642" s="74" t="s">
        <v>6</v>
      </c>
      <c r="C642" s="83">
        <v>6670.1810325943979</v>
      </c>
      <c r="D642" s="83">
        <v>11635.687018754319</v>
      </c>
      <c r="E642" s="83">
        <v>20298.570360234105</v>
      </c>
      <c r="F642" s="83">
        <v>34671.203649897514</v>
      </c>
      <c r="G642" s="83">
        <v>35697.994371846442</v>
      </c>
      <c r="H642" s="83">
        <v>28528.072378109009</v>
      </c>
      <c r="I642" s="83">
        <v>19844.566040645288</v>
      </c>
      <c r="J642" s="83">
        <v>18778.869674854854</v>
      </c>
      <c r="K642" s="83">
        <v>16534.175995843991</v>
      </c>
      <c r="L642" s="83">
        <v>17914.043160000005</v>
      </c>
      <c r="M642" s="83">
        <v>20002.232000000004</v>
      </c>
      <c r="N642" s="83">
        <v>0</v>
      </c>
      <c r="O642" s="73"/>
      <c r="P642" s="74" t="s">
        <v>6</v>
      </c>
      <c r="Q642" s="83">
        <v>4824.3054185087058</v>
      </c>
      <c r="R642" s="83">
        <v>6147.3649809519811</v>
      </c>
      <c r="S642" s="83">
        <v>11118.419441807138</v>
      </c>
      <c r="T642" s="83">
        <v>40348.710773456987</v>
      </c>
      <c r="U642" s="83">
        <v>50593.606977782132</v>
      </c>
      <c r="V642" s="83">
        <v>30641.499795608066</v>
      </c>
      <c r="W642" s="83">
        <v>31387.023644950084</v>
      </c>
      <c r="X642" s="83">
        <v>18896.68643607973</v>
      </c>
      <c r="Y642" s="83">
        <v>16407.295558133996</v>
      </c>
      <c r="Z642" s="83">
        <v>14170.714427999999</v>
      </c>
      <c r="AA642" s="83">
        <v>12265.381999999996</v>
      </c>
      <c r="AB642" s="83">
        <v>12737</v>
      </c>
      <c r="AC642" s="73"/>
      <c r="AD642" s="74" t="s">
        <v>6</v>
      </c>
      <c r="AE642" s="83">
        <v>0</v>
      </c>
      <c r="AF642" s="83">
        <v>0</v>
      </c>
      <c r="AG642" s="83">
        <v>0</v>
      </c>
      <c r="AH642" s="83">
        <v>294</v>
      </c>
      <c r="AI642" s="83">
        <v>425</v>
      </c>
      <c r="AJ642" s="83">
        <v>323</v>
      </c>
      <c r="AK642" s="83">
        <v>235</v>
      </c>
      <c r="AL642" s="83">
        <v>224</v>
      </c>
      <c r="AM642" s="83">
        <v>201</v>
      </c>
      <c r="AN642" s="83">
        <v>241</v>
      </c>
      <c r="AO642" s="83">
        <v>251</v>
      </c>
      <c r="AP642" s="83">
        <v>0</v>
      </c>
      <c r="AQ642" s="73"/>
      <c r="AR642" s="73"/>
      <c r="AS642" s="73"/>
      <c r="AT642" s="73"/>
      <c r="AU642" s="73"/>
      <c r="AV642" s="73"/>
      <c r="AW642" s="73"/>
      <c r="AX642" s="73"/>
      <c r="AY642" s="73"/>
      <c r="AZ642" s="73"/>
      <c r="BA642" s="73"/>
      <c r="BB642" s="73"/>
      <c r="BC642" s="73"/>
    </row>
    <row r="643" spans="1:55" x14ac:dyDescent="0.25">
      <c r="A643" s="72"/>
      <c r="B643" s="74" t="s">
        <v>7</v>
      </c>
      <c r="C643" s="83">
        <v>159114.97851062435</v>
      </c>
      <c r="D643" s="83">
        <v>165725.48085980717</v>
      </c>
      <c r="E643" s="83">
        <v>138094.54254882861</v>
      </c>
      <c r="F643" s="83">
        <v>129954.29703865777</v>
      </c>
      <c r="G643" s="83">
        <v>123312.30209095073</v>
      </c>
      <c r="H643" s="83">
        <v>121299.10555307037</v>
      </c>
      <c r="I643" s="83">
        <v>119995.25204831878</v>
      </c>
      <c r="J643" s="83">
        <v>142626.72701006656</v>
      </c>
      <c r="K643" s="83">
        <v>169278.36345191198</v>
      </c>
      <c r="L643" s="83">
        <v>147502.990024</v>
      </c>
      <c r="M643" s="83">
        <v>143598.01999999999</v>
      </c>
      <c r="N643" s="83">
        <v>0</v>
      </c>
      <c r="O643" s="73"/>
      <c r="P643" s="74" t="s">
        <v>7</v>
      </c>
      <c r="Q643" s="83">
        <v>165469.92153156575</v>
      </c>
      <c r="R643" s="83">
        <v>160195.07387001722</v>
      </c>
      <c r="S643" s="83">
        <v>148115.96894817261</v>
      </c>
      <c r="T643" s="83">
        <v>160609.59464557579</v>
      </c>
      <c r="U643" s="83">
        <v>129967.76852444859</v>
      </c>
      <c r="V643" s="83">
        <v>123185.78284874697</v>
      </c>
      <c r="W643" s="83">
        <v>117248.84460250006</v>
      </c>
      <c r="X643" s="83">
        <v>120911.4148197304</v>
      </c>
      <c r="Y643" s="83">
        <v>115215.16059775799</v>
      </c>
      <c r="Z643" s="83">
        <v>126555.11697399999</v>
      </c>
      <c r="AA643" s="83">
        <v>140025.00200000001</v>
      </c>
      <c r="AB643" s="83">
        <v>142895</v>
      </c>
      <c r="AC643" s="73"/>
      <c r="AD643" s="74" t="s">
        <v>7</v>
      </c>
      <c r="AE643" s="83">
        <v>1281</v>
      </c>
      <c r="AF643" s="83">
        <v>1327</v>
      </c>
      <c r="AG643" s="83">
        <v>1156</v>
      </c>
      <c r="AH643" s="83">
        <v>1085</v>
      </c>
      <c r="AI643" s="83">
        <v>1053</v>
      </c>
      <c r="AJ643" s="83">
        <v>1067</v>
      </c>
      <c r="AK643" s="83">
        <v>1066</v>
      </c>
      <c r="AL643" s="83">
        <v>1286</v>
      </c>
      <c r="AM643" s="83">
        <v>1443</v>
      </c>
      <c r="AN643" s="83">
        <v>1437</v>
      </c>
      <c r="AO643" s="83">
        <v>1385</v>
      </c>
      <c r="AP643" s="83">
        <v>0</v>
      </c>
      <c r="AQ643" s="73"/>
      <c r="AR643" s="73"/>
      <c r="AS643" s="73"/>
      <c r="AT643" s="73"/>
      <c r="AU643" s="73"/>
      <c r="AV643" s="73"/>
      <c r="AW643" s="73"/>
      <c r="AX643" s="73"/>
      <c r="AY643" s="73"/>
      <c r="AZ643" s="73"/>
      <c r="BA643" s="73"/>
      <c r="BB643" s="73"/>
      <c r="BC643" s="73"/>
    </row>
    <row r="644" spans="1:55" x14ac:dyDescent="0.25">
      <c r="A644" s="72"/>
      <c r="B644" s="79" t="s">
        <v>8</v>
      </c>
      <c r="C644" s="84">
        <v>63932.433756322978</v>
      </c>
      <c r="D644" s="84">
        <v>68049.207579096794</v>
      </c>
      <c r="E644" s="84">
        <v>77513.275218842347</v>
      </c>
      <c r="F644" s="84">
        <v>98499.767271439079</v>
      </c>
      <c r="G644" s="84">
        <v>108961.89800145624</v>
      </c>
      <c r="H644" s="84">
        <v>128236.08947230187</v>
      </c>
      <c r="I644" s="84">
        <v>153989.24750710689</v>
      </c>
      <c r="J644" s="84">
        <v>168189.59800268983</v>
      </c>
      <c r="K644" s="84">
        <v>171465.12021313998</v>
      </c>
      <c r="L644" s="84">
        <v>192059.08924799997</v>
      </c>
      <c r="M644" s="84">
        <v>205584.516</v>
      </c>
      <c r="N644" s="83">
        <v>0</v>
      </c>
      <c r="O644" s="73"/>
      <c r="P644" s="79" t="s">
        <v>8</v>
      </c>
      <c r="Q644" s="84">
        <v>60988.606298157247</v>
      </c>
      <c r="R644" s="84">
        <v>63066.583754694409</v>
      </c>
      <c r="S644" s="84">
        <v>73271.23610767319</v>
      </c>
      <c r="T644" s="84">
        <v>88445.958436010333</v>
      </c>
      <c r="U644" s="84">
        <v>89914.231297696606</v>
      </c>
      <c r="V644" s="84">
        <v>115712.44767982002</v>
      </c>
      <c r="W644" s="84">
        <v>141818.44343658662</v>
      </c>
      <c r="X644" s="84">
        <v>159700.05880814203</v>
      </c>
      <c r="Y644" s="84">
        <v>173100.22289736799</v>
      </c>
      <c r="Z644" s="84">
        <v>188148.81961199999</v>
      </c>
      <c r="AA644" s="84">
        <v>211793.79400000002</v>
      </c>
      <c r="AB644" s="84">
        <v>222880</v>
      </c>
      <c r="AC644" s="73"/>
      <c r="AD644" s="79" t="s">
        <v>8</v>
      </c>
      <c r="AE644" s="84">
        <v>810</v>
      </c>
      <c r="AF644" s="84">
        <v>898</v>
      </c>
      <c r="AG644" s="84">
        <v>996</v>
      </c>
      <c r="AH644" s="84">
        <v>1111</v>
      </c>
      <c r="AI644" s="84">
        <v>1194</v>
      </c>
      <c r="AJ644" s="84">
        <v>1342</v>
      </c>
      <c r="AK644" s="84">
        <v>1481</v>
      </c>
      <c r="AL644" s="84">
        <v>1531</v>
      </c>
      <c r="AM644" s="84">
        <v>1620</v>
      </c>
      <c r="AN644" s="84">
        <v>1755</v>
      </c>
      <c r="AO644" s="84">
        <v>1876</v>
      </c>
      <c r="AP644" s="84">
        <v>0</v>
      </c>
      <c r="AQ644" s="73"/>
      <c r="AR644" s="73"/>
      <c r="AS644" s="73"/>
      <c r="AT644" s="73"/>
      <c r="AU644" s="73"/>
      <c r="AV644" s="73"/>
      <c r="AW644" s="73"/>
      <c r="AX644" s="73"/>
      <c r="AY644" s="73"/>
      <c r="AZ644" s="73"/>
      <c r="BA644" s="73"/>
      <c r="BB644" s="73"/>
      <c r="BC644" s="73"/>
    </row>
    <row r="645" spans="1:55" x14ac:dyDescent="0.25">
      <c r="A645" s="72"/>
      <c r="B645" s="79" t="s">
        <v>5</v>
      </c>
      <c r="C645" s="84">
        <v>52428.498924957981</v>
      </c>
      <c r="D645" s="84">
        <v>59076.905623009319</v>
      </c>
      <c r="E645" s="84">
        <v>60298.590491961142</v>
      </c>
      <c r="F645" s="84">
        <v>65180.542511313484</v>
      </c>
      <c r="G645" s="84">
        <v>78644.429071922321</v>
      </c>
      <c r="H645" s="84">
        <v>84192.087668450898</v>
      </c>
      <c r="I645" s="84">
        <v>111985.73547933262</v>
      </c>
      <c r="J645" s="84">
        <v>108030.11559247578</v>
      </c>
      <c r="K645" s="84">
        <v>107850.57866980798</v>
      </c>
      <c r="L645" s="84">
        <v>102893.38410000001</v>
      </c>
      <c r="M645" s="82">
        <v>98335.623999999982</v>
      </c>
      <c r="N645" s="82">
        <v>0</v>
      </c>
      <c r="O645" s="73"/>
      <c r="P645" s="79" t="s">
        <v>5</v>
      </c>
      <c r="Q645" s="84">
        <v>53098.019910405994</v>
      </c>
      <c r="R645" s="84">
        <v>35006.411162861346</v>
      </c>
      <c r="S645" s="84">
        <v>47768.429976201951</v>
      </c>
      <c r="T645" s="84">
        <v>45538.048309880796</v>
      </c>
      <c r="U645" s="84">
        <v>68246.654208622713</v>
      </c>
      <c r="V645" s="84">
        <v>67572.582842116084</v>
      </c>
      <c r="W645" s="84">
        <v>60338.754526016193</v>
      </c>
      <c r="X645" s="84">
        <v>91872.388338776582</v>
      </c>
      <c r="Y645" s="84">
        <v>86266.561253106003</v>
      </c>
      <c r="Z645" s="84">
        <v>118057.18287999999</v>
      </c>
      <c r="AA645" s="84">
        <v>89908.97</v>
      </c>
      <c r="AB645" s="84">
        <v>91346</v>
      </c>
      <c r="AC645" s="73"/>
      <c r="AD645" s="79" t="s">
        <v>5</v>
      </c>
      <c r="AE645" s="84">
        <v>10167</v>
      </c>
      <c r="AF645" s="84">
        <v>10078</v>
      </c>
      <c r="AG645" s="84">
        <v>9999</v>
      </c>
      <c r="AH645" s="84">
        <v>10062</v>
      </c>
      <c r="AI645" s="84">
        <v>10011</v>
      </c>
      <c r="AJ645" s="84">
        <v>9906</v>
      </c>
      <c r="AK645" s="84">
        <v>9986</v>
      </c>
      <c r="AL645" s="84">
        <v>10687</v>
      </c>
      <c r="AM645" s="84">
        <v>10360</v>
      </c>
      <c r="AN645" s="84">
        <v>10491</v>
      </c>
      <c r="AO645" s="84">
        <v>10987</v>
      </c>
      <c r="AP645" s="84">
        <v>0</v>
      </c>
      <c r="AQ645" s="73"/>
      <c r="AR645" s="73"/>
      <c r="AS645" s="73"/>
      <c r="AT645" s="73"/>
      <c r="AU645" s="73"/>
      <c r="AV645" s="73"/>
      <c r="AW645" s="73"/>
      <c r="AX645" s="73"/>
      <c r="AY645" s="73"/>
      <c r="AZ645" s="73"/>
      <c r="BA645" s="73"/>
      <c r="BB645" s="73"/>
      <c r="BC645" s="73"/>
    </row>
    <row r="646" spans="1:55" x14ac:dyDescent="0.25">
      <c r="A646" s="72"/>
      <c r="B646" s="74" t="s">
        <v>157</v>
      </c>
      <c r="C646" s="83">
        <v>51162.666258078178</v>
      </c>
      <c r="D646" s="83">
        <v>50999.309999574114</v>
      </c>
      <c r="E646" s="83">
        <v>46396.732251963665</v>
      </c>
      <c r="F646" s="83">
        <v>54796.946132079676</v>
      </c>
      <c r="G646" s="83">
        <v>54724.634885655803</v>
      </c>
      <c r="H646" s="83">
        <v>53885.13151411627</v>
      </c>
      <c r="I646" s="83">
        <v>52329.237957029996</v>
      </c>
      <c r="J646" s="83">
        <v>56631.711959823071</v>
      </c>
      <c r="K646" s="83">
        <v>60429.290902733999</v>
      </c>
      <c r="L646" s="83">
        <v>60305.261301999999</v>
      </c>
      <c r="M646" s="83">
        <v>64027.774000000005</v>
      </c>
      <c r="N646" s="83">
        <v>0</v>
      </c>
      <c r="O646" s="73"/>
      <c r="P646" s="74" t="s">
        <v>157</v>
      </c>
      <c r="Q646" s="83">
        <v>44192.139362852904</v>
      </c>
      <c r="R646" s="83">
        <v>42270.076409878617</v>
      </c>
      <c r="S646" s="83">
        <v>41647.517948522887</v>
      </c>
      <c r="T646" s="83">
        <v>41301.763766291275</v>
      </c>
      <c r="U646" s="83">
        <v>50572.404097160026</v>
      </c>
      <c r="V646" s="83">
        <v>50944.356857249637</v>
      </c>
      <c r="W646" s="83">
        <v>50932.023178183001</v>
      </c>
      <c r="X646" s="83">
        <v>50905.817364293405</v>
      </c>
      <c r="Y646" s="83">
        <v>50849.266201551996</v>
      </c>
      <c r="Z646" s="83">
        <v>58795.302227999993</v>
      </c>
      <c r="AA646" s="83">
        <v>59856.648000000001</v>
      </c>
      <c r="AB646" s="83">
        <v>63987</v>
      </c>
      <c r="AC646" s="73"/>
      <c r="AD646" s="74" t="s">
        <v>117</v>
      </c>
      <c r="AE646" s="83">
        <v>54381.66</v>
      </c>
      <c r="AF646" s="83">
        <v>54363.092000000004</v>
      </c>
      <c r="AG646" s="83">
        <v>54029.407999999996</v>
      </c>
      <c r="AH646" s="83">
        <v>54395.252999999997</v>
      </c>
      <c r="AI646" s="83">
        <v>54799.32</v>
      </c>
      <c r="AJ646" s="83">
        <v>54748.261000000006</v>
      </c>
      <c r="AK646" s="83">
        <v>54772.872000000003</v>
      </c>
      <c r="AL646" s="83">
        <v>54723.977999999996</v>
      </c>
      <c r="AM646" s="83">
        <v>54524.417999999998</v>
      </c>
      <c r="AN646" s="83">
        <v>54430.3</v>
      </c>
      <c r="AO646" s="83">
        <v>54690.815999999999</v>
      </c>
      <c r="AP646" s="83">
        <v>0</v>
      </c>
      <c r="AQ646" s="73"/>
      <c r="AR646" s="73"/>
      <c r="AS646" s="73"/>
      <c r="AT646" s="73"/>
      <c r="AU646" s="73"/>
      <c r="AV646" s="73"/>
      <c r="AW646" s="73"/>
      <c r="AX646" s="73"/>
      <c r="AY646" s="73"/>
      <c r="AZ646" s="73"/>
      <c r="BA646" s="73"/>
      <c r="BB646" s="73"/>
      <c r="BC646" s="73"/>
    </row>
    <row r="647" spans="1:55" x14ac:dyDescent="0.25">
      <c r="A647" s="72"/>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row>
    <row r="648" spans="1:55" x14ac:dyDescent="0.25">
      <c r="A648" s="72"/>
      <c r="B648" s="75" t="s">
        <v>113</v>
      </c>
      <c r="C648" s="75"/>
      <c r="D648" s="75"/>
      <c r="E648" s="75"/>
      <c r="F648" s="75"/>
      <c r="G648" s="75"/>
      <c r="H648" s="75"/>
      <c r="I648" s="75"/>
      <c r="J648" s="75"/>
      <c r="K648" s="75"/>
      <c r="L648" s="75"/>
      <c r="M648" s="75"/>
      <c r="N648" s="75"/>
      <c r="O648" s="73"/>
      <c r="P648" s="75" t="s">
        <v>114</v>
      </c>
      <c r="Q648" s="75"/>
      <c r="R648" s="75"/>
      <c r="S648" s="75"/>
      <c r="T648" s="75"/>
      <c r="U648" s="75"/>
      <c r="V648" s="75"/>
      <c r="W648" s="75"/>
      <c r="X648" s="75"/>
      <c r="Y648" s="75"/>
      <c r="Z648" s="75"/>
      <c r="AA648" s="75"/>
      <c r="AB648" s="75"/>
      <c r="AC648" s="73"/>
      <c r="AD648" s="75" t="s">
        <v>145</v>
      </c>
      <c r="AE648" s="75"/>
      <c r="AF648" s="75"/>
      <c r="AG648" s="75"/>
      <c r="AH648" s="75"/>
      <c r="AI648" s="75"/>
      <c r="AJ648" s="75"/>
      <c r="AK648" s="75"/>
      <c r="AL648" s="75"/>
      <c r="AM648" s="75"/>
      <c r="AN648" s="75"/>
      <c r="AO648" s="75"/>
      <c r="AP648" s="75"/>
      <c r="AQ648" s="73"/>
      <c r="AR648" s="73"/>
      <c r="AS648" s="73"/>
      <c r="AT648" s="73"/>
      <c r="AU648" s="73"/>
      <c r="AV648" s="73"/>
      <c r="AW648" s="73"/>
      <c r="AX648" s="73"/>
      <c r="AY648" s="73"/>
      <c r="AZ648" s="73"/>
      <c r="BA648" s="73"/>
      <c r="BB648" s="73"/>
      <c r="BC648" s="73"/>
    </row>
    <row r="649" spans="1:55" x14ac:dyDescent="0.25">
      <c r="A649" s="72"/>
      <c r="B649" s="77" t="s">
        <v>46</v>
      </c>
      <c r="C649" s="77">
        <v>2013</v>
      </c>
      <c r="D649" s="77">
        <v>2014</v>
      </c>
      <c r="E649" s="77">
        <v>2015</v>
      </c>
      <c r="F649" s="77">
        <v>2016</v>
      </c>
      <c r="G649" s="77">
        <v>2017</v>
      </c>
      <c r="H649" s="77">
        <v>2018</v>
      </c>
      <c r="I649" s="77">
        <v>2019</v>
      </c>
      <c r="J649" s="77">
        <v>2020</v>
      </c>
      <c r="K649" s="77">
        <v>2021</v>
      </c>
      <c r="L649" s="77">
        <v>2022</v>
      </c>
      <c r="M649" s="77">
        <v>2023</v>
      </c>
      <c r="N649" s="77">
        <v>2024</v>
      </c>
      <c r="O649" s="73"/>
      <c r="P649" s="77" t="s">
        <v>46</v>
      </c>
      <c r="Q649" s="77">
        <v>2013</v>
      </c>
      <c r="R649" s="77">
        <v>2014</v>
      </c>
      <c r="S649" s="77">
        <v>2015</v>
      </c>
      <c r="T649" s="77">
        <v>2016</v>
      </c>
      <c r="U649" s="77">
        <v>2017</v>
      </c>
      <c r="V649" s="77">
        <v>2018</v>
      </c>
      <c r="W649" s="77">
        <v>2019</v>
      </c>
      <c r="X649" s="77">
        <v>2020</v>
      </c>
      <c r="Y649" s="77">
        <v>2021</v>
      </c>
      <c r="Z649" s="77">
        <v>2022</v>
      </c>
      <c r="AA649" s="77">
        <v>2023</v>
      </c>
      <c r="AB649" s="77">
        <v>2024</v>
      </c>
      <c r="AC649" s="73"/>
      <c r="AD649" s="77" t="s">
        <v>46</v>
      </c>
      <c r="AE649" s="77">
        <v>2013</v>
      </c>
      <c r="AF649" s="77">
        <v>2014</v>
      </c>
      <c r="AG649" s="77">
        <v>2015</v>
      </c>
      <c r="AH649" s="77">
        <v>2016</v>
      </c>
      <c r="AI649" s="77">
        <v>2017</v>
      </c>
      <c r="AJ649" s="77">
        <v>2018</v>
      </c>
      <c r="AK649" s="77">
        <v>2019</v>
      </c>
      <c r="AL649" s="77">
        <v>2020</v>
      </c>
      <c r="AM649" s="77">
        <v>2021</v>
      </c>
      <c r="AN649" s="77">
        <v>2022</v>
      </c>
      <c r="AO649" s="77">
        <v>2023</v>
      </c>
      <c r="AP649" s="77">
        <v>2024</v>
      </c>
      <c r="AQ649" s="73"/>
      <c r="AR649" s="73"/>
      <c r="AS649" s="73"/>
      <c r="AT649" s="73"/>
      <c r="AU649" s="73"/>
      <c r="AV649" s="73"/>
      <c r="AW649" s="73"/>
      <c r="AX649" s="73"/>
      <c r="AY649" s="73"/>
      <c r="AZ649" s="73"/>
      <c r="BA649" s="73"/>
      <c r="BB649" s="73"/>
      <c r="BC649" s="73"/>
    </row>
    <row r="650" spans="1:55" x14ac:dyDescent="0.25">
      <c r="A650" s="72"/>
      <c r="B650" s="79" t="s">
        <v>9</v>
      </c>
      <c r="C650" s="80">
        <v>504274.44615179638</v>
      </c>
      <c r="D650" s="80">
        <v>487787.42554888746</v>
      </c>
      <c r="E650" s="80">
        <v>496266.11800154531</v>
      </c>
      <c r="F650" s="80">
        <v>531667.93399625947</v>
      </c>
      <c r="G650" s="80">
        <v>531239.35192468006</v>
      </c>
      <c r="H650" s="80">
        <v>534627.94876957708</v>
      </c>
      <c r="I650" s="80">
        <v>548813.84526477125</v>
      </c>
      <c r="J650" s="80">
        <v>575454.08994731912</v>
      </c>
      <c r="K650" s="80">
        <v>706210.99975308997</v>
      </c>
      <c r="L650" s="80">
        <v>697289.68319400004</v>
      </c>
      <c r="M650" s="80">
        <v>700997.16400000011</v>
      </c>
      <c r="N650" s="80">
        <v>0</v>
      </c>
      <c r="O650" s="73"/>
      <c r="P650" s="79" t="s">
        <v>9</v>
      </c>
      <c r="Q650" s="80">
        <v>471627.10117203725</v>
      </c>
      <c r="R650" s="80">
        <v>476233.19327591569</v>
      </c>
      <c r="S650" s="80">
        <v>489385.72116470523</v>
      </c>
      <c r="T650" s="80">
        <v>534219.21124596917</v>
      </c>
      <c r="U650" s="80">
        <v>519079.49988790252</v>
      </c>
      <c r="V650" s="80">
        <v>519212.42894906271</v>
      </c>
      <c r="W650" s="80">
        <v>532132.44999800506</v>
      </c>
      <c r="X650" s="80">
        <v>567323.61135840905</v>
      </c>
      <c r="Y650" s="80">
        <v>730736.43670835614</v>
      </c>
      <c r="Z650" s="80">
        <v>728267.92222599988</v>
      </c>
      <c r="AA650" s="80">
        <v>692595.51800000016</v>
      </c>
      <c r="AB650" s="80">
        <v>743117</v>
      </c>
      <c r="AC650" s="73"/>
      <c r="AD650" s="79" t="s">
        <v>9</v>
      </c>
      <c r="AE650" s="80">
        <v>4238</v>
      </c>
      <c r="AF650" s="80">
        <v>4198</v>
      </c>
      <c r="AG650" s="80">
        <v>4198</v>
      </c>
      <c r="AH650" s="80">
        <v>4260</v>
      </c>
      <c r="AI650" s="80">
        <v>4293</v>
      </c>
      <c r="AJ650" s="80">
        <v>4247</v>
      </c>
      <c r="AK650" s="80">
        <v>4290</v>
      </c>
      <c r="AL650" s="80">
        <v>4611</v>
      </c>
      <c r="AM650" s="80">
        <v>4561</v>
      </c>
      <c r="AN650" s="80">
        <v>4611</v>
      </c>
      <c r="AO650" s="80">
        <v>4601</v>
      </c>
      <c r="AP650" s="80">
        <v>0</v>
      </c>
      <c r="AQ650" s="73"/>
      <c r="AR650" s="73"/>
      <c r="AS650" s="73"/>
      <c r="AT650" s="73"/>
      <c r="AU650" s="73"/>
      <c r="AV650" s="73"/>
      <c r="AW650" s="73"/>
      <c r="AX650" s="73"/>
      <c r="AY650" s="73"/>
      <c r="AZ650" s="73"/>
      <c r="BA650" s="73"/>
      <c r="BB650" s="73"/>
      <c r="BC650" s="73"/>
    </row>
    <row r="651" spans="1:55" x14ac:dyDescent="0.25">
      <c r="A651" s="72"/>
      <c r="B651" s="74" t="s">
        <v>10</v>
      </c>
      <c r="C651" s="83">
        <v>331772.5519672755</v>
      </c>
      <c r="D651" s="83">
        <v>323638.77280952065</v>
      </c>
      <c r="E651" s="83">
        <v>325394.1463150346</v>
      </c>
      <c r="F651" s="83">
        <v>369297.3518874757</v>
      </c>
      <c r="G651" s="83">
        <v>370016.29928140371</v>
      </c>
      <c r="H651" s="83">
        <v>342235.29611094296</v>
      </c>
      <c r="I651" s="83">
        <v>359841.28962506494</v>
      </c>
      <c r="J651" s="83">
        <v>370739.05183612817</v>
      </c>
      <c r="K651" s="83">
        <v>485340.29205790698</v>
      </c>
      <c r="L651" s="83">
        <v>464150.28995400004</v>
      </c>
      <c r="M651" s="83">
        <v>471996.82400000002</v>
      </c>
      <c r="N651" s="83">
        <v>0</v>
      </c>
      <c r="O651" s="73"/>
      <c r="P651" s="74" t="s">
        <v>10</v>
      </c>
      <c r="Q651" s="83">
        <v>320019.95579047408</v>
      </c>
      <c r="R651" s="83">
        <v>317699.98134428449</v>
      </c>
      <c r="S651" s="83">
        <v>327483.21638946462</v>
      </c>
      <c r="T651" s="83">
        <v>380577.70631576062</v>
      </c>
      <c r="U651" s="83">
        <v>374737.00285813463</v>
      </c>
      <c r="V651" s="83">
        <v>348324.81598512724</v>
      </c>
      <c r="W651" s="83">
        <v>352717.49517427344</v>
      </c>
      <c r="X651" s="83">
        <v>370670.60590817843</v>
      </c>
      <c r="Y651" s="83">
        <v>513872.3925744241</v>
      </c>
      <c r="Z651" s="83">
        <v>515382.95520399988</v>
      </c>
      <c r="AA651" s="83">
        <v>472808.54200000007</v>
      </c>
      <c r="AB651" s="83">
        <v>503677</v>
      </c>
      <c r="AC651" s="73"/>
      <c r="AD651" s="74" t="s">
        <v>10</v>
      </c>
      <c r="AE651" s="83">
        <v>4238</v>
      </c>
      <c r="AF651" s="83">
        <v>4198</v>
      </c>
      <c r="AG651" s="83">
        <v>4198</v>
      </c>
      <c r="AH651" s="83">
        <v>4260</v>
      </c>
      <c r="AI651" s="83">
        <v>4293</v>
      </c>
      <c r="AJ651" s="83">
        <v>4247</v>
      </c>
      <c r="AK651" s="83">
        <v>4290</v>
      </c>
      <c r="AL651" s="83">
        <v>4611</v>
      </c>
      <c r="AM651" s="83">
        <v>4561</v>
      </c>
      <c r="AN651" s="83">
        <v>4611</v>
      </c>
      <c r="AO651" s="83">
        <v>4601</v>
      </c>
      <c r="AP651" s="83">
        <v>0</v>
      </c>
      <c r="AQ651" s="73"/>
      <c r="AR651" s="73"/>
      <c r="AS651" s="73"/>
      <c r="AT651" s="73"/>
      <c r="AU651" s="73"/>
      <c r="AV651" s="73"/>
      <c r="AW651" s="73"/>
      <c r="AX651" s="73"/>
      <c r="AY651" s="73"/>
      <c r="AZ651" s="73"/>
      <c r="BA651" s="73"/>
      <c r="BB651" s="73"/>
      <c r="BC651" s="73"/>
    </row>
    <row r="652" spans="1:55" x14ac:dyDescent="0.25">
      <c r="A652" s="72"/>
      <c r="B652" s="79" t="s">
        <v>11</v>
      </c>
      <c r="C652" s="84">
        <v>172501.8941845209</v>
      </c>
      <c r="D652" s="84">
        <v>164148.65273936678</v>
      </c>
      <c r="E652" s="84">
        <v>170871.97168651072</v>
      </c>
      <c r="F652" s="84">
        <v>162370.58210878374</v>
      </c>
      <c r="G652" s="84">
        <v>161223.05264327637</v>
      </c>
      <c r="H652" s="84">
        <v>192392.65265863418</v>
      </c>
      <c r="I652" s="84">
        <v>188972.55563970632</v>
      </c>
      <c r="J652" s="84">
        <v>204715.03811119098</v>
      </c>
      <c r="K652" s="84">
        <v>220870.70769518299</v>
      </c>
      <c r="L652" s="84">
        <v>233139.39323999995</v>
      </c>
      <c r="M652" s="84">
        <v>229000.34000000003</v>
      </c>
      <c r="N652" s="84">
        <v>0</v>
      </c>
      <c r="O652" s="73"/>
      <c r="P652" s="79" t="s">
        <v>11</v>
      </c>
      <c r="Q652" s="84">
        <v>151607.14538156317</v>
      </c>
      <c r="R652" s="84">
        <v>158533.21193163117</v>
      </c>
      <c r="S652" s="84">
        <v>161902.50477524061</v>
      </c>
      <c r="T652" s="84">
        <v>153641.50493020855</v>
      </c>
      <c r="U652" s="84">
        <v>144342.49702976787</v>
      </c>
      <c r="V652" s="84">
        <v>170887.61296393545</v>
      </c>
      <c r="W652" s="84">
        <v>179414.95482373156</v>
      </c>
      <c r="X652" s="84">
        <v>196653.00545023062</v>
      </c>
      <c r="Y652" s="84">
        <v>216864.04413393201</v>
      </c>
      <c r="Z652" s="84">
        <v>212884.967022</v>
      </c>
      <c r="AA652" s="84">
        <v>219786.97600000002</v>
      </c>
      <c r="AB652" s="84">
        <v>239440</v>
      </c>
      <c r="AC652" s="73"/>
      <c r="AD652" s="79" t="s">
        <v>11</v>
      </c>
      <c r="AE652" s="84">
        <v>4238</v>
      </c>
      <c r="AF652" s="84">
        <v>4198</v>
      </c>
      <c r="AG652" s="84">
        <v>4198</v>
      </c>
      <c r="AH652" s="84">
        <v>4260</v>
      </c>
      <c r="AI652" s="84">
        <v>4293</v>
      </c>
      <c r="AJ652" s="84">
        <v>4247</v>
      </c>
      <c r="AK652" s="84">
        <v>4290</v>
      </c>
      <c r="AL652" s="84">
        <v>4611</v>
      </c>
      <c r="AM652" s="84">
        <v>4561</v>
      </c>
      <c r="AN652" s="84">
        <v>4611</v>
      </c>
      <c r="AO652" s="84">
        <v>4601</v>
      </c>
      <c r="AP652" s="84">
        <v>0</v>
      </c>
      <c r="AQ652" s="73"/>
      <c r="AR652" s="73"/>
      <c r="AS652" s="73"/>
      <c r="AT652" s="73"/>
      <c r="AU652" s="73"/>
      <c r="AV652" s="73"/>
      <c r="AW652" s="73"/>
      <c r="AX652" s="73"/>
      <c r="AY652" s="73"/>
      <c r="AZ652" s="73"/>
      <c r="BA652" s="73"/>
      <c r="BB652" s="73"/>
      <c r="BC652" s="73"/>
    </row>
    <row r="653" spans="1:55" x14ac:dyDescent="0.25">
      <c r="A653" s="72"/>
      <c r="B653" s="74" t="s">
        <v>0</v>
      </c>
      <c r="C653" s="83">
        <v>103427.97726434004</v>
      </c>
      <c r="D653" s="83">
        <v>94151.319156970931</v>
      </c>
      <c r="E653" s="83">
        <v>86122.412838843054</v>
      </c>
      <c r="F653" s="83">
        <v>92622.34707992422</v>
      </c>
      <c r="G653" s="83">
        <v>84615.572533341678</v>
      </c>
      <c r="H653" s="83">
        <v>80247.79836987771</v>
      </c>
      <c r="I653" s="83">
        <v>70044.938042900132</v>
      </c>
      <c r="J653" s="83">
        <v>68052.083347889071</v>
      </c>
      <c r="K653" s="83">
        <v>59979.141175901997</v>
      </c>
      <c r="L653" s="83">
        <v>52218.258663999994</v>
      </c>
      <c r="M653" s="83">
        <v>51308.08</v>
      </c>
      <c r="N653" s="83">
        <v>0</v>
      </c>
      <c r="O653" s="73"/>
      <c r="P653" s="74" t="s">
        <v>0</v>
      </c>
      <c r="Q653" s="83">
        <v>88601.278611456626</v>
      </c>
      <c r="R653" s="83">
        <v>83548.749830558474</v>
      </c>
      <c r="S653" s="83">
        <v>83524.828736740717</v>
      </c>
      <c r="T653" s="83">
        <v>92213.998681735044</v>
      </c>
      <c r="U653" s="83">
        <v>83004.919265639663</v>
      </c>
      <c r="V653" s="83">
        <v>96235.077343725978</v>
      </c>
      <c r="W653" s="83">
        <v>78968.589812940481</v>
      </c>
      <c r="X653" s="83">
        <v>64537.777670209492</v>
      </c>
      <c r="Y653" s="83">
        <v>70731.982444786001</v>
      </c>
      <c r="Z653" s="83">
        <v>66757.099187999993</v>
      </c>
      <c r="AA653" s="83">
        <v>53180.554000000004</v>
      </c>
      <c r="AB653" s="83">
        <v>49435</v>
      </c>
      <c r="AC653" s="73"/>
      <c r="AD653" s="74" t="s">
        <v>0</v>
      </c>
      <c r="AE653" s="83">
        <v>993</v>
      </c>
      <c r="AF653" s="83">
        <v>1019</v>
      </c>
      <c r="AG653" s="83">
        <v>1000</v>
      </c>
      <c r="AH653" s="83">
        <v>881</v>
      </c>
      <c r="AI653" s="83">
        <v>764</v>
      </c>
      <c r="AJ653" s="83">
        <v>732</v>
      </c>
      <c r="AK653" s="83">
        <v>648</v>
      </c>
      <c r="AL653" s="83">
        <v>646</v>
      </c>
      <c r="AM653" s="83">
        <v>554</v>
      </c>
      <c r="AN653" s="83">
        <v>523</v>
      </c>
      <c r="AO653" s="83">
        <v>514</v>
      </c>
      <c r="AP653" s="83">
        <v>0</v>
      </c>
      <c r="AQ653" s="73"/>
      <c r="AR653" s="73"/>
      <c r="AS653" s="73"/>
      <c r="AT653" s="73"/>
      <c r="AU653" s="73"/>
      <c r="AV653" s="73"/>
      <c r="AW653" s="73"/>
      <c r="AX653" s="73"/>
      <c r="AY653" s="73"/>
      <c r="AZ653" s="73"/>
      <c r="BA653" s="73"/>
      <c r="BB653" s="73"/>
      <c r="BC653" s="73"/>
    </row>
    <row r="654" spans="1:55" x14ac:dyDescent="0.25">
      <c r="A654" s="72"/>
      <c r="B654" s="74" t="s">
        <v>158</v>
      </c>
      <c r="C654" s="83">
        <v>95927.965642118375</v>
      </c>
      <c r="D654" s="83">
        <v>89586.644569830023</v>
      </c>
      <c r="E654" s="83">
        <v>82063.307328342053</v>
      </c>
      <c r="F654" s="83">
        <v>75908.150210127045</v>
      </c>
      <c r="G654" s="83">
        <v>84578.29080158117</v>
      </c>
      <c r="H654" s="83">
        <v>77543.890378730212</v>
      </c>
      <c r="I654" s="83">
        <v>76143.631912697208</v>
      </c>
      <c r="J654" s="83">
        <v>97198.828010534213</v>
      </c>
      <c r="K654" s="83">
        <v>94361.533179003993</v>
      </c>
      <c r="L654" s="83">
        <v>63545.627053999997</v>
      </c>
      <c r="M654" s="83">
        <v>61083.082000000002</v>
      </c>
      <c r="N654" s="83">
        <v>0</v>
      </c>
      <c r="O654" s="73"/>
      <c r="P654" s="74" t="s">
        <v>158</v>
      </c>
      <c r="Q654" s="83">
        <v>108829.0718832095</v>
      </c>
      <c r="R654" s="83">
        <v>89598.986197978869</v>
      </c>
      <c r="S654" s="83">
        <v>89486.541064037912</v>
      </c>
      <c r="T654" s="83">
        <v>85880.397394594693</v>
      </c>
      <c r="U654" s="83">
        <v>75583.557666558831</v>
      </c>
      <c r="V654" s="83">
        <v>75392.671274260734</v>
      </c>
      <c r="W654" s="83">
        <v>78760.837009899144</v>
      </c>
      <c r="X654" s="83">
        <v>73884.574060717438</v>
      </c>
      <c r="Y654" s="83">
        <v>104197.52537191397</v>
      </c>
      <c r="Z654" s="83">
        <v>88141.586909999998</v>
      </c>
      <c r="AA654" s="83">
        <v>63306.71</v>
      </c>
      <c r="AB654" s="83">
        <v>73481</v>
      </c>
      <c r="AC654" s="73"/>
      <c r="AD654" s="74" t="s">
        <v>158</v>
      </c>
      <c r="AE654" s="83">
        <v>631</v>
      </c>
      <c r="AF654" s="83">
        <v>568</v>
      </c>
      <c r="AG654" s="83">
        <v>513</v>
      </c>
      <c r="AH654" s="83">
        <v>507</v>
      </c>
      <c r="AI654" s="83">
        <v>553</v>
      </c>
      <c r="AJ654" s="83">
        <v>523</v>
      </c>
      <c r="AK654" s="83">
        <v>509</v>
      </c>
      <c r="AL654" s="83">
        <v>675</v>
      </c>
      <c r="AM654" s="83">
        <v>607</v>
      </c>
      <c r="AN654" s="83">
        <v>398</v>
      </c>
      <c r="AO654" s="83">
        <v>403</v>
      </c>
      <c r="AP654" s="83">
        <v>0</v>
      </c>
      <c r="AQ654" s="73"/>
      <c r="AR654" s="73"/>
      <c r="AS654" s="73"/>
      <c r="AT654" s="73"/>
      <c r="AU654" s="73"/>
      <c r="AV654" s="73"/>
      <c r="AW654" s="73"/>
      <c r="AX654" s="73"/>
      <c r="AY654" s="73"/>
      <c r="AZ654" s="73"/>
      <c r="BA654" s="73"/>
      <c r="BB654" s="73"/>
      <c r="BC654" s="73"/>
    </row>
    <row r="655" spans="1:55" x14ac:dyDescent="0.25">
      <c r="A655" s="72"/>
      <c r="B655" s="74" t="s">
        <v>159</v>
      </c>
      <c r="C655" s="83">
        <v>3446.2184854706284</v>
      </c>
      <c r="D655" s="83">
        <v>2783.3456882738319</v>
      </c>
      <c r="E655" s="83">
        <v>2911.9061405091943</v>
      </c>
      <c r="F655" s="83">
        <v>5098.7134798004045</v>
      </c>
      <c r="G655" s="83">
        <v>5507.624932263906</v>
      </c>
      <c r="H655" s="83">
        <v>3460.1487179538212</v>
      </c>
      <c r="I655" s="83">
        <v>1846.1643556999259</v>
      </c>
      <c r="J655" s="83">
        <v>614.89128715466381</v>
      </c>
      <c r="K655" s="83">
        <v>144.53336817399997</v>
      </c>
      <c r="L655" s="83">
        <v>456.94721799999991</v>
      </c>
      <c r="M655" s="83">
        <v>479.32</v>
      </c>
      <c r="N655" s="83">
        <v>0</v>
      </c>
      <c r="O655" s="73"/>
      <c r="P655" s="74" t="s">
        <v>159</v>
      </c>
      <c r="Q655" s="83">
        <v>5809.7527082116057</v>
      </c>
      <c r="R655" s="83">
        <v>5820.9906245551228</v>
      </c>
      <c r="S655" s="83">
        <v>5764.7209549209911</v>
      </c>
      <c r="T655" s="83">
        <v>5322.2128088504605</v>
      </c>
      <c r="U655" s="83">
        <v>5675.3043798503941</v>
      </c>
      <c r="V655" s="83">
        <v>6140.8584274071636</v>
      </c>
      <c r="W655" s="83">
        <v>4116.1810178798696</v>
      </c>
      <c r="X655" s="83">
        <v>2780.4755649074032</v>
      </c>
      <c r="Y655" s="83">
        <v>1180.5397247799999</v>
      </c>
      <c r="Z655" s="83">
        <v>405.58078599999993</v>
      </c>
      <c r="AA655" s="83">
        <v>296.97000000000003</v>
      </c>
      <c r="AB655" s="83">
        <v>302</v>
      </c>
      <c r="AC655" s="73"/>
      <c r="AD655" s="74" t="s">
        <v>159</v>
      </c>
      <c r="AE655" s="83">
        <v>0</v>
      </c>
      <c r="AF655" s="83">
        <v>0</v>
      </c>
      <c r="AG655" s="83">
        <v>0</v>
      </c>
      <c r="AH655" s="83">
        <v>0</v>
      </c>
      <c r="AI655" s="83">
        <v>0</v>
      </c>
      <c r="AJ655" s="83">
        <v>0</v>
      </c>
      <c r="AK655" s="83">
        <v>0</v>
      </c>
      <c r="AL655" s="83">
        <v>0</v>
      </c>
      <c r="AM655" s="83">
        <v>0</v>
      </c>
      <c r="AN655" s="83">
        <v>0</v>
      </c>
      <c r="AO655" s="83">
        <v>0</v>
      </c>
      <c r="AP655" s="83">
        <v>0</v>
      </c>
      <c r="AQ655" s="73"/>
      <c r="AR655" s="73"/>
      <c r="AS655" s="73"/>
      <c r="AT655" s="73"/>
      <c r="AU655" s="73"/>
      <c r="AV655" s="73"/>
      <c r="AW655" s="73"/>
      <c r="AX655" s="73"/>
      <c r="AY655" s="73"/>
      <c r="AZ655" s="73"/>
      <c r="BA655" s="73"/>
      <c r="BB655" s="73"/>
      <c r="BC655" s="73"/>
    </row>
    <row r="656" spans="1:55" x14ac:dyDescent="0.25">
      <c r="A656" s="72"/>
      <c r="B656" s="74" t="s">
        <v>1</v>
      </c>
      <c r="C656" s="83">
        <v>21388.504886711835</v>
      </c>
      <c r="D656" s="83">
        <v>22457.937326216637</v>
      </c>
      <c r="E656" s="83">
        <v>16408.279822538632</v>
      </c>
      <c r="F656" s="83">
        <v>16648.299376967752</v>
      </c>
      <c r="G656" s="83">
        <v>21165.657787236163</v>
      </c>
      <c r="H656" s="83">
        <v>22636.871648934059</v>
      </c>
      <c r="I656" s="83">
        <v>24563.424562559729</v>
      </c>
      <c r="J656" s="83">
        <v>25061.308209123024</v>
      </c>
      <c r="K656" s="83">
        <v>20506.085350243997</v>
      </c>
      <c r="L656" s="83">
        <v>16971.255106000001</v>
      </c>
      <c r="M656" s="83">
        <v>16447.97</v>
      </c>
      <c r="N656" s="83">
        <v>0</v>
      </c>
      <c r="O656" s="73"/>
      <c r="P656" s="74" t="s">
        <v>1</v>
      </c>
      <c r="Q656" s="83">
        <v>20313.016410274384</v>
      </c>
      <c r="R656" s="83">
        <v>20781.573974755669</v>
      </c>
      <c r="S656" s="83">
        <v>22843.696457088277</v>
      </c>
      <c r="T656" s="83">
        <v>16331.535290306581</v>
      </c>
      <c r="U656" s="83">
        <v>17783.209359104072</v>
      </c>
      <c r="V656" s="83">
        <v>20656.936098025857</v>
      </c>
      <c r="W656" s="83">
        <v>17331.408852506407</v>
      </c>
      <c r="X656" s="83">
        <v>23027.005465306593</v>
      </c>
      <c r="Y656" s="83">
        <v>26424.230288299994</v>
      </c>
      <c r="Z656" s="83">
        <v>20227.672868000001</v>
      </c>
      <c r="AA656" s="83">
        <v>17779.646000000001</v>
      </c>
      <c r="AB656" s="83">
        <v>19099</v>
      </c>
      <c r="AC656" s="73"/>
      <c r="AD656" s="74" t="s">
        <v>1</v>
      </c>
      <c r="AE656" s="83">
        <v>124</v>
      </c>
      <c r="AF656" s="83">
        <v>125</v>
      </c>
      <c r="AG656" s="83">
        <v>95</v>
      </c>
      <c r="AH656" s="83">
        <v>100</v>
      </c>
      <c r="AI656" s="83">
        <v>125</v>
      </c>
      <c r="AJ656" s="83">
        <v>137</v>
      </c>
      <c r="AK656" s="83">
        <v>150</v>
      </c>
      <c r="AL656" s="83">
        <v>154</v>
      </c>
      <c r="AM656" s="83">
        <v>125</v>
      </c>
      <c r="AN656" s="83">
        <v>105</v>
      </c>
      <c r="AO656" s="83">
        <v>95</v>
      </c>
      <c r="AP656" s="83">
        <v>0</v>
      </c>
      <c r="AQ656" s="73"/>
      <c r="AR656" s="73"/>
      <c r="AS656" s="73"/>
      <c r="AT656" s="73"/>
      <c r="AU656" s="73"/>
      <c r="AV656" s="73"/>
      <c r="AW656" s="73"/>
      <c r="AX656" s="73"/>
      <c r="AY656" s="73"/>
      <c r="AZ656" s="73"/>
      <c r="BA656" s="73"/>
      <c r="BB656" s="73"/>
      <c r="BC656" s="73"/>
    </row>
    <row r="657" spans="1:55" x14ac:dyDescent="0.25">
      <c r="A657" s="72"/>
      <c r="B657" s="74" t="s">
        <v>2</v>
      </c>
      <c r="C657" s="83">
        <v>162229.31481788779</v>
      </c>
      <c r="D657" s="83">
        <v>162777.43614388668</v>
      </c>
      <c r="E657" s="83">
        <v>162096.45333988778</v>
      </c>
      <c r="F657" s="83">
        <v>167311.21362491135</v>
      </c>
      <c r="G657" s="83">
        <v>169330.91639938854</v>
      </c>
      <c r="H657" s="83">
        <v>170947.49825251935</v>
      </c>
      <c r="I657" s="83">
        <v>190739.25483408885</v>
      </c>
      <c r="J657" s="83">
        <v>204266.21235414379</v>
      </c>
      <c r="K657" s="83">
        <v>222659.72186689399</v>
      </c>
      <c r="L657" s="83">
        <v>227265.42771399999</v>
      </c>
      <c r="M657" s="83">
        <v>243419.53600000002</v>
      </c>
      <c r="N657" s="83">
        <v>0</v>
      </c>
      <c r="O657" s="73"/>
      <c r="P657" s="74" t="s">
        <v>2</v>
      </c>
      <c r="Q657" s="83">
        <v>164085.20196072789</v>
      </c>
      <c r="R657" s="83">
        <v>162957.62391486016</v>
      </c>
      <c r="S657" s="83">
        <v>161700.88833511632</v>
      </c>
      <c r="T657" s="83">
        <v>161029.94623007276</v>
      </c>
      <c r="U657" s="83">
        <v>171612.58194188963</v>
      </c>
      <c r="V657" s="83">
        <v>177440.6914846045</v>
      </c>
      <c r="W657" s="83">
        <v>178238.64175951091</v>
      </c>
      <c r="X657" s="83">
        <v>194853.21416447137</v>
      </c>
      <c r="Y657" s="83">
        <v>207481.51159231598</v>
      </c>
      <c r="Z657" s="83">
        <v>226396.47890599997</v>
      </c>
      <c r="AA657" s="83">
        <v>229742.24400000001</v>
      </c>
      <c r="AB657" s="83">
        <v>249638</v>
      </c>
      <c r="AC657" s="73"/>
      <c r="AD657" s="74" t="s">
        <v>2</v>
      </c>
      <c r="AE657" s="83">
        <v>1486</v>
      </c>
      <c r="AF657" s="83">
        <v>1448</v>
      </c>
      <c r="AG657" s="83">
        <v>1420</v>
      </c>
      <c r="AH657" s="83">
        <v>1394</v>
      </c>
      <c r="AI657" s="83">
        <v>1375</v>
      </c>
      <c r="AJ657" s="83">
        <v>1368</v>
      </c>
      <c r="AK657" s="83">
        <v>1429</v>
      </c>
      <c r="AL657" s="83">
        <v>1513</v>
      </c>
      <c r="AM657" s="83">
        <v>1626</v>
      </c>
      <c r="AN657" s="83">
        <v>1664</v>
      </c>
      <c r="AO657" s="83">
        <v>1675</v>
      </c>
      <c r="AP657" s="83">
        <v>0</v>
      </c>
      <c r="AQ657" s="73"/>
      <c r="AR657" s="73"/>
      <c r="AS657" s="73"/>
      <c r="AT657" s="73"/>
      <c r="AU657" s="73"/>
      <c r="AV657" s="73"/>
      <c r="AW657" s="73"/>
      <c r="AX657" s="73"/>
      <c r="AY657" s="73"/>
      <c r="AZ657" s="73"/>
      <c r="BA657" s="73"/>
      <c r="BB657" s="73"/>
      <c r="BC657" s="73"/>
    </row>
    <row r="658" spans="1:55" x14ac:dyDescent="0.25">
      <c r="A658" s="72"/>
      <c r="B658" s="74" t="s">
        <v>156</v>
      </c>
      <c r="C658" s="83">
        <v>0</v>
      </c>
      <c r="D658" s="83">
        <v>0</v>
      </c>
      <c r="E658" s="83">
        <v>0</v>
      </c>
      <c r="F658" s="83">
        <v>0</v>
      </c>
      <c r="G658" s="83">
        <v>0</v>
      </c>
      <c r="H658" s="83">
        <v>0</v>
      </c>
      <c r="I658" s="83">
        <v>0</v>
      </c>
      <c r="J658" s="83">
        <v>6303.7577577279226</v>
      </c>
      <c r="K658" s="83">
        <v>18207.894465461995</v>
      </c>
      <c r="L658" s="83">
        <v>25791.299534000002</v>
      </c>
      <c r="M658" s="83">
        <v>33122.054000000004</v>
      </c>
      <c r="N658" s="83">
        <v>0</v>
      </c>
      <c r="O658" s="73"/>
      <c r="P658" s="74" t="s">
        <v>156</v>
      </c>
      <c r="Q658" s="83">
        <v>0</v>
      </c>
      <c r="R658" s="83">
        <v>0</v>
      </c>
      <c r="S658" s="83">
        <v>0</v>
      </c>
      <c r="T658" s="83">
        <v>0</v>
      </c>
      <c r="U658" s="83">
        <v>0</v>
      </c>
      <c r="V658" s="83">
        <v>0</v>
      </c>
      <c r="W658" s="83">
        <v>0</v>
      </c>
      <c r="X658" s="83">
        <v>0</v>
      </c>
      <c r="Y658" s="83">
        <v>19541.794023647999</v>
      </c>
      <c r="Z658" s="83">
        <v>29963.751999999997</v>
      </c>
      <c r="AA658" s="83">
        <v>29176</v>
      </c>
      <c r="AB658" s="83">
        <v>40306</v>
      </c>
      <c r="AC658" s="73"/>
      <c r="AD658" s="74" t="s">
        <v>156</v>
      </c>
      <c r="AE658" s="83">
        <v>0</v>
      </c>
      <c r="AF658" s="83">
        <v>0</v>
      </c>
      <c r="AG658" s="83">
        <v>0</v>
      </c>
      <c r="AH658" s="83">
        <v>0</v>
      </c>
      <c r="AI658" s="83">
        <v>0</v>
      </c>
      <c r="AJ658" s="83">
        <v>0</v>
      </c>
      <c r="AK658" s="83">
        <v>0</v>
      </c>
      <c r="AL658" s="83">
        <v>39</v>
      </c>
      <c r="AM658" s="83">
        <v>102</v>
      </c>
      <c r="AN658" s="83">
        <v>148</v>
      </c>
      <c r="AO658" s="83">
        <v>186</v>
      </c>
      <c r="AP658" s="83">
        <v>0</v>
      </c>
      <c r="AQ658" s="73"/>
      <c r="AR658" s="73"/>
      <c r="AS658" s="73"/>
      <c r="AT658" s="73"/>
      <c r="AU658" s="73"/>
      <c r="AV658" s="73"/>
      <c r="AW658" s="73"/>
      <c r="AX658" s="73"/>
      <c r="AY658" s="73"/>
      <c r="AZ658" s="73"/>
      <c r="BA658" s="73"/>
      <c r="BB658" s="73"/>
      <c r="BC658" s="73"/>
    </row>
    <row r="659" spans="1:55" x14ac:dyDescent="0.25">
      <c r="A659" s="72"/>
      <c r="B659" s="74" t="s">
        <v>3</v>
      </c>
      <c r="C659" s="83">
        <v>183.96184086142145</v>
      </c>
      <c r="D659" s="83">
        <v>3733.9595964405175</v>
      </c>
      <c r="E659" s="83">
        <v>10365.507097340593</v>
      </c>
      <c r="F659" s="83">
        <v>14599.475506100172</v>
      </c>
      <c r="G659" s="83">
        <v>15135.322950746728</v>
      </c>
      <c r="H659" s="83">
        <v>15584.128885459349</v>
      </c>
      <c r="I659" s="83">
        <v>14586.144790303748</v>
      </c>
      <c r="J659" s="83">
        <v>14916.724035463692</v>
      </c>
      <c r="K659" s="83">
        <v>14566.977557262002</v>
      </c>
      <c r="L659" s="83">
        <v>11751.141454000001</v>
      </c>
      <c r="M659" s="83">
        <v>9534.3000000000029</v>
      </c>
      <c r="N659" s="83">
        <v>0</v>
      </c>
      <c r="O659" s="73"/>
      <c r="P659" s="74" t="s">
        <v>3</v>
      </c>
      <c r="Q659" s="83">
        <v>0</v>
      </c>
      <c r="R659" s="83">
        <v>5956.069744644501</v>
      </c>
      <c r="S659" s="83">
        <v>11980.386015281447</v>
      </c>
      <c r="T659" s="83">
        <v>17479.039901326214</v>
      </c>
      <c r="U659" s="83">
        <v>13614.605235016785</v>
      </c>
      <c r="V659" s="83">
        <v>16403.917787432849</v>
      </c>
      <c r="W659" s="83">
        <v>15882.74181093591</v>
      </c>
      <c r="X659" s="83">
        <v>17677.002441303972</v>
      </c>
      <c r="Y659" s="83">
        <v>15176.003658269998</v>
      </c>
      <c r="Z659" s="83">
        <v>14384.741227999995</v>
      </c>
      <c r="AA659" s="83">
        <v>13422.002000000002</v>
      </c>
      <c r="AB659" s="83">
        <v>9957</v>
      </c>
      <c r="AC659" s="73"/>
      <c r="AD659" s="74" t="s">
        <v>3</v>
      </c>
      <c r="AE659" s="83">
        <v>1</v>
      </c>
      <c r="AF659" s="83">
        <v>28</v>
      </c>
      <c r="AG659" s="83">
        <v>82</v>
      </c>
      <c r="AH659" s="83">
        <v>104</v>
      </c>
      <c r="AI659" s="83">
        <v>105</v>
      </c>
      <c r="AJ659" s="83">
        <v>112</v>
      </c>
      <c r="AK659" s="83">
        <v>107</v>
      </c>
      <c r="AL659" s="83">
        <v>111</v>
      </c>
      <c r="AM659" s="83">
        <v>109</v>
      </c>
      <c r="AN659" s="83">
        <v>93</v>
      </c>
      <c r="AO659" s="83">
        <v>74</v>
      </c>
      <c r="AP659" s="83">
        <v>0</v>
      </c>
      <c r="AQ659" s="73"/>
      <c r="AR659" s="73"/>
      <c r="AS659" s="73"/>
      <c r="AT659" s="73"/>
      <c r="AU659" s="73"/>
      <c r="AV659" s="73"/>
      <c r="AW659" s="73"/>
      <c r="AX659" s="73"/>
      <c r="AY659" s="73"/>
      <c r="AZ659" s="73"/>
      <c r="BA659" s="73"/>
      <c r="BB659" s="73"/>
      <c r="BC659" s="73"/>
    </row>
    <row r="660" spans="1:55" x14ac:dyDescent="0.25">
      <c r="A660" s="72"/>
      <c r="B660" s="74" t="s">
        <v>4</v>
      </c>
      <c r="C660" s="83">
        <v>0</v>
      </c>
      <c r="D660" s="83">
        <v>821.70560215174237</v>
      </c>
      <c r="E660" s="83">
        <v>10160.665281023556</v>
      </c>
      <c r="F660" s="83">
        <v>18059.634023031438</v>
      </c>
      <c r="G660" s="83">
        <v>18063.440764659576</v>
      </c>
      <c r="H660" s="83">
        <v>19214.456476893771</v>
      </c>
      <c r="I660" s="83">
        <v>21027.968083285741</v>
      </c>
      <c r="J660" s="83">
        <v>17894.682933471864</v>
      </c>
      <c r="K660" s="83">
        <v>13795.765157615999</v>
      </c>
      <c r="L660" s="83">
        <v>20958.574389999998</v>
      </c>
      <c r="M660" s="83">
        <v>22415.504000000001</v>
      </c>
      <c r="N660" s="83">
        <v>0</v>
      </c>
      <c r="O660" s="73"/>
      <c r="P660" s="74" t="s">
        <v>4</v>
      </c>
      <c r="Q660" s="83">
        <v>0</v>
      </c>
      <c r="R660" s="83">
        <v>0</v>
      </c>
      <c r="S660" s="83">
        <v>8487.4861669948441</v>
      </c>
      <c r="T660" s="83">
        <v>8497.0555872468267</v>
      </c>
      <c r="U660" s="83">
        <v>16896.339980193869</v>
      </c>
      <c r="V660" s="83">
        <v>16898.116770892047</v>
      </c>
      <c r="W660" s="83">
        <v>17106.162280139091</v>
      </c>
      <c r="X660" s="83">
        <v>19829.121946345294</v>
      </c>
      <c r="Y660" s="83">
        <v>20851.420802446002</v>
      </c>
      <c r="Z660" s="83">
        <v>20087.485314000001</v>
      </c>
      <c r="AA660" s="83">
        <v>19740.690000000002</v>
      </c>
      <c r="AB660" s="83">
        <v>19930</v>
      </c>
      <c r="AC660" s="73"/>
      <c r="AD660" s="74" t="s">
        <v>4</v>
      </c>
      <c r="AE660" s="83">
        <v>0</v>
      </c>
      <c r="AF660" s="83">
        <v>5</v>
      </c>
      <c r="AG660" s="83">
        <v>68</v>
      </c>
      <c r="AH660" s="83">
        <v>131</v>
      </c>
      <c r="AI660" s="83">
        <v>134</v>
      </c>
      <c r="AJ660" s="83">
        <v>137</v>
      </c>
      <c r="AK660" s="83">
        <v>152</v>
      </c>
      <c r="AL660" s="83">
        <v>138</v>
      </c>
      <c r="AM660" s="83">
        <v>104</v>
      </c>
      <c r="AN660" s="83">
        <v>168</v>
      </c>
      <c r="AO660" s="83">
        <v>181</v>
      </c>
      <c r="AP660" s="83">
        <v>0</v>
      </c>
      <c r="AQ660" s="73"/>
      <c r="AR660" s="73"/>
      <c r="AS660" s="73"/>
      <c r="AT660" s="73"/>
      <c r="AU660" s="73"/>
      <c r="AV660" s="73"/>
      <c r="AW660" s="73"/>
      <c r="AX660" s="73"/>
      <c r="AY660" s="73"/>
      <c r="AZ660" s="73"/>
      <c r="BA660" s="73"/>
      <c r="BB660" s="73"/>
      <c r="BC660" s="73"/>
    </row>
    <row r="661" spans="1:55" x14ac:dyDescent="0.25">
      <c r="A661" s="72"/>
      <c r="B661" s="74" t="s">
        <v>6</v>
      </c>
      <c r="C661" s="83">
        <v>3798.1237211864909</v>
      </c>
      <c r="D661" s="83">
        <v>6410.2416605229055</v>
      </c>
      <c r="E661" s="83">
        <v>12061.689837800632</v>
      </c>
      <c r="F661" s="83">
        <v>19380.344612471712</v>
      </c>
      <c r="G661" s="83">
        <v>18720.965651507333</v>
      </c>
      <c r="H661" s="83">
        <v>12293.345066189839</v>
      </c>
      <c r="I661" s="83">
        <v>8822.3479816558538</v>
      </c>
      <c r="J661" s="83">
        <v>7664.8218659735576</v>
      </c>
      <c r="K661" s="83">
        <v>7051.7940662909987</v>
      </c>
      <c r="L661" s="83">
        <v>9224.5550800000019</v>
      </c>
      <c r="M661" s="83">
        <v>10040.712</v>
      </c>
      <c r="N661" s="83">
        <v>0</v>
      </c>
      <c r="O661" s="73"/>
      <c r="P661" s="74" t="s">
        <v>6</v>
      </c>
      <c r="Q661" s="83">
        <v>2332.686199766596</v>
      </c>
      <c r="R661" s="83">
        <v>2260.9862768729231</v>
      </c>
      <c r="S661" s="83">
        <v>4715.7434184216481</v>
      </c>
      <c r="T661" s="83">
        <v>46390.514601456271</v>
      </c>
      <c r="U661" s="83">
        <v>31185.314612774859</v>
      </c>
      <c r="V661" s="83">
        <v>18621.417696742723</v>
      </c>
      <c r="W661" s="83">
        <v>11365.233143812751</v>
      </c>
      <c r="X661" s="83">
        <v>7568.3243282084059</v>
      </c>
      <c r="Y661" s="83">
        <v>8096.0752340519985</v>
      </c>
      <c r="Z661" s="83">
        <v>5837.5809699999991</v>
      </c>
      <c r="AA661" s="83">
        <v>15611.244000000006</v>
      </c>
      <c r="AB661" s="83">
        <v>8283</v>
      </c>
      <c r="AC661" s="73"/>
      <c r="AD661" s="74" t="s">
        <v>6</v>
      </c>
      <c r="AE661" s="83">
        <v>0</v>
      </c>
      <c r="AF661" s="83">
        <v>0</v>
      </c>
      <c r="AG661" s="83">
        <v>5</v>
      </c>
      <c r="AH661" s="83">
        <v>140</v>
      </c>
      <c r="AI661" s="83">
        <v>228</v>
      </c>
      <c r="AJ661" s="83">
        <v>154</v>
      </c>
      <c r="AK661" s="83">
        <v>105</v>
      </c>
      <c r="AL661" s="83">
        <v>98</v>
      </c>
      <c r="AM661" s="83">
        <v>88</v>
      </c>
      <c r="AN661" s="83">
        <v>126</v>
      </c>
      <c r="AO661" s="83">
        <v>131</v>
      </c>
      <c r="AP661" s="83">
        <v>0</v>
      </c>
      <c r="AQ661" s="73"/>
      <c r="AR661" s="73"/>
      <c r="AS661" s="73"/>
      <c r="AT661" s="73"/>
      <c r="AU661" s="73"/>
      <c r="AV661" s="73"/>
      <c r="AW661" s="73"/>
      <c r="AX661" s="73"/>
      <c r="AY661" s="73"/>
      <c r="AZ661" s="73"/>
      <c r="BA661" s="73"/>
      <c r="BB661" s="73"/>
      <c r="BC661" s="73"/>
    </row>
    <row r="662" spans="1:55" x14ac:dyDescent="0.25">
      <c r="A662" s="72"/>
      <c r="B662" s="74" t="s">
        <v>7</v>
      </c>
      <c r="C662" s="83">
        <v>67177.232797666788</v>
      </c>
      <c r="D662" s="83">
        <v>68187.125273660437</v>
      </c>
      <c r="E662" s="83">
        <v>66134.817428513896</v>
      </c>
      <c r="F662" s="83">
        <v>63786.012326080629</v>
      </c>
      <c r="G662" s="83">
        <v>62223.858174132241</v>
      </c>
      <c r="H662" s="83">
        <v>64926.583343618629</v>
      </c>
      <c r="I662" s="83">
        <v>74409.804997276922</v>
      </c>
      <c r="J662" s="83">
        <v>80600.129450536158</v>
      </c>
      <c r="K662" s="83">
        <v>86112.098111545987</v>
      </c>
      <c r="L662" s="83">
        <v>79527.008209999985</v>
      </c>
      <c r="M662" s="83">
        <v>72918.118000000002</v>
      </c>
      <c r="N662" s="83">
        <v>0</v>
      </c>
      <c r="O662" s="73"/>
      <c r="P662" s="74" t="s">
        <v>7</v>
      </c>
      <c r="Q662" s="83">
        <v>70916.663931530813</v>
      </c>
      <c r="R662" s="83">
        <v>69513.109801974977</v>
      </c>
      <c r="S662" s="83">
        <v>62264.244284902423</v>
      </c>
      <c r="T662" s="83">
        <v>59521.400262804855</v>
      </c>
      <c r="U662" s="83">
        <v>52982.464861206099</v>
      </c>
      <c r="V662" s="83">
        <v>61265.557274152867</v>
      </c>
      <c r="W662" s="83">
        <v>61839.902875564665</v>
      </c>
      <c r="X662" s="83">
        <v>69005.838081614362</v>
      </c>
      <c r="Y662" s="83">
        <v>72084.638241589986</v>
      </c>
      <c r="Z662" s="83">
        <v>70549.654083999994</v>
      </c>
      <c r="AA662" s="83">
        <v>72671.164000000004</v>
      </c>
      <c r="AB662" s="83">
        <v>75904</v>
      </c>
      <c r="AC662" s="73"/>
      <c r="AD662" s="74" t="s">
        <v>7</v>
      </c>
      <c r="AE662" s="83">
        <v>564</v>
      </c>
      <c r="AF662" s="83">
        <v>556</v>
      </c>
      <c r="AG662" s="83">
        <v>537</v>
      </c>
      <c r="AH662" s="83">
        <v>538</v>
      </c>
      <c r="AI662" s="83">
        <v>524</v>
      </c>
      <c r="AJ662" s="83">
        <v>559</v>
      </c>
      <c r="AK662" s="83">
        <v>629</v>
      </c>
      <c r="AL662" s="83">
        <v>700</v>
      </c>
      <c r="AM662" s="83">
        <v>741</v>
      </c>
      <c r="AN662" s="83">
        <v>757</v>
      </c>
      <c r="AO662" s="83">
        <v>690</v>
      </c>
      <c r="AP662" s="83">
        <v>0</v>
      </c>
      <c r="AQ662" s="73"/>
      <c r="AR662" s="73"/>
      <c r="AS662" s="73"/>
      <c r="AT662" s="73"/>
      <c r="AU662" s="73"/>
      <c r="AV662" s="73"/>
      <c r="AW662" s="73"/>
      <c r="AX662" s="73"/>
      <c r="AY662" s="73"/>
      <c r="AZ662" s="73"/>
      <c r="BA662" s="73"/>
      <c r="BB662" s="73"/>
      <c r="BC662" s="73"/>
    </row>
    <row r="663" spans="1:55" x14ac:dyDescent="0.25">
      <c r="A663" s="72"/>
      <c r="B663" s="79" t="s">
        <v>8</v>
      </c>
      <c r="C663" s="84">
        <v>28900.405199329311</v>
      </c>
      <c r="D663" s="84">
        <v>29656.438776607847</v>
      </c>
      <c r="E663" s="84">
        <v>34723.974098085258</v>
      </c>
      <c r="F663" s="84">
        <v>38406.115101412885</v>
      </c>
      <c r="G663" s="84">
        <v>41824.44893382275</v>
      </c>
      <c r="H663" s="84">
        <v>47915.963627668512</v>
      </c>
      <c r="I663" s="84">
        <v>57816.507438129491</v>
      </c>
      <c r="J663" s="84">
        <v>60801.30324279156</v>
      </c>
      <c r="K663" s="84">
        <v>65693.174105467988</v>
      </c>
      <c r="L663" s="84">
        <v>69893.661942000006</v>
      </c>
      <c r="M663" s="84">
        <v>72845.178</v>
      </c>
      <c r="N663" s="83">
        <v>0</v>
      </c>
      <c r="O663" s="73"/>
      <c r="P663" s="79" t="s">
        <v>8</v>
      </c>
      <c r="Q663" s="84">
        <v>23526.967428643788</v>
      </c>
      <c r="R663" s="84">
        <v>21430.681907245478</v>
      </c>
      <c r="S663" s="84">
        <v>30728.584981429743</v>
      </c>
      <c r="T663" s="84">
        <v>33425.933086401368</v>
      </c>
      <c r="U663" s="84">
        <v>38547.956011910574</v>
      </c>
      <c r="V663" s="84">
        <v>38609.092089051061</v>
      </c>
      <c r="W663" s="84">
        <v>48831.7989829906</v>
      </c>
      <c r="X663" s="84">
        <v>56624.979573467361</v>
      </c>
      <c r="Y663" s="84">
        <v>67124.164781205996</v>
      </c>
      <c r="Z663" s="84">
        <v>64845.839864000001</v>
      </c>
      <c r="AA663" s="84">
        <v>71238.414000000004</v>
      </c>
      <c r="AB663" s="84">
        <v>75627</v>
      </c>
      <c r="AC663" s="73"/>
      <c r="AD663" s="79" t="s">
        <v>8</v>
      </c>
      <c r="AE663" s="84">
        <v>339</v>
      </c>
      <c r="AF663" s="84">
        <v>351</v>
      </c>
      <c r="AG663" s="84">
        <v>392</v>
      </c>
      <c r="AH663" s="84">
        <v>414</v>
      </c>
      <c r="AI663" s="84">
        <v>446</v>
      </c>
      <c r="AJ663" s="84">
        <v>499</v>
      </c>
      <c r="AK663" s="84">
        <v>549</v>
      </c>
      <c r="AL663" s="84">
        <v>569</v>
      </c>
      <c r="AM663" s="84">
        <v>603</v>
      </c>
      <c r="AN663" s="84">
        <v>628</v>
      </c>
      <c r="AO663" s="84">
        <v>651</v>
      </c>
      <c r="AP663" s="84">
        <v>0</v>
      </c>
      <c r="AQ663" s="73"/>
      <c r="AR663" s="73"/>
      <c r="AS663" s="73"/>
      <c r="AT663" s="73"/>
      <c r="AU663" s="73"/>
      <c r="AV663" s="73"/>
      <c r="AW663" s="73"/>
      <c r="AX663" s="73"/>
      <c r="AY663" s="73"/>
      <c r="AZ663" s="73"/>
      <c r="BA663" s="73"/>
      <c r="BB663" s="73"/>
      <c r="BC663" s="73"/>
    </row>
    <row r="664" spans="1:55" x14ac:dyDescent="0.25">
      <c r="A664" s="72"/>
      <c r="B664" s="79" t="s">
        <v>5</v>
      </c>
      <c r="C664" s="84">
        <v>16042.84910831967</v>
      </c>
      <c r="D664" s="84">
        <v>18934.525905995837</v>
      </c>
      <c r="E664" s="84">
        <v>21690.472327793013</v>
      </c>
      <c r="F664" s="84">
        <v>27003.808300241461</v>
      </c>
      <c r="G664" s="84">
        <v>30604.709065072853</v>
      </c>
      <c r="H664" s="84">
        <v>23740.15634424251</v>
      </c>
      <c r="I664" s="84">
        <v>30226.832289716</v>
      </c>
      <c r="J664" s="84">
        <v>25346.312564847991</v>
      </c>
      <c r="K664" s="84">
        <v>28206.072957009987</v>
      </c>
      <c r="L664" s="84">
        <v>33094.964083999992</v>
      </c>
      <c r="M664" s="82">
        <v>26562.664000000004</v>
      </c>
      <c r="N664" s="82">
        <v>0</v>
      </c>
      <c r="O664" s="73"/>
      <c r="P664" s="79" t="s">
        <v>5</v>
      </c>
      <c r="Q664" s="84">
        <v>21120.571348423196</v>
      </c>
      <c r="R664" s="84">
        <v>19530.009464178798</v>
      </c>
      <c r="S664" s="84">
        <v>20702.655226646799</v>
      </c>
      <c r="T664" s="84">
        <v>19865.033275578113</v>
      </c>
      <c r="U664" s="84">
        <v>26491.821399509216</v>
      </c>
      <c r="V664" s="84">
        <v>27940.266293076937</v>
      </c>
      <c r="W664" s="84">
        <v>24620.479405002003</v>
      </c>
      <c r="X664" s="84">
        <v>37807.959709263509</v>
      </c>
      <c r="Y664" s="84">
        <v>35333.443631849979</v>
      </c>
      <c r="Z664" s="84">
        <v>34719.427495999989</v>
      </c>
      <c r="AA664" s="84">
        <v>32406.2</v>
      </c>
      <c r="AB664" s="84">
        <v>30600</v>
      </c>
      <c r="AC664" s="73"/>
      <c r="AD664" s="79" t="s">
        <v>5</v>
      </c>
      <c r="AE664" s="84">
        <v>4238</v>
      </c>
      <c r="AF664" s="84">
        <v>4198</v>
      </c>
      <c r="AG664" s="84">
        <v>4198</v>
      </c>
      <c r="AH664" s="84">
        <v>4260</v>
      </c>
      <c r="AI664" s="84">
        <v>4293</v>
      </c>
      <c r="AJ664" s="84">
        <v>4247</v>
      </c>
      <c r="AK664" s="84">
        <v>4290</v>
      </c>
      <c r="AL664" s="84">
        <v>4611</v>
      </c>
      <c r="AM664" s="84">
        <v>4561</v>
      </c>
      <c r="AN664" s="84">
        <v>4611</v>
      </c>
      <c r="AO664" s="84">
        <v>4601</v>
      </c>
      <c r="AP664" s="84">
        <v>0</v>
      </c>
      <c r="AQ664" s="73"/>
      <c r="AR664" s="73"/>
      <c r="AS664" s="73"/>
      <c r="AT664" s="73"/>
      <c r="AU664" s="73"/>
      <c r="AV664" s="73"/>
      <c r="AW664" s="73"/>
      <c r="AX664" s="73"/>
      <c r="AY664" s="73"/>
      <c r="AZ664" s="73"/>
      <c r="BA664" s="73"/>
      <c r="BB664" s="73"/>
      <c r="BC664" s="73"/>
    </row>
    <row r="665" spans="1:55" x14ac:dyDescent="0.25">
      <c r="A665" s="72"/>
      <c r="B665" s="74" t="s">
        <v>157</v>
      </c>
      <c r="C665" s="83">
        <v>44059.486606857594</v>
      </c>
      <c r="D665" s="83">
        <v>46328.003745226953</v>
      </c>
      <c r="E665" s="83">
        <v>44505.322967610278</v>
      </c>
      <c r="F665" s="83">
        <v>50092.897418077657</v>
      </c>
      <c r="G665" s="83">
        <v>57094.645764082328</v>
      </c>
      <c r="H665" s="83">
        <v>55910.765935730218</v>
      </c>
      <c r="I665" s="83">
        <v>54516.530814586731</v>
      </c>
      <c r="J665" s="83">
        <v>50765.55931521616</v>
      </c>
      <c r="K665" s="83">
        <v>50028.404934975995</v>
      </c>
      <c r="L665" s="83">
        <v>53259.499046000004</v>
      </c>
      <c r="M665" s="83">
        <v>51935.364000000001</v>
      </c>
      <c r="N665" s="83">
        <v>0</v>
      </c>
      <c r="O665" s="73"/>
      <c r="P665" s="74" t="s">
        <v>157</v>
      </c>
      <c r="Q665" s="83">
        <v>43780.415242829709</v>
      </c>
      <c r="R665" s="83">
        <v>42326.847899363398</v>
      </c>
      <c r="S665" s="83">
        <v>44679.371569709707</v>
      </c>
      <c r="T665" s="83">
        <v>48664.518247456981</v>
      </c>
      <c r="U665" s="83">
        <v>57142.941214388244</v>
      </c>
      <c r="V665" s="83">
        <v>54854.92434283386</v>
      </c>
      <c r="W665" s="83">
        <v>53560.662111545724</v>
      </c>
      <c r="X665" s="83">
        <v>51115.643405712981</v>
      </c>
      <c r="Y665" s="83">
        <v>50552.476308125995</v>
      </c>
      <c r="Z665" s="83">
        <v>53149.275243999997</v>
      </c>
      <c r="AA665" s="83">
        <v>52892.962</v>
      </c>
      <c r="AB665" s="83">
        <v>52043</v>
      </c>
      <c r="AC665" s="73"/>
      <c r="AD665" s="74" t="s">
        <v>117</v>
      </c>
      <c r="AE665" s="83">
        <v>29423.834999999999</v>
      </c>
      <c r="AF665" s="83">
        <v>29655.255000000001</v>
      </c>
      <c r="AG665" s="83">
        <v>29857.664000000001</v>
      </c>
      <c r="AH665" s="83">
        <v>30250.248</v>
      </c>
      <c r="AI665" s="83">
        <v>30566.49</v>
      </c>
      <c r="AJ665" s="83">
        <v>30947.15</v>
      </c>
      <c r="AK665" s="83">
        <v>31159.778000000002</v>
      </c>
      <c r="AL665" s="83">
        <v>31323.995999999999</v>
      </c>
      <c r="AM665" s="83">
        <v>31535.136000000002</v>
      </c>
      <c r="AN665" s="83">
        <v>32806.312000000005</v>
      </c>
      <c r="AO665" s="83">
        <v>33524.421000000002</v>
      </c>
      <c r="AP665" s="83">
        <v>0</v>
      </c>
      <c r="AQ665" s="73"/>
      <c r="AR665" s="73"/>
      <c r="AS665" s="73"/>
      <c r="AT665" s="73"/>
      <c r="AU665" s="73"/>
      <c r="AV665" s="73"/>
      <c r="AW665" s="73"/>
      <c r="AX665" s="73"/>
      <c r="AY665" s="73"/>
      <c r="AZ665" s="73"/>
      <c r="BA665" s="73"/>
      <c r="BB665" s="73"/>
      <c r="BC665" s="73"/>
    </row>
    <row r="666" spans="1:55" x14ac:dyDescent="0.25">
      <c r="A666" s="72"/>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row>
    <row r="667" spans="1:55" x14ac:dyDescent="0.25">
      <c r="A667" s="72"/>
      <c r="B667" s="75" t="s">
        <v>113</v>
      </c>
      <c r="C667" s="75"/>
      <c r="D667" s="75"/>
      <c r="E667" s="75"/>
      <c r="F667" s="75"/>
      <c r="G667" s="75"/>
      <c r="H667" s="75"/>
      <c r="I667" s="75"/>
      <c r="J667" s="75"/>
      <c r="K667" s="75"/>
      <c r="L667" s="75"/>
      <c r="M667" s="75"/>
      <c r="N667" s="75"/>
      <c r="O667" s="73"/>
      <c r="P667" s="75" t="s">
        <v>114</v>
      </c>
      <c r="Q667" s="75"/>
      <c r="R667" s="75"/>
      <c r="S667" s="75"/>
      <c r="T667" s="75"/>
      <c r="U667" s="75"/>
      <c r="V667" s="75"/>
      <c r="W667" s="75"/>
      <c r="X667" s="75"/>
      <c r="Y667" s="75"/>
      <c r="Z667" s="75"/>
      <c r="AA667" s="75"/>
      <c r="AB667" s="75"/>
      <c r="AC667" s="73"/>
      <c r="AD667" s="75" t="s">
        <v>145</v>
      </c>
      <c r="AE667" s="75"/>
      <c r="AF667" s="75"/>
      <c r="AG667" s="75"/>
      <c r="AH667" s="75"/>
      <c r="AI667" s="75"/>
      <c r="AJ667" s="75"/>
      <c r="AK667" s="75"/>
      <c r="AL667" s="75"/>
      <c r="AM667" s="75"/>
      <c r="AN667" s="75"/>
      <c r="AO667" s="75"/>
      <c r="AP667" s="75"/>
      <c r="AQ667" s="73"/>
      <c r="AR667" s="73"/>
      <c r="AS667" s="73"/>
      <c r="AT667" s="73"/>
      <c r="AU667" s="73"/>
      <c r="AV667" s="73"/>
      <c r="AW667" s="73"/>
      <c r="AX667" s="73"/>
      <c r="AY667" s="73"/>
      <c r="AZ667" s="73"/>
      <c r="BA667" s="73"/>
      <c r="BB667" s="73"/>
      <c r="BC667" s="73"/>
    </row>
    <row r="668" spans="1:55" x14ac:dyDescent="0.25">
      <c r="A668" s="72"/>
      <c r="B668" s="77" t="s">
        <v>47</v>
      </c>
      <c r="C668" s="77">
        <v>2013</v>
      </c>
      <c r="D668" s="77">
        <v>2014</v>
      </c>
      <c r="E668" s="77">
        <v>2015</v>
      </c>
      <c r="F668" s="77">
        <v>2016</v>
      </c>
      <c r="G668" s="77">
        <v>2017</v>
      </c>
      <c r="H668" s="77">
        <v>2018</v>
      </c>
      <c r="I668" s="77">
        <v>2019</v>
      </c>
      <c r="J668" s="77">
        <v>2020</v>
      </c>
      <c r="K668" s="77">
        <v>2021</v>
      </c>
      <c r="L668" s="77">
        <v>2022</v>
      </c>
      <c r="M668" s="77">
        <v>2023</v>
      </c>
      <c r="N668" s="77">
        <v>2024</v>
      </c>
      <c r="O668" s="73"/>
      <c r="P668" s="77" t="s">
        <v>47</v>
      </c>
      <c r="Q668" s="77">
        <v>2013</v>
      </c>
      <c r="R668" s="77">
        <v>2014</v>
      </c>
      <c r="S668" s="77">
        <v>2015</v>
      </c>
      <c r="T668" s="77">
        <v>2016</v>
      </c>
      <c r="U668" s="77">
        <v>2017</v>
      </c>
      <c r="V668" s="77">
        <v>2018</v>
      </c>
      <c r="W668" s="77">
        <v>2019</v>
      </c>
      <c r="X668" s="77">
        <v>2020</v>
      </c>
      <c r="Y668" s="77">
        <v>2021</v>
      </c>
      <c r="Z668" s="77">
        <v>2022</v>
      </c>
      <c r="AA668" s="77">
        <v>2023</v>
      </c>
      <c r="AB668" s="77">
        <v>2024</v>
      </c>
      <c r="AC668" s="73"/>
      <c r="AD668" s="77" t="s">
        <v>47</v>
      </c>
      <c r="AE668" s="77">
        <v>2013</v>
      </c>
      <c r="AF668" s="77">
        <v>2014</v>
      </c>
      <c r="AG668" s="77">
        <v>2015</v>
      </c>
      <c r="AH668" s="77">
        <v>2016</v>
      </c>
      <c r="AI668" s="77">
        <v>2017</v>
      </c>
      <c r="AJ668" s="77">
        <v>2018</v>
      </c>
      <c r="AK668" s="77">
        <v>2019</v>
      </c>
      <c r="AL668" s="77">
        <v>2020</v>
      </c>
      <c r="AM668" s="77">
        <v>2021</v>
      </c>
      <c r="AN668" s="77">
        <v>2022</v>
      </c>
      <c r="AO668" s="77">
        <v>2023</v>
      </c>
      <c r="AP668" s="77">
        <v>2024</v>
      </c>
      <c r="AQ668" s="73"/>
      <c r="AR668" s="73"/>
      <c r="AS668" s="73"/>
      <c r="AT668" s="73"/>
      <c r="AU668" s="73"/>
      <c r="AV668" s="73"/>
      <c r="AW668" s="73"/>
      <c r="AX668" s="73"/>
      <c r="AY668" s="73"/>
      <c r="AZ668" s="73"/>
      <c r="BA668" s="73"/>
      <c r="BB668" s="73"/>
      <c r="BC668" s="73"/>
    </row>
    <row r="669" spans="1:55" x14ac:dyDescent="0.25">
      <c r="A669" s="72"/>
      <c r="B669" s="79" t="s">
        <v>9</v>
      </c>
      <c r="C669" s="80">
        <v>946233.38301315415</v>
      </c>
      <c r="D669" s="80">
        <v>926601.41935883753</v>
      </c>
      <c r="E669" s="80">
        <v>951938.74665189732</v>
      </c>
      <c r="F669" s="80">
        <v>1023096.3862144621</v>
      </c>
      <c r="G669" s="80">
        <v>1008742.3587882577</v>
      </c>
      <c r="H669" s="80">
        <v>1030088.5931630216</v>
      </c>
      <c r="I669" s="80">
        <v>1044578.1208943839</v>
      </c>
      <c r="J669" s="80">
        <v>1112255.3056977331</v>
      </c>
      <c r="K669" s="80">
        <v>1314069.8007341581</v>
      </c>
      <c r="L669" s="80">
        <v>1314047.502352</v>
      </c>
      <c r="M669" s="80">
        <v>1333035.81</v>
      </c>
      <c r="N669" s="80">
        <v>0</v>
      </c>
      <c r="O669" s="73"/>
      <c r="P669" s="79" t="s">
        <v>9</v>
      </c>
      <c r="Q669" s="80">
        <v>926643.57441127324</v>
      </c>
      <c r="R669" s="80">
        <v>943980.90011807589</v>
      </c>
      <c r="S669" s="80">
        <v>939123.65762039344</v>
      </c>
      <c r="T669" s="80">
        <v>1054190.0401853393</v>
      </c>
      <c r="U669" s="80">
        <v>1085797.1607824278</v>
      </c>
      <c r="V669" s="80">
        <v>1041055.1593112659</v>
      </c>
      <c r="W669" s="80">
        <v>1029184.7472711287</v>
      </c>
      <c r="X669" s="80">
        <v>1087362.3071475029</v>
      </c>
      <c r="Y669" s="80">
        <v>1334036.3683970957</v>
      </c>
      <c r="Z669" s="80">
        <v>1342620.0801520001</v>
      </c>
      <c r="AA669" s="80">
        <v>1295691.5720000002</v>
      </c>
      <c r="AB669" s="80">
        <v>1343456</v>
      </c>
      <c r="AC669" s="73"/>
      <c r="AD669" s="79" t="s">
        <v>9</v>
      </c>
      <c r="AE669" s="80">
        <v>8332</v>
      </c>
      <c r="AF669" s="80">
        <v>8208</v>
      </c>
      <c r="AG669" s="80">
        <v>8219</v>
      </c>
      <c r="AH669" s="80">
        <v>8146</v>
      </c>
      <c r="AI669" s="80">
        <v>7993</v>
      </c>
      <c r="AJ669" s="80">
        <v>7765</v>
      </c>
      <c r="AK669" s="80">
        <v>7850</v>
      </c>
      <c r="AL669" s="80">
        <v>8464</v>
      </c>
      <c r="AM669" s="80">
        <v>8371</v>
      </c>
      <c r="AN669" s="80">
        <v>8540</v>
      </c>
      <c r="AO669" s="80">
        <v>8774</v>
      </c>
      <c r="AP669" s="80">
        <v>0</v>
      </c>
      <c r="AQ669" s="73"/>
      <c r="AR669" s="73"/>
      <c r="AS669" s="73"/>
      <c r="AT669" s="73"/>
      <c r="AU669" s="73"/>
      <c r="AV669" s="73"/>
      <c r="AW669" s="73"/>
      <c r="AX669" s="73"/>
      <c r="AY669" s="73"/>
      <c r="AZ669" s="73"/>
      <c r="BA669" s="73"/>
      <c r="BB669" s="73"/>
      <c r="BC669" s="73"/>
    </row>
    <row r="670" spans="1:55" x14ac:dyDescent="0.25">
      <c r="A670" s="72"/>
      <c r="B670" s="74" t="s">
        <v>10</v>
      </c>
      <c r="C670" s="83">
        <v>624087.85452401952</v>
      </c>
      <c r="D670" s="83">
        <v>611973.94805035496</v>
      </c>
      <c r="E670" s="83">
        <v>651564.45202558558</v>
      </c>
      <c r="F670" s="83">
        <v>711656.79296753928</v>
      </c>
      <c r="G670" s="83">
        <v>684023.30469901487</v>
      </c>
      <c r="H670" s="83">
        <v>655918.10059988825</v>
      </c>
      <c r="I670" s="83">
        <v>674655.9037722653</v>
      </c>
      <c r="J670" s="83">
        <v>713601.5359020544</v>
      </c>
      <c r="K670" s="83">
        <v>890946.7104425421</v>
      </c>
      <c r="L670" s="83">
        <v>868719.79932400002</v>
      </c>
      <c r="M670" s="83">
        <v>915197.978</v>
      </c>
      <c r="N670" s="83">
        <v>0</v>
      </c>
      <c r="O670" s="73"/>
      <c r="P670" s="74" t="s">
        <v>10</v>
      </c>
      <c r="Q670" s="83">
        <v>633147.09917767858</v>
      </c>
      <c r="R670" s="83">
        <v>639835.66726155416</v>
      </c>
      <c r="S670" s="83">
        <v>615628.16247210756</v>
      </c>
      <c r="T670" s="83">
        <v>739346.34330154199</v>
      </c>
      <c r="U670" s="83">
        <v>739943.31087663223</v>
      </c>
      <c r="V670" s="83">
        <v>678669.74269509863</v>
      </c>
      <c r="W670" s="83">
        <v>681375.45494559221</v>
      </c>
      <c r="X670" s="83">
        <v>703188.77833855944</v>
      </c>
      <c r="Y670" s="83">
        <v>931321.16903001792</v>
      </c>
      <c r="Z670" s="83">
        <v>935603.17432400014</v>
      </c>
      <c r="AA670" s="83">
        <v>919774.44200000004</v>
      </c>
      <c r="AB670" s="83">
        <v>951965</v>
      </c>
      <c r="AC670" s="73"/>
      <c r="AD670" s="74" t="s">
        <v>10</v>
      </c>
      <c r="AE670" s="83">
        <v>8332</v>
      </c>
      <c r="AF670" s="83">
        <v>8208</v>
      </c>
      <c r="AG670" s="83">
        <v>8219</v>
      </c>
      <c r="AH670" s="83">
        <v>8146</v>
      </c>
      <c r="AI670" s="83">
        <v>7993</v>
      </c>
      <c r="AJ670" s="83">
        <v>7765</v>
      </c>
      <c r="AK670" s="83">
        <v>7850</v>
      </c>
      <c r="AL670" s="83">
        <v>8464</v>
      </c>
      <c r="AM670" s="83">
        <v>8371</v>
      </c>
      <c r="AN670" s="83">
        <v>8540</v>
      </c>
      <c r="AO670" s="83">
        <v>8774</v>
      </c>
      <c r="AP670" s="83">
        <v>0</v>
      </c>
      <c r="AQ670" s="73"/>
      <c r="AR670" s="73"/>
      <c r="AS670" s="73"/>
      <c r="AT670" s="73"/>
      <c r="AU670" s="73"/>
      <c r="AV670" s="73"/>
      <c r="AW670" s="73"/>
      <c r="AX670" s="73"/>
      <c r="AY670" s="73"/>
      <c r="AZ670" s="73"/>
      <c r="BA670" s="73"/>
      <c r="BB670" s="73"/>
      <c r="BC670" s="73"/>
    </row>
    <row r="671" spans="1:55" x14ac:dyDescent="0.25">
      <c r="A671" s="72"/>
      <c r="B671" s="79" t="s">
        <v>11</v>
      </c>
      <c r="C671" s="84">
        <v>322145.52848913462</v>
      </c>
      <c r="D671" s="84">
        <v>314627.47130848258</v>
      </c>
      <c r="E671" s="84">
        <v>300374.29462631175</v>
      </c>
      <c r="F671" s="84">
        <v>311439.59324692283</v>
      </c>
      <c r="G671" s="84">
        <v>324719.05408924283</v>
      </c>
      <c r="H671" s="84">
        <v>374170.49256313342</v>
      </c>
      <c r="I671" s="84">
        <v>369922.21712211851</v>
      </c>
      <c r="J671" s="84">
        <v>398653.76979567861</v>
      </c>
      <c r="K671" s="84">
        <v>423123.09029161592</v>
      </c>
      <c r="L671" s="84">
        <v>445327.70302800002</v>
      </c>
      <c r="M671" s="84">
        <v>417837.83199999994</v>
      </c>
      <c r="N671" s="84">
        <v>0</v>
      </c>
      <c r="O671" s="73"/>
      <c r="P671" s="79" t="s">
        <v>11</v>
      </c>
      <c r="Q671" s="84">
        <v>293496.4752335946</v>
      </c>
      <c r="R671" s="84">
        <v>304145.23285652173</v>
      </c>
      <c r="S671" s="84">
        <v>323495.49514828593</v>
      </c>
      <c r="T671" s="84">
        <v>314843.69688379718</v>
      </c>
      <c r="U671" s="84">
        <v>345853.84990579548</v>
      </c>
      <c r="V671" s="84">
        <v>362385.41661616729</v>
      </c>
      <c r="W671" s="84">
        <v>347809.29232553643</v>
      </c>
      <c r="X671" s="84">
        <v>384173.52880894335</v>
      </c>
      <c r="Y671" s="84">
        <v>402715.1993670779</v>
      </c>
      <c r="Z671" s="84">
        <v>407016.90582799999</v>
      </c>
      <c r="AA671" s="84">
        <v>375917.13</v>
      </c>
      <c r="AB671" s="84">
        <v>391491</v>
      </c>
      <c r="AC671" s="73"/>
      <c r="AD671" s="79" t="s">
        <v>11</v>
      </c>
      <c r="AE671" s="84">
        <v>8332</v>
      </c>
      <c r="AF671" s="84">
        <v>8208</v>
      </c>
      <c r="AG671" s="84">
        <v>8219</v>
      </c>
      <c r="AH671" s="84">
        <v>8146</v>
      </c>
      <c r="AI671" s="84">
        <v>7993</v>
      </c>
      <c r="AJ671" s="84">
        <v>7765</v>
      </c>
      <c r="AK671" s="84">
        <v>7850</v>
      </c>
      <c r="AL671" s="84">
        <v>8464</v>
      </c>
      <c r="AM671" s="84">
        <v>8371</v>
      </c>
      <c r="AN671" s="84">
        <v>8540</v>
      </c>
      <c r="AO671" s="84">
        <v>8774</v>
      </c>
      <c r="AP671" s="84">
        <v>0</v>
      </c>
      <c r="AQ671" s="73"/>
      <c r="AR671" s="73"/>
      <c r="AS671" s="73"/>
      <c r="AT671" s="73"/>
      <c r="AU671" s="73"/>
      <c r="AV671" s="73"/>
      <c r="AW671" s="73"/>
      <c r="AX671" s="73"/>
      <c r="AY671" s="73"/>
      <c r="AZ671" s="73"/>
      <c r="BA671" s="73"/>
      <c r="BB671" s="73"/>
      <c r="BC671" s="73"/>
    </row>
    <row r="672" spans="1:55" x14ac:dyDescent="0.25">
      <c r="A672" s="72"/>
      <c r="B672" s="74" t="s">
        <v>0</v>
      </c>
      <c r="C672" s="83">
        <v>147300.31085554574</v>
      </c>
      <c r="D672" s="83">
        <v>127623.85106535004</v>
      </c>
      <c r="E672" s="83">
        <v>125765.02477472047</v>
      </c>
      <c r="F672" s="83">
        <v>128935.46658485707</v>
      </c>
      <c r="G672" s="83">
        <v>112786.36759366865</v>
      </c>
      <c r="H672" s="83">
        <v>100274.36912923712</v>
      </c>
      <c r="I672" s="83">
        <v>84270.916994139407</v>
      </c>
      <c r="J672" s="83">
        <v>78551.239869615674</v>
      </c>
      <c r="K672" s="83">
        <v>65598.289604224003</v>
      </c>
      <c r="L672" s="83">
        <v>55781.804883999997</v>
      </c>
      <c r="M672" s="83">
        <v>50513.034</v>
      </c>
      <c r="N672" s="83">
        <v>0</v>
      </c>
      <c r="O672" s="73"/>
      <c r="P672" s="74" t="s">
        <v>0</v>
      </c>
      <c r="Q672" s="83">
        <v>136246.26909757991</v>
      </c>
      <c r="R672" s="83">
        <v>122265.42466381454</v>
      </c>
      <c r="S672" s="83">
        <v>102499.04746099999</v>
      </c>
      <c r="T672" s="83">
        <v>107228.06424290445</v>
      </c>
      <c r="U672" s="83">
        <v>109163.03088291317</v>
      </c>
      <c r="V672" s="83">
        <v>90986.102728820479</v>
      </c>
      <c r="W672" s="83">
        <v>82786.690722108877</v>
      </c>
      <c r="X672" s="83">
        <v>83272.886833752244</v>
      </c>
      <c r="Y672" s="83">
        <v>84355.631530377999</v>
      </c>
      <c r="Z672" s="83">
        <v>70607.441319999998</v>
      </c>
      <c r="AA672" s="83">
        <v>58637.508000000002</v>
      </c>
      <c r="AB672" s="83">
        <v>51958</v>
      </c>
      <c r="AC672" s="73"/>
      <c r="AD672" s="74" t="s">
        <v>0</v>
      </c>
      <c r="AE672" s="83">
        <v>1432</v>
      </c>
      <c r="AF672" s="83">
        <v>1405</v>
      </c>
      <c r="AG672" s="83">
        <v>1422</v>
      </c>
      <c r="AH672" s="83">
        <v>1194</v>
      </c>
      <c r="AI672" s="83">
        <v>980</v>
      </c>
      <c r="AJ672" s="83">
        <v>884</v>
      </c>
      <c r="AK672" s="83">
        <v>775</v>
      </c>
      <c r="AL672" s="83">
        <v>755</v>
      </c>
      <c r="AM672" s="83">
        <v>655</v>
      </c>
      <c r="AN672" s="83">
        <v>596</v>
      </c>
      <c r="AO672" s="83">
        <v>561</v>
      </c>
      <c r="AP672" s="83">
        <v>0</v>
      </c>
      <c r="AQ672" s="73"/>
      <c r="AR672" s="73"/>
      <c r="AS672" s="73"/>
      <c r="AT672" s="73"/>
      <c r="AU672" s="73"/>
      <c r="AV672" s="73"/>
      <c r="AW672" s="73"/>
      <c r="AX672" s="73"/>
      <c r="AY672" s="73"/>
      <c r="AZ672" s="73"/>
      <c r="BA672" s="73"/>
      <c r="BB672" s="73"/>
      <c r="BC672" s="73"/>
    </row>
    <row r="673" spans="1:55" x14ac:dyDescent="0.25">
      <c r="A673" s="72"/>
      <c r="B673" s="74" t="s">
        <v>158</v>
      </c>
      <c r="C673" s="83">
        <v>199015.42578470058</v>
      </c>
      <c r="D673" s="83">
        <v>195936.9226542697</v>
      </c>
      <c r="E673" s="83">
        <v>179205.55263857226</v>
      </c>
      <c r="F673" s="83">
        <v>157721.86808366052</v>
      </c>
      <c r="G673" s="83">
        <v>157977.95176406304</v>
      </c>
      <c r="H673" s="83">
        <v>147145.71238798666</v>
      </c>
      <c r="I673" s="83">
        <v>142123.72686207938</v>
      </c>
      <c r="J673" s="83">
        <v>188917.49352752214</v>
      </c>
      <c r="K673" s="83">
        <v>167120.29270268796</v>
      </c>
      <c r="L673" s="83">
        <v>116310.72419199999</v>
      </c>
      <c r="M673" s="83">
        <v>116989.508</v>
      </c>
      <c r="N673" s="83">
        <v>0</v>
      </c>
      <c r="O673" s="73"/>
      <c r="P673" s="74" t="s">
        <v>158</v>
      </c>
      <c r="Q673" s="83">
        <v>229528.06254581071</v>
      </c>
      <c r="R673" s="83">
        <v>194685.48155997435</v>
      </c>
      <c r="S673" s="83">
        <v>175830.47030555303</v>
      </c>
      <c r="T673" s="83">
        <v>154518.21765812559</v>
      </c>
      <c r="U673" s="83">
        <v>150933.88364627445</v>
      </c>
      <c r="V673" s="83">
        <v>143083.97815452077</v>
      </c>
      <c r="W673" s="83">
        <v>136732.67311227281</v>
      </c>
      <c r="X673" s="83">
        <v>133314.71461572978</v>
      </c>
      <c r="Y673" s="83">
        <v>151993.93791134801</v>
      </c>
      <c r="Z673" s="83">
        <v>136348.98334199999</v>
      </c>
      <c r="AA673" s="83">
        <v>121503.452</v>
      </c>
      <c r="AB673" s="83">
        <v>117790</v>
      </c>
      <c r="AC673" s="73"/>
      <c r="AD673" s="74" t="s">
        <v>158</v>
      </c>
      <c r="AE673" s="83">
        <v>1381</v>
      </c>
      <c r="AF673" s="83">
        <v>1264</v>
      </c>
      <c r="AG673" s="83">
        <v>1160</v>
      </c>
      <c r="AH673" s="83">
        <v>1020</v>
      </c>
      <c r="AI673" s="83">
        <v>1007</v>
      </c>
      <c r="AJ673" s="83">
        <v>934</v>
      </c>
      <c r="AK673" s="83">
        <v>919</v>
      </c>
      <c r="AL673" s="83">
        <v>1281</v>
      </c>
      <c r="AM673" s="83">
        <v>1060</v>
      </c>
      <c r="AN673" s="83">
        <v>708</v>
      </c>
      <c r="AO673" s="83">
        <v>765</v>
      </c>
      <c r="AP673" s="83">
        <v>0</v>
      </c>
      <c r="AQ673" s="73"/>
      <c r="AR673" s="73"/>
      <c r="AS673" s="73"/>
      <c r="AT673" s="73"/>
      <c r="AU673" s="73"/>
      <c r="AV673" s="73"/>
      <c r="AW673" s="73"/>
      <c r="AX673" s="73"/>
      <c r="AY673" s="73"/>
      <c r="AZ673" s="73"/>
      <c r="BA673" s="73"/>
      <c r="BB673" s="73"/>
      <c r="BC673" s="73"/>
    </row>
    <row r="674" spans="1:55" x14ac:dyDescent="0.25">
      <c r="A674" s="72"/>
      <c r="B674" s="74" t="s">
        <v>159</v>
      </c>
      <c r="C674" s="83">
        <v>9351.9567256146911</v>
      </c>
      <c r="D674" s="83">
        <v>22999.919926374245</v>
      </c>
      <c r="E674" s="83">
        <v>23931.378507900637</v>
      </c>
      <c r="F674" s="83">
        <v>36235.218825795608</v>
      </c>
      <c r="G674" s="83">
        <v>29532.078893156759</v>
      </c>
      <c r="H674" s="83">
        <v>28025.733646686946</v>
      </c>
      <c r="I674" s="83">
        <v>25221.327495250865</v>
      </c>
      <c r="J674" s="83">
        <v>21284.439463570838</v>
      </c>
      <c r="K674" s="83">
        <v>17834.976309409998</v>
      </c>
      <c r="L674" s="83">
        <v>16647.004504</v>
      </c>
      <c r="M674" s="83">
        <v>15854.03</v>
      </c>
      <c r="N674" s="83">
        <v>0</v>
      </c>
      <c r="O674" s="73"/>
      <c r="P674" s="74" t="s">
        <v>159</v>
      </c>
      <c r="Q674" s="83">
        <v>22910.257257375022</v>
      </c>
      <c r="R674" s="83">
        <v>23598.550599735168</v>
      </c>
      <c r="S674" s="83">
        <v>24419.444867634054</v>
      </c>
      <c r="T674" s="83">
        <v>39612.915452792731</v>
      </c>
      <c r="U674" s="83">
        <v>39549.262049289544</v>
      </c>
      <c r="V674" s="83">
        <v>39654.526432766354</v>
      </c>
      <c r="W674" s="83">
        <v>29232.888912259623</v>
      </c>
      <c r="X674" s="83">
        <v>19383.662382475944</v>
      </c>
      <c r="Y674" s="83">
        <v>18074.394178827995</v>
      </c>
      <c r="Z674" s="83">
        <v>13965.248699999998</v>
      </c>
      <c r="AA674" s="83">
        <v>11820.448</v>
      </c>
      <c r="AB674" s="83">
        <v>11371</v>
      </c>
      <c r="AC674" s="73"/>
      <c r="AD674" s="74" t="s">
        <v>159</v>
      </c>
      <c r="AE674" s="83">
        <v>0</v>
      </c>
      <c r="AF674" s="83">
        <v>0</v>
      </c>
      <c r="AG674" s="83">
        <v>0</v>
      </c>
      <c r="AH674" s="83">
        <v>0</v>
      </c>
      <c r="AI674" s="83">
        <v>0</v>
      </c>
      <c r="AJ674" s="83">
        <v>0</v>
      </c>
      <c r="AK674" s="83">
        <v>0</v>
      </c>
      <c r="AL674" s="83">
        <v>0</v>
      </c>
      <c r="AM674" s="83">
        <v>0</v>
      </c>
      <c r="AN674" s="83">
        <v>0</v>
      </c>
      <c r="AO674" s="83">
        <v>0</v>
      </c>
      <c r="AP674" s="83">
        <v>0</v>
      </c>
      <c r="AQ674" s="73"/>
      <c r="AR674" s="73"/>
      <c r="AS674" s="73"/>
      <c r="AT674" s="73"/>
      <c r="AU674" s="73"/>
      <c r="AV674" s="73"/>
      <c r="AW674" s="73"/>
      <c r="AX674" s="73"/>
      <c r="AY674" s="73"/>
      <c r="AZ674" s="73"/>
      <c r="BA674" s="73"/>
      <c r="BB674" s="73"/>
      <c r="BC674" s="73"/>
    </row>
    <row r="675" spans="1:55" x14ac:dyDescent="0.25">
      <c r="A675" s="72"/>
      <c r="B675" s="74" t="s">
        <v>1</v>
      </c>
      <c r="C675" s="83">
        <v>42740.27997730612</v>
      </c>
      <c r="D675" s="83">
        <v>36563.0607212783</v>
      </c>
      <c r="E675" s="83">
        <v>34142.493541071206</v>
      </c>
      <c r="F675" s="83">
        <v>28791.442837052688</v>
      </c>
      <c r="G675" s="83">
        <v>24384.372859453106</v>
      </c>
      <c r="H675" s="83">
        <v>26425.808043530436</v>
      </c>
      <c r="I675" s="83">
        <v>34515.549895261996</v>
      </c>
      <c r="J675" s="83">
        <v>47032.451080976069</v>
      </c>
      <c r="K675" s="83">
        <v>38747.079060325996</v>
      </c>
      <c r="L675" s="83">
        <v>31536.848979999999</v>
      </c>
      <c r="M675" s="83">
        <v>43004.382000000005</v>
      </c>
      <c r="N675" s="83">
        <v>0</v>
      </c>
      <c r="O675" s="73"/>
      <c r="P675" s="74" t="s">
        <v>1</v>
      </c>
      <c r="Q675" s="83">
        <v>54654.562343490594</v>
      </c>
      <c r="R675" s="83">
        <v>48140.001590043998</v>
      </c>
      <c r="S675" s="83">
        <v>35581.498172275213</v>
      </c>
      <c r="T675" s="83">
        <v>38890.323637066984</v>
      </c>
      <c r="U675" s="83">
        <v>37946.91324316449</v>
      </c>
      <c r="V675" s="83">
        <v>37427.840236469834</v>
      </c>
      <c r="W675" s="83">
        <v>33035.668480972585</v>
      </c>
      <c r="X675" s="83">
        <v>32901.172120344985</v>
      </c>
      <c r="Y675" s="83">
        <v>44690.600085923994</v>
      </c>
      <c r="Z675" s="83">
        <v>38508.771989999994</v>
      </c>
      <c r="AA675" s="83">
        <v>33306.487999999998</v>
      </c>
      <c r="AB675" s="83">
        <v>30764</v>
      </c>
      <c r="AC675" s="73"/>
      <c r="AD675" s="74" t="s">
        <v>1</v>
      </c>
      <c r="AE675" s="83">
        <v>220</v>
      </c>
      <c r="AF675" s="83">
        <v>201</v>
      </c>
      <c r="AG675" s="83">
        <v>200</v>
      </c>
      <c r="AH675" s="83">
        <v>168</v>
      </c>
      <c r="AI675" s="83">
        <v>142</v>
      </c>
      <c r="AJ675" s="83">
        <v>160</v>
      </c>
      <c r="AK675" s="83">
        <v>215</v>
      </c>
      <c r="AL675" s="83">
        <v>289</v>
      </c>
      <c r="AM675" s="83">
        <v>234</v>
      </c>
      <c r="AN675" s="83">
        <v>195</v>
      </c>
      <c r="AO675" s="83">
        <v>265</v>
      </c>
      <c r="AP675" s="83">
        <v>0</v>
      </c>
      <c r="AQ675" s="73"/>
      <c r="AR675" s="73"/>
      <c r="AS675" s="73"/>
      <c r="AT675" s="73"/>
      <c r="AU675" s="73"/>
      <c r="AV675" s="73"/>
      <c r="AW675" s="73"/>
      <c r="AX675" s="73"/>
      <c r="AY675" s="73"/>
      <c r="AZ675" s="73"/>
      <c r="BA675" s="73"/>
      <c r="BB675" s="73"/>
      <c r="BC675" s="73"/>
    </row>
    <row r="676" spans="1:55" x14ac:dyDescent="0.25">
      <c r="A676" s="72"/>
      <c r="B676" s="74" t="s">
        <v>2</v>
      </c>
      <c r="C676" s="83">
        <v>359386.35057755979</v>
      </c>
      <c r="D676" s="83">
        <v>353008.82410493388</v>
      </c>
      <c r="E676" s="83">
        <v>349887.59226663824</v>
      </c>
      <c r="F676" s="83">
        <v>347678.292996748</v>
      </c>
      <c r="G676" s="83">
        <v>359266.32101221482</v>
      </c>
      <c r="H676" s="83">
        <v>374183.05103141896</v>
      </c>
      <c r="I676" s="83">
        <v>402132.59130900609</v>
      </c>
      <c r="J676" s="83">
        <v>429278.2732634017</v>
      </c>
      <c r="K676" s="83">
        <v>458324.13694498595</v>
      </c>
      <c r="L676" s="83">
        <v>480207.650624</v>
      </c>
      <c r="M676" s="83">
        <v>488309.33400000003</v>
      </c>
      <c r="N676" s="83">
        <v>0</v>
      </c>
      <c r="O676" s="73"/>
      <c r="P676" s="74" t="s">
        <v>2</v>
      </c>
      <c r="Q676" s="83">
        <v>366853.69958722044</v>
      </c>
      <c r="R676" s="83">
        <v>369631.76305864647</v>
      </c>
      <c r="S676" s="83">
        <v>352942.57122656552</v>
      </c>
      <c r="T676" s="83">
        <v>357094.79265516746</v>
      </c>
      <c r="U676" s="83">
        <v>351615.61492107151</v>
      </c>
      <c r="V676" s="83">
        <v>357423.30997589557</v>
      </c>
      <c r="W676" s="83">
        <v>392968.37162614294</v>
      </c>
      <c r="X676" s="83">
        <v>423779.0356751809</v>
      </c>
      <c r="Y676" s="83">
        <v>445431.98116549593</v>
      </c>
      <c r="Z676" s="83">
        <v>462050.68704599998</v>
      </c>
      <c r="AA676" s="83">
        <v>495593.95600000001</v>
      </c>
      <c r="AB676" s="83">
        <v>493032</v>
      </c>
      <c r="AC676" s="73"/>
      <c r="AD676" s="74" t="s">
        <v>2</v>
      </c>
      <c r="AE676" s="83">
        <v>3075</v>
      </c>
      <c r="AF676" s="83">
        <v>2954</v>
      </c>
      <c r="AG676" s="83">
        <v>2858</v>
      </c>
      <c r="AH676" s="83">
        <v>2798</v>
      </c>
      <c r="AI676" s="83">
        <v>2787</v>
      </c>
      <c r="AJ676" s="83">
        <v>2792</v>
      </c>
      <c r="AK676" s="83">
        <v>2885</v>
      </c>
      <c r="AL676" s="83">
        <v>3011</v>
      </c>
      <c r="AM676" s="83">
        <v>3151</v>
      </c>
      <c r="AN676" s="83">
        <v>3283</v>
      </c>
      <c r="AO676" s="83">
        <v>3301</v>
      </c>
      <c r="AP676" s="83">
        <v>0</v>
      </c>
      <c r="AQ676" s="73"/>
      <c r="AR676" s="73"/>
      <c r="AS676" s="73"/>
      <c r="AT676" s="73"/>
      <c r="AU676" s="73"/>
      <c r="AV676" s="73"/>
      <c r="AW676" s="73"/>
      <c r="AX676" s="73"/>
      <c r="AY676" s="73"/>
      <c r="AZ676" s="73"/>
      <c r="BA676" s="73"/>
      <c r="BB676" s="73"/>
      <c r="BC676" s="73"/>
    </row>
    <row r="677" spans="1:55" x14ac:dyDescent="0.25">
      <c r="A677" s="72"/>
      <c r="B677" s="74" t="s">
        <v>156</v>
      </c>
      <c r="C677" s="83">
        <v>0</v>
      </c>
      <c r="D677" s="83">
        <v>0</v>
      </c>
      <c r="E677" s="83">
        <v>0</v>
      </c>
      <c r="F677" s="83">
        <v>0</v>
      </c>
      <c r="G677" s="83">
        <v>0</v>
      </c>
      <c r="H677" s="83">
        <v>0</v>
      </c>
      <c r="I677" s="83">
        <v>0</v>
      </c>
      <c r="J677" s="83">
        <v>8735.2712965311275</v>
      </c>
      <c r="K677" s="83">
        <v>29801.456547693993</v>
      </c>
      <c r="L677" s="83">
        <v>44717.689458000001</v>
      </c>
      <c r="M677" s="83">
        <v>64689.444000000003</v>
      </c>
      <c r="N677" s="83">
        <v>0</v>
      </c>
      <c r="O677" s="73"/>
      <c r="P677" s="74" t="s">
        <v>156</v>
      </c>
      <c r="Q677" s="83">
        <v>0</v>
      </c>
      <c r="R677" s="83">
        <v>0</v>
      </c>
      <c r="S677" s="83">
        <v>0</v>
      </c>
      <c r="T677" s="83">
        <v>0</v>
      </c>
      <c r="U677" s="83">
        <v>0</v>
      </c>
      <c r="V677" s="83">
        <v>0</v>
      </c>
      <c r="W677" s="83">
        <v>0</v>
      </c>
      <c r="X677" s="83">
        <v>0</v>
      </c>
      <c r="Y677" s="83">
        <v>29320.414192549997</v>
      </c>
      <c r="Z677" s="83">
        <v>38988.192022000003</v>
      </c>
      <c r="AA677" s="83">
        <v>47354.732000000004</v>
      </c>
      <c r="AB677" s="83">
        <v>83769</v>
      </c>
      <c r="AC677" s="73"/>
      <c r="AD677" s="74" t="s">
        <v>156</v>
      </c>
      <c r="AE677" s="83">
        <v>0</v>
      </c>
      <c r="AF677" s="83">
        <v>0</v>
      </c>
      <c r="AG677" s="83">
        <v>0</v>
      </c>
      <c r="AH677" s="83">
        <v>0</v>
      </c>
      <c r="AI677" s="83">
        <v>0</v>
      </c>
      <c r="AJ677" s="83">
        <v>0</v>
      </c>
      <c r="AK677" s="83">
        <v>0</v>
      </c>
      <c r="AL677" s="83">
        <v>55</v>
      </c>
      <c r="AM677" s="83">
        <v>176</v>
      </c>
      <c r="AN677" s="83">
        <v>272</v>
      </c>
      <c r="AO677" s="83">
        <v>384</v>
      </c>
      <c r="AP677" s="83">
        <v>0</v>
      </c>
      <c r="AQ677" s="73"/>
      <c r="AR677" s="73"/>
      <c r="AS677" s="73"/>
      <c r="AT677" s="73"/>
      <c r="AU677" s="73"/>
      <c r="AV677" s="73"/>
      <c r="AW677" s="73"/>
      <c r="AX677" s="73"/>
      <c r="AY677" s="73"/>
      <c r="AZ677" s="73"/>
      <c r="BA677" s="73"/>
      <c r="BB677" s="73"/>
      <c r="BC677" s="73"/>
    </row>
    <row r="678" spans="1:55" x14ac:dyDescent="0.25">
      <c r="A678" s="72"/>
      <c r="B678" s="74" t="s">
        <v>3</v>
      </c>
      <c r="C678" s="83">
        <v>2607.3775199644324</v>
      </c>
      <c r="D678" s="83">
        <v>14412.429935968508</v>
      </c>
      <c r="E678" s="83">
        <v>25445.783914629545</v>
      </c>
      <c r="F678" s="83">
        <v>41286.399687817371</v>
      </c>
      <c r="G678" s="83">
        <v>42789.768971034748</v>
      </c>
      <c r="H678" s="83">
        <v>40019.652269957391</v>
      </c>
      <c r="I678" s="83">
        <v>44221.504735422735</v>
      </c>
      <c r="J678" s="83">
        <v>45794.814055918425</v>
      </c>
      <c r="K678" s="83">
        <v>43115.076042011999</v>
      </c>
      <c r="L678" s="83">
        <v>39257.865789999996</v>
      </c>
      <c r="M678" s="83">
        <v>43842.15</v>
      </c>
      <c r="N678" s="83">
        <v>0</v>
      </c>
      <c r="O678" s="73"/>
      <c r="P678" s="74" t="s">
        <v>3</v>
      </c>
      <c r="Q678" s="83">
        <v>0</v>
      </c>
      <c r="R678" s="83">
        <v>21457.524948469269</v>
      </c>
      <c r="S678" s="83">
        <v>43128.635038696419</v>
      </c>
      <c r="T678" s="83">
        <v>60135.963401760971</v>
      </c>
      <c r="U678" s="83">
        <v>47035.056846705324</v>
      </c>
      <c r="V678" s="83">
        <v>45690.73095779393</v>
      </c>
      <c r="W678" s="83">
        <v>40035.577316962124</v>
      </c>
      <c r="X678" s="83">
        <v>43237.629305142007</v>
      </c>
      <c r="Y678" s="83">
        <v>44332.024935873997</v>
      </c>
      <c r="Z678" s="83">
        <v>42302.397019999982</v>
      </c>
      <c r="AA678" s="83">
        <v>42264.562000000005</v>
      </c>
      <c r="AB678" s="83">
        <v>42997</v>
      </c>
      <c r="AC678" s="73"/>
      <c r="AD678" s="74" t="s">
        <v>3</v>
      </c>
      <c r="AE678" s="83">
        <v>20</v>
      </c>
      <c r="AF678" s="83">
        <v>115</v>
      </c>
      <c r="AG678" s="83">
        <v>202</v>
      </c>
      <c r="AH678" s="83">
        <v>283</v>
      </c>
      <c r="AI678" s="83">
        <v>300</v>
      </c>
      <c r="AJ678" s="83">
        <v>273</v>
      </c>
      <c r="AK678" s="83">
        <v>306</v>
      </c>
      <c r="AL678" s="83">
        <v>316</v>
      </c>
      <c r="AM678" s="83">
        <v>300</v>
      </c>
      <c r="AN678" s="83">
        <v>281</v>
      </c>
      <c r="AO678" s="83">
        <v>314</v>
      </c>
      <c r="AP678" s="83">
        <v>0</v>
      </c>
      <c r="AQ678" s="73"/>
      <c r="AR678" s="73"/>
      <c r="AS678" s="73"/>
      <c r="AT678" s="73"/>
      <c r="AU678" s="73"/>
      <c r="AV678" s="73"/>
      <c r="AW678" s="73"/>
      <c r="AX678" s="73"/>
      <c r="AY678" s="73"/>
      <c r="AZ678" s="73"/>
      <c r="BA678" s="73"/>
      <c r="BB678" s="73"/>
      <c r="BC678" s="73"/>
    </row>
    <row r="679" spans="1:55" x14ac:dyDescent="0.25">
      <c r="A679" s="72"/>
      <c r="B679" s="74" t="s">
        <v>4</v>
      </c>
      <c r="C679" s="83">
        <v>0</v>
      </c>
      <c r="D679" s="83">
        <v>2500.6606955239713</v>
      </c>
      <c r="E679" s="83">
        <v>23979.028876936962</v>
      </c>
      <c r="F679" s="83">
        <v>30597.442248914755</v>
      </c>
      <c r="G679" s="83">
        <v>34191.058528520865</v>
      </c>
      <c r="H679" s="83">
        <v>30543.822820053774</v>
      </c>
      <c r="I679" s="83">
        <v>24298.045225268084</v>
      </c>
      <c r="J679" s="83">
        <v>15142.25897837991</v>
      </c>
      <c r="K679" s="83">
        <v>8481.1297797979987</v>
      </c>
      <c r="L679" s="83">
        <v>11982.290397999997</v>
      </c>
      <c r="M679" s="83">
        <v>23551.284000000003</v>
      </c>
      <c r="N679" s="83">
        <v>0</v>
      </c>
      <c r="O679" s="73"/>
      <c r="P679" s="74" t="s">
        <v>4</v>
      </c>
      <c r="Q679" s="83">
        <v>0</v>
      </c>
      <c r="R679" s="83">
        <v>0</v>
      </c>
      <c r="S679" s="83">
        <v>0</v>
      </c>
      <c r="T679" s="83">
        <v>24606.531930860274</v>
      </c>
      <c r="U679" s="83">
        <v>28887.746909807196</v>
      </c>
      <c r="V679" s="83">
        <v>28944.943755921064</v>
      </c>
      <c r="W679" s="83">
        <v>28746.950875426577</v>
      </c>
      <c r="X679" s="83">
        <v>28611.519947366382</v>
      </c>
      <c r="Y679" s="83">
        <v>28592.230810909994</v>
      </c>
      <c r="Z679" s="83">
        <v>28013.967852000005</v>
      </c>
      <c r="AA679" s="83">
        <v>27531.724000000002</v>
      </c>
      <c r="AB679" s="83">
        <v>31287</v>
      </c>
      <c r="AC679" s="73"/>
      <c r="AD679" s="74" t="s">
        <v>4</v>
      </c>
      <c r="AE679" s="83">
        <v>0</v>
      </c>
      <c r="AF679" s="83">
        <v>18</v>
      </c>
      <c r="AG679" s="83">
        <v>160</v>
      </c>
      <c r="AH679" s="83">
        <v>224</v>
      </c>
      <c r="AI679" s="83">
        <v>258</v>
      </c>
      <c r="AJ679" s="83">
        <v>229</v>
      </c>
      <c r="AK679" s="83">
        <v>192</v>
      </c>
      <c r="AL679" s="83">
        <v>113</v>
      </c>
      <c r="AM679" s="83">
        <v>64</v>
      </c>
      <c r="AN679" s="83">
        <v>98</v>
      </c>
      <c r="AO679" s="83">
        <v>196</v>
      </c>
      <c r="AP679" s="83">
        <v>0</v>
      </c>
      <c r="AQ679" s="73"/>
      <c r="AR679" s="73"/>
      <c r="AS679" s="73"/>
      <c r="AT679" s="73"/>
      <c r="AU679" s="73"/>
      <c r="AV679" s="73"/>
      <c r="AW679" s="73"/>
      <c r="AX679" s="73"/>
      <c r="AY679" s="73"/>
      <c r="AZ679" s="73"/>
      <c r="BA679" s="73"/>
      <c r="BB679" s="73"/>
      <c r="BC679" s="73"/>
    </row>
    <row r="680" spans="1:55" x14ac:dyDescent="0.25">
      <c r="A680" s="72"/>
      <c r="B680" s="74" t="s">
        <v>6</v>
      </c>
      <c r="C680" s="83">
        <v>7493.6292726407592</v>
      </c>
      <c r="D680" s="83">
        <v>11439.455131187293</v>
      </c>
      <c r="E680" s="83">
        <v>22401.150500980893</v>
      </c>
      <c r="F680" s="83">
        <v>32622.859906482248</v>
      </c>
      <c r="G680" s="83">
        <v>22542.784883641951</v>
      </c>
      <c r="H680" s="83">
        <v>16950.443722081847</v>
      </c>
      <c r="I680" s="83">
        <v>12739.580250338198</v>
      </c>
      <c r="J680" s="83">
        <v>11254.305857958538</v>
      </c>
      <c r="K680" s="83">
        <v>8085.042152512</v>
      </c>
      <c r="L680" s="83">
        <v>9154.9963700000008</v>
      </c>
      <c r="M680" s="83">
        <v>10143.869999999999</v>
      </c>
      <c r="N680" s="83">
        <v>0</v>
      </c>
      <c r="O680" s="73"/>
      <c r="P680" s="74" t="s">
        <v>6</v>
      </c>
      <c r="Q680" s="83">
        <v>2225.0622656571927</v>
      </c>
      <c r="R680" s="83">
        <v>5540.1568760275932</v>
      </c>
      <c r="S680" s="83">
        <v>5545.2128053501174</v>
      </c>
      <c r="T680" s="83">
        <v>51973.796712499992</v>
      </c>
      <c r="U680" s="83">
        <v>57451.560921221098</v>
      </c>
      <c r="V680" s="83">
        <v>34449.739021087793</v>
      </c>
      <c r="W680" s="83">
        <v>16381.257067545805</v>
      </c>
      <c r="X680" s="83">
        <v>12514.384170868547</v>
      </c>
      <c r="Y680" s="83">
        <v>10934.887114294002</v>
      </c>
      <c r="Z680" s="83">
        <v>8775.0987999999998</v>
      </c>
      <c r="AA680" s="83">
        <v>12505.042000000003</v>
      </c>
      <c r="AB680" s="83">
        <v>11358</v>
      </c>
      <c r="AC680" s="73"/>
      <c r="AD680" s="74" t="s">
        <v>6</v>
      </c>
      <c r="AE680" s="83">
        <v>0</v>
      </c>
      <c r="AF680" s="83">
        <v>0</v>
      </c>
      <c r="AG680" s="83">
        <v>8</v>
      </c>
      <c r="AH680" s="83">
        <v>217</v>
      </c>
      <c r="AI680" s="83">
        <v>291</v>
      </c>
      <c r="AJ680" s="83">
        <v>186</v>
      </c>
      <c r="AK680" s="83">
        <v>144</v>
      </c>
      <c r="AL680" s="83">
        <v>126</v>
      </c>
      <c r="AM680" s="83">
        <v>92</v>
      </c>
      <c r="AN680" s="83">
        <v>116</v>
      </c>
      <c r="AO680" s="83">
        <v>122</v>
      </c>
      <c r="AP680" s="83">
        <v>0</v>
      </c>
      <c r="AQ680" s="73"/>
      <c r="AR680" s="73"/>
      <c r="AS680" s="73"/>
      <c r="AT680" s="73"/>
      <c r="AU680" s="73"/>
      <c r="AV680" s="73"/>
      <c r="AW680" s="73"/>
      <c r="AX680" s="73"/>
      <c r="AY680" s="73"/>
      <c r="AZ680" s="73"/>
      <c r="BA680" s="73"/>
      <c r="BB680" s="73"/>
      <c r="BC680" s="73"/>
    </row>
    <row r="681" spans="1:55" x14ac:dyDescent="0.25">
      <c r="A681" s="72"/>
      <c r="B681" s="74" t="s">
        <v>7</v>
      </c>
      <c r="C681" s="83">
        <v>127399.33142556812</v>
      </c>
      <c r="D681" s="83">
        <v>126367.90527678034</v>
      </c>
      <c r="E681" s="83">
        <v>113303.32743286398</v>
      </c>
      <c r="F681" s="83">
        <v>116649.36517584698</v>
      </c>
      <c r="G681" s="83">
        <v>114098.1191414896</v>
      </c>
      <c r="H681" s="83">
        <v>122561.23161576831</v>
      </c>
      <c r="I681" s="83">
        <v>123366.63297868564</v>
      </c>
      <c r="J681" s="83">
        <v>140927.92151964293</v>
      </c>
      <c r="K681" s="83">
        <v>163513.57834726197</v>
      </c>
      <c r="L681" s="83">
        <v>161488.57127000001</v>
      </c>
      <c r="M681" s="83">
        <v>132398.60399999999</v>
      </c>
      <c r="N681" s="83">
        <v>0</v>
      </c>
      <c r="O681" s="73"/>
      <c r="P681" s="74" t="s">
        <v>7</v>
      </c>
      <c r="Q681" s="83">
        <v>126027.87713032978</v>
      </c>
      <c r="R681" s="83">
        <v>131390.57768452581</v>
      </c>
      <c r="S681" s="83">
        <v>120357.77287180368</v>
      </c>
      <c r="T681" s="83">
        <v>112949.98315580253</v>
      </c>
      <c r="U681" s="83">
        <v>108414.45140317157</v>
      </c>
      <c r="V681" s="83">
        <v>111454.66180256307</v>
      </c>
      <c r="W681" s="83">
        <v>110346.23771223873</v>
      </c>
      <c r="X681" s="83">
        <v>112030.27515215895</v>
      </c>
      <c r="Y681" s="83">
        <v>106454.89385499799</v>
      </c>
      <c r="Z681" s="83">
        <v>113500.55230799998</v>
      </c>
      <c r="AA681" s="83">
        <v>106959.216</v>
      </c>
      <c r="AB681" s="83">
        <v>116016</v>
      </c>
      <c r="AC681" s="73"/>
      <c r="AD681" s="74" t="s">
        <v>7</v>
      </c>
      <c r="AE681" s="83">
        <v>1020</v>
      </c>
      <c r="AF681" s="83">
        <v>990</v>
      </c>
      <c r="AG681" s="83">
        <v>895</v>
      </c>
      <c r="AH681" s="83">
        <v>910</v>
      </c>
      <c r="AI681" s="83">
        <v>902</v>
      </c>
      <c r="AJ681" s="83">
        <v>947</v>
      </c>
      <c r="AK681" s="83">
        <v>948</v>
      </c>
      <c r="AL681" s="83">
        <v>1116</v>
      </c>
      <c r="AM681" s="83">
        <v>1269</v>
      </c>
      <c r="AN681" s="83">
        <v>1333</v>
      </c>
      <c r="AO681" s="83">
        <v>1161</v>
      </c>
      <c r="AP681" s="83">
        <v>0</v>
      </c>
      <c r="AQ681" s="73"/>
      <c r="AR681" s="73"/>
      <c r="AS681" s="73"/>
      <c r="AT681" s="73"/>
      <c r="AU681" s="73"/>
      <c r="AV681" s="73"/>
      <c r="AW681" s="73"/>
      <c r="AX681" s="73"/>
      <c r="AY681" s="73"/>
      <c r="AZ681" s="73"/>
      <c r="BA681" s="73"/>
      <c r="BB681" s="73"/>
      <c r="BC681" s="73"/>
    </row>
    <row r="682" spans="1:55" x14ac:dyDescent="0.25">
      <c r="A682" s="72"/>
      <c r="B682" s="79" t="s">
        <v>8</v>
      </c>
      <c r="C682" s="84">
        <v>71761.762102508481</v>
      </c>
      <c r="D682" s="84">
        <v>70839.64970355625</v>
      </c>
      <c r="E682" s="84">
        <v>79728.86523864459</v>
      </c>
      <c r="F682" s="84">
        <v>96552.490356734939</v>
      </c>
      <c r="G682" s="84">
        <v>105326.4285312337</v>
      </c>
      <c r="H682" s="84">
        <v>110149.45321671886</v>
      </c>
      <c r="I682" s="84">
        <v>133497.18332467685</v>
      </c>
      <c r="J682" s="84">
        <v>138743.26214721563</v>
      </c>
      <c r="K682" s="84">
        <v>153507.67669863597</v>
      </c>
      <c r="L682" s="84">
        <v>168709.835502</v>
      </c>
      <c r="M682" s="84">
        <v>175734.342</v>
      </c>
      <c r="N682" s="83">
        <v>0</v>
      </c>
      <c r="O682" s="73"/>
      <c r="P682" s="79" t="s">
        <v>8</v>
      </c>
      <c r="Q682" s="84">
        <v>67916.959628504788</v>
      </c>
      <c r="R682" s="84">
        <v>70200.353365444797</v>
      </c>
      <c r="S682" s="84">
        <v>78311.586254625712</v>
      </c>
      <c r="T682" s="84">
        <v>92376.521824341806</v>
      </c>
      <c r="U682" s="84">
        <v>101496.65821886578</v>
      </c>
      <c r="V682" s="84">
        <v>113889.66740565187</v>
      </c>
      <c r="W682" s="84">
        <v>129219.49937102597</v>
      </c>
      <c r="X682" s="84">
        <v>149092.06204033148</v>
      </c>
      <c r="Y682" s="84">
        <v>165242.46222457997</v>
      </c>
      <c r="Z682" s="84">
        <v>173406.653628</v>
      </c>
      <c r="AA682" s="84">
        <v>174496.44600000003</v>
      </c>
      <c r="AB682" s="84">
        <v>192939</v>
      </c>
      <c r="AC682" s="73"/>
      <c r="AD682" s="79" t="s">
        <v>8</v>
      </c>
      <c r="AE682" s="84">
        <v>867</v>
      </c>
      <c r="AF682" s="84">
        <v>937</v>
      </c>
      <c r="AG682" s="84">
        <v>1008</v>
      </c>
      <c r="AH682" s="84">
        <v>1097</v>
      </c>
      <c r="AI682" s="84">
        <v>1162</v>
      </c>
      <c r="AJ682" s="84">
        <v>1213</v>
      </c>
      <c r="AK682" s="84">
        <v>1335</v>
      </c>
      <c r="AL682" s="84">
        <v>1348</v>
      </c>
      <c r="AM682" s="84">
        <v>1453</v>
      </c>
      <c r="AN682" s="84">
        <v>1568</v>
      </c>
      <c r="AO682" s="84">
        <v>1616</v>
      </c>
      <c r="AP682" s="84">
        <v>0</v>
      </c>
      <c r="AQ682" s="73"/>
      <c r="AR682" s="73"/>
      <c r="AS682" s="73"/>
      <c r="AT682" s="73"/>
      <c r="AU682" s="73"/>
      <c r="AV682" s="73"/>
      <c r="AW682" s="73"/>
      <c r="AX682" s="73"/>
      <c r="AY682" s="73"/>
      <c r="AZ682" s="73"/>
      <c r="BA682" s="73"/>
      <c r="BB682" s="73"/>
      <c r="BC682" s="73"/>
    </row>
    <row r="683" spans="1:55" x14ac:dyDescent="0.25">
      <c r="A683" s="72"/>
      <c r="B683" s="79" t="s">
        <v>5</v>
      </c>
      <c r="C683" s="84">
        <v>33819.569852785608</v>
      </c>
      <c r="D683" s="84">
        <v>33879.620512869551</v>
      </c>
      <c r="E683" s="84">
        <v>37191.995447086287</v>
      </c>
      <c r="F683" s="84">
        <v>55071.218939211452</v>
      </c>
      <c r="G683" s="84">
        <v>55183.088282218232</v>
      </c>
      <c r="H683" s="84">
        <v>60177.156689405063</v>
      </c>
      <c r="I683" s="84">
        <v>69411.732196316298</v>
      </c>
      <c r="J683" s="84">
        <v>58787.197658042234</v>
      </c>
      <c r="K683" s="84">
        <v>49843.049165104007</v>
      </c>
      <c r="L683" s="84">
        <v>60517.147833999996</v>
      </c>
      <c r="M683" s="82">
        <v>59745.154000000002</v>
      </c>
      <c r="N683" s="82">
        <v>0</v>
      </c>
      <c r="O683" s="73"/>
      <c r="P683" s="79" t="s">
        <v>5</v>
      </c>
      <c r="Q683" s="84">
        <v>43041.4392766483</v>
      </c>
      <c r="R683" s="84">
        <v>39981.938551078158</v>
      </c>
      <c r="S683" s="84">
        <v>54612.313120294086</v>
      </c>
      <c r="T683" s="84">
        <v>52567.234243554507</v>
      </c>
      <c r="U683" s="84">
        <v>51614.525679736529</v>
      </c>
      <c r="V683" s="84">
        <v>53069.528768237949</v>
      </c>
      <c r="W683" s="84">
        <v>63082.875204602766</v>
      </c>
      <c r="X683" s="84">
        <v>65649.743483293933</v>
      </c>
      <c r="Y683" s="84">
        <v>71591.459496751952</v>
      </c>
      <c r="Z683" s="84">
        <v>90483.040101999984</v>
      </c>
      <c r="AA683" s="84">
        <v>61845.825999999994</v>
      </c>
      <c r="AB683" s="84">
        <v>69415</v>
      </c>
      <c r="AC683" s="73"/>
      <c r="AD683" s="79" t="s">
        <v>5</v>
      </c>
      <c r="AE683" s="84">
        <v>8332</v>
      </c>
      <c r="AF683" s="84">
        <v>8208</v>
      </c>
      <c r="AG683" s="84">
        <v>8219</v>
      </c>
      <c r="AH683" s="84">
        <v>8146</v>
      </c>
      <c r="AI683" s="84">
        <v>7993</v>
      </c>
      <c r="AJ683" s="84">
        <v>7765</v>
      </c>
      <c r="AK683" s="84">
        <v>7850</v>
      </c>
      <c r="AL683" s="84">
        <v>8464</v>
      </c>
      <c r="AM683" s="84">
        <v>8371</v>
      </c>
      <c r="AN683" s="84">
        <v>8540</v>
      </c>
      <c r="AO683" s="84">
        <v>8774</v>
      </c>
      <c r="AP683" s="84">
        <v>0</v>
      </c>
      <c r="AQ683" s="73"/>
      <c r="AR683" s="73"/>
      <c r="AS683" s="73"/>
      <c r="AT683" s="73"/>
      <c r="AU683" s="73"/>
      <c r="AV683" s="73"/>
      <c r="AW683" s="73"/>
      <c r="AX683" s="73"/>
      <c r="AY683" s="73"/>
      <c r="AZ683" s="73"/>
      <c r="BA683" s="73"/>
      <c r="BB683" s="73"/>
      <c r="BC683" s="73"/>
    </row>
    <row r="684" spans="1:55" x14ac:dyDescent="0.25">
      <c r="A684" s="72"/>
      <c r="B684" s="74" t="s">
        <v>157</v>
      </c>
      <c r="C684" s="83">
        <v>89877.247951200203</v>
      </c>
      <c r="D684" s="83">
        <v>94050.611471276192</v>
      </c>
      <c r="E684" s="83">
        <v>106930.34921291366</v>
      </c>
      <c r="F684" s="83">
        <v>112892.36786152543</v>
      </c>
      <c r="G684" s="83">
        <v>114921.96884743964</v>
      </c>
      <c r="H684" s="83">
        <v>102528.26534015233</v>
      </c>
      <c r="I684" s="83">
        <v>111063.7109313275</v>
      </c>
      <c r="J684" s="83">
        <v>103287.14940487951</v>
      </c>
      <c r="K684" s="83">
        <v>100501.44305601399</v>
      </c>
      <c r="L684" s="83">
        <v>101908.86082</v>
      </c>
      <c r="M684" s="83">
        <v>102940.22200000001</v>
      </c>
      <c r="N684" s="83">
        <v>0</v>
      </c>
      <c r="O684" s="73"/>
      <c r="P684" s="74" t="s">
        <v>157</v>
      </c>
      <c r="Q684" s="83">
        <v>79032.259428036399</v>
      </c>
      <c r="R684" s="83">
        <v>88403.082430353432</v>
      </c>
      <c r="S684" s="83">
        <v>102165.31230928205</v>
      </c>
      <c r="T684" s="83">
        <v>103923.58705238451</v>
      </c>
      <c r="U684" s="83">
        <v>97872.496951641675</v>
      </c>
      <c r="V684" s="83">
        <v>104382.96505454628</v>
      </c>
      <c r="W684" s="83">
        <v>107442.61501920929</v>
      </c>
      <c r="X684" s="83">
        <v>102583.615030708</v>
      </c>
      <c r="Y684" s="83">
        <v>92899.64987495399</v>
      </c>
      <c r="Z684" s="83">
        <v>95164.876352000007</v>
      </c>
      <c r="AA684" s="83">
        <v>99857.986000000004</v>
      </c>
      <c r="AB684" s="83">
        <v>96816</v>
      </c>
      <c r="AC684" s="73"/>
      <c r="AD684" s="74" t="s">
        <v>117</v>
      </c>
      <c r="AE684" s="83">
        <v>40512.472000000002</v>
      </c>
      <c r="AF684" s="83">
        <v>40093.264999999999</v>
      </c>
      <c r="AG684" s="83">
        <v>39895.245000000003</v>
      </c>
      <c r="AH684" s="83">
        <v>39704.476999999999</v>
      </c>
      <c r="AI684" s="83">
        <v>39510.735000000001</v>
      </c>
      <c r="AJ684" s="83">
        <v>39415.227999999996</v>
      </c>
      <c r="AK684" s="83">
        <v>38799</v>
      </c>
      <c r="AL684" s="83">
        <v>38431.868000000002</v>
      </c>
      <c r="AM684" s="83">
        <v>38108.07</v>
      </c>
      <c r="AN684" s="83">
        <v>37665.01</v>
      </c>
      <c r="AO684" s="83">
        <v>37694.822</v>
      </c>
      <c r="AP684" s="83">
        <v>0</v>
      </c>
      <c r="AQ684" s="73"/>
      <c r="AR684" s="73"/>
      <c r="AS684" s="73"/>
      <c r="AT684" s="73"/>
      <c r="AU684" s="73"/>
      <c r="AV684" s="73"/>
      <c r="AW684" s="73"/>
      <c r="AX684" s="73"/>
      <c r="AY684" s="73"/>
      <c r="AZ684" s="73"/>
      <c r="BA684" s="73"/>
      <c r="BB684" s="73"/>
      <c r="BC684" s="73"/>
    </row>
    <row r="685" spans="1:55" x14ac:dyDescent="0.25">
      <c r="A685" s="72"/>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row>
    <row r="686" spans="1:55" x14ac:dyDescent="0.25">
      <c r="A686" s="72"/>
      <c r="B686" s="75" t="s">
        <v>113</v>
      </c>
      <c r="C686" s="75"/>
      <c r="D686" s="75"/>
      <c r="E686" s="75"/>
      <c r="F686" s="75"/>
      <c r="G686" s="75"/>
      <c r="H686" s="75"/>
      <c r="I686" s="75"/>
      <c r="J686" s="75"/>
      <c r="K686" s="75"/>
      <c r="L686" s="75"/>
      <c r="M686" s="75"/>
      <c r="N686" s="75"/>
      <c r="O686" s="73"/>
      <c r="P686" s="75" t="s">
        <v>114</v>
      </c>
      <c r="Q686" s="75"/>
      <c r="R686" s="75"/>
      <c r="S686" s="75"/>
      <c r="T686" s="75"/>
      <c r="U686" s="75"/>
      <c r="V686" s="75"/>
      <c r="W686" s="75"/>
      <c r="X686" s="75"/>
      <c r="Y686" s="75"/>
      <c r="Z686" s="75"/>
      <c r="AA686" s="75"/>
      <c r="AB686" s="75"/>
      <c r="AC686" s="73"/>
      <c r="AD686" s="75" t="s">
        <v>145</v>
      </c>
      <c r="AE686" s="75"/>
      <c r="AF686" s="75"/>
      <c r="AG686" s="75"/>
      <c r="AH686" s="75"/>
      <c r="AI686" s="75"/>
      <c r="AJ686" s="75"/>
      <c r="AK686" s="75"/>
      <c r="AL686" s="75"/>
      <c r="AM686" s="75"/>
      <c r="AN686" s="75"/>
      <c r="AO686" s="75"/>
      <c r="AP686" s="75"/>
      <c r="AQ686" s="73"/>
      <c r="AR686" s="73"/>
      <c r="AS686" s="73"/>
      <c r="AT686" s="73"/>
      <c r="AU686" s="73"/>
      <c r="AV686" s="73"/>
      <c r="AW686" s="73"/>
      <c r="AX686" s="73"/>
      <c r="AY686" s="73"/>
      <c r="AZ686" s="73"/>
      <c r="BA686" s="73"/>
      <c r="BB686" s="73"/>
      <c r="BC686" s="73"/>
    </row>
    <row r="687" spans="1:55" x14ac:dyDescent="0.25">
      <c r="A687" s="72"/>
      <c r="B687" s="77" t="s">
        <v>48</v>
      </c>
      <c r="C687" s="77">
        <v>2013</v>
      </c>
      <c r="D687" s="77">
        <v>2014</v>
      </c>
      <c r="E687" s="77">
        <v>2015</v>
      </c>
      <c r="F687" s="77">
        <v>2016</v>
      </c>
      <c r="G687" s="77">
        <v>2017</v>
      </c>
      <c r="H687" s="77">
        <v>2018</v>
      </c>
      <c r="I687" s="77">
        <v>2019</v>
      </c>
      <c r="J687" s="77">
        <v>2020</v>
      </c>
      <c r="K687" s="77">
        <v>2021</v>
      </c>
      <c r="L687" s="77">
        <v>2022</v>
      </c>
      <c r="M687" s="77">
        <v>2023</v>
      </c>
      <c r="N687" s="77">
        <v>2024</v>
      </c>
      <c r="O687" s="73"/>
      <c r="P687" s="77" t="s">
        <v>48</v>
      </c>
      <c r="Q687" s="77">
        <v>2013</v>
      </c>
      <c r="R687" s="77">
        <v>2014</v>
      </c>
      <c r="S687" s="77">
        <v>2015</v>
      </c>
      <c r="T687" s="77">
        <v>2016</v>
      </c>
      <c r="U687" s="77">
        <v>2017</v>
      </c>
      <c r="V687" s="77">
        <v>2018</v>
      </c>
      <c r="W687" s="77">
        <v>2019</v>
      </c>
      <c r="X687" s="77">
        <v>2020</v>
      </c>
      <c r="Y687" s="77">
        <v>2021</v>
      </c>
      <c r="Z687" s="77">
        <v>2022</v>
      </c>
      <c r="AA687" s="77">
        <v>2023</v>
      </c>
      <c r="AB687" s="77">
        <v>2024</v>
      </c>
      <c r="AC687" s="73"/>
      <c r="AD687" s="77" t="s">
        <v>48</v>
      </c>
      <c r="AE687" s="77">
        <v>2013</v>
      </c>
      <c r="AF687" s="77">
        <v>2014</v>
      </c>
      <c r="AG687" s="77">
        <v>2015</v>
      </c>
      <c r="AH687" s="77">
        <v>2016</v>
      </c>
      <c r="AI687" s="77">
        <v>2017</v>
      </c>
      <c r="AJ687" s="77">
        <v>2018</v>
      </c>
      <c r="AK687" s="77">
        <v>2019</v>
      </c>
      <c r="AL687" s="77">
        <v>2020</v>
      </c>
      <c r="AM687" s="77">
        <v>2021</v>
      </c>
      <c r="AN687" s="77">
        <v>2022</v>
      </c>
      <c r="AO687" s="77">
        <v>2023</v>
      </c>
      <c r="AP687" s="77">
        <v>2024</v>
      </c>
      <c r="AQ687" s="73"/>
      <c r="AR687" s="73"/>
      <c r="AS687" s="73"/>
      <c r="AT687" s="73"/>
      <c r="AU687" s="73"/>
      <c r="AV687" s="73"/>
      <c r="AW687" s="73"/>
      <c r="AX687" s="73"/>
      <c r="AY687" s="73"/>
      <c r="AZ687" s="73"/>
      <c r="BA687" s="73"/>
      <c r="BB687" s="73"/>
      <c r="BC687" s="73"/>
    </row>
    <row r="688" spans="1:55" x14ac:dyDescent="0.25">
      <c r="A688" s="72"/>
      <c r="B688" s="79" t="s">
        <v>9</v>
      </c>
      <c r="C688" s="80">
        <v>966927.65095280565</v>
      </c>
      <c r="D688" s="80">
        <v>948148.66794394946</v>
      </c>
      <c r="E688" s="80">
        <v>989951.9350488896</v>
      </c>
      <c r="F688" s="80">
        <v>1065704.0966510354</v>
      </c>
      <c r="G688" s="80">
        <v>1021884.6109605262</v>
      </c>
      <c r="H688" s="80">
        <v>1035072.4445585659</v>
      </c>
      <c r="I688" s="80">
        <v>1055950.2143398928</v>
      </c>
      <c r="J688" s="80">
        <v>1076237.0386946956</v>
      </c>
      <c r="K688" s="80">
        <v>1252841.7147279279</v>
      </c>
      <c r="L688" s="80">
        <v>1232296.75569</v>
      </c>
      <c r="M688" s="80">
        <v>1288270.4480000001</v>
      </c>
      <c r="N688" s="80">
        <v>0</v>
      </c>
      <c r="O688" s="73"/>
      <c r="P688" s="79" t="s">
        <v>9</v>
      </c>
      <c r="Q688" s="80">
        <v>956362.42208627169</v>
      </c>
      <c r="R688" s="80">
        <v>969376.26836000476</v>
      </c>
      <c r="S688" s="80">
        <v>933028.30517763819</v>
      </c>
      <c r="T688" s="80">
        <v>996268.06449804036</v>
      </c>
      <c r="U688" s="80">
        <v>752470.03164506378</v>
      </c>
      <c r="V688" s="80">
        <v>1047342.5332020045</v>
      </c>
      <c r="W688" s="80">
        <v>993993.68633548822</v>
      </c>
      <c r="X688" s="80">
        <v>1020908.0434947021</v>
      </c>
      <c r="Y688" s="80">
        <v>1292928.2098872098</v>
      </c>
      <c r="Z688" s="80">
        <v>1278904.301792</v>
      </c>
      <c r="AA688" s="80">
        <v>1236765.43</v>
      </c>
      <c r="AB688" s="80">
        <v>1298244</v>
      </c>
      <c r="AC688" s="73"/>
      <c r="AD688" s="79" t="s">
        <v>9</v>
      </c>
      <c r="AE688" s="80">
        <v>8264</v>
      </c>
      <c r="AF688" s="80">
        <v>8062</v>
      </c>
      <c r="AG688" s="80">
        <v>8237</v>
      </c>
      <c r="AH688" s="80">
        <v>8271</v>
      </c>
      <c r="AI688" s="80">
        <v>8246</v>
      </c>
      <c r="AJ688" s="80">
        <v>8048</v>
      </c>
      <c r="AK688" s="80">
        <v>7891</v>
      </c>
      <c r="AL688" s="80">
        <v>8421</v>
      </c>
      <c r="AM688" s="80">
        <v>8298</v>
      </c>
      <c r="AN688" s="80">
        <v>8435</v>
      </c>
      <c r="AO688" s="80">
        <v>8694</v>
      </c>
      <c r="AP688" s="80">
        <v>0</v>
      </c>
      <c r="AQ688" s="73"/>
      <c r="AR688" s="73"/>
      <c r="AS688" s="73"/>
      <c r="AT688" s="73"/>
      <c r="AU688" s="73"/>
      <c r="AV688" s="73"/>
      <c r="AW688" s="73"/>
      <c r="AX688" s="73"/>
      <c r="AY688" s="73"/>
      <c r="AZ688" s="73"/>
      <c r="BA688" s="73"/>
      <c r="BB688" s="73"/>
      <c r="BC688" s="73"/>
    </row>
    <row r="689" spans="1:55" x14ac:dyDescent="0.25">
      <c r="A689" s="72"/>
      <c r="B689" s="74" t="s">
        <v>10</v>
      </c>
      <c r="C689" s="83">
        <v>684359.07221487188</v>
      </c>
      <c r="D689" s="83">
        <v>670411.98929223802</v>
      </c>
      <c r="E689" s="83">
        <v>696841.97873866407</v>
      </c>
      <c r="F689" s="83">
        <v>777939.34801376611</v>
      </c>
      <c r="G689" s="83">
        <v>741748.97174916719</v>
      </c>
      <c r="H689" s="83">
        <v>723541.38244360173</v>
      </c>
      <c r="I689" s="83">
        <v>741785.95679351769</v>
      </c>
      <c r="J689" s="83">
        <v>728381.92911381542</v>
      </c>
      <c r="K689" s="83">
        <v>867941.08046941087</v>
      </c>
      <c r="L689" s="83">
        <v>837095.73442300002</v>
      </c>
      <c r="M689" s="83">
        <v>881088.62900000007</v>
      </c>
      <c r="N689" s="83">
        <v>0</v>
      </c>
      <c r="O689" s="73"/>
      <c r="P689" s="74" t="s">
        <v>10</v>
      </c>
      <c r="Q689" s="83">
        <v>669513.53937351936</v>
      </c>
      <c r="R689" s="83">
        <v>679160.10557300132</v>
      </c>
      <c r="S689" s="83">
        <v>669611.58809096948</v>
      </c>
      <c r="T689" s="83">
        <v>759131.97549969435</v>
      </c>
      <c r="U689" s="83">
        <v>581477.98734271398</v>
      </c>
      <c r="V689" s="83">
        <v>614782.72144845081</v>
      </c>
      <c r="W689" s="83">
        <v>608588.74016051868</v>
      </c>
      <c r="X689" s="83">
        <v>702042.0285293042</v>
      </c>
      <c r="Y689" s="83">
        <v>938135.20018912177</v>
      </c>
      <c r="Z689" s="83">
        <v>911732.76531999989</v>
      </c>
      <c r="AA689" s="83">
        <v>868388.21199999994</v>
      </c>
      <c r="AB689" s="83">
        <v>899274</v>
      </c>
      <c r="AC689" s="73"/>
      <c r="AD689" s="74" t="s">
        <v>10</v>
      </c>
      <c r="AE689" s="83">
        <v>8264</v>
      </c>
      <c r="AF689" s="83">
        <v>8062</v>
      </c>
      <c r="AG689" s="83">
        <v>8237</v>
      </c>
      <c r="AH689" s="83">
        <v>8271</v>
      </c>
      <c r="AI689" s="83">
        <v>8246</v>
      </c>
      <c r="AJ689" s="83">
        <v>8048</v>
      </c>
      <c r="AK689" s="83">
        <v>7891</v>
      </c>
      <c r="AL689" s="83">
        <v>8421</v>
      </c>
      <c r="AM689" s="83">
        <v>8298</v>
      </c>
      <c r="AN689" s="83">
        <v>8435</v>
      </c>
      <c r="AO689" s="83">
        <v>8694</v>
      </c>
      <c r="AP689" s="83">
        <v>0</v>
      </c>
      <c r="AQ689" s="73"/>
      <c r="AR689" s="73"/>
      <c r="AS689" s="73"/>
      <c r="AT689" s="73"/>
      <c r="AU689" s="73"/>
      <c r="AV689" s="73"/>
      <c r="AW689" s="73"/>
      <c r="AX689" s="73"/>
      <c r="AY689" s="73"/>
      <c r="AZ689" s="73"/>
      <c r="BA689" s="73"/>
      <c r="BB689" s="73"/>
      <c r="BC689" s="73"/>
    </row>
    <row r="690" spans="1:55" x14ac:dyDescent="0.25">
      <c r="A690" s="72"/>
      <c r="B690" s="79" t="s">
        <v>11</v>
      </c>
      <c r="C690" s="84">
        <v>282568.57873793377</v>
      </c>
      <c r="D690" s="84">
        <v>277736.67865171144</v>
      </c>
      <c r="E690" s="84">
        <v>293109.95631022548</v>
      </c>
      <c r="F690" s="84">
        <v>287764.74863726913</v>
      </c>
      <c r="G690" s="84">
        <v>280135.63921135897</v>
      </c>
      <c r="H690" s="84">
        <v>311531.06211496412</v>
      </c>
      <c r="I690" s="84">
        <v>314164.25754637516</v>
      </c>
      <c r="J690" s="84">
        <v>347855.10958088026</v>
      </c>
      <c r="K690" s="84">
        <v>384900.63425851695</v>
      </c>
      <c r="L690" s="84">
        <v>395201.02126699989</v>
      </c>
      <c r="M690" s="84">
        <v>407181.81900000008</v>
      </c>
      <c r="N690" s="84">
        <v>0</v>
      </c>
      <c r="O690" s="73"/>
      <c r="P690" s="79" t="s">
        <v>11</v>
      </c>
      <c r="Q690" s="84">
        <v>286848.88271275238</v>
      </c>
      <c r="R690" s="84">
        <v>290216.16278700344</v>
      </c>
      <c r="S690" s="84">
        <v>263416.71708666871</v>
      </c>
      <c r="T690" s="84">
        <v>237136.08899834595</v>
      </c>
      <c r="U690" s="84">
        <v>170992.04430234974</v>
      </c>
      <c r="V690" s="84">
        <v>432559.81175355369</v>
      </c>
      <c r="W690" s="84">
        <v>385404.94617496961</v>
      </c>
      <c r="X690" s="84">
        <v>318866.01496539795</v>
      </c>
      <c r="Y690" s="84">
        <v>354793.00969808793</v>
      </c>
      <c r="Z690" s="84">
        <v>367171.53647199995</v>
      </c>
      <c r="AA690" s="84">
        <v>368377.21799999994</v>
      </c>
      <c r="AB690" s="84">
        <v>398970</v>
      </c>
      <c r="AC690" s="73"/>
      <c r="AD690" s="79" t="s">
        <v>11</v>
      </c>
      <c r="AE690" s="84">
        <v>8264</v>
      </c>
      <c r="AF690" s="84">
        <v>8062</v>
      </c>
      <c r="AG690" s="84">
        <v>8237</v>
      </c>
      <c r="AH690" s="84">
        <v>8271</v>
      </c>
      <c r="AI690" s="84">
        <v>8246</v>
      </c>
      <c r="AJ690" s="84">
        <v>8048</v>
      </c>
      <c r="AK690" s="84">
        <v>7891</v>
      </c>
      <c r="AL690" s="84">
        <v>8421</v>
      </c>
      <c r="AM690" s="84">
        <v>8298</v>
      </c>
      <c r="AN690" s="84">
        <v>8435</v>
      </c>
      <c r="AO690" s="84">
        <v>8694</v>
      </c>
      <c r="AP690" s="84">
        <v>0</v>
      </c>
      <c r="AQ690" s="73"/>
      <c r="AR690" s="73"/>
      <c r="AS690" s="73"/>
      <c r="AT690" s="73"/>
      <c r="AU690" s="73"/>
      <c r="AV690" s="73"/>
      <c r="AW690" s="73"/>
      <c r="AX690" s="73"/>
      <c r="AY690" s="73"/>
      <c r="AZ690" s="73"/>
      <c r="BA690" s="73"/>
      <c r="BB690" s="73"/>
      <c r="BC690" s="73"/>
    </row>
    <row r="691" spans="1:55" x14ac:dyDescent="0.25">
      <c r="A691" s="72"/>
      <c r="B691" s="74" t="s">
        <v>0</v>
      </c>
      <c r="C691" s="83">
        <v>206936.86019542621</v>
      </c>
      <c r="D691" s="83">
        <v>196659.58669052675</v>
      </c>
      <c r="E691" s="83">
        <v>203926.66146446051</v>
      </c>
      <c r="F691" s="83">
        <v>216256.54641603783</v>
      </c>
      <c r="G691" s="83">
        <v>196512.5381818036</v>
      </c>
      <c r="H691" s="83">
        <v>185237.17464765685</v>
      </c>
      <c r="I691" s="83">
        <v>169425.49801596449</v>
      </c>
      <c r="J691" s="83">
        <v>158475.88655579582</v>
      </c>
      <c r="K691" s="83">
        <v>116045.95163772001</v>
      </c>
      <c r="L691" s="83">
        <v>92683.235605999987</v>
      </c>
      <c r="M691" s="83">
        <v>93716.438000000009</v>
      </c>
      <c r="N691" s="83">
        <v>0</v>
      </c>
      <c r="O691" s="73"/>
      <c r="P691" s="74" t="s">
        <v>0</v>
      </c>
      <c r="Q691" s="83">
        <v>195923.8657053533</v>
      </c>
      <c r="R691" s="83">
        <v>195731.61967001317</v>
      </c>
      <c r="S691" s="83">
        <v>200536.18252433243</v>
      </c>
      <c r="T691" s="83">
        <v>247466.87135782564</v>
      </c>
      <c r="U691" s="83">
        <v>69424.533124071328</v>
      </c>
      <c r="V691" s="83">
        <v>141434.86521724582</v>
      </c>
      <c r="W691" s="83">
        <v>117522.28479428503</v>
      </c>
      <c r="X691" s="83">
        <v>153291.94906190064</v>
      </c>
      <c r="Y691" s="83">
        <v>156983.09738373599</v>
      </c>
      <c r="Z691" s="83">
        <v>116741.98819399999</v>
      </c>
      <c r="AA691" s="83">
        <v>88797.156000000003</v>
      </c>
      <c r="AB691" s="83">
        <v>95095</v>
      </c>
      <c r="AC691" s="73"/>
      <c r="AD691" s="74" t="s">
        <v>0</v>
      </c>
      <c r="AE691" s="83">
        <v>1891</v>
      </c>
      <c r="AF691" s="83">
        <v>1922</v>
      </c>
      <c r="AG691" s="83">
        <v>2073</v>
      </c>
      <c r="AH691" s="83">
        <v>1858</v>
      </c>
      <c r="AI691" s="83">
        <v>1629</v>
      </c>
      <c r="AJ691" s="83">
        <v>1572</v>
      </c>
      <c r="AK691" s="83">
        <v>1466</v>
      </c>
      <c r="AL691" s="83">
        <v>1398</v>
      </c>
      <c r="AM691" s="83">
        <v>1079</v>
      </c>
      <c r="AN691" s="83">
        <v>927</v>
      </c>
      <c r="AO691" s="83">
        <v>962</v>
      </c>
      <c r="AP691" s="83">
        <v>0</v>
      </c>
      <c r="AQ691" s="73"/>
      <c r="AR691" s="73"/>
      <c r="AS691" s="73"/>
      <c r="AT691" s="73"/>
      <c r="AU691" s="73"/>
      <c r="AV691" s="73"/>
      <c r="AW691" s="73"/>
      <c r="AX691" s="73"/>
      <c r="AY691" s="73"/>
      <c r="AZ691" s="73"/>
      <c r="BA691" s="73"/>
      <c r="BB691" s="73"/>
      <c r="BC691" s="73"/>
    </row>
    <row r="692" spans="1:55" x14ac:dyDescent="0.25">
      <c r="A692" s="72"/>
      <c r="B692" s="74" t="s">
        <v>158</v>
      </c>
      <c r="C692" s="83">
        <v>165374.18628785215</v>
      </c>
      <c r="D692" s="83">
        <v>136667.48763213804</v>
      </c>
      <c r="E692" s="83">
        <v>130613.13032935405</v>
      </c>
      <c r="F692" s="83">
        <v>122095.21080366717</v>
      </c>
      <c r="G692" s="83">
        <v>135862.16933739412</v>
      </c>
      <c r="H692" s="83">
        <v>117974.01851024311</v>
      </c>
      <c r="I692" s="83">
        <v>114109.68488455862</v>
      </c>
      <c r="J692" s="83">
        <v>145776.36176014532</v>
      </c>
      <c r="K692" s="83">
        <v>126890.36748338598</v>
      </c>
      <c r="L692" s="83">
        <v>89254.526270000002</v>
      </c>
      <c r="M692" s="83">
        <v>95505.552000000011</v>
      </c>
      <c r="N692" s="83">
        <v>0</v>
      </c>
      <c r="O692" s="73"/>
      <c r="P692" s="74" t="s">
        <v>158</v>
      </c>
      <c r="Q692" s="83">
        <v>175946.36065245958</v>
      </c>
      <c r="R692" s="83">
        <v>175414.02920551435</v>
      </c>
      <c r="S692" s="83">
        <v>135051.97824443574</v>
      </c>
      <c r="T692" s="83">
        <v>118724.71608845468</v>
      </c>
      <c r="U692" s="83">
        <v>6072.2694226087142</v>
      </c>
      <c r="V692" s="83">
        <v>115250.6914060985</v>
      </c>
      <c r="W692" s="83">
        <v>117735.35433114113</v>
      </c>
      <c r="X692" s="83">
        <v>102676.7463752953</v>
      </c>
      <c r="Y692" s="83">
        <v>156574.87336675599</v>
      </c>
      <c r="Z692" s="83">
        <v>115550.92905199999</v>
      </c>
      <c r="AA692" s="83">
        <v>86112.964000000007</v>
      </c>
      <c r="AB692" s="83">
        <v>95222</v>
      </c>
      <c r="AC692" s="73"/>
      <c r="AD692" s="74" t="s">
        <v>158</v>
      </c>
      <c r="AE692" s="83">
        <v>1083</v>
      </c>
      <c r="AF692" s="83">
        <v>926</v>
      </c>
      <c r="AG692" s="83">
        <v>866</v>
      </c>
      <c r="AH692" s="83">
        <v>816</v>
      </c>
      <c r="AI692" s="83">
        <v>852</v>
      </c>
      <c r="AJ692" s="83">
        <v>779</v>
      </c>
      <c r="AK692" s="83">
        <v>757</v>
      </c>
      <c r="AL692" s="83">
        <v>1005</v>
      </c>
      <c r="AM692" s="83">
        <v>815</v>
      </c>
      <c r="AN692" s="83">
        <v>561</v>
      </c>
      <c r="AO692" s="83">
        <v>629</v>
      </c>
      <c r="AP692" s="83">
        <v>0</v>
      </c>
      <c r="AQ692" s="73"/>
      <c r="AR692" s="73"/>
      <c r="AS692" s="73"/>
      <c r="AT692" s="73"/>
      <c r="AU692" s="73"/>
      <c r="AV692" s="73"/>
      <c r="AW692" s="73"/>
      <c r="AX692" s="73"/>
      <c r="AY692" s="73"/>
      <c r="AZ692" s="73"/>
      <c r="BA692" s="73"/>
      <c r="BB692" s="73"/>
      <c r="BC692" s="73"/>
    </row>
    <row r="693" spans="1:55" x14ac:dyDescent="0.25">
      <c r="A693" s="72"/>
      <c r="B693" s="74" t="s">
        <v>159</v>
      </c>
      <c r="C693" s="83">
        <v>13748.457006038519</v>
      </c>
      <c r="D693" s="83">
        <v>14050.264857939925</v>
      </c>
      <c r="E693" s="83">
        <v>12659.479844242178</v>
      </c>
      <c r="F693" s="83">
        <v>15510.63737872047</v>
      </c>
      <c r="G693" s="83">
        <v>10590.838870741991</v>
      </c>
      <c r="H693" s="83">
        <v>7072.2781585855664</v>
      </c>
      <c r="I693" s="83">
        <v>5154.9450330864984</v>
      </c>
      <c r="J693" s="83">
        <v>2419.1708304844074</v>
      </c>
      <c r="K693" s="83">
        <v>2192.2733019980001</v>
      </c>
      <c r="L693" s="83">
        <v>1642.65569</v>
      </c>
      <c r="M693" s="83">
        <v>1143.0740000000001</v>
      </c>
      <c r="N693" s="83">
        <v>0</v>
      </c>
      <c r="O693" s="73"/>
      <c r="P693" s="74" t="s">
        <v>159</v>
      </c>
      <c r="Q693" s="83">
        <v>14878.821174460823</v>
      </c>
      <c r="R693" s="83">
        <v>13650.889771042499</v>
      </c>
      <c r="S693" s="83">
        <v>13029.120127162465</v>
      </c>
      <c r="T693" s="83">
        <v>22671.258202463887</v>
      </c>
      <c r="U693" s="83">
        <v>2253.3950350049413</v>
      </c>
      <c r="V693" s="83">
        <v>14189.673777308115</v>
      </c>
      <c r="W693" s="83">
        <v>10954.415410556017</v>
      </c>
      <c r="X693" s="83">
        <v>3813.8968705085804</v>
      </c>
      <c r="Y693" s="83">
        <v>2308.1206581679994</v>
      </c>
      <c r="Z693" s="83">
        <v>2024.6935279999998</v>
      </c>
      <c r="AA693" s="83">
        <v>2195.4940000000001</v>
      </c>
      <c r="AB693" s="83">
        <v>1254</v>
      </c>
      <c r="AC693" s="73"/>
      <c r="AD693" s="74" t="s">
        <v>159</v>
      </c>
      <c r="AE693" s="83">
        <v>0</v>
      </c>
      <c r="AF693" s="83">
        <v>0</v>
      </c>
      <c r="AG693" s="83">
        <v>0</v>
      </c>
      <c r="AH693" s="83">
        <v>0</v>
      </c>
      <c r="AI693" s="83">
        <v>0</v>
      </c>
      <c r="AJ693" s="83">
        <v>0</v>
      </c>
      <c r="AK693" s="83">
        <v>0</v>
      </c>
      <c r="AL693" s="83">
        <v>0</v>
      </c>
      <c r="AM693" s="83">
        <v>0</v>
      </c>
      <c r="AN693" s="83">
        <v>0</v>
      </c>
      <c r="AO693" s="83">
        <v>0</v>
      </c>
      <c r="AP693" s="83">
        <v>0</v>
      </c>
      <c r="AQ693" s="73"/>
      <c r="AR693" s="73"/>
      <c r="AS693" s="73"/>
      <c r="AT693" s="73"/>
      <c r="AU693" s="73"/>
      <c r="AV693" s="73"/>
      <c r="AW693" s="73"/>
      <c r="AX693" s="73"/>
      <c r="AY693" s="73"/>
      <c r="AZ693" s="73"/>
      <c r="BA693" s="73"/>
      <c r="BB693" s="73"/>
      <c r="BC693" s="73"/>
    </row>
    <row r="694" spans="1:55" x14ac:dyDescent="0.25">
      <c r="A694" s="72"/>
      <c r="B694" s="74" t="s">
        <v>1</v>
      </c>
      <c r="C694" s="83">
        <v>30747.407110399872</v>
      </c>
      <c r="D694" s="83">
        <v>34048.083737101631</v>
      </c>
      <c r="E694" s="83">
        <v>34745.882313734146</v>
      </c>
      <c r="F694" s="83">
        <v>44811.615474536564</v>
      </c>
      <c r="G694" s="83">
        <v>43275.432731062217</v>
      </c>
      <c r="H694" s="83">
        <v>38837.063173067952</v>
      </c>
      <c r="I694" s="83">
        <v>41360.187236188198</v>
      </c>
      <c r="J694" s="83">
        <v>41805.875140161435</v>
      </c>
      <c r="K694" s="83">
        <v>39409.063952725999</v>
      </c>
      <c r="L694" s="83">
        <v>32697.944370000001</v>
      </c>
      <c r="M694" s="83">
        <v>33347.126000000004</v>
      </c>
      <c r="N694" s="83">
        <v>0</v>
      </c>
      <c r="O694" s="73"/>
      <c r="P694" s="74" t="s">
        <v>1</v>
      </c>
      <c r="Q694" s="83">
        <v>22467.121965885028</v>
      </c>
      <c r="R694" s="83">
        <v>22514.215150575488</v>
      </c>
      <c r="S694" s="83">
        <v>22579.702458519267</v>
      </c>
      <c r="T694" s="83">
        <v>28209.40833299053</v>
      </c>
      <c r="U694" s="83">
        <v>42738.64646997922</v>
      </c>
      <c r="V694" s="83">
        <v>37630.868807086241</v>
      </c>
      <c r="W694" s="83">
        <v>35927.514322756411</v>
      </c>
      <c r="X694" s="83">
        <v>31983.323447183466</v>
      </c>
      <c r="Y694" s="83">
        <v>42541.35580193199</v>
      </c>
      <c r="Z694" s="83">
        <v>38135.295224000001</v>
      </c>
      <c r="AA694" s="83">
        <v>33883.756000000001</v>
      </c>
      <c r="AB694" s="83">
        <v>33090</v>
      </c>
      <c r="AC694" s="73"/>
      <c r="AD694" s="74" t="s">
        <v>1</v>
      </c>
      <c r="AE694" s="83">
        <v>176</v>
      </c>
      <c r="AF694" s="83">
        <v>195</v>
      </c>
      <c r="AG694" s="83">
        <v>200</v>
      </c>
      <c r="AH694" s="83">
        <v>246</v>
      </c>
      <c r="AI694" s="83">
        <v>250</v>
      </c>
      <c r="AJ694" s="83">
        <v>228</v>
      </c>
      <c r="AK694" s="83">
        <v>218</v>
      </c>
      <c r="AL694" s="83">
        <v>248</v>
      </c>
      <c r="AM694" s="83">
        <v>233</v>
      </c>
      <c r="AN694" s="83">
        <v>202</v>
      </c>
      <c r="AO694" s="83">
        <v>213</v>
      </c>
      <c r="AP694" s="83">
        <v>0</v>
      </c>
      <c r="AQ694" s="73"/>
      <c r="AR694" s="73"/>
      <c r="AS694" s="73"/>
      <c r="AT694" s="73"/>
      <c r="AU694" s="73"/>
      <c r="AV694" s="73"/>
      <c r="AW694" s="73"/>
      <c r="AX694" s="73"/>
      <c r="AY694" s="73"/>
      <c r="AZ694" s="73"/>
      <c r="BA694" s="73"/>
      <c r="BB694" s="73"/>
      <c r="BC694" s="73"/>
    </row>
    <row r="695" spans="1:55" x14ac:dyDescent="0.25">
      <c r="A695" s="72"/>
      <c r="B695" s="74" t="s">
        <v>2</v>
      </c>
      <c r="C695" s="83">
        <v>352055.40864717745</v>
      </c>
      <c r="D695" s="83">
        <v>343958.70818336779</v>
      </c>
      <c r="E695" s="83">
        <v>343186.11252426374</v>
      </c>
      <c r="F695" s="83">
        <v>347923.15799742582</v>
      </c>
      <c r="G695" s="83">
        <v>345963.86929746793</v>
      </c>
      <c r="H695" s="83">
        <v>352303.40850725828</v>
      </c>
      <c r="I695" s="83">
        <v>373991.63375010068</v>
      </c>
      <c r="J695" s="83">
        <v>398275.63409536646</v>
      </c>
      <c r="K695" s="83">
        <v>426688.98224534397</v>
      </c>
      <c r="L695" s="83">
        <v>438259.46795800002</v>
      </c>
      <c r="M695" s="83">
        <v>477530.88600000006</v>
      </c>
      <c r="N695" s="83">
        <v>0</v>
      </c>
      <c r="O695" s="73"/>
      <c r="P695" s="74" t="s">
        <v>2</v>
      </c>
      <c r="Q695" s="83">
        <v>363653.76470910705</v>
      </c>
      <c r="R695" s="83">
        <v>357968.92445796466</v>
      </c>
      <c r="S695" s="83">
        <v>345788.32169411419</v>
      </c>
      <c r="T695" s="83">
        <v>343794.06190756435</v>
      </c>
      <c r="U695" s="83">
        <v>326168.6243611073</v>
      </c>
      <c r="V695" s="83">
        <v>332111.01945368398</v>
      </c>
      <c r="W695" s="83">
        <v>358287.25978327292</v>
      </c>
      <c r="X695" s="83">
        <v>383582.20087403368</v>
      </c>
      <c r="Y695" s="83">
        <v>440838.90932039393</v>
      </c>
      <c r="Z695" s="83">
        <v>446238.38706199999</v>
      </c>
      <c r="AA695" s="83">
        <v>463057.50600000005</v>
      </c>
      <c r="AB695" s="83">
        <v>475896</v>
      </c>
      <c r="AC695" s="73"/>
      <c r="AD695" s="74" t="s">
        <v>2</v>
      </c>
      <c r="AE695" s="83">
        <v>3213</v>
      </c>
      <c r="AF695" s="83">
        <v>3078</v>
      </c>
      <c r="AG695" s="83">
        <v>2996</v>
      </c>
      <c r="AH695" s="83">
        <v>2915</v>
      </c>
      <c r="AI695" s="83">
        <v>2860</v>
      </c>
      <c r="AJ695" s="83">
        <v>2831</v>
      </c>
      <c r="AK695" s="83">
        <v>2869</v>
      </c>
      <c r="AL695" s="83">
        <v>3022</v>
      </c>
      <c r="AM695" s="83">
        <v>3209</v>
      </c>
      <c r="AN695" s="83">
        <v>3316</v>
      </c>
      <c r="AO695" s="83">
        <v>3417</v>
      </c>
      <c r="AP695" s="83">
        <v>0</v>
      </c>
      <c r="AQ695" s="73"/>
      <c r="AR695" s="73"/>
      <c r="AS695" s="73"/>
      <c r="AT695" s="73"/>
      <c r="AU695" s="73"/>
      <c r="AV695" s="73"/>
      <c r="AW695" s="73"/>
      <c r="AX695" s="73"/>
      <c r="AY695" s="73"/>
      <c r="AZ695" s="73"/>
      <c r="BA695" s="73"/>
      <c r="BB695" s="73"/>
      <c r="BC695" s="73"/>
    </row>
    <row r="696" spans="1:55" x14ac:dyDescent="0.25">
      <c r="A696" s="72"/>
      <c r="B696" s="74" t="s">
        <v>156</v>
      </c>
      <c r="C696" s="83">
        <v>0</v>
      </c>
      <c r="D696" s="83">
        <v>0</v>
      </c>
      <c r="E696" s="83">
        <v>0</v>
      </c>
      <c r="F696" s="83">
        <v>0</v>
      </c>
      <c r="G696" s="83">
        <v>0</v>
      </c>
      <c r="H696" s="83">
        <v>0</v>
      </c>
      <c r="I696" s="83">
        <v>0</v>
      </c>
      <c r="J696" s="83">
        <v>3938.4460180891792</v>
      </c>
      <c r="K696" s="83">
        <v>23425.438725727996</v>
      </c>
      <c r="L696" s="83">
        <v>41087.794929999996</v>
      </c>
      <c r="M696" s="83">
        <v>56203.396000000001</v>
      </c>
      <c r="N696" s="83">
        <v>0</v>
      </c>
      <c r="O696" s="73"/>
      <c r="P696" s="74" t="s">
        <v>156</v>
      </c>
      <c r="Q696" s="83">
        <v>0</v>
      </c>
      <c r="R696" s="83">
        <v>0</v>
      </c>
      <c r="S696" s="83">
        <v>0</v>
      </c>
      <c r="T696" s="83">
        <v>0</v>
      </c>
      <c r="U696" s="83">
        <v>0</v>
      </c>
      <c r="V696" s="83">
        <v>0</v>
      </c>
      <c r="W696" s="83">
        <v>0</v>
      </c>
      <c r="X696" s="83">
        <v>0</v>
      </c>
      <c r="Y696" s="83">
        <v>0</v>
      </c>
      <c r="Z696" s="83">
        <v>38155.627769999999</v>
      </c>
      <c r="AA696" s="83">
        <v>30659.808000000001</v>
      </c>
      <c r="AB696" s="83">
        <v>62091</v>
      </c>
      <c r="AC696" s="73"/>
      <c r="AD696" s="74" t="s">
        <v>156</v>
      </c>
      <c r="AE696" s="83">
        <v>0</v>
      </c>
      <c r="AF696" s="83">
        <v>0</v>
      </c>
      <c r="AG696" s="83">
        <v>0</v>
      </c>
      <c r="AH696" s="83">
        <v>0</v>
      </c>
      <c r="AI696" s="83">
        <v>0</v>
      </c>
      <c r="AJ696" s="83">
        <v>0</v>
      </c>
      <c r="AK696" s="83">
        <v>0</v>
      </c>
      <c r="AL696" s="83">
        <v>29</v>
      </c>
      <c r="AM696" s="83">
        <v>148</v>
      </c>
      <c r="AN696" s="83">
        <v>255</v>
      </c>
      <c r="AO696" s="83">
        <v>344</v>
      </c>
      <c r="AP696" s="83">
        <v>0</v>
      </c>
      <c r="AQ696" s="73"/>
      <c r="AR696" s="73"/>
      <c r="AS696" s="73"/>
      <c r="AT696" s="73"/>
      <c r="AU696" s="73"/>
      <c r="AV696" s="73"/>
      <c r="AW696" s="73"/>
      <c r="AX696" s="73"/>
      <c r="AY696" s="73"/>
      <c r="AZ696" s="73"/>
      <c r="BA696" s="73"/>
      <c r="BB696" s="73"/>
      <c r="BC696" s="73"/>
    </row>
    <row r="697" spans="1:55" x14ac:dyDescent="0.25">
      <c r="A697" s="72"/>
      <c r="B697" s="74" t="s">
        <v>3</v>
      </c>
      <c r="C697" s="83">
        <v>1869.5278507678745</v>
      </c>
      <c r="D697" s="83">
        <v>10753.384022391629</v>
      </c>
      <c r="E697" s="83">
        <v>22183.894029129478</v>
      </c>
      <c r="F697" s="83">
        <v>37779.188680559782</v>
      </c>
      <c r="G697" s="83">
        <v>43392.990924733684</v>
      </c>
      <c r="H697" s="83">
        <v>43234.387586831057</v>
      </c>
      <c r="I697" s="83">
        <v>44957.043415645545</v>
      </c>
      <c r="J697" s="83">
        <v>47244.521251180879</v>
      </c>
      <c r="K697" s="83">
        <v>53332.812856205972</v>
      </c>
      <c r="L697" s="83">
        <v>45542.762772000009</v>
      </c>
      <c r="M697" s="83">
        <v>32235.311999999994</v>
      </c>
      <c r="N697" s="83">
        <v>0</v>
      </c>
      <c r="O697" s="73"/>
      <c r="P697" s="74" t="s">
        <v>3</v>
      </c>
      <c r="Q697" s="83">
        <v>0</v>
      </c>
      <c r="R697" s="83">
        <v>12033.334277710903</v>
      </c>
      <c r="S697" s="83">
        <v>18870.276412236224</v>
      </c>
      <c r="T697" s="83">
        <v>41783.691696546914</v>
      </c>
      <c r="U697" s="83">
        <v>46598.041918327464</v>
      </c>
      <c r="V697" s="83">
        <v>32896.209981319575</v>
      </c>
      <c r="W697" s="83">
        <v>44124.317128056129</v>
      </c>
      <c r="X697" s="83">
        <v>44495.463489266767</v>
      </c>
      <c r="Y697" s="83">
        <v>41804.345955060002</v>
      </c>
      <c r="Z697" s="83">
        <v>52838.936384000001</v>
      </c>
      <c r="AA697" s="83">
        <v>55447.945999999996</v>
      </c>
      <c r="AB697" s="83">
        <v>32717</v>
      </c>
      <c r="AC697" s="73"/>
      <c r="AD697" s="74" t="s">
        <v>3</v>
      </c>
      <c r="AE697" s="83">
        <v>13</v>
      </c>
      <c r="AF697" s="83">
        <v>84</v>
      </c>
      <c r="AG697" s="83">
        <v>172</v>
      </c>
      <c r="AH697" s="83">
        <v>266</v>
      </c>
      <c r="AI697" s="83">
        <v>309</v>
      </c>
      <c r="AJ697" s="83">
        <v>307</v>
      </c>
      <c r="AK697" s="83">
        <v>318</v>
      </c>
      <c r="AL697" s="83">
        <v>332</v>
      </c>
      <c r="AM697" s="83">
        <v>378</v>
      </c>
      <c r="AN697" s="83">
        <v>336</v>
      </c>
      <c r="AO697" s="83">
        <v>238</v>
      </c>
      <c r="AP697" s="83">
        <v>0</v>
      </c>
      <c r="AQ697" s="73"/>
      <c r="AR697" s="73"/>
      <c r="AS697" s="73"/>
      <c r="AT697" s="73"/>
      <c r="AU697" s="73"/>
      <c r="AV697" s="73"/>
      <c r="AW697" s="73"/>
      <c r="AX697" s="73"/>
      <c r="AY697" s="73"/>
      <c r="AZ697" s="73"/>
      <c r="BA697" s="73"/>
      <c r="BB697" s="73"/>
      <c r="BC697" s="73"/>
    </row>
    <row r="698" spans="1:55" x14ac:dyDescent="0.25">
      <c r="A698" s="72"/>
      <c r="B698" s="74" t="s">
        <v>4</v>
      </c>
      <c r="C698" s="83">
        <v>0</v>
      </c>
      <c r="D698" s="83">
        <v>1139.9961921110912</v>
      </c>
      <c r="E698" s="83">
        <v>13016.279478546039</v>
      </c>
      <c r="F698" s="83">
        <v>20367.126558830751</v>
      </c>
      <c r="G698" s="83">
        <v>30875.045793004712</v>
      </c>
      <c r="H698" s="83">
        <v>32447.826150679888</v>
      </c>
      <c r="I698" s="83">
        <v>30857.63703070609</v>
      </c>
      <c r="J698" s="83">
        <v>20951.186338963293</v>
      </c>
      <c r="K698" s="83">
        <v>18111.906656063999</v>
      </c>
      <c r="L698" s="83">
        <v>31656.703988000001</v>
      </c>
      <c r="M698" s="83">
        <v>33737.876000000004</v>
      </c>
      <c r="N698" s="83">
        <v>0</v>
      </c>
      <c r="O698" s="73"/>
      <c r="P698" s="74" t="s">
        <v>4</v>
      </c>
      <c r="Q698" s="83">
        <v>0</v>
      </c>
      <c r="R698" s="83">
        <v>0</v>
      </c>
      <c r="S698" s="83">
        <v>0</v>
      </c>
      <c r="T698" s="83">
        <v>0</v>
      </c>
      <c r="U698" s="83">
        <v>0</v>
      </c>
      <c r="V698" s="83">
        <v>34099.729858684928</v>
      </c>
      <c r="W698" s="83">
        <v>29069.385055160499</v>
      </c>
      <c r="X698" s="83">
        <v>29883.940968595198</v>
      </c>
      <c r="Y698" s="83">
        <v>32312.585906197997</v>
      </c>
      <c r="Z698" s="83">
        <v>30617.603873999993</v>
      </c>
      <c r="AA698" s="83">
        <v>25545.672000000002</v>
      </c>
      <c r="AB698" s="83">
        <v>32937</v>
      </c>
      <c r="AC698" s="73"/>
      <c r="AD698" s="74" t="s">
        <v>4</v>
      </c>
      <c r="AE698" s="83">
        <v>0</v>
      </c>
      <c r="AF698" s="83">
        <v>9</v>
      </c>
      <c r="AG698" s="83">
        <v>86</v>
      </c>
      <c r="AH698" s="83">
        <v>147</v>
      </c>
      <c r="AI698" s="83">
        <v>224</v>
      </c>
      <c r="AJ698" s="83">
        <v>239</v>
      </c>
      <c r="AK698" s="83">
        <v>227</v>
      </c>
      <c r="AL698" s="83">
        <v>153</v>
      </c>
      <c r="AM698" s="83">
        <v>141</v>
      </c>
      <c r="AN698" s="83">
        <v>252</v>
      </c>
      <c r="AO698" s="83">
        <v>267</v>
      </c>
      <c r="AP698" s="83">
        <v>0</v>
      </c>
      <c r="AQ698" s="73"/>
      <c r="AR698" s="73"/>
      <c r="AS698" s="73"/>
      <c r="AT698" s="73"/>
      <c r="AU698" s="73"/>
      <c r="AV698" s="73"/>
      <c r="AW698" s="73"/>
      <c r="AX698" s="73"/>
      <c r="AY698" s="73"/>
      <c r="AZ698" s="73"/>
      <c r="BA698" s="73"/>
      <c r="BB698" s="73"/>
      <c r="BC698" s="73"/>
    </row>
    <row r="699" spans="1:55" x14ac:dyDescent="0.25">
      <c r="A699" s="72"/>
      <c r="B699" s="74" t="s">
        <v>6</v>
      </c>
      <c r="C699" s="83">
        <v>4358.7693314308235</v>
      </c>
      <c r="D699" s="83">
        <v>7702.4101277095569</v>
      </c>
      <c r="E699" s="83">
        <v>18071.539383370768</v>
      </c>
      <c r="F699" s="83">
        <v>29992.961786457126</v>
      </c>
      <c r="G699" s="83">
        <v>27362.317442827902</v>
      </c>
      <c r="H699" s="83">
        <v>20793.567581688108</v>
      </c>
      <c r="I699" s="83">
        <v>13737.182455366028</v>
      </c>
      <c r="J699" s="83">
        <v>11420.932420262312</v>
      </c>
      <c r="K699" s="83">
        <v>9209.8648155149986</v>
      </c>
      <c r="L699" s="83">
        <v>10635.526758999997</v>
      </c>
      <c r="M699" s="83">
        <v>9792.1950000000015</v>
      </c>
      <c r="N699" s="83">
        <v>0</v>
      </c>
      <c r="O699" s="73"/>
      <c r="P699" s="74" t="s">
        <v>6</v>
      </c>
      <c r="Q699" s="83">
        <v>4052.1662633284541</v>
      </c>
      <c r="R699" s="83">
        <v>4061.6298237930068</v>
      </c>
      <c r="S699" s="83">
        <v>4073.7109876002733</v>
      </c>
      <c r="T699" s="83">
        <v>17816.329436573611</v>
      </c>
      <c r="U699" s="83">
        <v>32260.182866534407</v>
      </c>
      <c r="V699" s="83">
        <v>23158.745775466974</v>
      </c>
      <c r="W699" s="83">
        <v>17502.916394918069</v>
      </c>
      <c r="X699" s="83">
        <v>9954.9552913068947</v>
      </c>
      <c r="Y699" s="83">
        <v>8733.787347063997</v>
      </c>
      <c r="Z699" s="83">
        <v>10551.521239999998</v>
      </c>
      <c r="AA699" s="83">
        <v>13933.624000000002</v>
      </c>
      <c r="AB699" s="83">
        <v>8347</v>
      </c>
      <c r="AC699" s="73"/>
      <c r="AD699" s="74" t="s">
        <v>6</v>
      </c>
      <c r="AE699" s="83">
        <v>0</v>
      </c>
      <c r="AF699" s="83">
        <v>0</v>
      </c>
      <c r="AG699" s="83">
        <v>11</v>
      </c>
      <c r="AH699" s="83">
        <v>214</v>
      </c>
      <c r="AI699" s="83">
        <v>331</v>
      </c>
      <c r="AJ699" s="83">
        <v>247</v>
      </c>
      <c r="AK699" s="83">
        <v>163</v>
      </c>
      <c r="AL699" s="83">
        <v>131</v>
      </c>
      <c r="AM699" s="83">
        <v>112</v>
      </c>
      <c r="AN699" s="83">
        <v>140</v>
      </c>
      <c r="AO699" s="83">
        <v>124</v>
      </c>
      <c r="AP699" s="83">
        <v>0</v>
      </c>
      <c r="AQ699" s="73"/>
      <c r="AR699" s="73"/>
      <c r="AS699" s="73"/>
      <c r="AT699" s="73"/>
      <c r="AU699" s="73"/>
      <c r="AV699" s="73"/>
      <c r="AW699" s="73"/>
      <c r="AX699" s="73"/>
      <c r="AY699" s="73"/>
      <c r="AZ699" s="73"/>
      <c r="BA699" s="73"/>
      <c r="BB699" s="73"/>
      <c r="BC699" s="73"/>
    </row>
    <row r="700" spans="1:55" x14ac:dyDescent="0.25">
      <c r="A700" s="72"/>
      <c r="B700" s="74" t="s">
        <v>7</v>
      </c>
      <c r="C700" s="83">
        <v>126376.90405152881</v>
      </c>
      <c r="D700" s="83">
        <v>113908.41457908895</v>
      </c>
      <c r="E700" s="83">
        <v>113226.64867809293</v>
      </c>
      <c r="F700" s="83">
        <v>120602.3745225739</v>
      </c>
      <c r="G700" s="83">
        <v>113960.41821122715</v>
      </c>
      <c r="H700" s="83">
        <v>115996.64116583753</v>
      </c>
      <c r="I700" s="83">
        <v>109578.68429076576</v>
      </c>
      <c r="J700" s="83">
        <v>135058.40268185816</v>
      </c>
      <c r="K700" s="83">
        <v>153643.38360157798</v>
      </c>
      <c r="L700" s="83">
        <v>142729.12225000001</v>
      </c>
      <c r="M700" s="83">
        <v>140582.47200000001</v>
      </c>
      <c r="N700" s="83">
        <v>0</v>
      </c>
      <c r="O700" s="73"/>
      <c r="P700" s="74" t="s">
        <v>7</v>
      </c>
      <c r="Q700" s="83">
        <v>118445.02010766577</v>
      </c>
      <c r="R700" s="83">
        <v>118693.38722868722</v>
      </c>
      <c r="S700" s="83">
        <v>113161.16745576456</v>
      </c>
      <c r="T700" s="83">
        <v>91212.932943669788</v>
      </c>
      <c r="U700" s="83">
        <v>96164.251536187323</v>
      </c>
      <c r="V700" s="83">
        <v>175180.74860377394</v>
      </c>
      <c r="W700" s="83">
        <v>150049.66208873029</v>
      </c>
      <c r="X700" s="83">
        <v>104892.82355071585</v>
      </c>
      <c r="Y700" s="83">
        <v>116295.29928052399</v>
      </c>
      <c r="Z700" s="83">
        <v>127024.90579999999</v>
      </c>
      <c r="AA700" s="83">
        <v>117325.03200000001</v>
      </c>
      <c r="AB700" s="83">
        <v>137030</v>
      </c>
      <c r="AC700" s="73"/>
      <c r="AD700" s="74" t="s">
        <v>7</v>
      </c>
      <c r="AE700" s="83">
        <v>997</v>
      </c>
      <c r="AF700" s="83">
        <v>930</v>
      </c>
      <c r="AG700" s="83">
        <v>899</v>
      </c>
      <c r="AH700" s="83">
        <v>937</v>
      </c>
      <c r="AI700" s="83">
        <v>906</v>
      </c>
      <c r="AJ700" s="83">
        <v>910</v>
      </c>
      <c r="AK700" s="83">
        <v>881</v>
      </c>
      <c r="AL700" s="83">
        <v>1128</v>
      </c>
      <c r="AM700" s="83">
        <v>1251</v>
      </c>
      <c r="AN700" s="83">
        <v>1258</v>
      </c>
      <c r="AO700" s="83">
        <v>1236</v>
      </c>
      <c r="AP700" s="83">
        <v>0</v>
      </c>
      <c r="AQ700" s="73"/>
      <c r="AR700" s="73"/>
      <c r="AS700" s="73"/>
      <c r="AT700" s="73"/>
      <c r="AU700" s="73"/>
      <c r="AV700" s="73"/>
      <c r="AW700" s="73"/>
      <c r="AX700" s="73"/>
      <c r="AY700" s="73"/>
      <c r="AZ700" s="73"/>
      <c r="BA700" s="73"/>
      <c r="BB700" s="73"/>
      <c r="BC700" s="73"/>
    </row>
    <row r="701" spans="1:55" x14ac:dyDescent="0.25">
      <c r="A701" s="72"/>
      <c r="B701" s="79" t="s">
        <v>8</v>
      </c>
      <c r="C701" s="84">
        <v>51797.960329597248</v>
      </c>
      <c r="D701" s="84">
        <v>51683.221323443722</v>
      </c>
      <c r="E701" s="84">
        <v>55860.898843816547</v>
      </c>
      <c r="F701" s="84">
        <v>62698.463630668135</v>
      </c>
      <c r="G701" s="84">
        <v>72530.107269413085</v>
      </c>
      <c r="H701" s="84">
        <v>77453.30661211496</v>
      </c>
      <c r="I701" s="84">
        <v>93479.671468848712</v>
      </c>
      <c r="J701" s="84">
        <v>102287.39003105686</v>
      </c>
      <c r="K701" s="84">
        <v>109985.47994779798</v>
      </c>
      <c r="L701" s="84">
        <v>123079.321742</v>
      </c>
      <c r="M701" s="84">
        <v>130879.36800000002</v>
      </c>
      <c r="N701" s="83">
        <v>0</v>
      </c>
      <c r="O701" s="73"/>
      <c r="P701" s="79" t="s">
        <v>8</v>
      </c>
      <c r="Q701" s="84">
        <v>56756.60794957856</v>
      </c>
      <c r="R701" s="84">
        <v>56760.443727607235</v>
      </c>
      <c r="S701" s="84">
        <v>56820.661257701271</v>
      </c>
      <c r="T701" s="84">
        <v>50073.932383711435</v>
      </c>
      <c r="U701" s="84">
        <v>60440.460326250664</v>
      </c>
      <c r="V701" s="84">
        <v>85995.158124337584</v>
      </c>
      <c r="W701" s="84">
        <v>86672.194095445069</v>
      </c>
      <c r="X701" s="84">
        <v>89363.452356882728</v>
      </c>
      <c r="Y701" s="84">
        <v>109603.73532651397</v>
      </c>
      <c r="Z701" s="84">
        <v>115986.47358999999</v>
      </c>
      <c r="AA701" s="84">
        <v>126989.58200000001</v>
      </c>
      <c r="AB701" s="84">
        <v>133313</v>
      </c>
      <c r="AC701" s="73"/>
      <c r="AD701" s="79" t="s">
        <v>8</v>
      </c>
      <c r="AE701" s="84">
        <v>687</v>
      </c>
      <c r="AF701" s="84">
        <v>689</v>
      </c>
      <c r="AG701" s="84">
        <v>728</v>
      </c>
      <c r="AH701" s="84">
        <v>748</v>
      </c>
      <c r="AI701" s="84">
        <v>820</v>
      </c>
      <c r="AJ701" s="84">
        <v>893</v>
      </c>
      <c r="AK701" s="84">
        <v>964</v>
      </c>
      <c r="AL701" s="84">
        <v>990</v>
      </c>
      <c r="AM701" s="84">
        <v>1064</v>
      </c>
      <c r="AN701" s="84">
        <v>1178</v>
      </c>
      <c r="AO701" s="84">
        <v>1256</v>
      </c>
      <c r="AP701" s="84">
        <v>0</v>
      </c>
      <c r="AQ701" s="73"/>
      <c r="AR701" s="73"/>
      <c r="AS701" s="73"/>
      <c r="AT701" s="73"/>
      <c r="AU701" s="73"/>
      <c r="AV701" s="73"/>
      <c r="AW701" s="73"/>
      <c r="AX701" s="73"/>
      <c r="AY701" s="73"/>
      <c r="AZ701" s="73"/>
      <c r="BA701" s="73"/>
      <c r="BB701" s="73"/>
      <c r="BC701" s="73"/>
    </row>
    <row r="702" spans="1:55" x14ac:dyDescent="0.25">
      <c r="A702" s="72"/>
      <c r="B702" s="79" t="s">
        <v>5</v>
      </c>
      <c r="C702" s="84">
        <v>54486.493804526712</v>
      </c>
      <c r="D702" s="84">
        <v>49638.028414753804</v>
      </c>
      <c r="E702" s="84">
        <v>45072.137191370501</v>
      </c>
      <c r="F702" s="84">
        <v>52050.97720045875</v>
      </c>
      <c r="G702" s="84">
        <v>37747.252783972996</v>
      </c>
      <c r="H702" s="84">
        <v>50692.606080969817</v>
      </c>
      <c r="I702" s="84">
        <v>69309.628039400559</v>
      </c>
      <c r="J702" s="84">
        <v>42327.635082728819</v>
      </c>
      <c r="K702" s="84">
        <v>47265.721317360003</v>
      </c>
      <c r="L702" s="84">
        <v>53840.581807999995</v>
      </c>
      <c r="M702" s="82">
        <v>57745.556000000011</v>
      </c>
      <c r="N702" s="82">
        <v>0</v>
      </c>
      <c r="O702" s="73"/>
      <c r="P702" s="79" t="s">
        <v>5</v>
      </c>
      <c r="Q702" s="84">
        <v>54143.598944689802</v>
      </c>
      <c r="R702" s="84">
        <v>59018.899970709615</v>
      </c>
      <c r="S702" s="84">
        <v>61218.248699977514</v>
      </c>
      <c r="T702" s="84">
        <v>46374.310299940815</v>
      </c>
      <c r="U702" s="84">
        <v>50947.577290390087</v>
      </c>
      <c r="V702" s="84">
        <v>42244.129106092572</v>
      </c>
      <c r="W702" s="84">
        <v>42679.65192914191</v>
      </c>
      <c r="X702" s="84">
        <v>48687.496060087637</v>
      </c>
      <c r="Y702" s="84">
        <v>48716.571539869998</v>
      </c>
      <c r="Z702" s="84">
        <v>52237.521075999997</v>
      </c>
      <c r="AA702" s="84">
        <v>63350.474000000009</v>
      </c>
      <c r="AB702" s="84">
        <v>58461</v>
      </c>
      <c r="AC702" s="73"/>
      <c r="AD702" s="79" t="s">
        <v>5</v>
      </c>
      <c r="AE702" s="84">
        <v>8264</v>
      </c>
      <c r="AF702" s="84">
        <v>8062</v>
      </c>
      <c r="AG702" s="84">
        <v>8237</v>
      </c>
      <c r="AH702" s="84">
        <v>8271</v>
      </c>
      <c r="AI702" s="84">
        <v>8246</v>
      </c>
      <c r="AJ702" s="84">
        <v>8048</v>
      </c>
      <c r="AK702" s="84">
        <v>7891</v>
      </c>
      <c r="AL702" s="84">
        <v>8421</v>
      </c>
      <c r="AM702" s="84">
        <v>8298</v>
      </c>
      <c r="AN702" s="84">
        <v>8435</v>
      </c>
      <c r="AO702" s="84">
        <v>8694</v>
      </c>
      <c r="AP702" s="84">
        <v>0</v>
      </c>
      <c r="AQ702" s="73"/>
      <c r="AR702" s="73"/>
      <c r="AS702" s="73"/>
      <c r="AT702" s="73"/>
      <c r="AU702" s="73"/>
      <c r="AV702" s="73"/>
      <c r="AW702" s="73"/>
      <c r="AX702" s="73"/>
      <c r="AY702" s="73"/>
      <c r="AZ702" s="73"/>
      <c r="BA702" s="73"/>
      <c r="BB702" s="73"/>
      <c r="BC702" s="73"/>
    </row>
    <row r="703" spans="1:55" x14ac:dyDescent="0.25">
      <c r="A703" s="72"/>
      <c r="B703" s="74" t="s">
        <v>157</v>
      </c>
      <c r="C703" s="83">
        <v>63254.090111160192</v>
      </c>
      <c r="D703" s="83">
        <v>61251.500502840143</v>
      </c>
      <c r="E703" s="83">
        <v>59468.634255796045</v>
      </c>
      <c r="F703" s="83">
        <v>63892.960716082554</v>
      </c>
      <c r="G703" s="83">
        <v>59007.616771321234</v>
      </c>
      <c r="H703" s="83">
        <v>55131.675773570998</v>
      </c>
      <c r="I703" s="83">
        <v>59002.024740459703</v>
      </c>
      <c r="J703" s="83">
        <v>63526.797652460671</v>
      </c>
      <c r="K703" s="83">
        <v>70231.080542869982</v>
      </c>
      <c r="L703" s="83">
        <v>71131.806979999994</v>
      </c>
      <c r="M703" s="83">
        <v>65093.740000000005</v>
      </c>
      <c r="N703" s="83">
        <v>0</v>
      </c>
      <c r="O703" s="73"/>
      <c r="P703" s="74" t="s">
        <v>157</v>
      </c>
      <c r="Q703" s="83">
        <v>62759.770878913507</v>
      </c>
      <c r="R703" s="83">
        <v>61461.308181370929</v>
      </c>
      <c r="S703" s="83">
        <v>57023.433964762582</v>
      </c>
      <c r="T703" s="83">
        <v>63074.343409894922</v>
      </c>
      <c r="U703" s="83">
        <v>67125.964173963177</v>
      </c>
      <c r="V703" s="83">
        <v>48808.254427568318</v>
      </c>
      <c r="W703" s="83">
        <v>52914.6503684618</v>
      </c>
      <c r="X703" s="83">
        <v>57944.527299186127</v>
      </c>
      <c r="Y703" s="83">
        <v>72746.623133989997</v>
      </c>
      <c r="Z703" s="83">
        <v>66712.153559999992</v>
      </c>
      <c r="AA703" s="83">
        <v>68445.854000000007</v>
      </c>
      <c r="AB703" s="83">
        <v>61793</v>
      </c>
      <c r="AC703" s="73"/>
      <c r="AD703" s="74" t="s">
        <v>117</v>
      </c>
      <c r="AE703" s="83">
        <v>43358.637999999999</v>
      </c>
      <c r="AF703" s="83">
        <v>42789.919999999998</v>
      </c>
      <c r="AG703" s="83">
        <v>42525.56</v>
      </c>
      <c r="AH703" s="83">
        <v>43032.78</v>
      </c>
      <c r="AI703" s="83">
        <v>43492.35</v>
      </c>
      <c r="AJ703" s="83">
        <v>43370.612999999998</v>
      </c>
      <c r="AK703" s="83">
        <v>43491.17</v>
      </c>
      <c r="AL703" s="83">
        <v>43425.387000000002</v>
      </c>
      <c r="AM703" s="83">
        <v>43507.364999999998</v>
      </c>
      <c r="AN703" s="83">
        <v>44050.05</v>
      </c>
      <c r="AO703" s="83">
        <v>44284.32</v>
      </c>
      <c r="AP703" s="83">
        <v>0</v>
      </c>
      <c r="AQ703" s="73"/>
      <c r="AR703" s="73"/>
      <c r="AS703" s="73"/>
      <c r="AT703" s="73"/>
      <c r="AU703" s="73"/>
      <c r="AV703" s="73"/>
      <c r="AW703" s="73"/>
      <c r="AX703" s="73"/>
      <c r="AY703" s="73"/>
      <c r="AZ703" s="73"/>
      <c r="BA703" s="73"/>
      <c r="BB703" s="73"/>
      <c r="BC703" s="73"/>
    </row>
    <row r="704" spans="1:55" x14ac:dyDescent="0.25">
      <c r="A704" s="72"/>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row>
    <row r="705" spans="1:55" x14ac:dyDescent="0.25">
      <c r="A705" s="72"/>
      <c r="B705" s="75" t="s">
        <v>113</v>
      </c>
      <c r="C705" s="75"/>
      <c r="D705" s="75"/>
      <c r="E705" s="75"/>
      <c r="F705" s="75"/>
      <c r="G705" s="75"/>
      <c r="H705" s="75"/>
      <c r="I705" s="75"/>
      <c r="J705" s="75"/>
      <c r="K705" s="75"/>
      <c r="L705" s="75"/>
      <c r="M705" s="75"/>
      <c r="N705" s="75"/>
      <c r="O705" s="73"/>
      <c r="P705" s="75" t="s">
        <v>114</v>
      </c>
      <c r="Q705" s="75"/>
      <c r="R705" s="75"/>
      <c r="S705" s="75"/>
      <c r="T705" s="75"/>
      <c r="U705" s="75"/>
      <c r="V705" s="75"/>
      <c r="W705" s="75"/>
      <c r="X705" s="75"/>
      <c r="Y705" s="75"/>
      <c r="Z705" s="75"/>
      <c r="AA705" s="75"/>
      <c r="AB705" s="75"/>
      <c r="AC705" s="73"/>
      <c r="AD705" s="75" t="s">
        <v>145</v>
      </c>
      <c r="AE705" s="75"/>
      <c r="AF705" s="75"/>
      <c r="AG705" s="75"/>
      <c r="AH705" s="75"/>
      <c r="AI705" s="75"/>
      <c r="AJ705" s="75"/>
      <c r="AK705" s="75"/>
      <c r="AL705" s="75"/>
      <c r="AM705" s="75"/>
      <c r="AN705" s="75"/>
      <c r="AO705" s="75"/>
      <c r="AP705" s="75"/>
      <c r="AQ705" s="73"/>
      <c r="AR705" s="73"/>
      <c r="AS705" s="73"/>
      <c r="AT705" s="73"/>
      <c r="AU705" s="73"/>
      <c r="AV705" s="73"/>
      <c r="AW705" s="73"/>
      <c r="AX705" s="73"/>
      <c r="AY705" s="73"/>
      <c r="AZ705" s="73"/>
      <c r="BA705" s="73"/>
      <c r="BB705" s="73"/>
      <c r="BC705" s="73"/>
    </row>
    <row r="706" spans="1:55" x14ac:dyDescent="0.25">
      <c r="A706" s="72"/>
      <c r="B706" s="77" t="s">
        <v>49</v>
      </c>
      <c r="C706" s="77">
        <v>2013</v>
      </c>
      <c r="D706" s="77">
        <v>2014</v>
      </c>
      <c r="E706" s="77">
        <v>2015</v>
      </c>
      <c r="F706" s="77">
        <v>2016</v>
      </c>
      <c r="G706" s="77">
        <v>2017</v>
      </c>
      <c r="H706" s="77">
        <v>2018</v>
      </c>
      <c r="I706" s="77">
        <v>2019</v>
      </c>
      <c r="J706" s="77">
        <v>2020</v>
      </c>
      <c r="K706" s="77">
        <v>2021</v>
      </c>
      <c r="L706" s="77">
        <v>2022</v>
      </c>
      <c r="M706" s="77">
        <v>2023</v>
      </c>
      <c r="N706" s="77">
        <v>2024</v>
      </c>
      <c r="O706" s="73"/>
      <c r="P706" s="77" t="s">
        <v>49</v>
      </c>
      <c r="Q706" s="77">
        <v>2013</v>
      </c>
      <c r="R706" s="77">
        <v>2014</v>
      </c>
      <c r="S706" s="77">
        <v>2015</v>
      </c>
      <c r="T706" s="77">
        <v>2016</v>
      </c>
      <c r="U706" s="77">
        <v>2017</v>
      </c>
      <c r="V706" s="77">
        <v>2018</v>
      </c>
      <c r="W706" s="77">
        <v>2019</v>
      </c>
      <c r="X706" s="77">
        <v>2020</v>
      </c>
      <c r="Y706" s="77">
        <v>2021</v>
      </c>
      <c r="Z706" s="77">
        <v>2022</v>
      </c>
      <c r="AA706" s="77">
        <v>2023</v>
      </c>
      <c r="AB706" s="77">
        <v>2024</v>
      </c>
      <c r="AC706" s="73"/>
      <c r="AD706" s="77" t="s">
        <v>49</v>
      </c>
      <c r="AE706" s="77">
        <v>2013</v>
      </c>
      <c r="AF706" s="77">
        <v>2014</v>
      </c>
      <c r="AG706" s="77">
        <v>2015</v>
      </c>
      <c r="AH706" s="77">
        <v>2016</v>
      </c>
      <c r="AI706" s="77">
        <v>2017</v>
      </c>
      <c r="AJ706" s="77">
        <v>2018</v>
      </c>
      <c r="AK706" s="77">
        <v>2019</v>
      </c>
      <c r="AL706" s="77">
        <v>2020</v>
      </c>
      <c r="AM706" s="77">
        <v>2021</v>
      </c>
      <c r="AN706" s="77">
        <v>2022</v>
      </c>
      <c r="AO706" s="77">
        <v>2023</v>
      </c>
      <c r="AP706" s="77">
        <v>2024</v>
      </c>
      <c r="AQ706" s="73"/>
      <c r="AR706" s="73"/>
      <c r="AS706" s="73"/>
      <c r="AT706" s="73"/>
      <c r="AU706" s="73"/>
      <c r="AV706" s="73"/>
      <c r="AW706" s="73"/>
      <c r="AX706" s="73"/>
      <c r="AY706" s="73"/>
      <c r="AZ706" s="73"/>
      <c r="BA706" s="73"/>
      <c r="BB706" s="73"/>
      <c r="BC706" s="73"/>
    </row>
    <row r="707" spans="1:55" x14ac:dyDescent="0.25">
      <c r="A707" s="72"/>
      <c r="B707" s="79" t="s">
        <v>9</v>
      </c>
      <c r="C707" s="80">
        <v>750247.6961177428</v>
      </c>
      <c r="D707" s="80">
        <v>747254.11326227826</v>
      </c>
      <c r="E707" s="80">
        <v>752004.37064020883</v>
      </c>
      <c r="F707" s="80">
        <v>803645.73190600425</v>
      </c>
      <c r="G707" s="80">
        <v>778340.07857032923</v>
      </c>
      <c r="H707" s="80">
        <v>774663.30208855553</v>
      </c>
      <c r="I707" s="80">
        <v>806899.53846945555</v>
      </c>
      <c r="J707" s="80">
        <v>846695.20383243845</v>
      </c>
      <c r="K707" s="80">
        <v>987958.38980745384</v>
      </c>
      <c r="L707" s="80">
        <v>958357.43356599996</v>
      </c>
      <c r="M707" s="80">
        <v>1002480.0660000001</v>
      </c>
      <c r="N707" s="80">
        <v>0</v>
      </c>
      <c r="O707" s="73"/>
      <c r="P707" s="79" t="s">
        <v>9</v>
      </c>
      <c r="Q707" s="80">
        <v>706217.11780016357</v>
      </c>
      <c r="R707" s="80">
        <v>738310.13534279307</v>
      </c>
      <c r="S707" s="80">
        <v>721149.08314494276</v>
      </c>
      <c r="T707" s="80">
        <v>799102.525888526</v>
      </c>
      <c r="U707" s="80">
        <v>784982.46989411011</v>
      </c>
      <c r="V707" s="80">
        <v>796160.37645846221</v>
      </c>
      <c r="W707" s="80">
        <v>760846.90487288404</v>
      </c>
      <c r="X707" s="80">
        <v>787850.78089037281</v>
      </c>
      <c r="Y707" s="80">
        <v>1014005.2887070857</v>
      </c>
      <c r="Z707" s="80">
        <v>1000824.6312219999</v>
      </c>
      <c r="AA707" s="80">
        <v>937885.44400000002</v>
      </c>
      <c r="AB707" s="80">
        <v>978475</v>
      </c>
      <c r="AC707" s="73"/>
      <c r="AD707" s="79" t="s">
        <v>9</v>
      </c>
      <c r="AE707" s="80">
        <v>6445</v>
      </c>
      <c r="AF707" s="80">
        <v>6313</v>
      </c>
      <c r="AG707" s="80">
        <v>6399</v>
      </c>
      <c r="AH707" s="80">
        <v>6432</v>
      </c>
      <c r="AI707" s="80">
        <v>6240</v>
      </c>
      <c r="AJ707" s="80">
        <v>6047</v>
      </c>
      <c r="AK707" s="80">
        <v>6124</v>
      </c>
      <c r="AL707" s="80">
        <v>6560</v>
      </c>
      <c r="AM707" s="80">
        <v>6373</v>
      </c>
      <c r="AN707" s="80">
        <v>6547</v>
      </c>
      <c r="AO707" s="80">
        <v>6790</v>
      </c>
      <c r="AP707" s="80">
        <v>0</v>
      </c>
      <c r="AQ707" s="73"/>
      <c r="AR707" s="73"/>
      <c r="AS707" s="73"/>
      <c r="AT707" s="73"/>
      <c r="AU707" s="73"/>
      <c r="AV707" s="73"/>
      <c r="AW707" s="73"/>
      <c r="AX707" s="73"/>
      <c r="AY707" s="73"/>
      <c r="AZ707" s="73"/>
      <c r="BA707" s="73"/>
      <c r="BB707" s="73"/>
      <c r="BC707" s="73"/>
    </row>
    <row r="708" spans="1:55" x14ac:dyDescent="0.25">
      <c r="A708" s="72"/>
      <c r="B708" s="74" t="s">
        <v>10</v>
      </c>
      <c r="C708" s="83">
        <v>504855.61539598729</v>
      </c>
      <c r="D708" s="83">
        <v>481433.27658830106</v>
      </c>
      <c r="E708" s="83">
        <v>516912.29871674179</v>
      </c>
      <c r="F708" s="83">
        <v>588998.63272603939</v>
      </c>
      <c r="G708" s="83">
        <v>547515.62544045877</v>
      </c>
      <c r="H708" s="83">
        <v>510846.27971072408</v>
      </c>
      <c r="I708" s="83">
        <v>532157.71877592045</v>
      </c>
      <c r="J708" s="83">
        <v>549934.97946600779</v>
      </c>
      <c r="K708" s="83">
        <v>659197.93600299594</v>
      </c>
      <c r="L708" s="83">
        <v>642188.483534</v>
      </c>
      <c r="M708" s="83">
        <v>678502.46799999999</v>
      </c>
      <c r="N708" s="83">
        <v>0</v>
      </c>
      <c r="O708" s="73"/>
      <c r="P708" s="74" t="s">
        <v>10</v>
      </c>
      <c r="Q708" s="83">
        <v>453998.23819286242</v>
      </c>
      <c r="R708" s="83">
        <v>459533.36597883573</v>
      </c>
      <c r="S708" s="83">
        <v>470112.51615299319</v>
      </c>
      <c r="T708" s="83">
        <v>556142.55090959778</v>
      </c>
      <c r="U708" s="83">
        <v>566046.47192905459</v>
      </c>
      <c r="V708" s="83">
        <v>537358.71792900225</v>
      </c>
      <c r="W708" s="83">
        <v>480673.32697281032</v>
      </c>
      <c r="X708" s="83">
        <v>509238.82601014565</v>
      </c>
      <c r="Y708" s="83">
        <v>706447.10769804567</v>
      </c>
      <c r="Z708" s="83">
        <v>705265.3918959999</v>
      </c>
      <c r="AA708" s="83">
        <v>646084.80599999998</v>
      </c>
      <c r="AB708" s="83">
        <v>670040</v>
      </c>
      <c r="AC708" s="73"/>
      <c r="AD708" s="74" t="s">
        <v>10</v>
      </c>
      <c r="AE708" s="83">
        <v>6445</v>
      </c>
      <c r="AF708" s="83">
        <v>6313</v>
      </c>
      <c r="AG708" s="83">
        <v>6399</v>
      </c>
      <c r="AH708" s="83">
        <v>6432</v>
      </c>
      <c r="AI708" s="83">
        <v>6240</v>
      </c>
      <c r="AJ708" s="83">
        <v>6047</v>
      </c>
      <c r="AK708" s="83">
        <v>6124</v>
      </c>
      <c r="AL708" s="83">
        <v>6560</v>
      </c>
      <c r="AM708" s="83">
        <v>6373</v>
      </c>
      <c r="AN708" s="83">
        <v>6547</v>
      </c>
      <c r="AO708" s="83">
        <v>6790</v>
      </c>
      <c r="AP708" s="83">
        <v>0</v>
      </c>
      <c r="AQ708" s="73"/>
      <c r="AR708" s="73"/>
      <c r="AS708" s="73"/>
      <c r="AT708" s="73"/>
      <c r="AU708" s="73"/>
      <c r="AV708" s="73"/>
      <c r="AW708" s="73"/>
      <c r="AX708" s="73"/>
      <c r="AY708" s="73"/>
      <c r="AZ708" s="73"/>
      <c r="BA708" s="73"/>
      <c r="BB708" s="73"/>
      <c r="BC708" s="73"/>
    </row>
    <row r="709" spans="1:55" x14ac:dyDescent="0.25">
      <c r="A709" s="72"/>
      <c r="B709" s="79" t="s">
        <v>11</v>
      </c>
      <c r="C709" s="84">
        <v>245392.08072175554</v>
      </c>
      <c r="D709" s="84">
        <v>265820.8366739772</v>
      </c>
      <c r="E709" s="84">
        <v>235092.07192346701</v>
      </c>
      <c r="F709" s="84">
        <v>214647.09917996489</v>
      </c>
      <c r="G709" s="84">
        <v>230824.45312987044</v>
      </c>
      <c r="H709" s="84">
        <v>263817.02237783145</v>
      </c>
      <c r="I709" s="84">
        <v>274741.8196935351</v>
      </c>
      <c r="J709" s="84">
        <v>296760.22436643072</v>
      </c>
      <c r="K709" s="84">
        <v>328760.45380445791</v>
      </c>
      <c r="L709" s="84">
        <v>316168.95003199996</v>
      </c>
      <c r="M709" s="84">
        <v>323977.59800000006</v>
      </c>
      <c r="N709" s="84">
        <v>0</v>
      </c>
      <c r="O709" s="73"/>
      <c r="P709" s="79" t="s">
        <v>11</v>
      </c>
      <c r="Q709" s="84">
        <v>252218.87960730109</v>
      </c>
      <c r="R709" s="84">
        <v>278776.7693639574</v>
      </c>
      <c r="S709" s="84">
        <v>251036.56699194951</v>
      </c>
      <c r="T709" s="84">
        <v>242959.97497892822</v>
      </c>
      <c r="U709" s="84">
        <v>218935.99796505549</v>
      </c>
      <c r="V709" s="84">
        <v>258801.65852945994</v>
      </c>
      <c r="W709" s="84">
        <v>280173.57790007372</v>
      </c>
      <c r="X709" s="84">
        <v>278611.95488022722</v>
      </c>
      <c r="Y709" s="84">
        <v>307558.18100903998</v>
      </c>
      <c r="Z709" s="84">
        <v>295559.23932599998</v>
      </c>
      <c r="AA709" s="84">
        <v>291800.63800000004</v>
      </c>
      <c r="AB709" s="84">
        <v>308435</v>
      </c>
      <c r="AC709" s="73"/>
      <c r="AD709" s="79" t="s">
        <v>11</v>
      </c>
      <c r="AE709" s="84">
        <v>6445</v>
      </c>
      <c r="AF709" s="84">
        <v>6313</v>
      </c>
      <c r="AG709" s="84">
        <v>6399</v>
      </c>
      <c r="AH709" s="84">
        <v>6432</v>
      </c>
      <c r="AI709" s="84">
        <v>6240</v>
      </c>
      <c r="AJ709" s="84">
        <v>6047</v>
      </c>
      <c r="AK709" s="84">
        <v>6124</v>
      </c>
      <c r="AL709" s="84">
        <v>6560</v>
      </c>
      <c r="AM709" s="84">
        <v>6373</v>
      </c>
      <c r="AN709" s="84">
        <v>6547</v>
      </c>
      <c r="AO709" s="84">
        <v>6790</v>
      </c>
      <c r="AP709" s="84">
        <v>0</v>
      </c>
      <c r="AQ709" s="73"/>
      <c r="AR709" s="73"/>
      <c r="AS709" s="73"/>
      <c r="AT709" s="73"/>
      <c r="AU709" s="73"/>
      <c r="AV709" s="73"/>
      <c r="AW709" s="73"/>
      <c r="AX709" s="73"/>
      <c r="AY709" s="73"/>
      <c r="AZ709" s="73"/>
      <c r="BA709" s="73"/>
      <c r="BB709" s="73"/>
      <c r="BC709" s="73"/>
    </row>
    <row r="710" spans="1:55" x14ac:dyDescent="0.25">
      <c r="A710" s="72"/>
      <c r="B710" s="74" t="s">
        <v>0</v>
      </c>
      <c r="C710" s="83">
        <v>118390.64499211863</v>
      </c>
      <c r="D710" s="83">
        <v>105117.22601608612</v>
      </c>
      <c r="E710" s="83">
        <v>105001.81767426631</v>
      </c>
      <c r="F710" s="83">
        <v>120490.50482618583</v>
      </c>
      <c r="G710" s="83">
        <v>110996.72667538164</v>
      </c>
      <c r="H710" s="83">
        <v>101308.46596686124</v>
      </c>
      <c r="I710" s="83">
        <v>96853.968027436582</v>
      </c>
      <c r="J710" s="83">
        <v>98773.084353377271</v>
      </c>
      <c r="K710" s="83">
        <v>85477.69592299599</v>
      </c>
      <c r="L710" s="83">
        <v>75659.543934000001</v>
      </c>
      <c r="M710" s="83">
        <v>66226.394</v>
      </c>
      <c r="N710" s="83">
        <v>0</v>
      </c>
      <c r="O710" s="73"/>
      <c r="P710" s="74" t="s">
        <v>0</v>
      </c>
      <c r="Q710" s="83">
        <v>93709.16058193268</v>
      </c>
      <c r="R710" s="83">
        <v>96672.281830799839</v>
      </c>
      <c r="S710" s="83">
        <v>103526.60363108704</v>
      </c>
      <c r="T710" s="83">
        <v>123321.4563168655</v>
      </c>
      <c r="U710" s="83">
        <v>102583.07026318627</v>
      </c>
      <c r="V710" s="83">
        <v>107788.51932009209</v>
      </c>
      <c r="W710" s="83">
        <v>94694.230715027312</v>
      </c>
      <c r="X710" s="83">
        <v>92090.068830944467</v>
      </c>
      <c r="Y710" s="83">
        <v>105221.39533882598</v>
      </c>
      <c r="Z710" s="83">
        <v>97248.427249999993</v>
      </c>
      <c r="AA710" s="83">
        <v>75676.292000000001</v>
      </c>
      <c r="AB710" s="83">
        <v>68480</v>
      </c>
      <c r="AC710" s="73"/>
      <c r="AD710" s="74" t="s">
        <v>0</v>
      </c>
      <c r="AE710" s="83">
        <v>1146</v>
      </c>
      <c r="AF710" s="83">
        <v>1153</v>
      </c>
      <c r="AG710" s="83">
        <v>1223</v>
      </c>
      <c r="AH710" s="83">
        <v>1105</v>
      </c>
      <c r="AI710" s="83">
        <v>935</v>
      </c>
      <c r="AJ710" s="83">
        <v>878</v>
      </c>
      <c r="AK710" s="83">
        <v>842</v>
      </c>
      <c r="AL710" s="83">
        <v>882</v>
      </c>
      <c r="AM710" s="83">
        <v>763</v>
      </c>
      <c r="AN710" s="83">
        <v>712</v>
      </c>
      <c r="AO710" s="83">
        <v>672</v>
      </c>
      <c r="AP710" s="83">
        <v>0</v>
      </c>
      <c r="AQ710" s="73"/>
      <c r="AR710" s="73"/>
      <c r="AS710" s="73"/>
      <c r="AT710" s="73"/>
      <c r="AU710" s="73"/>
      <c r="AV710" s="73"/>
      <c r="AW710" s="73"/>
      <c r="AX710" s="73"/>
      <c r="AY710" s="73"/>
      <c r="AZ710" s="73"/>
      <c r="BA710" s="73"/>
      <c r="BB710" s="73"/>
      <c r="BC710" s="73"/>
    </row>
    <row r="711" spans="1:55" x14ac:dyDescent="0.25">
      <c r="A711" s="72"/>
      <c r="B711" s="74" t="s">
        <v>158</v>
      </c>
      <c r="C711" s="83">
        <v>137448.27826865061</v>
      </c>
      <c r="D711" s="83">
        <v>112751.88060525838</v>
      </c>
      <c r="E711" s="83">
        <v>107652.10320623512</v>
      </c>
      <c r="F711" s="83">
        <v>92136.458098187039</v>
      </c>
      <c r="G711" s="83">
        <v>88909.568137552516</v>
      </c>
      <c r="H711" s="83">
        <v>76107.806273854614</v>
      </c>
      <c r="I711" s="83">
        <v>80400.449115354641</v>
      </c>
      <c r="J711" s="83">
        <v>106309.99087859239</v>
      </c>
      <c r="K711" s="83">
        <v>77872.592817473997</v>
      </c>
      <c r="L711" s="83">
        <v>48685.746329999994</v>
      </c>
      <c r="M711" s="83">
        <v>60121.315999999999</v>
      </c>
      <c r="N711" s="83">
        <v>0</v>
      </c>
      <c r="O711" s="73"/>
      <c r="P711" s="74" t="s">
        <v>158</v>
      </c>
      <c r="Q711" s="83">
        <v>161219.40185479142</v>
      </c>
      <c r="R711" s="83">
        <v>160929.89441000088</v>
      </c>
      <c r="S711" s="83">
        <v>129125.80591141338</v>
      </c>
      <c r="T711" s="83">
        <v>103297.02072712067</v>
      </c>
      <c r="U711" s="83">
        <v>93671.97071283999</v>
      </c>
      <c r="V711" s="83">
        <v>88666.274559406127</v>
      </c>
      <c r="W711" s="83">
        <v>82630.047166706223</v>
      </c>
      <c r="X711" s="83">
        <v>70829.19271961863</v>
      </c>
      <c r="Y711" s="83">
        <v>117301.51631697199</v>
      </c>
      <c r="Z711" s="83">
        <v>89721.104693999994</v>
      </c>
      <c r="AA711" s="83">
        <v>54602.884000000005</v>
      </c>
      <c r="AB711" s="83">
        <v>53254</v>
      </c>
      <c r="AC711" s="73"/>
      <c r="AD711" s="74" t="s">
        <v>158</v>
      </c>
      <c r="AE711" s="83">
        <v>933</v>
      </c>
      <c r="AF711" s="83">
        <v>752</v>
      </c>
      <c r="AG711" s="83">
        <v>702</v>
      </c>
      <c r="AH711" s="83">
        <v>646</v>
      </c>
      <c r="AI711" s="83">
        <v>599</v>
      </c>
      <c r="AJ711" s="83">
        <v>538</v>
      </c>
      <c r="AK711" s="83">
        <v>561</v>
      </c>
      <c r="AL711" s="83">
        <v>766</v>
      </c>
      <c r="AM711" s="83">
        <v>531</v>
      </c>
      <c r="AN711" s="83">
        <v>327</v>
      </c>
      <c r="AO711" s="83">
        <v>418</v>
      </c>
      <c r="AP711" s="83">
        <v>0</v>
      </c>
      <c r="AQ711" s="73"/>
      <c r="AR711" s="73"/>
      <c r="AS711" s="73"/>
      <c r="AT711" s="73"/>
      <c r="AU711" s="73"/>
      <c r="AV711" s="73"/>
      <c r="AW711" s="73"/>
      <c r="AX711" s="73"/>
      <c r="AY711" s="73"/>
      <c r="AZ711" s="73"/>
      <c r="BA711" s="73"/>
      <c r="BB711" s="73"/>
      <c r="BC711" s="73"/>
    </row>
    <row r="712" spans="1:55" x14ac:dyDescent="0.25">
      <c r="A712" s="72"/>
      <c r="B712" s="74" t="s">
        <v>159</v>
      </c>
      <c r="C712" s="83">
        <v>7703.0579397710899</v>
      </c>
      <c r="D712" s="83">
        <v>4750.9097559073771</v>
      </c>
      <c r="E712" s="83">
        <v>4091.9069778197609</v>
      </c>
      <c r="F712" s="83">
        <v>5365.904407010622</v>
      </c>
      <c r="G712" s="83">
        <v>3706.9702954315467</v>
      </c>
      <c r="H712" s="83">
        <v>2567.5090717127473</v>
      </c>
      <c r="I712" s="83">
        <v>2362.2305508166141</v>
      </c>
      <c r="J712" s="83">
        <v>1860.3827629606437</v>
      </c>
      <c r="K712" s="83">
        <v>1266.5977607919999</v>
      </c>
      <c r="L712" s="83">
        <v>939.57765199999994</v>
      </c>
      <c r="M712" s="83">
        <v>677.30000000000007</v>
      </c>
      <c r="N712" s="83">
        <v>0</v>
      </c>
      <c r="O712" s="73"/>
      <c r="P712" s="74" t="s">
        <v>159</v>
      </c>
      <c r="Q712" s="83">
        <v>10513.106344956661</v>
      </c>
      <c r="R712" s="83">
        <v>9141.9993431344592</v>
      </c>
      <c r="S712" s="83">
        <v>5505.9605856458729</v>
      </c>
      <c r="T712" s="83">
        <v>7200.7114660112593</v>
      </c>
      <c r="U712" s="83">
        <v>5775.4290938992299</v>
      </c>
      <c r="V712" s="83">
        <v>4902.4539159152819</v>
      </c>
      <c r="W712" s="83">
        <v>3305.5220340807509</v>
      </c>
      <c r="X712" s="83">
        <v>2002.8849408231295</v>
      </c>
      <c r="Y712" s="83">
        <v>2950.2460037959995</v>
      </c>
      <c r="Z712" s="83">
        <v>2031.1143319999999</v>
      </c>
      <c r="AA712" s="83">
        <v>1010.74</v>
      </c>
      <c r="AB712" s="83">
        <v>978</v>
      </c>
      <c r="AC712" s="73"/>
      <c r="AD712" s="74" t="s">
        <v>159</v>
      </c>
      <c r="AE712" s="83">
        <v>0</v>
      </c>
      <c r="AF712" s="83">
        <v>0</v>
      </c>
      <c r="AG712" s="83">
        <v>0</v>
      </c>
      <c r="AH712" s="83">
        <v>0</v>
      </c>
      <c r="AI712" s="83">
        <v>0</v>
      </c>
      <c r="AJ712" s="83">
        <v>0</v>
      </c>
      <c r="AK712" s="83">
        <v>0</v>
      </c>
      <c r="AL712" s="83">
        <v>0</v>
      </c>
      <c r="AM712" s="83">
        <v>0</v>
      </c>
      <c r="AN712" s="83">
        <v>0</v>
      </c>
      <c r="AO712" s="83">
        <v>0</v>
      </c>
      <c r="AP712" s="83">
        <v>0</v>
      </c>
      <c r="AQ712" s="73"/>
      <c r="AR712" s="73"/>
      <c r="AS712" s="73"/>
      <c r="AT712" s="73"/>
      <c r="AU712" s="73"/>
      <c r="AV712" s="73"/>
      <c r="AW712" s="73"/>
      <c r="AX712" s="73"/>
      <c r="AY712" s="73"/>
      <c r="AZ712" s="73"/>
      <c r="BA712" s="73"/>
      <c r="BB712" s="73"/>
      <c r="BC712" s="73"/>
    </row>
    <row r="713" spans="1:55" x14ac:dyDescent="0.25">
      <c r="A713" s="72"/>
      <c r="B713" s="74" t="s">
        <v>1</v>
      </c>
      <c r="C713" s="83">
        <v>33732.657268786781</v>
      </c>
      <c r="D713" s="83">
        <v>29869.948943583291</v>
      </c>
      <c r="E713" s="83">
        <v>28235.856033669133</v>
      </c>
      <c r="F713" s="83">
        <v>29869.388983418976</v>
      </c>
      <c r="G713" s="83">
        <v>31340.920197784868</v>
      </c>
      <c r="H713" s="83">
        <v>28915.175534799757</v>
      </c>
      <c r="I713" s="83">
        <v>37061.750869905518</v>
      </c>
      <c r="J713" s="83">
        <v>38953.587454126486</v>
      </c>
      <c r="K713" s="83">
        <v>35527.625866953997</v>
      </c>
      <c r="L713" s="83">
        <v>37228.891725999994</v>
      </c>
      <c r="M713" s="83">
        <v>38092.394</v>
      </c>
      <c r="N713" s="83">
        <v>0</v>
      </c>
      <c r="O713" s="73"/>
      <c r="P713" s="74" t="s">
        <v>1</v>
      </c>
      <c r="Q713" s="83">
        <v>23059.303891705607</v>
      </c>
      <c r="R713" s="83">
        <v>25011.049941373309</v>
      </c>
      <c r="S713" s="83">
        <v>27979.712479040965</v>
      </c>
      <c r="T713" s="83">
        <v>29778.704910864035</v>
      </c>
      <c r="U713" s="83">
        <v>28536.721441730107</v>
      </c>
      <c r="V713" s="83">
        <v>32346.893275940449</v>
      </c>
      <c r="W713" s="83">
        <v>29724.772543896263</v>
      </c>
      <c r="X713" s="83">
        <v>31399.849963022101</v>
      </c>
      <c r="Y713" s="83">
        <v>42912.067341675996</v>
      </c>
      <c r="Z713" s="83">
        <v>42256.381258000001</v>
      </c>
      <c r="AA713" s="83">
        <v>38779.072</v>
      </c>
      <c r="AB713" s="83">
        <v>41186</v>
      </c>
      <c r="AC713" s="73"/>
      <c r="AD713" s="74" t="s">
        <v>1</v>
      </c>
      <c r="AE713" s="83">
        <v>196</v>
      </c>
      <c r="AF713" s="83">
        <v>181</v>
      </c>
      <c r="AG713" s="83">
        <v>181</v>
      </c>
      <c r="AH713" s="83">
        <v>190</v>
      </c>
      <c r="AI713" s="83">
        <v>181</v>
      </c>
      <c r="AJ713" s="83">
        <v>168</v>
      </c>
      <c r="AK713" s="83">
        <v>215</v>
      </c>
      <c r="AL713" s="83">
        <v>225</v>
      </c>
      <c r="AM713" s="83">
        <v>209</v>
      </c>
      <c r="AN713" s="83">
        <v>222</v>
      </c>
      <c r="AO713" s="83">
        <v>234</v>
      </c>
      <c r="AP713" s="83">
        <v>0</v>
      </c>
      <c r="AQ713" s="73"/>
      <c r="AR713" s="73"/>
      <c r="AS713" s="73"/>
      <c r="AT713" s="73"/>
      <c r="AU713" s="73"/>
      <c r="AV713" s="73"/>
      <c r="AW713" s="73"/>
      <c r="AX713" s="73"/>
      <c r="AY713" s="73"/>
      <c r="AZ713" s="73"/>
      <c r="BA713" s="73"/>
      <c r="BB713" s="73"/>
      <c r="BC713" s="73"/>
    </row>
    <row r="714" spans="1:55" x14ac:dyDescent="0.25">
      <c r="A714" s="72"/>
      <c r="B714" s="74" t="s">
        <v>2</v>
      </c>
      <c r="C714" s="83">
        <v>269082.36121320492</v>
      </c>
      <c r="D714" s="83">
        <v>263541.89332814794</v>
      </c>
      <c r="E714" s="83">
        <v>253302.78933236282</v>
      </c>
      <c r="F714" s="83">
        <v>254202.27930661751</v>
      </c>
      <c r="G714" s="83">
        <v>246054.71786829174</v>
      </c>
      <c r="H714" s="83">
        <v>240838.86272502597</v>
      </c>
      <c r="I714" s="83">
        <v>243362.34238045083</v>
      </c>
      <c r="J714" s="83">
        <v>257710.13937453911</v>
      </c>
      <c r="K714" s="83">
        <v>272839.28001896793</v>
      </c>
      <c r="L714" s="83">
        <v>282653.42328599998</v>
      </c>
      <c r="M714" s="83">
        <v>312867.79399999999</v>
      </c>
      <c r="N714" s="83">
        <v>0</v>
      </c>
      <c r="O714" s="73"/>
      <c r="P714" s="74" t="s">
        <v>2</v>
      </c>
      <c r="Q714" s="83">
        <v>287805.1714249581</v>
      </c>
      <c r="R714" s="83">
        <v>295957.17966115416</v>
      </c>
      <c r="S714" s="83">
        <v>262888.8508018399</v>
      </c>
      <c r="T714" s="83">
        <v>257410.73100667552</v>
      </c>
      <c r="U714" s="83">
        <v>257895.34875792565</v>
      </c>
      <c r="V714" s="83">
        <v>244050.57470694205</v>
      </c>
      <c r="W714" s="83">
        <v>227580.21832772979</v>
      </c>
      <c r="X714" s="83">
        <v>239648.26884656717</v>
      </c>
      <c r="Y714" s="83">
        <v>248888.66661193594</v>
      </c>
      <c r="Z714" s="83">
        <v>285260.26971000002</v>
      </c>
      <c r="AA714" s="83">
        <v>297597.28399999999</v>
      </c>
      <c r="AB714" s="83">
        <v>316601</v>
      </c>
      <c r="AC714" s="73"/>
      <c r="AD714" s="74" t="s">
        <v>2</v>
      </c>
      <c r="AE714" s="83">
        <v>2420</v>
      </c>
      <c r="AF714" s="83">
        <v>2312</v>
      </c>
      <c r="AG714" s="83">
        <v>2219</v>
      </c>
      <c r="AH714" s="83">
        <v>2164</v>
      </c>
      <c r="AI714" s="83">
        <v>2058</v>
      </c>
      <c r="AJ714" s="83">
        <v>1957</v>
      </c>
      <c r="AK714" s="83">
        <v>1924</v>
      </c>
      <c r="AL714" s="83">
        <v>1970</v>
      </c>
      <c r="AM714" s="83">
        <v>2052</v>
      </c>
      <c r="AN714" s="83">
        <v>2136</v>
      </c>
      <c r="AO714" s="83">
        <v>2257</v>
      </c>
      <c r="AP714" s="83">
        <v>0</v>
      </c>
      <c r="AQ714" s="73"/>
      <c r="AR714" s="73"/>
      <c r="AS714" s="73"/>
      <c r="AT714" s="73"/>
      <c r="AU714" s="73"/>
      <c r="AV714" s="73"/>
      <c r="AW714" s="73"/>
      <c r="AX714" s="73"/>
      <c r="AY714" s="73"/>
      <c r="AZ714" s="73"/>
      <c r="BA714" s="73"/>
      <c r="BB714" s="73"/>
      <c r="BC714" s="73"/>
    </row>
    <row r="715" spans="1:55" x14ac:dyDescent="0.25">
      <c r="A715" s="72"/>
      <c r="B715" s="74" t="s">
        <v>156</v>
      </c>
      <c r="C715" s="83">
        <v>0</v>
      </c>
      <c r="D715" s="83">
        <v>0</v>
      </c>
      <c r="E715" s="83">
        <v>0</v>
      </c>
      <c r="F715" s="83">
        <v>0</v>
      </c>
      <c r="G715" s="83">
        <v>0</v>
      </c>
      <c r="H715" s="83">
        <v>0</v>
      </c>
      <c r="I715" s="83">
        <v>0</v>
      </c>
      <c r="J715" s="83">
        <v>4961.768744156795</v>
      </c>
      <c r="K715" s="83">
        <v>22378.399287581997</v>
      </c>
      <c r="L715" s="83">
        <v>37139.000469999999</v>
      </c>
      <c r="M715" s="83">
        <v>53326.434000000001</v>
      </c>
      <c r="N715" s="83">
        <v>0</v>
      </c>
      <c r="O715" s="73"/>
      <c r="P715" s="74" t="s">
        <v>156</v>
      </c>
      <c r="Q715" s="83">
        <v>0</v>
      </c>
      <c r="R715" s="83">
        <v>0</v>
      </c>
      <c r="S715" s="83">
        <v>0</v>
      </c>
      <c r="T715" s="83">
        <v>0</v>
      </c>
      <c r="U715" s="83">
        <v>0</v>
      </c>
      <c r="V715" s="83">
        <v>0</v>
      </c>
      <c r="W715" s="83">
        <v>0</v>
      </c>
      <c r="X715" s="83">
        <v>0</v>
      </c>
      <c r="Y715" s="83">
        <v>16462.460965833998</v>
      </c>
      <c r="Z715" s="83">
        <v>39021.366176000003</v>
      </c>
      <c r="AA715" s="83">
        <v>40931.844000000005</v>
      </c>
      <c r="AB715" s="83">
        <v>66200</v>
      </c>
      <c r="AC715" s="73"/>
      <c r="AD715" s="74" t="s">
        <v>156</v>
      </c>
      <c r="AE715" s="83">
        <v>0</v>
      </c>
      <c r="AF715" s="83">
        <v>0</v>
      </c>
      <c r="AG715" s="83">
        <v>0</v>
      </c>
      <c r="AH715" s="83">
        <v>0</v>
      </c>
      <c r="AI715" s="83">
        <v>0</v>
      </c>
      <c r="AJ715" s="83">
        <v>0</v>
      </c>
      <c r="AK715" s="83">
        <v>0</v>
      </c>
      <c r="AL715" s="83">
        <v>33</v>
      </c>
      <c r="AM715" s="83">
        <v>135</v>
      </c>
      <c r="AN715" s="83">
        <v>230</v>
      </c>
      <c r="AO715" s="83">
        <v>330</v>
      </c>
      <c r="AP715" s="83">
        <v>0</v>
      </c>
      <c r="AQ715" s="73"/>
      <c r="AR715" s="73"/>
      <c r="AS715" s="73"/>
      <c r="AT715" s="73"/>
      <c r="AU715" s="73"/>
      <c r="AV715" s="73"/>
      <c r="AW715" s="73"/>
      <c r="AX715" s="73"/>
      <c r="AY715" s="73"/>
      <c r="AZ715" s="73"/>
      <c r="BA715" s="73"/>
      <c r="BB715" s="73"/>
      <c r="BC715" s="73"/>
    </row>
    <row r="716" spans="1:55" x14ac:dyDescent="0.25">
      <c r="A716" s="72"/>
      <c r="B716" s="74" t="s">
        <v>3</v>
      </c>
      <c r="C716" s="83">
        <v>2355.83786001106</v>
      </c>
      <c r="D716" s="83">
        <v>10287.487559771798</v>
      </c>
      <c r="E716" s="83">
        <v>27586.216583525231</v>
      </c>
      <c r="F716" s="83">
        <v>39693.216769191487</v>
      </c>
      <c r="G716" s="83">
        <v>40953.717302941608</v>
      </c>
      <c r="H716" s="83">
        <v>41361.780426918827</v>
      </c>
      <c r="I716" s="83">
        <v>41355.270686639044</v>
      </c>
      <c r="J716" s="83">
        <v>42205.330063933434</v>
      </c>
      <c r="K716" s="83">
        <v>41532.932149175998</v>
      </c>
      <c r="L716" s="83">
        <v>37558.492997999987</v>
      </c>
      <c r="M716" s="83">
        <v>29032.204000000005</v>
      </c>
      <c r="N716" s="83">
        <v>0</v>
      </c>
      <c r="O716" s="73"/>
      <c r="P716" s="74" t="s">
        <v>3</v>
      </c>
      <c r="Q716" s="83">
        <v>0</v>
      </c>
      <c r="R716" s="83">
        <v>0</v>
      </c>
      <c r="S716" s="83">
        <v>15899.64408255711</v>
      </c>
      <c r="T716" s="83">
        <v>45812.561180738739</v>
      </c>
      <c r="U716" s="83">
        <v>49541.708511363206</v>
      </c>
      <c r="V716" s="83">
        <v>49598.972801103046</v>
      </c>
      <c r="W716" s="83">
        <v>41335.604488442514</v>
      </c>
      <c r="X716" s="83">
        <v>41838.415007547344</v>
      </c>
      <c r="Y716" s="83">
        <v>41462.320427319988</v>
      </c>
      <c r="Z716" s="83">
        <v>40768.894998000003</v>
      </c>
      <c r="AA716" s="83">
        <v>39821.072</v>
      </c>
      <c r="AB716" s="83">
        <v>28732</v>
      </c>
      <c r="AC716" s="73"/>
      <c r="AD716" s="74" t="s">
        <v>3</v>
      </c>
      <c r="AE716" s="83">
        <v>16</v>
      </c>
      <c r="AF716" s="83">
        <v>79</v>
      </c>
      <c r="AG716" s="83">
        <v>229</v>
      </c>
      <c r="AH716" s="83">
        <v>283</v>
      </c>
      <c r="AI716" s="83">
        <v>288</v>
      </c>
      <c r="AJ716" s="83">
        <v>291</v>
      </c>
      <c r="AK716" s="83">
        <v>290</v>
      </c>
      <c r="AL716" s="83">
        <v>298</v>
      </c>
      <c r="AM716" s="83">
        <v>297</v>
      </c>
      <c r="AN716" s="83">
        <v>274</v>
      </c>
      <c r="AO716" s="83">
        <v>209</v>
      </c>
      <c r="AP716" s="83">
        <v>0</v>
      </c>
      <c r="AQ716" s="73"/>
      <c r="AR716" s="73"/>
      <c r="AS716" s="73"/>
      <c r="AT716" s="73"/>
      <c r="AU716" s="73"/>
      <c r="AV716" s="73"/>
      <c r="AW716" s="73"/>
      <c r="AX716" s="73"/>
      <c r="AY716" s="73"/>
      <c r="AZ716" s="73"/>
      <c r="BA716" s="73"/>
      <c r="BB716" s="73"/>
      <c r="BC716" s="73"/>
    </row>
    <row r="717" spans="1:55" x14ac:dyDescent="0.25">
      <c r="A717" s="72"/>
      <c r="B717" s="74" t="s">
        <v>4</v>
      </c>
      <c r="C717" s="83">
        <v>0</v>
      </c>
      <c r="D717" s="83">
        <v>2087.8332339442813</v>
      </c>
      <c r="E717" s="83">
        <v>20614.657227123796</v>
      </c>
      <c r="F717" s="83">
        <v>26788.831233469889</v>
      </c>
      <c r="G717" s="83">
        <v>29559.289256621789</v>
      </c>
      <c r="H717" s="83">
        <v>33875.305379137579</v>
      </c>
      <c r="I717" s="83">
        <v>34040.817017866524</v>
      </c>
      <c r="J717" s="83">
        <v>27921.450345906313</v>
      </c>
      <c r="K717" s="83">
        <v>23387.926248492004</v>
      </c>
      <c r="L717" s="83">
        <v>35880.522885999999</v>
      </c>
      <c r="M717" s="83">
        <v>36007.351999999999</v>
      </c>
      <c r="N717" s="83">
        <v>0</v>
      </c>
      <c r="O717" s="73"/>
      <c r="P717" s="74" t="s">
        <v>4</v>
      </c>
      <c r="Q717" s="83">
        <v>0</v>
      </c>
      <c r="R717" s="83">
        <v>0</v>
      </c>
      <c r="S717" s="83">
        <v>16977.650004791223</v>
      </c>
      <c r="T717" s="83">
        <v>22563.589621283489</v>
      </c>
      <c r="U717" s="83">
        <v>21823.653849208851</v>
      </c>
      <c r="V717" s="83">
        <v>26678.605358834044</v>
      </c>
      <c r="W717" s="83">
        <v>29567.900311770398</v>
      </c>
      <c r="X717" s="83">
        <v>33382.537744778107</v>
      </c>
      <c r="Y717" s="83">
        <v>34157.317139685998</v>
      </c>
      <c r="Z717" s="83">
        <v>33294.009007999994</v>
      </c>
      <c r="AA717" s="83">
        <v>32386.402000000006</v>
      </c>
      <c r="AB717" s="83">
        <v>32668</v>
      </c>
      <c r="AC717" s="73"/>
      <c r="AD717" s="74" t="s">
        <v>4</v>
      </c>
      <c r="AE717" s="83">
        <v>0</v>
      </c>
      <c r="AF717" s="83">
        <v>17</v>
      </c>
      <c r="AG717" s="83">
        <v>139</v>
      </c>
      <c r="AH717" s="83">
        <v>199</v>
      </c>
      <c r="AI717" s="83">
        <v>224</v>
      </c>
      <c r="AJ717" s="83">
        <v>257</v>
      </c>
      <c r="AK717" s="83">
        <v>262</v>
      </c>
      <c r="AL717" s="83">
        <v>204</v>
      </c>
      <c r="AM717" s="83">
        <v>180</v>
      </c>
      <c r="AN717" s="83">
        <v>297</v>
      </c>
      <c r="AO717" s="83">
        <v>290</v>
      </c>
      <c r="AP717" s="83">
        <v>0</v>
      </c>
      <c r="AQ717" s="73"/>
      <c r="AR717" s="73"/>
      <c r="AS717" s="73"/>
      <c r="AT717" s="73"/>
      <c r="AU717" s="73"/>
      <c r="AV717" s="73"/>
      <c r="AW717" s="73"/>
      <c r="AX717" s="73"/>
      <c r="AY717" s="73"/>
      <c r="AZ717" s="73"/>
      <c r="BA717" s="73"/>
      <c r="BB717" s="73"/>
      <c r="BC717" s="73"/>
    </row>
    <row r="718" spans="1:55" x14ac:dyDescent="0.25">
      <c r="A718" s="72"/>
      <c r="B718" s="74" t="s">
        <v>6</v>
      </c>
      <c r="C718" s="83">
        <v>6232.1766495910124</v>
      </c>
      <c r="D718" s="83">
        <v>8378.7313502676152</v>
      </c>
      <c r="E718" s="83">
        <v>15938.835446106772</v>
      </c>
      <c r="F718" s="83">
        <v>27086.990381354066</v>
      </c>
      <c r="G718" s="83">
        <v>23584.081909749835</v>
      </c>
      <c r="H718" s="83">
        <v>16069.606710386917</v>
      </c>
      <c r="I718" s="83">
        <v>12922.521628910637</v>
      </c>
      <c r="J718" s="83">
        <v>11969.060876056201</v>
      </c>
      <c r="K718" s="83">
        <v>11199.681071253999</v>
      </c>
      <c r="L718" s="83">
        <v>12051.849107999999</v>
      </c>
      <c r="M718" s="83">
        <v>11348.422</v>
      </c>
      <c r="N718" s="83">
        <v>0</v>
      </c>
      <c r="O718" s="73"/>
      <c r="P718" s="74" t="s">
        <v>6</v>
      </c>
      <c r="Q718" s="83">
        <v>5277.3270946436351</v>
      </c>
      <c r="R718" s="83">
        <v>1578.4942402404297</v>
      </c>
      <c r="S718" s="83">
        <v>7561.9857681387793</v>
      </c>
      <c r="T718" s="83">
        <v>31611.591460055428</v>
      </c>
      <c r="U718" s="83">
        <v>55159.293938408984</v>
      </c>
      <c r="V718" s="83">
        <v>25666.95096916462</v>
      </c>
      <c r="W718" s="83">
        <v>16484.161592992801</v>
      </c>
      <c r="X718" s="83">
        <v>13674.598752835564</v>
      </c>
      <c r="Y718" s="83">
        <v>16148.018141944001</v>
      </c>
      <c r="Z718" s="83">
        <v>13067.406274000003</v>
      </c>
      <c r="AA718" s="83">
        <v>19144.666000000005</v>
      </c>
      <c r="AB718" s="83">
        <v>15918</v>
      </c>
      <c r="AC718" s="73"/>
      <c r="AD718" s="74" t="s">
        <v>6</v>
      </c>
      <c r="AE718" s="83">
        <v>0</v>
      </c>
      <c r="AF718" s="83">
        <v>0</v>
      </c>
      <c r="AG718" s="83">
        <v>6</v>
      </c>
      <c r="AH718" s="83">
        <v>192</v>
      </c>
      <c r="AI718" s="83">
        <v>280</v>
      </c>
      <c r="AJ718" s="83">
        <v>192</v>
      </c>
      <c r="AK718" s="83">
        <v>154</v>
      </c>
      <c r="AL718" s="83">
        <v>141</v>
      </c>
      <c r="AM718" s="83">
        <v>127</v>
      </c>
      <c r="AN718" s="83">
        <v>161</v>
      </c>
      <c r="AO718" s="83">
        <v>137</v>
      </c>
      <c r="AP718" s="83">
        <v>0</v>
      </c>
      <c r="AQ718" s="73"/>
      <c r="AR718" s="73"/>
      <c r="AS718" s="73"/>
      <c r="AT718" s="73"/>
      <c r="AU718" s="73"/>
      <c r="AV718" s="73"/>
      <c r="AW718" s="73"/>
      <c r="AX718" s="73"/>
      <c r="AY718" s="73"/>
      <c r="AZ718" s="73"/>
      <c r="BA718" s="73"/>
      <c r="BB718" s="73"/>
      <c r="BC718" s="73"/>
    </row>
    <row r="719" spans="1:55" x14ac:dyDescent="0.25">
      <c r="A719" s="72"/>
      <c r="B719" s="74" t="s">
        <v>7</v>
      </c>
      <c r="C719" s="83">
        <v>102706.89690580702</v>
      </c>
      <c r="D719" s="83">
        <v>104041.65312291209</v>
      </c>
      <c r="E719" s="83">
        <v>86356.100472431135</v>
      </c>
      <c r="F719" s="83">
        <v>77650.292670831914</v>
      </c>
      <c r="G719" s="83">
        <v>76974.584429150229</v>
      </c>
      <c r="H719" s="83">
        <v>79460.801023983135</v>
      </c>
      <c r="I719" s="83">
        <v>87358.510110995718</v>
      </c>
      <c r="J719" s="83">
        <v>101312.31607387181</v>
      </c>
      <c r="K719" s="83">
        <v>121168.611396742</v>
      </c>
      <c r="L719" s="83">
        <v>105380.375516</v>
      </c>
      <c r="M719" s="83">
        <v>103273.662</v>
      </c>
      <c r="N719" s="83">
        <v>0</v>
      </c>
      <c r="O719" s="73"/>
      <c r="P719" s="74" t="s">
        <v>7</v>
      </c>
      <c r="Q719" s="83">
        <v>106627.03613368733</v>
      </c>
      <c r="R719" s="83">
        <v>107022.40315342713</v>
      </c>
      <c r="S719" s="83">
        <v>86003.01306355666</v>
      </c>
      <c r="T719" s="83">
        <v>83105.260720245948</v>
      </c>
      <c r="U719" s="83">
        <v>66700.728623708725</v>
      </c>
      <c r="V719" s="83">
        <v>73778.675535339848</v>
      </c>
      <c r="W719" s="83">
        <v>80665.714114284681</v>
      </c>
      <c r="X719" s="83">
        <v>85896.273383693115</v>
      </c>
      <c r="Y719" s="83">
        <v>92639.269150609995</v>
      </c>
      <c r="Z719" s="83">
        <v>85100.266082000002</v>
      </c>
      <c r="AA719" s="83">
        <v>81568.801999999996</v>
      </c>
      <c r="AB719" s="83">
        <v>86654</v>
      </c>
      <c r="AC719" s="73"/>
      <c r="AD719" s="74" t="s">
        <v>7</v>
      </c>
      <c r="AE719" s="83">
        <v>857</v>
      </c>
      <c r="AF719" s="83">
        <v>870</v>
      </c>
      <c r="AG719" s="83">
        <v>733</v>
      </c>
      <c r="AH719" s="83">
        <v>686</v>
      </c>
      <c r="AI719" s="83">
        <v>674</v>
      </c>
      <c r="AJ719" s="83">
        <v>725</v>
      </c>
      <c r="AK719" s="83">
        <v>776</v>
      </c>
      <c r="AL719" s="83">
        <v>940</v>
      </c>
      <c r="AM719" s="83">
        <v>1043</v>
      </c>
      <c r="AN719" s="83">
        <v>1002</v>
      </c>
      <c r="AO719" s="83">
        <v>987</v>
      </c>
      <c r="AP719" s="83">
        <v>0</v>
      </c>
      <c r="AQ719" s="73"/>
      <c r="AR719" s="73"/>
      <c r="AS719" s="73"/>
      <c r="AT719" s="73"/>
      <c r="AU719" s="73"/>
      <c r="AV719" s="73"/>
      <c r="AW719" s="73"/>
      <c r="AX719" s="73"/>
      <c r="AY719" s="73"/>
      <c r="AZ719" s="73"/>
      <c r="BA719" s="73"/>
      <c r="BB719" s="73"/>
      <c r="BC719" s="73"/>
    </row>
    <row r="720" spans="1:55" x14ac:dyDescent="0.25">
      <c r="A720" s="72"/>
      <c r="B720" s="79" t="s">
        <v>8</v>
      </c>
      <c r="C720" s="84">
        <v>55898.995367657932</v>
      </c>
      <c r="D720" s="84">
        <v>61877.406174410084</v>
      </c>
      <c r="E720" s="84">
        <v>62915.344282756254</v>
      </c>
      <c r="F720" s="84">
        <v>74448.862834763931</v>
      </c>
      <c r="G720" s="84">
        <v>85104.475622353115</v>
      </c>
      <c r="H720" s="84">
        <v>92471.548590985083</v>
      </c>
      <c r="I720" s="84">
        <v>105455.7001403702</v>
      </c>
      <c r="J720" s="84">
        <v>112676.58424230693</v>
      </c>
      <c r="K720" s="84">
        <v>123370.81447212597</v>
      </c>
      <c r="L720" s="84">
        <v>123359.69684999998</v>
      </c>
      <c r="M720" s="84">
        <v>134603.47600000002</v>
      </c>
      <c r="N720" s="83">
        <v>0</v>
      </c>
      <c r="O720" s="73"/>
      <c r="P720" s="79" t="s">
        <v>8</v>
      </c>
      <c r="Q720" s="84">
        <v>51239.066736884917</v>
      </c>
      <c r="R720" s="84">
        <v>60781.53130293118</v>
      </c>
      <c r="S720" s="84">
        <v>65763.960022502011</v>
      </c>
      <c r="T720" s="84">
        <v>44668.65752561143</v>
      </c>
      <c r="U720" s="84">
        <v>82041.601722708627</v>
      </c>
      <c r="V720" s="84">
        <v>90457.716803917283</v>
      </c>
      <c r="W720" s="84">
        <v>106394.13224326602</v>
      </c>
      <c r="X720" s="84">
        <v>103480.1444804098</v>
      </c>
      <c r="Y720" s="84">
        <v>130542.31747312599</v>
      </c>
      <c r="Z720" s="84">
        <v>126937.15481199999</v>
      </c>
      <c r="AA720" s="84">
        <v>124477.32</v>
      </c>
      <c r="AB720" s="84">
        <v>132130</v>
      </c>
      <c r="AC720" s="73"/>
      <c r="AD720" s="79" t="s">
        <v>8</v>
      </c>
      <c r="AE720" s="84">
        <v>740</v>
      </c>
      <c r="AF720" s="84">
        <v>820</v>
      </c>
      <c r="AG720" s="84">
        <v>863</v>
      </c>
      <c r="AH720" s="84">
        <v>906</v>
      </c>
      <c r="AI720" s="84">
        <v>975</v>
      </c>
      <c r="AJ720" s="84">
        <v>1026</v>
      </c>
      <c r="AK720" s="84">
        <v>1089</v>
      </c>
      <c r="AL720" s="84">
        <v>1122</v>
      </c>
      <c r="AM720" s="84">
        <v>1165</v>
      </c>
      <c r="AN720" s="84">
        <v>1177</v>
      </c>
      <c r="AO720" s="84">
        <v>1250</v>
      </c>
      <c r="AP720" s="84">
        <v>0</v>
      </c>
      <c r="AQ720" s="73"/>
      <c r="AR720" s="73"/>
      <c r="AS720" s="73"/>
      <c r="AT720" s="73"/>
      <c r="AU720" s="73"/>
      <c r="AV720" s="73"/>
      <c r="AW720" s="73"/>
      <c r="AX720" s="73"/>
      <c r="AY720" s="73"/>
      <c r="AZ720" s="73"/>
      <c r="BA720" s="73"/>
      <c r="BB720" s="73"/>
      <c r="BC720" s="73"/>
    </row>
    <row r="721" spans="1:55" x14ac:dyDescent="0.25">
      <c r="A721" s="72"/>
      <c r="B721" s="79" t="s">
        <v>5</v>
      </c>
      <c r="C721" s="84">
        <v>49731.017646204265</v>
      </c>
      <c r="D721" s="84">
        <v>43572.118179584344</v>
      </c>
      <c r="E721" s="84">
        <v>49934.543942330478</v>
      </c>
      <c r="F721" s="84">
        <v>66863.629295384337</v>
      </c>
      <c r="G721" s="84">
        <v>52842.761436662659</v>
      </c>
      <c r="H721" s="84">
        <v>53664.428062209081</v>
      </c>
      <c r="I721" s="84">
        <v>65709.227370733352</v>
      </c>
      <c r="J721" s="84">
        <v>63865.661099031327</v>
      </c>
      <c r="K721" s="84">
        <v>71822.050900937975</v>
      </c>
      <c r="L721" s="84">
        <v>68430.788763999954</v>
      </c>
      <c r="M721" s="82">
        <v>67367.383999999976</v>
      </c>
      <c r="N721" s="82">
        <v>0</v>
      </c>
      <c r="O721" s="73"/>
      <c r="P721" s="79" t="s">
        <v>5</v>
      </c>
      <c r="Q721" s="84">
        <v>10786.796512279063</v>
      </c>
      <c r="R721" s="84">
        <v>22368.583938418833</v>
      </c>
      <c r="S721" s="84">
        <v>28657.163191828018</v>
      </c>
      <c r="T721" s="84">
        <v>16068.065350851783</v>
      </c>
      <c r="U721" s="84">
        <v>27668.816861598567</v>
      </c>
      <c r="V721" s="84">
        <v>39173.234763933979</v>
      </c>
      <c r="W721" s="84">
        <v>26453.323341574633</v>
      </c>
      <c r="X721" s="84">
        <v>40760.111126241449</v>
      </c>
      <c r="Y721" s="84">
        <v>55739.127940079976</v>
      </c>
      <c r="Z721" s="84">
        <v>42535.686231999985</v>
      </c>
      <c r="AA721" s="84">
        <v>48191.458000000021</v>
      </c>
      <c r="AB721" s="84">
        <v>48017</v>
      </c>
      <c r="AC721" s="73"/>
      <c r="AD721" s="79" t="s">
        <v>5</v>
      </c>
      <c r="AE721" s="84">
        <v>6445</v>
      </c>
      <c r="AF721" s="84">
        <v>6313</v>
      </c>
      <c r="AG721" s="84">
        <v>6399</v>
      </c>
      <c r="AH721" s="84">
        <v>6432</v>
      </c>
      <c r="AI721" s="84">
        <v>6240</v>
      </c>
      <c r="AJ721" s="84">
        <v>6047</v>
      </c>
      <c r="AK721" s="84">
        <v>6124</v>
      </c>
      <c r="AL721" s="84">
        <v>6560</v>
      </c>
      <c r="AM721" s="84">
        <v>6373</v>
      </c>
      <c r="AN721" s="84">
        <v>6547</v>
      </c>
      <c r="AO721" s="84">
        <v>6790</v>
      </c>
      <c r="AP721" s="84">
        <v>0</v>
      </c>
      <c r="AQ721" s="73"/>
      <c r="AR721" s="73"/>
      <c r="AS721" s="73"/>
      <c r="AT721" s="73"/>
      <c r="AU721" s="73"/>
      <c r="AV721" s="73"/>
      <c r="AW721" s="73"/>
      <c r="AX721" s="73"/>
      <c r="AY721" s="73"/>
      <c r="AZ721" s="73"/>
      <c r="BA721" s="73"/>
      <c r="BB721" s="73"/>
      <c r="BC721" s="73"/>
    </row>
    <row r="722" spans="1:55" x14ac:dyDescent="0.25">
      <c r="A722" s="72"/>
      <c r="B722" s="74" t="s">
        <v>157</v>
      </c>
      <c r="C722" s="83">
        <v>39309.016212912298</v>
      </c>
      <c r="D722" s="83">
        <v>46307.022977373883</v>
      </c>
      <c r="E722" s="83">
        <v>49564.903659410207</v>
      </c>
      <c r="F722" s="83">
        <v>37638.391305170037</v>
      </c>
      <c r="G722" s="83">
        <v>38928.488822186766</v>
      </c>
      <c r="H722" s="83">
        <v>32276.426315004857</v>
      </c>
      <c r="I722" s="83">
        <v>34064.828073804158</v>
      </c>
      <c r="J722" s="83">
        <v>33838.095888181015</v>
      </c>
      <c r="K722" s="83">
        <v>21355.632628824002</v>
      </c>
      <c r="L722" s="83">
        <v>31155.881276</v>
      </c>
      <c r="M722" s="83">
        <v>32871.974000000002</v>
      </c>
      <c r="N722" s="83">
        <v>0</v>
      </c>
      <c r="O722" s="73"/>
      <c r="P722" s="74" t="s">
        <v>157</v>
      </c>
      <c r="Q722" s="83">
        <v>45140.731712328787</v>
      </c>
      <c r="R722" s="83">
        <v>45464.089774806074</v>
      </c>
      <c r="S722" s="83">
        <v>43033.821149860436</v>
      </c>
      <c r="T722" s="83">
        <v>44303.760661856228</v>
      </c>
      <c r="U722" s="83">
        <v>38856.634615634088</v>
      </c>
      <c r="V722" s="83">
        <v>39070.79022171571</v>
      </c>
      <c r="W722" s="83">
        <v>38082.678100701334</v>
      </c>
      <c r="X722" s="83">
        <v>36926.017096665753</v>
      </c>
      <c r="Y722" s="83">
        <v>35010.174342728002</v>
      </c>
      <c r="Z722" s="83">
        <v>25800.93074</v>
      </c>
      <c r="AA722" s="83">
        <v>32958.46</v>
      </c>
      <c r="AB722" s="83">
        <v>32905</v>
      </c>
      <c r="AC722" s="73"/>
      <c r="AD722" s="74" t="s">
        <v>117</v>
      </c>
      <c r="AE722" s="83">
        <v>35611.988000000005</v>
      </c>
      <c r="AF722" s="83">
        <v>35434.883999999998</v>
      </c>
      <c r="AG722" s="83">
        <v>35416.303999999996</v>
      </c>
      <c r="AH722" s="83">
        <v>35403.853999999999</v>
      </c>
      <c r="AI722" s="83">
        <v>35572.5</v>
      </c>
      <c r="AJ722" s="83">
        <v>35518.144</v>
      </c>
      <c r="AK722" s="83">
        <v>35453.423999999999</v>
      </c>
      <c r="AL722" s="83">
        <v>35330.373</v>
      </c>
      <c r="AM722" s="83">
        <v>35197.199999999997</v>
      </c>
      <c r="AN722" s="83">
        <v>35014.693999999996</v>
      </c>
      <c r="AO722" s="83">
        <v>35150.888000000006</v>
      </c>
      <c r="AP722" s="83">
        <v>0</v>
      </c>
      <c r="AQ722" s="73"/>
      <c r="AR722" s="73"/>
      <c r="AS722" s="73"/>
      <c r="AT722" s="73"/>
      <c r="AU722" s="73"/>
      <c r="AV722" s="73"/>
      <c r="AW722" s="73"/>
      <c r="AX722" s="73"/>
      <c r="AY722" s="73"/>
      <c r="AZ722" s="73"/>
      <c r="BA722" s="73"/>
      <c r="BB722" s="73"/>
      <c r="BC722" s="73"/>
    </row>
    <row r="723" spans="1:55" x14ac:dyDescent="0.25">
      <c r="A723" s="72"/>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row>
    <row r="724" spans="1:55" x14ac:dyDescent="0.25">
      <c r="A724" s="72"/>
      <c r="B724" s="75" t="s">
        <v>113</v>
      </c>
      <c r="C724" s="75"/>
      <c r="D724" s="75"/>
      <c r="E724" s="75"/>
      <c r="F724" s="75"/>
      <c r="G724" s="75"/>
      <c r="H724" s="75"/>
      <c r="I724" s="75"/>
      <c r="J724" s="75"/>
      <c r="K724" s="75"/>
      <c r="L724" s="75"/>
      <c r="M724" s="75"/>
      <c r="N724" s="75"/>
      <c r="O724" s="73"/>
      <c r="P724" s="75" t="s">
        <v>114</v>
      </c>
      <c r="Q724" s="75"/>
      <c r="R724" s="75"/>
      <c r="S724" s="75"/>
      <c r="T724" s="75"/>
      <c r="U724" s="75"/>
      <c r="V724" s="75"/>
      <c r="W724" s="75"/>
      <c r="X724" s="75"/>
      <c r="Y724" s="75"/>
      <c r="Z724" s="75"/>
      <c r="AA724" s="75"/>
      <c r="AB724" s="75"/>
      <c r="AC724" s="73"/>
      <c r="AD724" s="75" t="s">
        <v>145</v>
      </c>
      <c r="AE724" s="75"/>
      <c r="AF724" s="75"/>
      <c r="AG724" s="75"/>
      <c r="AH724" s="75"/>
      <c r="AI724" s="75"/>
      <c r="AJ724" s="75"/>
      <c r="AK724" s="75"/>
      <c r="AL724" s="75"/>
      <c r="AM724" s="75"/>
      <c r="AN724" s="75"/>
      <c r="AO724" s="75"/>
      <c r="AP724" s="75"/>
      <c r="AQ724" s="73"/>
      <c r="AR724" s="73"/>
      <c r="AS724" s="73"/>
      <c r="AT724" s="73"/>
      <c r="AU724" s="73"/>
      <c r="AV724" s="73"/>
      <c r="AW724" s="73"/>
      <c r="AX724" s="73"/>
      <c r="AY724" s="73"/>
      <c r="AZ724" s="73"/>
      <c r="BA724" s="73"/>
      <c r="BB724" s="73"/>
      <c r="BC724" s="73"/>
    </row>
    <row r="725" spans="1:55" x14ac:dyDescent="0.25">
      <c r="A725" s="72"/>
      <c r="B725" s="77" t="s">
        <v>50</v>
      </c>
      <c r="C725" s="77">
        <v>2013</v>
      </c>
      <c r="D725" s="77">
        <v>2014</v>
      </c>
      <c r="E725" s="77">
        <v>2015</v>
      </c>
      <c r="F725" s="77">
        <v>2016</v>
      </c>
      <c r="G725" s="77">
        <v>2017</v>
      </c>
      <c r="H725" s="77">
        <v>2018</v>
      </c>
      <c r="I725" s="77">
        <v>2019</v>
      </c>
      <c r="J725" s="77">
        <v>2020</v>
      </c>
      <c r="K725" s="77">
        <v>2021</v>
      </c>
      <c r="L725" s="77">
        <v>2022</v>
      </c>
      <c r="M725" s="77">
        <v>2023</v>
      </c>
      <c r="N725" s="77">
        <v>2024</v>
      </c>
      <c r="O725" s="73"/>
      <c r="P725" s="77" t="s">
        <v>50</v>
      </c>
      <c r="Q725" s="77">
        <v>2013</v>
      </c>
      <c r="R725" s="77">
        <v>2014</v>
      </c>
      <c r="S725" s="77">
        <v>2015</v>
      </c>
      <c r="T725" s="77">
        <v>2016</v>
      </c>
      <c r="U725" s="77">
        <v>2017</v>
      </c>
      <c r="V725" s="77">
        <v>2018</v>
      </c>
      <c r="W725" s="77">
        <v>2019</v>
      </c>
      <c r="X725" s="77">
        <v>2020</v>
      </c>
      <c r="Y725" s="77">
        <v>2021</v>
      </c>
      <c r="Z725" s="77">
        <v>2022</v>
      </c>
      <c r="AA725" s="77">
        <v>2023</v>
      </c>
      <c r="AB725" s="77">
        <v>2024</v>
      </c>
      <c r="AC725" s="73"/>
      <c r="AD725" s="77" t="s">
        <v>50</v>
      </c>
      <c r="AE725" s="77">
        <v>2013</v>
      </c>
      <c r="AF725" s="77">
        <v>2014</v>
      </c>
      <c r="AG725" s="77">
        <v>2015</v>
      </c>
      <c r="AH725" s="77">
        <v>2016</v>
      </c>
      <c r="AI725" s="77">
        <v>2017</v>
      </c>
      <c r="AJ725" s="77">
        <v>2018</v>
      </c>
      <c r="AK725" s="77">
        <v>2019</v>
      </c>
      <c r="AL725" s="77">
        <v>2020</v>
      </c>
      <c r="AM725" s="77">
        <v>2021</v>
      </c>
      <c r="AN725" s="77">
        <v>2022</v>
      </c>
      <c r="AO725" s="77">
        <v>2023</v>
      </c>
      <c r="AP725" s="77">
        <v>2024</v>
      </c>
      <c r="AQ725" s="73"/>
      <c r="AR725" s="73"/>
      <c r="AS725" s="73"/>
      <c r="AT725" s="73"/>
      <c r="AU725" s="73"/>
      <c r="AV725" s="73"/>
      <c r="AW725" s="73"/>
      <c r="AX725" s="73"/>
      <c r="AY725" s="73"/>
      <c r="AZ725" s="73"/>
      <c r="BA725" s="73"/>
      <c r="BB725" s="73"/>
      <c r="BC725" s="73"/>
    </row>
    <row r="726" spans="1:55" x14ac:dyDescent="0.25">
      <c r="A726" s="72"/>
      <c r="B726" s="79" t="s">
        <v>9</v>
      </c>
      <c r="C726" s="80">
        <v>1390681.4362110654</v>
      </c>
      <c r="D726" s="80">
        <v>1353270.0169074852</v>
      </c>
      <c r="E726" s="80">
        <v>1348526.1348203095</v>
      </c>
      <c r="F726" s="80">
        <v>1440838.4780080998</v>
      </c>
      <c r="G726" s="80">
        <v>1394308.4973365702</v>
      </c>
      <c r="H726" s="80">
        <v>1392010.8581201024</v>
      </c>
      <c r="I726" s="80">
        <v>1467455.1211498878</v>
      </c>
      <c r="J726" s="80">
        <v>1555595.2899294239</v>
      </c>
      <c r="K726" s="80">
        <v>1827710.4985962419</v>
      </c>
      <c r="L726" s="80">
        <v>1791247.0063019996</v>
      </c>
      <c r="M726" s="80">
        <v>1843959.6699999995</v>
      </c>
      <c r="N726" s="80">
        <v>0</v>
      </c>
      <c r="O726" s="73"/>
      <c r="P726" s="79" t="s">
        <v>9</v>
      </c>
      <c r="Q726" s="80">
        <v>1290455.2709864806</v>
      </c>
      <c r="R726" s="80">
        <v>1326447.3393701394</v>
      </c>
      <c r="S726" s="80">
        <v>1350598.8954453112</v>
      </c>
      <c r="T726" s="80">
        <v>1454355.2661092428</v>
      </c>
      <c r="U726" s="80">
        <v>1406935.9906848466</v>
      </c>
      <c r="V726" s="80">
        <v>1430553.7275453699</v>
      </c>
      <c r="W726" s="80">
        <v>1429449.0497514643</v>
      </c>
      <c r="X726" s="80">
        <v>1463938.3379540297</v>
      </c>
      <c r="Y726" s="80">
        <v>1806856.8711774878</v>
      </c>
      <c r="Z726" s="80">
        <v>1779870.411748</v>
      </c>
      <c r="AA726" s="80">
        <v>1744237.1439999999</v>
      </c>
      <c r="AB726" s="80">
        <v>1849492</v>
      </c>
      <c r="AC726" s="73"/>
      <c r="AD726" s="79" t="s">
        <v>9</v>
      </c>
      <c r="AE726" s="80">
        <v>11085</v>
      </c>
      <c r="AF726" s="80">
        <v>10884</v>
      </c>
      <c r="AG726" s="80">
        <v>10906</v>
      </c>
      <c r="AH726" s="80">
        <v>11073</v>
      </c>
      <c r="AI726" s="80">
        <v>10873</v>
      </c>
      <c r="AJ726" s="80">
        <v>10788</v>
      </c>
      <c r="AK726" s="80">
        <v>11026</v>
      </c>
      <c r="AL726" s="80">
        <v>11968</v>
      </c>
      <c r="AM726" s="80">
        <v>11746</v>
      </c>
      <c r="AN726" s="80">
        <v>11979</v>
      </c>
      <c r="AO726" s="80">
        <v>12474</v>
      </c>
      <c r="AP726" s="80">
        <v>0</v>
      </c>
      <c r="AQ726" s="73"/>
      <c r="AR726" s="73"/>
      <c r="AS726" s="73"/>
      <c r="AT726" s="73"/>
      <c r="AU726" s="73"/>
      <c r="AV726" s="73"/>
      <c r="AW726" s="73"/>
      <c r="AX726" s="73"/>
      <c r="AY726" s="73"/>
      <c r="AZ726" s="73"/>
      <c r="BA726" s="73"/>
      <c r="BB726" s="73"/>
      <c r="BC726" s="73"/>
    </row>
    <row r="727" spans="1:55" x14ac:dyDescent="0.25">
      <c r="A727" s="72"/>
      <c r="B727" s="74" t="s">
        <v>10</v>
      </c>
      <c r="C727" s="83">
        <v>996950.59881371784</v>
      </c>
      <c r="D727" s="83">
        <v>946686.80208971573</v>
      </c>
      <c r="E727" s="83">
        <v>947579.37687469774</v>
      </c>
      <c r="F727" s="83">
        <v>1063037.7688605662</v>
      </c>
      <c r="G727" s="83">
        <v>1001511.764217885</v>
      </c>
      <c r="H727" s="83">
        <v>985077.2404548421</v>
      </c>
      <c r="I727" s="83">
        <v>1014720.8301893839</v>
      </c>
      <c r="J727" s="83">
        <v>1047996.9220612859</v>
      </c>
      <c r="K727" s="83">
        <v>1259649.6776921852</v>
      </c>
      <c r="L727" s="83">
        <v>1203750.9312399996</v>
      </c>
      <c r="M727" s="83">
        <v>1262809.1779999996</v>
      </c>
      <c r="N727" s="83">
        <v>0</v>
      </c>
      <c r="O727" s="73"/>
      <c r="P727" s="74" t="s">
        <v>10</v>
      </c>
      <c r="Q727" s="83">
        <v>901384.17450374155</v>
      </c>
      <c r="R727" s="83">
        <v>909752.13494487468</v>
      </c>
      <c r="S727" s="83">
        <v>935658.50817859534</v>
      </c>
      <c r="T727" s="83">
        <v>1058568.4424548121</v>
      </c>
      <c r="U727" s="83">
        <v>1024530.0236994774</v>
      </c>
      <c r="V727" s="83">
        <v>1010007.8349386526</v>
      </c>
      <c r="W727" s="83">
        <v>1016537.8954320548</v>
      </c>
      <c r="X727" s="83">
        <v>1023611.0966165186</v>
      </c>
      <c r="Y727" s="83">
        <v>1320612.4180873779</v>
      </c>
      <c r="Z727" s="83">
        <v>1266961.606352</v>
      </c>
      <c r="AA727" s="83">
        <v>1199442.0319999999</v>
      </c>
      <c r="AB727" s="83">
        <v>1286712</v>
      </c>
      <c r="AC727" s="73"/>
      <c r="AD727" s="74" t="s">
        <v>10</v>
      </c>
      <c r="AE727" s="83">
        <v>11085</v>
      </c>
      <c r="AF727" s="83">
        <v>10884</v>
      </c>
      <c r="AG727" s="83">
        <v>10906</v>
      </c>
      <c r="AH727" s="83">
        <v>11073</v>
      </c>
      <c r="AI727" s="83">
        <v>10873</v>
      </c>
      <c r="AJ727" s="83">
        <v>10788</v>
      </c>
      <c r="AK727" s="83">
        <v>11026</v>
      </c>
      <c r="AL727" s="83">
        <v>11968</v>
      </c>
      <c r="AM727" s="83">
        <v>11746</v>
      </c>
      <c r="AN727" s="83">
        <v>11979</v>
      </c>
      <c r="AO727" s="83">
        <v>12474</v>
      </c>
      <c r="AP727" s="83">
        <v>0</v>
      </c>
      <c r="AQ727" s="73"/>
      <c r="AR727" s="73"/>
      <c r="AS727" s="73"/>
      <c r="AT727" s="73"/>
      <c r="AU727" s="73"/>
      <c r="AV727" s="73"/>
      <c r="AW727" s="73"/>
      <c r="AX727" s="73"/>
      <c r="AY727" s="73"/>
      <c r="AZ727" s="73"/>
      <c r="BA727" s="73"/>
      <c r="BB727" s="73"/>
      <c r="BC727" s="73"/>
    </row>
    <row r="728" spans="1:55" x14ac:dyDescent="0.25">
      <c r="A728" s="72"/>
      <c r="B728" s="79" t="s">
        <v>11</v>
      </c>
      <c r="C728" s="84">
        <v>393730.83739734755</v>
      </c>
      <c r="D728" s="84">
        <v>406583.21481776948</v>
      </c>
      <c r="E728" s="84">
        <v>400946.75794561178</v>
      </c>
      <c r="F728" s="84">
        <v>377800.70914753358</v>
      </c>
      <c r="G728" s="84">
        <v>392796.73311868525</v>
      </c>
      <c r="H728" s="84">
        <v>406933.61766526045</v>
      </c>
      <c r="I728" s="84">
        <v>452734.29096050374</v>
      </c>
      <c r="J728" s="84">
        <v>507598.36786813813</v>
      </c>
      <c r="K728" s="84">
        <v>568060.82090405677</v>
      </c>
      <c r="L728" s="84">
        <v>587496.07506199984</v>
      </c>
      <c r="M728" s="84">
        <v>581150.49199999997</v>
      </c>
      <c r="N728" s="84">
        <v>0</v>
      </c>
      <c r="O728" s="73"/>
      <c r="P728" s="79" t="s">
        <v>11</v>
      </c>
      <c r="Q728" s="84">
        <v>389071.09648273909</v>
      </c>
      <c r="R728" s="84">
        <v>416695.20442526485</v>
      </c>
      <c r="S728" s="84">
        <v>414940.38726671593</v>
      </c>
      <c r="T728" s="84">
        <v>395786.82365443063</v>
      </c>
      <c r="U728" s="84">
        <v>382405.96698536928</v>
      </c>
      <c r="V728" s="84">
        <v>420545.89260671736</v>
      </c>
      <c r="W728" s="84">
        <v>412911.15431940946</v>
      </c>
      <c r="X728" s="84">
        <v>440327.24133751111</v>
      </c>
      <c r="Y728" s="84">
        <v>486244.45309010992</v>
      </c>
      <c r="Z728" s="84">
        <v>512908.80539600004</v>
      </c>
      <c r="AA728" s="84">
        <v>544795.11199999996</v>
      </c>
      <c r="AB728" s="84">
        <v>562780</v>
      </c>
      <c r="AC728" s="73"/>
      <c r="AD728" s="79" t="s">
        <v>11</v>
      </c>
      <c r="AE728" s="84">
        <v>11085</v>
      </c>
      <c r="AF728" s="84">
        <v>10884</v>
      </c>
      <c r="AG728" s="84">
        <v>10906</v>
      </c>
      <c r="AH728" s="84">
        <v>11073</v>
      </c>
      <c r="AI728" s="84">
        <v>10873</v>
      </c>
      <c r="AJ728" s="84">
        <v>10788</v>
      </c>
      <c r="AK728" s="84">
        <v>11026</v>
      </c>
      <c r="AL728" s="84">
        <v>11968</v>
      </c>
      <c r="AM728" s="84">
        <v>11746</v>
      </c>
      <c r="AN728" s="84">
        <v>11979</v>
      </c>
      <c r="AO728" s="84">
        <v>12474</v>
      </c>
      <c r="AP728" s="84">
        <v>0</v>
      </c>
      <c r="AQ728" s="73"/>
      <c r="AR728" s="73"/>
      <c r="AS728" s="73"/>
      <c r="AT728" s="73"/>
      <c r="AU728" s="73"/>
      <c r="AV728" s="73"/>
      <c r="AW728" s="73"/>
      <c r="AX728" s="73"/>
      <c r="AY728" s="73"/>
      <c r="AZ728" s="73"/>
      <c r="BA728" s="73"/>
      <c r="BB728" s="73"/>
      <c r="BC728" s="73"/>
    </row>
    <row r="729" spans="1:55" x14ac:dyDescent="0.25">
      <c r="A729" s="72"/>
      <c r="B729" s="74" t="s">
        <v>0</v>
      </c>
      <c r="C729" s="83">
        <v>261884.82290347439</v>
      </c>
      <c r="D729" s="83">
        <v>243543.58078386029</v>
      </c>
      <c r="E729" s="83">
        <v>245348.82907257287</v>
      </c>
      <c r="F729" s="83">
        <v>274613.51757512923</v>
      </c>
      <c r="G729" s="83">
        <v>243910.10539025642</v>
      </c>
      <c r="H729" s="83">
        <v>222880.31121774419</v>
      </c>
      <c r="I729" s="83">
        <v>204707.85813334896</v>
      </c>
      <c r="J729" s="83">
        <v>184645.79438482542</v>
      </c>
      <c r="K729" s="83">
        <v>146992.64204926597</v>
      </c>
      <c r="L729" s="83">
        <v>115007.30097999999</v>
      </c>
      <c r="M729" s="83">
        <v>113094.512</v>
      </c>
      <c r="N729" s="83">
        <v>0</v>
      </c>
      <c r="O729" s="73"/>
      <c r="P729" s="74" t="s">
        <v>0</v>
      </c>
      <c r="Q729" s="83">
        <v>241924.90059795554</v>
      </c>
      <c r="R729" s="83">
        <v>224156.61078992687</v>
      </c>
      <c r="S729" s="83">
        <v>231775.89834808148</v>
      </c>
      <c r="T729" s="83">
        <v>271602.69833762804</v>
      </c>
      <c r="U729" s="83">
        <v>262102.00027335153</v>
      </c>
      <c r="V729" s="83">
        <v>237810.41135438796</v>
      </c>
      <c r="W729" s="83">
        <v>216511.69323228917</v>
      </c>
      <c r="X729" s="83">
        <v>193957.80677916217</v>
      </c>
      <c r="Y729" s="83">
        <v>186241.72631966198</v>
      </c>
      <c r="Z729" s="83">
        <v>141572.30739599999</v>
      </c>
      <c r="AA729" s="83">
        <v>107100.928</v>
      </c>
      <c r="AB729" s="83">
        <v>113906</v>
      </c>
      <c r="AC729" s="73"/>
      <c r="AD729" s="74" t="s">
        <v>0</v>
      </c>
      <c r="AE729" s="83">
        <v>2350</v>
      </c>
      <c r="AF729" s="83">
        <v>2444</v>
      </c>
      <c r="AG729" s="83">
        <v>2497</v>
      </c>
      <c r="AH729" s="83">
        <v>2336</v>
      </c>
      <c r="AI729" s="83">
        <v>2033</v>
      </c>
      <c r="AJ729" s="83">
        <v>1909</v>
      </c>
      <c r="AK729" s="83">
        <v>1774</v>
      </c>
      <c r="AL729" s="83">
        <v>1672</v>
      </c>
      <c r="AM729" s="83">
        <v>1376</v>
      </c>
      <c r="AN729" s="83">
        <v>1145</v>
      </c>
      <c r="AO729" s="83">
        <v>1155</v>
      </c>
      <c r="AP729" s="83">
        <v>0</v>
      </c>
      <c r="AQ729" s="73"/>
      <c r="AR729" s="73"/>
      <c r="AS729" s="73"/>
      <c r="AT729" s="73"/>
      <c r="AU729" s="73"/>
      <c r="AV729" s="73"/>
      <c r="AW729" s="73"/>
      <c r="AX729" s="73"/>
      <c r="AY729" s="73"/>
      <c r="AZ729" s="73"/>
      <c r="BA729" s="73"/>
      <c r="BB729" s="73"/>
      <c r="BC729" s="73"/>
    </row>
    <row r="730" spans="1:55" x14ac:dyDescent="0.25">
      <c r="A730" s="72"/>
      <c r="B730" s="74" t="s">
        <v>158</v>
      </c>
      <c r="C730" s="83">
        <v>230177.56047374997</v>
      </c>
      <c r="D730" s="83">
        <v>211236.83907042345</v>
      </c>
      <c r="E730" s="83">
        <v>196629.8868179823</v>
      </c>
      <c r="F730" s="83">
        <v>195158.60585886054</v>
      </c>
      <c r="G730" s="83">
        <v>179033.59015962674</v>
      </c>
      <c r="H730" s="83">
        <v>165927.5994017114</v>
      </c>
      <c r="I730" s="83">
        <v>171566.99835969729</v>
      </c>
      <c r="J730" s="83">
        <v>237574.69384900905</v>
      </c>
      <c r="K730" s="83">
        <v>194252.84682585599</v>
      </c>
      <c r="L730" s="83">
        <v>140050.576848</v>
      </c>
      <c r="M730" s="83">
        <v>163304.32399999999</v>
      </c>
      <c r="N730" s="83">
        <v>0</v>
      </c>
      <c r="O730" s="73"/>
      <c r="P730" s="74" t="s">
        <v>158</v>
      </c>
      <c r="Q730" s="83">
        <v>277440.73628200381</v>
      </c>
      <c r="R730" s="83">
        <v>241322.02600892299</v>
      </c>
      <c r="S730" s="83">
        <v>196685.87448019613</v>
      </c>
      <c r="T730" s="83">
        <v>177669.96340848814</v>
      </c>
      <c r="U730" s="83">
        <v>189896.5326650191</v>
      </c>
      <c r="V730" s="83">
        <v>172862.66466606592</v>
      </c>
      <c r="W730" s="83">
        <v>160352.69185320681</v>
      </c>
      <c r="X730" s="83">
        <v>164800.9635369835</v>
      </c>
      <c r="Y730" s="83">
        <v>229100.83486994595</v>
      </c>
      <c r="Z730" s="83">
        <v>168395.21610600001</v>
      </c>
      <c r="AA730" s="83">
        <v>133278.052</v>
      </c>
      <c r="AB730" s="83">
        <v>164142</v>
      </c>
      <c r="AC730" s="73"/>
      <c r="AD730" s="74" t="s">
        <v>158</v>
      </c>
      <c r="AE730" s="83">
        <v>1587</v>
      </c>
      <c r="AF730" s="83">
        <v>1369</v>
      </c>
      <c r="AG730" s="83">
        <v>1255</v>
      </c>
      <c r="AH730" s="83">
        <v>1256</v>
      </c>
      <c r="AI730" s="83">
        <v>1164</v>
      </c>
      <c r="AJ730" s="83">
        <v>1141</v>
      </c>
      <c r="AK730" s="83">
        <v>1165</v>
      </c>
      <c r="AL730" s="83">
        <v>1650</v>
      </c>
      <c r="AM730" s="83">
        <v>1269</v>
      </c>
      <c r="AN730" s="83">
        <v>895</v>
      </c>
      <c r="AO730" s="83">
        <v>1116</v>
      </c>
      <c r="AP730" s="83">
        <v>0</v>
      </c>
      <c r="AQ730" s="73"/>
      <c r="AR730" s="73"/>
      <c r="AS730" s="73"/>
      <c r="AT730" s="73"/>
      <c r="AU730" s="73"/>
      <c r="AV730" s="73"/>
      <c r="AW730" s="73"/>
      <c r="AX730" s="73"/>
      <c r="AY730" s="73"/>
      <c r="AZ730" s="73"/>
      <c r="BA730" s="73"/>
      <c r="BB730" s="73"/>
      <c r="BC730" s="73"/>
    </row>
    <row r="731" spans="1:55" x14ac:dyDescent="0.25">
      <c r="A731" s="72"/>
      <c r="B731" s="74" t="s">
        <v>159</v>
      </c>
      <c r="C731" s="83">
        <v>19889.403599855399</v>
      </c>
      <c r="D731" s="83">
        <v>12325.83086483911</v>
      </c>
      <c r="E731" s="83">
        <v>6386.001437030508</v>
      </c>
      <c r="F731" s="83">
        <v>7102.8854976032062</v>
      </c>
      <c r="G731" s="83">
        <v>9264.4808940480198</v>
      </c>
      <c r="H731" s="83">
        <v>6896.1107562465795</v>
      </c>
      <c r="I731" s="83">
        <v>6728.2408888094697</v>
      </c>
      <c r="J731" s="83">
        <v>6331.809367543372</v>
      </c>
      <c r="K731" s="83">
        <v>6908.9156603479987</v>
      </c>
      <c r="L731" s="83">
        <v>6792.1404979999998</v>
      </c>
      <c r="M731" s="83">
        <v>3494.8679999999999</v>
      </c>
      <c r="N731" s="83">
        <v>0</v>
      </c>
      <c r="O731" s="73"/>
      <c r="P731" s="74" t="s">
        <v>159</v>
      </c>
      <c r="Q731" s="83">
        <v>34620.241864915792</v>
      </c>
      <c r="R731" s="83">
        <v>22039.247591266238</v>
      </c>
      <c r="S731" s="83">
        <v>15077.051441096204</v>
      </c>
      <c r="T731" s="83">
        <v>16643.618134307737</v>
      </c>
      <c r="U731" s="83">
        <v>7194.8441577679978</v>
      </c>
      <c r="V731" s="83">
        <v>9987.4707504260805</v>
      </c>
      <c r="W731" s="83">
        <v>9233.9660834438437</v>
      </c>
      <c r="X731" s="83">
        <v>7532.4182676446317</v>
      </c>
      <c r="Y731" s="83">
        <v>6785.3451470999998</v>
      </c>
      <c r="Z731" s="83">
        <v>6827.4549199999992</v>
      </c>
      <c r="AA731" s="83">
        <v>6831.3519999999999</v>
      </c>
      <c r="AB731" s="83">
        <v>2894</v>
      </c>
      <c r="AC731" s="73"/>
      <c r="AD731" s="74" t="s">
        <v>159</v>
      </c>
      <c r="AE731" s="83">
        <v>0</v>
      </c>
      <c r="AF731" s="83">
        <v>0</v>
      </c>
      <c r="AG731" s="83">
        <v>0</v>
      </c>
      <c r="AH731" s="83">
        <v>0</v>
      </c>
      <c r="AI731" s="83">
        <v>0</v>
      </c>
      <c r="AJ731" s="83">
        <v>0</v>
      </c>
      <c r="AK731" s="83">
        <v>0</v>
      </c>
      <c r="AL731" s="83">
        <v>0</v>
      </c>
      <c r="AM731" s="83">
        <v>0</v>
      </c>
      <c r="AN731" s="83">
        <v>0</v>
      </c>
      <c r="AO731" s="83">
        <v>0</v>
      </c>
      <c r="AP731" s="83">
        <v>0</v>
      </c>
      <c r="AQ731" s="73"/>
      <c r="AR731" s="73"/>
      <c r="AS731" s="73"/>
      <c r="AT731" s="73"/>
      <c r="AU731" s="73"/>
      <c r="AV731" s="73"/>
      <c r="AW731" s="73"/>
      <c r="AX731" s="73"/>
      <c r="AY731" s="73"/>
      <c r="AZ731" s="73"/>
      <c r="BA731" s="73"/>
      <c r="BB731" s="73"/>
      <c r="BC731" s="73"/>
    </row>
    <row r="732" spans="1:55" x14ac:dyDescent="0.25">
      <c r="A732" s="72"/>
      <c r="B732" s="74" t="s">
        <v>1</v>
      </c>
      <c r="C732" s="83">
        <v>102303.80772933448</v>
      </c>
      <c r="D732" s="83">
        <v>81111.710228141979</v>
      </c>
      <c r="E732" s="83">
        <v>65884.029215488787</v>
      </c>
      <c r="F732" s="83">
        <v>66846.164659306567</v>
      </c>
      <c r="G732" s="83">
        <v>67231.389608167548</v>
      </c>
      <c r="H732" s="83">
        <v>57965.587167896709</v>
      </c>
      <c r="I732" s="83">
        <v>60370.42625218154</v>
      </c>
      <c r="J732" s="83">
        <v>65763.071986948344</v>
      </c>
      <c r="K732" s="83">
        <v>65373.214740807991</v>
      </c>
      <c r="L732" s="83">
        <v>53446.772495999998</v>
      </c>
      <c r="M732" s="83">
        <v>62669.006000000001</v>
      </c>
      <c r="N732" s="83">
        <v>0</v>
      </c>
      <c r="O732" s="73"/>
      <c r="P732" s="74" t="s">
        <v>1</v>
      </c>
      <c r="Q732" s="83">
        <v>90913.566321386214</v>
      </c>
      <c r="R732" s="83">
        <v>78670.042515169582</v>
      </c>
      <c r="S732" s="83">
        <v>85796.345562602219</v>
      </c>
      <c r="T732" s="83">
        <v>69533.257962088042</v>
      </c>
      <c r="U732" s="83">
        <v>67213.013778295048</v>
      </c>
      <c r="V732" s="83">
        <v>63564.919791546337</v>
      </c>
      <c r="W732" s="83">
        <v>57919.697809480516</v>
      </c>
      <c r="X732" s="83">
        <v>56463.402300930364</v>
      </c>
      <c r="Y732" s="83">
        <v>62592.878192727992</v>
      </c>
      <c r="Z732" s="83">
        <v>65705.15746599999</v>
      </c>
      <c r="AA732" s="83">
        <v>48865.632000000005</v>
      </c>
      <c r="AB732" s="83">
        <v>60435</v>
      </c>
      <c r="AC732" s="73"/>
      <c r="AD732" s="74" t="s">
        <v>1</v>
      </c>
      <c r="AE732" s="83">
        <v>568</v>
      </c>
      <c r="AF732" s="83">
        <v>458</v>
      </c>
      <c r="AG732" s="83">
        <v>387</v>
      </c>
      <c r="AH732" s="83">
        <v>389</v>
      </c>
      <c r="AI732" s="83">
        <v>391</v>
      </c>
      <c r="AJ732" s="83">
        <v>346</v>
      </c>
      <c r="AK732" s="83">
        <v>367</v>
      </c>
      <c r="AL732" s="83">
        <v>396</v>
      </c>
      <c r="AM732" s="83">
        <v>392</v>
      </c>
      <c r="AN732" s="83">
        <v>325</v>
      </c>
      <c r="AO732" s="83">
        <v>385</v>
      </c>
      <c r="AP732" s="83">
        <v>0</v>
      </c>
      <c r="AQ732" s="73"/>
      <c r="AR732" s="73"/>
      <c r="AS732" s="73"/>
      <c r="AT732" s="73"/>
      <c r="AU732" s="73"/>
      <c r="AV732" s="73"/>
      <c r="AW732" s="73"/>
      <c r="AX732" s="73"/>
      <c r="AY732" s="73"/>
      <c r="AZ732" s="73"/>
      <c r="BA732" s="73"/>
      <c r="BB732" s="73"/>
      <c r="BC732" s="73"/>
    </row>
    <row r="733" spans="1:55" x14ac:dyDescent="0.25">
      <c r="A733" s="72"/>
      <c r="B733" s="74" t="s">
        <v>2</v>
      </c>
      <c r="C733" s="83">
        <v>453254.44417846791</v>
      </c>
      <c r="D733" s="83">
        <v>447541.99323683092</v>
      </c>
      <c r="E733" s="83">
        <v>437463.2500768571</v>
      </c>
      <c r="F733" s="83">
        <v>455156.02351485332</v>
      </c>
      <c r="G733" s="83">
        <v>466261.9463204238</v>
      </c>
      <c r="H733" s="83">
        <v>485356.89152926346</v>
      </c>
      <c r="I733" s="83">
        <v>510556.2294708101</v>
      </c>
      <c r="J733" s="83">
        <v>557686.20029021299</v>
      </c>
      <c r="K733" s="83">
        <v>604727.61244001589</v>
      </c>
      <c r="L733" s="83">
        <v>627229.08034799993</v>
      </c>
      <c r="M733" s="83">
        <v>670075.81400000001</v>
      </c>
      <c r="N733" s="83">
        <v>0</v>
      </c>
      <c r="O733" s="73"/>
      <c r="P733" s="74" t="s">
        <v>2</v>
      </c>
      <c r="Q733" s="83">
        <v>439820.22403120704</v>
      </c>
      <c r="R733" s="83">
        <v>428412.46960608294</v>
      </c>
      <c r="S733" s="83">
        <v>431646.61882207909</v>
      </c>
      <c r="T733" s="83">
        <v>445116.55848706234</v>
      </c>
      <c r="U733" s="83">
        <v>445456.03074107599</v>
      </c>
      <c r="V733" s="83">
        <v>467057.57528762246</v>
      </c>
      <c r="W733" s="83">
        <v>498236.27100757236</v>
      </c>
      <c r="X733" s="83">
        <v>527081.89398155699</v>
      </c>
      <c r="Y733" s="83">
        <v>561131.49404285988</v>
      </c>
      <c r="Z733" s="83">
        <v>595503.88778400002</v>
      </c>
      <c r="AA733" s="83">
        <v>624518.53200000001</v>
      </c>
      <c r="AB733" s="83">
        <v>678869</v>
      </c>
      <c r="AC733" s="73"/>
      <c r="AD733" s="74" t="s">
        <v>2</v>
      </c>
      <c r="AE733" s="83">
        <v>3747</v>
      </c>
      <c r="AF733" s="83">
        <v>3640</v>
      </c>
      <c r="AG733" s="83">
        <v>3560</v>
      </c>
      <c r="AH733" s="83">
        <v>3505</v>
      </c>
      <c r="AI733" s="83">
        <v>3464</v>
      </c>
      <c r="AJ733" s="83">
        <v>3480</v>
      </c>
      <c r="AK733" s="83">
        <v>3580</v>
      </c>
      <c r="AL733" s="83">
        <v>3843</v>
      </c>
      <c r="AM733" s="83">
        <v>4103</v>
      </c>
      <c r="AN733" s="83">
        <v>4277</v>
      </c>
      <c r="AO733" s="83">
        <v>4466</v>
      </c>
      <c r="AP733" s="83">
        <v>0</v>
      </c>
      <c r="AQ733" s="73"/>
      <c r="AR733" s="73"/>
      <c r="AS733" s="73"/>
      <c r="AT733" s="73"/>
      <c r="AU733" s="73"/>
      <c r="AV733" s="73"/>
      <c r="AW733" s="73"/>
      <c r="AX733" s="73"/>
      <c r="AY733" s="73"/>
      <c r="AZ733" s="73"/>
      <c r="BA733" s="73"/>
      <c r="BB733" s="73"/>
      <c r="BC733" s="73"/>
    </row>
    <row r="734" spans="1:55" x14ac:dyDescent="0.25">
      <c r="A734" s="72"/>
      <c r="B734" s="74" t="s">
        <v>156</v>
      </c>
      <c r="C734" s="83">
        <v>0</v>
      </c>
      <c r="D734" s="83">
        <v>0</v>
      </c>
      <c r="E734" s="83">
        <v>0</v>
      </c>
      <c r="F734" s="83">
        <v>0</v>
      </c>
      <c r="G734" s="83">
        <v>0</v>
      </c>
      <c r="H734" s="83">
        <v>0</v>
      </c>
      <c r="I734" s="83">
        <v>0</v>
      </c>
      <c r="J734" s="83">
        <v>6121.9833261238073</v>
      </c>
      <c r="K734" s="83">
        <v>23600.864722213999</v>
      </c>
      <c r="L734" s="83">
        <v>40649.039989999997</v>
      </c>
      <c r="M734" s="83">
        <v>55980.408000000003</v>
      </c>
      <c r="N734" s="83">
        <v>0</v>
      </c>
      <c r="O734" s="73"/>
      <c r="P734" s="74" t="s">
        <v>156</v>
      </c>
      <c r="Q734" s="83">
        <v>0</v>
      </c>
      <c r="R734" s="83">
        <v>0</v>
      </c>
      <c r="S734" s="83">
        <v>0</v>
      </c>
      <c r="T734" s="83">
        <v>0</v>
      </c>
      <c r="U734" s="83">
        <v>0</v>
      </c>
      <c r="V734" s="83">
        <v>0</v>
      </c>
      <c r="W734" s="83">
        <v>0</v>
      </c>
      <c r="X734" s="83">
        <v>0</v>
      </c>
      <c r="Y734" s="83">
        <v>32287.209818655992</v>
      </c>
      <c r="Z734" s="83">
        <v>42437.233904000001</v>
      </c>
      <c r="AA734" s="83">
        <v>50117.074000000001</v>
      </c>
      <c r="AB734" s="83">
        <v>60481</v>
      </c>
      <c r="AC734" s="73"/>
      <c r="AD734" s="74" t="s">
        <v>156</v>
      </c>
      <c r="AE734" s="83">
        <v>0</v>
      </c>
      <c r="AF734" s="83">
        <v>0</v>
      </c>
      <c r="AG734" s="83">
        <v>0</v>
      </c>
      <c r="AH734" s="83">
        <v>0</v>
      </c>
      <c r="AI734" s="83">
        <v>0</v>
      </c>
      <c r="AJ734" s="83">
        <v>0</v>
      </c>
      <c r="AK734" s="83">
        <v>0</v>
      </c>
      <c r="AL734" s="83">
        <v>39</v>
      </c>
      <c r="AM734" s="83">
        <v>148</v>
      </c>
      <c r="AN734" s="83">
        <v>256</v>
      </c>
      <c r="AO734" s="83">
        <v>352</v>
      </c>
      <c r="AP734" s="83">
        <v>0</v>
      </c>
      <c r="AQ734" s="73"/>
      <c r="AR734" s="73"/>
      <c r="AS734" s="73"/>
      <c r="AT734" s="73"/>
      <c r="AU734" s="73"/>
      <c r="AV734" s="73"/>
      <c r="AW734" s="73"/>
      <c r="AX734" s="73"/>
      <c r="AY734" s="73"/>
      <c r="AZ734" s="73"/>
      <c r="BA734" s="73"/>
      <c r="BB734" s="73"/>
      <c r="BC734" s="73"/>
    </row>
    <row r="735" spans="1:55" x14ac:dyDescent="0.25">
      <c r="A735" s="72"/>
      <c r="B735" s="74" t="s">
        <v>3</v>
      </c>
      <c r="C735" s="83">
        <v>2233.6972092078313</v>
      </c>
      <c r="D735" s="83">
        <v>9313.9799313889616</v>
      </c>
      <c r="E735" s="83">
        <v>19666.518338763886</v>
      </c>
      <c r="F735" s="83">
        <v>29098.36431094151</v>
      </c>
      <c r="G735" s="83">
        <v>30973.874775459979</v>
      </c>
      <c r="H735" s="83">
        <v>33702.045029642468</v>
      </c>
      <c r="I735" s="83">
        <v>41971.325778981743</v>
      </c>
      <c r="J735" s="83">
        <v>46562.306100469155</v>
      </c>
      <c r="K735" s="83">
        <v>49995.305690355992</v>
      </c>
      <c r="L735" s="83">
        <v>47993.369631999994</v>
      </c>
      <c r="M735" s="83">
        <v>37552.637999999992</v>
      </c>
      <c r="N735" s="83">
        <v>0</v>
      </c>
      <c r="O735" s="73"/>
      <c r="P735" s="74" t="s">
        <v>3</v>
      </c>
      <c r="Q735" s="83">
        <v>0</v>
      </c>
      <c r="R735" s="83">
        <v>15969.449743229901</v>
      </c>
      <c r="S735" s="83">
        <v>17798.477817769293</v>
      </c>
      <c r="T735" s="83">
        <v>28046.645126657619</v>
      </c>
      <c r="U735" s="83">
        <v>28993.76131291773</v>
      </c>
      <c r="V735" s="83">
        <v>32824.115070791413</v>
      </c>
      <c r="W735" s="83">
        <v>32690.480967278705</v>
      </c>
      <c r="X735" s="83">
        <v>44156.60004269614</v>
      </c>
      <c r="Y735" s="83">
        <v>47500.725954161993</v>
      </c>
      <c r="Z735" s="83">
        <v>47530.001610000007</v>
      </c>
      <c r="AA735" s="83">
        <v>46652.423999999999</v>
      </c>
      <c r="AB735" s="83">
        <v>35992</v>
      </c>
      <c r="AC735" s="73"/>
      <c r="AD735" s="74" t="s">
        <v>3</v>
      </c>
      <c r="AE735" s="83">
        <v>17</v>
      </c>
      <c r="AF735" s="83">
        <v>74</v>
      </c>
      <c r="AG735" s="83">
        <v>160</v>
      </c>
      <c r="AH735" s="83">
        <v>200</v>
      </c>
      <c r="AI735" s="83">
        <v>213</v>
      </c>
      <c r="AJ735" s="83">
        <v>233</v>
      </c>
      <c r="AK735" s="83">
        <v>291</v>
      </c>
      <c r="AL735" s="83">
        <v>326</v>
      </c>
      <c r="AM735" s="83">
        <v>351</v>
      </c>
      <c r="AN735" s="83">
        <v>345</v>
      </c>
      <c r="AO735" s="83">
        <v>273</v>
      </c>
      <c r="AP735" s="83">
        <v>0</v>
      </c>
      <c r="AQ735" s="73"/>
      <c r="AR735" s="73"/>
      <c r="AS735" s="73"/>
      <c r="AT735" s="73"/>
      <c r="AU735" s="73"/>
      <c r="AV735" s="73"/>
      <c r="AW735" s="73"/>
      <c r="AX735" s="73"/>
      <c r="AY735" s="73"/>
      <c r="AZ735" s="73"/>
      <c r="BA735" s="73"/>
      <c r="BB735" s="73"/>
      <c r="BC735" s="73"/>
    </row>
    <row r="736" spans="1:55" x14ac:dyDescent="0.25">
      <c r="A736" s="72"/>
      <c r="B736" s="74" t="s">
        <v>4</v>
      </c>
      <c r="C736" s="83">
        <v>0</v>
      </c>
      <c r="D736" s="83">
        <v>5255.4355146331709</v>
      </c>
      <c r="E736" s="83">
        <v>47615.194178968923</v>
      </c>
      <c r="F736" s="83">
        <v>58822.934851557649</v>
      </c>
      <c r="G736" s="83">
        <v>67080.260186844418</v>
      </c>
      <c r="H736" s="83">
        <v>74864.983042040054</v>
      </c>
      <c r="I736" s="83">
        <v>72705.477379151416</v>
      </c>
      <c r="J736" s="83">
        <v>54679.319916667751</v>
      </c>
      <c r="K736" s="83">
        <v>37338.154547667989</v>
      </c>
      <c r="L736" s="83">
        <v>55182.529843999997</v>
      </c>
      <c r="M736" s="83">
        <v>57971.67</v>
      </c>
      <c r="N736" s="83">
        <v>0</v>
      </c>
      <c r="O736" s="73"/>
      <c r="P736" s="74" t="s">
        <v>4</v>
      </c>
      <c r="Q736" s="83">
        <v>0</v>
      </c>
      <c r="R736" s="83">
        <v>0</v>
      </c>
      <c r="S736" s="83">
        <v>22698.006823023228</v>
      </c>
      <c r="T736" s="83">
        <v>51863.367398468821</v>
      </c>
      <c r="U736" s="83">
        <v>56072.195742971882</v>
      </c>
      <c r="V736" s="83">
        <v>64085.398532714193</v>
      </c>
      <c r="W736" s="83">
        <v>70167.165751458844</v>
      </c>
      <c r="X736" s="83">
        <v>70272.648780880088</v>
      </c>
      <c r="Y736" s="83">
        <v>62140.521849587989</v>
      </c>
      <c r="Z736" s="83">
        <v>58084.733251999991</v>
      </c>
      <c r="AA736" s="83">
        <v>56575.389999999992</v>
      </c>
      <c r="AB736" s="83">
        <v>57761</v>
      </c>
      <c r="AC736" s="73"/>
      <c r="AD736" s="74" t="s">
        <v>4</v>
      </c>
      <c r="AE736" s="83">
        <v>0</v>
      </c>
      <c r="AF736" s="83">
        <v>42</v>
      </c>
      <c r="AG736" s="83">
        <v>309</v>
      </c>
      <c r="AH736" s="83">
        <v>432</v>
      </c>
      <c r="AI736" s="83">
        <v>490</v>
      </c>
      <c r="AJ736" s="83">
        <v>555</v>
      </c>
      <c r="AK736" s="83">
        <v>543</v>
      </c>
      <c r="AL736" s="83">
        <v>407</v>
      </c>
      <c r="AM736" s="83">
        <v>273</v>
      </c>
      <c r="AN736" s="83">
        <v>447</v>
      </c>
      <c r="AO736" s="83">
        <v>472</v>
      </c>
      <c r="AP736" s="83">
        <v>0</v>
      </c>
      <c r="AQ736" s="73"/>
      <c r="AR736" s="73"/>
      <c r="AS736" s="73"/>
      <c r="AT736" s="73"/>
      <c r="AU736" s="73"/>
      <c r="AV736" s="73"/>
      <c r="AW736" s="73"/>
      <c r="AX736" s="73"/>
      <c r="AY736" s="73"/>
      <c r="AZ736" s="73"/>
      <c r="BA736" s="73"/>
      <c r="BB736" s="73"/>
      <c r="BC736" s="73"/>
    </row>
    <row r="737" spans="1:55" x14ac:dyDescent="0.25">
      <c r="A737" s="72"/>
      <c r="B737" s="74" t="s">
        <v>6</v>
      </c>
      <c r="C737" s="83">
        <v>7647.5565272390913</v>
      </c>
      <c r="D737" s="83">
        <v>11399.961921110913</v>
      </c>
      <c r="E737" s="83">
        <v>20221.891605463021</v>
      </c>
      <c r="F737" s="83">
        <v>33758.961490509522</v>
      </c>
      <c r="G737" s="83">
        <v>26821.055018058029</v>
      </c>
      <c r="H737" s="83">
        <v>20481.931516824428</v>
      </c>
      <c r="I737" s="83">
        <v>16579.062433127256</v>
      </c>
      <c r="J737" s="83">
        <v>16076.9386174307</v>
      </c>
      <c r="K737" s="83">
        <v>15089.393968181001</v>
      </c>
      <c r="L737" s="83">
        <v>16702.651471999998</v>
      </c>
      <c r="M737" s="83">
        <v>17133.606000000007</v>
      </c>
      <c r="N737" s="83">
        <v>0</v>
      </c>
      <c r="O737" s="73"/>
      <c r="P737" s="74" t="s">
        <v>6</v>
      </c>
      <c r="Q737" s="83">
        <v>5075.8450784620763</v>
      </c>
      <c r="R737" s="83">
        <v>8615.6906107259147</v>
      </c>
      <c r="S737" s="83">
        <v>14973.048272918601</v>
      </c>
      <c r="T737" s="83">
        <v>41372.582565506935</v>
      </c>
      <c r="U737" s="83">
        <v>40038.106241410322</v>
      </c>
      <c r="V737" s="83">
        <v>24630.877335606619</v>
      </c>
      <c r="W737" s="83">
        <v>23086.05859222568</v>
      </c>
      <c r="X737" s="83">
        <v>18062.992592364553</v>
      </c>
      <c r="Y737" s="83">
        <v>19032.065656499995</v>
      </c>
      <c r="Z737" s="83">
        <v>14853.459920000001</v>
      </c>
      <c r="AA737" s="83">
        <v>19559.381999999998</v>
      </c>
      <c r="AB737" s="83">
        <v>18064</v>
      </c>
      <c r="AC737" s="73"/>
      <c r="AD737" s="74" t="s">
        <v>6</v>
      </c>
      <c r="AE737" s="83">
        <v>0</v>
      </c>
      <c r="AF737" s="83">
        <v>0</v>
      </c>
      <c r="AG737" s="83">
        <v>11</v>
      </c>
      <c r="AH737" s="83">
        <v>250</v>
      </c>
      <c r="AI737" s="83">
        <v>319</v>
      </c>
      <c r="AJ737" s="83">
        <v>285</v>
      </c>
      <c r="AK737" s="83">
        <v>202</v>
      </c>
      <c r="AL737" s="83">
        <v>193</v>
      </c>
      <c r="AM737" s="83">
        <v>175</v>
      </c>
      <c r="AN737" s="83">
        <v>215</v>
      </c>
      <c r="AO737" s="83">
        <v>216</v>
      </c>
      <c r="AP737" s="83">
        <v>0</v>
      </c>
      <c r="AQ737" s="73"/>
      <c r="AR737" s="73"/>
      <c r="AS737" s="73"/>
      <c r="AT737" s="73"/>
      <c r="AU737" s="73"/>
      <c r="AV737" s="73"/>
      <c r="AW737" s="73"/>
      <c r="AX737" s="73"/>
      <c r="AY737" s="73"/>
      <c r="AZ737" s="73"/>
      <c r="BA737" s="73"/>
      <c r="BB737" s="73"/>
      <c r="BC737" s="73"/>
    </row>
    <row r="738" spans="1:55" x14ac:dyDescent="0.25">
      <c r="A738" s="72"/>
      <c r="B738" s="74" t="s">
        <v>7</v>
      </c>
      <c r="C738" s="83">
        <v>169111.36482774638</v>
      </c>
      <c r="D738" s="83">
        <v>165532.33437927734</v>
      </c>
      <c r="E738" s="83">
        <v>145681.96618958193</v>
      </c>
      <c r="F738" s="83">
        <v>147932.78952224887</v>
      </c>
      <c r="G738" s="83">
        <v>153691.08268361693</v>
      </c>
      <c r="H738" s="83">
        <v>141783.94412273867</v>
      </c>
      <c r="I738" s="83">
        <v>156806.48756794169</v>
      </c>
      <c r="J738" s="83">
        <v>187702.29779031686</v>
      </c>
      <c r="K738" s="83">
        <v>209108.89111946596</v>
      </c>
      <c r="L738" s="83">
        <v>192733.27366799998</v>
      </c>
      <c r="M738" s="83">
        <v>178877.014</v>
      </c>
      <c r="N738" s="83">
        <v>0</v>
      </c>
      <c r="O738" s="73"/>
      <c r="P738" s="74" t="s">
        <v>7</v>
      </c>
      <c r="Q738" s="83">
        <v>181752.42160944291</v>
      </c>
      <c r="R738" s="83">
        <v>176938.83736330716</v>
      </c>
      <c r="S738" s="83">
        <v>152887.21317957144</v>
      </c>
      <c r="T738" s="83">
        <v>133899.14421869544</v>
      </c>
      <c r="U738" s="83">
        <v>140033.83609979347</v>
      </c>
      <c r="V738" s="83">
        <v>153808.6775061542</v>
      </c>
      <c r="W738" s="83">
        <v>138839.92911670409</v>
      </c>
      <c r="X738" s="83">
        <v>145482.38088927939</v>
      </c>
      <c r="Y738" s="83">
        <v>155165.94885409798</v>
      </c>
      <c r="Z738" s="83">
        <v>154941.49145799997</v>
      </c>
      <c r="AA738" s="83">
        <v>162217.51800000001</v>
      </c>
      <c r="AB738" s="83">
        <v>172561</v>
      </c>
      <c r="AC738" s="73"/>
      <c r="AD738" s="74" t="s">
        <v>7</v>
      </c>
      <c r="AE738" s="83">
        <v>1297</v>
      </c>
      <c r="AF738" s="83">
        <v>1264</v>
      </c>
      <c r="AG738" s="83">
        <v>1150</v>
      </c>
      <c r="AH738" s="83">
        <v>1196</v>
      </c>
      <c r="AI738" s="83">
        <v>1225</v>
      </c>
      <c r="AJ738" s="83">
        <v>1170</v>
      </c>
      <c r="AK738" s="83">
        <v>1312</v>
      </c>
      <c r="AL738" s="83">
        <v>1592</v>
      </c>
      <c r="AM738" s="83">
        <v>1712</v>
      </c>
      <c r="AN738" s="83">
        <v>1765</v>
      </c>
      <c r="AO738" s="83">
        <v>1640</v>
      </c>
      <c r="AP738" s="83">
        <v>0</v>
      </c>
      <c r="AQ738" s="73"/>
      <c r="AR738" s="73"/>
      <c r="AS738" s="73"/>
      <c r="AT738" s="73"/>
      <c r="AU738" s="73"/>
      <c r="AV738" s="73"/>
      <c r="AW738" s="73"/>
      <c r="AX738" s="73"/>
      <c r="AY738" s="73"/>
      <c r="AZ738" s="73"/>
      <c r="BA738" s="73"/>
      <c r="BB738" s="73"/>
      <c r="BC738" s="73"/>
    </row>
    <row r="739" spans="1:55" x14ac:dyDescent="0.25">
      <c r="A739" s="72"/>
      <c r="B739" s="79" t="s">
        <v>8</v>
      </c>
      <c r="C739" s="84">
        <v>98279.861462682413</v>
      </c>
      <c r="D739" s="84">
        <v>103884.35907215475</v>
      </c>
      <c r="E739" s="84">
        <v>111922.44042928412</v>
      </c>
      <c r="F739" s="84">
        <v>119657.24363270274</v>
      </c>
      <c r="G739" s="84">
        <v>136060.88744633572</v>
      </c>
      <c r="H739" s="84">
        <v>142148.31412619029</v>
      </c>
      <c r="I739" s="84">
        <v>164825.2655442181</v>
      </c>
      <c r="J739" s="84">
        <v>182687.79201970701</v>
      </c>
      <c r="K739" s="84">
        <v>218420.81193922597</v>
      </c>
      <c r="L739" s="84">
        <v>235568.59741999998</v>
      </c>
      <c r="M739" s="84">
        <v>250141.478</v>
      </c>
      <c r="N739" s="83">
        <v>0</v>
      </c>
      <c r="O739" s="73"/>
      <c r="P739" s="79" t="s">
        <v>8</v>
      </c>
      <c r="Q739" s="84">
        <v>99409.036762065138</v>
      </c>
      <c r="R739" s="84">
        <v>98751.414216899124</v>
      </c>
      <c r="S739" s="84">
        <v>110348.82198414864</v>
      </c>
      <c r="T739" s="84">
        <v>135011.89960535418</v>
      </c>
      <c r="U739" s="84">
        <v>124329.56918568688</v>
      </c>
      <c r="V739" s="84">
        <v>133339.71144501347</v>
      </c>
      <c r="W739" s="84">
        <v>145272.94835584229</v>
      </c>
      <c r="X739" s="84">
        <v>158903.39308938326</v>
      </c>
      <c r="Y739" s="84">
        <v>190448.64031086396</v>
      </c>
      <c r="Z739" s="84">
        <v>220279.59296199997</v>
      </c>
      <c r="AA739" s="84">
        <v>241064.61600000001</v>
      </c>
      <c r="AB739" s="84">
        <v>247277</v>
      </c>
      <c r="AC739" s="73"/>
      <c r="AD739" s="79" t="s">
        <v>8</v>
      </c>
      <c r="AE739" s="84">
        <v>1179</v>
      </c>
      <c r="AF739" s="84">
        <v>1319</v>
      </c>
      <c r="AG739" s="84">
        <v>1393</v>
      </c>
      <c r="AH739" s="84">
        <v>1420</v>
      </c>
      <c r="AI739" s="84">
        <v>1517</v>
      </c>
      <c r="AJ739" s="84">
        <v>1620</v>
      </c>
      <c r="AK739" s="84">
        <v>1753</v>
      </c>
      <c r="AL739" s="84">
        <v>1855</v>
      </c>
      <c r="AM739" s="84">
        <v>2057</v>
      </c>
      <c r="AN739" s="84">
        <v>2275</v>
      </c>
      <c r="AO739" s="84">
        <v>2382</v>
      </c>
      <c r="AP739" s="84">
        <v>0</v>
      </c>
      <c r="AQ739" s="73"/>
      <c r="AR739" s="73"/>
      <c r="AS739" s="73"/>
      <c r="AT739" s="73"/>
      <c r="AU739" s="73"/>
      <c r="AV739" s="73"/>
      <c r="AW739" s="73"/>
      <c r="AX739" s="73"/>
      <c r="AY739" s="73"/>
      <c r="AZ739" s="73"/>
      <c r="BA739" s="73"/>
      <c r="BB739" s="73"/>
      <c r="BC739" s="73"/>
    </row>
    <row r="740" spans="1:55" x14ac:dyDescent="0.25">
      <c r="A740" s="72"/>
      <c r="B740" s="79" t="s">
        <v>5</v>
      </c>
      <c r="C740" s="84">
        <v>104760.63688565521</v>
      </c>
      <c r="D740" s="84">
        <v>97589.573342964548</v>
      </c>
      <c r="E740" s="84">
        <v>100072.71257788641</v>
      </c>
      <c r="F740" s="84">
        <v>114372.48076513239</v>
      </c>
      <c r="G740" s="84">
        <v>80558.10684184861</v>
      </c>
      <c r="H740" s="84">
        <v>81782.954835672601</v>
      </c>
      <c r="I740" s="84">
        <v>102673.21894146422</v>
      </c>
      <c r="J740" s="84">
        <v>111270.63755835657</v>
      </c>
      <c r="K740" s="84">
        <v>111927.30229883798</v>
      </c>
      <c r="L740" s="84">
        <v>97709.655003999971</v>
      </c>
      <c r="M740" s="82">
        <v>85594.048000000039</v>
      </c>
      <c r="N740" s="82">
        <v>0</v>
      </c>
      <c r="O740" s="73"/>
      <c r="P740" s="79" t="s">
        <v>5</v>
      </c>
      <c r="Q740" s="84">
        <v>65661.862776584487</v>
      </c>
      <c r="R740" s="84">
        <v>82473.547186228971</v>
      </c>
      <c r="S740" s="84">
        <v>106265.80000489758</v>
      </c>
      <c r="T740" s="84">
        <v>86465.792790823019</v>
      </c>
      <c r="U740" s="84">
        <v>81959.381663407359</v>
      </c>
      <c r="V740" s="84">
        <v>90284.92158287717</v>
      </c>
      <c r="W740" s="84">
        <v>94265.34752063654</v>
      </c>
      <c r="X740" s="84">
        <v>97694.78047207139</v>
      </c>
      <c r="Y740" s="84">
        <v>98012.379860589979</v>
      </c>
      <c r="Z740" s="84">
        <v>110160.66409399999</v>
      </c>
      <c r="AA740" s="84">
        <v>99514.126000000018</v>
      </c>
      <c r="AB740" s="84">
        <v>89210</v>
      </c>
      <c r="AC740" s="73"/>
      <c r="AD740" s="79" t="s">
        <v>5</v>
      </c>
      <c r="AE740" s="84">
        <v>11085</v>
      </c>
      <c r="AF740" s="84">
        <v>10884</v>
      </c>
      <c r="AG740" s="84">
        <v>10906</v>
      </c>
      <c r="AH740" s="84">
        <v>11073</v>
      </c>
      <c r="AI740" s="84">
        <v>10873</v>
      </c>
      <c r="AJ740" s="84">
        <v>10788</v>
      </c>
      <c r="AK740" s="84">
        <v>11026</v>
      </c>
      <c r="AL740" s="84">
        <v>11968</v>
      </c>
      <c r="AM740" s="84">
        <v>11746</v>
      </c>
      <c r="AN740" s="84">
        <v>11979</v>
      </c>
      <c r="AO740" s="84">
        <v>12474</v>
      </c>
      <c r="AP740" s="84">
        <v>0</v>
      </c>
      <c r="AQ740" s="73"/>
      <c r="AR740" s="73"/>
      <c r="AS740" s="73"/>
      <c r="AT740" s="73"/>
      <c r="AU740" s="73"/>
      <c r="AV740" s="73"/>
      <c r="AW740" s="73"/>
      <c r="AX740" s="73"/>
      <c r="AY740" s="73"/>
      <c r="AZ740" s="73"/>
      <c r="BA740" s="73"/>
      <c r="BB740" s="73"/>
      <c r="BC740" s="73"/>
    </row>
    <row r="741" spans="1:55" x14ac:dyDescent="0.25">
      <c r="A741" s="72"/>
      <c r="B741" s="74" t="s">
        <v>157</v>
      </c>
      <c r="C741" s="83">
        <v>63398.005837004159</v>
      </c>
      <c r="D741" s="83">
        <v>62378.291152831946</v>
      </c>
      <c r="E741" s="83">
        <v>66582.718726224353</v>
      </c>
      <c r="F741" s="83">
        <v>74833.865035584589</v>
      </c>
      <c r="G741" s="83">
        <v>118313.25180916429</v>
      </c>
      <c r="H741" s="83">
        <v>122606.69792224655</v>
      </c>
      <c r="I741" s="83">
        <v>117705.62635712311</v>
      </c>
      <c r="J741" s="83">
        <v>94129.981896723999</v>
      </c>
      <c r="K741" s="83">
        <v>93605.76709351399</v>
      </c>
      <c r="L741" s="83">
        <v>85678.138441999996</v>
      </c>
      <c r="M741" s="83">
        <v>76437.994000000006</v>
      </c>
      <c r="N741" s="83">
        <v>0</v>
      </c>
      <c r="O741" s="73"/>
      <c r="P741" s="74" t="s">
        <v>157</v>
      </c>
      <c r="Q741" s="83">
        <v>59498.515387179737</v>
      </c>
      <c r="R741" s="83">
        <v>64475.133775324895</v>
      </c>
      <c r="S741" s="83">
        <v>61857.846884615676</v>
      </c>
      <c r="T741" s="83">
        <v>67960.840555774528</v>
      </c>
      <c r="U741" s="83">
        <v>115595.74927609767</v>
      </c>
      <c r="V741" s="83">
        <v>115335.57734913976</v>
      </c>
      <c r="W741" s="83">
        <v>109983.21341413404</v>
      </c>
      <c r="X741" s="83">
        <v>105143.04391026967</v>
      </c>
      <c r="Y741" s="83">
        <v>102961.82023943398</v>
      </c>
      <c r="Z741" s="83">
        <v>83126.938986000008</v>
      </c>
      <c r="AA741" s="83">
        <v>74754.122000000003</v>
      </c>
      <c r="AB741" s="83">
        <v>74484</v>
      </c>
      <c r="AC741" s="73"/>
      <c r="AD741" s="74" t="s">
        <v>117</v>
      </c>
      <c r="AE741" s="83">
        <v>54232.568999999996</v>
      </c>
      <c r="AF741" s="83">
        <v>54481.031999999999</v>
      </c>
      <c r="AG741" s="83">
        <v>54752.873999999996</v>
      </c>
      <c r="AH741" s="83">
        <v>55449.152000000002</v>
      </c>
      <c r="AI741" s="83">
        <v>56088.9</v>
      </c>
      <c r="AJ741" s="83">
        <v>56357.142</v>
      </c>
      <c r="AK741" s="83">
        <v>56661.99</v>
      </c>
      <c r="AL741" s="83">
        <v>56762.783999999992</v>
      </c>
      <c r="AM741" s="83">
        <v>57274.209000000003</v>
      </c>
      <c r="AN741" s="83">
        <v>58837.988999999994</v>
      </c>
      <c r="AO741" s="83">
        <v>60010.559999999998</v>
      </c>
      <c r="AP741" s="83">
        <v>0</v>
      </c>
      <c r="AQ741" s="73"/>
      <c r="AR741" s="73"/>
      <c r="AS741" s="73"/>
      <c r="AT741" s="73"/>
      <c r="AU741" s="73"/>
      <c r="AV741" s="73"/>
      <c r="AW741" s="73"/>
      <c r="AX741" s="73"/>
      <c r="AY741" s="73"/>
      <c r="AZ741" s="73"/>
      <c r="BA741" s="73"/>
      <c r="BB741" s="73"/>
      <c r="BC741" s="73"/>
    </row>
    <row r="742" spans="1:55" x14ac:dyDescent="0.25">
      <c r="A742" s="72"/>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row>
    <row r="743" spans="1:55" x14ac:dyDescent="0.25">
      <c r="A743" s="72"/>
      <c r="B743" s="75" t="s">
        <v>113</v>
      </c>
      <c r="C743" s="75"/>
      <c r="D743" s="75"/>
      <c r="E743" s="75"/>
      <c r="F743" s="75"/>
      <c r="G743" s="75"/>
      <c r="H743" s="75"/>
      <c r="I743" s="75"/>
      <c r="J743" s="75"/>
      <c r="K743" s="75"/>
      <c r="L743" s="75"/>
      <c r="M743" s="75"/>
      <c r="N743" s="75"/>
      <c r="O743" s="73"/>
      <c r="P743" s="75" t="s">
        <v>114</v>
      </c>
      <c r="Q743" s="75"/>
      <c r="R743" s="75"/>
      <c r="S743" s="75"/>
      <c r="T743" s="75"/>
      <c r="U743" s="75"/>
      <c r="V743" s="75"/>
      <c r="W743" s="75"/>
      <c r="X743" s="75"/>
      <c r="Y743" s="75"/>
      <c r="Z743" s="75"/>
      <c r="AA743" s="75"/>
      <c r="AB743" s="75"/>
      <c r="AC743" s="73"/>
      <c r="AD743" s="75" t="s">
        <v>145</v>
      </c>
      <c r="AE743" s="75"/>
      <c r="AF743" s="75"/>
      <c r="AG743" s="75"/>
      <c r="AH743" s="75"/>
      <c r="AI743" s="75"/>
      <c r="AJ743" s="75"/>
      <c r="AK743" s="75"/>
      <c r="AL743" s="75"/>
      <c r="AM743" s="75"/>
      <c r="AN743" s="75"/>
      <c r="AO743" s="75"/>
      <c r="AP743" s="75"/>
      <c r="AQ743" s="73"/>
      <c r="AR743" s="73"/>
      <c r="AS743" s="73"/>
      <c r="AT743" s="73"/>
      <c r="AU743" s="73"/>
      <c r="AV743" s="73"/>
      <c r="AW743" s="73"/>
      <c r="AX743" s="73"/>
      <c r="AY743" s="73"/>
      <c r="AZ743" s="73"/>
      <c r="BA743" s="73"/>
      <c r="BB743" s="73"/>
      <c r="BC743" s="73"/>
    </row>
    <row r="744" spans="1:55" x14ac:dyDescent="0.25">
      <c r="A744" s="72"/>
      <c r="B744" s="77" t="s">
        <v>51</v>
      </c>
      <c r="C744" s="77">
        <v>2013</v>
      </c>
      <c r="D744" s="77">
        <v>2014</v>
      </c>
      <c r="E744" s="77">
        <v>2015</v>
      </c>
      <c r="F744" s="77">
        <v>2016</v>
      </c>
      <c r="G744" s="77">
        <v>2017</v>
      </c>
      <c r="H744" s="77">
        <v>2018</v>
      </c>
      <c r="I744" s="77">
        <v>2019</v>
      </c>
      <c r="J744" s="77">
        <v>2020</v>
      </c>
      <c r="K744" s="77">
        <v>2021</v>
      </c>
      <c r="L744" s="77">
        <v>2022</v>
      </c>
      <c r="M744" s="77">
        <v>2023</v>
      </c>
      <c r="N744" s="77">
        <v>2024</v>
      </c>
      <c r="O744" s="73"/>
      <c r="P744" s="77" t="s">
        <v>51</v>
      </c>
      <c r="Q744" s="77">
        <v>2013</v>
      </c>
      <c r="R744" s="77">
        <v>2014</v>
      </c>
      <c r="S744" s="77">
        <v>2015</v>
      </c>
      <c r="T744" s="77">
        <v>2016</v>
      </c>
      <c r="U744" s="77">
        <v>2017</v>
      </c>
      <c r="V744" s="77">
        <v>2018</v>
      </c>
      <c r="W744" s="77">
        <v>2019</v>
      </c>
      <c r="X744" s="77">
        <v>2020</v>
      </c>
      <c r="Y744" s="77">
        <v>2021</v>
      </c>
      <c r="Z744" s="77">
        <v>2022</v>
      </c>
      <c r="AA744" s="77">
        <v>2023</v>
      </c>
      <c r="AB744" s="77">
        <v>2024</v>
      </c>
      <c r="AC744" s="73"/>
      <c r="AD744" s="77" t="s">
        <v>51</v>
      </c>
      <c r="AE744" s="77">
        <v>2013</v>
      </c>
      <c r="AF744" s="77">
        <v>2014</v>
      </c>
      <c r="AG744" s="77">
        <v>2015</v>
      </c>
      <c r="AH744" s="77">
        <v>2016</v>
      </c>
      <c r="AI744" s="77">
        <v>2017</v>
      </c>
      <c r="AJ744" s="77">
        <v>2018</v>
      </c>
      <c r="AK744" s="77">
        <v>2019</v>
      </c>
      <c r="AL744" s="77">
        <v>2020</v>
      </c>
      <c r="AM744" s="77">
        <v>2021</v>
      </c>
      <c r="AN744" s="77">
        <v>2022</v>
      </c>
      <c r="AO744" s="77">
        <v>2023</v>
      </c>
      <c r="AP744" s="77">
        <v>2024</v>
      </c>
      <c r="AQ744" s="73"/>
      <c r="AR744" s="73"/>
      <c r="AS744" s="73"/>
      <c r="AT744" s="73"/>
      <c r="AU744" s="73"/>
      <c r="AV744" s="73"/>
      <c r="AW744" s="73"/>
      <c r="AX744" s="73"/>
      <c r="AY744" s="73"/>
      <c r="AZ744" s="73"/>
      <c r="BA744" s="73"/>
      <c r="BB744" s="73"/>
      <c r="BC744" s="73"/>
    </row>
    <row r="745" spans="1:55" x14ac:dyDescent="0.25">
      <c r="A745" s="72"/>
      <c r="B745" s="79" t="s">
        <v>9</v>
      </c>
      <c r="C745" s="80">
        <v>731797.70006454596</v>
      </c>
      <c r="D745" s="80">
        <v>737926.31070736295</v>
      </c>
      <c r="E745" s="80">
        <v>757133.32734823041</v>
      </c>
      <c r="F745" s="80">
        <v>775399.8338866384</v>
      </c>
      <c r="G745" s="80">
        <v>750600.82102755283</v>
      </c>
      <c r="H745" s="80">
        <v>732243.58699069254</v>
      </c>
      <c r="I745" s="80">
        <v>756421.43858685519</v>
      </c>
      <c r="J745" s="80">
        <v>790718.77747790446</v>
      </c>
      <c r="K745" s="80">
        <v>985346.85940693575</v>
      </c>
      <c r="L745" s="80">
        <v>938078.3942659999</v>
      </c>
      <c r="M745" s="80">
        <v>924237.3280000001</v>
      </c>
      <c r="N745" s="80">
        <v>0</v>
      </c>
      <c r="O745" s="73"/>
      <c r="P745" s="79" t="s">
        <v>9</v>
      </c>
      <c r="Q745" s="80">
        <v>742328.57687304169</v>
      </c>
      <c r="R745" s="80">
        <v>757874.70136578823</v>
      </c>
      <c r="S745" s="80">
        <v>726699.2861549689</v>
      </c>
      <c r="T745" s="80">
        <v>781782.52820577717</v>
      </c>
      <c r="U745" s="80">
        <v>768400.109237795</v>
      </c>
      <c r="V745" s="80">
        <v>775691.23597415036</v>
      </c>
      <c r="W745" s="80">
        <v>767464.23755093338</v>
      </c>
      <c r="X745" s="80">
        <v>796874.42273580679</v>
      </c>
      <c r="Y745" s="80">
        <v>1004190.259369102</v>
      </c>
      <c r="Z745" s="80">
        <v>979848.93468799978</v>
      </c>
      <c r="AA745" s="80">
        <v>924932.34199999995</v>
      </c>
      <c r="AB745" s="80">
        <v>990294</v>
      </c>
      <c r="AC745" s="73"/>
      <c r="AD745" s="79" t="s">
        <v>9</v>
      </c>
      <c r="AE745" s="80">
        <v>5724</v>
      </c>
      <c r="AF745" s="80">
        <v>5701</v>
      </c>
      <c r="AG745" s="80">
        <v>5592</v>
      </c>
      <c r="AH745" s="80">
        <v>5524</v>
      </c>
      <c r="AI745" s="80">
        <v>5452</v>
      </c>
      <c r="AJ745" s="80">
        <v>5324</v>
      </c>
      <c r="AK745" s="80">
        <v>5374</v>
      </c>
      <c r="AL745" s="80">
        <v>5882</v>
      </c>
      <c r="AM745" s="80">
        <v>5718</v>
      </c>
      <c r="AN745" s="80">
        <v>5576</v>
      </c>
      <c r="AO745" s="80">
        <v>5571</v>
      </c>
      <c r="AP745" s="80">
        <v>0</v>
      </c>
      <c r="AQ745" s="73"/>
      <c r="AR745" s="73"/>
      <c r="AS745" s="73"/>
      <c r="AT745" s="73"/>
      <c r="AU745" s="73"/>
      <c r="AV745" s="73"/>
      <c r="AW745" s="73"/>
      <c r="AX745" s="73"/>
      <c r="AY745" s="73"/>
      <c r="AZ745" s="73"/>
      <c r="BA745" s="73"/>
      <c r="BB745" s="73"/>
      <c r="BC745" s="73"/>
    </row>
    <row r="746" spans="1:55" x14ac:dyDescent="0.25">
      <c r="A746" s="72"/>
      <c r="B746" s="74" t="s">
        <v>10</v>
      </c>
      <c r="C746" s="83">
        <v>517180.30786904582</v>
      </c>
      <c r="D746" s="83">
        <v>508438.67193039105</v>
      </c>
      <c r="E746" s="83">
        <v>513516.46443501057</v>
      </c>
      <c r="F746" s="83">
        <v>544937.33642759942</v>
      </c>
      <c r="G746" s="83">
        <v>533086.35841442819</v>
      </c>
      <c r="H746" s="83">
        <v>513527.45454863244</v>
      </c>
      <c r="I746" s="83">
        <v>529379.58243475552</v>
      </c>
      <c r="J746" s="83">
        <v>547120.84196932195</v>
      </c>
      <c r="K746" s="83">
        <v>727030.42461906979</v>
      </c>
      <c r="L746" s="83">
        <v>685817.84671399987</v>
      </c>
      <c r="M746" s="83">
        <v>678247.17800000007</v>
      </c>
      <c r="N746" s="83">
        <v>0</v>
      </c>
      <c r="O746" s="73"/>
      <c r="P746" s="74" t="s">
        <v>10</v>
      </c>
      <c r="Q746" s="83">
        <v>506405.40004716261</v>
      </c>
      <c r="R746" s="83">
        <v>514401.83811122115</v>
      </c>
      <c r="S746" s="83">
        <v>517644.39825634193</v>
      </c>
      <c r="T746" s="83">
        <v>530336.36052321072</v>
      </c>
      <c r="U746" s="83">
        <v>520211.20364110731</v>
      </c>
      <c r="V746" s="83">
        <v>541130.32828864898</v>
      </c>
      <c r="W746" s="83">
        <v>552138.69048196357</v>
      </c>
      <c r="X746" s="83">
        <v>559845.05218161002</v>
      </c>
      <c r="Y746" s="83">
        <v>773285.51566736598</v>
      </c>
      <c r="Z746" s="83">
        <v>743465.96529399976</v>
      </c>
      <c r="AA746" s="83">
        <v>696983.38</v>
      </c>
      <c r="AB746" s="83">
        <v>722173</v>
      </c>
      <c r="AC746" s="73"/>
      <c r="AD746" s="74" t="s">
        <v>10</v>
      </c>
      <c r="AE746" s="83">
        <v>5724</v>
      </c>
      <c r="AF746" s="83">
        <v>5701</v>
      </c>
      <c r="AG746" s="83">
        <v>5592</v>
      </c>
      <c r="AH746" s="83">
        <v>5524</v>
      </c>
      <c r="AI746" s="83">
        <v>5452</v>
      </c>
      <c r="AJ746" s="83">
        <v>5324</v>
      </c>
      <c r="AK746" s="83">
        <v>5374</v>
      </c>
      <c r="AL746" s="83">
        <v>5882</v>
      </c>
      <c r="AM746" s="83">
        <v>5718</v>
      </c>
      <c r="AN746" s="83">
        <v>5576</v>
      </c>
      <c r="AO746" s="83">
        <v>5571</v>
      </c>
      <c r="AP746" s="83">
        <v>0</v>
      </c>
      <c r="AQ746" s="73"/>
      <c r="AR746" s="73"/>
      <c r="AS746" s="73"/>
      <c r="AT746" s="73"/>
      <c r="AU746" s="73"/>
      <c r="AV746" s="73"/>
      <c r="AW746" s="73"/>
      <c r="AX746" s="73"/>
      <c r="AY746" s="73"/>
      <c r="AZ746" s="73"/>
      <c r="BA746" s="73"/>
      <c r="BB746" s="73"/>
      <c r="BC746" s="73"/>
    </row>
    <row r="747" spans="1:55" x14ac:dyDescent="0.25">
      <c r="A747" s="72"/>
      <c r="B747" s="79" t="s">
        <v>11</v>
      </c>
      <c r="C747" s="84">
        <v>214617.39219550017</v>
      </c>
      <c r="D747" s="84">
        <v>229487.63877697193</v>
      </c>
      <c r="E747" s="84">
        <v>243616.86291321981</v>
      </c>
      <c r="F747" s="84">
        <v>230462.49745903895</v>
      </c>
      <c r="G747" s="84">
        <v>217514.46261312463</v>
      </c>
      <c r="H747" s="84">
        <v>218716.13244206007</v>
      </c>
      <c r="I747" s="84">
        <v>227041.85615209967</v>
      </c>
      <c r="J747" s="84">
        <v>243597.93550858248</v>
      </c>
      <c r="K747" s="84">
        <v>258316.43478786593</v>
      </c>
      <c r="L747" s="84">
        <v>252260.547552</v>
      </c>
      <c r="M747" s="84">
        <v>245990.15000000002</v>
      </c>
      <c r="N747" s="84">
        <v>0</v>
      </c>
      <c r="O747" s="73"/>
      <c r="P747" s="79" t="s">
        <v>11</v>
      </c>
      <c r="Q747" s="84">
        <v>235923.17682587914</v>
      </c>
      <c r="R747" s="84">
        <v>243472.86325456703</v>
      </c>
      <c r="S747" s="84">
        <v>209054.88789862703</v>
      </c>
      <c r="T747" s="84">
        <v>251446.16768256642</v>
      </c>
      <c r="U747" s="84">
        <v>248188.90559668775</v>
      </c>
      <c r="V747" s="84">
        <v>234560.90768550141</v>
      </c>
      <c r="W747" s="84">
        <v>215325.54706896984</v>
      </c>
      <c r="X747" s="84">
        <v>237029.37055419674</v>
      </c>
      <c r="Y747" s="84">
        <v>230904.74370173595</v>
      </c>
      <c r="Z747" s="84">
        <v>236382.96939399999</v>
      </c>
      <c r="AA747" s="84">
        <v>227948.962</v>
      </c>
      <c r="AB747" s="84">
        <v>268121</v>
      </c>
      <c r="AC747" s="73"/>
      <c r="AD747" s="79" t="s">
        <v>11</v>
      </c>
      <c r="AE747" s="84">
        <v>5724</v>
      </c>
      <c r="AF747" s="84">
        <v>5701</v>
      </c>
      <c r="AG747" s="84">
        <v>5592</v>
      </c>
      <c r="AH747" s="84">
        <v>5524</v>
      </c>
      <c r="AI747" s="84">
        <v>5452</v>
      </c>
      <c r="AJ747" s="84">
        <v>5324</v>
      </c>
      <c r="AK747" s="84">
        <v>5374</v>
      </c>
      <c r="AL747" s="84">
        <v>5882</v>
      </c>
      <c r="AM747" s="84">
        <v>5718</v>
      </c>
      <c r="AN747" s="84">
        <v>5576</v>
      </c>
      <c r="AO747" s="84">
        <v>5571</v>
      </c>
      <c r="AP747" s="84">
        <v>0</v>
      </c>
      <c r="AQ747" s="73"/>
      <c r="AR747" s="73"/>
      <c r="AS747" s="73"/>
      <c r="AT747" s="73"/>
      <c r="AU747" s="73"/>
      <c r="AV747" s="73"/>
      <c r="AW747" s="73"/>
      <c r="AX747" s="73"/>
      <c r="AY747" s="73"/>
      <c r="AZ747" s="73"/>
      <c r="BA747" s="73"/>
      <c r="BB747" s="73"/>
      <c r="BC747" s="73"/>
    </row>
    <row r="748" spans="1:55" x14ac:dyDescent="0.25">
      <c r="A748" s="72"/>
      <c r="B748" s="74" t="s">
        <v>0</v>
      </c>
      <c r="C748" s="83">
        <v>158228.52021148012</v>
      </c>
      <c r="D748" s="83">
        <v>147322.32375376092</v>
      </c>
      <c r="E748" s="83">
        <v>143243.33836324315</v>
      </c>
      <c r="F748" s="83">
        <v>163138.66600061595</v>
      </c>
      <c r="G748" s="83">
        <v>147916.59593996758</v>
      </c>
      <c r="H748" s="83">
        <v>135970.36170449527</v>
      </c>
      <c r="I748" s="83">
        <v>124049.29016666482</v>
      </c>
      <c r="J748" s="83">
        <v>115211.32770523099</v>
      </c>
      <c r="K748" s="83">
        <v>100591.91432464197</v>
      </c>
      <c r="L748" s="83">
        <v>85833.30787199999</v>
      </c>
      <c r="M748" s="83">
        <v>75482.48</v>
      </c>
      <c r="N748" s="83">
        <v>0</v>
      </c>
      <c r="O748" s="73"/>
      <c r="P748" s="74" t="s">
        <v>0</v>
      </c>
      <c r="Q748" s="83">
        <v>154474.63493297703</v>
      </c>
      <c r="R748" s="83">
        <v>145838.67492584456</v>
      </c>
      <c r="S748" s="83">
        <v>141805.55085513077</v>
      </c>
      <c r="T748" s="83">
        <v>175561.06359015036</v>
      </c>
      <c r="U748" s="83">
        <v>154599.27273693046</v>
      </c>
      <c r="V748" s="83">
        <v>142198.37357616189</v>
      </c>
      <c r="W748" s="83">
        <v>129607.73527786511</v>
      </c>
      <c r="X748" s="83">
        <v>121215.49427012989</v>
      </c>
      <c r="Y748" s="83">
        <v>122937.21436760397</v>
      </c>
      <c r="Z748" s="83">
        <v>106224.711242</v>
      </c>
      <c r="AA748" s="83">
        <v>96689.26400000001</v>
      </c>
      <c r="AB748" s="83">
        <v>80317</v>
      </c>
      <c r="AC748" s="73"/>
      <c r="AD748" s="74" t="s">
        <v>0</v>
      </c>
      <c r="AE748" s="83">
        <v>1432</v>
      </c>
      <c r="AF748" s="83">
        <v>1407</v>
      </c>
      <c r="AG748" s="83">
        <v>1357</v>
      </c>
      <c r="AH748" s="83">
        <v>1343</v>
      </c>
      <c r="AI748" s="83">
        <v>1244</v>
      </c>
      <c r="AJ748" s="83">
        <v>1153</v>
      </c>
      <c r="AK748" s="83">
        <v>1068</v>
      </c>
      <c r="AL748" s="83">
        <v>1010</v>
      </c>
      <c r="AM748" s="83">
        <v>903</v>
      </c>
      <c r="AN748" s="83">
        <v>794</v>
      </c>
      <c r="AO748" s="83">
        <v>729</v>
      </c>
      <c r="AP748" s="83">
        <v>0</v>
      </c>
      <c r="AQ748" s="73"/>
      <c r="AR748" s="73"/>
      <c r="AS748" s="73"/>
      <c r="AT748" s="73"/>
      <c r="AU748" s="73"/>
      <c r="AV748" s="73"/>
      <c r="AW748" s="73"/>
      <c r="AX748" s="73"/>
      <c r="AY748" s="73"/>
      <c r="AZ748" s="73"/>
      <c r="BA748" s="73"/>
      <c r="BB748" s="73"/>
      <c r="BC748" s="73"/>
    </row>
    <row r="749" spans="1:55" x14ac:dyDescent="0.25">
      <c r="A749" s="72"/>
      <c r="B749" s="74" t="s">
        <v>158</v>
      </c>
      <c r="C749" s="83">
        <v>142151.19390101268</v>
      </c>
      <c r="D749" s="83">
        <v>141601.6705660561</v>
      </c>
      <c r="E749" s="83">
        <v>132155.225286417</v>
      </c>
      <c r="F749" s="83">
        <v>119116.0199620869</v>
      </c>
      <c r="G749" s="83">
        <v>126543.50330397845</v>
      </c>
      <c r="H749" s="83">
        <v>115506.51205635976</v>
      </c>
      <c r="I749" s="83">
        <v>116479.91912068776</v>
      </c>
      <c r="J749" s="83">
        <v>153458.01459200811</v>
      </c>
      <c r="K749" s="83">
        <v>155072.16766100799</v>
      </c>
      <c r="L749" s="83">
        <v>103861.85536999999</v>
      </c>
      <c r="M749" s="83">
        <v>95254.430000000008</v>
      </c>
      <c r="N749" s="83">
        <v>0</v>
      </c>
      <c r="O749" s="73"/>
      <c r="P749" s="74" t="s">
        <v>158</v>
      </c>
      <c r="Q749" s="83">
        <v>151899.92002557375</v>
      </c>
      <c r="R749" s="83">
        <v>128746.63068619347</v>
      </c>
      <c r="S749" s="83">
        <v>137968.20517192007</v>
      </c>
      <c r="T749" s="83">
        <v>136254.16937227335</v>
      </c>
      <c r="U749" s="83">
        <v>108404.43893176672</v>
      </c>
      <c r="V749" s="83">
        <v>114341.3652765336</v>
      </c>
      <c r="W749" s="83">
        <v>111674.27778231302</v>
      </c>
      <c r="X749" s="83">
        <v>114179.02846402241</v>
      </c>
      <c r="Y749" s="83">
        <v>161031.13500076195</v>
      </c>
      <c r="Z749" s="83">
        <v>138986.86365199997</v>
      </c>
      <c r="AA749" s="83">
        <v>107944.948</v>
      </c>
      <c r="AB749" s="83">
        <v>106575</v>
      </c>
      <c r="AC749" s="73"/>
      <c r="AD749" s="74" t="s">
        <v>158</v>
      </c>
      <c r="AE749" s="83">
        <v>932</v>
      </c>
      <c r="AF749" s="83">
        <v>888</v>
      </c>
      <c r="AG749" s="83">
        <v>816</v>
      </c>
      <c r="AH749" s="83">
        <v>747</v>
      </c>
      <c r="AI749" s="83">
        <v>819</v>
      </c>
      <c r="AJ749" s="83">
        <v>759</v>
      </c>
      <c r="AK749" s="83">
        <v>762</v>
      </c>
      <c r="AL749" s="83">
        <v>1050</v>
      </c>
      <c r="AM749" s="83">
        <v>964</v>
      </c>
      <c r="AN749" s="83">
        <v>638</v>
      </c>
      <c r="AO749" s="83">
        <v>629</v>
      </c>
      <c r="AP749" s="83">
        <v>0</v>
      </c>
      <c r="AQ749" s="73"/>
      <c r="AR749" s="73"/>
      <c r="AS749" s="73"/>
      <c r="AT749" s="73"/>
      <c r="AU749" s="73"/>
      <c r="AV749" s="73"/>
      <c r="AW749" s="73"/>
      <c r="AX749" s="73"/>
      <c r="AY749" s="73"/>
      <c r="AZ749" s="73"/>
      <c r="BA749" s="73"/>
      <c r="BB749" s="73"/>
      <c r="BC749" s="73"/>
    </row>
    <row r="750" spans="1:55" x14ac:dyDescent="0.25">
      <c r="A750" s="72"/>
      <c r="B750" s="74" t="s">
        <v>159</v>
      </c>
      <c r="C750" s="83">
        <v>9287.6326533679076</v>
      </c>
      <c r="D750" s="83">
        <v>8248.0335081710855</v>
      </c>
      <c r="E750" s="83">
        <v>8366.3824193801956</v>
      </c>
      <c r="F750" s="83">
        <v>10048.707481247951</v>
      </c>
      <c r="G750" s="83">
        <v>10455.376022322978</v>
      </c>
      <c r="H750" s="83">
        <v>9586.8788685397394</v>
      </c>
      <c r="I750" s="83">
        <v>8740.5960531062938</v>
      </c>
      <c r="J750" s="83">
        <v>7017.3907114329704</v>
      </c>
      <c r="K750" s="83">
        <v>5992.0665843739998</v>
      </c>
      <c r="L750" s="83">
        <v>4611.2074060000004</v>
      </c>
      <c r="M750" s="83">
        <v>3775.1660000000002</v>
      </c>
      <c r="N750" s="83">
        <v>0</v>
      </c>
      <c r="O750" s="73"/>
      <c r="P750" s="74" t="s">
        <v>159</v>
      </c>
      <c r="Q750" s="83">
        <v>10518.862973990425</v>
      </c>
      <c r="R750" s="83">
        <v>10559.867293017351</v>
      </c>
      <c r="S750" s="83">
        <v>10570.105489039308</v>
      </c>
      <c r="T750" s="83">
        <v>11245.785251718531</v>
      </c>
      <c r="U750" s="83">
        <v>8561.2520200814997</v>
      </c>
      <c r="V750" s="83">
        <v>10588.649278539979</v>
      </c>
      <c r="W750" s="83">
        <v>9234.5377752518816</v>
      </c>
      <c r="X750" s="83">
        <v>8173.1170358295103</v>
      </c>
      <c r="Y750" s="83">
        <v>7637.099041987999</v>
      </c>
      <c r="Z750" s="83">
        <v>6868.1200119999994</v>
      </c>
      <c r="AA750" s="83">
        <v>5113.0940000000001</v>
      </c>
      <c r="AB750" s="83">
        <v>4085</v>
      </c>
      <c r="AC750" s="73"/>
      <c r="AD750" s="74" t="s">
        <v>159</v>
      </c>
      <c r="AE750" s="83">
        <v>0</v>
      </c>
      <c r="AF750" s="83">
        <v>0</v>
      </c>
      <c r="AG750" s="83">
        <v>0</v>
      </c>
      <c r="AH750" s="83">
        <v>0</v>
      </c>
      <c r="AI750" s="83">
        <v>0</v>
      </c>
      <c r="AJ750" s="83">
        <v>0</v>
      </c>
      <c r="AK750" s="83">
        <v>0</v>
      </c>
      <c r="AL750" s="83">
        <v>0</v>
      </c>
      <c r="AM750" s="83">
        <v>0</v>
      </c>
      <c r="AN750" s="83">
        <v>0</v>
      </c>
      <c r="AO750" s="83">
        <v>0</v>
      </c>
      <c r="AP750" s="83">
        <v>0</v>
      </c>
      <c r="AQ750" s="73"/>
      <c r="AR750" s="73"/>
      <c r="AS750" s="73"/>
      <c r="AT750" s="73"/>
      <c r="AU750" s="73"/>
      <c r="AV750" s="73"/>
      <c r="AW750" s="73"/>
      <c r="AX750" s="73"/>
      <c r="AY750" s="73"/>
      <c r="AZ750" s="73"/>
      <c r="BA750" s="73"/>
      <c r="BB750" s="73"/>
      <c r="BC750" s="73"/>
    </row>
    <row r="751" spans="1:55" x14ac:dyDescent="0.25">
      <c r="A751" s="72"/>
      <c r="B751" s="74" t="s">
        <v>1</v>
      </c>
      <c r="C751" s="83">
        <v>19476.553182847347</v>
      </c>
      <c r="D751" s="83">
        <v>18062.775001700429</v>
      </c>
      <c r="E751" s="83">
        <v>18422.375114525763</v>
      </c>
      <c r="F751" s="83">
        <v>19770.328135610067</v>
      </c>
      <c r="G751" s="83">
        <v>20630.52063909045</v>
      </c>
      <c r="H751" s="83">
        <v>20311.810784400703</v>
      </c>
      <c r="I751" s="83">
        <v>20392.246792746522</v>
      </c>
      <c r="J751" s="83">
        <v>22059.78595886987</v>
      </c>
      <c r="K751" s="83">
        <v>22387.225752813996</v>
      </c>
      <c r="L751" s="83">
        <v>12449.938955999998</v>
      </c>
      <c r="M751" s="83">
        <v>10936.832</v>
      </c>
      <c r="N751" s="83">
        <v>0</v>
      </c>
      <c r="O751" s="73"/>
      <c r="P751" s="74" t="s">
        <v>1</v>
      </c>
      <c r="Q751" s="83">
        <v>20959.636023696818</v>
      </c>
      <c r="R751" s="83">
        <v>21824.935218461116</v>
      </c>
      <c r="S751" s="83">
        <v>21847.481206609998</v>
      </c>
      <c r="T751" s="83">
        <v>10537.117132109757</v>
      </c>
      <c r="U751" s="83">
        <v>10841.032862082839</v>
      </c>
      <c r="V751" s="83">
        <v>23893.881298626751</v>
      </c>
      <c r="W751" s="83">
        <v>22459.941724061508</v>
      </c>
      <c r="X751" s="83">
        <v>20497.872324345615</v>
      </c>
      <c r="Y751" s="83">
        <v>21420.727809909997</v>
      </c>
      <c r="Z751" s="83">
        <v>17854.115655999998</v>
      </c>
      <c r="AA751" s="83">
        <v>15341.366</v>
      </c>
      <c r="AB751" s="83">
        <v>9611</v>
      </c>
      <c r="AC751" s="73"/>
      <c r="AD751" s="74" t="s">
        <v>1</v>
      </c>
      <c r="AE751" s="83">
        <v>112</v>
      </c>
      <c r="AF751" s="83">
        <v>104</v>
      </c>
      <c r="AG751" s="83">
        <v>103</v>
      </c>
      <c r="AH751" s="83">
        <v>109</v>
      </c>
      <c r="AI751" s="83">
        <v>118</v>
      </c>
      <c r="AJ751" s="83">
        <v>114</v>
      </c>
      <c r="AK751" s="83">
        <v>118</v>
      </c>
      <c r="AL751" s="83">
        <v>133</v>
      </c>
      <c r="AM751" s="83">
        <v>130</v>
      </c>
      <c r="AN751" s="83">
        <v>74</v>
      </c>
      <c r="AO751" s="83">
        <v>69</v>
      </c>
      <c r="AP751" s="83">
        <v>0</v>
      </c>
      <c r="AQ751" s="73"/>
      <c r="AR751" s="73"/>
      <c r="AS751" s="73"/>
      <c r="AT751" s="73"/>
      <c r="AU751" s="73"/>
      <c r="AV751" s="73"/>
      <c r="AW751" s="73"/>
      <c r="AX751" s="73"/>
      <c r="AY751" s="73"/>
      <c r="AZ751" s="73"/>
      <c r="BA751" s="73"/>
      <c r="BB751" s="73"/>
      <c r="BC751" s="73"/>
    </row>
    <row r="752" spans="1:55" x14ac:dyDescent="0.25">
      <c r="A752" s="72"/>
      <c r="B752" s="74" t="s">
        <v>2</v>
      </c>
      <c r="C752" s="83">
        <v>258699.15445383609</v>
      </c>
      <c r="D752" s="83">
        <v>251199.03101646338</v>
      </c>
      <c r="E752" s="83">
        <v>241124.25567776817</v>
      </c>
      <c r="F752" s="83">
        <v>230173.10063715934</v>
      </c>
      <c r="G752" s="83">
        <v>226447.9429819053</v>
      </c>
      <c r="H752" s="83">
        <v>225143.10301036178</v>
      </c>
      <c r="I752" s="83">
        <v>243955.75847719517</v>
      </c>
      <c r="J752" s="83">
        <v>263778.26360981725</v>
      </c>
      <c r="K752" s="83">
        <v>281606.16661065194</v>
      </c>
      <c r="L752" s="83">
        <v>287755.82219799998</v>
      </c>
      <c r="M752" s="83">
        <v>316491.87</v>
      </c>
      <c r="N752" s="83">
        <v>0</v>
      </c>
      <c r="O752" s="73"/>
      <c r="P752" s="74" t="s">
        <v>2</v>
      </c>
      <c r="Q752" s="83">
        <v>263109.23287013301</v>
      </c>
      <c r="R752" s="83">
        <v>259189.00108004158</v>
      </c>
      <c r="S752" s="83">
        <v>249758.52688961051</v>
      </c>
      <c r="T752" s="83">
        <v>237791.52298667986</v>
      </c>
      <c r="U752" s="83">
        <v>234761.82806139562</v>
      </c>
      <c r="V752" s="83">
        <v>228846.68833346188</v>
      </c>
      <c r="W752" s="83">
        <v>246819.93443546991</v>
      </c>
      <c r="X752" s="83">
        <v>260221.31948521815</v>
      </c>
      <c r="Y752" s="83">
        <v>283318.50086565997</v>
      </c>
      <c r="Z752" s="83">
        <v>293990.42288199998</v>
      </c>
      <c r="AA752" s="83">
        <v>302733.30200000003</v>
      </c>
      <c r="AB752" s="83">
        <v>329030</v>
      </c>
      <c r="AC752" s="73"/>
      <c r="AD752" s="74" t="s">
        <v>2</v>
      </c>
      <c r="AE752" s="83">
        <v>1943</v>
      </c>
      <c r="AF752" s="83">
        <v>1845</v>
      </c>
      <c r="AG752" s="83">
        <v>1734</v>
      </c>
      <c r="AH752" s="83">
        <v>1626</v>
      </c>
      <c r="AI752" s="83">
        <v>1565</v>
      </c>
      <c r="AJ752" s="83">
        <v>1552</v>
      </c>
      <c r="AK752" s="83">
        <v>1602</v>
      </c>
      <c r="AL752" s="83">
        <v>1690</v>
      </c>
      <c r="AM752" s="83">
        <v>1755</v>
      </c>
      <c r="AN752" s="83">
        <v>1816</v>
      </c>
      <c r="AO752" s="83">
        <v>1920</v>
      </c>
      <c r="AP752" s="83">
        <v>0</v>
      </c>
      <c r="AQ752" s="73"/>
      <c r="AR752" s="73"/>
      <c r="AS752" s="73"/>
      <c r="AT752" s="73"/>
      <c r="AU752" s="73"/>
      <c r="AV752" s="73"/>
      <c r="AW752" s="73"/>
      <c r="AX752" s="73"/>
      <c r="AY752" s="73"/>
      <c r="AZ752" s="73"/>
      <c r="BA752" s="73"/>
      <c r="BB752" s="73"/>
      <c r="BC752" s="73"/>
    </row>
    <row r="753" spans="1:55" x14ac:dyDescent="0.25">
      <c r="A753" s="72"/>
      <c r="B753" s="74" t="s">
        <v>156</v>
      </c>
      <c r="C753" s="83">
        <v>0</v>
      </c>
      <c r="D753" s="83">
        <v>0</v>
      </c>
      <c r="E753" s="83">
        <v>0</v>
      </c>
      <c r="F753" s="83">
        <v>0</v>
      </c>
      <c r="G753" s="83">
        <v>0</v>
      </c>
      <c r="H753" s="83">
        <v>0</v>
      </c>
      <c r="I753" s="83">
        <v>0</v>
      </c>
      <c r="J753" s="83">
        <v>4656.5672293646985</v>
      </c>
      <c r="K753" s="83">
        <v>18281.816111779997</v>
      </c>
      <c r="L753" s="83">
        <v>30561.956905999999</v>
      </c>
      <c r="M753" s="83">
        <v>42509.432000000001</v>
      </c>
      <c r="N753" s="83">
        <v>0</v>
      </c>
      <c r="O753" s="73"/>
      <c r="P753" s="74" t="s">
        <v>156</v>
      </c>
      <c r="Q753" s="83">
        <v>0</v>
      </c>
      <c r="R753" s="83">
        <v>0</v>
      </c>
      <c r="S753" s="83">
        <v>0</v>
      </c>
      <c r="T753" s="83">
        <v>0</v>
      </c>
      <c r="U753" s="83">
        <v>0</v>
      </c>
      <c r="V753" s="83">
        <v>0</v>
      </c>
      <c r="W753" s="83">
        <v>0</v>
      </c>
      <c r="X753" s="83">
        <v>0</v>
      </c>
      <c r="Y753" s="83">
        <v>18933.871230793997</v>
      </c>
      <c r="Z753" s="83">
        <v>24292.041799999999</v>
      </c>
      <c r="AA753" s="83">
        <v>31316.268</v>
      </c>
      <c r="AB753" s="83">
        <v>50261</v>
      </c>
      <c r="AC753" s="73"/>
      <c r="AD753" s="74" t="s">
        <v>156</v>
      </c>
      <c r="AE753" s="83">
        <v>0</v>
      </c>
      <c r="AF753" s="83">
        <v>0</v>
      </c>
      <c r="AG753" s="83">
        <v>0</v>
      </c>
      <c r="AH753" s="83">
        <v>0</v>
      </c>
      <c r="AI753" s="83">
        <v>0</v>
      </c>
      <c r="AJ753" s="83">
        <v>0</v>
      </c>
      <c r="AK753" s="83">
        <v>0</v>
      </c>
      <c r="AL753" s="83">
        <v>30</v>
      </c>
      <c r="AM753" s="83">
        <v>110</v>
      </c>
      <c r="AN753" s="83">
        <v>183</v>
      </c>
      <c r="AO753" s="83">
        <v>250</v>
      </c>
      <c r="AP753" s="83">
        <v>0</v>
      </c>
      <c r="AQ753" s="73"/>
      <c r="AR753" s="73"/>
      <c r="AS753" s="73"/>
      <c r="AT753" s="73"/>
      <c r="AU753" s="73"/>
      <c r="AV753" s="73"/>
      <c r="AW753" s="73"/>
      <c r="AX753" s="73"/>
      <c r="AY753" s="73"/>
      <c r="AZ753" s="73"/>
      <c r="BA753" s="73"/>
      <c r="BB753" s="73"/>
      <c r="BC753" s="73"/>
    </row>
    <row r="754" spans="1:55" x14ac:dyDescent="0.25">
      <c r="A754" s="72"/>
      <c r="B754" s="74" t="s">
        <v>3</v>
      </c>
      <c r="C754" s="83">
        <v>2255.722572467429</v>
      </c>
      <c r="D754" s="83">
        <v>13303.287814229589</v>
      </c>
      <c r="E754" s="83">
        <v>19201.577317770971</v>
      </c>
      <c r="F754" s="83">
        <v>26447.580646740935</v>
      </c>
      <c r="G754" s="83">
        <v>35441.439516318955</v>
      </c>
      <c r="H754" s="83">
        <v>40549.898708680666</v>
      </c>
      <c r="I754" s="83">
        <v>42173.704679027505</v>
      </c>
      <c r="J754" s="83">
        <v>40285.477888164045</v>
      </c>
      <c r="K754" s="83">
        <v>38647.781326465993</v>
      </c>
      <c r="L754" s="83">
        <v>34528.943643999999</v>
      </c>
      <c r="M754" s="83">
        <v>27949.565999999995</v>
      </c>
      <c r="N754" s="83">
        <v>0</v>
      </c>
      <c r="O754" s="73"/>
      <c r="P754" s="74" t="s">
        <v>3</v>
      </c>
      <c r="Q754" s="83">
        <v>0</v>
      </c>
      <c r="R754" s="83">
        <v>22338.223533172601</v>
      </c>
      <c r="S754" s="83">
        <v>42077.892673714246</v>
      </c>
      <c r="T754" s="83">
        <v>40046.230478502017</v>
      </c>
      <c r="U754" s="83">
        <v>50145.990609093235</v>
      </c>
      <c r="V754" s="83">
        <v>44962.804925686956</v>
      </c>
      <c r="W754" s="83">
        <v>59621.624322012227</v>
      </c>
      <c r="X754" s="83">
        <v>40314.651562372128</v>
      </c>
      <c r="Y754" s="83">
        <v>39466.435976734007</v>
      </c>
      <c r="Z754" s="83">
        <v>39026.716845999996</v>
      </c>
      <c r="AA754" s="83">
        <v>33882.713999999993</v>
      </c>
      <c r="AB754" s="83">
        <v>26412</v>
      </c>
      <c r="AC754" s="73"/>
      <c r="AD754" s="74" t="s">
        <v>3</v>
      </c>
      <c r="AE754" s="83">
        <v>18</v>
      </c>
      <c r="AF754" s="83">
        <v>103</v>
      </c>
      <c r="AG754" s="83">
        <v>157</v>
      </c>
      <c r="AH754" s="83">
        <v>190</v>
      </c>
      <c r="AI754" s="83">
        <v>249</v>
      </c>
      <c r="AJ754" s="83">
        <v>287</v>
      </c>
      <c r="AK754" s="83">
        <v>304</v>
      </c>
      <c r="AL754" s="83">
        <v>289</v>
      </c>
      <c r="AM754" s="83">
        <v>278</v>
      </c>
      <c r="AN754" s="83">
        <v>256</v>
      </c>
      <c r="AO754" s="83">
        <v>209</v>
      </c>
      <c r="AP754" s="83">
        <v>0</v>
      </c>
      <c r="AQ754" s="73"/>
      <c r="AR754" s="73"/>
      <c r="AS754" s="73"/>
      <c r="AT754" s="73"/>
      <c r="AU754" s="73"/>
      <c r="AV754" s="73"/>
      <c r="AW754" s="73"/>
      <c r="AX754" s="73"/>
      <c r="AY754" s="73"/>
      <c r="AZ754" s="73"/>
      <c r="BA754" s="73"/>
      <c r="BB754" s="73"/>
      <c r="BC754" s="73"/>
    </row>
    <row r="755" spans="1:55" x14ac:dyDescent="0.25">
      <c r="A755" s="72"/>
      <c r="B755" s="74" t="s">
        <v>4</v>
      </c>
      <c r="C755" s="83">
        <v>0</v>
      </c>
      <c r="D755" s="83">
        <v>1088.5316027303045</v>
      </c>
      <c r="E755" s="83">
        <v>17667.27194849433</v>
      </c>
      <c r="F755" s="83">
        <v>27912.929631189432</v>
      </c>
      <c r="G755" s="83">
        <v>30610.363166572086</v>
      </c>
      <c r="H755" s="83">
        <v>30443.820202224382</v>
      </c>
      <c r="I755" s="83">
        <v>31971.521349489027</v>
      </c>
      <c r="J755" s="83">
        <v>31055.376194488377</v>
      </c>
      <c r="K755" s="83">
        <v>26873.276706977991</v>
      </c>
      <c r="L755" s="83">
        <v>37013.794791999993</v>
      </c>
      <c r="M755" s="83">
        <v>36341.834000000003</v>
      </c>
      <c r="N755" s="83">
        <v>0</v>
      </c>
      <c r="O755" s="73"/>
      <c r="P755" s="74" t="s">
        <v>4</v>
      </c>
      <c r="Q755" s="83">
        <v>0</v>
      </c>
      <c r="R755" s="83">
        <v>0</v>
      </c>
      <c r="S755" s="83">
        <v>0</v>
      </c>
      <c r="T755" s="83">
        <v>0</v>
      </c>
      <c r="U755" s="83">
        <v>0</v>
      </c>
      <c r="V755" s="83">
        <v>22404.074857196334</v>
      </c>
      <c r="W755" s="83">
        <v>21487.608296949002</v>
      </c>
      <c r="X755" s="83">
        <v>34736.869466668031</v>
      </c>
      <c r="Y755" s="83">
        <v>34003.95730627999</v>
      </c>
      <c r="Z755" s="83">
        <v>33627.890815999999</v>
      </c>
      <c r="AA755" s="83">
        <v>31725.773999999998</v>
      </c>
      <c r="AB755" s="83">
        <v>33942</v>
      </c>
      <c r="AC755" s="73"/>
      <c r="AD755" s="74" t="s">
        <v>4</v>
      </c>
      <c r="AE755" s="83">
        <v>0</v>
      </c>
      <c r="AF755" s="83">
        <v>8</v>
      </c>
      <c r="AG755" s="83">
        <v>116</v>
      </c>
      <c r="AH755" s="83">
        <v>203</v>
      </c>
      <c r="AI755" s="83">
        <v>225</v>
      </c>
      <c r="AJ755" s="83">
        <v>231</v>
      </c>
      <c r="AK755" s="83">
        <v>239</v>
      </c>
      <c r="AL755" s="83">
        <v>222</v>
      </c>
      <c r="AM755" s="83">
        <v>197</v>
      </c>
      <c r="AN755" s="83">
        <v>287</v>
      </c>
      <c r="AO755" s="83">
        <v>283</v>
      </c>
      <c r="AP755" s="83">
        <v>0</v>
      </c>
      <c r="AQ755" s="73"/>
      <c r="AR755" s="73"/>
      <c r="AS755" s="73"/>
      <c r="AT755" s="73"/>
      <c r="AU755" s="73"/>
      <c r="AV755" s="73"/>
      <c r="AW755" s="73"/>
      <c r="AX755" s="73"/>
      <c r="AY755" s="73"/>
      <c r="AZ755" s="73"/>
      <c r="BA755" s="73"/>
      <c r="BB755" s="73"/>
      <c r="BC755" s="73"/>
    </row>
    <row r="756" spans="1:55" x14ac:dyDescent="0.25">
      <c r="A756" s="72"/>
      <c r="B756" s="74" t="s">
        <v>6</v>
      </c>
      <c r="C756" s="83">
        <v>1013.667286379261</v>
      </c>
      <c r="D756" s="83">
        <v>2270.8595793920185</v>
      </c>
      <c r="E756" s="83">
        <v>3819.3322614549324</v>
      </c>
      <c r="F756" s="83">
        <v>7264.3283534422626</v>
      </c>
      <c r="G756" s="83">
        <v>6485.7255947397825</v>
      </c>
      <c r="H756" s="83">
        <v>4724.5422818699699</v>
      </c>
      <c r="I756" s="83">
        <v>5018.3106909652079</v>
      </c>
      <c r="J756" s="83">
        <v>5957.0398604089623</v>
      </c>
      <c r="K756" s="83">
        <v>4754.1548355859995</v>
      </c>
      <c r="L756" s="83">
        <v>5740.1987760000002</v>
      </c>
      <c r="M756" s="83">
        <v>8185.9520000000011</v>
      </c>
      <c r="N756" s="83">
        <v>0</v>
      </c>
      <c r="O756" s="73"/>
      <c r="P756" s="74" t="s">
        <v>6</v>
      </c>
      <c r="Q756" s="83">
        <v>236.52236682182757</v>
      </c>
      <c r="R756" s="83">
        <v>235.72509764341061</v>
      </c>
      <c r="S756" s="83">
        <v>1862.1983301548903</v>
      </c>
      <c r="T756" s="83">
        <v>12534.927461169456</v>
      </c>
      <c r="U756" s="83">
        <v>8309.1733282409059</v>
      </c>
      <c r="V756" s="83">
        <v>6976.9268253063774</v>
      </c>
      <c r="W756" s="83">
        <v>3974.4014494862304</v>
      </c>
      <c r="X756" s="83">
        <v>5299.5101263348142</v>
      </c>
      <c r="Y756" s="83">
        <v>5882.839077128001</v>
      </c>
      <c r="Z756" s="83">
        <v>4988.9647079999986</v>
      </c>
      <c r="AA756" s="83">
        <v>6245.7480000000023</v>
      </c>
      <c r="AB756" s="83">
        <v>9530</v>
      </c>
      <c r="AC756" s="73"/>
      <c r="AD756" s="74" t="s">
        <v>6</v>
      </c>
      <c r="AE756" s="83">
        <v>0</v>
      </c>
      <c r="AF756" s="83">
        <v>0</v>
      </c>
      <c r="AG756" s="83">
        <v>3</v>
      </c>
      <c r="AH756" s="83">
        <v>66</v>
      </c>
      <c r="AI756" s="83">
        <v>90</v>
      </c>
      <c r="AJ756" s="83">
        <v>71</v>
      </c>
      <c r="AK756" s="83">
        <v>68</v>
      </c>
      <c r="AL756" s="83">
        <v>79</v>
      </c>
      <c r="AM756" s="83">
        <v>62</v>
      </c>
      <c r="AN756" s="83">
        <v>86</v>
      </c>
      <c r="AO756" s="83">
        <v>113</v>
      </c>
      <c r="AP756" s="83">
        <v>0</v>
      </c>
      <c r="AQ756" s="73"/>
      <c r="AR756" s="73"/>
      <c r="AS756" s="73"/>
      <c r="AT756" s="73"/>
      <c r="AU756" s="73"/>
      <c r="AV756" s="73"/>
      <c r="AW756" s="73"/>
      <c r="AX756" s="73"/>
      <c r="AY756" s="73"/>
      <c r="AZ756" s="73"/>
      <c r="BA756" s="73"/>
      <c r="BB756" s="73"/>
      <c r="BC756" s="73"/>
    </row>
    <row r="757" spans="1:55" x14ac:dyDescent="0.25">
      <c r="A757" s="72"/>
      <c r="B757" s="74" t="s">
        <v>7</v>
      </c>
      <c r="C757" s="83">
        <v>88047.766215449796</v>
      </c>
      <c r="D757" s="83">
        <v>90834.25975939924</v>
      </c>
      <c r="E757" s="83">
        <v>87867.037078348963</v>
      </c>
      <c r="F757" s="83">
        <v>85070.182318822481</v>
      </c>
      <c r="G757" s="83">
        <v>76316.823954740015</v>
      </c>
      <c r="H757" s="83">
        <v>70713.479016755242</v>
      </c>
      <c r="I757" s="83">
        <v>75832.63156912406</v>
      </c>
      <c r="J757" s="83">
        <v>92961.912864008642</v>
      </c>
      <c r="K757" s="83">
        <v>104165.52943544798</v>
      </c>
      <c r="L757" s="83">
        <v>88730.160609999992</v>
      </c>
      <c r="M757" s="83">
        <v>77301.812000000005</v>
      </c>
      <c r="N757" s="83">
        <v>0</v>
      </c>
      <c r="O757" s="73"/>
      <c r="P757" s="74" t="s">
        <v>7</v>
      </c>
      <c r="Q757" s="83">
        <v>110922.85797807512</v>
      </c>
      <c r="R757" s="83">
        <v>103841.22508177448</v>
      </c>
      <c r="S757" s="83">
        <v>71322.682894168945</v>
      </c>
      <c r="T757" s="83">
        <v>91301.636490483957</v>
      </c>
      <c r="U757" s="83">
        <v>87020.98044302901</v>
      </c>
      <c r="V757" s="83">
        <v>84016.734240908205</v>
      </c>
      <c r="W757" s="83">
        <v>71022.988388093028</v>
      </c>
      <c r="X757" s="83">
        <v>72723.237414357805</v>
      </c>
      <c r="Y757" s="83">
        <v>75243.40948649199</v>
      </c>
      <c r="Z757" s="83">
        <v>77361.056993999984</v>
      </c>
      <c r="AA757" s="83">
        <v>75836.760000000009</v>
      </c>
      <c r="AB757" s="83">
        <v>80155</v>
      </c>
      <c r="AC757" s="73"/>
      <c r="AD757" s="74" t="s">
        <v>7</v>
      </c>
      <c r="AE757" s="83">
        <v>709</v>
      </c>
      <c r="AF757" s="83">
        <v>720</v>
      </c>
      <c r="AG757" s="83">
        <v>683</v>
      </c>
      <c r="AH757" s="83">
        <v>673</v>
      </c>
      <c r="AI757" s="83">
        <v>599</v>
      </c>
      <c r="AJ757" s="83">
        <v>592</v>
      </c>
      <c r="AK757" s="83">
        <v>621</v>
      </c>
      <c r="AL757" s="83">
        <v>838</v>
      </c>
      <c r="AM757" s="83">
        <v>844</v>
      </c>
      <c r="AN757" s="83">
        <v>787</v>
      </c>
      <c r="AO757" s="83">
        <v>693</v>
      </c>
      <c r="AP757" s="83">
        <v>0</v>
      </c>
      <c r="AQ757" s="73"/>
      <c r="AR757" s="73"/>
      <c r="AS757" s="73"/>
      <c r="AT757" s="73"/>
      <c r="AU757" s="73"/>
      <c r="AV757" s="73"/>
      <c r="AW757" s="73"/>
      <c r="AX757" s="73"/>
      <c r="AY757" s="73"/>
      <c r="AZ757" s="73"/>
      <c r="BA757" s="73"/>
      <c r="BB757" s="73"/>
      <c r="BC757" s="73"/>
    </row>
    <row r="758" spans="1:55" x14ac:dyDescent="0.25">
      <c r="A758" s="72"/>
      <c r="B758" s="79" t="s">
        <v>8</v>
      </c>
      <c r="C758" s="84">
        <v>35523.907479106492</v>
      </c>
      <c r="D758" s="84">
        <v>35854.157600407219</v>
      </c>
      <c r="E758" s="84">
        <v>36132.733220462898</v>
      </c>
      <c r="F758" s="84">
        <v>39791.702912846449</v>
      </c>
      <c r="G758" s="84">
        <v>44605.736799427505</v>
      </c>
      <c r="H758" s="84">
        <v>46062.077888070839</v>
      </c>
      <c r="I758" s="84">
        <v>53467.247670112178</v>
      </c>
      <c r="J758" s="84">
        <v>52274.735923287371</v>
      </c>
      <c r="K758" s="84">
        <v>57947.950864387989</v>
      </c>
      <c r="L758" s="84">
        <v>63695.445814000006</v>
      </c>
      <c r="M758" s="84">
        <v>70170.364000000001</v>
      </c>
      <c r="N758" s="83">
        <v>0</v>
      </c>
      <c r="O758" s="73"/>
      <c r="P758" s="79" t="s">
        <v>8</v>
      </c>
      <c r="Q758" s="84">
        <v>29158.3897809183</v>
      </c>
      <c r="R758" s="84">
        <v>30754.905389997992</v>
      </c>
      <c r="S758" s="84">
        <v>32245.546346651012</v>
      </c>
      <c r="T758" s="84">
        <v>-19546.888822491554</v>
      </c>
      <c r="U758" s="84">
        <v>36968.576993126146</v>
      </c>
      <c r="V758" s="84">
        <v>41889.875646537621</v>
      </c>
      <c r="W758" s="84">
        <v>48410.004767019527</v>
      </c>
      <c r="X758" s="84">
        <v>61371.311954241493</v>
      </c>
      <c r="Y758" s="84">
        <v>57568.41285941199</v>
      </c>
      <c r="Z758" s="84">
        <v>55592.391165999994</v>
      </c>
      <c r="AA758" s="84">
        <v>58471.83</v>
      </c>
      <c r="AB758" s="84">
        <v>82230</v>
      </c>
      <c r="AC758" s="73"/>
      <c r="AD758" s="79" t="s">
        <v>8</v>
      </c>
      <c r="AE758" s="84">
        <v>405</v>
      </c>
      <c r="AF758" s="84">
        <v>434</v>
      </c>
      <c r="AG758" s="84">
        <v>450</v>
      </c>
      <c r="AH758" s="84">
        <v>460</v>
      </c>
      <c r="AI758" s="84">
        <v>483</v>
      </c>
      <c r="AJ758" s="84">
        <v>513</v>
      </c>
      <c r="AK758" s="84">
        <v>542</v>
      </c>
      <c r="AL758" s="84">
        <v>532</v>
      </c>
      <c r="AM758" s="84">
        <v>555</v>
      </c>
      <c r="AN758" s="84">
        <v>627</v>
      </c>
      <c r="AO758" s="84">
        <v>657</v>
      </c>
      <c r="AP758" s="84">
        <v>0</v>
      </c>
      <c r="AQ758" s="73"/>
      <c r="AR758" s="73"/>
      <c r="AS758" s="73"/>
      <c r="AT758" s="73"/>
      <c r="AU758" s="73"/>
      <c r="AV758" s="73"/>
      <c r="AW758" s="73"/>
      <c r="AX758" s="73"/>
      <c r="AY758" s="73"/>
      <c r="AZ758" s="73"/>
      <c r="BA758" s="73"/>
      <c r="BB758" s="73"/>
      <c r="BC758" s="73"/>
    </row>
    <row r="759" spans="1:55" x14ac:dyDescent="0.25">
      <c r="A759" s="72"/>
      <c r="B759" s="79" t="s">
        <v>5</v>
      </c>
      <c r="C759" s="84">
        <v>35088.531122401124</v>
      </c>
      <c r="D759" s="84">
        <v>42927.885190213368</v>
      </c>
      <c r="E759" s="84">
        <v>57229.979753407875</v>
      </c>
      <c r="F759" s="84">
        <v>49418.558411309008</v>
      </c>
      <c r="G759" s="84">
        <v>41569.660985013783</v>
      </c>
      <c r="H759" s="84">
        <v>44173.598219631051</v>
      </c>
      <c r="I759" s="84">
        <v>54833.591091325077</v>
      </c>
      <c r="J759" s="84">
        <v>55454.666411966791</v>
      </c>
      <c r="K759" s="84">
        <v>61604.314086743994</v>
      </c>
      <c r="L759" s="84">
        <v>78468.645684000003</v>
      </c>
      <c r="M759" s="82">
        <v>62033.385999999999</v>
      </c>
      <c r="N759" s="82">
        <v>0</v>
      </c>
      <c r="O759" s="73"/>
      <c r="P759" s="79" t="s">
        <v>5</v>
      </c>
      <c r="Q759" s="84">
        <v>37222.863908721898</v>
      </c>
      <c r="R759" s="84">
        <v>32334.44866863107</v>
      </c>
      <c r="S759" s="84">
        <v>33957.734255765637</v>
      </c>
      <c r="T759" s="84">
        <v>35334.979852715354</v>
      </c>
      <c r="U759" s="84">
        <v>41526.548461082173</v>
      </c>
      <c r="V759" s="84">
        <v>44699.891066486663</v>
      </c>
      <c r="W759" s="84">
        <v>48191.103973721438</v>
      </c>
      <c r="X759" s="84">
        <v>59067.713756196732</v>
      </c>
      <c r="Y759" s="84">
        <v>62588.464960111996</v>
      </c>
      <c r="Z759" s="84">
        <v>68469.313587999975</v>
      </c>
      <c r="AA759" s="84">
        <v>57164.120000000017</v>
      </c>
      <c r="AB759" s="84">
        <v>65427</v>
      </c>
      <c r="AC759" s="73"/>
      <c r="AD759" s="79" t="s">
        <v>5</v>
      </c>
      <c r="AE759" s="84">
        <v>5724</v>
      </c>
      <c r="AF759" s="84">
        <v>5701</v>
      </c>
      <c r="AG759" s="84">
        <v>5592</v>
      </c>
      <c r="AH759" s="84">
        <v>5524</v>
      </c>
      <c r="AI759" s="84">
        <v>5452</v>
      </c>
      <c r="AJ759" s="84">
        <v>5324</v>
      </c>
      <c r="AK759" s="84">
        <v>5374</v>
      </c>
      <c r="AL759" s="84">
        <v>5882</v>
      </c>
      <c r="AM759" s="84">
        <v>5718</v>
      </c>
      <c r="AN759" s="84">
        <v>5576</v>
      </c>
      <c r="AO759" s="84">
        <v>5571</v>
      </c>
      <c r="AP759" s="84">
        <v>0</v>
      </c>
      <c r="AQ759" s="73"/>
      <c r="AR759" s="73"/>
      <c r="AS759" s="73"/>
      <c r="AT759" s="73"/>
      <c r="AU759" s="73"/>
      <c r="AV759" s="73"/>
      <c r="AW759" s="73"/>
      <c r="AX759" s="73"/>
      <c r="AY759" s="73"/>
      <c r="AZ759" s="73"/>
      <c r="BA759" s="73"/>
      <c r="BB759" s="73"/>
      <c r="BC759" s="73"/>
    </row>
    <row r="760" spans="1:55" x14ac:dyDescent="0.25">
      <c r="A760" s="72"/>
      <c r="B760" s="74" t="s">
        <v>157</v>
      </c>
      <c r="C760" s="83">
        <v>43500.09243770755</v>
      </c>
      <c r="D760" s="83">
        <v>40770.568589790935</v>
      </c>
      <c r="E760" s="83">
        <v>40492.468134590228</v>
      </c>
      <c r="F760" s="83">
        <v>40412.32766088799</v>
      </c>
      <c r="G760" s="83">
        <v>37052.033887130376</v>
      </c>
      <c r="H760" s="83">
        <v>38788.224685290821</v>
      </c>
      <c r="I760" s="83">
        <v>36979.312911186324</v>
      </c>
      <c r="J760" s="83">
        <v>36230.337173242595</v>
      </c>
      <c r="K760" s="83">
        <v>37158.315318565998</v>
      </c>
      <c r="L760" s="83">
        <v>36856.485094000003</v>
      </c>
      <c r="M760" s="83">
        <v>44154.75</v>
      </c>
      <c r="N760" s="83">
        <v>0</v>
      </c>
      <c r="O760" s="73"/>
      <c r="P760" s="74" t="s">
        <v>157</v>
      </c>
      <c r="Q760" s="83">
        <v>41879.476220595032</v>
      </c>
      <c r="R760" s="83">
        <v>48939.49226152779</v>
      </c>
      <c r="S760" s="83">
        <v>49428.585873150507</v>
      </c>
      <c r="T760" s="83">
        <v>51199.591195650974</v>
      </c>
      <c r="U760" s="83">
        <v>44827.601386381619</v>
      </c>
      <c r="V760" s="83">
        <v>38047.507620670782</v>
      </c>
      <c r="W760" s="83">
        <v>36005.15007028808</v>
      </c>
      <c r="X760" s="83">
        <v>35441.525905232142</v>
      </c>
      <c r="Y760" s="83">
        <v>34910.876608867999</v>
      </c>
      <c r="Z760" s="83">
        <v>34797.547277999998</v>
      </c>
      <c r="AA760" s="83">
        <v>37701.644</v>
      </c>
      <c r="AB760" s="83">
        <v>40612</v>
      </c>
      <c r="AC760" s="73"/>
      <c r="AD760" s="74" t="s">
        <v>117</v>
      </c>
      <c r="AE760" s="83">
        <v>32550.194</v>
      </c>
      <c r="AF760" s="83">
        <v>32815.985999999997</v>
      </c>
      <c r="AG760" s="83">
        <v>33156.54</v>
      </c>
      <c r="AH760" s="83">
        <v>33336.361000000004</v>
      </c>
      <c r="AI760" s="83">
        <v>33420.284</v>
      </c>
      <c r="AJ760" s="83">
        <v>33514.377999999997</v>
      </c>
      <c r="AK760" s="83">
        <v>33545.248</v>
      </c>
      <c r="AL760" s="83">
        <v>33561.429000000004</v>
      </c>
      <c r="AM760" s="83">
        <v>33406.875</v>
      </c>
      <c r="AN760" s="83">
        <v>33132.074000000001</v>
      </c>
      <c r="AO760" s="83">
        <v>33241.546000000002</v>
      </c>
      <c r="AP760" s="83">
        <v>0</v>
      </c>
      <c r="AQ760" s="73"/>
      <c r="AR760" s="73"/>
      <c r="AS760" s="73"/>
      <c r="AT760" s="73"/>
      <c r="AU760" s="73"/>
      <c r="AV760" s="73"/>
      <c r="AW760" s="73"/>
      <c r="AX760" s="73"/>
      <c r="AY760" s="73"/>
      <c r="AZ760" s="73"/>
      <c r="BA760" s="73"/>
      <c r="BB760" s="73"/>
      <c r="BC760" s="73"/>
    </row>
    <row r="761" spans="1:55" x14ac:dyDescent="0.25">
      <c r="A761" s="72"/>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row>
    <row r="762" spans="1:55" x14ac:dyDescent="0.25">
      <c r="A762" s="72"/>
      <c r="B762" s="75" t="s">
        <v>113</v>
      </c>
      <c r="C762" s="75"/>
      <c r="D762" s="75"/>
      <c r="E762" s="75"/>
      <c r="F762" s="75"/>
      <c r="G762" s="75"/>
      <c r="H762" s="75"/>
      <c r="I762" s="75"/>
      <c r="J762" s="75"/>
      <c r="K762" s="75"/>
      <c r="L762" s="75"/>
      <c r="M762" s="75"/>
      <c r="N762" s="75"/>
      <c r="O762" s="73"/>
      <c r="P762" s="75" t="s">
        <v>114</v>
      </c>
      <c r="Q762" s="75"/>
      <c r="R762" s="75"/>
      <c r="S762" s="75"/>
      <c r="T762" s="75"/>
      <c r="U762" s="75"/>
      <c r="V762" s="75"/>
      <c r="W762" s="75"/>
      <c r="X762" s="75"/>
      <c r="Y762" s="75"/>
      <c r="Z762" s="75"/>
      <c r="AA762" s="75"/>
      <c r="AB762" s="75"/>
      <c r="AC762" s="73"/>
      <c r="AD762" s="75" t="s">
        <v>145</v>
      </c>
      <c r="AE762" s="75"/>
      <c r="AF762" s="75"/>
      <c r="AG762" s="75"/>
      <c r="AH762" s="75"/>
      <c r="AI762" s="75"/>
      <c r="AJ762" s="75"/>
      <c r="AK762" s="75"/>
      <c r="AL762" s="75"/>
      <c r="AM762" s="75"/>
      <c r="AN762" s="75"/>
      <c r="AO762" s="75"/>
      <c r="AP762" s="75"/>
      <c r="AQ762" s="73"/>
      <c r="AR762" s="73"/>
      <c r="AS762" s="73"/>
      <c r="AT762" s="73"/>
      <c r="AU762" s="73"/>
      <c r="AV762" s="73"/>
      <c r="AW762" s="73"/>
      <c r="AX762" s="73"/>
      <c r="AY762" s="73"/>
      <c r="AZ762" s="73"/>
      <c r="BA762" s="73"/>
      <c r="BB762" s="73"/>
      <c r="BC762" s="73"/>
    </row>
    <row r="763" spans="1:55" x14ac:dyDescent="0.25">
      <c r="A763" s="72"/>
      <c r="B763" s="77" t="s">
        <v>52</v>
      </c>
      <c r="C763" s="77">
        <v>2013</v>
      </c>
      <c r="D763" s="77">
        <v>2014</v>
      </c>
      <c r="E763" s="77">
        <v>2015</v>
      </c>
      <c r="F763" s="77">
        <v>2016</v>
      </c>
      <c r="G763" s="77">
        <v>2017</v>
      </c>
      <c r="H763" s="77">
        <v>2018</v>
      </c>
      <c r="I763" s="77">
        <v>2019</v>
      </c>
      <c r="J763" s="77">
        <v>2020</v>
      </c>
      <c r="K763" s="77">
        <v>2021</v>
      </c>
      <c r="L763" s="77">
        <v>2022</v>
      </c>
      <c r="M763" s="77">
        <v>2023</v>
      </c>
      <c r="N763" s="77">
        <v>2024</v>
      </c>
      <c r="O763" s="73"/>
      <c r="P763" s="77" t="s">
        <v>52</v>
      </c>
      <c r="Q763" s="77">
        <v>2013</v>
      </c>
      <c r="R763" s="77">
        <v>2014</v>
      </c>
      <c r="S763" s="77">
        <v>2015</v>
      </c>
      <c r="T763" s="77">
        <v>2016</v>
      </c>
      <c r="U763" s="77">
        <v>2017</v>
      </c>
      <c r="V763" s="77">
        <v>2018</v>
      </c>
      <c r="W763" s="77">
        <v>2019</v>
      </c>
      <c r="X763" s="77">
        <v>2020</v>
      </c>
      <c r="Y763" s="77">
        <v>2021</v>
      </c>
      <c r="Z763" s="77">
        <v>2022</v>
      </c>
      <c r="AA763" s="77">
        <v>2023</v>
      </c>
      <c r="AB763" s="77">
        <v>2024</v>
      </c>
      <c r="AC763" s="73"/>
      <c r="AD763" s="77" t="s">
        <v>52</v>
      </c>
      <c r="AE763" s="77">
        <v>2013</v>
      </c>
      <c r="AF763" s="77">
        <v>2014</v>
      </c>
      <c r="AG763" s="77">
        <v>2015</v>
      </c>
      <c r="AH763" s="77">
        <v>2016</v>
      </c>
      <c r="AI763" s="77">
        <v>2017</v>
      </c>
      <c r="AJ763" s="77">
        <v>2018</v>
      </c>
      <c r="AK763" s="77">
        <v>2019</v>
      </c>
      <c r="AL763" s="77">
        <v>2020</v>
      </c>
      <c r="AM763" s="77">
        <v>2021</v>
      </c>
      <c r="AN763" s="77">
        <v>2022</v>
      </c>
      <c r="AO763" s="77">
        <v>2023</v>
      </c>
      <c r="AP763" s="77">
        <v>2024</v>
      </c>
      <c r="AQ763" s="73"/>
      <c r="AR763" s="73"/>
      <c r="AS763" s="73"/>
      <c r="AT763" s="73"/>
      <c r="AU763" s="73"/>
      <c r="AV763" s="73"/>
      <c r="AW763" s="73"/>
      <c r="AX763" s="73"/>
      <c r="AY763" s="73"/>
      <c r="AZ763" s="73"/>
      <c r="BA763" s="73"/>
      <c r="BB763" s="73"/>
      <c r="BC763" s="73"/>
    </row>
    <row r="764" spans="1:55" x14ac:dyDescent="0.25">
      <c r="A764" s="72"/>
      <c r="B764" s="79" t="s">
        <v>9</v>
      </c>
      <c r="C764" s="80">
        <v>656256.96128959383</v>
      </c>
      <c r="D764" s="80">
        <v>646705.63457062247</v>
      </c>
      <c r="E764" s="80">
        <v>674555.17695213971</v>
      </c>
      <c r="F764" s="80">
        <v>716438.9824244047</v>
      </c>
      <c r="G764" s="80">
        <v>694334.26554554491</v>
      </c>
      <c r="H764" s="80">
        <v>689585.4935596321</v>
      </c>
      <c r="I764" s="80">
        <v>713868.13054728997</v>
      </c>
      <c r="J764" s="80">
        <v>728335.36344152153</v>
      </c>
      <c r="K764" s="80">
        <v>955787.02734496794</v>
      </c>
      <c r="L764" s="80">
        <v>921886.19671199983</v>
      </c>
      <c r="M764" s="80">
        <v>919018.99200000009</v>
      </c>
      <c r="N764" s="80">
        <v>0</v>
      </c>
      <c r="O764" s="73"/>
      <c r="P764" s="79" t="s">
        <v>9</v>
      </c>
      <c r="Q764" s="80">
        <v>665079.49586026662</v>
      </c>
      <c r="R764" s="80">
        <v>654366.70024403324</v>
      </c>
      <c r="S764" s="80">
        <v>635052.35160333314</v>
      </c>
      <c r="T764" s="80">
        <v>720439.04426145786</v>
      </c>
      <c r="U764" s="80">
        <v>727547.40010226169</v>
      </c>
      <c r="V764" s="80">
        <v>697451.97855516465</v>
      </c>
      <c r="W764" s="80">
        <v>696276.03023031761</v>
      </c>
      <c r="X764" s="80">
        <v>704869.6307987012</v>
      </c>
      <c r="Y764" s="80">
        <v>921174.04393767996</v>
      </c>
      <c r="Z764" s="80">
        <v>949111.47580599994</v>
      </c>
      <c r="AA764" s="80">
        <v>884660.08400000015</v>
      </c>
      <c r="AB764" s="80">
        <v>946617</v>
      </c>
      <c r="AC764" s="73"/>
      <c r="AD764" s="79" t="s">
        <v>9</v>
      </c>
      <c r="AE764" s="80">
        <v>5699</v>
      </c>
      <c r="AF764" s="80">
        <v>5520</v>
      </c>
      <c r="AG764" s="80">
        <v>5520</v>
      </c>
      <c r="AH764" s="80">
        <v>5421</v>
      </c>
      <c r="AI764" s="80">
        <v>5350</v>
      </c>
      <c r="AJ764" s="80">
        <v>5269</v>
      </c>
      <c r="AK764" s="80">
        <v>5270</v>
      </c>
      <c r="AL764" s="80">
        <v>5831</v>
      </c>
      <c r="AM764" s="80">
        <v>5811</v>
      </c>
      <c r="AN764" s="80">
        <v>5747</v>
      </c>
      <c r="AO764" s="80">
        <v>5974</v>
      </c>
      <c r="AP764" s="80">
        <v>0</v>
      </c>
      <c r="AQ764" s="73"/>
      <c r="AR764" s="73"/>
      <c r="AS764" s="73"/>
      <c r="AT764" s="73"/>
      <c r="AU764" s="73"/>
      <c r="AV764" s="73"/>
      <c r="AW764" s="73"/>
      <c r="AX764" s="73"/>
      <c r="AY764" s="73"/>
      <c r="AZ764" s="73"/>
      <c r="BA764" s="73"/>
      <c r="BB764" s="73"/>
      <c r="BC764" s="73"/>
    </row>
    <row r="765" spans="1:55" x14ac:dyDescent="0.25">
      <c r="A765" s="72"/>
      <c r="B765" s="74" t="s">
        <v>10</v>
      </c>
      <c r="C765" s="83">
        <v>488812.26571122993</v>
      </c>
      <c r="D765" s="83">
        <v>473790.41481640976</v>
      </c>
      <c r="E765" s="83">
        <v>482712.11354112864</v>
      </c>
      <c r="F765" s="83">
        <v>537725.52201425342</v>
      </c>
      <c r="G765" s="83">
        <v>515204.90904177504</v>
      </c>
      <c r="H765" s="83">
        <v>487456.88836262387</v>
      </c>
      <c r="I765" s="83">
        <v>504143.39095249574</v>
      </c>
      <c r="J765" s="83">
        <v>496083.74307109229</v>
      </c>
      <c r="K765" s="83">
        <v>689298.94071450096</v>
      </c>
      <c r="L765" s="83">
        <v>670848.81232199993</v>
      </c>
      <c r="M765" s="83">
        <v>663666.47199999995</v>
      </c>
      <c r="N765" s="83">
        <v>0</v>
      </c>
      <c r="O765" s="73"/>
      <c r="P765" s="74" t="s">
        <v>10</v>
      </c>
      <c r="Q765" s="83">
        <v>464545.88431202172</v>
      </c>
      <c r="R765" s="83">
        <v>463959.87603884994</v>
      </c>
      <c r="S765" s="83">
        <v>450715.89485979272</v>
      </c>
      <c r="T765" s="83">
        <v>509118.74819854531</v>
      </c>
      <c r="U765" s="83">
        <v>523720.10369339411</v>
      </c>
      <c r="V765" s="83">
        <v>506612.44794890069</v>
      </c>
      <c r="W765" s="83">
        <v>509786.61795882811</v>
      </c>
      <c r="X765" s="83">
        <v>497372.99505821022</v>
      </c>
      <c r="Y765" s="83">
        <v>684854.26381611195</v>
      </c>
      <c r="Z765" s="83">
        <v>685708.69304599997</v>
      </c>
      <c r="AA765" s="83">
        <v>608921.87600000016</v>
      </c>
      <c r="AB765" s="83">
        <v>691066</v>
      </c>
      <c r="AC765" s="73"/>
      <c r="AD765" s="74" t="s">
        <v>10</v>
      </c>
      <c r="AE765" s="83">
        <v>5699</v>
      </c>
      <c r="AF765" s="83">
        <v>5520</v>
      </c>
      <c r="AG765" s="83">
        <v>5520</v>
      </c>
      <c r="AH765" s="83">
        <v>5421</v>
      </c>
      <c r="AI765" s="83">
        <v>5350</v>
      </c>
      <c r="AJ765" s="83">
        <v>5269</v>
      </c>
      <c r="AK765" s="83">
        <v>5270</v>
      </c>
      <c r="AL765" s="83">
        <v>5831</v>
      </c>
      <c r="AM765" s="83">
        <v>5811</v>
      </c>
      <c r="AN765" s="83">
        <v>5747</v>
      </c>
      <c r="AO765" s="83">
        <v>5974</v>
      </c>
      <c r="AP765" s="83">
        <v>0</v>
      </c>
      <c r="AQ765" s="73"/>
      <c r="AR765" s="73"/>
      <c r="AS765" s="73"/>
      <c r="AT765" s="73"/>
      <c r="AU765" s="73"/>
      <c r="AV765" s="73"/>
      <c r="AW765" s="73"/>
      <c r="AX765" s="73"/>
      <c r="AY765" s="73"/>
      <c r="AZ765" s="73"/>
      <c r="BA765" s="73"/>
      <c r="BB765" s="73"/>
      <c r="BC765" s="73"/>
    </row>
    <row r="766" spans="1:55" x14ac:dyDescent="0.25">
      <c r="A766" s="72"/>
      <c r="B766" s="79" t="s">
        <v>11</v>
      </c>
      <c r="C766" s="84">
        <v>167444.6955783639</v>
      </c>
      <c r="D766" s="84">
        <v>172915.21975421274</v>
      </c>
      <c r="E766" s="84">
        <v>191843.0634110111</v>
      </c>
      <c r="F766" s="84">
        <v>178713.46041015131</v>
      </c>
      <c r="G766" s="84">
        <v>179129.35650376981</v>
      </c>
      <c r="H766" s="84">
        <v>202128.60519700826</v>
      </c>
      <c r="I766" s="84">
        <v>209724.7395947942</v>
      </c>
      <c r="J766" s="84">
        <v>232251.62037042924</v>
      </c>
      <c r="K766" s="84">
        <v>266488.08663046698</v>
      </c>
      <c r="L766" s="84">
        <v>251037.38438999996</v>
      </c>
      <c r="M766" s="84">
        <v>255352.52000000008</v>
      </c>
      <c r="N766" s="84">
        <v>0</v>
      </c>
      <c r="O766" s="73"/>
      <c r="P766" s="79" t="s">
        <v>11</v>
      </c>
      <c r="Q766" s="84">
        <v>200533.61154824487</v>
      </c>
      <c r="R766" s="84">
        <v>190406.82420518328</v>
      </c>
      <c r="S766" s="84">
        <v>184336.45674354048</v>
      </c>
      <c r="T766" s="84">
        <v>211320.29606291259</v>
      </c>
      <c r="U766" s="84">
        <v>203827.29640886764</v>
      </c>
      <c r="V766" s="84">
        <v>190839.53060626399</v>
      </c>
      <c r="W766" s="84">
        <v>186489.41227148951</v>
      </c>
      <c r="X766" s="84">
        <v>207496.63574049101</v>
      </c>
      <c r="Y766" s="84">
        <v>236319.78012156798</v>
      </c>
      <c r="Z766" s="84">
        <v>263402.78276000003</v>
      </c>
      <c r="AA766" s="84">
        <v>275738.20799999998</v>
      </c>
      <c r="AB766" s="84">
        <v>255551</v>
      </c>
      <c r="AC766" s="73"/>
      <c r="AD766" s="79" t="s">
        <v>11</v>
      </c>
      <c r="AE766" s="84">
        <v>5699</v>
      </c>
      <c r="AF766" s="84">
        <v>5520</v>
      </c>
      <c r="AG766" s="84">
        <v>5520</v>
      </c>
      <c r="AH766" s="84">
        <v>5421</v>
      </c>
      <c r="AI766" s="84">
        <v>5350</v>
      </c>
      <c r="AJ766" s="84">
        <v>5269</v>
      </c>
      <c r="AK766" s="84">
        <v>5270</v>
      </c>
      <c r="AL766" s="84">
        <v>5831</v>
      </c>
      <c r="AM766" s="84">
        <v>5811</v>
      </c>
      <c r="AN766" s="84">
        <v>5747</v>
      </c>
      <c r="AO766" s="84">
        <v>5974</v>
      </c>
      <c r="AP766" s="84">
        <v>0</v>
      </c>
      <c r="AQ766" s="73"/>
      <c r="AR766" s="73"/>
      <c r="AS766" s="73"/>
      <c r="AT766" s="73"/>
      <c r="AU766" s="73"/>
      <c r="AV766" s="73"/>
      <c r="AW766" s="73"/>
      <c r="AX766" s="73"/>
      <c r="AY766" s="73"/>
      <c r="AZ766" s="73"/>
      <c r="BA766" s="73"/>
      <c r="BB766" s="73"/>
      <c r="BC766" s="73"/>
    </row>
    <row r="767" spans="1:55" x14ac:dyDescent="0.25">
      <c r="A767" s="72"/>
      <c r="B767" s="74" t="s">
        <v>0</v>
      </c>
      <c r="C767" s="83">
        <v>199944.24536488671</v>
      </c>
      <c r="D767" s="83">
        <v>192421.96524933082</v>
      </c>
      <c r="E767" s="83">
        <v>189815.03205962502</v>
      </c>
      <c r="F767" s="83">
        <v>201084.51892305867</v>
      </c>
      <c r="G767" s="83">
        <v>174208.87467406652</v>
      </c>
      <c r="H767" s="83">
        <v>151325.29854374332</v>
      </c>
      <c r="I767" s="83">
        <v>136164.35428590141</v>
      </c>
      <c r="J767" s="83">
        <v>130397.34719492299</v>
      </c>
      <c r="K767" s="83">
        <v>122572.01936862999</v>
      </c>
      <c r="L767" s="83">
        <v>104325.223392</v>
      </c>
      <c r="M767" s="83">
        <v>92202.411999999997</v>
      </c>
      <c r="N767" s="83">
        <v>0</v>
      </c>
      <c r="O767" s="73"/>
      <c r="P767" s="74" t="s">
        <v>0</v>
      </c>
      <c r="Q767" s="83">
        <v>158100.74807575261</v>
      </c>
      <c r="R767" s="83">
        <v>151458.6821359953</v>
      </c>
      <c r="S767" s="83">
        <v>164088.76212853519</v>
      </c>
      <c r="T767" s="83">
        <v>207203.80331867433</v>
      </c>
      <c r="U767" s="83">
        <v>195312.69072615489</v>
      </c>
      <c r="V767" s="83">
        <v>168267.19553046412</v>
      </c>
      <c r="W767" s="83">
        <v>170843.69388416651</v>
      </c>
      <c r="X767" s="83">
        <v>128175.65969753933</v>
      </c>
      <c r="Y767" s="83">
        <v>140188.54066354799</v>
      </c>
      <c r="Z767" s="83">
        <v>105960.38814399998</v>
      </c>
      <c r="AA767" s="83">
        <v>79871.384000000005</v>
      </c>
      <c r="AB767" s="83">
        <v>92052</v>
      </c>
      <c r="AC767" s="73"/>
      <c r="AD767" s="74" t="s">
        <v>0</v>
      </c>
      <c r="AE767" s="83">
        <v>1751</v>
      </c>
      <c r="AF767" s="83">
        <v>1750</v>
      </c>
      <c r="AG767" s="83">
        <v>1715</v>
      </c>
      <c r="AH767" s="83">
        <v>1567</v>
      </c>
      <c r="AI767" s="83">
        <v>1402</v>
      </c>
      <c r="AJ767" s="83">
        <v>1226</v>
      </c>
      <c r="AK767" s="83">
        <v>1101</v>
      </c>
      <c r="AL767" s="83">
        <v>1098</v>
      </c>
      <c r="AM767" s="83">
        <v>1017</v>
      </c>
      <c r="AN767" s="83">
        <v>919</v>
      </c>
      <c r="AO767" s="83">
        <v>854</v>
      </c>
      <c r="AP767" s="83">
        <v>0</v>
      </c>
      <c r="AQ767" s="73"/>
      <c r="AR767" s="73"/>
      <c r="AS767" s="73"/>
      <c r="AT767" s="73"/>
      <c r="AU767" s="73"/>
      <c r="AV767" s="73"/>
      <c r="AW767" s="73"/>
      <c r="AX767" s="73"/>
      <c r="AY767" s="73"/>
      <c r="AZ767" s="73"/>
      <c r="BA767" s="73"/>
      <c r="BB767" s="73"/>
      <c r="BC767" s="73"/>
    </row>
    <row r="768" spans="1:55" x14ac:dyDescent="0.25">
      <c r="A768" s="72"/>
      <c r="B768" s="74" t="s">
        <v>158</v>
      </c>
      <c r="C768" s="83">
        <v>154099.953469345</v>
      </c>
      <c r="D768" s="83">
        <v>139330.81098666409</v>
      </c>
      <c r="E768" s="83">
        <v>130820.04125492687</v>
      </c>
      <c r="F768" s="83">
        <v>128932.22572455398</v>
      </c>
      <c r="G768" s="83">
        <v>124529.22964487837</v>
      </c>
      <c r="H768" s="83">
        <v>123763.70495410984</v>
      </c>
      <c r="I768" s="83">
        <v>122005.89213719151</v>
      </c>
      <c r="J768" s="83">
        <v>163336.66950461699</v>
      </c>
      <c r="K768" s="83">
        <v>172424.99830712</v>
      </c>
      <c r="L768" s="83">
        <v>123846.60781999999</v>
      </c>
      <c r="M768" s="83">
        <v>127676.26000000001</v>
      </c>
      <c r="N768" s="83">
        <v>0</v>
      </c>
      <c r="O768" s="73"/>
      <c r="P768" s="74" t="s">
        <v>158</v>
      </c>
      <c r="Q768" s="83">
        <v>206260.01827957659</v>
      </c>
      <c r="R768" s="83">
        <v>168916.16198513444</v>
      </c>
      <c r="S768" s="83">
        <v>149691.53479025466</v>
      </c>
      <c r="T768" s="83">
        <v>123041.06188471679</v>
      </c>
      <c r="U768" s="83">
        <v>109079.39729823711</v>
      </c>
      <c r="V768" s="83">
        <v>111380.82266032856</v>
      </c>
      <c r="W768" s="83">
        <v>115234.77436277911</v>
      </c>
      <c r="X768" s="83">
        <v>120516.44815352887</v>
      </c>
      <c r="Y768" s="83">
        <v>132970.69872007999</v>
      </c>
      <c r="Z768" s="83">
        <v>152072.46220400001</v>
      </c>
      <c r="AA768" s="83">
        <v>109589.224</v>
      </c>
      <c r="AB768" s="83">
        <v>112180</v>
      </c>
      <c r="AC768" s="73"/>
      <c r="AD768" s="74" t="s">
        <v>158</v>
      </c>
      <c r="AE768" s="83">
        <v>1006</v>
      </c>
      <c r="AF768" s="83">
        <v>862</v>
      </c>
      <c r="AG768" s="83">
        <v>812</v>
      </c>
      <c r="AH768" s="83">
        <v>809</v>
      </c>
      <c r="AI768" s="83">
        <v>812</v>
      </c>
      <c r="AJ768" s="83">
        <v>827</v>
      </c>
      <c r="AK768" s="83">
        <v>796</v>
      </c>
      <c r="AL768" s="83">
        <v>1106</v>
      </c>
      <c r="AM768" s="83">
        <v>1093</v>
      </c>
      <c r="AN768" s="83">
        <v>764</v>
      </c>
      <c r="AO768" s="83">
        <v>852</v>
      </c>
      <c r="AP768" s="83">
        <v>0</v>
      </c>
      <c r="AQ768" s="73"/>
      <c r="AR768" s="73"/>
      <c r="AS768" s="73"/>
      <c r="AT768" s="73"/>
      <c r="AU768" s="73"/>
      <c r="AV768" s="73"/>
      <c r="AW768" s="73"/>
      <c r="AX768" s="73"/>
      <c r="AY768" s="73"/>
      <c r="AZ768" s="73"/>
      <c r="BA768" s="73"/>
      <c r="BB768" s="73"/>
      <c r="BC768" s="73"/>
    </row>
    <row r="769" spans="1:55" x14ac:dyDescent="0.25">
      <c r="A769" s="72"/>
      <c r="B769" s="74" t="s">
        <v>159</v>
      </c>
      <c r="C769" s="83">
        <v>2882.1314122169847</v>
      </c>
      <c r="D769" s="83">
        <v>2672.085910511772</v>
      </c>
      <c r="E769" s="83">
        <v>2144.6317435617148</v>
      </c>
      <c r="F769" s="83">
        <v>3519.9343847437931</v>
      </c>
      <c r="G769" s="83">
        <v>2825.8728118018048</v>
      </c>
      <c r="H769" s="83">
        <v>2266.3383970870223</v>
      </c>
      <c r="I769" s="83">
        <v>3446.1582188583129</v>
      </c>
      <c r="J769" s="83">
        <v>3084.5550153068812</v>
      </c>
      <c r="K769" s="83">
        <v>2245.23209339</v>
      </c>
      <c r="L769" s="83">
        <v>1513.169476</v>
      </c>
      <c r="M769" s="83">
        <v>1424.414</v>
      </c>
      <c r="N769" s="83">
        <v>0</v>
      </c>
      <c r="O769" s="73"/>
      <c r="P769" s="74" t="s">
        <v>159</v>
      </c>
      <c r="Q769" s="83">
        <v>4905.5865175831905</v>
      </c>
      <c r="R769" s="83">
        <v>4448.2313255563486</v>
      </c>
      <c r="S769" s="83">
        <v>3650.9432817314487</v>
      </c>
      <c r="T769" s="83">
        <v>3400.5026809818132</v>
      </c>
      <c r="U769" s="83">
        <v>3253.4642376809447</v>
      </c>
      <c r="V769" s="83">
        <v>7079.2550854108731</v>
      </c>
      <c r="W769" s="83">
        <v>6996.364346779701</v>
      </c>
      <c r="X769" s="83">
        <v>2999.2781214679139</v>
      </c>
      <c r="Y769" s="83">
        <v>3277.9285255339992</v>
      </c>
      <c r="Z769" s="83">
        <v>3322.7660699999997</v>
      </c>
      <c r="AA769" s="83">
        <v>3486.5320000000002</v>
      </c>
      <c r="AB769" s="83">
        <v>2809</v>
      </c>
      <c r="AC769" s="73"/>
      <c r="AD769" s="74" t="s">
        <v>159</v>
      </c>
      <c r="AE769" s="83">
        <v>0</v>
      </c>
      <c r="AF769" s="83">
        <v>0</v>
      </c>
      <c r="AG769" s="83">
        <v>0</v>
      </c>
      <c r="AH769" s="83">
        <v>0</v>
      </c>
      <c r="AI769" s="83">
        <v>0</v>
      </c>
      <c r="AJ769" s="83">
        <v>0</v>
      </c>
      <c r="AK769" s="83">
        <v>0</v>
      </c>
      <c r="AL769" s="83">
        <v>0</v>
      </c>
      <c r="AM769" s="83">
        <v>0</v>
      </c>
      <c r="AN769" s="83">
        <v>0</v>
      </c>
      <c r="AO769" s="83">
        <v>0</v>
      </c>
      <c r="AP769" s="83">
        <v>0</v>
      </c>
      <c r="AQ769" s="73"/>
      <c r="AR769" s="73"/>
      <c r="AS769" s="73"/>
      <c r="AT769" s="73"/>
      <c r="AU769" s="73"/>
      <c r="AV769" s="73"/>
      <c r="AW769" s="73"/>
      <c r="AX769" s="73"/>
      <c r="AY769" s="73"/>
      <c r="AZ769" s="73"/>
      <c r="BA769" s="73"/>
      <c r="BB769" s="73"/>
      <c r="BC769" s="73"/>
    </row>
    <row r="770" spans="1:55" x14ac:dyDescent="0.25">
      <c r="A770" s="72"/>
      <c r="B770" s="74" t="s">
        <v>1</v>
      </c>
      <c r="C770" s="83">
        <v>19766.950088778591</v>
      </c>
      <c r="D770" s="83">
        <v>17713.321800665188</v>
      </c>
      <c r="E770" s="83">
        <v>20922.954506227223</v>
      </c>
      <c r="F770" s="83">
        <v>22908.681227630917</v>
      </c>
      <c r="G770" s="83">
        <v>23724.72768454313</v>
      </c>
      <c r="H770" s="83">
        <v>21433.002925227443</v>
      </c>
      <c r="I770" s="83">
        <v>19009.781662546924</v>
      </c>
      <c r="J770" s="83">
        <v>18473.668160062745</v>
      </c>
      <c r="K770" s="83">
        <v>17572.388968757994</v>
      </c>
      <c r="L770" s="83">
        <v>17929.025035999999</v>
      </c>
      <c r="M770" s="83">
        <v>16720.973999999998</v>
      </c>
      <c r="N770" s="83">
        <v>0</v>
      </c>
      <c r="O770" s="73"/>
      <c r="P770" s="74" t="s">
        <v>1</v>
      </c>
      <c r="Q770" s="83">
        <v>20300.001422893711</v>
      </c>
      <c r="R770" s="83">
        <v>20378.743231976572</v>
      </c>
      <c r="S770" s="83">
        <v>21571.194264815771</v>
      </c>
      <c r="T770" s="83">
        <v>22302.64035095329</v>
      </c>
      <c r="U770" s="83">
        <v>23293.36685766451</v>
      </c>
      <c r="V770" s="83">
        <v>22999.904408077495</v>
      </c>
      <c r="W770" s="83">
        <v>22877.505420653099</v>
      </c>
      <c r="X770" s="83">
        <v>19136.808216099987</v>
      </c>
      <c r="Y770" s="83">
        <v>18502.477742579998</v>
      </c>
      <c r="Z770" s="83">
        <v>14832.05724</v>
      </c>
      <c r="AA770" s="83">
        <v>16011.372000000001</v>
      </c>
      <c r="AB770" s="83">
        <v>26312</v>
      </c>
      <c r="AC770" s="73"/>
      <c r="AD770" s="74" t="s">
        <v>1</v>
      </c>
      <c r="AE770" s="83">
        <v>110</v>
      </c>
      <c r="AF770" s="83">
        <v>97</v>
      </c>
      <c r="AG770" s="83">
        <v>114</v>
      </c>
      <c r="AH770" s="83">
        <v>127</v>
      </c>
      <c r="AI770" s="83">
        <v>134</v>
      </c>
      <c r="AJ770" s="83">
        <v>121</v>
      </c>
      <c r="AK770" s="83">
        <v>110</v>
      </c>
      <c r="AL770" s="83">
        <v>110</v>
      </c>
      <c r="AM770" s="83">
        <v>107</v>
      </c>
      <c r="AN770" s="83">
        <v>107</v>
      </c>
      <c r="AO770" s="83">
        <v>106</v>
      </c>
      <c r="AP770" s="83">
        <v>0</v>
      </c>
      <c r="AQ770" s="73"/>
      <c r="AR770" s="73"/>
      <c r="AS770" s="73"/>
      <c r="AT770" s="73"/>
      <c r="AU770" s="73"/>
      <c r="AV770" s="73"/>
      <c r="AW770" s="73"/>
      <c r="AX770" s="73"/>
      <c r="AY770" s="73"/>
      <c r="AZ770" s="73"/>
      <c r="BA770" s="73"/>
      <c r="BB770" s="73"/>
      <c r="BC770" s="73"/>
    </row>
    <row r="771" spans="1:55" x14ac:dyDescent="0.25">
      <c r="A771" s="72"/>
      <c r="B771" s="74" t="s">
        <v>2</v>
      </c>
      <c r="C771" s="83">
        <v>211100.59243231115</v>
      </c>
      <c r="D771" s="83">
        <v>204410.68454128352</v>
      </c>
      <c r="E771" s="83">
        <v>202367.40507180602</v>
      </c>
      <c r="F771" s="83">
        <v>200304.37182898729</v>
      </c>
      <c r="G771" s="83">
        <v>202551.11858297943</v>
      </c>
      <c r="H771" s="83">
        <v>211090.40956305712</v>
      </c>
      <c r="I771" s="83">
        <v>227966.68198996404</v>
      </c>
      <c r="J771" s="83">
        <v>235516.82775294766</v>
      </c>
      <c r="K771" s="83">
        <v>238416.06561416798</v>
      </c>
      <c r="L771" s="83">
        <v>244213.139872</v>
      </c>
      <c r="M771" s="83">
        <v>280042.71000000002</v>
      </c>
      <c r="N771" s="83">
        <v>0</v>
      </c>
      <c r="O771" s="73"/>
      <c r="P771" s="74" t="s">
        <v>2</v>
      </c>
      <c r="Q771" s="83">
        <v>230968.4712453447</v>
      </c>
      <c r="R771" s="83">
        <v>220394.32715688468</v>
      </c>
      <c r="S771" s="83">
        <v>205215.47310616053</v>
      </c>
      <c r="T771" s="83">
        <v>200533.63268746505</v>
      </c>
      <c r="U771" s="83">
        <v>201369.64695720313</v>
      </c>
      <c r="V771" s="83">
        <v>200885.491259909</v>
      </c>
      <c r="W771" s="83">
        <v>201985.57608182952</v>
      </c>
      <c r="X771" s="83">
        <v>227749.89802724586</v>
      </c>
      <c r="Y771" s="83">
        <v>252658.67057415401</v>
      </c>
      <c r="Z771" s="83">
        <v>241541.01527399995</v>
      </c>
      <c r="AA771" s="83">
        <v>241454.32400000002</v>
      </c>
      <c r="AB771" s="83">
        <v>288858</v>
      </c>
      <c r="AC771" s="73"/>
      <c r="AD771" s="74" t="s">
        <v>2</v>
      </c>
      <c r="AE771" s="83">
        <v>1879</v>
      </c>
      <c r="AF771" s="83">
        <v>1784</v>
      </c>
      <c r="AG771" s="83">
        <v>1737</v>
      </c>
      <c r="AH771" s="83">
        <v>1683</v>
      </c>
      <c r="AI771" s="83">
        <v>1635</v>
      </c>
      <c r="AJ771" s="83">
        <v>1625</v>
      </c>
      <c r="AK771" s="83">
        <v>1664</v>
      </c>
      <c r="AL771" s="83">
        <v>1699</v>
      </c>
      <c r="AM771" s="83">
        <v>1725</v>
      </c>
      <c r="AN771" s="83">
        <v>1796</v>
      </c>
      <c r="AO771" s="83">
        <v>1977</v>
      </c>
      <c r="AP771" s="83">
        <v>0</v>
      </c>
      <c r="AQ771" s="73"/>
      <c r="AR771" s="73"/>
      <c r="AS771" s="73"/>
      <c r="AT771" s="73"/>
      <c r="AU771" s="73"/>
      <c r="AV771" s="73"/>
      <c r="AW771" s="73"/>
      <c r="AX771" s="73"/>
      <c r="AY771" s="73"/>
      <c r="AZ771" s="73"/>
      <c r="BA771" s="73"/>
      <c r="BB771" s="73"/>
      <c r="BC771" s="73"/>
    </row>
    <row r="772" spans="1:55" x14ac:dyDescent="0.25">
      <c r="A772" s="72"/>
      <c r="B772" s="74" t="s">
        <v>156</v>
      </c>
      <c r="C772" s="83">
        <v>0</v>
      </c>
      <c r="D772" s="83">
        <v>0</v>
      </c>
      <c r="E772" s="83">
        <v>0</v>
      </c>
      <c r="F772" s="83">
        <v>0</v>
      </c>
      <c r="G772" s="83">
        <v>0</v>
      </c>
      <c r="H772" s="83">
        <v>0</v>
      </c>
      <c r="I772" s="83">
        <v>0</v>
      </c>
      <c r="J772" s="83">
        <v>1819.9884448263956</v>
      </c>
      <c r="K772" s="83">
        <v>12744.312486853998</v>
      </c>
      <c r="L772" s="83">
        <v>22242.735189999999</v>
      </c>
      <c r="M772" s="83">
        <v>29227.058000000001</v>
      </c>
      <c r="N772" s="83">
        <v>0</v>
      </c>
      <c r="O772" s="73"/>
      <c r="P772" s="74" t="s">
        <v>156</v>
      </c>
      <c r="Q772" s="83">
        <v>0</v>
      </c>
      <c r="R772" s="83">
        <v>0</v>
      </c>
      <c r="S772" s="83">
        <v>0</v>
      </c>
      <c r="T772" s="83">
        <v>0</v>
      </c>
      <c r="U772" s="83">
        <v>0</v>
      </c>
      <c r="V772" s="83">
        <v>0</v>
      </c>
      <c r="W772" s="83">
        <v>0</v>
      </c>
      <c r="X772" s="83">
        <v>0</v>
      </c>
      <c r="Y772" s="83">
        <v>7108.6144362219993</v>
      </c>
      <c r="Z772" s="83">
        <v>13907.461463999998</v>
      </c>
      <c r="AA772" s="83">
        <v>22415.504000000001</v>
      </c>
      <c r="AB772" s="83">
        <v>39520</v>
      </c>
      <c r="AC772" s="73"/>
      <c r="AD772" s="74" t="s">
        <v>156</v>
      </c>
      <c r="AE772" s="83">
        <v>0</v>
      </c>
      <c r="AF772" s="83">
        <v>0</v>
      </c>
      <c r="AG772" s="83">
        <v>0</v>
      </c>
      <c r="AH772" s="83">
        <v>0</v>
      </c>
      <c r="AI772" s="83">
        <v>0</v>
      </c>
      <c r="AJ772" s="83">
        <v>0</v>
      </c>
      <c r="AK772" s="83">
        <v>0</v>
      </c>
      <c r="AL772" s="83">
        <v>16</v>
      </c>
      <c r="AM772" s="83">
        <v>80</v>
      </c>
      <c r="AN772" s="83">
        <v>140</v>
      </c>
      <c r="AO772" s="83">
        <v>178</v>
      </c>
      <c r="AP772" s="83">
        <v>0</v>
      </c>
      <c r="AQ772" s="73"/>
      <c r="AR772" s="73"/>
      <c r="AS772" s="73"/>
      <c r="AT772" s="73"/>
      <c r="AU772" s="73"/>
      <c r="AV772" s="73"/>
      <c r="AW772" s="73"/>
      <c r="AX772" s="73"/>
      <c r="AY772" s="73"/>
      <c r="AZ772" s="73"/>
      <c r="BA772" s="73"/>
      <c r="BB772" s="73"/>
      <c r="BC772" s="73"/>
    </row>
    <row r="773" spans="1:55" x14ac:dyDescent="0.25">
      <c r="A773" s="72"/>
      <c r="B773" s="74" t="s">
        <v>3</v>
      </c>
      <c r="C773" s="83">
        <v>272.43872622810505</v>
      </c>
      <c r="D773" s="83">
        <v>5275.6757847973167</v>
      </c>
      <c r="E773" s="83">
        <v>10861.606469478591</v>
      </c>
      <c r="F773" s="83">
        <v>17806.966951253584</v>
      </c>
      <c r="G773" s="83">
        <v>22602.270743165085</v>
      </c>
      <c r="H773" s="83">
        <v>23283.516483526204</v>
      </c>
      <c r="I773" s="83">
        <v>22515.96752124932</v>
      </c>
      <c r="J773" s="83">
        <v>21677.162000987137</v>
      </c>
      <c r="K773" s="83">
        <v>28220.415963012001</v>
      </c>
      <c r="L773" s="83">
        <v>22465.323062000003</v>
      </c>
      <c r="M773" s="83">
        <v>17004.398000000001</v>
      </c>
      <c r="N773" s="83">
        <v>0</v>
      </c>
      <c r="O773" s="73"/>
      <c r="P773" s="74" t="s">
        <v>3</v>
      </c>
      <c r="Q773" s="83">
        <v>0</v>
      </c>
      <c r="R773" s="83">
        <v>22695.883916926839</v>
      </c>
      <c r="S773" s="83">
        <v>10641.550614516496</v>
      </c>
      <c r="T773" s="83">
        <v>21250.44103921709</v>
      </c>
      <c r="U773" s="83">
        <v>20940.200489954434</v>
      </c>
      <c r="V773" s="83">
        <v>20993.572817346892</v>
      </c>
      <c r="W773" s="83">
        <v>20979.945971410481</v>
      </c>
      <c r="X773" s="83">
        <v>23373.723362625569</v>
      </c>
      <c r="Y773" s="83">
        <v>19676.397618435996</v>
      </c>
      <c r="Z773" s="83">
        <v>26745.859061999989</v>
      </c>
      <c r="AA773" s="83">
        <v>22807.296000000002</v>
      </c>
      <c r="AB773" s="83">
        <v>19681</v>
      </c>
      <c r="AC773" s="73"/>
      <c r="AD773" s="74" t="s">
        <v>3</v>
      </c>
      <c r="AE773" s="83">
        <v>2</v>
      </c>
      <c r="AF773" s="83">
        <v>45</v>
      </c>
      <c r="AG773" s="83">
        <v>91</v>
      </c>
      <c r="AH773" s="83">
        <v>127</v>
      </c>
      <c r="AI773" s="83">
        <v>159</v>
      </c>
      <c r="AJ773" s="83">
        <v>165</v>
      </c>
      <c r="AK773" s="83">
        <v>158</v>
      </c>
      <c r="AL773" s="83">
        <v>152</v>
      </c>
      <c r="AM773" s="83">
        <v>166</v>
      </c>
      <c r="AN773" s="83">
        <v>165</v>
      </c>
      <c r="AO773" s="83">
        <v>124</v>
      </c>
      <c r="AP773" s="83">
        <v>0</v>
      </c>
      <c r="AQ773" s="73"/>
      <c r="AR773" s="73"/>
      <c r="AS773" s="73"/>
      <c r="AT773" s="73"/>
      <c r="AU773" s="73"/>
      <c r="AV773" s="73"/>
      <c r="AW773" s="73"/>
      <c r="AX773" s="73"/>
      <c r="AY773" s="73"/>
      <c r="AZ773" s="73"/>
      <c r="BA773" s="73"/>
      <c r="BB773" s="73"/>
      <c r="BC773" s="73"/>
    </row>
    <row r="774" spans="1:55" x14ac:dyDescent="0.25">
      <c r="A774" s="72"/>
      <c r="B774" s="74" t="s">
        <v>4</v>
      </c>
      <c r="C774" s="83">
        <v>0</v>
      </c>
      <c r="D774" s="83">
        <v>1428.5434582316636</v>
      </c>
      <c r="E774" s="83">
        <v>14201.270520532185</v>
      </c>
      <c r="F774" s="83">
        <v>23336.474787638657</v>
      </c>
      <c r="G774" s="83">
        <v>29479.071691601486</v>
      </c>
      <c r="H774" s="83">
        <v>36348.39337448118</v>
      </c>
      <c r="I774" s="83">
        <v>46722.084703784756</v>
      </c>
      <c r="J774" s="83">
        <v>46837.211876660549</v>
      </c>
      <c r="K774" s="83">
        <v>35259.521985531988</v>
      </c>
      <c r="L774" s="83">
        <v>45444.310443999995</v>
      </c>
      <c r="M774" s="83">
        <v>43573.314000000013</v>
      </c>
      <c r="N774" s="83">
        <v>0</v>
      </c>
      <c r="O774" s="73"/>
      <c r="P774" s="74" t="s">
        <v>4</v>
      </c>
      <c r="Q774" s="83">
        <v>0</v>
      </c>
      <c r="R774" s="83">
        <v>0</v>
      </c>
      <c r="S774" s="83">
        <v>0</v>
      </c>
      <c r="T774" s="83">
        <v>13459.172806865183</v>
      </c>
      <c r="U774" s="83">
        <v>25124.23559938337</v>
      </c>
      <c r="V774" s="83">
        <v>28276.321601829208</v>
      </c>
      <c r="W774" s="83">
        <v>28265.586373057853</v>
      </c>
      <c r="X774" s="83">
        <v>47906.539242825485</v>
      </c>
      <c r="Y774" s="83">
        <v>52649.865108879996</v>
      </c>
      <c r="Z774" s="83">
        <v>47581.368042000002</v>
      </c>
      <c r="AA774" s="83">
        <v>49211.576000000008</v>
      </c>
      <c r="AB774" s="83">
        <v>35751</v>
      </c>
      <c r="AC774" s="73"/>
      <c r="AD774" s="74" t="s">
        <v>4</v>
      </c>
      <c r="AE774" s="83">
        <v>0</v>
      </c>
      <c r="AF774" s="83">
        <v>11</v>
      </c>
      <c r="AG774" s="83">
        <v>93</v>
      </c>
      <c r="AH774" s="83">
        <v>172</v>
      </c>
      <c r="AI774" s="83">
        <v>215</v>
      </c>
      <c r="AJ774" s="83">
        <v>261</v>
      </c>
      <c r="AK774" s="83">
        <v>336</v>
      </c>
      <c r="AL774" s="83">
        <v>335</v>
      </c>
      <c r="AM774" s="83">
        <v>290</v>
      </c>
      <c r="AN774" s="83">
        <v>344</v>
      </c>
      <c r="AO774" s="83">
        <v>328</v>
      </c>
      <c r="AP774" s="83">
        <v>0</v>
      </c>
      <c r="AQ774" s="73"/>
      <c r="AR774" s="73"/>
      <c r="AS774" s="73"/>
      <c r="AT774" s="73"/>
      <c r="AU774" s="73"/>
      <c r="AV774" s="73"/>
      <c r="AW774" s="73"/>
      <c r="AX774" s="73"/>
      <c r="AY774" s="73"/>
      <c r="AZ774" s="73"/>
      <c r="BA774" s="73"/>
      <c r="BB774" s="73"/>
      <c r="BC774" s="73"/>
    </row>
    <row r="775" spans="1:55" x14ac:dyDescent="0.25">
      <c r="A775" s="72"/>
      <c r="B775" s="74" t="s">
        <v>6</v>
      </c>
      <c r="C775" s="83">
        <v>904.79191117556275</v>
      </c>
      <c r="D775" s="83">
        <v>926.85627398011184</v>
      </c>
      <c r="E775" s="83">
        <v>1296.8446541045982</v>
      </c>
      <c r="F775" s="83">
        <v>2386.23343797806</v>
      </c>
      <c r="G775" s="83">
        <v>2476.0252815370545</v>
      </c>
      <c r="H775" s="83">
        <v>1323.8718651018853</v>
      </c>
      <c r="I775" s="83">
        <v>1302.3139387125477</v>
      </c>
      <c r="J775" s="83">
        <v>1966.9788802593541</v>
      </c>
      <c r="K775" s="83">
        <v>2550.2967979710002</v>
      </c>
      <c r="L775" s="83">
        <v>3914.5501720000002</v>
      </c>
      <c r="M775" s="83">
        <v>5025.5660000000007</v>
      </c>
      <c r="N775" s="83">
        <v>0</v>
      </c>
      <c r="O775" s="73"/>
      <c r="P775" s="74" t="s">
        <v>6</v>
      </c>
      <c r="Q775" s="83">
        <v>1017.4216096621474</v>
      </c>
      <c r="R775" s="83">
        <v>955.24201872251217</v>
      </c>
      <c r="S775" s="83">
        <v>803.30124045897242</v>
      </c>
      <c r="T775" s="83">
        <v>1756.0661568218818</v>
      </c>
      <c r="U775" s="83">
        <v>6364.3980000688425</v>
      </c>
      <c r="V775" s="83">
        <v>4814.0795094614014</v>
      </c>
      <c r="W775" s="83">
        <v>4812.5016400712157</v>
      </c>
      <c r="X775" s="83">
        <v>2269.9362662662134</v>
      </c>
      <c r="Y775" s="83">
        <v>1489.4660078999998</v>
      </c>
      <c r="Z775" s="83">
        <v>3232.8748139999993</v>
      </c>
      <c r="AA775" s="83">
        <v>13078.142</v>
      </c>
      <c r="AB775" s="83">
        <v>8339</v>
      </c>
      <c r="AC775" s="73"/>
      <c r="AD775" s="74" t="s">
        <v>6</v>
      </c>
      <c r="AE775" s="83">
        <v>0</v>
      </c>
      <c r="AF775" s="83">
        <v>0</v>
      </c>
      <c r="AG775" s="83">
        <v>1</v>
      </c>
      <c r="AH775" s="83">
        <v>31</v>
      </c>
      <c r="AI775" s="83">
        <v>30</v>
      </c>
      <c r="AJ775" s="83">
        <v>21</v>
      </c>
      <c r="AK775" s="83">
        <v>23</v>
      </c>
      <c r="AL775" s="83">
        <v>27</v>
      </c>
      <c r="AM775" s="83">
        <v>34</v>
      </c>
      <c r="AN775" s="83">
        <v>58</v>
      </c>
      <c r="AO775" s="83">
        <v>72</v>
      </c>
      <c r="AP775" s="83">
        <v>0</v>
      </c>
      <c r="AQ775" s="73"/>
      <c r="AR775" s="73"/>
      <c r="AS775" s="73"/>
      <c r="AT775" s="73"/>
      <c r="AU775" s="73"/>
      <c r="AV775" s="73"/>
      <c r="AW775" s="73"/>
      <c r="AX775" s="73"/>
      <c r="AY775" s="73"/>
      <c r="AZ775" s="73"/>
      <c r="BA775" s="73"/>
      <c r="BB775" s="73"/>
      <c r="BC775" s="73"/>
    </row>
    <row r="776" spans="1:55" x14ac:dyDescent="0.25">
      <c r="A776" s="72"/>
      <c r="B776" s="74" t="s">
        <v>7</v>
      </c>
      <c r="C776" s="83">
        <v>60549.100185840718</v>
      </c>
      <c r="D776" s="83">
        <v>57918.273572393431</v>
      </c>
      <c r="E776" s="83">
        <v>66669.13446572829</v>
      </c>
      <c r="F776" s="83">
        <v>65683.476017607638</v>
      </c>
      <c r="G776" s="83">
        <v>72537.292690068352</v>
      </c>
      <c r="H776" s="83">
        <v>75460.114900238666</v>
      </c>
      <c r="I776" s="83">
        <v>75882.368756423457</v>
      </c>
      <c r="J776" s="83">
        <v>94509.239661428874</v>
      </c>
      <c r="K776" s="83">
        <v>108905.34126503198</v>
      </c>
      <c r="L776" s="83">
        <v>98857.908786</v>
      </c>
      <c r="M776" s="83">
        <v>90491.448000000004</v>
      </c>
      <c r="N776" s="83">
        <v>0</v>
      </c>
      <c r="O776" s="73"/>
      <c r="P776" s="74" t="s">
        <v>7</v>
      </c>
      <c r="Q776" s="83">
        <v>85712.827421713402</v>
      </c>
      <c r="R776" s="83">
        <v>80566.889053510124</v>
      </c>
      <c r="S776" s="83">
        <v>57653.051740049596</v>
      </c>
      <c r="T776" s="83">
        <v>66179.567707706417</v>
      </c>
      <c r="U776" s="83">
        <v>66207.172680338583</v>
      </c>
      <c r="V776" s="83">
        <v>64447.035906492572</v>
      </c>
      <c r="W776" s="83">
        <v>64730.376657009198</v>
      </c>
      <c r="X776" s="83">
        <v>75988.444796876181</v>
      </c>
      <c r="Y776" s="83">
        <v>83446.505611481989</v>
      </c>
      <c r="Z776" s="83">
        <v>104167.913694</v>
      </c>
      <c r="AA776" s="83">
        <v>100419.62400000001</v>
      </c>
      <c r="AB776" s="83">
        <v>87979</v>
      </c>
      <c r="AC776" s="73"/>
      <c r="AD776" s="74" t="s">
        <v>7</v>
      </c>
      <c r="AE776" s="83">
        <v>513</v>
      </c>
      <c r="AF776" s="83">
        <v>500</v>
      </c>
      <c r="AG776" s="83">
        <v>543</v>
      </c>
      <c r="AH776" s="83">
        <v>532</v>
      </c>
      <c r="AI776" s="83">
        <v>590</v>
      </c>
      <c r="AJ776" s="83">
        <v>601</v>
      </c>
      <c r="AK776" s="83">
        <v>607</v>
      </c>
      <c r="AL776" s="83">
        <v>820</v>
      </c>
      <c r="AM776" s="83">
        <v>842</v>
      </c>
      <c r="AN776" s="83">
        <v>857</v>
      </c>
      <c r="AO776" s="83">
        <v>804</v>
      </c>
      <c r="AP776" s="83">
        <v>0</v>
      </c>
      <c r="AQ776" s="73"/>
      <c r="AR776" s="73"/>
      <c r="AS776" s="73"/>
      <c r="AT776" s="73"/>
      <c r="AU776" s="73"/>
      <c r="AV776" s="73"/>
      <c r="AW776" s="73"/>
      <c r="AX776" s="73"/>
      <c r="AY776" s="73"/>
      <c r="AZ776" s="73"/>
      <c r="BA776" s="73"/>
      <c r="BB776" s="73"/>
      <c r="BC776" s="73"/>
    </row>
    <row r="777" spans="1:55" x14ac:dyDescent="0.25">
      <c r="A777" s="72"/>
      <c r="B777" s="79" t="s">
        <v>8</v>
      </c>
      <c r="C777" s="84">
        <v>23280.808965395889</v>
      </c>
      <c r="D777" s="84">
        <v>24244.017751921056</v>
      </c>
      <c r="E777" s="84">
        <v>22808.947592822973</v>
      </c>
      <c r="F777" s="84">
        <v>26237.464870423999</v>
      </c>
      <c r="G777" s="84">
        <v>30273.885230477379</v>
      </c>
      <c r="H777" s="84">
        <v>37472.085580753635</v>
      </c>
      <c r="I777" s="84">
        <v>46958.307758866416</v>
      </c>
      <c r="J777" s="84">
        <v>44615.524379276896</v>
      </c>
      <c r="K777" s="84">
        <v>57813.347269599988</v>
      </c>
      <c r="L777" s="84">
        <v>65126.214971999994</v>
      </c>
      <c r="M777" s="84">
        <v>74494.664000000004</v>
      </c>
      <c r="N777" s="83">
        <v>0</v>
      </c>
      <c r="O777" s="73"/>
      <c r="P777" s="79" t="s">
        <v>8</v>
      </c>
      <c r="Q777" s="84">
        <v>22417.064322113212</v>
      </c>
      <c r="R777" s="84">
        <v>23702.34369246717</v>
      </c>
      <c r="S777" s="84">
        <v>24288.847559904891</v>
      </c>
      <c r="T777" s="84">
        <v>31687.151517862625</v>
      </c>
      <c r="U777" s="84">
        <v>28606.455360220589</v>
      </c>
      <c r="V777" s="84">
        <v>30526.438644047383</v>
      </c>
      <c r="W777" s="84">
        <v>33349.92746785155</v>
      </c>
      <c r="X777" s="84">
        <v>45389.748810183322</v>
      </c>
      <c r="Y777" s="84">
        <v>56272.02577846199</v>
      </c>
      <c r="Z777" s="84">
        <v>62155.522987999997</v>
      </c>
      <c r="AA777" s="84">
        <v>76471.338000000003</v>
      </c>
      <c r="AB777" s="84">
        <v>72841</v>
      </c>
      <c r="AC777" s="73"/>
      <c r="AD777" s="79" t="s">
        <v>8</v>
      </c>
      <c r="AE777" s="84">
        <v>280</v>
      </c>
      <c r="AF777" s="84">
        <v>286</v>
      </c>
      <c r="AG777" s="84">
        <v>283</v>
      </c>
      <c r="AH777" s="84">
        <v>312</v>
      </c>
      <c r="AI777" s="84">
        <v>352</v>
      </c>
      <c r="AJ777" s="84">
        <v>406</v>
      </c>
      <c r="AK777" s="84">
        <v>455</v>
      </c>
      <c r="AL777" s="84">
        <v>463</v>
      </c>
      <c r="AM777" s="84">
        <v>524</v>
      </c>
      <c r="AN777" s="84">
        <v>588</v>
      </c>
      <c r="AO777" s="84">
        <v>672</v>
      </c>
      <c r="AP777" s="84">
        <v>0</v>
      </c>
      <c r="AQ777" s="73"/>
      <c r="AR777" s="73"/>
      <c r="AS777" s="73"/>
      <c r="AT777" s="73"/>
      <c r="AU777" s="73"/>
      <c r="AV777" s="73"/>
      <c r="AW777" s="73"/>
      <c r="AX777" s="73"/>
      <c r="AY777" s="73"/>
      <c r="AZ777" s="73"/>
      <c r="BA777" s="73"/>
      <c r="BB777" s="73"/>
      <c r="BC777" s="73"/>
    </row>
    <row r="778" spans="1:55" x14ac:dyDescent="0.25">
      <c r="A778" s="72"/>
      <c r="B778" s="79" t="s">
        <v>5</v>
      </c>
      <c r="C778" s="84">
        <v>22174.284749819904</v>
      </c>
      <c r="D778" s="84">
        <v>32954.615483111782</v>
      </c>
      <c r="E778" s="84">
        <v>42667.467099287474</v>
      </c>
      <c r="F778" s="84">
        <v>61529.173236499955</v>
      </c>
      <c r="G778" s="84">
        <v>57803.999914673012</v>
      </c>
      <c r="H778" s="84">
        <v>43804.751354799853</v>
      </c>
      <c r="I778" s="84">
        <v>39979.094166327894</v>
      </c>
      <c r="J778" s="84">
        <v>32997.669658110135</v>
      </c>
      <c r="K778" s="84">
        <v>38057.511464076022</v>
      </c>
      <c r="L778" s="84">
        <v>65425.852491999991</v>
      </c>
      <c r="M778" s="82">
        <v>36698.198000000004</v>
      </c>
      <c r="N778" s="82">
        <v>0</v>
      </c>
      <c r="O778" s="73"/>
      <c r="P778" s="79" t="s">
        <v>5</v>
      </c>
      <c r="Q778" s="84">
        <v>34989.667275951804</v>
      </c>
      <c r="R778" s="84">
        <v>26678.897569411565</v>
      </c>
      <c r="S778" s="84">
        <v>45749.22276723008</v>
      </c>
      <c r="T778" s="84">
        <v>42280.503577824136</v>
      </c>
      <c r="U778" s="84">
        <v>48224.656243386722</v>
      </c>
      <c r="V778" s="84">
        <v>46727.851130375719</v>
      </c>
      <c r="W778" s="84">
        <v>37371.37915313938</v>
      </c>
      <c r="X778" s="84">
        <v>41563.509231355951</v>
      </c>
      <c r="Y778" s="84">
        <v>37984.693125911988</v>
      </c>
      <c r="Z778" s="84">
        <v>59822.630868</v>
      </c>
      <c r="AA778" s="84">
        <v>34707.978000000003</v>
      </c>
      <c r="AB778" s="84">
        <v>42820</v>
      </c>
      <c r="AC778" s="73"/>
      <c r="AD778" s="79" t="s">
        <v>5</v>
      </c>
      <c r="AE778" s="84">
        <v>5699</v>
      </c>
      <c r="AF778" s="84">
        <v>5520</v>
      </c>
      <c r="AG778" s="84">
        <v>5520</v>
      </c>
      <c r="AH778" s="84">
        <v>5421</v>
      </c>
      <c r="AI778" s="84">
        <v>5350</v>
      </c>
      <c r="AJ778" s="84">
        <v>5269</v>
      </c>
      <c r="AK778" s="84">
        <v>5270</v>
      </c>
      <c r="AL778" s="84">
        <v>5831</v>
      </c>
      <c r="AM778" s="84">
        <v>5811</v>
      </c>
      <c r="AN778" s="84">
        <v>5747</v>
      </c>
      <c r="AO778" s="84">
        <v>5974</v>
      </c>
      <c r="AP778" s="84">
        <v>0</v>
      </c>
      <c r="AQ778" s="73"/>
      <c r="AR778" s="73"/>
      <c r="AS778" s="73"/>
      <c r="AT778" s="73"/>
      <c r="AU778" s="73"/>
      <c r="AV778" s="73"/>
      <c r="AW778" s="73"/>
      <c r="AX778" s="73"/>
      <c r="AY778" s="73"/>
      <c r="AZ778" s="73"/>
      <c r="BA778" s="73"/>
      <c r="BB778" s="73"/>
      <c r="BC778" s="73"/>
    </row>
    <row r="779" spans="1:55" x14ac:dyDescent="0.25">
      <c r="A779" s="72"/>
      <c r="B779" s="74" t="s">
        <v>157</v>
      </c>
      <c r="C779" s="83">
        <v>44219.671066927403</v>
      </c>
      <c r="D779" s="83">
        <v>42233.051525431998</v>
      </c>
      <c r="E779" s="83">
        <v>36137.60171282931</v>
      </c>
      <c r="F779" s="83">
        <v>39455.673712161384</v>
      </c>
      <c r="G779" s="83">
        <v>44288.105868330254</v>
      </c>
      <c r="H779" s="83">
        <v>42777.864008228506</v>
      </c>
      <c r="I779" s="83">
        <v>41180.104316655939</v>
      </c>
      <c r="J779" s="83">
        <v>43049.122487182176</v>
      </c>
      <c r="K779" s="83">
        <v>41758.007012591996</v>
      </c>
      <c r="L779" s="83">
        <v>47526.791207999995</v>
      </c>
      <c r="M779" s="83">
        <v>37304.642</v>
      </c>
      <c r="N779" s="83">
        <v>0</v>
      </c>
      <c r="O779" s="73"/>
      <c r="P779" s="74" t="s">
        <v>157</v>
      </c>
      <c r="Q779" s="83">
        <v>45554.958714540568</v>
      </c>
      <c r="R779" s="83">
        <v>43744.900973668518</v>
      </c>
      <c r="S779" s="83">
        <v>44462.723659404124</v>
      </c>
      <c r="T779" s="83">
        <v>41538.226536553702</v>
      </c>
      <c r="U779" s="83">
        <v>48652.365463047099</v>
      </c>
      <c r="V779" s="83">
        <v>47680.317924143797</v>
      </c>
      <c r="W779" s="83">
        <v>45511.241454358431</v>
      </c>
      <c r="X779" s="83">
        <v>44943.167181921359</v>
      </c>
      <c r="Y779" s="83">
        <v>40467.136472411992</v>
      </c>
      <c r="Z779" s="83">
        <v>38944.316527999996</v>
      </c>
      <c r="AA779" s="83">
        <v>47996.603999999999</v>
      </c>
      <c r="AB779" s="83">
        <v>38039</v>
      </c>
      <c r="AC779" s="73"/>
      <c r="AD779" s="74" t="s">
        <v>117</v>
      </c>
      <c r="AE779" s="83">
        <v>30585.201000000001</v>
      </c>
      <c r="AF779" s="83">
        <v>30699.602999999999</v>
      </c>
      <c r="AG779" s="83">
        <v>30867.21</v>
      </c>
      <c r="AH779" s="83">
        <v>31324.92</v>
      </c>
      <c r="AI779" s="83">
        <v>31453.995999999999</v>
      </c>
      <c r="AJ779" s="83">
        <v>31774.287999999997</v>
      </c>
      <c r="AK779" s="83">
        <v>31881.493999999999</v>
      </c>
      <c r="AL779" s="83">
        <v>31825.893000000004</v>
      </c>
      <c r="AM779" s="83">
        <v>32434.083000000002</v>
      </c>
      <c r="AN779" s="83">
        <v>33476.442999999999</v>
      </c>
      <c r="AO779" s="83">
        <v>35144.088000000003</v>
      </c>
      <c r="AP779" s="83">
        <v>0</v>
      </c>
      <c r="AQ779" s="73"/>
      <c r="AR779" s="73"/>
      <c r="AS779" s="73"/>
      <c r="AT779" s="73"/>
      <c r="AU779" s="73"/>
      <c r="AV779" s="73"/>
      <c r="AW779" s="73"/>
      <c r="AX779" s="73"/>
      <c r="AY779" s="73"/>
      <c r="AZ779" s="73"/>
      <c r="BA779" s="73"/>
      <c r="BB779" s="73"/>
      <c r="BC779" s="73"/>
    </row>
    <row r="780" spans="1:55" x14ac:dyDescent="0.25">
      <c r="A780" s="72"/>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row>
    <row r="781" spans="1:55" x14ac:dyDescent="0.25">
      <c r="A781" s="72"/>
      <c r="B781" s="75" t="s">
        <v>113</v>
      </c>
      <c r="C781" s="75"/>
      <c r="D781" s="75"/>
      <c r="E781" s="75"/>
      <c r="F781" s="75"/>
      <c r="G781" s="75"/>
      <c r="H781" s="75"/>
      <c r="I781" s="75"/>
      <c r="J781" s="75"/>
      <c r="K781" s="75"/>
      <c r="L781" s="75"/>
      <c r="M781" s="75"/>
      <c r="N781" s="75"/>
      <c r="O781" s="73"/>
      <c r="P781" s="75" t="s">
        <v>114</v>
      </c>
      <c r="Q781" s="75"/>
      <c r="R781" s="75"/>
      <c r="S781" s="75"/>
      <c r="T781" s="75"/>
      <c r="U781" s="75"/>
      <c r="V781" s="75"/>
      <c r="W781" s="75"/>
      <c r="X781" s="75"/>
      <c r="Y781" s="75"/>
      <c r="Z781" s="75"/>
      <c r="AA781" s="75"/>
      <c r="AB781" s="75"/>
      <c r="AC781" s="73"/>
      <c r="AD781" s="75" t="s">
        <v>145</v>
      </c>
      <c r="AE781" s="75"/>
      <c r="AF781" s="75"/>
      <c r="AG781" s="75"/>
      <c r="AH781" s="75"/>
      <c r="AI781" s="75"/>
      <c r="AJ781" s="75"/>
      <c r="AK781" s="75"/>
      <c r="AL781" s="75"/>
      <c r="AM781" s="75"/>
      <c r="AN781" s="75"/>
      <c r="AO781" s="75"/>
      <c r="AP781" s="75"/>
      <c r="AQ781" s="73"/>
      <c r="AR781" s="73"/>
      <c r="AS781" s="73"/>
      <c r="AT781" s="73"/>
      <c r="AU781" s="73"/>
      <c r="AV781" s="73"/>
      <c r="AW781" s="73"/>
      <c r="AX781" s="73"/>
      <c r="AY781" s="73"/>
      <c r="AZ781" s="73"/>
      <c r="BA781" s="73"/>
      <c r="BB781" s="73"/>
      <c r="BC781" s="73"/>
    </row>
    <row r="782" spans="1:55" x14ac:dyDescent="0.25">
      <c r="A782" s="72"/>
      <c r="B782" s="77" t="s">
        <v>53</v>
      </c>
      <c r="C782" s="77">
        <v>2013</v>
      </c>
      <c r="D782" s="77">
        <v>2014</v>
      </c>
      <c r="E782" s="77">
        <v>2015</v>
      </c>
      <c r="F782" s="77">
        <v>2016</v>
      </c>
      <c r="G782" s="77">
        <v>2017</v>
      </c>
      <c r="H782" s="77">
        <v>2018</v>
      </c>
      <c r="I782" s="77">
        <v>2019</v>
      </c>
      <c r="J782" s="77">
        <v>2020</v>
      </c>
      <c r="K782" s="77">
        <v>2021</v>
      </c>
      <c r="L782" s="77">
        <v>2022</v>
      </c>
      <c r="M782" s="77">
        <v>2023</v>
      </c>
      <c r="N782" s="77">
        <v>2024</v>
      </c>
      <c r="O782" s="73"/>
      <c r="P782" s="77" t="s">
        <v>53</v>
      </c>
      <c r="Q782" s="77">
        <v>2013</v>
      </c>
      <c r="R782" s="77">
        <v>2014</v>
      </c>
      <c r="S782" s="77">
        <v>2015</v>
      </c>
      <c r="T782" s="77">
        <v>2016</v>
      </c>
      <c r="U782" s="77">
        <v>2017</v>
      </c>
      <c r="V782" s="77">
        <v>2018</v>
      </c>
      <c r="W782" s="77">
        <v>2019</v>
      </c>
      <c r="X782" s="77">
        <v>2020</v>
      </c>
      <c r="Y782" s="77">
        <v>2021</v>
      </c>
      <c r="Z782" s="77">
        <v>2022</v>
      </c>
      <c r="AA782" s="77">
        <v>2023</v>
      </c>
      <c r="AB782" s="77">
        <v>2024</v>
      </c>
      <c r="AC782" s="73"/>
      <c r="AD782" s="77" t="s">
        <v>53</v>
      </c>
      <c r="AE782" s="77">
        <v>2013</v>
      </c>
      <c r="AF782" s="77">
        <v>2014</v>
      </c>
      <c r="AG782" s="77">
        <v>2015</v>
      </c>
      <c r="AH782" s="77">
        <v>2016</v>
      </c>
      <c r="AI782" s="77">
        <v>2017</v>
      </c>
      <c r="AJ782" s="77">
        <v>2018</v>
      </c>
      <c r="AK782" s="77">
        <v>2019</v>
      </c>
      <c r="AL782" s="77">
        <v>2020</v>
      </c>
      <c r="AM782" s="77">
        <v>2021</v>
      </c>
      <c r="AN782" s="77">
        <v>2022</v>
      </c>
      <c r="AO782" s="77">
        <v>2023</v>
      </c>
      <c r="AP782" s="77">
        <v>2024</v>
      </c>
      <c r="AQ782" s="73"/>
      <c r="AR782" s="73"/>
      <c r="AS782" s="73"/>
      <c r="AT782" s="73"/>
      <c r="AU782" s="73"/>
      <c r="AV782" s="73"/>
      <c r="AW782" s="73"/>
      <c r="AX782" s="73"/>
      <c r="AY782" s="73"/>
      <c r="AZ782" s="73"/>
      <c r="BA782" s="73"/>
      <c r="BB782" s="73"/>
      <c r="BC782" s="73"/>
    </row>
    <row r="783" spans="1:55" x14ac:dyDescent="0.25">
      <c r="A783" s="72"/>
      <c r="B783" s="79" t="s">
        <v>9</v>
      </c>
      <c r="C783" s="80">
        <v>183261.03384861603</v>
      </c>
      <c r="D783" s="80">
        <v>190717.03102870524</v>
      </c>
      <c r="E783" s="80">
        <v>197178.80933229596</v>
      </c>
      <c r="F783" s="80">
        <v>200804.90469801996</v>
      </c>
      <c r="G783" s="80">
        <v>188512.45573552052</v>
      </c>
      <c r="H783" s="80">
        <v>197390.05092043048</v>
      </c>
      <c r="I783" s="80">
        <v>197328.57461354486</v>
      </c>
      <c r="J783" s="80">
        <v>199368.40128036615</v>
      </c>
      <c r="K783" s="80">
        <v>246455.87213236594</v>
      </c>
      <c r="L783" s="80">
        <v>220214.31478800002</v>
      </c>
      <c r="M783" s="80">
        <v>222052.28400000004</v>
      </c>
      <c r="N783" s="80">
        <v>0</v>
      </c>
      <c r="O783" s="73"/>
      <c r="P783" s="79" t="s">
        <v>9</v>
      </c>
      <c r="Q783" s="80">
        <v>186511.0263705012</v>
      </c>
      <c r="R783" s="80">
        <v>180759.18835678973</v>
      </c>
      <c r="S783" s="80">
        <v>180021.1468222565</v>
      </c>
      <c r="T783" s="80">
        <v>202003.66291457362</v>
      </c>
      <c r="U783" s="80">
        <v>201917.74142128462</v>
      </c>
      <c r="V783" s="80">
        <v>206022.83504560962</v>
      </c>
      <c r="W783" s="80">
        <v>184757.07175477012</v>
      </c>
      <c r="X783" s="80">
        <v>198972.31254977203</v>
      </c>
      <c r="Y783" s="80">
        <v>242671.52516414592</v>
      </c>
      <c r="Z783" s="80">
        <v>240727.71343399998</v>
      </c>
      <c r="AA783" s="80">
        <v>218281.28599999999</v>
      </c>
      <c r="AB783" s="80">
        <v>217005</v>
      </c>
      <c r="AC783" s="73"/>
      <c r="AD783" s="79" t="s">
        <v>9</v>
      </c>
      <c r="AE783" s="80">
        <v>1434</v>
      </c>
      <c r="AF783" s="80">
        <v>1433</v>
      </c>
      <c r="AG783" s="80">
        <v>1476</v>
      </c>
      <c r="AH783" s="80">
        <v>1458</v>
      </c>
      <c r="AI783" s="80">
        <v>1418</v>
      </c>
      <c r="AJ783" s="80">
        <v>1397</v>
      </c>
      <c r="AK783" s="80">
        <v>1354</v>
      </c>
      <c r="AL783" s="80">
        <v>1509</v>
      </c>
      <c r="AM783" s="80">
        <v>1437</v>
      </c>
      <c r="AN783" s="80">
        <v>1384</v>
      </c>
      <c r="AO783" s="80">
        <v>1402</v>
      </c>
      <c r="AP783" s="80">
        <v>0</v>
      </c>
      <c r="AQ783" s="73"/>
      <c r="AR783" s="73"/>
      <c r="AS783" s="73"/>
      <c r="AT783" s="73"/>
      <c r="AU783" s="73"/>
      <c r="AV783" s="73"/>
      <c r="AW783" s="73"/>
      <c r="AX783" s="73"/>
      <c r="AY783" s="73"/>
      <c r="AZ783" s="73"/>
      <c r="BA783" s="73"/>
      <c r="BB783" s="73"/>
      <c r="BC783" s="73"/>
    </row>
    <row r="784" spans="1:55" x14ac:dyDescent="0.25">
      <c r="A784" s="72"/>
      <c r="B784" s="74" t="s">
        <v>10</v>
      </c>
      <c r="C784" s="83">
        <v>110794.08468947212</v>
      </c>
      <c r="D784" s="83">
        <v>115301.10560754813</v>
      </c>
      <c r="E784" s="83">
        <v>124009.02043430804</v>
      </c>
      <c r="F784" s="83">
        <v>134599.53013975188</v>
      </c>
      <c r="G784" s="83">
        <v>131109.19026460528</v>
      </c>
      <c r="H784" s="83">
        <v>124718.26482592548</v>
      </c>
      <c r="I784" s="83">
        <v>121952.26744559743</v>
      </c>
      <c r="J784" s="83">
        <v>120886.72940309279</v>
      </c>
      <c r="K784" s="83">
        <v>165914.37689036597</v>
      </c>
      <c r="L784" s="83">
        <v>141890.13719400004</v>
      </c>
      <c r="M784" s="83">
        <v>144298.24400000004</v>
      </c>
      <c r="N784" s="83">
        <v>0</v>
      </c>
      <c r="O784" s="73"/>
      <c r="P784" s="74" t="s">
        <v>10</v>
      </c>
      <c r="Q784" s="83">
        <v>107123.8582481226</v>
      </c>
      <c r="R784" s="83">
        <v>106822.59219369691</v>
      </c>
      <c r="S784" s="83">
        <v>111372.36164803346</v>
      </c>
      <c r="T784" s="83">
        <v>116507.48751368954</v>
      </c>
      <c r="U784" s="83">
        <v>135996.27755732893</v>
      </c>
      <c r="V784" s="83">
        <v>133876.99295161897</v>
      </c>
      <c r="W784" s="83">
        <v>125265.67882662914</v>
      </c>
      <c r="X784" s="83">
        <v>133785.98166062936</v>
      </c>
      <c r="Y784" s="83">
        <v>167968.73667311395</v>
      </c>
      <c r="Z784" s="83">
        <v>158921.31980399997</v>
      </c>
      <c r="AA784" s="83">
        <v>135756.97</v>
      </c>
      <c r="AB784" s="83">
        <v>135134</v>
      </c>
      <c r="AC784" s="73"/>
      <c r="AD784" s="74" t="s">
        <v>10</v>
      </c>
      <c r="AE784" s="83">
        <v>1434</v>
      </c>
      <c r="AF784" s="83">
        <v>1433</v>
      </c>
      <c r="AG784" s="83">
        <v>1476</v>
      </c>
      <c r="AH784" s="83">
        <v>1458</v>
      </c>
      <c r="AI784" s="83">
        <v>1418</v>
      </c>
      <c r="AJ784" s="83">
        <v>1397</v>
      </c>
      <c r="AK784" s="83">
        <v>1354</v>
      </c>
      <c r="AL784" s="83">
        <v>1509</v>
      </c>
      <c r="AM784" s="83">
        <v>1437</v>
      </c>
      <c r="AN784" s="83">
        <v>1384</v>
      </c>
      <c r="AO784" s="83">
        <v>1402</v>
      </c>
      <c r="AP784" s="83">
        <v>0</v>
      </c>
      <c r="AQ784" s="73"/>
      <c r="AR784" s="73"/>
      <c r="AS784" s="73"/>
      <c r="AT784" s="73"/>
      <c r="AU784" s="73"/>
      <c r="AV784" s="73"/>
      <c r="AW784" s="73"/>
      <c r="AX784" s="73"/>
      <c r="AY784" s="73"/>
      <c r="AZ784" s="73"/>
      <c r="BA784" s="73"/>
      <c r="BB784" s="73"/>
      <c r="BC784" s="73"/>
    </row>
    <row r="785" spans="1:55" x14ac:dyDescent="0.25">
      <c r="A785" s="72"/>
      <c r="B785" s="79" t="s">
        <v>11</v>
      </c>
      <c r="C785" s="84">
        <v>72466.949159143915</v>
      </c>
      <c r="D785" s="84">
        <v>75415.925421157124</v>
      </c>
      <c r="E785" s="84">
        <v>73169.788897987935</v>
      </c>
      <c r="F785" s="84">
        <v>66205.374558268071</v>
      </c>
      <c r="G785" s="84">
        <v>57403.265470915241</v>
      </c>
      <c r="H785" s="84">
        <v>72671.786094505005</v>
      </c>
      <c r="I785" s="84">
        <v>75376.307167947438</v>
      </c>
      <c r="J785" s="84">
        <v>78481.671877273358</v>
      </c>
      <c r="K785" s="84">
        <v>80541.49524199999</v>
      </c>
      <c r="L785" s="84">
        <v>78324.177593999979</v>
      </c>
      <c r="M785" s="84">
        <v>77754.039999999994</v>
      </c>
      <c r="N785" s="84">
        <v>0</v>
      </c>
      <c r="O785" s="73"/>
      <c r="P785" s="79" t="s">
        <v>11</v>
      </c>
      <c r="Q785" s="84">
        <v>79387.168122378585</v>
      </c>
      <c r="R785" s="84">
        <v>73936.596163092821</v>
      </c>
      <c r="S785" s="84">
        <v>68648.785174223056</v>
      </c>
      <c r="T785" s="84">
        <v>85496.175400884065</v>
      </c>
      <c r="U785" s="84">
        <v>65921.46386395568</v>
      </c>
      <c r="V785" s="84">
        <v>72145.84209399065</v>
      </c>
      <c r="W785" s="84">
        <v>59491.392928140995</v>
      </c>
      <c r="X785" s="84">
        <v>65186.330889142686</v>
      </c>
      <c r="Y785" s="84">
        <v>74702.788491031984</v>
      </c>
      <c r="Z785" s="84">
        <v>81806.393629999991</v>
      </c>
      <c r="AA785" s="84">
        <v>82524.315999999992</v>
      </c>
      <c r="AB785" s="84">
        <v>81871</v>
      </c>
      <c r="AC785" s="73"/>
      <c r="AD785" s="79" t="s">
        <v>11</v>
      </c>
      <c r="AE785" s="84">
        <v>1434</v>
      </c>
      <c r="AF785" s="84">
        <v>1433</v>
      </c>
      <c r="AG785" s="84">
        <v>1476</v>
      </c>
      <c r="AH785" s="84">
        <v>1458</v>
      </c>
      <c r="AI785" s="84">
        <v>1418</v>
      </c>
      <c r="AJ785" s="84">
        <v>1397</v>
      </c>
      <c r="AK785" s="84">
        <v>1354</v>
      </c>
      <c r="AL785" s="84">
        <v>1509</v>
      </c>
      <c r="AM785" s="84">
        <v>1437</v>
      </c>
      <c r="AN785" s="84">
        <v>1384</v>
      </c>
      <c r="AO785" s="84">
        <v>1402</v>
      </c>
      <c r="AP785" s="84">
        <v>0</v>
      </c>
      <c r="AQ785" s="73"/>
      <c r="AR785" s="73"/>
      <c r="AS785" s="73"/>
      <c r="AT785" s="73"/>
      <c r="AU785" s="73"/>
      <c r="AV785" s="73"/>
      <c r="AW785" s="73"/>
      <c r="AX785" s="73"/>
      <c r="AY785" s="73"/>
      <c r="AZ785" s="73"/>
      <c r="BA785" s="73"/>
      <c r="BB785" s="73"/>
      <c r="BC785" s="73"/>
    </row>
    <row r="786" spans="1:55" x14ac:dyDescent="0.25">
      <c r="A786" s="72"/>
      <c r="B786" s="74" t="s">
        <v>0</v>
      </c>
      <c r="C786" s="83">
        <v>28043.418337955834</v>
      </c>
      <c r="D786" s="83">
        <v>26982.686746295978</v>
      </c>
      <c r="E786" s="83">
        <v>27315.163271024914</v>
      </c>
      <c r="F786" s="83">
        <v>30301.443674565973</v>
      </c>
      <c r="G786" s="83">
        <v>23390.900108526199</v>
      </c>
      <c r="H786" s="83">
        <v>20118.433629225965</v>
      </c>
      <c r="I786" s="83">
        <v>18376.918831047893</v>
      </c>
      <c r="J786" s="83">
        <v>19450.986246033022</v>
      </c>
      <c r="K786" s="83">
        <v>16781.317022339997</v>
      </c>
      <c r="L786" s="83">
        <v>13769.414177999999</v>
      </c>
      <c r="M786" s="83">
        <v>13211.518</v>
      </c>
      <c r="N786" s="83">
        <v>0</v>
      </c>
      <c r="O786" s="73"/>
      <c r="P786" s="74" t="s">
        <v>0</v>
      </c>
      <c r="Q786" s="83">
        <v>24963.496660785462</v>
      </c>
      <c r="R786" s="83">
        <v>27239.639444355442</v>
      </c>
      <c r="S786" s="83">
        <v>24202.979525792194</v>
      </c>
      <c r="T786" s="83">
        <v>24999.756314301729</v>
      </c>
      <c r="U786" s="83">
        <v>31230.606321659296</v>
      </c>
      <c r="V786" s="83">
        <v>26904.192659518951</v>
      </c>
      <c r="W786" s="83">
        <v>16911.787065405875</v>
      </c>
      <c r="X786" s="83">
        <v>18758.672515787723</v>
      </c>
      <c r="Y786" s="83">
        <v>23194.847321541998</v>
      </c>
      <c r="Z786" s="83">
        <v>15204.463871999998</v>
      </c>
      <c r="AA786" s="83">
        <v>11702.702000000001</v>
      </c>
      <c r="AB786" s="83">
        <v>10532</v>
      </c>
      <c r="AC786" s="73"/>
      <c r="AD786" s="74" t="s">
        <v>0</v>
      </c>
      <c r="AE786" s="83">
        <v>251</v>
      </c>
      <c r="AF786" s="83">
        <v>286</v>
      </c>
      <c r="AG786" s="83">
        <v>321</v>
      </c>
      <c r="AH786" s="83">
        <v>284</v>
      </c>
      <c r="AI786" s="83">
        <v>201</v>
      </c>
      <c r="AJ786" s="83">
        <v>176</v>
      </c>
      <c r="AK786" s="83">
        <v>158</v>
      </c>
      <c r="AL786" s="83">
        <v>180</v>
      </c>
      <c r="AM786" s="83">
        <v>152</v>
      </c>
      <c r="AN786" s="83">
        <v>135</v>
      </c>
      <c r="AO786" s="83">
        <v>127</v>
      </c>
      <c r="AP786" s="83">
        <v>0</v>
      </c>
      <c r="AQ786" s="73"/>
      <c r="AR786" s="73"/>
      <c r="AS786" s="73"/>
      <c r="AT786" s="73"/>
      <c r="AU786" s="73"/>
      <c r="AV786" s="73"/>
      <c r="AW786" s="73"/>
      <c r="AX786" s="73"/>
      <c r="AY786" s="73"/>
      <c r="AZ786" s="73"/>
      <c r="BA786" s="73"/>
      <c r="BB786" s="73"/>
      <c r="BC786" s="73"/>
    </row>
    <row r="787" spans="1:55" x14ac:dyDescent="0.25">
      <c r="A787" s="72"/>
      <c r="B787" s="74" t="s">
        <v>158</v>
      </c>
      <c r="C787" s="83">
        <v>39469.200672982122</v>
      </c>
      <c r="D787" s="83">
        <v>38769.990666859165</v>
      </c>
      <c r="E787" s="83">
        <v>38924.813592603634</v>
      </c>
      <c r="F787" s="83">
        <v>31924.874622687352</v>
      </c>
      <c r="G787" s="83">
        <v>34976.507461788664</v>
      </c>
      <c r="H787" s="83">
        <v>36282.345133868264</v>
      </c>
      <c r="I787" s="83">
        <v>33924.191889026595</v>
      </c>
      <c r="J787" s="83">
        <v>46637.484414774539</v>
      </c>
      <c r="K787" s="83">
        <v>44698.323243001993</v>
      </c>
      <c r="L787" s="83">
        <v>28735.238168</v>
      </c>
      <c r="M787" s="83">
        <v>29910.61</v>
      </c>
      <c r="N787" s="83">
        <v>0</v>
      </c>
      <c r="O787" s="73"/>
      <c r="P787" s="74" t="s">
        <v>158</v>
      </c>
      <c r="Q787" s="83">
        <v>46383.412718964115</v>
      </c>
      <c r="R787" s="83">
        <v>47468.370186182518</v>
      </c>
      <c r="S787" s="83">
        <v>36290.959222371486</v>
      </c>
      <c r="T787" s="83">
        <v>36014.360197733258</v>
      </c>
      <c r="U787" s="83">
        <v>33042.333573927652</v>
      </c>
      <c r="V787" s="83">
        <v>26637.906619019759</v>
      </c>
      <c r="W787" s="83">
        <v>35104.163780818824</v>
      </c>
      <c r="X787" s="83">
        <v>33520.551665070125</v>
      </c>
      <c r="Y787" s="83">
        <v>41836.34189152599</v>
      </c>
      <c r="Z787" s="83">
        <v>34306.355772000003</v>
      </c>
      <c r="AA787" s="83">
        <v>30264.89</v>
      </c>
      <c r="AB787" s="83">
        <v>24959</v>
      </c>
      <c r="AC787" s="73"/>
      <c r="AD787" s="74" t="s">
        <v>158</v>
      </c>
      <c r="AE787" s="83">
        <v>262</v>
      </c>
      <c r="AF787" s="83">
        <v>240</v>
      </c>
      <c r="AG787" s="83">
        <v>233</v>
      </c>
      <c r="AH787" s="83">
        <v>203</v>
      </c>
      <c r="AI787" s="83">
        <v>222</v>
      </c>
      <c r="AJ787" s="83">
        <v>234</v>
      </c>
      <c r="AK787" s="83">
        <v>216</v>
      </c>
      <c r="AL787" s="83">
        <v>308</v>
      </c>
      <c r="AM787" s="83">
        <v>277</v>
      </c>
      <c r="AN787" s="83">
        <v>177</v>
      </c>
      <c r="AO787" s="83">
        <v>192</v>
      </c>
      <c r="AP787" s="83">
        <v>0</v>
      </c>
      <c r="AQ787" s="73"/>
      <c r="AR787" s="73"/>
      <c r="AS787" s="73"/>
      <c r="AT787" s="73"/>
      <c r="AU787" s="73"/>
      <c r="AV787" s="73"/>
      <c r="AW787" s="73"/>
      <c r="AX787" s="73"/>
      <c r="AY787" s="73"/>
      <c r="AZ787" s="73"/>
      <c r="BA787" s="73"/>
      <c r="BB787" s="73"/>
      <c r="BC787" s="73"/>
    </row>
    <row r="788" spans="1:55" x14ac:dyDescent="0.25">
      <c r="A788" s="72"/>
      <c r="B788" s="74" t="s">
        <v>159</v>
      </c>
      <c r="C788" s="83">
        <v>2975.3637737419895</v>
      </c>
      <c r="D788" s="83">
        <v>5998.1546966321466</v>
      </c>
      <c r="E788" s="83">
        <v>5887.8329556367853</v>
      </c>
      <c r="F788" s="83">
        <v>5587.7232899775972</v>
      </c>
      <c r="G788" s="83">
        <v>5179.156973293113</v>
      </c>
      <c r="H788" s="83">
        <v>2933.7977300413322</v>
      </c>
      <c r="I788" s="83">
        <v>1644.1856399197923</v>
      </c>
      <c r="J788" s="83">
        <v>754.02727183929585</v>
      </c>
      <c r="K788" s="83">
        <v>919.05569228199988</v>
      </c>
      <c r="L788" s="83">
        <v>500.82271199999997</v>
      </c>
      <c r="M788" s="83">
        <v>302.18000000000006</v>
      </c>
      <c r="N788" s="83">
        <v>0</v>
      </c>
      <c r="O788" s="73"/>
      <c r="P788" s="74" t="s">
        <v>159</v>
      </c>
      <c r="Q788" s="83">
        <v>4530.8424818964386</v>
      </c>
      <c r="R788" s="83">
        <v>1326.1079445960459</v>
      </c>
      <c r="S788" s="83">
        <v>5537.6057860275896</v>
      </c>
      <c r="T788" s="83">
        <v>5891.8240150841075</v>
      </c>
      <c r="U788" s="83">
        <v>4752.9790727887812</v>
      </c>
      <c r="V788" s="83">
        <v>6185.0456306341039</v>
      </c>
      <c r="W788" s="83">
        <v>5728.3519165494854</v>
      </c>
      <c r="X788" s="83">
        <v>2626.7527431187373</v>
      </c>
      <c r="Y788" s="83">
        <v>650.95181085999991</v>
      </c>
      <c r="Z788" s="83">
        <v>3383.763708</v>
      </c>
      <c r="AA788" s="83">
        <v>214.65200000000002</v>
      </c>
      <c r="AB788" s="83">
        <v>225</v>
      </c>
      <c r="AC788" s="73"/>
      <c r="AD788" s="74" t="s">
        <v>159</v>
      </c>
      <c r="AE788" s="83">
        <v>0</v>
      </c>
      <c r="AF788" s="83">
        <v>0</v>
      </c>
      <c r="AG788" s="83">
        <v>0</v>
      </c>
      <c r="AH788" s="83">
        <v>0</v>
      </c>
      <c r="AI788" s="83">
        <v>0</v>
      </c>
      <c r="AJ788" s="83">
        <v>0</v>
      </c>
      <c r="AK788" s="83">
        <v>0</v>
      </c>
      <c r="AL788" s="83">
        <v>0</v>
      </c>
      <c r="AM788" s="83">
        <v>0</v>
      </c>
      <c r="AN788" s="83">
        <v>0</v>
      </c>
      <c r="AO788" s="83">
        <v>0</v>
      </c>
      <c r="AP788" s="83">
        <v>0</v>
      </c>
      <c r="AQ788" s="73"/>
      <c r="AR788" s="73"/>
      <c r="AS788" s="73"/>
      <c r="AT788" s="73"/>
      <c r="AU788" s="73"/>
      <c r="AV788" s="73"/>
      <c r="AW788" s="73"/>
      <c r="AX788" s="73"/>
      <c r="AY788" s="73"/>
      <c r="AZ788" s="73"/>
      <c r="BA788" s="73"/>
      <c r="BB788" s="73"/>
      <c r="BC788" s="73"/>
    </row>
    <row r="789" spans="1:55" x14ac:dyDescent="0.25">
      <c r="A789" s="72"/>
      <c r="B789" s="74" t="s">
        <v>1</v>
      </c>
      <c r="C789" s="83">
        <v>7615.6447793345596</v>
      </c>
      <c r="D789" s="83">
        <v>6278.5564881744667</v>
      </c>
      <c r="E789" s="83">
        <v>5981.1862967628504</v>
      </c>
      <c r="F789" s="83">
        <v>6283.0678727847862</v>
      </c>
      <c r="G789" s="83">
        <v>7936.0026292918392</v>
      </c>
      <c r="H789" s="83">
        <v>6460.6342402337059</v>
      </c>
      <c r="I789" s="83">
        <v>6355.1548148833044</v>
      </c>
      <c r="J789" s="83">
        <v>6277.9502766977084</v>
      </c>
      <c r="K789" s="83">
        <v>5944.6243337519982</v>
      </c>
      <c r="L789" s="83">
        <v>6327.7023420000005</v>
      </c>
      <c r="M789" s="83">
        <v>5624.7160000000003</v>
      </c>
      <c r="N789" s="83">
        <v>0</v>
      </c>
      <c r="O789" s="73"/>
      <c r="P789" s="74" t="s">
        <v>1</v>
      </c>
      <c r="Q789" s="83">
        <v>5746.7426491138331</v>
      </c>
      <c r="R789" s="83">
        <v>6329.7742449922725</v>
      </c>
      <c r="S789" s="83">
        <v>7416.7829833103624</v>
      </c>
      <c r="T789" s="83">
        <v>5144.6856833590364</v>
      </c>
      <c r="U789" s="83">
        <v>8497.8789657776488</v>
      </c>
      <c r="V789" s="83">
        <v>6535.8687678332608</v>
      </c>
      <c r="W789" s="83">
        <v>7235.3315225399483</v>
      </c>
      <c r="X789" s="83">
        <v>6743.6069996341776</v>
      </c>
      <c r="Y789" s="83">
        <v>6444.4229275139996</v>
      </c>
      <c r="Z789" s="83">
        <v>7022.2193079999997</v>
      </c>
      <c r="AA789" s="83">
        <v>6581.2719999999999</v>
      </c>
      <c r="AB789" s="83">
        <v>6575</v>
      </c>
      <c r="AC789" s="73"/>
      <c r="AD789" s="74" t="s">
        <v>1</v>
      </c>
      <c r="AE789" s="83">
        <v>43</v>
      </c>
      <c r="AF789" s="83">
        <v>35</v>
      </c>
      <c r="AG789" s="83">
        <v>34</v>
      </c>
      <c r="AH789" s="83">
        <v>40</v>
      </c>
      <c r="AI789" s="83">
        <v>46</v>
      </c>
      <c r="AJ789" s="83">
        <v>38</v>
      </c>
      <c r="AK789" s="83">
        <v>38</v>
      </c>
      <c r="AL789" s="83">
        <v>37</v>
      </c>
      <c r="AM789" s="83">
        <v>35</v>
      </c>
      <c r="AN789" s="83">
        <v>39</v>
      </c>
      <c r="AO789" s="83">
        <v>36</v>
      </c>
      <c r="AP789" s="83">
        <v>0</v>
      </c>
      <c r="AQ789" s="73"/>
      <c r="AR789" s="73"/>
      <c r="AS789" s="73"/>
      <c r="AT789" s="73"/>
      <c r="AU789" s="73"/>
      <c r="AV789" s="73"/>
      <c r="AW789" s="73"/>
      <c r="AX789" s="73"/>
      <c r="AY789" s="73"/>
      <c r="AZ789" s="73"/>
      <c r="BA789" s="73"/>
      <c r="BB789" s="73"/>
      <c r="BC789" s="73"/>
    </row>
    <row r="790" spans="1:55" x14ac:dyDescent="0.25">
      <c r="A790" s="72"/>
      <c r="B790" s="74" t="s">
        <v>2</v>
      </c>
      <c r="C790" s="83">
        <v>50837.291573561393</v>
      </c>
      <c r="D790" s="83">
        <v>50076.156214038667</v>
      </c>
      <c r="E790" s="83">
        <v>50935.384260556864</v>
      </c>
      <c r="F790" s="83">
        <v>50924.718229203805</v>
      </c>
      <c r="G790" s="83">
        <v>52831.688821226657</v>
      </c>
      <c r="H790" s="83">
        <v>56735.206122253912</v>
      </c>
      <c r="I790" s="83">
        <v>60597.044884888142</v>
      </c>
      <c r="J790" s="83">
        <v>64179.839128964348</v>
      </c>
      <c r="K790" s="83">
        <v>64585.452718851986</v>
      </c>
      <c r="L790" s="83">
        <v>60647.704182000001</v>
      </c>
      <c r="M790" s="83">
        <v>64787.392000000007</v>
      </c>
      <c r="N790" s="83">
        <v>0</v>
      </c>
      <c r="O790" s="73"/>
      <c r="P790" s="74" t="s">
        <v>2</v>
      </c>
      <c r="Q790" s="83">
        <v>56633.966722337616</v>
      </c>
      <c r="R790" s="83">
        <v>55481.789343243581</v>
      </c>
      <c r="S790" s="83">
        <v>50269.617929449218</v>
      </c>
      <c r="T790" s="83">
        <v>50449.392051417417</v>
      </c>
      <c r="U790" s="83">
        <v>50315.613654070083</v>
      </c>
      <c r="V790" s="83">
        <v>51544.372564225974</v>
      </c>
      <c r="W790" s="83">
        <v>51233.876452827528</v>
      </c>
      <c r="X790" s="83">
        <v>64519.824639927603</v>
      </c>
      <c r="Y790" s="83">
        <v>63221.763840507992</v>
      </c>
      <c r="Z790" s="83">
        <v>59417.050082000002</v>
      </c>
      <c r="AA790" s="83">
        <v>59421.092000000004</v>
      </c>
      <c r="AB790" s="83">
        <v>61700</v>
      </c>
      <c r="AC790" s="73"/>
      <c r="AD790" s="74" t="s">
        <v>2</v>
      </c>
      <c r="AE790" s="83">
        <v>464</v>
      </c>
      <c r="AF790" s="83">
        <v>441</v>
      </c>
      <c r="AG790" s="83">
        <v>433</v>
      </c>
      <c r="AH790" s="83">
        <v>405</v>
      </c>
      <c r="AI790" s="83">
        <v>403</v>
      </c>
      <c r="AJ790" s="83">
        <v>408</v>
      </c>
      <c r="AK790" s="83">
        <v>418</v>
      </c>
      <c r="AL790" s="83">
        <v>431</v>
      </c>
      <c r="AM790" s="83">
        <v>420</v>
      </c>
      <c r="AN790" s="83">
        <v>420</v>
      </c>
      <c r="AO790" s="83">
        <v>422</v>
      </c>
      <c r="AP790" s="83">
        <v>0</v>
      </c>
      <c r="AQ790" s="73"/>
      <c r="AR790" s="73"/>
      <c r="AS790" s="73"/>
      <c r="AT790" s="73"/>
      <c r="AU790" s="73"/>
      <c r="AV790" s="73"/>
      <c r="AW790" s="73"/>
      <c r="AX790" s="73"/>
      <c r="AY790" s="73"/>
      <c r="AZ790" s="73"/>
      <c r="BA790" s="73"/>
      <c r="BB790" s="73"/>
      <c r="BC790" s="73"/>
    </row>
    <row r="791" spans="1:55" x14ac:dyDescent="0.25">
      <c r="A791" s="72"/>
      <c r="B791" s="74" t="s">
        <v>156</v>
      </c>
      <c r="C791" s="83">
        <v>0</v>
      </c>
      <c r="D791" s="83">
        <v>0</v>
      </c>
      <c r="E791" s="83">
        <v>0</v>
      </c>
      <c r="F791" s="83">
        <v>0</v>
      </c>
      <c r="G791" s="83">
        <v>0</v>
      </c>
      <c r="H791" s="83">
        <v>0</v>
      </c>
      <c r="I791" s="83">
        <v>0</v>
      </c>
      <c r="J791" s="83">
        <v>804.52016950710583</v>
      </c>
      <c r="K791" s="83">
        <v>4825.8698655959997</v>
      </c>
      <c r="L791" s="83">
        <v>8109.4754519999997</v>
      </c>
      <c r="M791" s="83">
        <v>10272.036</v>
      </c>
      <c r="N791" s="83">
        <v>0</v>
      </c>
      <c r="O791" s="73"/>
      <c r="P791" s="74" t="s">
        <v>156</v>
      </c>
      <c r="Q791" s="83">
        <v>0</v>
      </c>
      <c r="R791" s="83">
        <v>0</v>
      </c>
      <c r="S791" s="83">
        <v>0</v>
      </c>
      <c r="T791" s="83">
        <v>0</v>
      </c>
      <c r="U791" s="83">
        <v>0</v>
      </c>
      <c r="V791" s="83">
        <v>0</v>
      </c>
      <c r="W791" s="83">
        <v>0</v>
      </c>
      <c r="X791" s="83">
        <v>0</v>
      </c>
      <c r="Y791" s="83">
        <v>0</v>
      </c>
      <c r="Z791" s="83">
        <v>3889.9370899999994</v>
      </c>
      <c r="AA791" s="83">
        <v>3864.7780000000002</v>
      </c>
      <c r="AB791" s="83">
        <v>8786</v>
      </c>
      <c r="AC791" s="73"/>
      <c r="AD791" s="74" t="s">
        <v>156</v>
      </c>
      <c r="AE791" s="83">
        <v>0</v>
      </c>
      <c r="AF791" s="83">
        <v>0</v>
      </c>
      <c r="AG791" s="83">
        <v>0</v>
      </c>
      <c r="AH791" s="83">
        <v>0</v>
      </c>
      <c r="AI791" s="83">
        <v>0</v>
      </c>
      <c r="AJ791" s="83">
        <v>0</v>
      </c>
      <c r="AK791" s="83">
        <v>0</v>
      </c>
      <c r="AL791" s="83">
        <v>6</v>
      </c>
      <c r="AM791" s="83">
        <v>30</v>
      </c>
      <c r="AN791" s="83">
        <v>52</v>
      </c>
      <c r="AO791" s="83">
        <v>62</v>
      </c>
      <c r="AP791" s="83">
        <v>0</v>
      </c>
      <c r="AQ791" s="73"/>
      <c r="AR791" s="73"/>
      <c r="AS791" s="73"/>
      <c r="AT791" s="73"/>
      <c r="AU791" s="73"/>
      <c r="AV791" s="73"/>
      <c r="AW791" s="73"/>
      <c r="AX791" s="73"/>
      <c r="AY791" s="73"/>
      <c r="AZ791" s="73"/>
      <c r="BA791" s="73"/>
      <c r="BB791" s="73"/>
      <c r="BC791" s="73"/>
    </row>
    <row r="792" spans="1:55" x14ac:dyDescent="0.25">
      <c r="A792" s="72"/>
      <c r="B792" s="74" t="s">
        <v>3</v>
      </c>
      <c r="C792" s="83">
        <v>206.61292466816789</v>
      </c>
      <c r="D792" s="83">
        <v>556.60742951402187</v>
      </c>
      <c r="E792" s="83">
        <v>1896.3994890289764</v>
      </c>
      <c r="F792" s="83">
        <v>2796.2622822503458</v>
      </c>
      <c r="G792" s="83">
        <v>4237.0423109841986</v>
      </c>
      <c r="H792" s="83">
        <v>3936.1495506103483</v>
      </c>
      <c r="I792" s="83">
        <v>4565.5307789984217</v>
      </c>
      <c r="J792" s="83">
        <v>6139.936356405693</v>
      </c>
      <c r="K792" s="83">
        <v>7081.0317323720001</v>
      </c>
      <c r="L792" s="83">
        <v>7189.1602120000007</v>
      </c>
      <c r="M792" s="83">
        <v>5534.0619999999999</v>
      </c>
      <c r="N792" s="83">
        <v>0</v>
      </c>
      <c r="O792" s="73"/>
      <c r="P792" s="74" t="s">
        <v>3</v>
      </c>
      <c r="Q792" s="83">
        <v>0</v>
      </c>
      <c r="R792" s="83">
        <v>0</v>
      </c>
      <c r="S792" s="83">
        <v>1210.6723392189995</v>
      </c>
      <c r="T792" s="83">
        <v>2396.1960826134818</v>
      </c>
      <c r="U792" s="83">
        <v>4187.5689228659521</v>
      </c>
      <c r="V792" s="83">
        <v>3080.3131933727664</v>
      </c>
      <c r="W792" s="83">
        <v>1614.4576659017712</v>
      </c>
      <c r="X792" s="83">
        <v>392.72253741629993</v>
      </c>
      <c r="Y792" s="83">
        <v>1628.482835304</v>
      </c>
      <c r="Z792" s="83">
        <v>6592.0254399999994</v>
      </c>
      <c r="AA792" s="83">
        <v>8209.9179999999997</v>
      </c>
      <c r="AB792" s="83">
        <v>8029</v>
      </c>
      <c r="AC792" s="73"/>
      <c r="AD792" s="74" t="s">
        <v>3</v>
      </c>
      <c r="AE792" s="83">
        <v>1</v>
      </c>
      <c r="AF792" s="83">
        <v>4</v>
      </c>
      <c r="AG792" s="83">
        <v>14</v>
      </c>
      <c r="AH792" s="83">
        <v>20</v>
      </c>
      <c r="AI792" s="83">
        <v>28</v>
      </c>
      <c r="AJ792" s="83">
        <v>27</v>
      </c>
      <c r="AK792" s="83">
        <v>33</v>
      </c>
      <c r="AL792" s="83">
        <v>43</v>
      </c>
      <c r="AM792" s="83">
        <v>50</v>
      </c>
      <c r="AN792" s="83">
        <v>54</v>
      </c>
      <c r="AO792" s="83">
        <v>42</v>
      </c>
      <c r="AP792" s="83">
        <v>0</v>
      </c>
      <c r="AQ792" s="73"/>
      <c r="AR792" s="73"/>
      <c r="AS792" s="73"/>
      <c r="AT792" s="73"/>
      <c r="AU792" s="73"/>
      <c r="AV792" s="73"/>
      <c r="AW792" s="73"/>
      <c r="AX792" s="73"/>
      <c r="AY792" s="73"/>
      <c r="AZ792" s="73"/>
      <c r="BA792" s="73"/>
      <c r="BB792" s="73"/>
      <c r="BC792" s="73"/>
    </row>
    <row r="793" spans="1:55" x14ac:dyDescent="0.25">
      <c r="A793" s="72"/>
      <c r="B793" s="74" t="s">
        <v>4</v>
      </c>
      <c r="C793" s="83">
        <v>0</v>
      </c>
      <c r="D793" s="83">
        <v>286.32577305377629</v>
      </c>
      <c r="E793" s="83">
        <v>2280.1583998118767</v>
      </c>
      <c r="F793" s="83">
        <v>2944.0215056985858</v>
      </c>
      <c r="G793" s="83">
        <v>3205.1687873750361</v>
      </c>
      <c r="H793" s="83">
        <v>2655.8834781666283</v>
      </c>
      <c r="I793" s="83">
        <v>3092.8526814902907</v>
      </c>
      <c r="J793" s="83">
        <v>2248.6170428064715</v>
      </c>
      <c r="K793" s="83">
        <v>1090.0684561520002</v>
      </c>
      <c r="L793" s="83">
        <v>1947.6438799999996</v>
      </c>
      <c r="M793" s="83">
        <v>3269.7960000000003</v>
      </c>
      <c r="N793" s="83">
        <v>0</v>
      </c>
      <c r="O793" s="73"/>
      <c r="P793" s="74" t="s">
        <v>4</v>
      </c>
      <c r="Q793" s="83">
        <v>0</v>
      </c>
      <c r="R793" s="83">
        <v>0</v>
      </c>
      <c r="S793" s="83">
        <v>0</v>
      </c>
      <c r="T793" s="83">
        <v>1226.3655450614608</v>
      </c>
      <c r="U793" s="83">
        <v>3663.2688025937609</v>
      </c>
      <c r="V793" s="83">
        <v>3273.3415022062418</v>
      </c>
      <c r="W793" s="83">
        <v>2994.5216905076059</v>
      </c>
      <c r="X793" s="83">
        <v>2989.1795419343512</v>
      </c>
      <c r="Y793" s="83">
        <v>2882.944206402</v>
      </c>
      <c r="Z793" s="83">
        <v>3689.822032</v>
      </c>
      <c r="AA793" s="83">
        <v>563.72199999999998</v>
      </c>
      <c r="AB793" s="83">
        <v>-66</v>
      </c>
      <c r="AC793" s="73"/>
      <c r="AD793" s="74" t="s">
        <v>4</v>
      </c>
      <c r="AE793" s="83">
        <v>0</v>
      </c>
      <c r="AF793" s="83">
        <v>2</v>
      </c>
      <c r="AG793" s="83">
        <v>14</v>
      </c>
      <c r="AH793" s="83">
        <v>21</v>
      </c>
      <c r="AI793" s="83">
        <v>23</v>
      </c>
      <c r="AJ793" s="83">
        <v>20</v>
      </c>
      <c r="AK793" s="83">
        <v>20</v>
      </c>
      <c r="AL793" s="83">
        <v>17</v>
      </c>
      <c r="AM793" s="83">
        <v>12</v>
      </c>
      <c r="AN793" s="83">
        <v>17</v>
      </c>
      <c r="AO793" s="83">
        <v>26</v>
      </c>
      <c r="AP793" s="83">
        <v>0</v>
      </c>
      <c r="AQ793" s="73"/>
      <c r="AR793" s="73"/>
      <c r="AS793" s="73"/>
      <c r="AT793" s="73"/>
      <c r="AU793" s="73"/>
      <c r="AV793" s="73"/>
      <c r="AW793" s="73"/>
      <c r="AX793" s="73"/>
      <c r="AY793" s="73"/>
      <c r="AZ793" s="73"/>
      <c r="BA793" s="73"/>
      <c r="BB793" s="73"/>
      <c r="BC793" s="73"/>
    </row>
    <row r="794" spans="1:55" x14ac:dyDescent="0.25">
      <c r="A794" s="72"/>
      <c r="B794" s="74" t="s">
        <v>6</v>
      </c>
      <c r="C794" s="83">
        <v>1785.8064415595129</v>
      </c>
      <c r="D794" s="83">
        <v>3170.5642714446167</v>
      </c>
      <c r="E794" s="83">
        <v>6204.2849594539566</v>
      </c>
      <c r="F794" s="83">
        <v>10927.70081456351</v>
      </c>
      <c r="G794" s="83">
        <v>10097.282927371854</v>
      </c>
      <c r="H794" s="83">
        <v>8382.7775806056143</v>
      </c>
      <c r="I794" s="83">
        <v>6365.2165907047874</v>
      </c>
      <c r="J794" s="83">
        <v>5937.9647657344531</v>
      </c>
      <c r="K794" s="83">
        <v>4897.5848956059981</v>
      </c>
      <c r="L794" s="83">
        <v>4286.9568040000013</v>
      </c>
      <c r="M794" s="83">
        <v>4637.9419999999973</v>
      </c>
      <c r="N794" s="83">
        <v>0</v>
      </c>
      <c r="O794" s="73"/>
      <c r="P794" s="74" t="s">
        <v>6</v>
      </c>
      <c r="Q794" s="83">
        <v>1018.6730507564426</v>
      </c>
      <c r="R794" s="83">
        <v>1036.6967645050518</v>
      </c>
      <c r="S794" s="83">
        <v>2413.555090651731</v>
      </c>
      <c r="T794" s="83">
        <v>6320.8779096541566</v>
      </c>
      <c r="U794" s="83">
        <v>4877.8404808967389</v>
      </c>
      <c r="V794" s="83">
        <v>11285.179139933069</v>
      </c>
      <c r="W794" s="83">
        <v>8778.8994042449012</v>
      </c>
      <c r="X794" s="83">
        <v>7812.9343657991321</v>
      </c>
      <c r="Y794" s="83">
        <v>5851.9464488159983</v>
      </c>
      <c r="Z794" s="83">
        <v>4319.0608239999983</v>
      </c>
      <c r="AA794" s="83">
        <v>2739.4180000000001</v>
      </c>
      <c r="AB794" s="83">
        <v>3167</v>
      </c>
      <c r="AC794" s="73"/>
      <c r="AD794" s="74" t="s">
        <v>6</v>
      </c>
      <c r="AE794" s="83">
        <v>0</v>
      </c>
      <c r="AF794" s="83">
        <v>0</v>
      </c>
      <c r="AG794" s="83">
        <v>3</v>
      </c>
      <c r="AH794" s="83">
        <v>82</v>
      </c>
      <c r="AI794" s="83">
        <v>122</v>
      </c>
      <c r="AJ794" s="83">
        <v>101</v>
      </c>
      <c r="AK794" s="83">
        <v>75</v>
      </c>
      <c r="AL794" s="83">
        <v>74</v>
      </c>
      <c r="AM794" s="83">
        <v>62</v>
      </c>
      <c r="AN794" s="83">
        <v>59</v>
      </c>
      <c r="AO794" s="83">
        <v>56</v>
      </c>
      <c r="AP794" s="83">
        <v>0</v>
      </c>
      <c r="AQ794" s="73"/>
      <c r="AR794" s="73"/>
      <c r="AS794" s="73"/>
      <c r="AT794" s="73"/>
      <c r="AU794" s="73"/>
      <c r="AV794" s="73"/>
      <c r="AW794" s="73"/>
      <c r="AX794" s="73"/>
      <c r="AY794" s="73"/>
      <c r="AZ794" s="73"/>
      <c r="BA794" s="73"/>
      <c r="BB794" s="73"/>
      <c r="BC794" s="73"/>
    </row>
    <row r="795" spans="1:55" x14ac:dyDescent="0.25">
      <c r="A795" s="72"/>
      <c r="B795" s="74" t="s">
        <v>7</v>
      </c>
      <c r="C795" s="83">
        <v>26866.563132880456</v>
      </c>
      <c r="D795" s="83">
        <v>26055.768764175125</v>
      </c>
      <c r="E795" s="83">
        <v>24995.570083045044</v>
      </c>
      <c r="F795" s="83">
        <v>26758.463172111318</v>
      </c>
      <c r="G795" s="83">
        <v>23805.534218469606</v>
      </c>
      <c r="H795" s="83">
        <v>23793.646116569857</v>
      </c>
      <c r="I795" s="83">
        <v>24588.007310305398</v>
      </c>
      <c r="J795" s="83">
        <v>27316.657638285204</v>
      </c>
      <c r="K795" s="83">
        <v>27920.316145123994</v>
      </c>
      <c r="L795" s="83">
        <v>24567.066237999996</v>
      </c>
      <c r="M795" s="83">
        <v>23632.560000000001</v>
      </c>
      <c r="N795" s="83">
        <v>0</v>
      </c>
      <c r="O795" s="73"/>
      <c r="P795" s="74" t="s">
        <v>7</v>
      </c>
      <c r="Q795" s="83">
        <v>27787.999210610149</v>
      </c>
      <c r="R795" s="83">
        <v>26184.985610893789</v>
      </c>
      <c r="S795" s="83">
        <v>21661.139661285346</v>
      </c>
      <c r="T795" s="83">
        <v>21370.953029746768</v>
      </c>
      <c r="U795" s="83">
        <v>21907.640815228642</v>
      </c>
      <c r="V795" s="83">
        <v>25262.289213296852</v>
      </c>
      <c r="W795" s="83">
        <v>21469.885850899798</v>
      </c>
      <c r="X795" s="83">
        <v>21283.317399178221</v>
      </c>
      <c r="Y795" s="83">
        <v>21894.047007975994</v>
      </c>
      <c r="Z795" s="83">
        <v>25764.546183999999</v>
      </c>
      <c r="AA795" s="83">
        <v>25387.288</v>
      </c>
      <c r="AB795" s="83">
        <v>20545</v>
      </c>
      <c r="AC795" s="73"/>
      <c r="AD795" s="74" t="s">
        <v>7</v>
      </c>
      <c r="AE795" s="83">
        <v>217</v>
      </c>
      <c r="AF795" s="83">
        <v>205</v>
      </c>
      <c r="AG795" s="83">
        <v>207</v>
      </c>
      <c r="AH795" s="83">
        <v>222</v>
      </c>
      <c r="AI795" s="83">
        <v>195</v>
      </c>
      <c r="AJ795" s="83">
        <v>214</v>
      </c>
      <c r="AK795" s="83">
        <v>209</v>
      </c>
      <c r="AL795" s="83">
        <v>240</v>
      </c>
      <c r="AM795" s="83">
        <v>242</v>
      </c>
      <c r="AN795" s="83">
        <v>232</v>
      </c>
      <c r="AO795" s="83">
        <v>224</v>
      </c>
      <c r="AP795" s="83">
        <v>0</v>
      </c>
      <c r="AQ795" s="73"/>
      <c r="AR795" s="73"/>
      <c r="AS795" s="73"/>
      <c r="AT795" s="73"/>
      <c r="AU795" s="73"/>
      <c r="AV795" s="73"/>
      <c r="AW795" s="73"/>
      <c r="AX795" s="73"/>
      <c r="AY795" s="73"/>
      <c r="AZ795" s="73"/>
      <c r="BA795" s="73"/>
      <c r="BB795" s="73"/>
      <c r="BC795" s="73"/>
    </row>
    <row r="796" spans="1:55" x14ac:dyDescent="0.25">
      <c r="A796" s="72"/>
      <c r="B796" s="79" t="s">
        <v>8</v>
      </c>
      <c r="C796" s="84">
        <v>10437.206442587649</v>
      </c>
      <c r="D796" s="84">
        <v>10844.280113708053</v>
      </c>
      <c r="E796" s="84">
        <v>11407.242751444886</v>
      </c>
      <c r="F796" s="84">
        <v>11926.846042819516</v>
      </c>
      <c r="G796" s="84">
        <v>12296.49282300919</v>
      </c>
      <c r="H796" s="84">
        <v>14908.587945599056</v>
      </c>
      <c r="I796" s="84">
        <v>17684.885897416847</v>
      </c>
      <c r="J796" s="84">
        <v>17857.654808515468</v>
      </c>
      <c r="K796" s="84">
        <v>20252.324474823996</v>
      </c>
      <c r="L796" s="84">
        <v>20762.739867999997</v>
      </c>
      <c r="M796" s="84">
        <v>20809.782000000003</v>
      </c>
      <c r="N796" s="83">
        <v>0</v>
      </c>
      <c r="O796" s="73"/>
      <c r="P796" s="79" t="s">
        <v>8</v>
      </c>
      <c r="Q796" s="84">
        <v>11033.768412238258</v>
      </c>
      <c r="R796" s="84">
        <v>10248.179474117651</v>
      </c>
      <c r="S796" s="84">
        <v>11079.228078257474</v>
      </c>
      <c r="T796" s="84">
        <v>11143.458088445079</v>
      </c>
      <c r="U796" s="84">
        <v>12154.374625950461</v>
      </c>
      <c r="V796" s="84">
        <v>12318.345720647187</v>
      </c>
      <c r="W796" s="84">
        <v>13135.648334947524</v>
      </c>
      <c r="X796" s="84">
        <v>12360.661349079885</v>
      </c>
      <c r="Y796" s="84">
        <v>17036.181205913996</v>
      </c>
      <c r="Z796" s="84">
        <v>21957.009411999999</v>
      </c>
      <c r="AA796" s="84">
        <v>24081.662</v>
      </c>
      <c r="AB796" s="84">
        <v>24478</v>
      </c>
      <c r="AC796" s="73"/>
      <c r="AD796" s="79" t="s">
        <v>8</v>
      </c>
      <c r="AE796" s="84">
        <v>116</v>
      </c>
      <c r="AF796" s="84">
        <v>125</v>
      </c>
      <c r="AG796" s="84">
        <v>127</v>
      </c>
      <c r="AH796" s="84">
        <v>129</v>
      </c>
      <c r="AI796" s="84">
        <v>139</v>
      </c>
      <c r="AJ796" s="84">
        <v>154</v>
      </c>
      <c r="AK796" s="84">
        <v>170</v>
      </c>
      <c r="AL796" s="84">
        <v>176</v>
      </c>
      <c r="AM796" s="84">
        <v>182</v>
      </c>
      <c r="AN796" s="84">
        <v>196</v>
      </c>
      <c r="AO796" s="84">
        <v>211</v>
      </c>
      <c r="AP796" s="84">
        <v>0</v>
      </c>
      <c r="AQ796" s="73"/>
      <c r="AR796" s="73"/>
      <c r="AS796" s="73"/>
      <c r="AT796" s="73"/>
      <c r="AU796" s="73"/>
      <c r="AV796" s="73"/>
      <c r="AW796" s="73"/>
      <c r="AX796" s="73"/>
      <c r="AY796" s="73"/>
      <c r="AZ796" s="73"/>
      <c r="BA796" s="73"/>
      <c r="BB796" s="73"/>
      <c r="BC796" s="73"/>
    </row>
    <row r="797" spans="1:55" x14ac:dyDescent="0.25">
      <c r="A797" s="72"/>
      <c r="B797" s="79" t="s">
        <v>5</v>
      </c>
      <c r="C797" s="84">
        <v>12648.940860590596</v>
      </c>
      <c r="D797" s="84">
        <v>14721.711137379179</v>
      </c>
      <c r="E797" s="84">
        <v>15476.937232842864</v>
      </c>
      <c r="F797" s="84">
        <v>17130.947498401849</v>
      </c>
      <c r="G797" s="84">
        <v>20639.237378901762</v>
      </c>
      <c r="H797" s="84">
        <v>22459.308861230009</v>
      </c>
      <c r="I797" s="84">
        <v>19985.773917230887</v>
      </c>
      <c r="J797" s="84">
        <v>15165.822330624882</v>
      </c>
      <c r="K797" s="84">
        <v>11746.921915638</v>
      </c>
      <c r="L797" s="84">
        <v>12334.364484000002</v>
      </c>
      <c r="M797" s="82">
        <v>9629.122000000003</v>
      </c>
      <c r="N797" s="82">
        <v>0</v>
      </c>
      <c r="O797" s="73"/>
      <c r="P797" s="79" t="s">
        <v>5</v>
      </c>
      <c r="Q797" s="84">
        <v>11685.331217983146</v>
      </c>
      <c r="R797" s="84">
        <v>12389.143417242813</v>
      </c>
      <c r="S797" s="84">
        <v>16863.240434180396</v>
      </c>
      <c r="T797" s="84">
        <v>11543.464272150402</v>
      </c>
      <c r="U797" s="84">
        <v>18409.165512581141</v>
      </c>
      <c r="V797" s="84">
        <v>22518.031328676334</v>
      </c>
      <c r="W797" s="84">
        <v>27978.597085422338</v>
      </c>
      <c r="X797" s="84">
        <v>27447.939172221508</v>
      </c>
      <c r="Y797" s="84">
        <v>20952.925152614003</v>
      </c>
      <c r="Z797" s="84">
        <v>20842.999917999998</v>
      </c>
      <c r="AA797" s="84">
        <v>11024.360000000004</v>
      </c>
      <c r="AB797" s="84">
        <v>11115</v>
      </c>
      <c r="AC797" s="73"/>
      <c r="AD797" s="79" t="s">
        <v>5</v>
      </c>
      <c r="AE797" s="84">
        <v>1434</v>
      </c>
      <c r="AF797" s="84">
        <v>1433</v>
      </c>
      <c r="AG797" s="84">
        <v>1476</v>
      </c>
      <c r="AH797" s="84">
        <v>1458</v>
      </c>
      <c r="AI797" s="84">
        <v>1418</v>
      </c>
      <c r="AJ797" s="84">
        <v>1397</v>
      </c>
      <c r="AK797" s="84">
        <v>1354</v>
      </c>
      <c r="AL797" s="84">
        <v>1509</v>
      </c>
      <c r="AM797" s="84">
        <v>1437</v>
      </c>
      <c r="AN797" s="84">
        <v>1384</v>
      </c>
      <c r="AO797" s="84">
        <v>1402</v>
      </c>
      <c r="AP797" s="84">
        <v>0</v>
      </c>
      <c r="AQ797" s="73"/>
      <c r="AR797" s="73"/>
      <c r="AS797" s="73"/>
      <c r="AT797" s="73"/>
      <c r="AU797" s="73"/>
      <c r="AV797" s="73"/>
      <c r="AW797" s="73"/>
      <c r="AX797" s="73"/>
      <c r="AY797" s="73"/>
      <c r="AZ797" s="73"/>
      <c r="BA797" s="73"/>
      <c r="BB797" s="73"/>
      <c r="BC797" s="73"/>
    </row>
    <row r="798" spans="1:55" x14ac:dyDescent="0.25">
      <c r="A798" s="72"/>
      <c r="B798" s="74" t="s">
        <v>157</v>
      </c>
      <c r="C798" s="83">
        <v>19451.14892863316</v>
      </c>
      <c r="D798" s="83">
        <v>19494.835823954523</v>
      </c>
      <c r="E798" s="83">
        <v>21864.399217583297</v>
      </c>
      <c r="F798" s="83">
        <v>21158.016504647512</v>
      </c>
      <c r="G798" s="83">
        <v>20619.801404998165</v>
      </c>
      <c r="H798" s="83">
        <v>17570.227388396564</v>
      </c>
      <c r="I798" s="83">
        <v>17277.669822550753</v>
      </c>
      <c r="J798" s="83">
        <v>18887.709920938792</v>
      </c>
      <c r="K798" s="83">
        <v>17873.592094799998</v>
      </c>
      <c r="L798" s="83">
        <v>16904.906798</v>
      </c>
      <c r="M798" s="83">
        <v>14858.92</v>
      </c>
      <c r="N798" s="83">
        <v>0</v>
      </c>
      <c r="O798" s="73"/>
      <c r="P798" s="74" t="s">
        <v>157</v>
      </c>
      <c r="Q798" s="83">
        <v>19641.367974966055</v>
      </c>
      <c r="R798" s="83">
        <v>19097.435397560916</v>
      </c>
      <c r="S798" s="83">
        <v>19630.978344489038</v>
      </c>
      <c r="T798" s="83">
        <v>20322.594737629042</v>
      </c>
      <c r="U798" s="83">
        <v>19014.2721667798</v>
      </c>
      <c r="V798" s="83">
        <v>16937.652689568789</v>
      </c>
      <c r="W798" s="83">
        <v>18530.818265771959</v>
      </c>
      <c r="X798" s="83">
        <v>19811.168916063401</v>
      </c>
      <c r="Y798" s="83">
        <v>18389.940310872</v>
      </c>
      <c r="Z798" s="83">
        <v>17076.128238000001</v>
      </c>
      <c r="AA798" s="83">
        <v>15764.418</v>
      </c>
      <c r="AB798" s="83">
        <v>15792</v>
      </c>
      <c r="AC798" s="73"/>
      <c r="AD798" s="74" t="s">
        <v>117</v>
      </c>
      <c r="AE798" s="83">
        <v>13744.08</v>
      </c>
      <c r="AF798" s="83">
        <v>13713.495000000001</v>
      </c>
      <c r="AG798" s="83">
        <v>13645.944</v>
      </c>
      <c r="AH798" s="83">
        <v>13655.855</v>
      </c>
      <c r="AI798" s="83">
        <v>13612.465</v>
      </c>
      <c r="AJ798" s="83">
        <v>13565.176000000001</v>
      </c>
      <c r="AK798" s="83">
        <v>13528.787</v>
      </c>
      <c r="AL798" s="83">
        <v>13327.104000000001</v>
      </c>
      <c r="AM798" s="83">
        <v>13280.760999999999</v>
      </c>
      <c r="AN798" s="83">
        <v>13197.612999999998</v>
      </c>
      <c r="AO798" s="83">
        <v>13173.094999999999</v>
      </c>
      <c r="AP798" s="83">
        <v>0</v>
      </c>
      <c r="AQ798" s="73"/>
      <c r="AR798" s="73"/>
      <c r="AS798" s="73"/>
      <c r="AT798" s="73"/>
      <c r="AU798" s="73"/>
      <c r="AV798" s="73"/>
      <c r="AW798" s="73"/>
      <c r="AX798" s="73"/>
      <c r="AY798" s="73"/>
      <c r="AZ798" s="73"/>
      <c r="BA798" s="73"/>
      <c r="BB798" s="73"/>
      <c r="BC798" s="73"/>
    </row>
    <row r="799" spans="1:55" x14ac:dyDescent="0.25">
      <c r="A799" s="72"/>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row>
    <row r="800" spans="1:55" x14ac:dyDescent="0.25">
      <c r="A800" s="72"/>
      <c r="B800" s="75" t="s">
        <v>113</v>
      </c>
      <c r="C800" s="75"/>
      <c r="D800" s="75"/>
      <c r="E800" s="75"/>
      <c r="F800" s="75"/>
      <c r="G800" s="75"/>
      <c r="H800" s="75"/>
      <c r="I800" s="75"/>
      <c r="J800" s="75"/>
      <c r="K800" s="75"/>
      <c r="L800" s="75"/>
      <c r="M800" s="75"/>
      <c r="N800" s="75"/>
      <c r="O800" s="73"/>
      <c r="P800" s="75" t="s">
        <v>114</v>
      </c>
      <c r="Q800" s="75"/>
      <c r="R800" s="75"/>
      <c r="S800" s="75"/>
      <c r="T800" s="75"/>
      <c r="U800" s="75"/>
      <c r="V800" s="75"/>
      <c r="W800" s="75"/>
      <c r="X800" s="75"/>
      <c r="Y800" s="75"/>
      <c r="Z800" s="75"/>
      <c r="AA800" s="75"/>
      <c r="AB800" s="75"/>
      <c r="AC800" s="73"/>
      <c r="AD800" s="75" t="s">
        <v>145</v>
      </c>
      <c r="AE800" s="75"/>
      <c r="AF800" s="75"/>
      <c r="AG800" s="75"/>
      <c r="AH800" s="75"/>
      <c r="AI800" s="75"/>
      <c r="AJ800" s="75"/>
      <c r="AK800" s="75"/>
      <c r="AL800" s="75"/>
      <c r="AM800" s="75"/>
      <c r="AN800" s="75"/>
      <c r="AO800" s="75"/>
      <c r="AP800" s="75"/>
      <c r="AQ800" s="73"/>
      <c r="AR800" s="73"/>
      <c r="AS800" s="73"/>
      <c r="AT800" s="73"/>
      <c r="AU800" s="73"/>
      <c r="AV800" s="73"/>
      <c r="AW800" s="73"/>
      <c r="AX800" s="73"/>
      <c r="AY800" s="73"/>
      <c r="AZ800" s="73"/>
      <c r="BA800" s="73"/>
      <c r="BB800" s="73"/>
      <c r="BC800" s="73"/>
    </row>
    <row r="801" spans="1:55" x14ac:dyDescent="0.25">
      <c r="A801" s="72"/>
      <c r="B801" s="77" t="s">
        <v>54</v>
      </c>
      <c r="C801" s="77">
        <v>2013</v>
      </c>
      <c r="D801" s="77">
        <v>2014</v>
      </c>
      <c r="E801" s="77">
        <v>2015</v>
      </c>
      <c r="F801" s="77">
        <v>2016</v>
      </c>
      <c r="G801" s="77">
        <v>2017</v>
      </c>
      <c r="H801" s="77">
        <v>2018</v>
      </c>
      <c r="I801" s="77">
        <v>2019</v>
      </c>
      <c r="J801" s="77">
        <v>2020</v>
      </c>
      <c r="K801" s="77">
        <v>2021</v>
      </c>
      <c r="L801" s="77">
        <v>2022</v>
      </c>
      <c r="M801" s="77">
        <v>2023</v>
      </c>
      <c r="N801" s="77">
        <v>2024</v>
      </c>
      <c r="O801" s="73"/>
      <c r="P801" s="77" t="s">
        <v>54</v>
      </c>
      <c r="Q801" s="77">
        <v>2013</v>
      </c>
      <c r="R801" s="77">
        <v>2014</v>
      </c>
      <c r="S801" s="77">
        <v>2015</v>
      </c>
      <c r="T801" s="77">
        <v>2016</v>
      </c>
      <c r="U801" s="77">
        <v>2017</v>
      </c>
      <c r="V801" s="77">
        <v>2018</v>
      </c>
      <c r="W801" s="77">
        <v>2019</v>
      </c>
      <c r="X801" s="77">
        <v>2020</v>
      </c>
      <c r="Y801" s="77">
        <v>2021</v>
      </c>
      <c r="Z801" s="77">
        <v>2022</v>
      </c>
      <c r="AA801" s="77">
        <v>2023</v>
      </c>
      <c r="AB801" s="77">
        <v>2024</v>
      </c>
      <c r="AC801" s="73"/>
      <c r="AD801" s="77" t="s">
        <v>54</v>
      </c>
      <c r="AE801" s="77">
        <v>2013</v>
      </c>
      <c r="AF801" s="77">
        <v>2014</v>
      </c>
      <c r="AG801" s="77">
        <v>2015</v>
      </c>
      <c r="AH801" s="77">
        <v>2016</v>
      </c>
      <c r="AI801" s="77">
        <v>2017</v>
      </c>
      <c r="AJ801" s="77">
        <v>2018</v>
      </c>
      <c r="AK801" s="77">
        <v>2019</v>
      </c>
      <c r="AL801" s="77">
        <v>2020</v>
      </c>
      <c r="AM801" s="77">
        <v>2021</v>
      </c>
      <c r="AN801" s="77">
        <v>2022</v>
      </c>
      <c r="AO801" s="77">
        <v>2023</v>
      </c>
      <c r="AP801" s="77">
        <v>2024</v>
      </c>
      <c r="AQ801" s="73"/>
      <c r="AR801" s="73"/>
      <c r="AS801" s="73"/>
      <c r="AT801" s="73"/>
      <c r="AU801" s="73"/>
      <c r="AV801" s="73"/>
      <c r="AW801" s="73"/>
      <c r="AX801" s="73"/>
      <c r="AY801" s="73"/>
      <c r="AZ801" s="73"/>
      <c r="BA801" s="73"/>
      <c r="BB801" s="73"/>
      <c r="BC801" s="73"/>
    </row>
    <row r="802" spans="1:55" x14ac:dyDescent="0.25">
      <c r="A802" s="72"/>
      <c r="B802" s="79" t="s">
        <v>9</v>
      </c>
      <c r="C802" s="80">
        <v>527802.79016564414</v>
      </c>
      <c r="D802" s="80">
        <v>541653.07868603664</v>
      </c>
      <c r="E802" s="80">
        <v>554677.07229073718</v>
      </c>
      <c r="F802" s="80">
        <v>601374.03784117871</v>
      </c>
      <c r="G802" s="80">
        <v>585786.11820067267</v>
      </c>
      <c r="H802" s="80">
        <v>582690.83484797529</v>
      </c>
      <c r="I802" s="80">
        <v>607915.34437982982</v>
      </c>
      <c r="J802" s="80">
        <v>624811.45844979957</v>
      </c>
      <c r="K802" s="80">
        <v>723537.35100350587</v>
      </c>
      <c r="L802" s="80">
        <v>690510.38430399983</v>
      </c>
      <c r="M802" s="80">
        <v>728372.58799999999</v>
      </c>
      <c r="N802" s="80">
        <v>0</v>
      </c>
      <c r="O802" s="73"/>
      <c r="P802" s="79" t="s">
        <v>9</v>
      </c>
      <c r="Q802" s="80">
        <v>527457.51756772771</v>
      </c>
      <c r="R802" s="80">
        <v>538949.02795861918</v>
      </c>
      <c r="S802" s="80">
        <v>535470.86990521802</v>
      </c>
      <c r="T802" s="80">
        <v>603557.41743055638</v>
      </c>
      <c r="U802" s="80">
        <v>607146.84248963243</v>
      </c>
      <c r="V802" s="80">
        <v>591271.29202196444</v>
      </c>
      <c r="W802" s="80">
        <v>567884.91228913981</v>
      </c>
      <c r="X802" s="80">
        <v>591994.44115890097</v>
      </c>
      <c r="Y802" s="80">
        <v>720462.43117830786</v>
      </c>
      <c r="Z802" s="80">
        <v>701015.88978199987</v>
      </c>
      <c r="AA802" s="80">
        <v>707346.07</v>
      </c>
      <c r="AB802" s="80">
        <v>724088</v>
      </c>
      <c r="AC802" s="73"/>
      <c r="AD802" s="79" t="s">
        <v>9</v>
      </c>
      <c r="AE802" s="80">
        <v>4911</v>
      </c>
      <c r="AF802" s="80">
        <v>4818</v>
      </c>
      <c r="AG802" s="80">
        <v>4797</v>
      </c>
      <c r="AH802" s="80">
        <v>4792</v>
      </c>
      <c r="AI802" s="80">
        <v>4785</v>
      </c>
      <c r="AJ802" s="80">
        <v>4698</v>
      </c>
      <c r="AK802" s="80">
        <v>4659</v>
      </c>
      <c r="AL802" s="80">
        <v>4998</v>
      </c>
      <c r="AM802" s="80">
        <v>4858</v>
      </c>
      <c r="AN802" s="80">
        <v>4949</v>
      </c>
      <c r="AO802" s="80">
        <v>5099</v>
      </c>
      <c r="AP802" s="80">
        <v>0</v>
      </c>
      <c r="AQ802" s="73"/>
      <c r="AR802" s="73"/>
      <c r="AS802" s="73"/>
      <c r="AT802" s="73"/>
      <c r="AU802" s="73"/>
      <c r="AV802" s="73"/>
      <c r="AW802" s="73"/>
      <c r="AX802" s="73"/>
      <c r="AY802" s="73"/>
      <c r="AZ802" s="73"/>
      <c r="BA802" s="73"/>
      <c r="BB802" s="73"/>
      <c r="BC802" s="73"/>
    </row>
    <row r="803" spans="1:55" x14ac:dyDescent="0.25">
      <c r="A803" s="72"/>
      <c r="B803" s="74" t="s">
        <v>10</v>
      </c>
      <c r="C803" s="83">
        <v>353685.03524016892</v>
      </c>
      <c r="D803" s="83">
        <v>352481.52804227348</v>
      </c>
      <c r="E803" s="83">
        <v>376294.65999901702</v>
      </c>
      <c r="F803" s="83">
        <v>418377.36042897479</v>
      </c>
      <c r="G803" s="83">
        <v>405222.56351348932</v>
      </c>
      <c r="H803" s="83">
        <v>380644.49924644904</v>
      </c>
      <c r="I803" s="83">
        <v>397804.7128146094</v>
      </c>
      <c r="J803" s="83">
        <v>401988.54517053935</v>
      </c>
      <c r="K803" s="83">
        <v>480722.39577933989</v>
      </c>
      <c r="L803" s="83">
        <v>449184.46596399992</v>
      </c>
      <c r="M803" s="83">
        <v>480467.24199999997</v>
      </c>
      <c r="N803" s="83">
        <v>0</v>
      </c>
      <c r="O803" s="73"/>
      <c r="P803" s="74" t="s">
        <v>10</v>
      </c>
      <c r="Q803" s="83">
        <v>365081.53385358863</v>
      </c>
      <c r="R803" s="83">
        <v>362744.51747016981</v>
      </c>
      <c r="S803" s="83">
        <v>358026.25095557916</v>
      </c>
      <c r="T803" s="83">
        <v>424673.93188635592</v>
      </c>
      <c r="U803" s="83">
        <v>451548.44290027587</v>
      </c>
      <c r="V803" s="83">
        <v>404156.85892984521</v>
      </c>
      <c r="W803" s="83">
        <v>382581.41750424617</v>
      </c>
      <c r="X803" s="83">
        <v>395501.89091681462</v>
      </c>
      <c r="Y803" s="83">
        <v>512096.06644648383</v>
      </c>
      <c r="Z803" s="83">
        <v>479585.90276999987</v>
      </c>
      <c r="AA803" s="83">
        <v>467950.73799999995</v>
      </c>
      <c r="AB803" s="83">
        <v>484845</v>
      </c>
      <c r="AC803" s="73"/>
      <c r="AD803" s="74" t="s">
        <v>10</v>
      </c>
      <c r="AE803" s="83">
        <v>4911</v>
      </c>
      <c r="AF803" s="83">
        <v>4818</v>
      </c>
      <c r="AG803" s="83">
        <v>4797</v>
      </c>
      <c r="AH803" s="83">
        <v>4792</v>
      </c>
      <c r="AI803" s="83">
        <v>4785</v>
      </c>
      <c r="AJ803" s="83">
        <v>4698</v>
      </c>
      <c r="AK803" s="83">
        <v>4659</v>
      </c>
      <c r="AL803" s="83">
        <v>4998</v>
      </c>
      <c r="AM803" s="83">
        <v>4858</v>
      </c>
      <c r="AN803" s="83">
        <v>4949</v>
      </c>
      <c r="AO803" s="83">
        <v>5099</v>
      </c>
      <c r="AP803" s="83">
        <v>0</v>
      </c>
      <c r="AQ803" s="73"/>
      <c r="AR803" s="73"/>
      <c r="AS803" s="73"/>
      <c r="AT803" s="73"/>
      <c r="AU803" s="73"/>
      <c r="AV803" s="73"/>
      <c r="AW803" s="73"/>
      <c r="AX803" s="73"/>
      <c r="AY803" s="73"/>
      <c r="AZ803" s="73"/>
      <c r="BA803" s="73"/>
      <c r="BB803" s="73"/>
      <c r="BC803" s="73"/>
    </row>
    <row r="804" spans="1:55" x14ac:dyDescent="0.25">
      <c r="A804" s="72"/>
      <c r="B804" s="79" t="s">
        <v>11</v>
      </c>
      <c r="C804" s="84">
        <v>174117.75492547519</v>
      </c>
      <c r="D804" s="84">
        <v>189171.55064376318</v>
      </c>
      <c r="E804" s="84">
        <v>178382.41229172022</v>
      </c>
      <c r="F804" s="84">
        <v>182996.67741220392</v>
      </c>
      <c r="G804" s="84">
        <v>180563.55468718335</v>
      </c>
      <c r="H804" s="84">
        <v>202046.33560152623</v>
      </c>
      <c r="I804" s="84">
        <v>210110.63156522042</v>
      </c>
      <c r="J804" s="84">
        <v>222822.91327926025</v>
      </c>
      <c r="K804" s="84">
        <v>242814.95522416598</v>
      </c>
      <c r="L804" s="84">
        <v>241325.91833999997</v>
      </c>
      <c r="M804" s="84">
        <v>247905.34600000002</v>
      </c>
      <c r="N804" s="84">
        <v>0</v>
      </c>
      <c r="O804" s="73"/>
      <c r="P804" s="79" t="s">
        <v>11</v>
      </c>
      <c r="Q804" s="84">
        <v>162375.98371413909</v>
      </c>
      <c r="R804" s="84">
        <v>176204.5104884493</v>
      </c>
      <c r="S804" s="84">
        <v>177444.6189496388</v>
      </c>
      <c r="T804" s="84">
        <v>178883.48554420043</v>
      </c>
      <c r="U804" s="84">
        <v>155598.39958935653</v>
      </c>
      <c r="V804" s="84">
        <v>187114.43309211926</v>
      </c>
      <c r="W804" s="84">
        <v>185303.49478489364</v>
      </c>
      <c r="X804" s="84">
        <v>196492.55024208629</v>
      </c>
      <c r="Y804" s="84">
        <v>208366.36473182397</v>
      </c>
      <c r="Z804" s="84">
        <v>221429.987012</v>
      </c>
      <c r="AA804" s="84">
        <v>239395.33200000002</v>
      </c>
      <c r="AB804" s="84">
        <v>239243</v>
      </c>
      <c r="AC804" s="73"/>
      <c r="AD804" s="79" t="s">
        <v>11</v>
      </c>
      <c r="AE804" s="84">
        <v>4911</v>
      </c>
      <c r="AF804" s="84">
        <v>4818</v>
      </c>
      <c r="AG804" s="84">
        <v>4797</v>
      </c>
      <c r="AH804" s="84">
        <v>4792</v>
      </c>
      <c r="AI804" s="84">
        <v>4785</v>
      </c>
      <c r="AJ804" s="84">
        <v>4698</v>
      </c>
      <c r="AK804" s="84">
        <v>4659</v>
      </c>
      <c r="AL804" s="84">
        <v>4998</v>
      </c>
      <c r="AM804" s="84">
        <v>4858</v>
      </c>
      <c r="AN804" s="84">
        <v>4949</v>
      </c>
      <c r="AO804" s="84">
        <v>5099</v>
      </c>
      <c r="AP804" s="84">
        <v>0</v>
      </c>
      <c r="AQ804" s="73"/>
      <c r="AR804" s="73"/>
      <c r="AS804" s="73"/>
      <c r="AT804" s="73"/>
      <c r="AU804" s="73"/>
      <c r="AV804" s="73"/>
      <c r="AW804" s="73"/>
      <c r="AX804" s="73"/>
      <c r="AY804" s="73"/>
      <c r="AZ804" s="73"/>
      <c r="BA804" s="73"/>
      <c r="BB804" s="73"/>
      <c r="BC804" s="73"/>
    </row>
    <row r="805" spans="1:55" x14ac:dyDescent="0.25">
      <c r="A805" s="72"/>
      <c r="B805" s="74" t="s">
        <v>0</v>
      </c>
      <c r="C805" s="83">
        <v>88146.004341351989</v>
      </c>
      <c r="D805" s="83">
        <v>83380.039773763448</v>
      </c>
      <c r="E805" s="83">
        <v>79749.799755820204</v>
      </c>
      <c r="F805" s="83">
        <v>81970.959614164836</v>
      </c>
      <c r="G805" s="83">
        <v>73704.687958987153</v>
      </c>
      <c r="H805" s="83">
        <v>69353.908542730569</v>
      </c>
      <c r="I805" s="83">
        <v>62672.915009058102</v>
      </c>
      <c r="J805" s="83">
        <v>62084.944907946541</v>
      </c>
      <c r="K805" s="83">
        <v>60449.150449506</v>
      </c>
      <c r="L805" s="83">
        <v>56956.812015999996</v>
      </c>
      <c r="M805" s="83">
        <v>55558.398000000008</v>
      </c>
      <c r="N805" s="83">
        <v>0</v>
      </c>
      <c r="O805" s="73"/>
      <c r="P805" s="74" t="s">
        <v>0</v>
      </c>
      <c r="Q805" s="83">
        <v>77663.620875260269</v>
      </c>
      <c r="R805" s="83">
        <v>84292.703175372371</v>
      </c>
      <c r="S805" s="83">
        <v>83095.97541541385</v>
      </c>
      <c r="T805" s="83">
        <v>76507.709366198484</v>
      </c>
      <c r="U805" s="83">
        <v>71309.763695829635</v>
      </c>
      <c r="V805" s="83">
        <v>66612.092582498881</v>
      </c>
      <c r="W805" s="83">
        <v>66717.691720113915</v>
      </c>
      <c r="X805" s="83">
        <v>56133.515369500667</v>
      </c>
      <c r="Y805" s="83">
        <v>58947.548051911996</v>
      </c>
      <c r="Z805" s="83">
        <v>57288.553555999999</v>
      </c>
      <c r="AA805" s="83">
        <v>55698.025999999998</v>
      </c>
      <c r="AB805" s="83">
        <v>53958</v>
      </c>
      <c r="AC805" s="73"/>
      <c r="AD805" s="74" t="s">
        <v>0</v>
      </c>
      <c r="AE805" s="83">
        <v>800</v>
      </c>
      <c r="AF805" s="83">
        <v>855</v>
      </c>
      <c r="AG805" s="83">
        <v>860</v>
      </c>
      <c r="AH805" s="83">
        <v>750</v>
      </c>
      <c r="AI805" s="83">
        <v>653</v>
      </c>
      <c r="AJ805" s="83">
        <v>632</v>
      </c>
      <c r="AK805" s="83">
        <v>599</v>
      </c>
      <c r="AL805" s="83">
        <v>597</v>
      </c>
      <c r="AM805" s="83">
        <v>558</v>
      </c>
      <c r="AN805" s="83">
        <v>535</v>
      </c>
      <c r="AO805" s="83">
        <v>526</v>
      </c>
      <c r="AP805" s="83">
        <v>0</v>
      </c>
      <c r="AQ805" s="73"/>
      <c r="AR805" s="73"/>
      <c r="AS805" s="73"/>
      <c r="AT805" s="73"/>
      <c r="AU805" s="73"/>
      <c r="AV805" s="73"/>
      <c r="AW805" s="73"/>
      <c r="AX805" s="73"/>
      <c r="AY805" s="73"/>
      <c r="AZ805" s="73"/>
      <c r="BA805" s="73"/>
      <c r="BB805" s="73"/>
      <c r="BC805" s="73"/>
    </row>
    <row r="806" spans="1:55" x14ac:dyDescent="0.25">
      <c r="A806" s="72"/>
      <c r="B806" s="74" t="s">
        <v>158</v>
      </c>
      <c r="C806" s="83">
        <v>118062.20427692082</v>
      </c>
      <c r="D806" s="83">
        <v>103932.55313007608</v>
      </c>
      <c r="E806" s="83">
        <v>93195.11512415683</v>
      </c>
      <c r="F806" s="83">
        <v>82154.6083646732</v>
      </c>
      <c r="G806" s="83">
        <v>83942.204382917989</v>
      </c>
      <c r="H806" s="83">
        <v>75496.162355502776</v>
      </c>
      <c r="I806" s="83">
        <v>72602.572853704434</v>
      </c>
      <c r="J806" s="83">
        <v>93472.452162649861</v>
      </c>
      <c r="K806" s="83">
        <v>75810.509877648001</v>
      </c>
      <c r="L806" s="83">
        <v>47161.875513999992</v>
      </c>
      <c r="M806" s="83">
        <v>60430.79</v>
      </c>
      <c r="N806" s="83">
        <v>0</v>
      </c>
      <c r="O806" s="73"/>
      <c r="P806" s="74" t="s">
        <v>158</v>
      </c>
      <c r="Q806" s="83">
        <v>145939.30609344479</v>
      </c>
      <c r="R806" s="83">
        <v>135106.27167130596</v>
      </c>
      <c r="S806" s="83">
        <v>110700.99655070443</v>
      </c>
      <c r="T806" s="83">
        <v>70609.943773892039</v>
      </c>
      <c r="U806" s="83">
        <v>62282.283889624276</v>
      </c>
      <c r="V806" s="83">
        <v>59859.706518853622</v>
      </c>
      <c r="W806" s="83">
        <v>59680.051224793795</v>
      </c>
      <c r="X806" s="83">
        <v>59279.783926401549</v>
      </c>
      <c r="Y806" s="83">
        <v>100771.753553744</v>
      </c>
      <c r="Z806" s="83">
        <v>69985.693465999997</v>
      </c>
      <c r="AA806" s="83">
        <v>56296.134000000005</v>
      </c>
      <c r="AB806" s="83">
        <v>55826</v>
      </c>
      <c r="AC806" s="73"/>
      <c r="AD806" s="74" t="s">
        <v>158</v>
      </c>
      <c r="AE806" s="83">
        <v>827</v>
      </c>
      <c r="AF806" s="83">
        <v>671</v>
      </c>
      <c r="AG806" s="83">
        <v>608</v>
      </c>
      <c r="AH806" s="83">
        <v>539</v>
      </c>
      <c r="AI806" s="83">
        <v>554</v>
      </c>
      <c r="AJ806" s="83">
        <v>517</v>
      </c>
      <c r="AK806" s="83">
        <v>484</v>
      </c>
      <c r="AL806" s="83">
        <v>648</v>
      </c>
      <c r="AM806" s="83">
        <v>488</v>
      </c>
      <c r="AN806" s="83">
        <v>300</v>
      </c>
      <c r="AO806" s="83">
        <v>401</v>
      </c>
      <c r="AP806" s="83">
        <v>0</v>
      </c>
      <c r="AQ806" s="73"/>
      <c r="AR806" s="73"/>
      <c r="AS806" s="73"/>
      <c r="AT806" s="73"/>
      <c r="AU806" s="73"/>
      <c r="AV806" s="73"/>
      <c r="AW806" s="73"/>
      <c r="AX806" s="73"/>
      <c r="AY806" s="73"/>
      <c r="AZ806" s="73"/>
      <c r="BA806" s="73"/>
      <c r="BB806" s="73"/>
      <c r="BC806" s="73"/>
    </row>
    <row r="807" spans="1:55" x14ac:dyDescent="0.25">
      <c r="A807" s="72"/>
      <c r="B807" s="74" t="s">
        <v>159</v>
      </c>
      <c r="C807" s="83">
        <v>9567.3923099976364</v>
      </c>
      <c r="D807" s="83">
        <v>5255.6206390554025</v>
      </c>
      <c r="E807" s="83">
        <v>8790.8540975772685</v>
      </c>
      <c r="F807" s="83">
        <v>11209.775692795323</v>
      </c>
      <c r="G807" s="83">
        <v>8841.9546007619392</v>
      </c>
      <c r="H807" s="83">
        <v>5369.9080132108093</v>
      </c>
      <c r="I807" s="83">
        <v>3264.3602239019528</v>
      </c>
      <c r="J807" s="83">
        <v>1522.6413807826259</v>
      </c>
      <c r="K807" s="83">
        <v>1220.2588183239995</v>
      </c>
      <c r="L807" s="83">
        <v>787.61862399999995</v>
      </c>
      <c r="M807" s="83">
        <v>845.06200000000001</v>
      </c>
      <c r="N807" s="83">
        <v>0</v>
      </c>
      <c r="O807" s="73"/>
      <c r="P807" s="74" t="s">
        <v>159</v>
      </c>
      <c r="Q807" s="83">
        <v>18444.489712381943</v>
      </c>
      <c r="R807" s="83">
        <v>9619.4969362142292</v>
      </c>
      <c r="S807" s="83">
        <v>8127.9480057348746</v>
      </c>
      <c r="T807" s="83">
        <v>13948.902808220842</v>
      </c>
      <c r="U807" s="83">
        <v>11980.805489302276</v>
      </c>
      <c r="V807" s="83">
        <v>8849.0688567635898</v>
      </c>
      <c r="W807" s="83">
        <v>2534.8814768443526</v>
      </c>
      <c r="X807" s="83">
        <v>1441.8527445141294</v>
      </c>
      <c r="Y807" s="83">
        <v>1001.8038038319999</v>
      </c>
      <c r="Z807" s="83">
        <v>510.45391799999999</v>
      </c>
      <c r="AA807" s="83">
        <v>501.202</v>
      </c>
      <c r="AB807" s="83">
        <v>493</v>
      </c>
      <c r="AC807" s="73"/>
      <c r="AD807" s="74" t="s">
        <v>159</v>
      </c>
      <c r="AE807" s="83">
        <v>0</v>
      </c>
      <c r="AF807" s="83">
        <v>0</v>
      </c>
      <c r="AG807" s="83">
        <v>0</v>
      </c>
      <c r="AH807" s="83">
        <v>0</v>
      </c>
      <c r="AI807" s="83">
        <v>0</v>
      </c>
      <c r="AJ807" s="83">
        <v>0</v>
      </c>
      <c r="AK807" s="83">
        <v>0</v>
      </c>
      <c r="AL807" s="83">
        <v>0</v>
      </c>
      <c r="AM807" s="83">
        <v>0</v>
      </c>
      <c r="AN807" s="83">
        <v>0</v>
      </c>
      <c r="AO807" s="83">
        <v>0</v>
      </c>
      <c r="AP807" s="83">
        <v>0</v>
      </c>
      <c r="AQ807" s="73"/>
      <c r="AR807" s="73"/>
      <c r="AS807" s="73"/>
      <c r="AT807" s="73"/>
      <c r="AU807" s="73"/>
      <c r="AV807" s="73"/>
      <c r="AW807" s="73"/>
      <c r="AX807" s="73"/>
      <c r="AY807" s="73"/>
      <c r="AZ807" s="73"/>
      <c r="BA807" s="73"/>
      <c r="BB807" s="73"/>
      <c r="BC807" s="73"/>
    </row>
    <row r="808" spans="1:55" x14ac:dyDescent="0.25">
      <c r="A808" s="72"/>
      <c r="B808" s="74" t="s">
        <v>1</v>
      </c>
      <c r="C808" s="83">
        <v>19806.683343522469</v>
      </c>
      <c r="D808" s="83">
        <v>17774.351151861349</v>
      </c>
      <c r="E808" s="83">
        <v>18817.940119297225</v>
      </c>
      <c r="F808" s="83">
        <v>19033.332496315041</v>
      </c>
      <c r="G808" s="83">
        <v>15007.752285670385</v>
      </c>
      <c r="H808" s="83">
        <v>14471.890467391757</v>
      </c>
      <c r="I808" s="83">
        <v>19386.755240767758</v>
      </c>
      <c r="J808" s="83">
        <v>22060.908023262498</v>
      </c>
      <c r="K808" s="83">
        <v>20178.402828505994</v>
      </c>
      <c r="L808" s="83">
        <v>16980.886311999999</v>
      </c>
      <c r="M808" s="83">
        <v>18611.162</v>
      </c>
      <c r="N808" s="83">
        <v>0</v>
      </c>
      <c r="O808" s="73"/>
      <c r="P808" s="74" t="s">
        <v>1</v>
      </c>
      <c r="Q808" s="83">
        <v>21780.331093335728</v>
      </c>
      <c r="R808" s="83">
        <v>19652.561831697076</v>
      </c>
      <c r="S808" s="83">
        <v>16101.929940381777</v>
      </c>
      <c r="T808" s="83">
        <v>13620.015503388855</v>
      </c>
      <c r="U808" s="83">
        <v>16825.074742547349</v>
      </c>
      <c r="V808" s="83">
        <v>12995.572751156928</v>
      </c>
      <c r="W808" s="83">
        <v>12944.931947785761</v>
      </c>
      <c r="X808" s="83">
        <v>22795.860200427287</v>
      </c>
      <c r="Y808" s="83">
        <v>21579.604184085994</v>
      </c>
      <c r="Z808" s="83">
        <v>18083.124331999999</v>
      </c>
      <c r="AA808" s="83">
        <v>15141.302</v>
      </c>
      <c r="AB808" s="83">
        <v>15847</v>
      </c>
      <c r="AC808" s="73"/>
      <c r="AD808" s="74" t="s">
        <v>1</v>
      </c>
      <c r="AE808" s="83">
        <v>114</v>
      </c>
      <c r="AF808" s="83">
        <v>105</v>
      </c>
      <c r="AG808" s="83">
        <v>112</v>
      </c>
      <c r="AH808" s="83">
        <v>112</v>
      </c>
      <c r="AI808" s="83">
        <v>93</v>
      </c>
      <c r="AJ808" s="83">
        <v>91</v>
      </c>
      <c r="AK808" s="83">
        <v>119</v>
      </c>
      <c r="AL808" s="83">
        <v>133</v>
      </c>
      <c r="AM808" s="83">
        <v>121</v>
      </c>
      <c r="AN808" s="83">
        <v>104</v>
      </c>
      <c r="AO808" s="83">
        <v>117</v>
      </c>
      <c r="AP808" s="83">
        <v>0</v>
      </c>
      <c r="AQ808" s="73"/>
      <c r="AR808" s="73"/>
      <c r="AS808" s="73"/>
      <c r="AT808" s="73"/>
      <c r="AU808" s="73"/>
      <c r="AV808" s="73"/>
      <c r="AW808" s="73"/>
      <c r="AX808" s="73"/>
      <c r="AY808" s="73"/>
      <c r="AZ808" s="73"/>
      <c r="BA808" s="73"/>
      <c r="BB808" s="73"/>
      <c r="BC808" s="73"/>
    </row>
    <row r="809" spans="1:55" x14ac:dyDescent="0.25">
      <c r="A809" s="72"/>
      <c r="B809" s="74" t="s">
        <v>2</v>
      </c>
      <c r="C809" s="83">
        <v>198529.86664011399</v>
      </c>
      <c r="D809" s="83">
        <v>204978.39943613161</v>
      </c>
      <c r="E809" s="83">
        <v>203123.23851169238</v>
      </c>
      <c r="F809" s="83">
        <v>214183.65615662321</v>
      </c>
      <c r="G809" s="83">
        <v>212809.77899064173</v>
      </c>
      <c r="H809" s="83">
        <v>210689.23627060206</v>
      </c>
      <c r="I809" s="83">
        <v>216874.71753039386</v>
      </c>
      <c r="J809" s="83">
        <v>215842.55069278367</v>
      </c>
      <c r="K809" s="83">
        <v>213133.75926525795</v>
      </c>
      <c r="L809" s="83">
        <v>208930.82189199998</v>
      </c>
      <c r="M809" s="83">
        <v>222854.62400000001</v>
      </c>
      <c r="N809" s="83">
        <v>0</v>
      </c>
      <c r="O809" s="73"/>
      <c r="P809" s="74" t="s">
        <v>2</v>
      </c>
      <c r="Q809" s="83">
        <v>209165.86450053047</v>
      </c>
      <c r="R809" s="83">
        <v>212605.52563213307</v>
      </c>
      <c r="S809" s="83">
        <v>199818.74931798616</v>
      </c>
      <c r="T809" s="83">
        <v>202211.67813328668</v>
      </c>
      <c r="U809" s="83">
        <v>214284.5571316905</v>
      </c>
      <c r="V809" s="83">
        <v>218084.77870542681</v>
      </c>
      <c r="W809" s="83">
        <v>207962.04224306784</v>
      </c>
      <c r="X809" s="83">
        <v>218676.88534853671</v>
      </c>
      <c r="Y809" s="83">
        <v>216198.74931706997</v>
      </c>
      <c r="Z809" s="83">
        <v>211010.09225399999</v>
      </c>
      <c r="AA809" s="83">
        <v>205986.728</v>
      </c>
      <c r="AB809" s="83">
        <v>220979</v>
      </c>
      <c r="AC809" s="73"/>
      <c r="AD809" s="74" t="s">
        <v>2</v>
      </c>
      <c r="AE809" s="83">
        <v>1787</v>
      </c>
      <c r="AF809" s="83">
        <v>1751</v>
      </c>
      <c r="AG809" s="83">
        <v>1709</v>
      </c>
      <c r="AH809" s="83">
        <v>1701</v>
      </c>
      <c r="AI809" s="83">
        <v>1688</v>
      </c>
      <c r="AJ809" s="83">
        <v>1628</v>
      </c>
      <c r="AK809" s="83">
        <v>1609</v>
      </c>
      <c r="AL809" s="83">
        <v>1601</v>
      </c>
      <c r="AM809" s="83">
        <v>1595</v>
      </c>
      <c r="AN809" s="83">
        <v>1625</v>
      </c>
      <c r="AO809" s="83">
        <v>1667</v>
      </c>
      <c r="AP809" s="83">
        <v>0</v>
      </c>
      <c r="AQ809" s="73"/>
      <c r="AR809" s="73"/>
      <c r="AS809" s="73"/>
      <c r="AT809" s="73"/>
      <c r="AU809" s="73"/>
      <c r="AV809" s="73"/>
      <c r="AW809" s="73"/>
      <c r="AX809" s="73"/>
      <c r="AY809" s="73"/>
      <c r="AZ809" s="73"/>
      <c r="BA809" s="73"/>
      <c r="BB809" s="73"/>
      <c r="BC809" s="73"/>
    </row>
    <row r="810" spans="1:55" x14ac:dyDescent="0.25">
      <c r="A810" s="72"/>
      <c r="B810" s="74" t="s">
        <v>156</v>
      </c>
      <c r="C810" s="83">
        <v>0</v>
      </c>
      <c r="D810" s="83">
        <v>0</v>
      </c>
      <c r="E810" s="83">
        <v>0</v>
      </c>
      <c r="F810" s="83">
        <v>0</v>
      </c>
      <c r="G810" s="83">
        <v>0</v>
      </c>
      <c r="H810" s="83">
        <v>0</v>
      </c>
      <c r="I810" s="83">
        <v>0</v>
      </c>
      <c r="J810" s="83">
        <v>3460.4465868339112</v>
      </c>
      <c r="K810" s="83">
        <v>16366.473156435999</v>
      </c>
      <c r="L810" s="83">
        <v>27354.765308000002</v>
      </c>
      <c r="M810" s="83">
        <v>38117.402000000002</v>
      </c>
      <c r="N810" s="83">
        <v>0</v>
      </c>
      <c r="O810" s="73"/>
      <c r="P810" s="74" t="s">
        <v>156</v>
      </c>
      <c r="Q810" s="83">
        <v>0</v>
      </c>
      <c r="R810" s="83">
        <v>0</v>
      </c>
      <c r="S810" s="83">
        <v>0</v>
      </c>
      <c r="T810" s="83">
        <v>0</v>
      </c>
      <c r="U810" s="83">
        <v>0</v>
      </c>
      <c r="V810" s="83">
        <v>0</v>
      </c>
      <c r="W810" s="83">
        <v>0</v>
      </c>
      <c r="X810" s="83">
        <v>0</v>
      </c>
      <c r="Y810" s="83">
        <v>13051.032153665998</v>
      </c>
      <c r="Z810" s="83">
        <v>27198.525743999999</v>
      </c>
      <c r="AA810" s="83">
        <v>39341.752</v>
      </c>
      <c r="AB810" s="83">
        <v>50812</v>
      </c>
      <c r="AC810" s="73"/>
      <c r="AD810" s="74" t="s">
        <v>156</v>
      </c>
      <c r="AE810" s="83">
        <v>0</v>
      </c>
      <c r="AF810" s="83">
        <v>0</v>
      </c>
      <c r="AG810" s="83">
        <v>0</v>
      </c>
      <c r="AH810" s="83">
        <v>0</v>
      </c>
      <c r="AI810" s="83">
        <v>0</v>
      </c>
      <c r="AJ810" s="83">
        <v>0</v>
      </c>
      <c r="AK810" s="83">
        <v>0</v>
      </c>
      <c r="AL810" s="83">
        <v>23</v>
      </c>
      <c r="AM810" s="83">
        <v>94</v>
      </c>
      <c r="AN810" s="83">
        <v>166</v>
      </c>
      <c r="AO810" s="83">
        <v>226</v>
      </c>
      <c r="AP810" s="83">
        <v>0</v>
      </c>
      <c r="AQ810" s="73"/>
      <c r="AR810" s="73"/>
      <c r="AS810" s="73"/>
      <c r="AT810" s="73"/>
      <c r="AU810" s="73"/>
      <c r="AV810" s="73"/>
      <c r="AW810" s="73"/>
      <c r="AX810" s="73"/>
      <c r="AY810" s="73"/>
      <c r="AZ810" s="73"/>
      <c r="BA810" s="73"/>
      <c r="BB810" s="73"/>
      <c r="BC810" s="73"/>
    </row>
    <row r="811" spans="1:55" x14ac:dyDescent="0.25">
      <c r="A811" s="72"/>
      <c r="B811" s="74" t="s">
        <v>3</v>
      </c>
      <c r="C811" s="83">
        <v>346.77432722925084</v>
      </c>
      <c r="D811" s="83">
        <v>4751.033172188867</v>
      </c>
      <c r="E811" s="83">
        <v>12127.901333983915</v>
      </c>
      <c r="F811" s="83">
        <v>20615.712547263971</v>
      </c>
      <c r="G811" s="83">
        <v>24146.782802704278</v>
      </c>
      <c r="H811" s="83">
        <v>24848.324888328665</v>
      </c>
      <c r="I811" s="83">
        <v>29338.766235108415</v>
      </c>
      <c r="J811" s="83">
        <v>33611.438880872171</v>
      </c>
      <c r="K811" s="83">
        <v>31386.910364991989</v>
      </c>
      <c r="L811" s="83">
        <v>23411.321518000001</v>
      </c>
      <c r="M811" s="83">
        <v>18718.487999999998</v>
      </c>
      <c r="N811" s="83">
        <v>0</v>
      </c>
      <c r="O811" s="73"/>
      <c r="P811" s="74" t="s">
        <v>3</v>
      </c>
      <c r="Q811" s="83">
        <v>0</v>
      </c>
      <c r="R811" s="83">
        <v>6663.8621189821761</v>
      </c>
      <c r="S811" s="83">
        <v>11895.187398869137</v>
      </c>
      <c r="T811" s="83">
        <v>33128.794209353357</v>
      </c>
      <c r="U811" s="83">
        <v>35149.66432020253</v>
      </c>
      <c r="V811" s="83">
        <v>28983.316853460252</v>
      </c>
      <c r="W811" s="83">
        <v>27326.868424258024</v>
      </c>
      <c r="X811" s="83">
        <v>30568.400248092163</v>
      </c>
      <c r="Y811" s="83">
        <v>32523.317763611987</v>
      </c>
      <c r="Z811" s="83">
        <v>31273.596016000007</v>
      </c>
      <c r="AA811" s="83">
        <v>22751.028000000002</v>
      </c>
      <c r="AB811" s="83">
        <v>15122</v>
      </c>
      <c r="AC811" s="73"/>
      <c r="AD811" s="74" t="s">
        <v>3</v>
      </c>
      <c r="AE811" s="83">
        <v>2</v>
      </c>
      <c r="AF811" s="83">
        <v>38</v>
      </c>
      <c r="AG811" s="83">
        <v>103</v>
      </c>
      <c r="AH811" s="83">
        <v>149</v>
      </c>
      <c r="AI811" s="83">
        <v>171</v>
      </c>
      <c r="AJ811" s="83">
        <v>177</v>
      </c>
      <c r="AK811" s="83">
        <v>206</v>
      </c>
      <c r="AL811" s="83">
        <v>237</v>
      </c>
      <c r="AM811" s="83">
        <v>220</v>
      </c>
      <c r="AN811" s="83">
        <v>172</v>
      </c>
      <c r="AO811" s="83">
        <v>137</v>
      </c>
      <c r="AP811" s="83">
        <v>0</v>
      </c>
      <c r="AQ811" s="73"/>
      <c r="AR811" s="73"/>
      <c r="AS811" s="73"/>
      <c r="AT811" s="73"/>
      <c r="AU811" s="73"/>
      <c r="AV811" s="73"/>
      <c r="AW811" s="73"/>
      <c r="AX811" s="73"/>
      <c r="AY811" s="73"/>
      <c r="AZ811" s="73"/>
      <c r="BA811" s="73"/>
      <c r="BB811" s="73"/>
      <c r="BC811" s="73"/>
    </row>
    <row r="812" spans="1:55" x14ac:dyDescent="0.25">
      <c r="A812" s="72"/>
      <c r="B812" s="74" t="s">
        <v>4</v>
      </c>
      <c r="C812" s="83">
        <v>0</v>
      </c>
      <c r="D812" s="83">
        <v>1684.2619934762431</v>
      </c>
      <c r="E812" s="83">
        <v>14568.598269578426</v>
      </c>
      <c r="F812" s="83">
        <v>21248.040401955543</v>
      </c>
      <c r="G812" s="83">
        <v>28263.675456829882</v>
      </c>
      <c r="H812" s="83">
        <v>30117.067462572537</v>
      </c>
      <c r="I812" s="83">
        <v>31850.094009461569</v>
      </c>
      <c r="J812" s="83">
        <v>30668.263979035179</v>
      </c>
      <c r="K812" s="83">
        <v>27815.501870494008</v>
      </c>
      <c r="L812" s="83">
        <v>36942.095813999993</v>
      </c>
      <c r="M812" s="83">
        <v>37250.458000000013</v>
      </c>
      <c r="N812" s="83">
        <v>0</v>
      </c>
      <c r="O812" s="73"/>
      <c r="P812" s="74" t="s">
        <v>4</v>
      </c>
      <c r="Q812" s="83">
        <v>0</v>
      </c>
      <c r="R812" s="83">
        <v>0</v>
      </c>
      <c r="S812" s="83">
        <v>6893.7851908479079</v>
      </c>
      <c r="T812" s="83">
        <v>21796.586016219106</v>
      </c>
      <c r="U812" s="83">
        <v>32922.183917069044</v>
      </c>
      <c r="V812" s="83">
        <v>29901.945552125591</v>
      </c>
      <c r="W812" s="83">
        <v>32301.730537812276</v>
      </c>
      <c r="X812" s="83">
        <v>31855.408106425013</v>
      </c>
      <c r="Y812" s="83">
        <v>30254.916198988001</v>
      </c>
      <c r="Z812" s="83">
        <v>26144.443753999993</v>
      </c>
      <c r="AA812" s="83">
        <v>34838.227999999996</v>
      </c>
      <c r="AB812" s="83">
        <v>36885</v>
      </c>
      <c r="AC812" s="73"/>
      <c r="AD812" s="74" t="s">
        <v>4</v>
      </c>
      <c r="AE812" s="83">
        <v>0</v>
      </c>
      <c r="AF812" s="83">
        <v>13</v>
      </c>
      <c r="AG812" s="83">
        <v>102</v>
      </c>
      <c r="AH812" s="83">
        <v>163</v>
      </c>
      <c r="AI812" s="83">
        <v>211</v>
      </c>
      <c r="AJ812" s="83">
        <v>228</v>
      </c>
      <c r="AK812" s="83">
        <v>235</v>
      </c>
      <c r="AL812" s="83">
        <v>223</v>
      </c>
      <c r="AM812" s="83">
        <v>211</v>
      </c>
      <c r="AN812" s="83">
        <v>292</v>
      </c>
      <c r="AO812" s="83">
        <v>301</v>
      </c>
      <c r="AP812" s="83">
        <v>0</v>
      </c>
      <c r="AQ812" s="73"/>
      <c r="AR812" s="73"/>
      <c r="AS812" s="73"/>
      <c r="AT812" s="73"/>
      <c r="AU812" s="73"/>
      <c r="AV812" s="73"/>
      <c r="AW812" s="73"/>
      <c r="AX812" s="73"/>
      <c r="AY812" s="73"/>
      <c r="AZ812" s="73"/>
      <c r="BA812" s="73"/>
      <c r="BB812" s="73"/>
      <c r="BC812" s="73"/>
    </row>
    <row r="813" spans="1:55" x14ac:dyDescent="0.25">
      <c r="A813" s="72"/>
      <c r="B813" s="74" t="s">
        <v>6</v>
      </c>
      <c r="C813" s="83">
        <v>2296.3944080320293</v>
      </c>
      <c r="D813" s="83">
        <v>3713.5959099948823</v>
      </c>
      <c r="E813" s="83">
        <v>8334.8589313076409</v>
      </c>
      <c r="F813" s="83">
        <v>14265.78692674509</v>
      </c>
      <c r="G813" s="83">
        <v>12045.003100074764</v>
      </c>
      <c r="H813" s="83">
        <v>8742.6707226776707</v>
      </c>
      <c r="I813" s="83">
        <v>5923.8705148987792</v>
      </c>
      <c r="J813" s="83">
        <v>5571.0497093483691</v>
      </c>
      <c r="K813" s="83">
        <v>4862.2790346779984</v>
      </c>
      <c r="L813" s="83">
        <v>6685.127097999999</v>
      </c>
      <c r="M813" s="83">
        <v>7012.6599999999989</v>
      </c>
      <c r="N813" s="83">
        <v>0</v>
      </c>
      <c r="O813" s="73"/>
      <c r="P813" s="74" t="s">
        <v>6</v>
      </c>
      <c r="Q813" s="83">
        <v>3091.0595029095985</v>
      </c>
      <c r="R813" s="83">
        <v>2513.9896539247507</v>
      </c>
      <c r="S813" s="83">
        <v>3771.8644608823561</v>
      </c>
      <c r="T813" s="83">
        <v>26102.128944804273</v>
      </c>
      <c r="U813" s="83">
        <v>23958.077165167539</v>
      </c>
      <c r="V813" s="83">
        <v>15986.464999052016</v>
      </c>
      <c r="W813" s="83">
        <v>7323.3720609779348</v>
      </c>
      <c r="X813" s="83">
        <v>4591.487494592855</v>
      </c>
      <c r="Y813" s="83">
        <v>5038.8083393179995</v>
      </c>
      <c r="Z813" s="83">
        <v>3705.874041999999</v>
      </c>
      <c r="AA813" s="83">
        <v>3424.0120000000006</v>
      </c>
      <c r="AB813" s="83">
        <v>3944</v>
      </c>
      <c r="AC813" s="73"/>
      <c r="AD813" s="74" t="s">
        <v>6</v>
      </c>
      <c r="AE813" s="83">
        <v>0</v>
      </c>
      <c r="AF813" s="83">
        <v>0</v>
      </c>
      <c r="AG813" s="83">
        <v>4</v>
      </c>
      <c r="AH813" s="83">
        <v>109</v>
      </c>
      <c r="AI813" s="83">
        <v>147</v>
      </c>
      <c r="AJ813" s="83">
        <v>103</v>
      </c>
      <c r="AK813" s="83">
        <v>71</v>
      </c>
      <c r="AL813" s="83">
        <v>71</v>
      </c>
      <c r="AM813" s="83">
        <v>62</v>
      </c>
      <c r="AN813" s="83">
        <v>87</v>
      </c>
      <c r="AO813" s="83">
        <v>81</v>
      </c>
      <c r="AP813" s="83">
        <v>0</v>
      </c>
      <c r="AQ813" s="73"/>
      <c r="AR813" s="73"/>
      <c r="AS813" s="73"/>
      <c r="AT813" s="73"/>
      <c r="AU813" s="73"/>
      <c r="AV813" s="73"/>
      <c r="AW813" s="73"/>
      <c r="AX813" s="73"/>
      <c r="AY813" s="73"/>
      <c r="AZ813" s="73"/>
      <c r="BA813" s="73"/>
      <c r="BB813" s="73"/>
      <c r="BC813" s="73"/>
    </row>
    <row r="814" spans="1:55" x14ac:dyDescent="0.25">
      <c r="A814" s="72"/>
      <c r="B814" s="74" t="s">
        <v>7</v>
      </c>
      <c r="C814" s="83">
        <v>75584.288925033747</v>
      </c>
      <c r="D814" s="83">
        <v>78431.66396747416</v>
      </c>
      <c r="E814" s="83">
        <v>72981.743380335043</v>
      </c>
      <c r="F814" s="83">
        <v>72671.731085971973</v>
      </c>
      <c r="G814" s="83">
        <v>68440.424978752504</v>
      </c>
      <c r="H814" s="83">
        <v>67858.40427772612</v>
      </c>
      <c r="I814" s="83">
        <v>68539.787850695386</v>
      </c>
      <c r="J814" s="83">
        <v>83702.637496124909</v>
      </c>
      <c r="K814" s="83">
        <v>92844.484467253991</v>
      </c>
      <c r="L814" s="83">
        <v>81123.64813799999</v>
      </c>
      <c r="M814" s="83">
        <v>80198.572</v>
      </c>
      <c r="N814" s="83">
        <v>0</v>
      </c>
      <c r="O814" s="73"/>
      <c r="P814" s="74" t="s">
        <v>7</v>
      </c>
      <c r="Q814" s="83">
        <v>72900.198065989011</v>
      </c>
      <c r="R814" s="83">
        <v>74216.010624383271</v>
      </c>
      <c r="S814" s="83">
        <v>68566.020803993888</v>
      </c>
      <c r="T814" s="83">
        <v>69446.835020672341</v>
      </c>
      <c r="U814" s="83">
        <v>59121.876739118132</v>
      </c>
      <c r="V814" s="83">
        <v>62566.172716503723</v>
      </c>
      <c r="W814" s="83">
        <v>60709.096479263768</v>
      </c>
      <c r="X814" s="83">
        <v>60378.284966774569</v>
      </c>
      <c r="Y814" s="83">
        <v>65111.730708309995</v>
      </c>
      <c r="Z814" s="83">
        <v>75349.205073999998</v>
      </c>
      <c r="AA814" s="83">
        <v>81089.482000000004</v>
      </c>
      <c r="AB814" s="83">
        <v>75931</v>
      </c>
      <c r="AC814" s="73"/>
      <c r="AD814" s="74" t="s">
        <v>7</v>
      </c>
      <c r="AE814" s="83">
        <v>642</v>
      </c>
      <c r="AF814" s="83">
        <v>629</v>
      </c>
      <c r="AG814" s="83">
        <v>595</v>
      </c>
      <c r="AH814" s="83">
        <v>590</v>
      </c>
      <c r="AI814" s="83">
        <v>571</v>
      </c>
      <c r="AJ814" s="83">
        <v>586</v>
      </c>
      <c r="AK814" s="83">
        <v>572</v>
      </c>
      <c r="AL814" s="83">
        <v>710</v>
      </c>
      <c r="AM814" s="83">
        <v>768</v>
      </c>
      <c r="AN814" s="83">
        <v>761</v>
      </c>
      <c r="AO814" s="83">
        <v>715</v>
      </c>
      <c r="AP814" s="83">
        <v>0</v>
      </c>
      <c r="AQ814" s="73"/>
      <c r="AR814" s="73"/>
      <c r="AS814" s="73"/>
      <c r="AT814" s="73"/>
      <c r="AU814" s="73"/>
      <c r="AV814" s="73"/>
      <c r="AW814" s="73"/>
      <c r="AX814" s="73"/>
      <c r="AY814" s="73"/>
      <c r="AZ814" s="73"/>
      <c r="BA814" s="73"/>
      <c r="BB814" s="73"/>
      <c r="BC814" s="73"/>
    </row>
    <row r="815" spans="1:55" x14ac:dyDescent="0.25">
      <c r="A815" s="72"/>
      <c r="B815" s="79" t="s">
        <v>8</v>
      </c>
      <c r="C815" s="84">
        <v>33603.696264019651</v>
      </c>
      <c r="D815" s="84">
        <v>36000.15906140834</v>
      </c>
      <c r="E815" s="84">
        <v>38809.247755055767</v>
      </c>
      <c r="F815" s="84">
        <v>46816.687731312471</v>
      </c>
      <c r="G815" s="84">
        <v>56075.376175065183</v>
      </c>
      <c r="H815" s="84">
        <v>64758.090560787488</v>
      </c>
      <c r="I815" s="84">
        <v>73398.825203940956</v>
      </c>
      <c r="J815" s="84">
        <v>76419.317523641483</v>
      </c>
      <c r="K815" s="84">
        <v>86508.185738831991</v>
      </c>
      <c r="L815" s="84">
        <v>97398.246009999988</v>
      </c>
      <c r="M815" s="84">
        <v>102134.75600000001</v>
      </c>
      <c r="N815" s="83">
        <v>0</v>
      </c>
      <c r="O815" s="73"/>
      <c r="P815" s="79" t="s">
        <v>8</v>
      </c>
      <c r="Q815" s="84">
        <v>34459.11882402526</v>
      </c>
      <c r="R815" s="84">
        <v>36165.166629758736</v>
      </c>
      <c r="S815" s="84">
        <v>37074.17793181898</v>
      </c>
      <c r="T815" s="84">
        <v>52627.250175093184</v>
      </c>
      <c r="U815" s="84">
        <v>51418.693518435139</v>
      </c>
      <c r="V815" s="84">
        <v>59678.53898562317</v>
      </c>
      <c r="W815" s="84">
        <v>64536.344457360807</v>
      </c>
      <c r="X815" s="84">
        <v>75374.675574114153</v>
      </c>
      <c r="Y815" s="84">
        <v>82893.748226327982</v>
      </c>
      <c r="Z815" s="84">
        <v>88281.774463999987</v>
      </c>
      <c r="AA815" s="84">
        <v>95979.661999999997</v>
      </c>
      <c r="AB815" s="84">
        <v>102173</v>
      </c>
      <c r="AC815" s="73"/>
      <c r="AD815" s="79" t="s">
        <v>8</v>
      </c>
      <c r="AE815" s="84">
        <v>536</v>
      </c>
      <c r="AF815" s="84">
        <v>586</v>
      </c>
      <c r="AG815" s="84">
        <v>570</v>
      </c>
      <c r="AH815" s="84">
        <v>597</v>
      </c>
      <c r="AI815" s="84">
        <v>650</v>
      </c>
      <c r="AJ815" s="84">
        <v>705</v>
      </c>
      <c r="AK815" s="84">
        <v>748</v>
      </c>
      <c r="AL815" s="84">
        <v>769</v>
      </c>
      <c r="AM815" s="84">
        <v>829</v>
      </c>
      <c r="AN815" s="84">
        <v>903</v>
      </c>
      <c r="AO815" s="84">
        <v>922</v>
      </c>
      <c r="AP815" s="84">
        <v>0</v>
      </c>
      <c r="AQ815" s="73"/>
      <c r="AR815" s="73"/>
      <c r="AS815" s="73"/>
      <c r="AT815" s="73"/>
      <c r="AU815" s="73"/>
      <c r="AV815" s="73"/>
      <c r="AW815" s="73"/>
      <c r="AX815" s="73"/>
      <c r="AY815" s="73"/>
      <c r="AZ815" s="73"/>
      <c r="BA815" s="73"/>
      <c r="BB815" s="73"/>
      <c r="BC815" s="73"/>
    </row>
    <row r="816" spans="1:55" x14ac:dyDescent="0.25">
      <c r="A816" s="72"/>
      <c r="B816" s="79" t="s">
        <v>5</v>
      </c>
      <c r="C816" s="84">
        <v>20202.639305757541</v>
      </c>
      <c r="D816" s="84">
        <v>22174.820376481573</v>
      </c>
      <c r="E816" s="84">
        <v>26311.523569687841</v>
      </c>
      <c r="F816" s="84">
        <v>28065.73019288692</v>
      </c>
      <c r="G816" s="84">
        <v>25725.337265020073</v>
      </c>
      <c r="H816" s="84">
        <v>22633.03433918014</v>
      </c>
      <c r="I816" s="84">
        <v>29190.69805682635</v>
      </c>
      <c r="J816" s="84">
        <v>26423.494381761277</v>
      </c>
      <c r="K816" s="84">
        <v>25048.405020261995</v>
      </c>
      <c r="L816" s="84">
        <v>27177.123063999992</v>
      </c>
      <c r="M816" s="82">
        <v>24791.263999999996</v>
      </c>
      <c r="N816" s="82">
        <v>0</v>
      </c>
      <c r="O816" s="73"/>
      <c r="P816" s="79" t="s">
        <v>5</v>
      </c>
      <c r="Q816" s="84">
        <v>26342.835034917833</v>
      </c>
      <c r="R816" s="84">
        <v>21729.287600307376</v>
      </c>
      <c r="S816" s="84">
        <v>24914.509685144189</v>
      </c>
      <c r="T816" s="84">
        <v>24105.398902512265</v>
      </c>
      <c r="U816" s="84">
        <v>29580.138755900203</v>
      </c>
      <c r="V816" s="84">
        <v>23998.302636778841</v>
      </c>
      <c r="W816" s="84">
        <v>18303.170587810884</v>
      </c>
      <c r="X816" s="84">
        <v>27133.761142288466</v>
      </c>
      <c r="Y816" s="84">
        <v>27118.211117165996</v>
      </c>
      <c r="Z816" s="84">
        <v>27101.143549999993</v>
      </c>
      <c r="AA816" s="84">
        <v>26579.336000000003</v>
      </c>
      <c r="AB816" s="84">
        <v>22996</v>
      </c>
      <c r="AC816" s="73"/>
      <c r="AD816" s="79" t="s">
        <v>5</v>
      </c>
      <c r="AE816" s="84">
        <v>4911</v>
      </c>
      <c r="AF816" s="84">
        <v>4818</v>
      </c>
      <c r="AG816" s="84">
        <v>4797</v>
      </c>
      <c r="AH816" s="84">
        <v>4792</v>
      </c>
      <c r="AI816" s="84">
        <v>4785</v>
      </c>
      <c r="AJ816" s="84">
        <v>4698</v>
      </c>
      <c r="AK816" s="84">
        <v>4659</v>
      </c>
      <c r="AL816" s="84">
        <v>4998</v>
      </c>
      <c r="AM816" s="84">
        <v>4858</v>
      </c>
      <c r="AN816" s="84">
        <v>4949</v>
      </c>
      <c r="AO816" s="84">
        <v>5099</v>
      </c>
      <c r="AP816" s="84">
        <v>0</v>
      </c>
      <c r="AQ816" s="73"/>
      <c r="AR816" s="73"/>
      <c r="AS816" s="73"/>
      <c r="AT816" s="73"/>
      <c r="AU816" s="73"/>
      <c r="AV816" s="73"/>
      <c r="AW816" s="73"/>
      <c r="AX816" s="73"/>
      <c r="AY816" s="73"/>
      <c r="AZ816" s="73"/>
      <c r="BA816" s="73"/>
      <c r="BB816" s="73"/>
      <c r="BC816" s="73"/>
    </row>
    <row r="817" spans="1:55" x14ac:dyDescent="0.25">
      <c r="A817" s="72"/>
      <c r="B817" s="74" t="s">
        <v>157</v>
      </c>
      <c r="C817" s="83">
        <v>43606.464930722665</v>
      </c>
      <c r="D817" s="83">
        <v>46561.260517240575</v>
      </c>
      <c r="E817" s="83">
        <v>44343.445596426885</v>
      </c>
      <c r="F817" s="83">
        <v>43835.636395854504</v>
      </c>
      <c r="G817" s="83">
        <v>42000.550636767475</v>
      </c>
      <c r="H817" s="83">
        <v>42902.285869946478</v>
      </c>
      <c r="I817" s="83">
        <v>39917.808804506109</v>
      </c>
      <c r="J817" s="83">
        <v>40341.58110779494</v>
      </c>
      <c r="K817" s="83">
        <v>40194.619358373995</v>
      </c>
      <c r="L817" s="83">
        <v>39433.367765999996</v>
      </c>
      <c r="M817" s="83">
        <v>38473.766000000003</v>
      </c>
      <c r="N817" s="83">
        <v>0</v>
      </c>
      <c r="O817" s="73"/>
      <c r="P817" s="74" t="s">
        <v>157</v>
      </c>
      <c r="Q817" s="83">
        <v>40236.334063785187</v>
      </c>
      <c r="R817" s="83">
        <v>39796.814128845115</v>
      </c>
      <c r="S817" s="83">
        <v>40297.728439933489</v>
      </c>
      <c r="T817" s="83">
        <v>41376.183521399238</v>
      </c>
      <c r="U817" s="83">
        <v>41022.862252525912</v>
      </c>
      <c r="V817" s="83">
        <v>40554.549993230881</v>
      </c>
      <c r="W817" s="83">
        <v>38846.458356241266</v>
      </c>
      <c r="X817" s="83">
        <v>38345.428553327525</v>
      </c>
      <c r="Y817" s="83">
        <v>37508.064003383995</v>
      </c>
      <c r="Z817" s="83">
        <v>36840.433084000004</v>
      </c>
      <c r="AA817" s="83">
        <v>37409.883999999998</v>
      </c>
      <c r="AB817" s="83">
        <v>37948</v>
      </c>
      <c r="AC817" s="73"/>
      <c r="AD817" s="74" t="s">
        <v>117</v>
      </c>
      <c r="AE817" s="83">
        <v>24847.351999999999</v>
      </c>
      <c r="AF817" s="83">
        <v>24848.423999999999</v>
      </c>
      <c r="AG817" s="83">
        <v>24724.181999999997</v>
      </c>
      <c r="AH817" s="83">
        <v>24764.386000000002</v>
      </c>
      <c r="AI817" s="83">
        <v>24793.505000000001</v>
      </c>
      <c r="AJ817" s="83">
        <v>24838.172999999999</v>
      </c>
      <c r="AK817" s="83">
        <v>24810.482000000004</v>
      </c>
      <c r="AL817" s="83">
        <v>24862.769</v>
      </c>
      <c r="AM817" s="83">
        <v>24883.8</v>
      </c>
      <c r="AN817" s="83">
        <v>25172.884999999998</v>
      </c>
      <c r="AO817" s="83">
        <v>25524</v>
      </c>
      <c r="AP817" s="83">
        <v>0</v>
      </c>
      <c r="AQ817" s="73"/>
      <c r="AR817" s="73"/>
      <c r="AS817" s="73"/>
      <c r="AT817" s="73"/>
      <c r="AU817" s="73"/>
      <c r="AV817" s="73"/>
      <c r="AW817" s="73"/>
      <c r="AX817" s="73"/>
      <c r="AY817" s="73"/>
      <c r="AZ817" s="73"/>
      <c r="BA817" s="73"/>
      <c r="BB817" s="73"/>
      <c r="BC817" s="73"/>
    </row>
    <row r="818" spans="1:55" x14ac:dyDescent="0.25">
      <c r="A818" s="72"/>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row>
    <row r="819" spans="1:55" x14ac:dyDescent="0.25">
      <c r="A819" s="72"/>
      <c r="B819" s="75" t="s">
        <v>113</v>
      </c>
      <c r="C819" s="75"/>
      <c r="D819" s="75"/>
      <c r="E819" s="75"/>
      <c r="F819" s="75"/>
      <c r="G819" s="75"/>
      <c r="H819" s="75"/>
      <c r="I819" s="75"/>
      <c r="J819" s="75"/>
      <c r="K819" s="75"/>
      <c r="L819" s="75"/>
      <c r="M819" s="75"/>
      <c r="N819" s="75"/>
      <c r="O819" s="73"/>
      <c r="P819" s="75" t="s">
        <v>114</v>
      </c>
      <c r="Q819" s="75"/>
      <c r="R819" s="75"/>
      <c r="S819" s="75"/>
      <c r="T819" s="75"/>
      <c r="U819" s="75"/>
      <c r="V819" s="75"/>
      <c r="W819" s="75"/>
      <c r="X819" s="75"/>
      <c r="Y819" s="75"/>
      <c r="Z819" s="75"/>
      <c r="AA819" s="75"/>
      <c r="AB819" s="75"/>
      <c r="AC819" s="73"/>
      <c r="AD819" s="75" t="s">
        <v>145</v>
      </c>
      <c r="AE819" s="75"/>
      <c r="AF819" s="75"/>
      <c r="AG819" s="75"/>
      <c r="AH819" s="75"/>
      <c r="AI819" s="75"/>
      <c r="AJ819" s="75"/>
      <c r="AK819" s="75"/>
      <c r="AL819" s="75"/>
      <c r="AM819" s="75"/>
      <c r="AN819" s="75"/>
      <c r="AO819" s="75"/>
      <c r="AP819" s="75"/>
      <c r="AQ819" s="73"/>
      <c r="AR819" s="73"/>
      <c r="AS819" s="73"/>
      <c r="AT819" s="73"/>
      <c r="AU819" s="73"/>
      <c r="AV819" s="73"/>
      <c r="AW819" s="73"/>
      <c r="AX819" s="73"/>
      <c r="AY819" s="73"/>
      <c r="AZ819" s="73"/>
      <c r="BA819" s="73"/>
      <c r="BB819" s="73"/>
      <c r="BC819" s="73"/>
    </row>
    <row r="820" spans="1:55" x14ac:dyDescent="0.25">
      <c r="A820" s="72"/>
      <c r="B820" s="77" t="s">
        <v>55</v>
      </c>
      <c r="C820" s="77">
        <v>2013</v>
      </c>
      <c r="D820" s="77">
        <v>2014</v>
      </c>
      <c r="E820" s="77">
        <v>2015</v>
      </c>
      <c r="F820" s="77">
        <v>2016</v>
      </c>
      <c r="G820" s="77">
        <v>2017</v>
      </c>
      <c r="H820" s="77">
        <v>2018</v>
      </c>
      <c r="I820" s="77">
        <v>2019</v>
      </c>
      <c r="J820" s="77">
        <v>2020</v>
      </c>
      <c r="K820" s="77">
        <v>2021</v>
      </c>
      <c r="L820" s="77">
        <v>2022</v>
      </c>
      <c r="M820" s="77">
        <v>2023</v>
      </c>
      <c r="N820" s="77">
        <v>2024</v>
      </c>
      <c r="O820" s="73"/>
      <c r="P820" s="77" t="s">
        <v>55</v>
      </c>
      <c r="Q820" s="77">
        <v>2013</v>
      </c>
      <c r="R820" s="77">
        <v>2014</v>
      </c>
      <c r="S820" s="77">
        <v>2015</v>
      </c>
      <c r="T820" s="77">
        <v>2016</v>
      </c>
      <c r="U820" s="77">
        <v>2017</v>
      </c>
      <c r="V820" s="77">
        <v>2018</v>
      </c>
      <c r="W820" s="77">
        <v>2019</v>
      </c>
      <c r="X820" s="77">
        <v>2020</v>
      </c>
      <c r="Y820" s="77">
        <v>2021</v>
      </c>
      <c r="Z820" s="77">
        <v>2022</v>
      </c>
      <c r="AA820" s="77">
        <v>2023</v>
      </c>
      <c r="AB820" s="77">
        <v>2024</v>
      </c>
      <c r="AC820" s="73"/>
      <c r="AD820" s="77" t="s">
        <v>55</v>
      </c>
      <c r="AE820" s="77">
        <v>2013</v>
      </c>
      <c r="AF820" s="77">
        <v>2014</v>
      </c>
      <c r="AG820" s="77">
        <v>2015</v>
      </c>
      <c r="AH820" s="77">
        <v>2016</v>
      </c>
      <c r="AI820" s="77">
        <v>2017</v>
      </c>
      <c r="AJ820" s="77">
        <v>2018</v>
      </c>
      <c r="AK820" s="77">
        <v>2019</v>
      </c>
      <c r="AL820" s="77">
        <v>2020</v>
      </c>
      <c r="AM820" s="77">
        <v>2021</v>
      </c>
      <c r="AN820" s="77">
        <v>2022</v>
      </c>
      <c r="AO820" s="77">
        <v>2023</v>
      </c>
      <c r="AP820" s="77">
        <v>2024</v>
      </c>
      <c r="AQ820" s="73"/>
      <c r="AR820" s="73"/>
      <c r="AS820" s="73"/>
      <c r="AT820" s="73"/>
      <c r="AU820" s="73"/>
      <c r="AV820" s="73"/>
      <c r="AW820" s="73"/>
      <c r="AX820" s="73"/>
      <c r="AY820" s="73"/>
      <c r="AZ820" s="73"/>
      <c r="BA820" s="73"/>
      <c r="BB820" s="73"/>
      <c r="BC820" s="73"/>
    </row>
    <row r="821" spans="1:55" x14ac:dyDescent="0.25">
      <c r="A821" s="72"/>
      <c r="B821" s="79" t="s">
        <v>9</v>
      </c>
      <c r="C821" s="80">
        <v>372118.51227092103</v>
      </c>
      <c r="D821" s="80">
        <v>357909.68464285007</v>
      </c>
      <c r="E821" s="80">
        <v>367974.04140788107</v>
      </c>
      <c r="F821" s="80">
        <v>372398.85519753187</v>
      </c>
      <c r="G821" s="80">
        <v>371912.66136548884</v>
      </c>
      <c r="H821" s="80">
        <v>356160.48622051516</v>
      </c>
      <c r="I821" s="80">
        <v>368721.77866359835</v>
      </c>
      <c r="J821" s="80">
        <v>384505.65986915829</v>
      </c>
      <c r="K821" s="80">
        <v>508320.54594349593</v>
      </c>
      <c r="L821" s="80">
        <v>504093.04150399996</v>
      </c>
      <c r="M821" s="80">
        <v>502383.62800000014</v>
      </c>
      <c r="N821" s="80">
        <v>0</v>
      </c>
      <c r="O821" s="73"/>
      <c r="P821" s="79" t="s">
        <v>9</v>
      </c>
      <c r="Q821" s="80">
        <v>342117.7149173778</v>
      </c>
      <c r="R821" s="80">
        <v>347442.74980979378</v>
      </c>
      <c r="S821" s="80">
        <v>350253.94631721114</v>
      </c>
      <c r="T821" s="80">
        <v>374519.81821810873</v>
      </c>
      <c r="U821" s="80">
        <v>381833.60700235347</v>
      </c>
      <c r="V821" s="80">
        <v>368986.40336770337</v>
      </c>
      <c r="W821" s="80">
        <v>374515.8751380723</v>
      </c>
      <c r="X821" s="80">
        <v>366015.16074320627</v>
      </c>
      <c r="Y821" s="80">
        <v>532521.6103014861</v>
      </c>
      <c r="Z821" s="80">
        <v>546439.31401800003</v>
      </c>
      <c r="AA821" s="80">
        <v>502126.25400000007</v>
      </c>
      <c r="AB821" s="80">
        <v>521423</v>
      </c>
      <c r="AC821" s="73"/>
      <c r="AD821" s="79" t="s">
        <v>9</v>
      </c>
      <c r="AE821" s="80">
        <v>3151</v>
      </c>
      <c r="AF821" s="80">
        <v>3087</v>
      </c>
      <c r="AG821" s="80">
        <v>3001</v>
      </c>
      <c r="AH821" s="80">
        <v>2899</v>
      </c>
      <c r="AI821" s="80">
        <v>2789</v>
      </c>
      <c r="AJ821" s="80">
        <v>2741</v>
      </c>
      <c r="AK821" s="80">
        <v>2755</v>
      </c>
      <c r="AL821" s="80">
        <v>3070</v>
      </c>
      <c r="AM821" s="80">
        <v>3047</v>
      </c>
      <c r="AN821" s="80">
        <v>3009</v>
      </c>
      <c r="AO821" s="80">
        <v>3079</v>
      </c>
      <c r="AP821" s="80">
        <v>0</v>
      </c>
      <c r="AQ821" s="73"/>
      <c r="AR821" s="73"/>
      <c r="AS821" s="73"/>
      <c r="AT821" s="73"/>
      <c r="AU821" s="73"/>
      <c r="AV821" s="73"/>
      <c r="AW821" s="73"/>
      <c r="AX821" s="73"/>
      <c r="AY821" s="73"/>
      <c r="AZ821" s="73"/>
      <c r="BA821" s="73"/>
      <c r="BB821" s="73"/>
      <c r="BC821" s="73"/>
    </row>
    <row r="822" spans="1:55" x14ac:dyDescent="0.25">
      <c r="A822" s="72"/>
      <c r="B822" s="74" t="s">
        <v>10</v>
      </c>
      <c r="C822" s="83">
        <v>274283.60068931535</v>
      </c>
      <c r="D822" s="83">
        <v>265801.33690150222</v>
      </c>
      <c r="E822" s="83">
        <v>259606.57410455548</v>
      </c>
      <c r="F822" s="83">
        <v>277371.48969305784</v>
      </c>
      <c r="G822" s="83">
        <v>276332.49029354984</v>
      </c>
      <c r="H822" s="83">
        <v>260158.61265592498</v>
      </c>
      <c r="I822" s="83">
        <v>264059.24373770127</v>
      </c>
      <c r="J822" s="83">
        <v>260115.84543231208</v>
      </c>
      <c r="K822" s="83">
        <v>375901.50130041596</v>
      </c>
      <c r="L822" s="83">
        <v>364769.08564199996</v>
      </c>
      <c r="M822" s="83">
        <v>366601.65000000008</v>
      </c>
      <c r="N822" s="83">
        <v>0</v>
      </c>
      <c r="O822" s="73"/>
      <c r="P822" s="74" t="s">
        <v>10</v>
      </c>
      <c r="Q822" s="83">
        <v>246350.30916765754</v>
      </c>
      <c r="R822" s="83">
        <v>251114.12061479923</v>
      </c>
      <c r="S822" s="83">
        <v>253078.23012196177</v>
      </c>
      <c r="T822" s="83">
        <v>277268.44233860588</v>
      </c>
      <c r="U822" s="83">
        <v>280075.91776427324</v>
      </c>
      <c r="V822" s="83">
        <v>271751.88125625224</v>
      </c>
      <c r="W822" s="83">
        <v>274480.6708756226</v>
      </c>
      <c r="X822" s="83">
        <v>262890.71067525639</v>
      </c>
      <c r="Y822" s="83">
        <v>416263.82349819806</v>
      </c>
      <c r="Z822" s="83">
        <v>415219.48293800006</v>
      </c>
      <c r="AA822" s="83">
        <v>362803.56000000006</v>
      </c>
      <c r="AB822" s="83">
        <v>371976</v>
      </c>
      <c r="AC822" s="73"/>
      <c r="AD822" s="74" t="s">
        <v>10</v>
      </c>
      <c r="AE822" s="83">
        <v>3151</v>
      </c>
      <c r="AF822" s="83">
        <v>3087</v>
      </c>
      <c r="AG822" s="83">
        <v>3001</v>
      </c>
      <c r="AH822" s="83">
        <v>2899</v>
      </c>
      <c r="AI822" s="83">
        <v>2789</v>
      </c>
      <c r="AJ822" s="83">
        <v>2741</v>
      </c>
      <c r="AK822" s="83">
        <v>2755</v>
      </c>
      <c r="AL822" s="83">
        <v>3070</v>
      </c>
      <c r="AM822" s="83">
        <v>3047</v>
      </c>
      <c r="AN822" s="83">
        <v>3009</v>
      </c>
      <c r="AO822" s="83">
        <v>3079</v>
      </c>
      <c r="AP822" s="83">
        <v>0</v>
      </c>
      <c r="AQ822" s="73"/>
      <c r="AR822" s="73"/>
      <c r="AS822" s="73"/>
      <c r="AT822" s="73"/>
      <c r="AU822" s="73"/>
      <c r="AV822" s="73"/>
      <c r="AW822" s="73"/>
      <c r="AX822" s="73"/>
      <c r="AY822" s="73"/>
      <c r="AZ822" s="73"/>
      <c r="BA822" s="73"/>
      <c r="BB822" s="73"/>
      <c r="BC822" s="73"/>
    </row>
    <row r="823" spans="1:55" x14ac:dyDescent="0.25">
      <c r="A823" s="72"/>
      <c r="B823" s="79" t="s">
        <v>11</v>
      </c>
      <c r="C823" s="84">
        <v>97834.911581605702</v>
      </c>
      <c r="D823" s="84">
        <v>92108.347741347825</v>
      </c>
      <c r="E823" s="84">
        <v>108367.46730332563</v>
      </c>
      <c r="F823" s="84">
        <v>95027.365504474001</v>
      </c>
      <c r="G823" s="84">
        <v>95580.17107193901</v>
      </c>
      <c r="H823" s="84">
        <v>96001.873564590176</v>
      </c>
      <c r="I823" s="84">
        <v>104662.53492589705</v>
      </c>
      <c r="J823" s="84">
        <v>124389.81443684621</v>
      </c>
      <c r="K823" s="84">
        <v>132419.04464307998</v>
      </c>
      <c r="L823" s="84">
        <v>139323.95586199997</v>
      </c>
      <c r="M823" s="84">
        <v>135781.97800000003</v>
      </c>
      <c r="N823" s="84">
        <v>0</v>
      </c>
      <c r="O823" s="73"/>
      <c r="P823" s="79" t="s">
        <v>11</v>
      </c>
      <c r="Q823" s="84">
        <v>95767.405749720288</v>
      </c>
      <c r="R823" s="84">
        <v>96328.629194994515</v>
      </c>
      <c r="S823" s="84">
        <v>97175.716195249406</v>
      </c>
      <c r="T823" s="84">
        <v>97251.375879502884</v>
      </c>
      <c r="U823" s="84">
        <v>101757.68923808022</v>
      </c>
      <c r="V823" s="84">
        <v>97234.522111451137</v>
      </c>
      <c r="W823" s="84">
        <v>100035.20426244967</v>
      </c>
      <c r="X823" s="84">
        <v>103124.45006794989</v>
      </c>
      <c r="Y823" s="84">
        <v>116257.78680328799</v>
      </c>
      <c r="Z823" s="84">
        <v>131219.83107999997</v>
      </c>
      <c r="AA823" s="84">
        <v>139322.69400000002</v>
      </c>
      <c r="AB823" s="84">
        <v>149447</v>
      </c>
      <c r="AC823" s="73"/>
      <c r="AD823" s="79" t="s">
        <v>11</v>
      </c>
      <c r="AE823" s="84">
        <v>3151</v>
      </c>
      <c r="AF823" s="84">
        <v>3087</v>
      </c>
      <c r="AG823" s="84">
        <v>3001</v>
      </c>
      <c r="AH823" s="84">
        <v>2899</v>
      </c>
      <c r="AI823" s="84">
        <v>2789</v>
      </c>
      <c r="AJ823" s="84">
        <v>2741</v>
      </c>
      <c r="AK823" s="84">
        <v>2755</v>
      </c>
      <c r="AL823" s="84">
        <v>3070</v>
      </c>
      <c r="AM823" s="84">
        <v>3047</v>
      </c>
      <c r="AN823" s="84">
        <v>3009</v>
      </c>
      <c r="AO823" s="84">
        <v>3079</v>
      </c>
      <c r="AP823" s="84">
        <v>0</v>
      </c>
      <c r="AQ823" s="73"/>
      <c r="AR823" s="73"/>
      <c r="AS823" s="73"/>
      <c r="AT823" s="73"/>
      <c r="AU823" s="73"/>
      <c r="AV823" s="73"/>
      <c r="AW823" s="73"/>
      <c r="AX823" s="73"/>
      <c r="AY823" s="73"/>
      <c r="AZ823" s="73"/>
      <c r="BA823" s="73"/>
      <c r="BB823" s="73"/>
      <c r="BC823" s="73"/>
    </row>
    <row r="824" spans="1:55" x14ac:dyDescent="0.25">
      <c r="A824" s="72"/>
      <c r="B824" s="74" t="s">
        <v>0</v>
      </c>
      <c r="C824" s="83">
        <v>102562.91860790836</v>
      </c>
      <c r="D824" s="83">
        <v>95906.236971599472</v>
      </c>
      <c r="E824" s="83">
        <v>93997.44266614251</v>
      </c>
      <c r="F824" s="83">
        <v>99106.888434884371</v>
      </c>
      <c r="G824" s="83">
        <v>81353.980524755621</v>
      </c>
      <c r="H824" s="83">
        <v>73213.021192978151</v>
      </c>
      <c r="I824" s="83">
        <v>64190.185067593266</v>
      </c>
      <c r="J824" s="83">
        <v>56390.4681154102</v>
      </c>
      <c r="K824" s="83">
        <v>50737.832077997999</v>
      </c>
      <c r="L824" s="83">
        <v>41530.830406000001</v>
      </c>
      <c r="M824" s="83">
        <v>38229.938000000002</v>
      </c>
      <c r="N824" s="83">
        <v>0</v>
      </c>
      <c r="O824" s="73"/>
      <c r="P824" s="74" t="s">
        <v>0</v>
      </c>
      <c r="Q824" s="83">
        <v>87105.30592733591</v>
      </c>
      <c r="R824" s="83">
        <v>93618.037404658258</v>
      </c>
      <c r="S824" s="83">
        <v>91079.146629402399</v>
      </c>
      <c r="T824" s="83">
        <v>99933.607891829743</v>
      </c>
      <c r="U824" s="83">
        <v>95204.938981818254</v>
      </c>
      <c r="V824" s="83">
        <v>88499.991136736324</v>
      </c>
      <c r="W824" s="83">
        <v>76564.397083413802</v>
      </c>
      <c r="X824" s="83">
        <v>63913.909867913892</v>
      </c>
      <c r="Y824" s="83">
        <v>67246.63198630001</v>
      </c>
      <c r="Z824" s="83">
        <v>53774.233499999995</v>
      </c>
      <c r="AA824" s="83">
        <v>48627.014000000003</v>
      </c>
      <c r="AB824" s="83">
        <v>39007</v>
      </c>
      <c r="AC824" s="73"/>
      <c r="AD824" s="74" t="s">
        <v>0</v>
      </c>
      <c r="AE824" s="83">
        <v>915</v>
      </c>
      <c r="AF824" s="83">
        <v>899</v>
      </c>
      <c r="AG824" s="83">
        <v>843</v>
      </c>
      <c r="AH824" s="83">
        <v>812</v>
      </c>
      <c r="AI824" s="83">
        <v>697</v>
      </c>
      <c r="AJ824" s="83">
        <v>633</v>
      </c>
      <c r="AK824" s="83">
        <v>562</v>
      </c>
      <c r="AL824" s="83">
        <v>523</v>
      </c>
      <c r="AM824" s="83">
        <v>451</v>
      </c>
      <c r="AN824" s="83">
        <v>402</v>
      </c>
      <c r="AO824" s="83">
        <v>376</v>
      </c>
      <c r="AP824" s="83">
        <v>0</v>
      </c>
      <c r="AQ824" s="73"/>
      <c r="AR824" s="73"/>
      <c r="AS824" s="73"/>
      <c r="AT824" s="73"/>
      <c r="AU824" s="73"/>
      <c r="AV824" s="73"/>
      <c r="AW824" s="73"/>
      <c r="AX824" s="73"/>
      <c r="AY824" s="73"/>
      <c r="AZ824" s="73"/>
      <c r="BA824" s="73"/>
      <c r="BB824" s="73"/>
      <c r="BC824" s="73"/>
    </row>
    <row r="825" spans="1:55" x14ac:dyDescent="0.25">
      <c r="A825" s="72"/>
      <c r="B825" s="74" t="s">
        <v>158</v>
      </c>
      <c r="C825" s="83">
        <v>97427.192073084225</v>
      </c>
      <c r="D825" s="83">
        <v>98356.605532416768</v>
      </c>
      <c r="E825" s="83">
        <v>93259.622648011864</v>
      </c>
      <c r="F825" s="83">
        <v>85580.317736901256</v>
      </c>
      <c r="G825" s="83">
        <v>81000.893665506926</v>
      </c>
      <c r="H825" s="83">
        <v>80197.448214621705</v>
      </c>
      <c r="I825" s="83">
        <v>79500.606209501449</v>
      </c>
      <c r="J825" s="83">
        <v>104091.66957438661</v>
      </c>
      <c r="K825" s="83">
        <v>103835.64029740199</v>
      </c>
      <c r="L825" s="83">
        <v>76173.208253999983</v>
      </c>
      <c r="M825" s="83">
        <v>73617.3</v>
      </c>
      <c r="N825" s="83">
        <v>0</v>
      </c>
      <c r="O825" s="73"/>
      <c r="P825" s="74" t="s">
        <v>158</v>
      </c>
      <c r="Q825" s="83">
        <v>118640.37006248531</v>
      </c>
      <c r="R825" s="83">
        <v>108763.0663875437</v>
      </c>
      <c r="S825" s="83">
        <v>103072.0690125274</v>
      </c>
      <c r="T825" s="83">
        <v>94774.758448627574</v>
      </c>
      <c r="U825" s="83">
        <v>75563.532723749042</v>
      </c>
      <c r="V825" s="83">
        <v>93097.785914613225</v>
      </c>
      <c r="W825" s="83">
        <v>94826.520199407518</v>
      </c>
      <c r="X825" s="83">
        <v>82619.845357248574</v>
      </c>
      <c r="Y825" s="83">
        <v>132275.61458306</v>
      </c>
      <c r="Z825" s="83">
        <v>126868.66623599999</v>
      </c>
      <c r="AA825" s="83">
        <v>75904.490000000005</v>
      </c>
      <c r="AB825" s="83">
        <v>75119</v>
      </c>
      <c r="AC825" s="73"/>
      <c r="AD825" s="74" t="s">
        <v>158</v>
      </c>
      <c r="AE825" s="83">
        <v>643</v>
      </c>
      <c r="AF825" s="83">
        <v>572</v>
      </c>
      <c r="AG825" s="83">
        <v>534</v>
      </c>
      <c r="AH825" s="83">
        <v>512</v>
      </c>
      <c r="AI825" s="83">
        <v>519</v>
      </c>
      <c r="AJ825" s="83">
        <v>519</v>
      </c>
      <c r="AK825" s="83">
        <v>509</v>
      </c>
      <c r="AL825" s="83">
        <v>683</v>
      </c>
      <c r="AM825" s="83">
        <v>631</v>
      </c>
      <c r="AN825" s="83">
        <v>454</v>
      </c>
      <c r="AO825" s="83">
        <v>465</v>
      </c>
      <c r="AP825" s="83">
        <v>0</v>
      </c>
      <c r="AQ825" s="73"/>
      <c r="AR825" s="73"/>
      <c r="AS825" s="73"/>
      <c r="AT825" s="73"/>
      <c r="AU825" s="73"/>
      <c r="AV825" s="73"/>
      <c r="AW825" s="73"/>
      <c r="AX825" s="73"/>
      <c r="AY825" s="73"/>
      <c r="AZ825" s="73"/>
      <c r="BA825" s="73"/>
      <c r="BB825" s="73"/>
      <c r="BC825" s="73"/>
    </row>
    <row r="826" spans="1:55" x14ac:dyDescent="0.25">
      <c r="A826" s="72"/>
      <c r="B826" s="74" t="s">
        <v>159</v>
      </c>
      <c r="C826" s="83">
        <v>2920.9260861401413</v>
      </c>
      <c r="D826" s="83">
        <v>2349.1055018558523</v>
      </c>
      <c r="E826" s="83">
        <v>1996.0818702313857</v>
      </c>
      <c r="F826" s="83">
        <v>2794.7018680303408</v>
      </c>
      <c r="G826" s="83">
        <v>3266.4215536166753</v>
      </c>
      <c r="H826" s="83">
        <v>2346.5730555780456</v>
      </c>
      <c r="I826" s="83">
        <v>1712.2169650764181</v>
      </c>
      <c r="J826" s="83">
        <v>1426.1438430174776</v>
      </c>
      <c r="K826" s="83">
        <v>1924.1694205759998</v>
      </c>
      <c r="L826" s="83">
        <v>1702.583194</v>
      </c>
      <c r="M826" s="83">
        <v>1613.0160000000001</v>
      </c>
      <c r="N826" s="83">
        <v>0</v>
      </c>
      <c r="O826" s="73"/>
      <c r="P826" s="74" t="s">
        <v>159</v>
      </c>
      <c r="Q826" s="83">
        <v>2655.3077138759454</v>
      </c>
      <c r="R826" s="83">
        <v>2880.5360099461795</v>
      </c>
      <c r="S826" s="83">
        <v>2790.2546875033249</v>
      </c>
      <c r="T826" s="83">
        <v>3742.5934907523092</v>
      </c>
      <c r="U826" s="83">
        <v>3638.6499023158717</v>
      </c>
      <c r="V826" s="83">
        <v>2787.2822667098981</v>
      </c>
      <c r="W826" s="83">
        <v>2937.3525097037186</v>
      </c>
      <c r="X826" s="83">
        <v>2142.0209255077616</v>
      </c>
      <c r="Y826" s="83">
        <v>1592.0736662219999</v>
      </c>
      <c r="Z826" s="83">
        <v>1712.2143999999998</v>
      </c>
      <c r="AA826" s="83">
        <v>1681.788</v>
      </c>
      <c r="AB826" s="83">
        <v>1668</v>
      </c>
      <c r="AC826" s="73"/>
      <c r="AD826" s="74" t="s">
        <v>159</v>
      </c>
      <c r="AE826" s="83">
        <v>0</v>
      </c>
      <c r="AF826" s="83">
        <v>0</v>
      </c>
      <c r="AG826" s="83">
        <v>0</v>
      </c>
      <c r="AH826" s="83">
        <v>0</v>
      </c>
      <c r="AI826" s="83">
        <v>0</v>
      </c>
      <c r="AJ826" s="83">
        <v>0</v>
      </c>
      <c r="AK826" s="83">
        <v>0</v>
      </c>
      <c r="AL826" s="83">
        <v>0</v>
      </c>
      <c r="AM826" s="83">
        <v>0</v>
      </c>
      <c r="AN826" s="83">
        <v>0</v>
      </c>
      <c r="AO826" s="83">
        <v>0</v>
      </c>
      <c r="AP826" s="83">
        <v>0</v>
      </c>
      <c r="AQ826" s="73"/>
      <c r="AR826" s="73"/>
      <c r="AS826" s="73"/>
      <c r="AT826" s="73"/>
      <c r="AU826" s="73"/>
      <c r="AV826" s="73"/>
      <c r="AW826" s="73"/>
      <c r="AX826" s="73"/>
      <c r="AY826" s="73"/>
      <c r="AZ826" s="73"/>
      <c r="BA826" s="73"/>
      <c r="BB826" s="73"/>
      <c r="BC826" s="73"/>
    </row>
    <row r="827" spans="1:55" x14ac:dyDescent="0.25">
      <c r="A827" s="72"/>
      <c r="B827" s="74" t="s">
        <v>1</v>
      </c>
      <c r="C827" s="83">
        <v>8738.0622968080897</v>
      </c>
      <c r="D827" s="83">
        <v>7153.9481727737902</v>
      </c>
      <c r="E827" s="83">
        <v>4554.231184165732</v>
      </c>
      <c r="F827" s="83">
        <v>5019.372418306265</v>
      </c>
      <c r="G827" s="83">
        <v>6796.3477958536387</v>
      </c>
      <c r="H827" s="83">
        <v>8049.6293246972336</v>
      </c>
      <c r="I827" s="83">
        <v>9107.8508705904678</v>
      </c>
      <c r="J827" s="83">
        <v>10088.480954028435</v>
      </c>
      <c r="K827" s="83">
        <v>11837.393184265997</v>
      </c>
      <c r="L827" s="83">
        <v>11699.775022</v>
      </c>
      <c r="M827" s="83">
        <v>9312.3540000000012</v>
      </c>
      <c r="N827" s="83">
        <v>0</v>
      </c>
      <c r="O827" s="73"/>
      <c r="P827" s="74" t="s">
        <v>1</v>
      </c>
      <c r="Q827" s="83">
        <v>4167.2988440036288</v>
      </c>
      <c r="R827" s="83">
        <v>6395.0614578997929</v>
      </c>
      <c r="S827" s="83">
        <v>7480.4385210012788</v>
      </c>
      <c r="T827" s="83">
        <v>6540.5362190857386</v>
      </c>
      <c r="U827" s="83">
        <v>3884.8389050947703</v>
      </c>
      <c r="V827" s="83">
        <v>5217.5784441916203</v>
      </c>
      <c r="W827" s="83">
        <v>8338.6967120549707</v>
      </c>
      <c r="X827" s="83">
        <v>9479.1999888368628</v>
      </c>
      <c r="Y827" s="83">
        <v>9265.5818772919993</v>
      </c>
      <c r="Z827" s="83">
        <v>10701.34</v>
      </c>
      <c r="AA827" s="83">
        <v>11566.2</v>
      </c>
      <c r="AB827" s="83">
        <v>8616</v>
      </c>
      <c r="AC827" s="73"/>
      <c r="AD827" s="74" t="s">
        <v>1</v>
      </c>
      <c r="AE827" s="83">
        <v>53</v>
      </c>
      <c r="AF827" s="83">
        <v>47</v>
      </c>
      <c r="AG827" s="83">
        <v>29</v>
      </c>
      <c r="AH827" s="83">
        <v>30</v>
      </c>
      <c r="AI827" s="83">
        <v>43</v>
      </c>
      <c r="AJ827" s="83">
        <v>49</v>
      </c>
      <c r="AK827" s="83">
        <v>56</v>
      </c>
      <c r="AL827" s="83">
        <v>67</v>
      </c>
      <c r="AM827" s="83">
        <v>74</v>
      </c>
      <c r="AN827" s="83">
        <v>72</v>
      </c>
      <c r="AO827" s="83">
        <v>56</v>
      </c>
      <c r="AP827" s="83">
        <v>0</v>
      </c>
      <c r="AQ827" s="73"/>
      <c r="AR827" s="73"/>
      <c r="AS827" s="73"/>
      <c r="AT827" s="73"/>
      <c r="AU827" s="73"/>
      <c r="AV827" s="73"/>
      <c r="AW827" s="73"/>
      <c r="AX827" s="73"/>
      <c r="AY827" s="73"/>
      <c r="AZ827" s="73"/>
      <c r="BA827" s="73"/>
      <c r="BB827" s="73"/>
      <c r="BC827" s="73"/>
    </row>
    <row r="828" spans="1:55" x14ac:dyDescent="0.25">
      <c r="A828" s="72"/>
      <c r="B828" s="74" t="s">
        <v>2</v>
      </c>
      <c r="C828" s="83">
        <v>121384.78038227507</v>
      </c>
      <c r="D828" s="83">
        <v>120408.62670881712</v>
      </c>
      <c r="E828" s="83">
        <v>119808.72864518091</v>
      </c>
      <c r="F828" s="83">
        <v>119724.58150788913</v>
      </c>
      <c r="G828" s="83">
        <v>124138.15429118177</v>
      </c>
      <c r="H828" s="83">
        <v>126764.94631012915</v>
      </c>
      <c r="I828" s="83">
        <v>137092.8389513373</v>
      </c>
      <c r="J828" s="83">
        <v>143206.83430105008</v>
      </c>
      <c r="K828" s="83">
        <v>153443.68482570397</v>
      </c>
      <c r="L828" s="83">
        <v>159320.47978599998</v>
      </c>
      <c r="M828" s="83">
        <v>169056.16399999999</v>
      </c>
      <c r="N828" s="83">
        <v>0</v>
      </c>
      <c r="O828" s="73"/>
      <c r="P828" s="74" t="s">
        <v>2</v>
      </c>
      <c r="Q828" s="83">
        <v>126460.62546073717</v>
      </c>
      <c r="R828" s="83">
        <v>123605.10839937438</v>
      </c>
      <c r="S828" s="83">
        <v>118687.75827781315</v>
      </c>
      <c r="T828" s="83">
        <v>119534.9311642269</v>
      </c>
      <c r="U828" s="83">
        <v>119250.89030778632</v>
      </c>
      <c r="V828" s="83">
        <v>121086.89069546731</v>
      </c>
      <c r="W828" s="83">
        <v>123914.19939242525</v>
      </c>
      <c r="X828" s="83">
        <v>126666.48308946812</v>
      </c>
      <c r="Y828" s="83">
        <v>152466.15380125999</v>
      </c>
      <c r="Z828" s="83">
        <v>157617.896592</v>
      </c>
      <c r="AA828" s="83">
        <v>167943.30800000002</v>
      </c>
      <c r="AB828" s="83">
        <v>175186</v>
      </c>
      <c r="AC828" s="73"/>
      <c r="AD828" s="74" t="s">
        <v>2</v>
      </c>
      <c r="AE828" s="83">
        <v>989</v>
      </c>
      <c r="AF828" s="83">
        <v>950</v>
      </c>
      <c r="AG828" s="83">
        <v>915</v>
      </c>
      <c r="AH828" s="83">
        <v>894</v>
      </c>
      <c r="AI828" s="83">
        <v>887</v>
      </c>
      <c r="AJ828" s="83">
        <v>878</v>
      </c>
      <c r="AK828" s="83">
        <v>924</v>
      </c>
      <c r="AL828" s="83">
        <v>979</v>
      </c>
      <c r="AM828" s="83">
        <v>1037</v>
      </c>
      <c r="AN828" s="83">
        <v>1075</v>
      </c>
      <c r="AO828" s="83">
        <v>1123</v>
      </c>
      <c r="AP828" s="83">
        <v>0</v>
      </c>
      <c r="AQ828" s="73"/>
      <c r="AR828" s="73"/>
      <c r="AS828" s="73"/>
      <c r="AT828" s="73"/>
      <c r="AU828" s="73"/>
      <c r="AV828" s="73"/>
      <c r="AW828" s="73"/>
      <c r="AX828" s="73"/>
      <c r="AY828" s="73"/>
      <c r="AZ828" s="73"/>
      <c r="BA828" s="73"/>
      <c r="BB828" s="73"/>
      <c r="BC828" s="73"/>
    </row>
    <row r="829" spans="1:55" x14ac:dyDescent="0.25">
      <c r="A829" s="72"/>
      <c r="B829" s="74" t="s">
        <v>156</v>
      </c>
      <c r="C829" s="83">
        <v>0</v>
      </c>
      <c r="D829" s="83">
        <v>0</v>
      </c>
      <c r="E829" s="83">
        <v>0</v>
      </c>
      <c r="F829" s="83">
        <v>0</v>
      </c>
      <c r="G829" s="83">
        <v>0</v>
      </c>
      <c r="H829" s="83">
        <v>0</v>
      </c>
      <c r="I829" s="83">
        <v>0</v>
      </c>
      <c r="J829" s="83">
        <v>796.6657187587798</v>
      </c>
      <c r="K829" s="83">
        <v>5925.8680951339984</v>
      </c>
      <c r="L829" s="83">
        <v>10705.620535999999</v>
      </c>
      <c r="M829" s="83">
        <v>14049.286</v>
      </c>
      <c r="N829" s="83">
        <v>0</v>
      </c>
      <c r="O829" s="73"/>
      <c r="P829" s="74" t="s">
        <v>156</v>
      </c>
      <c r="Q829" s="83">
        <v>0</v>
      </c>
      <c r="R829" s="83">
        <v>0</v>
      </c>
      <c r="S829" s="83">
        <v>0</v>
      </c>
      <c r="T829" s="83">
        <v>0</v>
      </c>
      <c r="U829" s="83">
        <v>0</v>
      </c>
      <c r="V829" s="83">
        <v>0</v>
      </c>
      <c r="W829" s="83">
        <v>0</v>
      </c>
      <c r="X829" s="83">
        <v>0</v>
      </c>
      <c r="Y829" s="83">
        <v>0</v>
      </c>
      <c r="Z829" s="83">
        <v>18727.345000000001</v>
      </c>
      <c r="AA829" s="83">
        <v>10708.634</v>
      </c>
      <c r="AB829" s="83">
        <v>15282</v>
      </c>
      <c r="AC829" s="73"/>
      <c r="AD829" s="74" t="s">
        <v>156</v>
      </c>
      <c r="AE829" s="83">
        <v>0</v>
      </c>
      <c r="AF829" s="83">
        <v>0</v>
      </c>
      <c r="AG829" s="83">
        <v>0</v>
      </c>
      <c r="AH829" s="83">
        <v>0</v>
      </c>
      <c r="AI829" s="83">
        <v>0</v>
      </c>
      <c r="AJ829" s="83">
        <v>0</v>
      </c>
      <c r="AK829" s="83">
        <v>0</v>
      </c>
      <c r="AL829" s="83">
        <v>6</v>
      </c>
      <c r="AM829" s="83">
        <v>35</v>
      </c>
      <c r="AN829" s="83">
        <v>63</v>
      </c>
      <c r="AO829" s="83">
        <v>83</v>
      </c>
      <c r="AP829" s="83">
        <v>0</v>
      </c>
      <c r="AQ829" s="73"/>
      <c r="AR829" s="73"/>
      <c r="AS829" s="73"/>
      <c r="AT829" s="73"/>
      <c r="AU829" s="73"/>
      <c r="AV829" s="73"/>
      <c r="AW829" s="73"/>
      <c r="AX829" s="73"/>
      <c r="AY829" s="73"/>
      <c r="AZ829" s="73"/>
      <c r="BA829" s="73"/>
      <c r="BB829" s="73"/>
      <c r="BC829" s="73"/>
    </row>
    <row r="830" spans="1:55" x14ac:dyDescent="0.25">
      <c r="A830" s="72"/>
      <c r="B830" s="74" t="s">
        <v>3</v>
      </c>
      <c r="C830" s="83">
        <v>3038.123544620903</v>
      </c>
      <c r="D830" s="83">
        <v>6694.0991079469068</v>
      </c>
      <c r="E830" s="83">
        <v>10110.398097340294</v>
      </c>
      <c r="F830" s="83">
        <v>13687.713474164491</v>
      </c>
      <c r="G830" s="83">
        <v>13260.752716190082</v>
      </c>
      <c r="H830" s="83">
        <v>10772.956428841822</v>
      </c>
      <c r="I830" s="83">
        <v>9970.9911623675525</v>
      </c>
      <c r="J830" s="83">
        <v>9932.5140034545311</v>
      </c>
      <c r="K830" s="83">
        <v>8517.538948880001</v>
      </c>
      <c r="L830" s="83">
        <v>6274.1956420000024</v>
      </c>
      <c r="M830" s="83">
        <v>9657.2560000000012</v>
      </c>
      <c r="N830" s="83">
        <v>0</v>
      </c>
      <c r="O830" s="73"/>
      <c r="P830" s="74" t="s">
        <v>3</v>
      </c>
      <c r="Q830" s="83">
        <v>0</v>
      </c>
      <c r="R830" s="83">
        <v>3332.23960019481</v>
      </c>
      <c r="S830" s="83">
        <v>10345.546278638281</v>
      </c>
      <c r="T830" s="83">
        <v>10481.182283915707</v>
      </c>
      <c r="U830" s="83">
        <v>12825.3869007495</v>
      </c>
      <c r="V830" s="83">
        <v>11968.917968813095</v>
      </c>
      <c r="W830" s="83">
        <v>11367.519911044907</v>
      </c>
      <c r="X830" s="83">
        <v>11392.319778250552</v>
      </c>
      <c r="Y830" s="83">
        <v>9660.5661964239989</v>
      </c>
      <c r="Z830" s="83">
        <v>9631.2060000000001</v>
      </c>
      <c r="AA830" s="83">
        <v>8380.8060000000023</v>
      </c>
      <c r="AB830" s="83">
        <v>9309</v>
      </c>
      <c r="AC830" s="73"/>
      <c r="AD830" s="74" t="s">
        <v>3</v>
      </c>
      <c r="AE830" s="83">
        <v>24</v>
      </c>
      <c r="AF830" s="83">
        <v>52</v>
      </c>
      <c r="AG830" s="83">
        <v>80</v>
      </c>
      <c r="AH830" s="83">
        <v>92</v>
      </c>
      <c r="AI830" s="83">
        <v>90</v>
      </c>
      <c r="AJ830" s="83">
        <v>74</v>
      </c>
      <c r="AK830" s="83">
        <v>68</v>
      </c>
      <c r="AL830" s="83">
        <v>73</v>
      </c>
      <c r="AM830" s="83">
        <v>60</v>
      </c>
      <c r="AN830" s="83">
        <v>55</v>
      </c>
      <c r="AO830" s="83">
        <v>72</v>
      </c>
      <c r="AP830" s="83">
        <v>0</v>
      </c>
      <c r="AQ830" s="73"/>
      <c r="AR830" s="73"/>
      <c r="AS830" s="73"/>
      <c r="AT830" s="73"/>
      <c r="AU830" s="73"/>
      <c r="AV830" s="73"/>
      <c r="AW830" s="73"/>
      <c r="AX830" s="73"/>
      <c r="AY830" s="73"/>
      <c r="AZ830" s="73"/>
      <c r="BA830" s="73"/>
      <c r="BB830" s="73"/>
      <c r="BC830" s="73"/>
    </row>
    <row r="831" spans="1:55" x14ac:dyDescent="0.25">
      <c r="A831" s="72"/>
      <c r="B831" s="74" t="s">
        <v>4</v>
      </c>
      <c r="C831" s="83">
        <v>0</v>
      </c>
      <c r="D831" s="83">
        <v>814.54745782539794</v>
      </c>
      <c r="E831" s="83">
        <v>6264.4108401792182</v>
      </c>
      <c r="F831" s="83">
        <v>11869.110716679301</v>
      </c>
      <c r="G831" s="83">
        <v>15776.121120659265</v>
      </c>
      <c r="H831" s="83">
        <v>16526.01400687571</v>
      </c>
      <c r="I831" s="83">
        <v>16090.265937254018</v>
      </c>
      <c r="J831" s="83">
        <v>12242.844587854996</v>
      </c>
      <c r="K831" s="83">
        <v>9719.0415285859963</v>
      </c>
      <c r="L831" s="83">
        <v>20907.207957999999</v>
      </c>
      <c r="M831" s="83">
        <v>21948.687999999998</v>
      </c>
      <c r="N831" s="83">
        <v>0</v>
      </c>
      <c r="O831" s="73"/>
      <c r="P831" s="74" t="s">
        <v>4</v>
      </c>
      <c r="Q831" s="83">
        <v>0</v>
      </c>
      <c r="R831" s="83">
        <v>0</v>
      </c>
      <c r="S831" s="83">
        <v>0</v>
      </c>
      <c r="T831" s="83">
        <v>5761.5294277136263</v>
      </c>
      <c r="U831" s="83">
        <v>9562.4991605698415</v>
      </c>
      <c r="V831" s="83">
        <v>12875.91845610292</v>
      </c>
      <c r="W831" s="83">
        <v>16718.555234288739</v>
      </c>
      <c r="X831" s="83">
        <v>17872.241645619499</v>
      </c>
      <c r="Y831" s="83">
        <v>15367.979277065999</v>
      </c>
      <c r="Z831" s="83">
        <v>13376.674999999997</v>
      </c>
      <c r="AA831" s="83">
        <v>20008.484</v>
      </c>
      <c r="AB831" s="83">
        <v>26876</v>
      </c>
      <c r="AC831" s="73"/>
      <c r="AD831" s="74" t="s">
        <v>4</v>
      </c>
      <c r="AE831" s="83">
        <v>0</v>
      </c>
      <c r="AF831" s="83">
        <v>6</v>
      </c>
      <c r="AG831" s="83">
        <v>39</v>
      </c>
      <c r="AH831" s="83">
        <v>83</v>
      </c>
      <c r="AI831" s="83">
        <v>109</v>
      </c>
      <c r="AJ831" s="83">
        <v>118</v>
      </c>
      <c r="AK831" s="83">
        <v>111</v>
      </c>
      <c r="AL831" s="83">
        <v>89</v>
      </c>
      <c r="AM831" s="83">
        <v>69</v>
      </c>
      <c r="AN831" s="83">
        <v>155</v>
      </c>
      <c r="AO831" s="83">
        <v>164</v>
      </c>
      <c r="AP831" s="83">
        <v>0</v>
      </c>
      <c r="AQ831" s="73"/>
      <c r="AR831" s="73"/>
      <c r="AS831" s="73"/>
      <c r="AT831" s="73"/>
      <c r="AU831" s="73"/>
      <c r="AV831" s="73"/>
      <c r="AW831" s="73"/>
      <c r="AX831" s="73"/>
      <c r="AY831" s="73"/>
      <c r="AZ831" s="73"/>
      <c r="BA831" s="73"/>
      <c r="BB831" s="73"/>
      <c r="BC831" s="73"/>
    </row>
    <row r="832" spans="1:55" x14ac:dyDescent="0.25">
      <c r="A832" s="72"/>
      <c r="B832" s="74" t="s">
        <v>6</v>
      </c>
      <c r="C832" s="83">
        <v>516.84517194399359</v>
      </c>
      <c r="D832" s="83">
        <v>367.78051883631605</v>
      </c>
      <c r="E832" s="83">
        <v>368.78829675616464</v>
      </c>
      <c r="F832" s="83">
        <v>1341.9562292049652</v>
      </c>
      <c r="G832" s="83">
        <v>1094.3042276631418</v>
      </c>
      <c r="H832" s="83">
        <v>715.13499959390356</v>
      </c>
      <c r="I832" s="83">
        <v>1046.1960087111336</v>
      </c>
      <c r="J832" s="83">
        <v>1273.5430856214298</v>
      </c>
      <c r="K832" s="83">
        <v>1086.7585316899997</v>
      </c>
      <c r="L832" s="83">
        <v>1360.140314</v>
      </c>
      <c r="M832" s="83">
        <v>2103.7980000000002</v>
      </c>
      <c r="N832" s="83">
        <v>0</v>
      </c>
      <c r="O832" s="73"/>
      <c r="P832" s="74" t="s">
        <v>6</v>
      </c>
      <c r="Q832" s="83">
        <v>187.71616414430758</v>
      </c>
      <c r="R832" s="83">
        <v>188.82691067770583</v>
      </c>
      <c r="S832" s="83">
        <v>492.93485209982384</v>
      </c>
      <c r="T832" s="83">
        <v>418.9112021400116</v>
      </c>
      <c r="U832" s="83">
        <v>7360.9333893078283</v>
      </c>
      <c r="V832" s="83">
        <v>2738.4437789327535</v>
      </c>
      <c r="W832" s="83">
        <v>975.30622451431361</v>
      </c>
      <c r="X832" s="83">
        <v>980.68427914813196</v>
      </c>
      <c r="Y832" s="83">
        <v>1066.8989849179998</v>
      </c>
      <c r="Z832" s="83">
        <v>0</v>
      </c>
      <c r="AA832" s="83">
        <v>0</v>
      </c>
      <c r="AB832" s="83">
        <v>0</v>
      </c>
      <c r="AC832" s="73"/>
      <c r="AD832" s="74" t="s">
        <v>6</v>
      </c>
      <c r="AE832" s="83">
        <v>0</v>
      </c>
      <c r="AF832" s="83">
        <v>0</v>
      </c>
      <c r="AG832" s="83">
        <v>0</v>
      </c>
      <c r="AH832" s="83">
        <v>14</v>
      </c>
      <c r="AI832" s="83">
        <v>15</v>
      </c>
      <c r="AJ832" s="83">
        <v>10</v>
      </c>
      <c r="AK832" s="83">
        <v>14</v>
      </c>
      <c r="AL832" s="83">
        <v>17</v>
      </c>
      <c r="AM832" s="83">
        <v>13</v>
      </c>
      <c r="AN832" s="83">
        <v>21</v>
      </c>
      <c r="AO832" s="83">
        <v>31</v>
      </c>
      <c r="AP832" s="83">
        <v>0</v>
      </c>
      <c r="AQ832" s="73"/>
      <c r="AR832" s="73"/>
      <c r="AS832" s="73"/>
      <c r="AT832" s="73"/>
      <c r="AU832" s="73"/>
      <c r="AV832" s="73"/>
      <c r="AW832" s="73"/>
      <c r="AX832" s="73"/>
      <c r="AY832" s="73"/>
      <c r="AZ832" s="73"/>
      <c r="BA832" s="73"/>
      <c r="BB832" s="73"/>
      <c r="BC832" s="73"/>
    </row>
    <row r="833" spans="1:55" x14ac:dyDescent="0.25">
      <c r="A833" s="72"/>
      <c r="B833" s="74" t="s">
        <v>7</v>
      </c>
      <c r="C833" s="83">
        <v>35910.978209572044</v>
      </c>
      <c r="D833" s="83">
        <v>33198.732887896418</v>
      </c>
      <c r="E833" s="83">
        <v>39514.022881249373</v>
      </c>
      <c r="F833" s="83">
        <v>34427.178872261225</v>
      </c>
      <c r="G833" s="83">
        <v>32576.459169147493</v>
      </c>
      <c r="H833" s="83">
        <v>32999.119651992849</v>
      </c>
      <c r="I833" s="83">
        <v>36447.75386807177</v>
      </c>
      <c r="J833" s="83">
        <v>49172.227877698599</v>
      </c>
      <c r="K833" s="83">
        <v>57715.152843893986</v>
      </c>
      <c r="L833" s="83">
        <v>50201.056073999993</v>
      </c>
      <c r="M833" s="83">
        <v>51143.444000000003</v>
      </c>
      <c r="N833" s="83">
        <v>0</v>
      </c>
      <c r="O833" s="73"/>
      <c r="P833" s="74" t="s">
        <v>7</v>
      </c>
      <c r="Q833" s="83">
        <v>40682.472813901491</v>
      </c>
      <c r="R833" s="83">
        <v>37765.382135541186</v>
      </c>
      <c r="S833" s="83">
        <v>29910.313126944024</v>
      </c>
      <c r="T833" s="83">
        <v>27394.271950832128</v>
      </c>
      <c r="U833" s="83">
        <v>34260.321271886416</v>
      </c>
      <c r="V833" s="83">
        <v>31985.139620048321</v>
      </c>
      <c r="W833" s="83">
        <v>33204.431902705655</v>
      </c>
      <c r="X833" s="83">
        <v>34089.438312127444</v>
      </c>
      <c r="Y833" s="83">
        <v>41152.290836045999</v>
      </c>
      <c r="Z833" s="83">
        <v>49761.230999999992</v>
      </c>
      <c r="AA833" s="83">
        <v>54765.436000000002</v>
      </c>
      <c r="AB833" s="83">
        <v>49862</v>
      </c>
      <c r="AC833" s="73"/>
      <c r="AD833" s="74" t="s">
        <v>7</v>
      </c>
      <c r="AE833" s="83">
        <v>293</v>
      </c>
      <c r="AF833" s="83">
        <v>279</v>
      </c>
      <c r="AG833" s="83">
        <v>296</v>
      </c>
      <c r="AH833" s="83">
        <v>265</v>
      </c>
      <c r="AI833" s="83">
        <v>251</v>
      </c>
      <c r="AJ833" s="83">
        <v>263</v>
      </c>
      <c r="AK833" s="83">
        <v>290</v>
      </c>
      <c r="AL833" s="83">
        <v>395</v>
      </c>
      <c r="AM833" s="83">
        <v>440</v>
      </c>
      <c r="AN833" s="83">
        <v>419</v>
      </c>
      <c r="AO833" s="83">
        <v>409</v>
      </c>
      <c r="AP833" s="83">
        <v>0</v>
      </c>
      <c r="AQ833" s="73"/>
      <c r="AR833" s="73"/>
      <c r="AS833" s="73"/>
      <c r="AT833" s="73"/>
      <c r="AU833" s="73"/>
      <c r="AV833" s="73"/>
      <c r="AW833" s="73"/>
      <c r="AX833" s="73"/>
      <c r="AY833" s="73"/>
      <c r="AZ833" s="73"/>
      <c r="BA833" s="73"/>
      <c r="BB833" s="73"/>
      <c r="BC833" s="73"/>
    </row>
    <row r="834" spans="1:55" x14ac:dyDescent="0.25">
      <c r="A834" s="72"/>
      <c r="B834" s="79" t="s">
        <v>8</v>
      </c>
      <c r="C834" s="84">
        <v>10675.042822558489</v>
      </c>
      <c r="D834" s="84">
        <v>10171.291130750191</v>
      </c>
      <c r="E834" s="84">
        <v>11609.163472342074</v>
      </c>
      <c r="F834" s="84">
        <v>14106.444628509887</v>
      </c>
      <c r="G834" s="84">
        <v>15780.243903002452</v>
      </c>
      <c r="H834" s="84">
        <v>19147.710543598336</v>
      </c>
      <c r="I834" s="84">
        <v>24616.934915792168</v>
      </c>
      <c r="J834" s="84">
        <v>27332.366539781855</v>
      </c>
      <c r="K834" s="84">
        <v>30444.685201475993</v>
      </c>
      <c r="L834" s="84">
        <v>32384.395107999997</v>
      </c>
      <c r="M834" s="84">
        <v>31575.726000000002</v>
      </c>
      <c r="N834" s="83">
        <v>0</v>
      </c>
      <c r="O834" s="73"/>
      <c r="P834" s="79" t="s">
        <v>8</v>
      </c>
      <c r="Q834" s="84">
        <v>10654.456616557327</v>
      </c>
      <c r="R834" s="84">
        <v>8131.590246586502</v>
      </c>
      <c r="S834" s="84">
        <v>10488.375673438071</v>
      </c>
      <c r="T834" s="84">
        <v>14227.376730560334</v>
      </c>
      <c r="U834" s="84">
        <v>10541.71886396744</v>
      </c>
      <c r="V834" s="84">
        <v>13628.554437382849</v>
      </c>
      <c r="W834" s="84">
        <v>18668.595991509326</v>
      </c>
      <c r="X834" s="84">
        <v>20469.820714530171</v>
      </c>
      <c r="Y834" s="84">
        <v>22962.049301047995</v>
      </c>
      <c r="Z834" s="84">
        <v>35314.421999999999</v>
      </c>
      <c r="AA834" s="84">
        <v>34696.516000000003</v>
      </c>
      <c r="AB834" s="84">
        <v>39196</v>
      </c>
      <c r="AC834" s="73"/>
      <c r="AD834" s="79" t="s">
        <v>8</v>
      </c>
      <c r="AE834" s="84">
        <v>115</v>
      </c>
      <c r="AF834" s="84">
        <v>126</v>
      </c>
      <c r="AG834" s="84">
        <v>139</v>
      </c>
      <c r="AH834" s="84">
        <v>149</v>
      </c>
      <c r="AI834" s="84">
        <v>159</v>
      </c>
      <c r="AJ834" s="84">
        <v>184</v>
      </c>
      <c r="AK834" s="84">
        <v>212</v>
      </c>
      <c r="AL834" s="84">
        <v>238</v>
      </c>
      <c r="AM834" s="84">
        <v>262</v>
      </c>
      <c r="AN834" s="84">
        <v>282</v>
      </c>
      <c r="AO834" s="84">
        <v>288</v>
      </c>
      <c r="AP834" s="84">
        <v>0</v>
      </c>
      <c r="AQ834" s="73"/>
      <c r="AR834" s="73"/>
      <c r="AS834" s="73"/>
      <c r="AT834" s="73"/>
      <c r="AU834" s="73"/>
      <c r="AV834" s="73"/>
      <c r="AW834" s="73"/>
      <c r="AX834" s="73"/>
      <c r="AY834" s="73"/>
      <c r="AZ834" s="73"/>
      <c r="BA834" s="73"/>
      <c r="BB834" s="73"/>
      <c r="BC834" s="73"/>
    </row>
    <row r="835" spans="1:55" x14ac:dyDescent="0.25">
      <c r="A835" s="72"/>
      <c r="B835" s="79" t="s">
        <v>5</v>
      </c>
      <c r="C835" s="84">
        <v>13254.638350229559</v>
      </c>
      <c r="D835" s="84">
        <v>16361.913518363963</v>
      </c>
      <c r="E835" s="84">
        <v>20385.594661283831</v>
      </c>
      <c r="F835" s="84">
        <v>18209.673851878149</v>
      </c>
      <c r="G835" s="84">
        <v>26156.10912299253</v>
      </c>
      <c r="H835" s="84">
        <v>16832.998787189194</v>
      </c>
      <c r="I835" s="84">
        <v>23787.63877905098</v>
      </c>
      <c r="J835" s="84">
        <v>23816.93879770967</v>
      </c>
      <c r="K835" s="84">
        <v>23814.906504089999</v>
      </c>
      <c r="L835" s="84">
        <v>31524.007371999993</v>
      </c>
      <c r="M835" s="82">
        <v>27244.132000000001</v>
      </c>
      <c r="N835" s="82">
        <v>0</v>
      </c>
      <c r="O835" s="73"/>
      <c r="P835" s="79" t="s">
        <v>5</v>
      </c>
      <c r="Q835" s="84">
        <v>17896.859089518286</v>
      </c>
      <c r="R835" s="84">
        <v>11375.895746220616</v>
      </c>
      <c r="S835" s="84">
        <v>16412.296328740929</v>
      </c>
      <c r="T835" s="84">
        <v>16565.357359581292</v>
      </c>
      <c r="U835" s="84">
        <v>23296.782877320285</v>
      </c>
      <c r="V835" s="84">
        <v>22733.734649692062</v>
      </c>
      <c r="W835" s="84">
        <v>27246.831571132581</v>
      </c>
      <c r="X835" s="84">
        <v>24651.75470581746</v>
      </c>
      <c r="Y835" s="84">
        <v>21485.822990995999</v>
      </c>
      <c r="Z835" s="84">
        <v>23077.439709999995</v>
      </c>
      <c r="AA835" s="84">
        <v>18312.108000000004</v>
      </c>
      <c r="AB835" s="84">
        <v>21234</v>
      </c>
      <c r="AC835" s="73"/>
      <c r="AD835" s="79" t="s">
        <v>5</v>
      </c>
      <c r="AE835" s="84">
        <v>3151</v>
      </c>
      <c r="AF835" s="84">
        <v>3087</v>
      </c>
      <c r="AG835" s="84">
        <v>3001</v>
      </c>
      <c r="AH835" s="84">
        <v>2899</v>
      </c>
      <c r="AI835" s="84">
        <v>2789</v>
      </c>
      <c r="AJ835" s="84">
        <v>2741</v>
      </c>
      <c r="AK835" s="84">
        <v>2755</v>
      </c>
      <c r="AL835" s="84">
        <v>3070</v>
      </c>
      <c r="AM835" s="84">
        <v>3047</v>
      </c>
      <c r="AN835" s="84">
        <v>3009</v>
      </c>
      <c r="AO835" s="84">
        <v>3079</v>
      </c>
      <c r="AP835" s="84">
        <v>0</v>
      </c>
      <c r="AQ835" s="73"/>
      <c r="AR835" s="73"/>
      <c r="AS835" s="73"/>
      <c r="AT835" s="73"/>
      <c r="AU835" s="73"/>
      <c r="AV835" s="73"/>
      <c r="AW835" s="73"/>
      <c r="AX835" s="73"/>
      <c r="AY835" s="73"/>
      <c r="AZ835" s="73"/>
      <c r="BA835" s="73"/>
      <c r="BB835" s="73"/>
      <c r="BC835" s="73"/>
    </row>
    <row r="836" spans="1:55" x14ac:dyDescent="0.25">
      <c r="A836" s="72"/>
      <c r="B836" s="74" t="s">
        <v>157</v>
      </c>
      <c r="C836" s="83">
        <v>11756.037639810835</v>
      </c>
      <c r="D836" s="83">
        <v>11606.067111197033</v>
      </c>
      <c r="E836" s="83">
        <v>13186.311574443189</v>
      </c>
      <c r="F836" s="83">
        <v>13022.256825263566</v>
      </c>
      <c r="G836" s="83">
        <v>12991.476132289334</v>
      </c>
      <c r="H836" s="83">
        <v>12951.50183004374</v>
      </c>
      <c r="I836" s="83">
        <v>12989.981262259222</v>
      </c>
      <c r="J836" s="83">
        <v>13061.951594466134</v>
      </c>
      <c r="K836" s="83">
        <v>16615.820799239998</v>
      </c>
      <c r="L836" s="83">
        <v>13805.798734</v>
      </c>
      <c r="M836" s="83">
        <v>15503.918</v>
      </c>
      <c r="N836" s="83">
        <v>0</v>
      </c>
      <c r="O836" s="73"/>
      <c r="P836" s="74" t="s">
        <v>157</v>
      </c>
      <c r="Q836" s="83">
        <v>10644.757948076538</v>
      </c>
      <c r="R836" s="83">
        <v>11576.447203639747</v>
      </c>
      <c r="S836" s="83">
        <v>12146.888454212942</v>
      </c>
      <c r="T836" s="83">
        <v>13022.256825263566</v>
      </c>
      <c r="U836" s="83">
        <v>12991.476132289334</v>
      </c>
      <c r="V836" s="83">
        <v>13118.948073851092</v>
      </c>
      <c r="W836" s="83">
        <v>12885.933353196149</v>
      </c>
      <c r="X836" s="83">
        <v>12968.820249878843</v>
      </c>
      <c r="Y836" s="83">
        <v>12848.023453329997</v>
      </c>
      <c r="Z836" s="83">
        <v>19523.524696</v>
      </c>
      <c r="AA836" s="83">
        <v>15794.636</v>
      </c>
      <c r="AB836" s="83">
        <v>15427</v>
      </c>
      <c r="AC836" s="73"/>
      <c r="AD836" s="74" t="s">
        <v>117</v>
      </c>
      <c r="AE836" s="83">
        <v>13671.757</v>
      </c>
      <c r="AF836" s="83">
        <v>13919.361999999999</v>
      </c>
      <c r="AG836" s="83">
        <v>14140.05</v>
      </c>
      <c r="AH836" s="83">
        <v>14286.761999999999</v>
      </c>
      <c r="AI836" s="83">
        <v>14449.284000000001</v>
      </c>
      <c r="AJ836" s="83">
        <v>14574.392</v>
      </c>
      <c r="AK836" s="83">
        <v>14547.763999999999</v>
      </c>
      <c r="AL836" s="83">
        <v>14575.025999999998</v>
      </c>
      <c r="AM836" s="83">
        <v>14688.184999999999</v>
      </c>
      <c r="AN836" s="83">
        <v>14747.875</v>
      </c>
      <c r="AO836" s="83">
        <v>14965.565999999999</v>
      </c>
      <c r="AP836" s="83">
        <v>0</v>
      </c>
      <c r="AQ836" s="73"/>
      <c r="AR836" s="73"/>
      <c r="AS836" s="73"/>
      <c r="AT836" s="73"/>
      <c r="AU836" s="73"/>
      <c r="AV836" s="73"/>
      <c r="AW836" s="73"/>
      <c r="AX836" s="73"/>
      <c r="AY836" s="73"/>
      <c r="AZ836" s="73"/>
      <c r="BA836" s="73"/>
      <c r="BB836" s="73"/>
      <c r="BC836" s="73"/>
    </row>
    <row r="837" spans="1:55" x14ac:dyDescent="0.25">
      <c r="A837" s="72"/>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row>
    <row r="838" spans="1:55" x14ac:dyDescent="0.25">
      <c r="A838" s="72"/>
      <c r="B838" s="75" t="s">
        <v>113</v>
      </c>
      <c r="C838" s="75"/>
      <c r="D838" s="75"/>
      <c r="E838" s="75"/>
      <c r="F838" s="75"/>
      <c r="G838" s="75"/>
      <c r="H838" s="75"/>
      <c r="I838" s="75"/>
      <c r="J838" s="75"/>
      <c r="K838" s="75"/>
      <c r="L838" s="75"/>
      <c r="M838" s="75"/>
      <c r="N838" s="75"/>
      <c r="O838" s="73"/>
      <c r="P838" s="75" t="s">
        <v>114</v>
      </c>
      <c r="Q838" s="75"/>
      <c r="R838" s="75"/>
      <c r="S838" s="75"/>
      <c r="T838" s="75"/>
      <c r="U838" s="75"/>
      <c r="V838" s="75"/>
      <c r="W838" s="75"/>
      <c r="X838" s="75"/>
      <c r="Y838" s="75"/>
      <c r="Z838" s="75"/>
      <c r="AA838" s="75"/>
      <c r="AB838" s="75"/>
      <c r="AC838" s="73"/>
      <c r="AD838" s="75" t="s">
        <v>145</v>
      </c>
      <c r="AE838" s="75"/>
      <c r="AF838" s="75"/>
      <c r="AG838" s="75"/>
      <c r="AH838" s="75"/>
      <c r="AI838" s="75"/>
      <c r="AJ838" s="75"/>
      <c r="AK838" s="75"/>
      <c r="AL838" s="75"/>
      <c r="AM838" s="75"/>
      <c r="AN838" s="75"/>
      <c r="AO838" s="75"/>
      <c r="AP838" s="75"/>
      <c r="AQ838" s="73"/>
      <c r="AR838" s="73"/>
      <c r="AS838" s="73"/>
      <c r="AT838" s="73"/>
      <c r="AU838" s="73"/>
      <c r="AV838" s="73"/>
      <c r="AW838" s="73"/>
      <c r="AX838" s="73"/>
      <c r="AY838" s="73"/>
      <c r="AZ838" s="73"/>
      <c r="BA838" s="73"/>
      <c r="BB838" s="73"/>
      <c r="BC838" s="73"/>
    </row>
    <row r="839" spans="1:55" x14ac:dyDescent="0.25">
      <c r="A839" s="72"/>
      <c r="B839" s="77" t="s">
        <v>56</v>
      </c>
      <c r="C839" s="77">
        <v>2013</v>
      </c>
      <c r="D839" s="77">
        <v>2014</v>
      </c>
      <c r="E839" s="77">
        <v>2015</v>
      </c>
      <c r="F839" s="77">
        <v>2016</v>
      </c>
      <c r="G839" s="77">
        <v>2017</v>
      </c>
      <c r="H839" s="77">
        <v>2018</v>
      </c>
      <c r="I839" s="77">
        <v>2019</v>
      </c>
      <c r="J839" s="77">
        <v>2020</v>
      </c>
      <c r="K839" s="77">
        <v>2021</v>
      </c>
      <c r="L839" s="77">
        <v>2022</v>
      </c>
      <c r="M839" s="77">
        <v>2023</v>
      </c>
      <c r="N839" s="77">
        <v>2024</v>
      </c>
      <c r="O839" s="73"/>
      <c r="P839" s="77" t="s">
        <v>56</v>
      </c>
      <c r="Q839" s="77">
        <v>2013</v>
      </c>
      <c r="R839" s="77">
        <v>2014</v>
      </c>
      <c r="S839" s="77">
        <v>2015</v>
      </c>
      <c r="T839" s="77">
        <v>2016</v>
      </c>
      <c r="U839" s="77">
        <v>2017</v>
      </c>
      <c r="V839" s="77">
        <v>2018</v>
      </c>
      <c r="W839" s="77">
        <v>2019</v>
      </c>
      <c r="X839" s="77">
        <v>2020</v>
      </c>
      <c r="Y839" s="77">
        <v>2021</v>
      </c>
      <c r="Z839" s="77">
        <v>2022</v>
      </c>
      <c r="AA839" s="77">
        <v>2023</v>
      </c>
      <c r="AB839" s="77">
        <v>2024</v>
      </c>
      <c r="AC839" s="73"/>
      <c r="AD839" s="77" t="s">
        <v>56</v>
      </c>
      <c r="AE839" s="77">
        <v>2013</v>
      </c>
      <c r="AF839" s="77">
        <v>2014</v>
      </c>
      <c r="AG839" s="77">
        <v>2015</v>
      </c>
      <c r="AH839" s="77">
        <v>2016</v>
      </c>
      <c r="AI839" s="77">
        <v>2017</v>
      </c>
      <c r="AJ839" s="77">
        <v>2018</v>
      </c>
      <c r="AK839" s="77">
        <v>2019</v>
      </c>
      <c r="AL839" s="77">
        <v>2020</v>
      </c>
      <c r="AM839" s="77">
        <v>2021</v>
      </c>
      <c r="AN839" s="77">
        <v>2022</v>
      </c>
      <c r="AO839" s="77">
        <v>2023</v>
      </c>
      <c r="AP839" s="77">
        <v>2024</v>
      </c>
      <c r="AQ839" s="73"/>
      <c r="AR839" s="73"/>
      <c r="AS839" s="73"/>
      <c r="AT839" s="73"/>
      <c r="AU839" s="73"/>
      <c r="AV839" s="73"/>
      <c r="AW839" s="73"/>
      <c r="AX839" s="73"/>
      <c r="AY839" s="73"/>
      <c r="AZ839" s="73"/>
      <c r="BA839" s="73"/>
      <c r="BB839" s="73"/>
      <c r="BC839" s="73"/>
    </row>
    <row r="840" spans="1:55" x14ac:dyDescent="0.25">
      <c r="A840" s="72"/>
      <c r="B840" s="79" t="s">
        <v>9</v>
      </c>
      <c r="C840" s="80">
        <v>564105.84487005894</v>
      </c>
      <c r="D840" s="80">
        <v>539164.3893698171</v>
      </c>
      <c r="E840" s="80">
        <v>547883.09119340091</v>
      </c>
      <c r="F840" s="80">
        <v>591473.80977455771</v>
      </c>
      <c r="G840" s="80">
        <v>563060.16398721212</v>
      </c>
      <c r="H840" s="80">
        <v>552124.91842630808</v>
      </c>
      <c r="I840" s="80">
        <v>569549.10714234109</v>
      </c>
      <c r="J840" s="80">
        <v>601418.65999249951</v>
      </c>
      <c r="K840" s="80">
        <v>700511.309829526</v>
      </c>
      <c r="L840" s="80">
        <v>713546.08878799994</v>
      </c>
      <c r="M840" s="80">
        <v>706417.64800000004</v>
      </c>
      <c r="N840" s="80">
        <v>0</v>
      </c>
      <c r="O840" s="73"/>
      <c r="P840" s="79" t="s">
        <v>9</v>
      </c>
      <c r="Q840" s="80">
        <v>520665.82160487748</v>
      </c>
      <c r="R840" s="80">
        <v>518480.4376737189</v>
      </c>
      <c r="S840" s="80">
        <v>519682.3491609245</v>
      </c>
      <c r="T840" s="80">
        <v>597433.39177634905</v>
      </c>
      <c r="U840" s="80">
        <v>586973.47951551073</v>
      </c>
      <c r="V840" s="80">
        <v>570483.53854596429</v>
      </c>
      <c r="W840" s="80">
        <v>545496.31770272157</v>
      </c>
      <c r="X840" s="80">
        <v>530495.21386390098</v>
      </c>
      <c r="Y840" s="80">
        <v>628702.49862643599</v>
      </c>
      <c r="Z840" s="80">
        <v>632085.34843999997</v>
      </c>
      <c r="AA840" s="80">
        <v>609455.38</v>
      </c>
      <c r="AB840" s="80">
        <v>658925</v>
      </c>
      <c r="AC840" s="73"/>
      <c r="AD840" s="79" t="s">
        <v>9</v>
      </c>
      <c r="AE840" s="80">
        <v>4674</v>
      </c>
      <c r="AF840" s="80">
        <v>4654</v>
      </c>
      <c r="AG840" s="80">
        <v>4824</v>
      </c>
      <c r="AH840" s="80">
        <v>4689</v>
      </c>
      <c r="AI840" s="80">
        <v>4565</v>
      </c>
      <c r="AJ840" s="80">
        <v>4471</v>
      </c>
      <c r="AK840" s="80">
        <v>4415</v>
      </c>
      <c r="AL840" s="80">
        <v>4705</v>
      </c>
      <c r="AM840" s="80">
        <v>4646</v>
      </c>
      <c r="AN840" s="80">
        <v>4744</v>
      </c>
      <c r="AO840" s="80">
        <v>4919</v>
      </c>
      <c r="AP840" s="80">
        <v>0</v>
      </c>
      <c r="AQ840" s="73"/>
      <c r="AR840" s="73"/>
      <c r="AS840" s="73"/>
      <c r="AT840" s="73"/>
      <c r="AU840" s="73"/>
      <c r="AV840" s="73"/>
      <c r="AW840" s="73"/>
      <c r="AX840" s="73"/>
      <c r="AY840" s="73"/>
      <c r="AZ840" s="73"/>
      <c r="BA840" s="73"/>
      <c r="BB840" s="73"/>
      <c r="BC840" s="73"/>
    </row>
    <row r="841" spans="1:55" x14ac:dyDescent="0.25">
      <c r="A841" s="72"/>
      <c r="B841" s="74" t="s">
        <v>10</v>
      </c>
      <c r="C841" s="83">
        <v>390793.83029314573</v>
      </c>
      <c r="D841" s="83">
        <v>361450.18921805709</v>
      </c>
      <c r="E841" s="83">
        <v>363133.48201641551</v>
      </c>
      <c r="F841" s="83">
        <v>414129.19273094076</v>
      </c>
      <c r="G841" s="83">
        <v>372978.2239105308</v>
      </c>
      <c r="H841" s="83">
        <v>362973.28084225621</v>
      </c>
      <c r="I841" s="83">
        <v>361672.01830194786</v>
      </c>
      <c r="J841" s="83">
        <v>391220.09319458436</v>
      </c>
      <c r="K841" s="83">
        <v>473452.69835263398</v>
      </c>
      <c r="L841" s="83">
        <v>470746.59592999995</v>
      </c>
      <c r="M841" s="83">
        <v>483683.89600000012</v>
      </c>
      <c r="N841" s="83">
        <v>0</v>
      </c>
      <c r="O841" s="73"/>
      <c r="P841" s="74" t="s">
        <v>10</v>
      </c>
      <c r="Q841" s="83">
        <v>354913.32467421982</v>
      </c>
      <c r="R841" s="83">
        <v>342591.31749261369</v>
      </c>
      <c r="S841" s="83">
        <v>347017.73772894387</v>
      </c>
      <c r="T841" s="83">
        <v>392666.71540559764</v>
      </c>
      <c r="U841" s="83">
        <v>390794.8867035053</v>
      </c>
      <c r="V841" s="83">
        <v>372674.75573390152</v>
      </c>
      <c r="W841" s="83">
        <v>348548.83284841554</v>
      </c>
      <c r="X841" s="83">
        <v>356751.39711775206</v>
      </c>
      <c r="Y841" s="83">
        <v>472967.24276487401</v>
      </c>
      <c r="Z841" s="83">
        <v>472382.83081599994</v>
      </c>
      <c r="AA841" s="83">
        <v>448951.95200000005</v>
      </c>
      <c r="AB841" s="83">
        <v>477197</v>
      </c>
      <c r="AC841" s="73"/>
      <c r="AD841" s="74" t="s">
        <v>10</v>
      </c>
      <c r="AE841" s="83">
        <v>4674</v>
      </c>
      <c r="AF841" s="83">
        <v>4654</v>
      </c>
      <c r="AG841" s="83">
        <v>4824</v>
      </c>
      <c r="AH841" s="83">
        <v>4689</v>
      </c>
      <c r="AI841" s="83">
        <v>4565</v>
      </c>
      <c r="AJ841" s="83">
        <v>4471</v>
      </c>
      <c r="AK841" s="83">
        <v>4415</v>
      </c>
      <c r="AL841" s="83">
        <v>4705</v>
      </c>
      <c r="AM841" s="83">
        <v>4646</v>
      </c>
      <c r="AN841" s="83">
        <v>4744</v>
      </c>
      <c r="AO841" s="83">
        <v>4919</v>
      </c>
      <c r="AP841" s="83">
        <v>0</v>
      </c>
      <c r="AQ841" s="73"/>
      <c r="AR841" s="73"/>
      <c r="AS841" s="73"/>
      <c r="AT841" s="73"/>
      <c r="AU841" s="73"/>
      <c r="AV841" s="73"/>
      <c r="AW841" s="73"/>
      <c r="AX841" s="73"/>
      <c r="AY841" s="73"/>
      <c r="AZ841" s="73"/>
      <c r="BA841" s="73"/>
      <c r="BB841" s="73"/>
      <c r="BC841" s="73"/>
    </row>
    <row r="842" spans="1:55" x14ac:dyDescent="0.25">
      <c r="A842" s="72"/>
      <c r="B842" s="79" t="s">
        <v>11</v>
      </c>
      <c r="C842" s="84">
        <v>173312.01457691318</v>
      </c>
      <c r="D842" s="84">
        <v>177714.20015175999</v>
      </c>
      <c r="E842" s="84">
        <v>184749.6091769854</v>
      </c>
      <c r="F842" s="84">
        <v>177344.61704361692</v>
      </c>
      <c r="G842" s="84">
        <v>190081.94007668135</v>
      </c>
      <c r="H842" s="84">
        <v>189151.63758405193</v>
      </c>
      <c r="I842" s="84">
        <v>207877.08884039323</v>
      </c>
      <c r="J842" s="84">
        <v>210198.56679791515</v>
      </c>
      <c r="K842" s="84">
        <v>227058.61147689199</v>
      </c>
      <c r="L842" s="84">
        <v>242799.49285799995</v>
      </c>
      <c r="M842" s="84">
        <v>222733.75199999998</v>
      </c>
      <c r="N842" s="84">
        <v>0</v>
      </c>
      <c r="O842" s="73"/>
      <c r="P842" s="79" t="s">
        <v>11</v>
      </c>
      <c r="Q842" s="84">
        <v>165752.49693065768</v>
      </c>
      <c r="R842" s="84">
        <v>175889.12018110522</v>
      </c>
      <c r="S842" s="84">
        <v>172664.61143198062</v>
      </c>
      <c r="T842" s="84">
        <v>204766.67637075143</v>
      </c>
      <c r="U842" s="84">
        <v>196178.5928120054</v>
      </c>
      <c r="V842" s="84">
        <v>197808.78281206277</v>
      </c>
      <c r="W842" s="84">
        <v>196947.48485430607</v>
      </c>
      <c r="X842" s="84">
        <v>173743.81674614892</v>
      </c>
      <c r="Y842" s="84">
        <v>155735.25586156198</v>
      </c>
      <c r="Z842" s="84">
        <v>159702.517624</v>
      </c>
      <c r="AA842" s="84">
        <v>160503.42799999999</v>
      </c>
      <c r="AB842" s="84">
        <v>181728</v>
      </c>
      <c r="AC842" s="73"/>
      <c r="AD842" s="79" t="s">
        <v>11</v>
      </c>
      <c r="AE842" s="84">
        <v>4674</v>
      </c>
      <c r="AF842" s="84">
        <v>4654</v>
      </c>
      <c r="AG842" s="84">
        <v>4824</v>
      </c>
      <c r="AH842" s="84">
        <v>4689</v>
      </c>
      <c r="AI842" s="84">
        <v>4565</v>
      </c>
      <c r="AJ842" s="84">
        <v>4471</v>
      </c>
      <c r="AK842" s="84">
        <v>4415</v>
      </c>
      <c r="AL842" s="84">
        <v>4705</v>
      </c>
      <c r="AM842" s="84">
        <v>4646</v>
      </c>
      <c r="AN842" s="84">
        <v>4744</v>
      </c>
      <c r="AO842" s="84">
        <v>4919</v>
      </c>
      <c r="AP842" s="84">
        <v>0</v>
      </c>
      <c r="AQ842" s="73"/>
      <c r="AR842" s="73"/>
      <c r="AS842" s="73"/>
      <c r="AT842" s="73"/>
      <c r="AU842" s="73"/>
      <c r="AV842" s="73"/>
      <c r="AW842" s="73"/>
      <c r="AX842" s="73"/>
      <c r="AY842" s="73"/>
      <c r="AZ842" s="73"/>
      <c r="BA842" s="73"/>
      <c r="BB842" s="73"/>
      <c r="BC842" s="73"/>
    </row>
    <row r="843" spans="1:55" x14ac:dyDescent="0.25">
      <c r="A843" s="72"/>
      <c r="B843" s="74" t="s">
        <v>0</v>
      </c>
      <c r="C843" s="83">
        <v>69148.252521182003</v>
      </c>
      <c r="D843" s="83">
        <v>64986.63255395482</v>
      </c>
      <c r="E843" s="83">
        <v>73741.41075795998</v>
      </c>
      <c r="F843" s="83">
        <v>78711.314324504317</v>
      </c>
      <c r="G843" s="83">
        <v>69215.508059271757</v>
      </c>
      <c r="H843" s="83">
        <v>64659.425187266286</v>
      </c>
      <c r="I843" s="83">
        <v>59728.073336669069</v>
      </c>
      <c r="J843" s="83">
        <v>62116.362710939844</v>
      </c>
      <c r="K843" s="83">
        <v>58645.24161771599</v>
      </c>
      <c r="L843" s="83">
        <v>51454.182988</v>
      </c>
      <c r="M843" s="83">
        <v>52467.826000000001</v>
      </c>
      <c r="N843" s="83">
        <v>0</v>
      </c>
      <c r="O843" s="73"/>
      <c r="P843" s="74" t="s">
        <v>0</v>
      </c>
      <c r="Q843" s="83">
        <v>48928.65618859676</v>
      </c>
      <c r="R843" s="83">
        <v>59277.271956006203</v>
      </c>
      <c r="S843" s="83">
        <v>61824.010862669071</v>
      </c>
      <c r="T843" s="83">
        <v>83585.028076966206</v>
      </c>
      <c r="U843" s="83">
        <v>75599.577620806667</v>
      </c>
      <c r="V843" s="83">
        <v>70573.010223339093</v>
      </c>
      <c r="W843" s="83">
        <v>60351.331745793053</v>
      </c>
      <c r="X843" s="83">
        <v>53535.936300589994</v>
      </c>
      <c r="Y843" s="83">
        <v>52099.31434003399</v>
      </c>
      <c r="Z843" s="83">
        <v>47464.723436</v>
      </c>
      <c r="AA843" s="83">
        <v>45875.092000000004</v>
      </c>
      <c r="AB843" s="83">
        <v>49349</v>
      </c>
      <c r="AC843" s="73"/>
      <c r="AD843" s="74" t="s">
        <v>0</v>
      </c>
      <c r="AE843" s="83">
        <v>759</v>
      </c>
      <c r="AF843" s="83">
        <v>782</v>
      </c>
      <c r="AG843" s="83">
        <v>917</v>
      </c>
      <c r="AH843" s="83">
        <v>790</v>
      </c>
      <c r="AI843" s="83">
        <v>638</v>
      </c>
      <c r="AJ843" s="83">
        <v>593</v>
      </c>
      <c r="AK843" s="83">
        <v>541</v>
      </c>
      <c r="AL843" s="83">
        <v>583</v>
      </c>
      <c r="AM843" s="83">
        <v>540</v>
      </c>
      <c r="AN843" s="83">
        <v>487</v>
      </c>
      <c r="AO843" s="83">
        <v>504</v>
      </c>
      <c r="AP843" s="83">
        <v>0</v>
      </c>
      <c r="AQ843" s="73"/>
      <c r="AR843" s="73"/>
      <c r="AS843" s="73"/>
      <c r="AT843" s="73"/>
      <c r="AU843" s="73"/>
      <c r="AV843" s="73"/>
      <c r="AW843" s="73"/>
      <c r="AX843" s="73"/>
      <c r="AY843" s="73"/>
      <c r="AZ843" s="73"/>
      <c r="BA843" s="73"/>
      <c r="BB843" s="73"/>
      <c r="BC843" s="73"/>
    </row>
    <row r="844" spans="1:55" x14ac:dyDescent="0.25">
      <c r="A844" s="72"/>
      <c r="B844" s="74" t="s">
        <v>158</v>
      </c>
      <c r="C844" s="83">
        <v>107704.02633943796</v>
      </c>
      <c r="D844" s="83">
        <v>97955.502617578546</v>
      </c>
      <c r="E844" s="83">
        <v>96560.460472443301</v>
      </c>
      <c r="F844" s="83">
        <v>87314.778158369241</v>
      </c>
      <c r="G844" s="83">
        <v>77759.208805949369</v>
      </c>
      <c r="H844" s="83">
        <v>72426.314552367956</v>
      </c>
      <c r="I844" s="83">
        <v>70994.975489499135</v>
      </c>
      <c r="J844" s="83">
        <v>91275.450081903793</v>
      </c>
      <c r="K844" s="83">
        <v>79090.645019489995</v>
      </c>
      <c r="L844" s="83">
        <v>58092.224189999994</v>
      </c>
      <c r="M844" s="83">
        <v>63221.266000000003</v>
      </c>
      <c r="N844" s="83">
        <v>0</v>
      </c>
      <c r="O844" s="73"/>
      <c r="P844" s="74" t="s">
        <v>158</v>
      </c>
      <c r="Q844" s="83">
        <v>124056.60711859573</v>
      </c>
      <c r="R844" s="83">
        <v>115542.32272971781</v>
      </c>
      <c r="S844" s="83">
        <v>102872.46082550423</v>
      </c>
      <c r="T844" s="83">
        <v>96392.787962910515</v>
      </c>
      <c r="U844" s="83">
        <v>96601.50205212766</v>
      </c>
      <c r="V844" s="83">
        <v>96552.527514277434</v>
      </c>
      <c r="W844" s="83">
        <v>88205.185678701295</v>
      </c>
      <c r="X844" s="83">
        <v>78665.690437662721</v>
      </c>
      <c r="Y844" s="83">
        <v>77228.260855537985</v>
      </c>
      <c r="Z844" s="83">
        <v>69336.122127999988</v>
      </c>
      <c r="AA844" s="83">
        <v>57330.84</v>
      </c>
      <c r="AB844" s="83">
        <v>62141</v>
      </c>
      <c r="AC844" s="73"/>
      <c r="AD844" s="74" t="s">
        <v>158</v>
      </c>
      <c r="AE844" s="83">
        <v>735</v>
      </c>
      <c r="AF844" s="83">
        <v>622</v>
      </c>
      <c r="AG844" s="83">
        <v>609</v>
      </c>
      <c r="AH844" s="83">
        <v>528</v>
      </c>
      <c r="AI844" s="83">
        <v>494</v>
      </c>
      <c r="AJ844" s="83">
        <v>473</v>
      </c>
      <c r="AK844" s="83">
        <v>474</v>
      </c>
      <c r="AL844" s="83">
        <v>634</v>
      </c>
      <c r="AM844" s="83">
        <v>509</v>
      </c>
      <c r="AN844" s="83">
        <v>359</v>
      </c>
      <c r="AO844" s="83">
        <v>415</v>
      </c>
      <c r="AP844" s="83">
        <v>0</v>
      </c>
      <c r="AQ844" s="73"/>
      <c r="AR844" s="73"/>
      <c r="AS844" s="73"/>
      <c r="AT844" s="73"/>
      <c r="AU844" s="73"/>
      <c r="AV844" s="73"/>
      <c r="AW844" s="73"/>
      <c r="AX844" s="73"/>
      <c r="AY844" s="73"/>
      <c r="AZ844" s="73"/>
      <c r="BA844" s="73"/>
      <c r="BB844" s="73"/>
      <c r="BC844" s="73"/>
    </row>
    <row r="845" spans="1:55" x14ac:dyDescent="0.25">
      <c r="A845" s="72"/>
      <c r="B845" s="74" t="s">
        <v>159</v>
      </c>
      <c r="C845" s="83">
        <v>7699.1784723787778</v>
      </c>
      <c r="D845" s="83">
        <v>13340.62123937992</v>
      </c>
      <c r="E845" s="83">
        <v>9787.5561972921969</v>
      </c>
      <c r="F845" s="83">
        <v>13294.068979202266</v>
      </c>
      <c r="G845" s="83">
        <v>8587.284445734198</v>
      </c>
      <c r="H845" s="83">
        <v>5547.935929369879</v>
      </c>
      <c r="I845" s="83">
        <v>3434.2670292511052</v>
      </c>
      <c r="J845" s="83">
        <v>2646.9499021858601</v>
      </c>
      <c r="K845" s="83">
        <v>2604.9105515939991</v>
      </c>
      <c r="L845" s="83">
        <v>2056.7975479999996</v>
      </c>
      <c r="M845" s="83">
        <v>1972.5060000000003</v>
      </c>
      <c r="N845" s="83">
        <v>0</v>
      </c>
      <c r="O845" s="73"/>
      <c r="P845" s="74" t="s">
        <v>159</v>
      </c>
      <c r="Q845" s="83">
        <v>18151.777640426255</v>
      </c>
      <c r="R845" s="83">
        <v>8004.7800173568648</v>
      </c>
      <c r="S845" s="83">
        <v>14276.062734511281</v>
      </c>
      <c r="T845" s="83">
        <v>15184.030679286949</v>
      </c>
      <c r="U845" s="83">
        <v>14515.727661456294</v>
      </c>
      <c r="V845" s="83">
        <v>11102.616221337552</v>
      </c>
      <c r="W845" s="83">
        <v>6264.5988324899454</v>
      </c>
      <c r="X845" s="83">
        <v>2405.7060577729899</v>
      </c>
      <c r="Y845" s="83">
        <v>2886.2541308639993</v>
      </c>
      <c r="Z845" s="83">
        <v>2828.3641619999989</v>
      </c>
      <c r="AA845" s="83">
        <v>2451.826</v>
      </c>
      <c r="AB845" s="83">
        <v>1116</v>
      </c>
      <c r="AC845" s="73"/>
      <c r="AD845" s="74" t="s">
        <v>159</v>
      </c>
      <c r="AE845" s="83">
        <v>0</v>
      </c>
      <c r="AF845" s="83">
        <v>0</v>
      </c>
      <c r="AG845" s="83">
        <v>0</v>
      </c>
      <c r="AH845" s="83">
        <v>0</v>
      </c>
      <c r="AI845" s="83">
        <v>0</v>
      </c>
      <c r="AJ845" s="83">
        <v>0</v>
      </c>
      <c r="AK845" s="83">
        <v>0</v>
      </c>
      <c r="AL845" s="83">
        <v>0</v>
      </c>
      <c r="AM845" s="83">
        <v>0</v>
      </c>
      <c r="AN845" s="83">
        <v>0</v>
      </c>
      <c r="AO845" s="83">
        <v>0</v>
      </c>
      <c r="AP845" s="83">
        <v>0</v>
      </c>
      <c r="AQ845" s="73"/>
      <c r="AR845" s="73"/>
      <c r="AS845" s="73"/>
      <c r="AT845" s="73"/>
      <c r="AU845" s="73"/>
      <c r="AV845" s="73"/>
      <c r="AW845" s="73"/>
      <c r="AX845" s="73"/>
      <c r="AY845" s="73"/>
      <c r="AZ845" s="73"/>
      <c r="BA845" s="73"/>
      <c r="BB845" s="73"/>
      <c r="BC845" s="73"/>
    </row>
    <row r="846" spans="1:55" x14ac:dyDescent="0.25">
      <c r="A846" s="72"/>
      <c r="B846" s="74" t="s">
        <v>1</v>
      </c>
      <c r="C846" s="83">
        <v>18482.032945210813</v>
      </c>
      <c r="D846" s="83">
        <v>17805.760595500218</v>
      </c>
      <c r="E846" s="83">
        <v>8739.4306469569747</v>
      </c>
      <c r="F846" s="83">
        <v>19487.893161789034</v>
      </c>
      <c r="G846" s="83">
        <v>16168.845587293163</v>
      </c>
      <c r="H846" s="83">
        <v>15171.094817401212</v>
      </c>
      <c r="I846" s="83">
        <v>12458.422219144681</v>
      </c>
      <c r="J846" s="83">
        <v>14385.987577755373</v>
      </c>
      <c r="K846" s="83">
        <v>13211.011835996</v>
      </c>
      <c r="L846" s="83">
        <v>14005.913791999998</v>
      </c>
      <c r="M846" s="83">
        <v>18243.335999999999</v>
      </c>
      <c r="N846" s="83">
        <v>0</v>
      </c>
      <c r="O846" s="73"/>
      <c r="P846" s="74" t="s">
        <v>1</v>
      </c>
      <c r="Q846" s="83">
        <v>12467.231613698903</v>
      </c>
      <c r="R846" s="83">
        <v>15127.133622069548</v>
      </c>
      <c r="S846" s="83">
        <v>15185.679677021906</v>
      </c>
      <c r="T846" s="83">
        <v>18692.321973312242</v>
      </c>
      <c r="U846" s="83">
        <v>18610.003909584979</v>
      </c>
      <c r="V846" s="83">
        <v>20298.787187660131</v>
      </c>
      <c r="W846" s="83">
        <v>15736.846061524389</v>
      </c>
      <c r="X846" s="83">
        <v>12597.416935922285</v>
      </c>
      <c r="Y846" s="83">
        <v>14050.629341189999</v>
      </c>
      <c r="Z846" s="83">
        <v>13758.712837999999</v>
      </c>
      <c r="AA846" s="83">
        <v>12424.808000000001</v>
      </c>
      <c r="AB846" s="83">
        <v>16575</v>
      </c>
      <c r="AC846" s="73"/>
      <c r="AD846" s="74" t="s">
        <v>1</v>
      </c>
      <c r="AE846" s="83">
        <v>103</v>
      </c>
      <c r="AF846" s="83">
        <v>104</v>
      </c>
      <c r="AG846" s="83">
        <v>107</v>
      </c>
      <c r="AH846" s="83">
        <v>111</v>
      </c>
      <c r="AI846" s="83">
        <v>95</v>
      </c>
      <c r="AJ846" s="83">
        <v>90</v>
      </c>
      <c r="AK846" s="83">
        <v>76</v>
      </c>
      <c r="AL846" s="83">
        <v>87</v>
      </c>
      <c r="AM846" s="83">
        <v>81</v>
      </c>
      <c r="AN846" s="83">
        <v>85</v>
      </c>
      <c r="AO846" s="83">
        <v>111</v>
      </c>
      <c r="AP846" s="83">
        <v>0</v>
      </c>
      <c r="AQ846" s="73"/>
      <c r="AR846" s="73"/>
      <c r="AS846" s="73"/>
      <c r="AT846" s="73"/>
      <c r="AU846" s="73"/>
      <c r="AV846" s="73"/>
      <c r="AW846" s="73"/>
      <c r="AX846" s="73"/>
      <c r="AY846" s="73"/>
      <c r="AZ846" s="73"/>
      <c r="BA846" s="73"/>
      <c r="BB846" s="73"/>
      <c r="BC846" s="73"/>
    </row>
    <row r="847" spans="1:55" x14ac:dyDescent="0.25">
      <c r="A847" s="72"/>
      <c r="B847" s="74" t="s">
        <v>2</v>
      </c>
      <c r="C847" s="83">
        <v>205675.59528854062</v>
      </c>
      <c r="D847" s="83">
        <v>209704.00885433384</v>
      </c>
      <c r="E847" s="83">
        <v>205037.77313478626</v>
      </c>
      <c r="F847" s="83">
        <v>203026.69448358196</v>
      </c>
      <c r="G847" s="83">
        <v>194071.14427194931</v>
      </c>
      <c r="H847" s="83">
        <v>197100.50845718032</v>
      </c>
      <c r="I847" s="83">
        <v>200217.90501137334</v>
      </c>
      <c r="J847" s="83">
        <v>217696.2010693886</v>
      </c>
      <c r="K847" s="83">
        <v>224155.807723718</v>
      </c>
      <c r="L847" s="83">
        <v>226777.44660999998</v>
      </c>
      <c r="M847" s="83">
        <v>243535.19800000003</v>
      </c>
      <c r="N847" s="83">
        <v>0</v>
      </c>
      <c r="O847" s="73"/>
      <c r="P847" s="74" t="s">
        <v>2</v>
      </c>
      <c r="Q847" s="83">
        <v>212159.31159808504</v>
      </c>
      <c r="R847" s="83">
        <v>209689.19890055511</v>
      </c>
      <c r="S847" s="83">
        <v>208171.86509566786</v>
      </c>
      <c r="T847" s="83">
        <v>201083.37862035941</v>
      </c>
      <c r="U847" s="83">
        <v>200594.56387668394</v>
      </c>
      <c r="V847" s="83">
        <v>193470.18086574588</v>
      </c>
      <c r="W847" s="83">
        <v>183251.23553239572</v>
      </c>
      <c r="X847" s="83">
        <v>201336.50222501819</v>
      </c>
      <c r="Y847" s="83">
        <v>219965.44335482598</v>
      </c>
      <c r="Z847" s="83">
        <v>225293.17075199998</v>
      </c>
      <c r="AA847" s="83">
        <v>223767.41600000003</v>
      </c>
      <c r="AB847" s="83">
        <v>239988</v>
      </c>
      <c r="AC847" s="73"/>
      <c r="AD847" s="74" t="s">
        <v>2</v>
      </c>
      <c r="AE847" s="83">
        <v>1827</v>
      </c>
      <c r="AF847" s="83">
        <v>1778</v>
      </c>
      <c r="AG847" s="83">
        <v>1733</v>
      </c>
      <c r="AH847" s="83">
        <v>1657</v>
      </c>
      <c r="AI847" s="83">
        <v>1606</v>
      </c>
      <c r="AJ847" s="83">
        <v>1566</v>
      </c>
      <c r="AK847" s="83">
        <v>1578</v>
      </c>
      <c r="AL847" s="83">
        <v>1640</v>
      </c>
      <c r="AM847" s="83">
        <v>1694</v>
      </c>
      <c r="AN847" s="83">
        <v>1728</v>
      </c>
      <c r="AO847" s="83">
        <v>1759</v>
      </c>
      <c r="AP847" s="83">
        <v>0</v>
      </c>
      <c r="AQ847" s="73"/>
      <c r="AR847" s="73"/>
      <c r="AS847" s="73"/>
      <c r="AT847" s="73"/>
      <c r="AU847" s="73"/>
      <c r="AV847" s="73"/>
      <c r="AW847" s="73"/>
      <c r="AX847" s="73"/>
      <c r="AY847" s="73"/>
      <c r="AZ847" s="73"/>
      <c r="BA847" s="73"/>
      <c r="BB847" s="73"/>
      <c r="BC847" s="73"/>
    </row>
    <row r="848" spans="1:55" x14ac:dyDescent="0.25">
      <c r="A848" s="72"/>
      <c r="B848" s="74" t="s">
        <v>156</v>
      </c>
      <c r="C848" s="83">
        <v>0</v>
      </c>
      <c r="D848" s="83">
        <v>0</v>
      </c>
      <c r="E848" s="83">
        <v>0</v>
      </c>
      <c r="F848" s="83">
        <v>0</v>
      </c>
      <c r="G848" s="83">
        <v>0</v>
      </c>
      <c r="H848" s="83">
        <v>0</v>
      </c>
      <c r="I848" s="83">
        <v>0</v>
      </c>
      <c r="J848" s="83">
        <v>5107.6371151971362</v>
      </c>
      <c r="K848" s="83">
        <v>15878.810952367996</v>
      </c>
      <c r="L848" s="83">
        <v>24296.322335999997</v>
      </c>
      <c r="M848" s="83">
        <v>36999.336000000003</v>
      </c>
      <c r="N848" s="83">
        <v>0</v>
      </c>
      <c r="O848" s="73"/>
      <c r="P848" s="74" t="s">
        <v>156</v>
      </c>
      <c r="Q848" s="83">
        <v>0</v>
      </c>
      <c r="R848" s="83">
        <v>0</v>
      </c>
      <c r="S848" s="83">
        <v>0</v>
      </c>
      <c r="T848" s="83">
        <v>0</v>
      </c>
      <c r="U848" s="83">
        <v>0</v>
      </c>
      <c r="V848" s="83">
        <v>0</v>
      </c>
      <c r="W848" s="83">
        <v>0</v>
      </c>
      <c r="X848" s="83">
        <v>0</v>
      </c>
      <c r="Y848" s="83">
        <v>12614.122124681999</v>
      </c>
      <c r="Z848" s="83">
        <v>18247.924967999999</v>
      </c>
      <c r="AA848" s="83">
        <v>23931.614000000001</v>
      </c>
      <c r="AB848" s="83">
        <v>37696</v>
      </c>
      <c r="AC848" s="73"/>
      <c r="AD848" s="74" t="s">
        <v>156</v>
      </c>
      <c r="AE848" s="83">
        <v>0</v>
      </c>
      <c r="AF848" s="83">
        <v>0</v>
      </c>
      <c r="AG848" s="83">
        <v>0</v>
      </c>
      <c r="AH848" s="83">
        <v>0</v>
      </c>
      <c r="AI848" s="83">
        <v>0</v>
      </c>
      <c r="AJ848" s="83">
        <v>0</v>
      </c>
      <c r="AK848" s="83">
        <v>0</v>
      </c>
      <c r="AL848" s="83">
        <v>29</v>
      </c>
      <c r="AM848" s="83">
        <v>93</v>
      </c>
      <c r="AN848" s="83">
        <v>153</v>
      </c>
      <c r="AO848" s="83">
        <v>234</v>
      </c>
      <c r="AP848" s="83">
        <v>0</v>
      </c>
      <c r="AQ848" s="73"/>
      <c r="AR848" s="73"/>
      <c r="AS848" s="73"/>
      <c r="AT848" s="73"/>
      <c r="AU848" s="73"/>
      <c r="AV848" s="73"/>
      <c r="AW848" s="73"/>
      <c r="AX848" s="73"/>
      <c r="AY848" s="73"/>
      <c r="AZ848" s="73"/>
      <c r="BA848" s="73"/>
      <c r="BB848" s="73"/>
      <c r="BC848" s="73"/>
    </row>
    <row r="849" spans="1:55" x14ac:dyDescent="0.25">
      <c r="A849" s="72"/>
      <c r="B849" s="74" t="s">
        <v>3</v>
      </c>
      <c r="C849" s="83">
        <v>508.83594894050316</v>
      </c>
      <c r="D849" s="83">
        <v>4729.4353229283442</v>
      </c>
      <c r="E849" s="83">
        <v>9900.4443640385107</v>
      </c>
      <c r="F849" s="83">
        <v>19894.080986442841</v>
      </c>
      <c r="G849" s="83">
        <v>23563.467998033895</v>
      </c>
      <c r="H849" s="83">
        <v>26655.348936083021</v>
      </c>
      <c r="I849" s="83">
        <v>26734.595711129754</v>
      </c>
      <c r="J849" s="83">
        <v>21615.448459393145</v>
      </c>
      <c r="K849" s="83">
        <v>17531.566567059996</v>
      </c>
      <c r="L849" s="83">
        <v>13967.388968000001</v>
      </c>
      <c r="M849" s="83">
        <v>10846.177999999996</v>
      </c>
      <c r="N849" s="83">
        <v>0</v>
      </c>
      <c r="O849" s="73"/>
      <c r="P849" s="74" t="s">
        <v>3</v>
      </c>
      <c r="Q849" s="83">
        <v>0</v>
      </c>
      <c r="R849" s="83">
        <v>3311.5056649047083</v>
      </c>
      <c r="S849" s="83">
        <v>5195.1682042046605</v>
      </c>
      <c r="T849" s="83">
        <v>13577.884319448702</v>
      </c>
      <c r="U849" s="83">
        <v>20424.145934368626</v>
      </c>
      <c r="V849" s="83">
        <v>26021.611416117696</v>
      </c>
      <c r="W849" s="83">
        <v>28653.193418908209</v>
      </c>
      <c r="X849" s="83">
        <v>26353.926389418957</v>
      </c>
      <c r="Y849" s="83">
        <v>23174.987774769997</v>
      </c>
      <c r="Z849" s="83">
        <v>22695.401871999999</v>
      </c>
      <c r="AA849" s="83">
        <v>16082.227999999999</v>
      </c>
      <c r="AB849" s="83">
        <v>11200</v>
      </c>
      <c r="AC849" s="73"/>
      <c r="AD849" s="74" t="s">
        <v>3</v>
      </c>
      <c r="AE849" s="83">
        <v>4</v>
      </c>
      <c r="AF849" s="83">
        <v>39</v>
      </c>
      <c r="AG849" s="83">
        <v>80</v>
      </c>
      <c r="AH849" s="83">
        <v>133</v>
      </c>
      <c r="AI849" s="83">
        <v>164</v>
      </c>
      <c r="AJ849" s="83">
        <v>189</v>
      </c>
      <c r="AK849" s="83">
        <v>197</v>
      </c>
      <c r="AL849" s="83">
        <v>159</v>
      </c>
      <c r="AM849" s="83">
        <v>128</v>
      </c>
      <c r="AN849" s="83">
        <v>102</v>
      </c>
      <c r="AO849" s="83">
        <v>80</v>
      </c>
      <c r="AP849" s="83">
        <v>0</v>
      </c>
      <c r="AQ849" s="73"/>
      <c r="AR849" s="73"/>
      <c r="AS849" s="73"/>
      <c r="AT849" s="73"/>
      <c r="AU849" s="73"/>
      <c r="AV849" s="73"/>
      <c r="AW849" s="73"/>
      <c r="AX849" s="73"/>
      <c r="AY849" s="73"/>
      <c r="AZ849" s="73"/>
      <c r="BA849" s="73"/>
      <c r="BB849" s="73"/>
      <c r="BC849" s="73"/>
    </row>
    <row r="850" spans="1:55" x14ac:dyDescent="0.25">
      <c r="A850" s="72"/>
      <c r="B850" s="74" t="s">
        <v>4</v>
      </c>
      <c r="C850" s="83">
        <v>0</v>
      </c>
      <c r="D850" s="83">
        <v>487.000646754397</v>
      </c>
      <c r="E850" s="83">
        <v>5938.8304131750119</v>
      </c>
      <c r="F850" s="83">
        <v>11331.247938229621</v>
      </c>
      <c r="G850" s="83">
        <v>16439.30010900625</v>
      </c>
      <c r="H850" s="83">
        <v>22728.501954573087</v>
      </c>
      <c r="I850" s="83">
        <v>24545.016086340878</v>
      </c>
      <c r="J850" s="83">
        <v>22096.81408382627</v>
      </c>
      <c r="K850" s="83">
        <v>20422.233930540002</v>
      </c>
      <c r="L850" s="83">
        <v>29210.377664</v>
      </c>
      <c r="M850" s="83">
        <v>30955.735999999997</v>
      </c>
      <c r="N850" s="83">
        <v>0</v>
      </c>
      <c r="O850" s="73"/>
      <c r="P850" s="74" t="s">
        <v>4</v>
      </c>
      <c r="Q850" s="83">
        <v>0</v>
      </c>
      <c r="R850" s="83">
        <v>0</v>
      </c>
      <c r="S850" s="83">
        <v>0</v>
      </c>
      <c r="T850" s="83">
        <v>7456.37933436605</v>
      </c>
      <c r="U850" s="83">
        <v>13340.145724741746</v>
      </c>
      <c r="V850" s="83">
        <v>12873.592813827818</v>
      </c>
      <c r="W850" s="83">
        <v>23241.558764012258</v>
      </c>
      <c r="X850" s="83">
        <v>22418.846564507636</v>
      </c>
      <c r="Y850" s="83">
        <v>24088.526926281997</v>
      </c>
      <c r="Z850" s="83">
        <v>23592.174164</v>
      </c>
      <c r="AA850" s="83">
        <v>25353.944</v>
      </c>
      <c r="AB850" s="83">
        <v>28800</v>
      </c>
      <c r="AC850" s="73"/>
      <c r="AD850" s="74" t="s">
        <v>4</v>
      </c>
      <c r="AE850" s="83">
        <v>0</v>
      </c>
      <c r="AF850" s="83">
        <v>3</v>
      </c>
      <c r="AG850" s="83">
        <v>38</v>
      </c>
      <c r="AH850" s="83">
        <v>86</v>
      </c>
      <c r="AI850" s="83">
        <v>121</v>
      </c>
      <c r="AJ850" s="83">
        <v>168</v>
      </c>
      <c r="AK850" s="83">
        <v>185</v>
      </c>
      <c r="AL850" s="83">
        <v>163</v>
      </c>
      <c r="AM850" s="83">
        <v>152</v>
      </c>
      <c r="AN850" s="83">
        <v>236</v>
      </c>
      <c r="AO850" s="83">
        <v>249</v>
      </c>
      <c r="AP850" s="83">
        <v>0</v>
      </c>
      <c r="AQ850" s="73"/>
      <c r="AR850" s="73"/>
      <c r="AS850" s="73"/>
      <c r="AT850" s="73"/>
      <c r="AU850" s="73"/>
      <c r="AV850" s="73"/>
      <c r="AW850" s="73"/>
      <c r="AX850" s="73"/>
      <c r="AY850" s="73"/>
      <c r="AZ850" s="73"/>
      <c r="BA850" s="73"/>
      <c r="BB850" s="73"/>
      <c r="BC850" s="73"/>
    </row>
    <row r="851" spans="1:55" x14ac:dyDescent="0.25">
      <c r="A851" s="72"/>
      <c r="B851" s="74" t="s">
        <v>6</v>
      </c>
      <c r="C851" s="83">
        <v>9895.1447325936024</v>
      </c>
      <c r="D851" s="83">
        <v>10255.892991710693</v>
      </c>
      <c r="E851" s="83">
        <v>15259.680760991459</v>
      </c>
      <c r="F851" s="83">
        <v>22030.047989904589</v>
      </c>
      <c r="G851" s="83">
        <v>17446.436938556286</v>
      </c>
      <c r="H851" s="83">
        <v>12913.710143073335</v>
      </c>
      <c r="I851" s="83">
        <v>7724.6997102212235</v>
      </c>
      <c r="J851" s="83">
        <v>6488.8983825098921</v>
      </c>
      <c r="K851" s="83">
        <v>3896.8843999279984</v>
      </c>
      <c r="L851" s="83">
        <v>5415.9481739999992</v>
      </c>
      <c r="M851" s="83">
        <v>5977.9539999999997</v>
      </c>
      <c r="N851" s="83">
        <v>0</v>
      </c>
      <c r="O851" s="73"/>
      <c r="P851" s="74" t="s">
        <v>6</v>
      </c>
      <c r="Q851" s="83">
        <v>10084.112337832205</v>
      </c>
      <c r="R851" s="83">
        <v>10147.286664000641</v>
      </c>
      <c r="S851" s="83">
        <v>9891.5593654697986</v>
      </c>
      <c r="T851" s="83">
        <v>17427.426200202946</v>
      </c>
      <c r="U851" s="83">
        <v>9434.1039390248698</v>
      </c>
      <c r="V851" s="83">
        <v>18902.820412030083</v>
      </c>
      <c r="W851" s="83">
        <v>11901.480059753214</v>
      </c>
      <c r="X851" s="83">
        <v>5767.4109780565177</v>
      </c>
      <c r="Y851" s="83">
        <v>5909.3184728239994</v>
      </c>
      <c r="Z851" s="83">
        <v>5789.4249400000008</v>
      </c>
      <c r="AA851" s="83">
        <v>3282.2999999999997</v>
      </c>
      <c r="AB851" s="83">
        <v>3221</v>
      </c>
      <c r="AC851" s="73"/>
      <c r="AD851" s="74" t="s">
        <v>6</v>
      </c>
      <c r="AE851" s="83">
        <v>0</v>
      </c>
      <c r="AF851" s="83">
        <v>0</v>
      </c>
      <c r="AG851" s="83">
        <v>3</v>
      </c>
      <c r="AH851" s="83">
        <v>161</v>
      </c>
      <c r="AI851" s="83">
        <v>221</v>
      </c>
      <c r="AJ851" s="83">
        <v>153</v>
      </c>
      <c r="AK851" s="83">
        <v>92</v>
      </c>
      <c r="AL851" s="83">
        <v>74</v>
      </c>
      <c r="AM851" s="83">
        <v>47</v>
      </c>
      <c r="AN851" s="83">
        <v>71</v>
      </c>
      <c r="AO851" s="83">
        <v>70</v>
      </c>
      <c r="AP851" s="83">
        <v>0</v>
      </c>
      <c r="AQ851" s="73"/>
      <c r="AR851" s="73"/>
      <c r="AS851" s="73"/>
      <c r="AT851" s="73"/>
      <c r="AU851" s="73"/>
      <c r="AV851" s="73"/>
      <c r="AW851" s="73"/>
      <c r="AX851" s="73"/>
      <c r="AY851" s="73"/>
      <c r="AZ851" s="73"/>
      <c r="BA851" s="73"/>
      <c r="BB851" s="73"/>
      <c r="BC851" s="73"/>
    </row>
    <row r="852" spans="1:55" x14ac:dyDescent="0.25">
      <c r="A852" s="72"/>
      <c r="B852" s="74" t="s">
        <v>7</v>
      </c>
      <c r="C852" s="83">
        <v>65262.77821161371</v>
      </c>
      <c r="D852" s="83">
        <v>73291.375843469927</v>
      </c>
      <c r="E852" s="83">
        <v>82209.970660880412</v>
      </c>
      <c r="F852" s="83">
        <v>67350.598563889216</v>
      </c>
      <c r="G852" s="83">
        <v>66388.221722095128</v>
      </c>
      <c r="H852" s="83">
        <v>57363.129536531502</v>
      </c>
      <c r="I852" s="83">
        <v>59395.806057836868</v>
      </c>
      <c r="J852" s="83">
        <v>68463.880979979876</v>
      </c>
      <c r="K852" s="83">
        <v>78657.044914967992</v>
      </c>
      <c r="L852" s="83">
        <v>79588.005848000001</v>
      </c>
      <c r="M852" s="83">
        <v>73006.687999999995</v>
      </c>
      <c r="N852" s="83">
        <v>0</v>
      </c>
      <c r="O852" s="73"/>
      <c r="P852" s="74" t="s">
        <v>7</v>
      </c>
      <c r="Q852" s="83">
        <v>73305.414692321865</v>
      </c>
      <c r="R852" s="83">
        <v>66532.853436585952</v>
      </c>
      <c r="S852" s="83">
        <v>69041.672508192947</v>
      </c>
      <c r="T852" s="83">
        <v>80046.84884903465</v>
      </c>
      <c r="U852" s="83">
        <v>71999.092903610552</v>
      </c>
      <c r="V852" s="83">
        <v>60198.087469880986</v>
      </c>
      <c r="W852" s="83">
        <v>60270.608862497953</v>
      </c>
      <c r="X852" s="83">
        <v>57744.799837300117</v>
      </c>
      <c r="Y852" s="83">
        <v>55813.049586397989</v>
      </c>
      <c r="Z852" s="83">
        <v>51825.519485999997</v>
      </c>
      <c r="AA852" s="83">
        <v>65018.716</v>
      </c>
      <c r="AB852" s="83">
        <v>73320</v>
      </c>
      <c r="AC852" s="73"/>
      <c r="AD852" s="74" t="s">
        <v>7</v>
      </c>
      <c r="AE852" s="83">
        <v>559</v>
      </c>
      <c r="AF852" s="83">
        <v>590</v>
      </c>
      <c r="AG852" s="83">
        <v>611</v>
      </c>
      <c r="AH852" s="83">
        <v>512</v>
      </c>
      <c r="AI852" s="83">
        <v>519</v>
      </c>
      <c r="AJ852" s="83">
        <v>501</v>
      </c>
      <c r="AK852" s="83">
        <v>489</v>
      </c>
      <c r="AL852" s="83">
        <v>580</v>
      </c>
      <c r="AM852" s="83">
        <v>684</v>
      </c>
      <c r="AN852" s="83">
        <v>676</v>
      </c>
      <c r="AO852" s="83">
        <v>633</v>
      </c>
      <c r="AP852" s="83">
        <v>0</v>
      </c>
      <c r="AQ852" s="73"/>
      <c r="AR852" s="73"/>
      <c r="AS852" s="73"/>
      <c r="AT852" s="73"/>
      <c r="AU852" s="73"/>
      <c r="AV852" s="73"/>
      <c r="AW852" s="73"/>
      <c r="AX852" s="73"/>
      <c r="AY852" s="73"/>
      <c r="AZ852" s="73"/>
      <c r="BA852" s="73"/>
      <c r="BB852" s="73"/>
      <c r="BC852" s="73"/>
    </row>
    <row r="853" spans="1:55" x14ac:dyDescent="0.25">
      <c r="A853" s="72"/>
      <c r="B853" s="79" t="s">
        <v>8</v>
      </c>
      <c r="C853" s="84">
        <v>38026.226519204829</v>
      </c>
      <c r="D853" s="84">
        <v>40826.846414149775</v>
      </c>
      <c r="E853" s="84">
        <v>17611.405998589682</v>
      </c>
      <c r="F853" s="84">
        <v>59373.160911904277</v>
      </c>
      <c r="G853" s="84">
        <v>62505.915383296902</v>
      </c>
      <c r="H853" s="84">
        <v>67439.556103980241</v>
      </c>
      <c r="I853" s="84">
        <v>77634.889993966601</v>
      </c>
      <c r="J853" s="84">
        <v>79507.238732126221</v>
      </c>
      <c r="K853" s="84">
        <v>84388.730774997981</v>
      </c>
      <c r="L853" s="84">
        <v>88787.947845999981</v>
      </c>
      <c r="M853" s="84">
        <v>88598.134000000005</v>
      </c>
      <c r="N853" s="83">
        <v>0</v>
      </c>
      <c r="O853" s="73"/>
      <c r="P853" s="79" t="s">
        <v>8</v>
      </c>
      <c r="Q853" s="84">
        <v>36076.231006073758</v>
      </c>
      <c r="R853" s="84">
        <v>40085.176270543452</v>
      </c>
      <c r="S853" s="84">
        <v>40525.573882681856</v>
      </c>
      <c r="T853" s="84">
        <v>60901.886720057664</v>
      </c>
      <c r="U853" s="84">
        <v>63337.127200574061</v>
      </c>
      <c r="V853" s="84">
        <v>68239.577046615363</v>
      </c>
      <c r="W853" s="84">
        <v>71471.080427233886</v>
      </c>
      <c r="X853" s="84">
        <v>77844.339302266351</v>
      </c>
      <c r="Y853" s="84">
        <v>77131.169737985983</v>
      </c>
      <c r="Z853" s="84">
        <v>77211.238234000004</v>
      </c>
      <c r="AA853" s="84">
        <v>74884.372000000003</v>
      </c>
      <c r="AB853" s="84">
        <v>83251</v>
      </c>
      <c r="AC853" s="73"/>
      <c r="AD853" s="79" t="s">
        <v>8</v>
      </c>
      <c r="AE853" s="84">
        <v>478</v>
      </c>
      <c r="AF853" s="84">
        <v>528</v>
      </c>
      <c r="AG853" s="84">
        <v>570</v>
      </c>
      <c r="AH853" s="84">
        <v>613</v>
      </c>
      <c r="AI853" s="84">
        <v>656</v>
      </c>
      <c r="AJ853" s="84">
        <v>708</v>
      </c>
      <c r="AK853" s="84">
        <v>766</v>
      </c>
      <c r="AL853" s="84">
        <v>769</v>
      </c>
      <c r="AM853" s="84">
        <v>797</v>
      </c>
      <c r="AN853" s="84">
        <v>839</v>
      </c>
      <c r="AO853" s="84">
        <v>853</v>
      </c>
      <c r="AP853" s="84">
        <v>0</v>
      </c>
      <c r="AQ853" s="73"/>
      <c r="AR853" s="73"/>
      <c r="AS853" s="73"/>
      <c r="AT853" s="73"/>
      <c r="AU853" s="73"/>
      <c r="AV853" s="73"/>
      <c r="AW853" s="73"/>
      <c r="AX853" s="73"/>
      <c r="AY853" s="73"/>
      <c r="AZ853" s="73"/>
      <c r="BA853" s="73"/>
      <c r="BB853" s="73"/>
      <c r="BC853" s="73"/>
    </row>
    <row r="854" spans="1:55" x14ac:dyDescent="0.25">
      <c r="A854" s="72"/>
      <c r="B854" s="79" t="s">
        <v>5</v>
      </c>
      <c r="C854" s="84">
        <v>65054.288125304112</v>
      </c>
      <c r="D854" s="84">
        <v>30947.866746105567</v>
      </c>
      <c r="E854" s="84">
        <v>24172.673160811235</v>
      </c>
      <c r="F854" s="84">
        <v>31792.839573302241</v>
      </c>
      <c r="G854" s="84">
        <v>21211.361774354926</v>
      </c>
      <c r="H854" s="84">
        <v>25573.692713933015</v>
      </c>
      <c r="I854" s="84">
        <v>32119.475189409488</v>
      </c>
      <c r="J854" s="84">
        <v>40922.810463171067</v>
      </c>
      <c r="K854" s="84">
        <v>31757.621904736003</v>
      </c>
      <c r="L854" s="84">
        <v>43475.263883999993</v>
      </c>
      <c r="M854" s="82">
        <v>23134.484000000008</v>
      </c>
      <c r="N854" s="82">
        <v>0</v>
      </c>
      <c r="O854" s="73"/>
      <c r="P854" s="79" t="s">
        <v>5</v>
      </c>
      <c r="Q854" s="84">
        <v>47942.082601909016</v>
      </c>
      <c r="R854" s="84">
        <v>28557.293373669519</v>
      </c>
      <c r="S854" s="84">
        <v>28988.829234290264</v>
      </c>
      <c r="T854" s="84">
        <v>27343.258409024253</v>
      </c>
      <c r="U854" s="84">
        <v>30254.861534808104</v>
      </c>
      <c r="V854" s="84">
        <v>28810.289068192647</v>
      </c>
      <c r="W854" s="84">
        <v>29554.522723462291</v>
      </c>
      <c r="X854" s="84">
        <v>34601.099675161255</v>
      </c>
      <c r="Y854" s="84">
        <v>31604.262071329988</v>
      </c>
      <c r="Z854" s="84">
        <v>36286.103671999997</v>
      </c>
      <c r="AA854" s="84">
        <v>32016.491999999991</v>
      </c>
      <c r="AB854" s="84">
        <v>18924</v>
      </c>
      <c r="AC854" s="73"/>
      <c r="AD854" s="79" t="s">
        <v>5</v>
      </c>
      <c r="AE854" s="84">
        <v>4674</v>
      </c>
      <c r="AF854" s="84">
        <v>4654</v>
      </c>
      <c r="AG854" s="84">
        <v>4824</v>
      </c>
      <c r="AH854" s="84">
        <v>4689</v>
      </c>
      <c r="AI854" s="84">
        <v>4565</v>
      </c>
      <c r="AJ854" s="84">
        <v>4471</v>
      </c>
      <c r="AK854" s="84">
        <v>4415</v>
      </c>
      <c r="AL854" s="84">
        <v>4705</v>
      </c>
      <c r="AM854" s="84">
        <v>4646</v>
      </c>
      <c r="AN854" s="84">
        <v>4744</v>
      </c>
      <c r="AO854" s="84">
        <v>4919</v>
      </c>
      <c r="AP854" s="84">
        <v>0</v>
      </c>
      <c r="AQ854" s="73"/>
      <c r="AR854" s="73"/>
      <c r="AS854" s="73"/>
      <c r="AT854" s="73"/>
      <c r="AU854" s="73"/>
      <c r="AV854" s="73"/>
      <c r="AW854" s="73"/>
      <c r="AX854" s="73"/>
      <c r="AY854" s="73"/>
      <c r="AZ854" s="73"/>
      <c r="BA854" s="73"/>
      <c r="BB854" s="73"/>
      <c r="BC854" s="73"/>
    </row>
    <row r="855" spans="1:55" x14ac:dyDescent="0.25">
      <c r="A855" s="72"/>
      <c r="B855" s="74" t="s">
        <v>157</v>
      </c>
      <c r="C855" s="83">
        <v>22309.440388003812</v>
      </c>
      <c r="D855" s="83">
        <v>31131.757005523734</v>
      </c>
      <c r="E855" s="83">
        <v>37396.106989548367</v>
      </c>
      <c r="F855" s="83">
        <v>44316.964166794758</v>
      </c>
      <c r="G855" s="83">
        <v>41828.571716165941</v>
      </c>
      <c r="H855" s="83">
        <v>40875.488627194973</v>
      </c>
      <c r="I855" s="83">
        <v>35650.701149303983</v>
      </c>
      <c r="J855" s="83">
        <v>34016.50412660728</v>
      </c>
      <c r="K855" s="83">
        <v>30994.132662167998</v>
      </c>
      <c r="L855" s="83">
        <v>33099.244619999998</v>
      </c>
      <c r="M855" s="83">
        <v>34378.705999999998</v>
      </c>
      <c r="N855" s="83">
        <v>0</v>
      </c>
      <c r="O855" s="73"/>
      <c r="P855" s="74" t="s">
        <v>157</v>
      </c>
      <c r="Q855" s="83">
        <v>22674.86118753807</v>
      </c>
      <c r="R855" s="83">
        <v>31800.673251192471</v>
      </c>
      <c r="S855" s="83">
        <v>31664.674351182766</v>
      </c>
      <c r="T855" s="83">
        <v>36894.19375409036</v>
      </c>
      <c r="U855" s="83">
        <v>40954.541859410238</v>
      </c>
      <c r="V855" s="83">
        <v>40732.461627276185</v>
      </c>
      <c r="W855" s="83">
        <v>41826.116059739863</v>
      </c>
      <c r="X855" s="83">
        <v>38758.348249810952</v>
      </c>
      <c r="Y855" s="83">
        <v>35126.021698897996</v>
      </c>
      <c r="Z855" s="83">
        <v>36476.587524000002</v>
      </c>
      <c r="AA855" s="83">
        <v>37160.845999999998</v>
      </c>
      <c r="AB855" s="83">
        <v>35957</v>
      </c>
      <c r="AC855" s="73"/>
      <c r="AD855" s="74" t="s">
        <v>117</v>
      </c>
      <c r="AE855" s="83">
        <v>23428.379000000001</v>
      </c>
      <c r="AF855" s="83">
        <v>23048.951000000001</v>
      </c>
      <c r="AG855" s="83">
        <v>22899.214</v>
      </c>
      <c r="AH855" s="83">
        <v>22925.736000000001</v>
      </c>
      <c r="AI855" s="83">
        <v>22878.532999999999</v>
      </c>
      <c r="AJ855" s="83">
        <v>22719.144</v>
      </c>
      <c r="AK855" s="83">
        <v>22537.56</v>
      </c>
      <c r="AL855" s="83">
        <v>22304.568000000003</v>
      </c>
      <c r="AM855" s="83">
        <v>21988.799999999999</v>
      </c>
      <c r="AN855" s="83">
        <v>21919.338</v>
      </c>
      <c r="AO855" s="83">
        <v>21982.571999999996</v>
      </c>
      <c r="AP855" s="83">
        <v>0</v>
      </c>
      <c r="AQ855" s="73"/>
      <c r="AR855" s="73"/>
      <c r="AS855" s="73"/>
      <c r="AT855" s="73"/>
      <c r="AU855" s="73"/>
      <c r="AV855" s="73"/>
      <c r="AW855" s="73"/>
      <c r="AX855" s="73"/>
      <c r="AY855" s="73"/>
      <c r="AZ855" s="73"/>
      <c r="BA855" s="73"/>
      <c r="BB855" s="73"/>
      <c r="BC855" s="73"/>
    </row>
    <row r="856" spans="1:55" x14ac:dyDescent="0.25">
      <c r="A856" s="72"/>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row>
    <row r="857" spans="1:55" x14ac:dyDescent="0.25">
      <c r="A857" s="72"/>
      <c r="B857" s="75" t="s">
        <v>113</v>
      </c>
      <c r="C857" s="75"/>
      <c r="D857" s="75"/>
      <c r="E857" s="75"/>
      <c r="F857" s="75"/>
      <c r="G857" s="75"/>
      <c r="H857" s="75"/>
      <c r="I857" s="75"/>
      <c r="J857" s="75"/>
      <c r="K857" s="75"/>
      <c r="L857" s="75"/>
      <c r="M857" s="75"/>
      <c r="N857" s="75"/>
      <c r="O857" s="73"/>
      <c r="P857" s="75" t="s">
        <v>114</v>
      </c>
      <c r="Q857" s="75"/>
      <c r="R857" s="75"/>
      <c r="S857" s="75"/>
      <c r="T857" s="75"/>
      <c r="U857" s="75"/>
      <c r="V857" s="75"/>
      <c r="W857" s="75"/>
      <c r="X857" s="75"/>
      <c r="Y857" s="75"/>
      <c r="Z857" s="75"/>
      <c r="AA857" s="75"/>
      <c r="AB857" s="75"/>
      <c r="AC857" s="73"/>
      <c r="AD857" s="75" t="s">
        <v>145</v>
      </c>
      <c r="AE857" s="75"/>
      <c r="AF857" s="75"/>
      <c r="AG857" s="75"/>
      <c r="AH857" s="75"/>
      <c r="AI857" s="75"/>
      <c r="AJ857" s="75"/>
      <c r="AK857" s="75"/>
      <c r="AL857" s="75"/>
      <c r="AM857" s="75"/>
      <c r="AN857" s="75"/>
      <c r="AO857" s="75"/>
      <c r="AP857" s="75"/>
      <c r="AQ857" s="73"/>
      <c r="AR857" s="73"/>
      <c r="AS857" s="73"/>
      <c r="AT857" s="73"/>
      <c r="AU857" s="73"/>
      <c r="AV857" s="73"/>
      <c r="AW857" s="73"/>
      <c r="AX857" s="73"/>
      <c r="AY857" s="73"/>
      <c r="AZ857" s="73"/>
      <c r="BA857" s="73"/>
      <c r="BB857" s="73"/>
      <c r="BC857" s="73"/>
    </row>
    <row r="858" spans="1:55" x14ac:dyDescent="0.25">
      <c r="A858" s="72"/>
      <c r="B858" s="77" t="s">
        <v>57</v>
      </c>
      <c r="C858" s="77">
        <v>2013</v>
      </c>
      <c r="D858" s="77">
        <v>2014</v>
      </c>
      <c r="E858" s="77">
        <v>2015</v>
      </c>
      <c r="F858" s="77">
        <v>2016</v>
      </c>
      <c r="G858" s="77">
        <v>2017</v>
      </c>
      <c r="H858" s="77">
        <v>2018</v>
      </c>
      <c r="I858" s="77">
        <v>2019</v>
      </c>
      <c r="J858" s="77">
        <v>2020</v>
      </c>
      <c r="K858" s="77">
        <v>2021</v>
      </c>
      <c r="L858" s="77">
        <v>2022</v>
      </c>
      <c r="M858" s="77">
        <v>2023</v>
      </c>
      <c r="N858" s="77">
        <v>2024</v>
      </c>
      <c r="O858" s="73"/>
      <c r="P858" s="77" t="s">
        <v>57</v>
      </c>
      <c r="Q858" s="77">
        <v>2013</v>
      </c>
      <c r="R858" s="77">
        <v>2014</v>
      </c>
      <c r="S858" s="77">
        <v>2015</v>
      </c>
      <c r="T858" s="77">
        <v>2016</v>
      </c>
      <c r="U858" s="77">
        <v>2017</v>
      </c>
      <c r="V858" s="77">
        <v>2018</v>
      </c>
      <c r="W858" s="77">
        <v>2019</v>
      </c>
      <c r="X858" s="77">
        <v>2020</v>
      </c>
      <c r="Y858" s="77">
        <v>2021</v>
      </c>
      <c r="Z858" s="77">
        <v>2022</v>
      </c>
      <c r="AA858" s="77">
        <v>2023</v>
      </c>
      <c r="AB858" s="77">
        <v>2024</v>
      </c>
      <c r="AC858" s="73"/>
      <c r="AD858" s="77" t="s">
        <v>57</v>
      </c>
      <c r="AE858" s="77">
        <v>2013</v>
      </c>
      <c r="AF858" s="77">
        <v>2014</v>
      </c>
      <c r="AG858" s="77">
        <v>2015</v>
      </c>
      <c r="AH858" s="77">
        <v>2016</v>
      </c>
      <c r="AI858" s="77">
        <v>2017</v>
      </c>
      <c r="AJ858" s="77">
        <v>2018</v>
      </c>
      <c r="AK858" s="77">
        <v>2019</v>
      </c>
      <c r="AL858" s="77">
        <v>2020</v>
      </c>
      <c r="AM858" s="77">
        <v>2021</v>
      </c>
      <c r="AN858" s="77">
        <v>2022</v>
      </c>
      <c r="AO858" s="77">
        <v>2023</v>
      </c>
      <c r="AP858" s="77">
        <v>2024</v>
      </c>
      <c r="AQ858" s="73"/>
      <c r="AR858" s="73"/>
      <c r="AS858" s="73"/>
      <c r="AT858" s="73"/>
      <c r="AU858" s="73"/>
      <c r="AV858" s="73"/>
      <c r="AW858" s="73"/>
      <c r="AX858" s="73"/>
      <c r="AY858" s="73"/>
      <c r="AZ858" s="73"/>
      <c r="BA858" s="73"/>
      <c r="BB858" s="73"/>
      <c r="BC858" s="73"/>
    </row>
    <row r="859" spans="1:55" x14ac:dyDescent="0.25">
      <c r="A859" s="72"/>
      <c r="B859" s="79" t="s">
        <v>9</v>
      </c>
      <c r="C859" s="80">
        <v>825797.19498035498</v>
      </c>
      <c r="D859" s="80">
        <v>821311.90421379323</v>
      </c>
      <c r="E859" s="80">
        <v>849018.81802582054</v>
      </c>
      <c r="F859" s="80">
        <v>886491.72380200366</v>
      </c>
      <c r="G859" s="80">
        <v>861401.18546961737</v>
      </c>
      <c r="H859" s="80">
        <v>848885.01247730199</v>
      </c>
      <c r="I859" s="80">
        <v>881810.60284402082</v>
      </c>
      <c r="J859" s="80">
        <v>927836.16832021659</v>
      </c>
      <c r="K859" s="80">
        <v>1053661.4936863077</v>
      </c>
      <c r="L859" s="80">
        <v>1050626.5273139998</v>
      </c>
      <c r="M859" s="80">
        <v>1073449.6440000001</v>
      </c>
      <c r="N859" s="80">
        <v>0</v>
      </c>
      <c r="O859" s="73"/>
      <c r="P859" s="79" t="s">
        <v>9</v>
      </c>
      <c r="Q859" s="80">
        <v>816368.83777593379</v>
      </c>
      <c r="R859" s="80">
        <v>862183.6741544049</v>
      </c>
      <c r="S859" s="80">
        <v>821659.10804964299</v>
      </c>
      <c r="T859" s="80">
        <v>891023.52679248899</v>
      </c>
      <c r="U859" s="80">
        <v>896091.45404300769</v>
      </c>
      <c r="V859" s="80">
        <v>865740.10486610513</v>
      </c>
      <c r="W859" s="80">
        <v>869702.17034975742</v>
      </c>
      <c r="X859" s="80">
        <v>901358.81484760973</v>
      </c>
      <c r="Y859" s="80">
        <v>1083361.4458838338</v>
      </c>
      <c r="Z859" s="80">
        <v>1069505.8313419998</v>
      </c>
      <c r="AA859" s="80">
        <v>1036557.6340000001</v>
      </c>
      <c r="AB859" s="80">
        <v>1127558</v>
      </c>
      <c r="AC859" s="73"/>
      <c r="AD859" s="79" t="s">
        <v>9</v>
      </c>
      <c r="AE859" s="80">
        <v>7014</v>
      </c>
      <c r="AF859" s="80">
        <v>6816</v>
      </c>
      <c r="AG859" s="80">
        <v>6810</v>
      </c>
      <c r="AH859" s="80">
        <v>6728</v>
      </c>
      <c r="AI859" s="80">
        <v>6668</v>
      </c>
      <c r="AJ859" s="80">
        <v>6535</v>
      </c>
      <c r="AK859" s="80">
        <v>6576</v>
      </c>
      <c r="AL859" s="80">
        <v>6941</v>
      </c>
      <c r="AM859" s="80">
        <v>6843</v>
      </c>
      <c r="AN859" s="80">
        <v>7055</v>
      </c>
      <c r="AO859" s="80">
        <v>7079</v>
      </c>
      <c r="AP859" s="80">
        <v>0</v>
      </c>
      <c r="AQ859" s="73"/>
      <c r="AR859" s="73"/>
      <c r="AS859" s="73"/>
      <c r="AT859" s="73"/>
      <c r="AU859" s="73"/>
      <c r="AV859" s="73"/>
      <c r="AW859" s="73"/>
      <c r="AX859" s="73"/>
      <c r="AY859" s="73"/>
      <c r="AZ859" s="73"/>
      <c r="BA859" s="73"/>
      <c r="BB859" s="73"/>
      <c r="BC859" s="73"/>
    </row>
    <row r="860" spans="1:55" x14ac:dyDescent="0.25">
      <c r="A860" s="72"/>
      <c r="B860" s="74" t="s">
        <v>10</v>
      </c>
      <c r="C860" s="83">
        <v>627499.78352350637</v>
      </c>
      <c r="D860" s="83">
        <v>612769.3659845494</v>
      </c>
      <c r="E860" s="83">
        <v>647280.3004554467</v>
      </c>
      <c r="F860" s="83">
        <v>688294.63136120222</v>
      </c>
      <c r="G860" s="83">
        <v>662759.17131066706</v>
      </c>
      <c r="H860" s="83">
        <v>634376.14133407245</v>
      </c>
      <c r="I860" s="83">
        <v>646183.65081060131</v>
      </c>
      <c r="J860" s="83">
        <v>664248.65565714438</v>
      </c>
      <c r="K860" s="83">
        <v>771232.25919277186</v>
      </c>
      <c r="L860" s="83">
        <v>753174.22094199993</v>
      </c>
      <c r="M860" s="83">
        <v>763327.52</v>
      </c>
      <c r="N860" s="83">
        <v>0</v>
      </c>
      <c r="O860" s="73"/>
      <c r="P860" s="74" t="s">
        <v>10</v>
      </c>
      <c r="Q860" s="83">
        <v>604139.69576478703</v>
      </c>
      <c r="R860" s="83">
        <v>660276.98254824569</v>
      </c>
      <c r="S860" s="83">
        <v>622543.91673475888</v>
      </c>
      <c r="T860" s="83">
        <v>691736.60505087709</v>
      </c>
      <c r="U860" s="83">
        <v>692354.79994879954</v>
      </c>
      <c r="V860" s="83">
        <v>644692.92303065304</v>
      </c>
      <c r="W860" s="83">
        <v>647901.8705396622</v>
      </c>
      <c r="X860" s="83">
        <v>661186.54192968993</v>
      </c>
      <c r="Y860" s="83">
        <v>848158.21361411398</v>
      </c>
      <c r="Z860" s="83">
        <v>822597.02392399986</v>
      </c>
      <c r="AA860" s="83">
        <v>779234.69200000004</v>
      </c>
      <c r="AB860" s="83">
        <v>839361</v>
      </c>
      <c r="AC860" s="73"/>
      <c r="AD860" s="74" t="s">
        <v>10</v>
      </c>
      <c r="AE860" s="83">
        <v>7014</v>
      </c>
      <c r="AF860" s="83">
        <v>6816</v>
      </c>
      <c r="AG860" s="83">
        <v>6810</v>
      </c>
      <c r="AH860" s="83">
        <v>6728</v>
      </c>
      <c r="AI860" s="83">
        <v>6668</v>
      </c>
      <c r="AJ860" s="83">
        <v>6535</v>
      </c>
      <c r="AK860" s="83">
        <v>6576</v>
      </c>
      <c r="AL860" s="83">
        <v>6941</v>
      </c>
      <c r="AM860" s="83">
        <v>6843</v>
      </c>
      <c r="AN860" s="83">
        <v>7055</v>
      </c>
      <c r="AO860" s="83">
        <v>7079</v>
      </c>
      <c r="AP860" s="83">
        <v>0</v>
      </c>
      <c r="AQ860" s="73"/>
      <c r="AR860" s="73"/>
      <c r="AS860" s="73"/>
      <c r="AT860" s="73"/>
      <c r="AU860" s="73"/>
      <c r="AV860" s="73"/>
      <c r="AW860" s="73"/>
      <c r="AX860" s="73"/>
      <c r="AY860" s="73"/>
      <c r="AZ860" s="73"/>
      <c r="BA860" s="73"/>
      <c r="BB860" s="73"/>
      <c r="BC860" s="73"/>
    </row>
    <row r="861" spans="1:55" x14ac:dyDescent="0.25">
      <c r="A861" s="72"/>
      <c r="B861" s="79" t="s">
        <v>11</v>
      </c>
      <c r="C861" s="84">
        <v>198297.41145684864</v>
      </c>
      <c r="D861" s="84">
        <v>208542.53822924383</v>
      </c>
      <c r="E861" s="84">
        <v>201738.51757037381</v>
      </c>
      <c r="F861" s="84">
        <v>198197.09244080147</v>
      </c>
      <c r="G861" s="84">
        <v>198642.0141589503</v>
      </c>
      <c r="H861" s="84">
        <v>214508.8711432296</v>
      </c>
      <c r="I861" s="84">
        <v>235626.95203341945</v>
      </c>
      <c r="J861" s="84">
        <v>263587.51266307221</v>
      </c>
      <c r="K861" s="84">
        <v>282429.23449353594</v>
      </c>
      <c r="L861" s="84">
        <v>297452.30637200002</v>
      </c>
      <c r="M861" s="84">
        <v>310122.12400000007</v>
      </c>
      <c r="N861" s="84">
        <v>0</v>
      </c>
      <c r="O861" s="73"/>
      <c r="P861" s="79" t="s">
        <v>11</v>
      </c>
      <c r="Q861" s="84">
        <v>212229.14201114676</v>
      </c>
      <c r="R861" s="84">
        <v>201906.69160615921</v>
      </c>
      <c r="S861" s="84">
        <v>199115.19131488408</v>
      </c>
      <c r="T861" s="84">
        <v>199286.92174161191</v>
      </c>
      <c r="U861" s="84">
        <v>203736.65409420818</v>
      </c>
      <c r="V861" s="84">
        <v>221047.18183545204</v>
      </c>
      <c r="W861" s="84">
        <v>221800.2998100952</v>
      </c>
      <c r="X861" s="84">
        <v>240172.27291791976</v>
      </c>
      <c r="Y861" s="84">
        <v>235203.23226971994</v>
      </c>
      <c r="Z861" s="84">
        <v>246908.80741800001</v>
      </c>
      <c r="AA861" s="84">
        <v>257322.94199999998</v>
      </c>
      <c r="AB861" s="84">
        <v>288197</v>
      </c>
      <c r="AC861" s="73"/>
      <c r="AD861" s="79" t="s">
        <v>11</v>
      </c>
      <c r="AE861" s="84">
        <v>7014</v>
      </c>
      <c r="AF861" s="84">
        <v>6816</v>
      </c>
      <c r="AG861" s="84">
        <v>6810</v>
      </c>
      <c r="AH861" s="84">
        <v>6728</v>
      </c>
      <c r="AI861" s="84">
        <v>6668</v>
      </c>
      <c r="AJ861" s="84">
        <v>6535</v>
      </c>
      <c r="AK861" s="84">
        <v>6576</v>
      </c>
      <c r="AL861" s="84">
        <v>6941</v>
      </c>
      <c r="AM861" s="84">
        <v>6843</v>
      </c>
      <c r="AN861" s="84">
        <v>7055</v>
      </c>
      <c r="AO861" s="84">
        <v>7079</v>
      </c>
      <c r="AP861" s="84">
        <v>0</v>
      </c>
      <c r="AQ861" s="73"/>
      <c r="AR861" s="73"/>
      <c r="AS861" s="73"/>
      <c r="AT861" s="73"/>
      <c r="AU861" s="73"/>
      <c r="AV861" s="73"/>
      <c r="AW861" s="73"/>
      <c r="AX861" s="73"/>
      <c r="AY861" s="73"/>
      <c r="AZ861" s="73"/>
      <c r="BA861" s="73"/>
      <c r="BB861" s="73"/>
      <c r="BC861" s="73"/>
    </row>
    <row r="862" spans="1:55" x14ac:dyDescent="0.25">
      <c r="A862" s="72"/>
      <c r="B862" s="74" t="s">
        <v>0</v>
      </c>
      <c r="C862" s="83">
        <v>159925.6620515089</v>
      </c>
      <c r="D862" s="83">
        <v>146465.93817651088</v>
      </c>
      <c r="E862" s="83">
        <v>145070.97039759645</v>
      </c>
      <c r="F862" s="83">
        <v>156732.98557969774</v>
      </c>
      <c r="G862" s="83">
        <v>142507.7410932683</v>
      </c>
      <c r="H862" s="83">
        <v>125187.69571915486</v>
      </c>
      <c r="I862" s="83">
        <v>116842.65757288843</v>
      </c>
      <c r="J862" s="83">
        <v>114663.76028163341</v>
      </c>
      <c r="K862" s="83">
        <v>104865.02680508398</v>
      </c>
      <c r="L862" s="83">
        <v>92199.535038000002</v>
      </c>
      <c r="M862" s="83">
        <v>83063.03</v>
      </c>
      <c r="N862" s="83">
        <v>0</v>
      </c>
      <c r="O862" s="73"/>
      <c r="P862" s="74" t="s">
        <v>0</v>
      </c>
      <c r="Q862" s="83">
        <v>145156.59226101777</v>
      </c>
      <c r="R862" s="83">
        <v>155173.8824576496</v>
      </c>
      <c r="S862" s="83">
        <v>136293.68722249064</v>
      </c>
      <c r="T862" s="83">
        <v>145826.41037303573</v>
      </c>
      <c r="U862" s="83">
        <v>136098.40476565872</v>
      </c>
      <c r="V862" s="83">
        <v>141915.45919339571</v>
      </c>
      <c r="W862" s="83">
        <v>133429.20916870097</v>
      </c>
      <c r="X862" s="83">
        <v>110724.19219915158</v>
      </c>
      <c r="Y862" s="83">
        <v>121878.03853976399</v>
      </c>
      <c r="Z862" s="83">
        <v>113592.583832</v>
      </c>
      <c r="AA862" s="83">
        <v>100121.61199999999</v>
      </c>
      <c r="AB862" s="83">
        <v>100204</v>
      </c>
      <c r="AC862" s="73"/>
      <c r="AD862" s="74" t="s">
        <v>0</v>
      </c>
      <c r="AE862" s="83">
        <v>1541</v>
      </c>
      <c r="AF862" s="83">
        <v>1545</v>
      </c>
      <c r="AG862" s="83">
        <v>1597</v>
      </c>
      <c r="AH862" s="83">
        <v>1418</v>
      </c>
      <c r="AI862" s="83">
        <v>1209</v>
      </c>
      <c r="AJ862" s="83">
        <v>1078</v>
      </c>
      <c r="AK862" s="83">
        <v>1024</v>
      </c>
      <c r="AL862" s="83">
        <v>1018</v>
      </c>
      <c r="AM862" s="83">
        <v>942</v>
      </c>
      <c r="AN862" s="83">
        <v>859</v>
      </c>
      <c r="AO862" s="83">
        <v>788</v>
      </c>
      <c r="AP862" s="83">
        <v>0</v>
      </c>
      <c r="AQ862" s="73"/>
      <c r="AR862" s="73"/>
      <c r="AS862" s="73"/>
      <c r="AT862" s="73"/>
      <c r="AU862" s="73"/>
      <c r="AV862" s="73"/>
      <c r="AW862" s="73"/>
      <c r="AX862" s="73"/>
      <c r="AY862" s="73"/>
      <c r="AZ862" s="73"/>
      <c r="BA862" s="73"/>
      <c r="BB862" s="73"/>
      <c r="BC862" s="73"/>
    </row>
    <row r="863" spans="1:55" x14ac:dyDescent="0.25">
      <c r="A863" s="72"/>
      <c r="B863" s="74" t="s">
        <v>158</v>
      </c>
      <c r="C863" s="83">
        <v>127317.86261032948</v>
      </c>
      <c r="D863" s="83">
        <v>107393.14566301915</v>
      </c>
      <c r="E863" s="83">
        <v>92923.696674729043</v>
      </c>
      <c r="F863" s="83">
        <v>81514.838534470837</v>
      </c>
      <c r="G863" s="83">
        <v>93739.113168143318</v>
      </c>
      <c r="H863" s="83">
        <v>91059.360460486219</v>
      </c>
      <c r="I863" s="83">
        <v>85593.697499579735</v>
      </c>
      <c r="J863" s="83">
        <v>102398.47440592603</v>
      </c>
      <c r="K863" s="83">
        <v>90864.046330824</v>
      </c>
      <c r="L863" s="83">
        <v>64042.16923</v>
      </c>
      <c r="M863" s="83">
        <v>56434.720000000001</v>
      </c>
      <c r="N863" s="83">
        <v>0</v>
      </c>
      <c r="O863" s="73"/>
      <c r="P863" s="74" t="s">
        <v>158</v>
      </c>
      <c r="Q863" s="83">
        <v>149253.12211113898</v>
      </c>
      <c r="R863" s="83">
        <v>137042.67312786367</v>
      </c>
      <c r="S863" s="83">
        <v>121283.88183220559</v>
      </c>
      <c r="T863" s="83">
        <v>122988.24786496274</v>
      </c>
      <c r="U863" s="83">
        <v>85676.128842681312</v>
      </c>
      <c r="V863" s="83">
        <v>95294.355043447184</v>
      </c>
      <c r="W863" s="83">
        <v>95995.058255038952</v>
      </c>
      <c r="X863" s="83">
        <v>84539.697533017956</v>
      </c>
      <c r="Y863" s="83">
        <v>117670.02124040798</v>
      </c>
      <c r="Z863" s="83">
        <v>93239.705285999997</v>
      </c>
      <c r="AA863" s="83">
        <v>62979.522000000004</v>
      </c>
      <c r="AB863" s="83">
        <v>76214</v>
      </c>
      <c r="AC863" s="73"/>
      <c r="AD863" s="74" t="s">
        <v>158</v>
      </c>
      <c r="AE863" s="83">
        <v>839</v>
      </c>
      <c r="AF863" s="83">
        <v>679</v>
      </c>
      <c r="AG863" s="83">
        <v>609</v>
      </c>
      <c r="AH863" s="83">
        <v>533</v>
      </c>
      <c r="AI863" s="83">
        <v>599</v>
      </c>
      <c r="AJ863" s="83">
        <v>592</v>
      </c>
      <c r="AK863" s="83">
        <v>557</v>
      </c>
      <c r="AL863" s="83">
        <v>699</v>
      </c>
      <c r="AM863" s="83">
        <v>565</v>
      </c>
      <c r="AN863" s="83">
        <v>386</v>
      </c>
      <c r="AO863" s="83">
        <v>365</v>
      </c>
      <c r="AP863" s="83">
        <v>0</v>
      </c>
      <c r="AQ863" s="73"/>
      <c r="AR863" s="73"/>
      <c r="AS863" s="73"/>
      <c r="AT863" s="73"/>
      <c r="AU863" s="73"/>
      <c r="AV863" s="73"/>
      <c r="AW863" s="73"/>
      <c r="AX863" s="73"/>
      <c r="AY863" s="73"/>
      <c r="AZ863" s="73"/>
      <c r="BA863" s="73"/>
      <c r="BB863" s="73"/>
      <c r="BC863" s="73"/>
    </row>
    <row r="864" spans="1:55" x14ac:dyDescent="0.25">
      <c r="A864" s="72"/>
      <c r="B864" s="74" t="s">
        <v>159</v>
      </c>
      <c r="C864" s="83">
        <v>11529.026225305655</v>
      </c>
      <c r="D864" s="83">
        <v>10381.407349984696</v>
      </c>
      <c r="E864" s="83">
        <v>8129.8954026814408</v>
      </c>
      <c r="F864" s="83">
        <v>11446.778606441587</v>
      </c>
      <c r="G864" s="83">
        <v>8871.0496647267173</v>
      </c>
      <c r="H864" s="83">
        <v>7536.24379246844</v>
      </c>
      <c r="I864" s="83">
        <v>7246.7653587007262</v>
      </c>
      <c r="J864" s="83">
        <v>7209.2637225706485</v>
      </c>
      <c r="K864" s="83">
        <v>4369.1002898399993</v>
      </c>
      <c r="L864" s="83">
        <v>3440.48081</v>
      </c>
      <c r="M864" s="83">
        <v>2987.4140000000002</v>
      </c>
      <c r="N864" s="83">
        <v>0</v>
      </c>
      <c r="O864" s="73"/>
      <c r="P864" s="74" t="s">
        <v>159</v>
      </c>
      <c r="Q864" s="83">
        <v>16906.406035438205</v>
      </c>
      <c r="R864" s="83">
        <v>15427.158602368572</v>
      </c>
      <c r="S864" s="83">
        <v>14011.0341813144</v>
      </c>
      <c r="T864" s="83">
        <v>16487.57671230716</v>
      </c>
      <c r="U864" s="83">
        <v>12278.823755824098</v>
      </c>
      <c r="V864" s="83">
        <v>9032.7945964966602</v>
      </c>
      <c r="W864" s="83">
        <v>7337.092664370869</v>
      </c>
      <c r="X864" s="83">
        <v>6366.5933637145308</v>
      </c>
      <c r="Y864" s="83">
        <v>5018.9487925459989</v>
      </c>
      <c r="Z864" s="83">
        <v>4830.5848759999999</v>
      </c>
      <c r="AA864" s="83">
        <v>2946.7760000000003</v>
      </c>
      <c r="AB864" s="83">
        <v>2312</v>
      </c>
      <c r="AC864" s="73"/>
      <c r="AD864" s="74" t="s">
        <v>159</v>
      </c>
      <c r="AE864" s="83">
        <v>0</v>
      </c>
      <c r="AF864" s="83">
        <v>0</v>
      </c>
      <c r="AG864" s="83">
        <v>0</v>
      </c>
      <c r="AH864" s="83">
        <v>0</v>
      </c>
      <c r="AI864" s="83">
        <v>0</v>
      </c>
      <c r="AJ864" s="83">
        <v>0</v>
      </c>
      <c r="AK864" s="83">
        <v>0</v>
      </c>
      <c r="AL864" s="83">
        <v>0</v>
      </c>
      <c r="AM864" s="83">
        <v>0</v>
      </c>
      <c r="AN864" s="83">
        <v>0</v>
      </c>
      <c r="AO864" s="83">
        <v>0</v>
      </c>
      <c r="AP864" s="83">
        <v>0</v>
      </c>
      <c r="AQ864" s="73"/>
      <c r="AR864" s="73"/>
      <c r="AS864" s="73"/>
      <c r="AT864" s="73"/>
      <c r="AU864" s="73"/>
      <c r="AV864" s="73"/>
      <c r="AW864" s="73"/>
      <c r="AX864" s="73"/>
      <c r="AY864" s="73"/>
      <c r="AZ864" s="73"/>
      <c r="BA864" s="73"/>
      <c r="BB864" s="73"/>
      <c r="BC864" s="73"/>
    </row>
    <row r="865" spans="1:55" x14ac:dyDescent="0.25">
      <c r="A865" s="72"/>
      <c r="B865" s="74" t="s">
        <v>1</v>
      </c>
      <c r="C865" s="83">
        <v>38362.301025077839</v>
      </c>
      <c r="D865" s="83">
        <v>37867.323984050847</v>
      </c>
      <c r="E865" s="83">
        <v>35431.670319698707</v>
      </c>
      <c r="F865" s="83">
        <v>33478.326994634641</v>
      </c>
      <c r="G865" s="83">
        <v>34104.597893095161</v>
      </c>
      <c r="H865" s="83">
        <v>36552.003355666369</v>
      </c>
      <c r="I865" s="83">
        <v>39684.90156191108</v>
      </c>
      <c r="J865" s="83">
        <v>38020.029879468304</v>
      </c>
      <c r="K865" s="83">
        <v>29562.038678275996</v>
      </c>
      <c r="L865" s="83">
        <v>21244.300167999998</v>
      </c>
      <c r="M865" s="83">
        <v>15805.056</v>
      </c>
      <c r="N865" s="83">
        <v>0</v>
      </c>
      <c r="O865" s="73"/>
      <c r="P865" s="74" t="s">
        <v>1</v>
      </c>
      <c r="Q865" s="83">
        <v>40218.063023808478</v>
      </c>
      <c r="R865" s="83">
        <v>38470.70618424908</v>
      </c>
      <c r="S865" s="83">
        <v>36511.015077333577</v>
      </c>
      <c r="T865" s="83">
        <v>42288.425680787237</v>
      </c>
      <c r="U865" s="83">
        <v>40969.855050970647</v>
      </c>
      <c r="V865" s="83">
        <v>32382.359320635765</v>
      </c>
      <c r="W865" s="83">
        <v>33981.589746553698</v>
      </c>
      <c r="X865" s="83">
        <v>36542.271074390395</v>
      </c>
      <c r="Y865" s="83">
        <v>45209.15491830399</v>
      </c>
      <c r="Z865" s="83">
        <v>37632.332243999997</v>
      </c>
      <c r="AA865" s="83">
        <v>26641.856</v>
      </c>
      <c r="AB865" s="83">
        <v>23827</v>
      </c>
      <c r="AC865" s="73"/>
      <c r="AD865" s="74" t="s">
        <v>1</v>
      </c>
      <c r="AE865" s="83">
        <v>206</v>
      </c>
      <c r="AF865" s="83">
        <v>204</v>
      </c>
      <c r="AG865" s="83">
        <v>192</v>
      </c>
      <c r="AH865" s="83">
        <v>178</v>
      </c>
      <c r="AI865" s="83">
        <v>186</v>
      </c>
      <c r="AJ865" s="83">
        <v>209</v>
      </c>
      <c r="AK865" s="83">
        <v>227</v>
      </c>
      <c r="AL865" s="83">
        <v>223</v>
      </c>
      <c r="AM865" s="83">
        <v>173</v>
      </c>
      <c r="AN865" s="83">
        <v>131</v>
      </c>
      <c r="AO865" s="83">
        <v>100</v>
      </c>
      <c r="AP865" s="83">
        <v>0</v>
      </c>
      <c r="AQ865" s="73"/>
      <c r="AR865" s="73"/>
      <c r="AS865" s="73"/>
      <c r="AT865" s="73"/>
      <c r="AU865" s="73"/>
      <c r="AV865" s="73"/>
      <c r="AW865" s="73"/>
      <c r="AX865" s="73"/>
      <c r="AY865" s="73"/>
      <c r="AZ865" s="73"/>
      <c r="BA865" s="73"/>
      <c r="BB865" s="73"/>
      <c r="BC865" s="73"/>
    </row>
    <row r="866" spans="1:55" x14ac:dyDescent="0.25">
      <c r="A866" s="72"/>
      <c r="B866" s="74" t="s">
        <v>2</v>
      </c>
      <c r="C866" s="83">
        <v>337944.15886790265</v>
      </c>
      <c r="D866" s="83">
        <v>330311.33577634767</v>
      </c>
      <c r="E866" s="83">
        <v>327805.32801565767</v>
      </c>
      <c r="F866" s="83">
        <v>331345.55738781049</v>
      </c>
      <c r="G866" s="83">
        <v>328657.60695858009</v>
      </c>
      <c r="H866" s="83">
        <v>332352.88625029463</v>
      </c>
      <c r="I866" s="83">
        <v>349095.59889362386</v>
      </c>
      <c r="J866" s="83">
        <v>373161.5888597903</v>
      </c>
      <c r="K866" s="83">
        <v>389812.01050604793</v>
      </c>
      <c r="L866" s="83">
        <v>399061.52967199998</v>
      </c>
      <c r="M866" s="83">
        <v>430775.304</v>
      </c>
      <c r="N866" s="83">
        <v>0</v>
      </c>
      <c r="O866" s="73"/>
      <c r="P866" s="74" t="s">
        <v>2</v>
      </c>
      <c r="Q866" s="83">
        <v>348626.46004880813</v>
      </c>
      <c r="R866" s="83">
        <v>371565.69618957437</v>
      </c>
      <c r="S866" s="83">
        <v>338697.36256242654</v>
      </c>
      <c r="T866" s="83">
        <v>334043.87366978975</v>
      </c>
      <c r="U866" s="83">
        <v>336045.63291757158</v>
      </c>
      <c r="V866" s="83">
        <v>332566.84533960413</v>
      </c>
      <c r="W866" s="83">
        <v>334680.96164573182</v>
      </c>
      <c r="X866" s="83">
        <v>367218.01377209276</v>
      </c>
      <c r="Y866" s="83">
        <v>390070.18461408396</v>
      </c>
      <c r="Z866" s="83">
        <v>410875.80903200002</v>
      </c>
      <c r="AA866" s="83">
        <v>416259.20200000005</v>
      </c>
      <c r="AB866" s="83">
        <v>444569</v>
      </c>
      <c r="AC866" s="73"/>
      <c r="AD866" s="74" t="s">
        <v>2</v>
      </c>
      <c r="AE866" s="83">
        <v>3144</v>
      </c>
      <c r="AF866" s="83">
        <v>2996</v>
      </c>
      <c r="AG866" s="83">
        <v>2893</v>
      </c>
      <c r="AH866" s="83">
        <v>2801</v>
      </c>
      <c r="AI866" s="83">
        <v>2746</v>
      </c>
      <c r="AJ866" s="83">
        <v>2719</v>
      </c>
      <c r="AK866" s="83">
        <v>2745</v>
      </c>
      <c r="AL866" s="83">
        <v>2820</v>
      </c>
      <c r="AM866" s="83">
        <v>2899</v>
      </c>
      <c r="AN866" s="83">
        <v>2998</v>
      </c>
      <c r="AO866" s="83">
        <v>3096</v>
      </c>
      <c r="AP866" s="83">
        <v>0</v>
      </c>
      <c r="AQ866" s="73"/>
      <c r="AR866" s="73"/>
      <c r="AS866" s="73"/>
      <c r="AT866" s="73"/>
      <c r="AU866" s="73"/>
      <c r="AV866" s="73"/>
      <c r="AW866" s="73"/>
      <c r="AX866" s="73"/>
      <c r="AY866" s="73"/>
      <c r="AZ866" s="73"/>
      <c r="BA866" s="73"/>
      <c r="BB866" s="73"/>
      <c r="BC866" s="73"/>
    </row>
    <row r="867" spans="1:55" x14ac:dyDescent="0.25">
      <c r="A867" s="72"/>
      <c r="B867" s="74" t="s">
        <v>156</v>
      </c>
      <c r="C867" s="83">
        <v>0</v>
      </c>
      <c r="D867" s="83">
        <v>0</v>
      </c>
      <c r="E867" s="83">
        <v>0</v>
      </c>
      <c r="F867" s="83">
        <v>0</v>
      </c>
      <c r="G867" s="83">
        <v>0</v>
      </c>
      <c r="H867" s="83">
        <v>0</v>
      </c>
      <c r="I867" s="83">
        <v>0</v>
      </c>
      <c r="J867" s="83">
        <v>5866.152644606902</v>
      </c>
      <c r="K867" s="83">
        <v>23082.309889833999</v>
      </c>
      <c r="L867" s="83">
        <v>36719.507941999997</v>
      </c>
      <c r="M867" s="83">
        <v>51830.122000000003</v>
      </c>
      <c r="N867" s="83">
        <v>0</v>
      </c>
      <c r="O867" s="73"/>
      <c r="P867" s="74" t="s">
        <v>156</v>
      </c>
      <c r="Q867" s="83">
        <v>0</v>
      </c>
      <c r="R867" s="83">
        <v>0</v>
      </c>
      <c r="S867" s="83">
        <v>0</v>
      </c>
      <c r="T867" s="83">
        <v>0</v>
      </c>
      <c r="U867" s="83">
        <v>0</v>
      </c>
      <c r="V867" s="83">
        <v>0</v>
      </c>
      <c r="W867" s="83">
        <v>0</v>
      </c>
      <c r="X867" s="83">
        <v>0</v>
      </c>
      <c r="Y867" s="83">
        <v>26936.165271755999</v>
      </c>
      <c r="Z867" s="83">
        <v>30481.696855999999</v>
      </c>
      <c r="AA867" s="83">
        <v>39528.270000000004</v>
      </c>
      <c r="AB867" s="83">
        <v>61588</v>
      </c>
      <c r="AC867" s="73"/>
      <c r="AD867" s="74" t="s">
        <v>156</v>
      </c>
      <c r="AE867" s="83">
        <v>0</v>
      </c>
      <c r="AF867" s="83">
        <v>0</v>
      </c>
      <c r="AG867" s="83">
        <v>0</v>
      </c>
      <c r="AH867" s="83">
        <v>0</v>
      </c>
      <c r="AI867" s="83">
        <v>0</v>
      </c>
      <c r="AJ867" s="83">
        <v>0</v>
      </c>
      <c r="AK867" s="83">
        <v>0</v>
      </c>
      <c r="AL867" s="83">
        <v>38</v>
      </c>
      <c r="AM867" s="83">
        <v>138</v>
      </c>
      <c r="AN867" s="83">
        <v>234</v>
      </c>
      <c r="AO867" s="83">
        <v>322</v>
      </c>
      <c r="AP867" s="83">
        <v>0</v>
      </c>
      <c r="AQ867" s="73"/>
      <c r="AR867" s="73"/>
      <c r="AS867" s="73"/>
      <c r="AT867" s="73"/>
      <c r="AU867" s="73"/>
      <c r="AV867" s="73"/>
      <c r="AW867" s="73"/>
      <c r="AX867" s="73"/>
      <c r="AY867" s="73"/>
      <c r="AZ867" s="73"/>
      <c r="BA867" s="73"/>
      <c r="BB867" s="73"/>
      <c r="BC867" s="73"/>
    </row>
    <row r="868" spans="1:55" x14ac:dyDescent="0.25">
      <c r="A868" s="72"/>
      <c r="B868" s="74" t="s">
        <v>3</v>
      </c>
      <c r="C868" s="83">
        <v>1301.37359395777</v>
      </c>
      <c r="D868" s="83">
        <v>9059.1253101147995</v>
      </c>
      <c r="E868" s="83">
        <v>22090.784112621739</v>
      </c>
      <c r="F868" s="83">
        <v>32612.657198120673</v>
      </c>
      <c r="G868" s="83">
        <v>36062.566124765428</v>
      </c>
      <c r="H868" s="83">
        <v>39053.347904652459</v>
      </c>
      <c r="I868" s="83">
        <v>40514.655052098708</v>
      </c>
      <c r="J868" s="83">
        <v>38754.982056633089</v>
      </c>
      <c r="K868" s="83">
        <v>36317.594505217989</v>
      </c>
      <c r="L868" s="83">
        <v>32148.965627999998</v>
      </c>
      <c r="M868" s="83">
        <v>24684.98000000001</v>
      </c>
      <c r="N868" s="83">
        <v>0</v>
      </c>
      <c r="O868" s="73"/>
      <c r="P868" s="74" t="s">
        <v>3</v>
      </c>
      <c r="Q868" s="83">
        <v>0</v>
      </c>
      <c r="R868" s="83">
        <v>10265.396045385323</v>
      </c>
      <c r="S868" s="83">
        <v>17153.524291528069</v>
      </c>
      <c r="T868" s="83">
        <v>38280.561772633948</v>
      </c>
      <c r="U868" s="83">
        <v>37677.518865482511</v>
      </c>
      <c r="V868" s="83">
        <v>34154.382452149825</v>
      </c>
      <c r="W868" s="83">
        <v>38477.145448248164</v>
      </c>
      <c r="X868" s="83">
        <v>39467.492945945531</v>
      </c>
      <c r="Y868" s="83">
        <v>39807.35819631999</v>
      </c>
      <c r="Z868" s="83">
        <v>35584.095767999999</v>
      </c>
      <c r="AA868" s="83">
        <v>33590.953999999998</v>
      </c>
      <c r="AB868" s="83">
        <v>27109</v>
      </c>
      <c r="AC868" s="73"/>
      <c r="AD868" s="74" t="s">
        <v>3</v>
      </c>
      <c r="AE868" s="83">
        <v>10</v>
      </c>
      <c r="AF868" s="83">
        <v>68</v>
      </c>
      <c r="AG868" s="83">
        <v>175</v>
      </c>
      <c r="AH868" s="83">
        <v>225</v>
      </c>
      <c r="AI868" s="83">
        <v>245</v>
      </c>
      <c r="AJ868" s="83">
        <v>267</v>
      </c>
      <c r="AK868" s="83">
        <v>280</v>
      </c>
      <c r="AL868" s="83">
        <v>269</v>
      </c>
      <c r="AM868" s="83">
        <v>252</v>
      </c>
      <c r="AN868" s="83">
        <v>229</v>
      </c>
      <c r="AO868" s="83">
        <v>179</v>
      </c>
      <c r="AP868" s="83">
        <v>0</v>
      </c>
      <c r="AQ868" s="73"/>
      <c r="AR868" s="73"/>
      <c r="AS868" s="73"/>
      <c r="AT868" s="73"/>
      <c r="AU868" s="73"/>
      <c r="AV868" s="73"/>
      <c r="AW868" s="73"/>
      <c r="AX868" s="73"/>
      <c r="AY868" s="73"/>
      <c r="AZ868" s="73"/>
      <c r="BA868" s="73"/>
      <c r="BB868" s="73"/>
      <c r="BC868" s="73"/>
    </row>
    <row r="869" spans="1:55" x14ac:dyDescent="0.25">
      <c r="A869" s="72"/>
      <c r="B869" s="74" t="s">
        <v>4</v>
      </c>
      <c r="C869" s="83">
        <v>0</v>
      </c>
      <c r="D869" s="83">
        <v>519.45912878592424</v>
      </c>
      <c r="E869" s="83">
        <v>8445.98226957113</v>
      </c>
      <c r="F869" s="83">
        <v>16208.502630652283</v>
      </c>
      <c r="G869" s="83">
        <v>22307.786290080279</v>
      </c>
      <c r="H869" s="83">
        <v>24147.143742385375</v>
      </c>
      <c r="I869" s="83">
        <v>21699.134265923381</v>
      </c>
      <c r="J869" s="83">
        <v>17266.32687360578</v>
      </c>
      <c r="K869" s="83">
        <v>16555.138850769999</v>
      </c>
      <c r="L869" s="83">
        <v>24675.149771999997</v>
      </c>
      <c r="M869" s="83">
        <v>26478.261999999992</v>
      </c>
      <c r="N869" s="83">
        <v>0</v>
      </c>
      <c r="O869" s="73"/>
      <c r="P869" s="74" t="s">
        <v>4</v>
      </c>
      <c r="Q869" s="83">
        <v>0</v>
      </c>
      <c r="R869" s="83">
        <v>0</v>
      </c>
      <c r="S869" s="83">
        <v>11771.040843525474</v>
      </c>
      <c r="T869" s="83">
        <v>21345.266211048205</v>
      </c>
      <c r="U869" s="83">
        <v>20390.10353159202</v>
      </c>
      <c r="V869" s="83">
        <v>20435.418671322386</v>
      </c>
      <c r="W869" s="83">
        <v>26583.669073807494</v>
      </c>
      <c r="X869" s="83">
        <v>21284.439463570841</v>
      </c>
      <c r="Y869" s="83">
        <v>19121.433616973998</v>
      </c>
      <c r="Z869" s="83">
        <v>17629.387515999999</v>
      </c>
      <c r="AA869" s="83">
        <v>18425.686000000002</v>
      </c>
      <c r="AB869" s="83">
        <v>23555</v>
      </c>
      <c r="AC869" s="73"/>
      <c r="AD869" s="74" t="s">
        <v>4</v>
      </c>
      <c r="AE869" s="83">
        <v>0</v>
      </c>
      <c r="AF869" s="83">
        <v>4</v>
      </c>
      <c r="AG869" s="83">
        <v>54</v>
      </c>
      <c r="AH869" s="83">
        <v>124</v>
      </c>
      <c r="AI869" s="83">
        <v>165</v>
      </c>
      <c r="AJ869" s="83">
        <v>183</v>
      </c>
      <c r="AK869" s="83">
        <v>162</v>
      </c>
      <c r="AL869" s="83">
        <v>134</v>
      </c>
      <c r="AM869" s="83">
        <v>128</v>
      </c>
      <c r="AN869" s="83">
        <v>203</v>
      </c>
      <c r="AO869" s="83">
        <v>225</v>
      </c>
      <c r="AP869" s="83">
        <v>0</v>
      </c>
      <c r="AQ869" s="73"/>
      <c r="AR869" s="73"/>
      <c r="AS869" s="73"/>
      <c r="AT869" s="73"/>
      <c r="AU869" s="73"/>
      <c r="AV869" s="73"/>
      <c r="AW869" s="73"/>
      <c r="AX869" s="73"/>
      <c r="AY869" s="73"/>
      <c r="AZ869" s="73"/>
      <c r="BA869" s="73"/>
      <c r="BB869" s="73"/>
      <c r="BC869" s="73"/>
    </row>
    <row r="870" spans="1:55" x14ac:dyDescent="0.25">
      <c r="A870" s="72"/>
      <c r="B870" s="74" t="s">
        <v>6</v>
      </c>
      <c r="C870" s="83">
        <v>7488.6235082635758</v>
      </c>
      <c r="D870" s="83">
        <v>10411.397506386449</v>
      </c>
      <c r="E870" s="83">
        <v>16823.683933703247</v>
      </c>
      <c r="F870" s="83">
        <v>25673.615193618072</v>
      </c>
      <c r="G870" s="83">
        <v>20129.779275065048</v>
      </c>
      <c r="H870" s="83">
        <v>17462.085022604315</v>
      </c>
      <c r="I870" s="83">
        <v>12803.038041030512</v>
      </c>
      <c r="J870" s="83">
        <v>11599.901690884881</v>
      </c>
      <c r="K870" s="83">
        <v>10011.418189395998</v>
      </c>
      <c r="L870" s="83">
        <v>12331.154081999999</v>
      </c>
      <c r="M870" s="83">
        <v>13326.137999999994</v>
      </c>
      <c r="N870" s="83">
        <v>0</v>
      </c>
      <c r="O870" s="73"/>
      <c r="P870" s="74" t="s">
        <v>6</v>
      </c>
      <c r="Q870" s="83">
        <v>6268.4684413255782</v>
      </c>
      <c r="R870" s="83">
        <v>8414.5220718993369</v>
      </c>
      <c r="S870" s="83">
        <v>13362.794422725845</v>
      </c>
      <c r="T870" s="83">
        <v>37459.54382918476</v>
      </c>
      <c r="U870" s="83">
        <v>36683.339351868206</v>
      </c>
      <c r="V870" s="83">
        <v>21337.76787406201</v>
      </c>
      <c r="W870" s="83">
        <v>16775.724415092627</v>
      </c>
      <c r="X870" s="83">
        <v>12772.458981170696</v>
      </c>
      <c r="Y870" s="83">
        <v>11777.814543949997</v>
      </c>
      <c r="Z870" s="83">
        <v>10374.949129999997</v>
      </c>
      <c r="AA870" s="83">
        <v>13936.749999999998</v>
      </c>
      <c r="AB870" s="83">
        <v>11631</v>
      </c>
      <c r="AC870" s="73"/>
      <c r="AD870" s="74" t="s">
        <v>6</v>
      </c>
      <c r="AE870" s="83">
        <v>0</v>
      </c>
      <c r="AF870" s="83">
        <v>0</v>
      </c>
      <c r="AG870" s="83">
        <v>6</v>
      </c>
      <c r="AH870" s="83">
        <v>192</v>
      </c>
      <c r="AI870" s="83">
        <v>253</v>
      </c>
      <c r="AJ870" s="83">
        <v>197</v>
      </c>
      <c r="AK870" s="83">
        <v>144</v>
      </c>
      <c r="AL870" s="83">
        <v>140</v>
      </c>
      <c r="AM870" s="83">
        <v>121</v>
      </c>
      <c r="AN870" s="83">
        <v>172</v>
      </c>
      <c r="AO870" s="83">
        <v>167</v>
      </c>
      <c r="AP870" s="83">
        <v>0</v>
      </c>
      <c r="AQ870" s="73"/>
      <c r="AR870" s="73"/>
      <c r="AS870" s="73"/>
      <c r="AT870" s="73"/>
      <c r="AU870" s="73"/>
      <c r="AV870" s="73"/>
      <c r="AW870" s="73"/>
      <c r="AX870" s="73"/>
      <c r="AY870" s="73"/>
      <c r="AZ870" s="73"/>
      <c r="BA870" s="73"/>
      <c r="BB870" s="73"/>
      <c r="BC870" s="73"/>
    </row>
    <row r="871" spans="1:55" x14ac:dyDescent="0.25">
      <c r="A871" s="72"/>
      <c r="B871" s="74" t="s">
        <v>7</v>
      </c>
      <c r="C871" s="83">
        <v>88633.315503470571</v>
      </c>
      <c r="D871" s="83">
        <v>91947.474618427281</v>
      </c>
      <c r="E871" s="83">
        <v>84825.203047810995</v>
      </c>
      <c r="F871" s="83">
        <v>79329.778499010456</v>
      </c>
      <c r="G871" s="83">
        <v>76378.43010232535</v>
      </c>
      <c r="H871" s="83">
        <v>72752.369599337253</v>
      </c>
      <c r="I871" s="83">
        <v>79866.145951561513</v>
      </c>
      <c r="J871" s="83">
        <v>99419.393443525259</v>
      </c>
      <c r="K871" s="83">
        <v>111306.13980813598</v>
      </c>
      <c r="L871" s="83">
        <v>105439.23288599998</v>
      </c>
      <c r="M871" s="83">
        <v>107144.69200000001</v>
      </c>
      <c r="N871" s="83">
        <v>0</v>
      </c>
      <c r="O871" s="73"/>
      <c r="P871" s="74" t="s">
        <v>7</v>
      </c>
      <c r="Q871" s="83">
        <v>108641.10543084632</v>
      </c>
      <c r="R871" s="83">
        <v>100410.74612151466</v>
      </c>
      <c r="S871" s="83">
        <v>88318.589745334219</v>
      </c>
      <c r="T871" s="83">
        <v>74056.658722158623</v>
      </c>
      <c r="U871" s="83">
        <v>76059.444542743877</v>
      </c>
      <c r="V871" s="83">
        <v>77809.013598091857</v>
      </c>
      <c r="W871" s="83">
        <v>72464.795127967052</v>
      </c>
      <c r="X871" s="83">
        <v>75895.313452288901</v>
      </c>
      <c r="Y871" s="83">
        <v>76482.424543433997</v>
      </c>
      <c r="Z871" s="83">
        <v>82658.220293999999</v>
      </c>
      <c r="AA871" s="83">
        <v>80272.554000000004</v>
      </c>
      <c r="AB871" s="83">
        <v>100061</v>
      </c>
      <c r="AC871" s="73"/>
      <c r="AD871" s="74" t="s">
        <v>7</v>
      </c>
      <c r="AE871" s="83">
        <v>677</v>
      </c>
      <c r="AF871" s="83">
        <v>691</v>
      </c>
      <c r="AG871" s="83">
        <v>641</v>
      </c>
      <c r="AH871" s="83">
        <v>615</v>
      </c>
      <c r="AI871" s="83">
        <v>600</v>
      </c>
      <c r="AJ871" s="83">
        <v>572</v>
      </c>
      <c r="AK871" s="83">
        <v>641</v>
      </c>
      <c r="AL871" s="83">
        <v>806</v>
      </c>
      <c r="AM871" s="83">
        <v>886</v>
      </c>
      <c r="AN871" s="83">
        <v>915</v>
      </c>
      <c r="AO871" s="83">
        <v>897</v>
      </c>
      <c r="AP871" s="83">
        <v>0</v>
      </c>
      <c r="AQ871" s="73"/>
      <c r="AR871" s="73"/>
      <c r="AS871" s="73"/>
      <c r="AT871" s="73"/>
      <c r="AU871" s="73"/>
      <c r="AV871" s="73"/>
      <c r="AW871" s="73"/>
      <c r="AX871" s="73"/>
      <c r="AY871" s="73"/>
      <c r="AZ871" s="73"/>
      <c r="BA871" s="73"/>
      <c r="BB871" s="73"/>
      <c r="BC871" s="73"/>
    </row>
    <row r="872" spans="1:55" x14ac:dyDescent="0.25">
      <c r="A872" s="72"/>
      <c r="B872" s="79" t="s">
        <v>8</v>
      </c>
      <c r="C872" s="84">
        <v>32653.226752902308</v>
      </c>
      <c r="D872" s="84">
        <v>33943.611854821458</v>
      </c>
      <c r="E872" s="84">
        <v>39564.107496468896</v>
      </c>
      <c r="F872" s="84">
        <v>47436.172176654742</v>
      </c>
      <c r="G872" s="84">
        <v>55399.416561454324</v>
      </c>
      <c r="H872" s="84">
        <v>61599.461363800649</v>
      </c>
      <c r="I872" s="84">
        <v>73789.633723916355</v>
      </c>
      <c r="J872" s="84">
        <v>78773.408619354042</v>
      </c>
      <c r="K872" s="84">
        <v>90752.61220726998</v>
      </c>
      <c r="L872" s="84">
        <v>95076.055229999998</v>
      </c>
      <c r="M872" s="84">
        <v>103179.88200000001</v>
      </c>
      <c r="N872" s="83">
        <v>0</v>
      </c>
      <c r="O872" s="73"/>
      <c r="P872" s="79" t="s">
        <v>8</v>
      </c>
      <c r="Q872" s="84">
        <v>31788.606100853631</v>
      </c>
      <c r="R872" s="84">
        <v>33167.385152398288</v>
      </c>
      <c r="S872" s="84">
        <v>35616.855598086331</v>
      </c>
      <c r="T872" s="84">
        <v>46245.756174584967</v>
      </c>
      <c r="U872" s="84">
        <v>63674.724177590469</v>
      </c>
      <c r="V872" s="84">
        <v>62190.988476472878</v>
      </c>
      <c r="W872" s="84">
        <v>71541.227012080271</v>
      </c>
      <c r="X872" s="84">
        <v>86503.310220099447</v>
      </c>
      <c r="Y872" s="84">
        <v>85440.183445760005</v>
      </c>
      <c r="Z872" s="84">
        <v>87824.827246000001</v>
      </c>
      <c r="AA872" s="84">
        <v>101683.57</v>
      </c>
      <c r="AB872" s="84">
        <v>102879</v>
      </c>
      <c r="AC872" s="73"/>
      <c r="AD872" s="79" t="s">
        <v>8</v>
      </c>
      <c r="AE872" s="84">
        <v>407</v>
      </c>
      <c r="AF872" s="84">
        <v>443</v>
      </c>
      <c r="AG872" s="84">
        <v>505</v>
      </c>
      <c r="AH872" s="84">
        <v>554</v>
      </c>
      <c r="AI872" s="84">
        <v>613</v>
      </c>
      <c r="AJ872" s="84">
        <v>673</v>
      </c>
      <c r="AK872" s="84">
        <v>756</v>
      </c>
      <c r="AL872" s="84">
        <v>791</v>
      </c>
      <c r="AM872" s="84">
        <v>854</v>
      </c>
      <c r="AN872" s="84">
        <v>911</v>
      </c>
      <c r="AO872" s="84">
        <v>923</v>
      </c>
      <c r="AP872" s="84">
        <v>0</v>
      </c>
      <c r="AQ872" s="73"/>
      <c r="AR872" s="73"/>
      <c r="AS872" s="73"/>
      <c r="AT872" s="73"/>
      <c r="AU872" s="73"/>
      <c r="AV872" s="73"/>
      <c r="AW872" s="73"/>
      <c r="AX872" s="73"/>
      <c r="AY872" s="73"/>
      <c r="AZ872" s="73"/>
      <c r="BA872" s="73"/>
      <c r="BB872" s="73"/>
      <c r="BC872" s="73"/>
    </row>
    <row r="873" spans="1:55" x14ac:dyDescent="0.25">
      <c r="A873" s="72"/>
      <c r="B873" s="79" t="s">
        <v>5</v>
      </c>
      <c r="C873" s="84">
        <v>41398.29711983844</v>
      </c>
      <c r="D873" s="84">
        <v>49342.446420588356</v>
      </c>
      <c r="E873" s="84">
        <v>71044.691980046468</v>
      </c>
      <c r="F873" s="84">
        <v>65517.712014697798</v>
      </c>
      <c r="G873" s="84">
        <v>57893.405394629561</v>
      </c>
      <c r="H873" s="84">
        <v>52561.027084786867</v>
      </c>
      <c r="I873" s="84">
        <v>58830.174182963216</v>
      </c>
      <c r="J873" s="84">
        <v>55762.112055544116</v>
      </c>
      <c r="K873" s="84">
        <v>60825.378530019989</v>
      </c>
      <c r="L873" s="84">
        <v>61260.890963999998</v>
      </c>
      <c r="M873" s="82">
        <v>54798.780000000006</v>
      </c>
      <c r="N873" s="82">
        <v>0</v>
      </c>
      <c r="O873" s="73"/>
      <c r="P873" s="79" t="s">
        <v>5</v>
      </c>
      <c r="Q873" s="84">
        <v>40613.643553715257</v>
      </c>
      <c r="R873" s="84">
        <v>44490.952395267697</v>
      </c>
      <c r="S873" s="84">
        <v>35044.016615022672</v>
      </c>
      <c r="T873" s="84">
        <v>32680.355168896298</v>
      </c>
      <c r="U873" s="84">
        <v>43885.251136510233</v>
      </c>
      <c r="V873" s="84">
        <v>47139.838659410052</v>
      </c>
      <c r="W873" s="84">
        <v>47165.831885184518</v>
      </c>
      <c r="X873" s="84">
        <v>62111.874453369375</v>
      </c>
      <c r="Y873" s="84">
        <v>61041.626928203994</v>
      </c>
      <c r="Z873" s="84">
        <v>60422.976041999995</v>
      </c>
      <c r="AA873" s="84">
        <v>61210.205999999969</v>
      </c>
      <c r="AB873" s="84">
        <v>61525</v>
      </c>
      <c r="AC873" s="73"/>
      <c r="AD873" s="79" t="s">
        <v>5</v>
      </c>
      <c r="AE873" s="84">
        <v>7014</v>
      </c>
      <c r="AF873" s="84">
        <v>6816</v>
      </c>
      <c r="AG873" s="84">
        <v>6810</v>
      </c>
      <c r="AH873" s="84">
        <v>6728</v>
      </c>
      <c r="AI873" s="84">
        <v>6668</v>
      </c>
      <c r="AJ873" s="84">
        <v>6535</v>
      </c>
      <c r="AK873" s="84">
        <v>6576</v>
      </c>
      <c r="AL873" s="84">
        <v>6941</v>
      </c>
      <c r="AM873" s="84">
        <v>6843</v>
      </c>
      <c r="AN873" s="84">
        <v>7055</v>
      </c>
      <c r="AO873" s="84">
        <v>7079</v>
      </c>
      <c r="AP873" s="84">
        <v>0</v>
      </c>
      <c r="AQ873" s="73"/>
      <c r="AR873" s="73"/>
      <c r="AS873" s="73"/>
      <c r="AT873" s="73"/>
      <c r="AU873" s="73"/>
      <c r="AV873" s="73"/>
      <c r="AW873" s="73"/>
      <c r="AX873" s="73"/>
      <c r="AY873" s="73"/>
      <c r="AZ873" s="73"/>
      <c r="BA873" s="73"/>
      <c r="BB873" s="73"/>
      <c r="BC873" s="73"/>
    </row>
    <row r="874" spans="1:55" x14ac:dyDescent="0.25">
      <c r="A874" s="72"/>
      <c r="B874" s="74" t="s">
        <v>157</v>
      </c>
      <c r="C874" s="83">
        <v>32426.090194287699</v>
      </c>
      <c r="D874" s="83">
        <v>41667.804956213768</v>
      </c>
      <c r="E874" s="83">
        <v>29937.576684195967</v>
      </c>
      <c r="F874" s="83">
        <v>30969.420992591509</v>
      </c>
      <c r="G874" s="83">
        <v>42477.615450764868</v>
      </c>
      <c r="H874" s="83">
        <v>41635.973651153377</v>
      </c>
      <c r="I874" s="83">
        <v>40164.779665578906</v>
      </c>
      <c r="J874" s="83">
        <v>42724.845877715568</v>
      </c>
      <c r="K874" s="83">
        <v>43356.700527737994</v>
      </c>
      <c r="L874" s="83">
        <v>40681.144010000004</v>
      </c>
      <c r="M874" s="83">
        <v>42928.315999999999</v>
      </c>
      <c r="N874" s="83">
        <v>0</v>
      </c>
      <c r="O874" s="73"/>
      <c r="P874" s="74" t="s">
        <v>157</v>
      </c>
      <c r="Q874" s="83">
        <v>33394.705601272326</v>
      </c>
      <c r="R874" s="83">
        <v>33122.461625936412</v>
      </c>
      <c r="S874" s="83">
        <v>33047.326183245481</v>
      </c>
      <c r="T874" s="83">
        <v>34877.658454390592</v>
      </c>
      <c r="U874" s="83">
        <v>34941.169327418487</v>
      </c>
      <c r="V874" s="83">
        <v>42933.682040660351</v>
      </c>
      <c r="W874" s="83">
        <v>42285.756273403109</v>
      </c>
      <c r="X874" s="83">
        <v>41918.081579423233</v>
      </c>
      <c r="Y874" s="83">
        <v>43504.543820373998</v>
      </c>
      <c r="Z874" s="83">
        <v>42050.915529999998</v>
      </c>
      <c r="AA874" s="83">
        <v>41925.912000000004</v>
      </c>
      <c r="AB874" s="83">
        <v>44502</v>
      </c>
      <c r="AC874" s="73"/>
      <c r="AD874" s="74" t="s">
        <v>117</v>
      </c>
      <c r="AE874" s="83">
        <v>29797.398000000001</v>
      </c>
      <c r="AF874" s="83">
        <v>29450.021999999997</v>
      </c>
      <c r="AG874" s="83">
        <v>29323.744999999999</v>
      </c>
      <c r="AH874" s="83">
        <v>29293.32</v>
      </c>
      <c r="AI874" s="83">
        <v>29241.599999999999</v>
      </c>
      <c r="AJ874" s="83">
        <v>29340.217999999997</v>
      </c>
      <c r="AK874" s="83">
        <v>29111.237999999998</v>
      </c>
      <c r="AL874" s="83">
        <v>28819.42</v>
      </c>
      <c r="AM874" s="83">
        <v>28704.304</v>
      </c>
      <c r="AN874" s="83">
        <v>28633.856</v>
      </c>
      <c r="AO874" s="83">
        <v>28820.986000000001</v>
      </c>
      <c r="AP874" s="83">
        <v>0</v>
      </c>
      <c r="AQ874" s="73"/>
      <c r="AR874" s="73"/>
      <c r="AS874" s="73"/>
      <c r="AT874" s="73"/>
      <c r="AU874" s="73"/>
      <c r="AV874" s="73"/>
      <c r="AW874" s="73"/>
      <c r="AX874" s="73"/>
      <c r="AY874" s="73"/>
      <c r="AZ874" s="73"/>
      <c r="BA874" s="73"/>
      <c r="BB874" s="73"/>
      <c r="BC874" s="73"/>
    </row>
    <row r="875" spans="1:55" x14ac:dyDescent="0.25">
      <c r="A875" s="72"/>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row>
    <row r="876" spans="1:55" x14ac:dyDescent="0.25">
      <c r="A876" s="72"/>
      <c r="B876" s="75" t="s">
        <v>113</v>
      </c>
      <c r="C876" s="75"/>
      <c r="D876" s="75"/>
      <c r="E876" s="75"/>
      <c r="F876" s="75"/>
      <c r="G876" s="75"/>
      <c r="H876" s="75"/>
      <c r="I876" s="75"/>
      <c r="J876" s="75"/>
      <c r="K876" s="75"/>
      <c r="L876" s="75"/>
      <c r="M876" s="75"/>
      <c r="N876" s="75"/>
      <c r="O876" s="73"/>
      <c r="P876" s="75" t="s">
        <v>114</v>
      </c>
      <c r="Q876" s="75"/>
      <c r="R876" s="75"/>
      <c r="S876" s="75"/>
      <c r="T876" s="75"/>
      <c r="U876" s="75"/>
      <c r="V876" s="75"/>
      <c r="W876" s="75"/>
      <c r="X876" s="75"/>
      <c r="Y876" s="75"/>
      <c r="Z876" s="75"/>
      <c r="AA876" s="75"/>
      <c r="AB876" s="75"/>
      <c r="AC876" s="73"/>
      <c r="AD876" s="75" t="s">
        <v>145</v>
      </c>
      <c r="AE876" s="75"/>
      <c r="AF876" s="75"/>
      <c r="AG876" s="75"/>
      <c r="AH876" s="75"/>
      <c r="AI876" s="75"/>
      <c r="AJ876" s="75"/>
      <c r="AK876" s="75"/>
      <c r="AL876" s="75"/>
      <c r="AM876" s="75"/>
      <c r="AN876" s="75"/>
      <c r="AO876" s="75"/>
      <c r="AP876" s="75"/>
      <c r="AQ876" s="73"/>
      <c r="AR876" s="73"/>
      <c r="AS876" s="73"/>
      <c r="AT876" s="73"/>
      <c r="AU876" s="73"/>
      <c r="AV876" s="73"/>
      <c r="AW876" s="73"/>
      <c r="AX876" s="73"/>
      <c r="AY876" s="73"/>
      <c r="AZ876" s="73"/>
      <c r="BA876" s="73"/>
      <c r="BB876" s="73"/>
      <c r="BC876" s="73"/>
    </row>
    <row r="877" spans="1:55" x14ac:dyDescent="0.25">
      <c r="A877" s="72"/>
      <c r="B877" s="77" t="s">
        <v>58</v>
      </c>
      <c r="C877" s="77">
        <v>2013</v>
      </c>
      <c r="D877" s="77">
        <v>2014</v>
      </c>
      <c r="E877" s="77">
        <v>2015</v>
      </c>
      <c r="F877" s="77">
        <v>2016</v>
      </c>
      <c r="G877" s="77">
        <v>2017</v>
      </c>
      <c r="H877" s="77">
        <v>2018</v>
      </c>
      <c r="I877" s="77">
        <v>2019</v>
      </c>
      <c r="J877" s="77">
        <v>2020</v>
      </c>
      <c r="K877" s="77">
        <v>2021</v>
      </c>
      <c r="L877" s="77">
        <v>2022</v>
      </c>
      <c r="M877" s="77">
        <v>2023</v>
      </c>
      <c r="N877" s="77">
        <v>2024</v>
      </c>
      <c r="O877" s="73"/>
      <c r="P877" s="77" t="s">
        <v>58</v>
      </c>
      <c r="Q877" s="77">
        <v>2013</v>
      </c>
      <c r="R877" s="77">
        <v>2014</v>
      </c>
      <c r="S877" s="77">
        <v>2015</v>
      </c>
      <c r="T877" s="77">
        <v>2016</v>
      </c>
      <c r="U877" s="77">
        <v>2017</v>
      </c>
      <c r="V877" s="77">
        <v>2018</v>
      </c>
      <c r="W877" s="77">
        <v>2019</v>
      </c>
      <c r="X877" s="77">
        <v>2020</v>
      </c>
      <c r="Y877" s="77">
        <v>2021</v>
      </c>
      <c r="Z877" s="77">
        <v>2022</v>
      </c>
      <c r="AA877" s="77">
        <v>2023</v>
      </c>
      <c r="AB877" s="77">
        <v>2024</v>
      </c>
      <c r="AC877" s="73"/>
      <c r="AD877" s="77" t="s">
        <v>58</v>
      </c>
      <c r="AE877" s="77">
        <v>2013</v>
      </c>
      <c r="AF877" s="77">
        <v>2014</v>
      </c>
      <c r="AG877" s="77">
        <v>2015</v>
      </c>
      <c r="AH877" s="77">
        <v>2016</v>
      </c>
      <c r="AI877" s="77">
        <v>2017</v>
      </c>
      <c r="AJ877" s="77">
        <v>2018</v>
      </c>
      <c r="AK877" s="77">
        <v>2019</v>
      </c>
      <c r="AL877" s="77">
        <v>2020</v>
      </c>
      <c r="AM877" s="77">
        <v>2021</v>
      </c>
      <c r="AN877" s="77">
        <v>2022</v>
      </c>
      <c r="AO877" s="77">
        <v>2023</v>
      </c>
      <c r="AP877" s="77">
        <v>2024</v>
      </c>
      <c r="AQ877" s="73"/>
      <c r="AR877" s="73"/>
      <c r="AS877" s="73"/>
      <c r="AT877" s="73"/>
      <c r="AU877" s="73"/>
      <c r="AV877" s="73"/>
      <c r="AW877" s="73"/>
      <c r="AX877" s="73"/>
      <c r="AY877" s="73"/>
      <c r="AZ877" s="73"/>
      <c r="BA877" s="73"/>
      <c r="BB877" s="73"/>
      <c r="BC877" s="73"/>
    </row>
    <row r="878" spans="1:55" x14ac:dyDescent="0.25">
      <c r="A878" s="72"/>
      <c r="B878" s="79" t="s">
        <v>9</v>
      </c>
      <c r="C878" s="80">
        <v>361127.1051397245</v>
      </c>
      <c r="D878" s="80">
        <v>360469.3383209256</v>
      </c>
      <c r="E878" s="80">
        <v>372999.54265311616</v>
      </c>
      <c r="F878" s="80">
        <v>395946.70609604951</v>
      </c>
      <c r="G878" s="80">
        <v>372985.76271252974</v>
      </c>
      <c r="H878" s="80">
        <v>343555.50508946163</v>
      </c>
      <c r="I878" s="80">
        <v>363160.36075499631</v>
      </c>
      <c r="J878" s="80">
        <v>375262.09340277128</v>
      </c>
      <c r="K878" s="80">
        <v>434353.66399118188</v>
      </c>
      <c r="L878" s="80">
        <v>420385.01975599985</v>
      </c>
      <c r="M878" s="80">
        <v>440200.19400000013</v>
      </c>
      <c r="N878" s="80">
        <v>0</v>
      </c>
      <c r="O878" s="73"/>
      <c r="P878" s="79" t="s">
        <v>9</v>
      </c>
      <c r="Q878" s="80">
        <v>345338.92429409397</v>
      </c>
      <c r="R878" s="80">
        <v>362308.85799651453</v>
      </c>
      <c r="S878" s="80">
        <v>348205.52815404074</v>
      </c>
      <c r="T878" s="80">
        <v>385384.14220896753</v>
      </c>
      <c r="U878" s="80">
        <v>377803.88174634089</v>
      </c>
      <c r="V878" s="80">
        <v>378999.45618315553</v>
      </c>
      <c r="W878" s="80">
        <v>372239.68420436553</v>
      </c>
      <c r="X878" s="80">
        <v>363068.61964819138</v>
      </c>
      <c r="Y878" s="80">
        <v>442060.27144687192</v>
      </c>
      <c r="Z878" s="80">
        <v>438095.737456</v>
      </c>
      <c r="AA878" s="80">
        <v>425285.00599999994</v>
      </c>
      <c r="AB878" s="80">
        <v>448827</v>
      </c>
      <c r="AC878" s="73"/>
      <c r="AD878" s="79" t="s">
        <v>9</v>
      </c>
      <c r="AE878" s="80">
        <v>3054</v>
      </c>
      <c r="AF878" s="80">
        <v>2933</v>
      </c>
      <c r="AG878" s="80">
        <v>2999</v>
      </c>
      <c r="AH878" s="80">
        <v>2936</v>
      </c>
      <c r="AI878" s="80">
        <v>2814</v>
      </c>
      <c r="AJ878" s="80">
        <v>2757</v>
      </c>
      <c r="AK878" s="80">
        <v>2778</v>
      </c>
      <c r="AL878" s="80">
        <v>2950</v>
      </c>
      <c r="AM878" s="80">
        <v>2857</v>
      </c>
      <c r="AN878" s="80">
        <v>2916</v>
      </c>
      <c r="AO878" s="80">
        <v>2991</v>
      </c>
      <c r="AP878" s="80">
        <v>0</v>
      </c>
      <c r="AQ878" s="73"/>
      <c r="AR878" s="73"/>
      <c r="AS878" s="73"/>
      <c r="AT878" s="73"/>
      <c r="AU878" s="73"/>
      <c r="AV878" s="73"/>
      <c r="AW878" s="73"/>
      <c r="AX878" s="73"/>
      <c r="AY878" s="73"/>
      <c r="AZ878" s="73"/>
      <c r="BA878" s="73"/>
      <c r="BB878" s="73"/>
      <c r="BC878" s="73"/>
    </row>
    <row r="879" spans="1:55" x14ac:dyDescent="0.25">
      <c r="A879" s="72"/>
      <c r="B879" s="74" t="s">
        <v>10</v>
      </c>
      <c r="C879" s="83">
        <v>228590.73316618346</v>
      </c>
      <c r="D879" s="83">
        <v>228267.0517530487</v>
      </c>
      <c r="E879" s="83">
        <v>238527.70613029369</v>
      </c>
      <c r="F879" s="83">
        <v>257401.18847356085</v>
      </c>
      <c r="G879" s="83">
        <v>246761.36276191403</v>
      </c>
      <c r="H879" s="83">
        <v>221859.29611791755</v>
      </c>
      <c r="I879" s="83">
        <v>236134.3285130538</v>
      </c>
      <c r="J879" s="83">
        <v>242064.07348387374</v>
      </c>
      <c r="K879" s="83">
        <v>294536.38652145496</v>
      </c>
      <c r="L879" s="83">
        <v>282670.54542999988</v>
      </c>
      <c r="M879" s="83">
        <v>294538.49300000013</v>
      </c>
      <c r="N879" s="83">
        <v>0</v>
      </c>
      <c r="O879" s="73"/>
      <c r="P879" s="74" t="s">
        <v>10</v>
      </c>
      <c r="Q879" s="83">
        <v>214188.83619275855</v>
      </c>
      <c r="R879" s="83">
        <v>232152.56654315727</v>
      </c>
      <c r="S879" s="83">
        <v>210649.86685402005</v>
      </c>
      <c r="T879" s="83">
        <v>233569.28217107043</v>
      </c>
      <c r="U879" s="83">
        <v>233551.32026854515</v>
      </c>
      <c r="V879" s="83">
        <v>253892.11140460544</v>
      </c>
      <c r="W879" s="83">
        <v>246004.58757884489</v>
      </c>
      <c r="X879" s="83">
        <v>237921.97277852433</v>
      </c>
      <c r="Y879" s="83">
        <v>309821.61768697097</v>
      </c>
      <c r="Z879" s="83">
        <v>309204.51796000003</v>
      </c>
      <c r="AA879" s="83">
        <v>291474.49199999997</v>
      </c>
      <c r="AB879" s="83">
        <v>315627</v>
      </c>
      <c r="AC879" s="73"/>
      <c r="AD879" s="74" t="s">
        <v>10</v>
      </c>
      <c r="AE879" s="83">
        <v>3054</v>
      </c>
      <c r="AF879" s="83">
        <v>2933</v>
      </c>
      <c r="AG879" s="83">
        <v>2999</v>
      </c>
      <c r="AH879" s="83">
        <v>2936</v>
      </c>
      <c r="AI879" s="83">
        <v>2814</v>
      </c>
      <c r="AJ879" s="83">
        <v>2757</v>
      </c>
      <c r="AK879" s="83">
        <v>2778</v>
      </c>
      <c r="AL879" s="83">
        <v>2950</v>
      </c>
      <c r="AM879" s="83">
        <v>2857</v>
      </c>
      <c r="AN879" s="83">
        <v>2916</v>
      </c>
      <c r="AO879" s="83">
        <v>2991</v>
      </c>
      <c r="AP879" s="83">
        <v>0</v>
      </c>
      <c r="AQ879" s="73"/>
      <c r="AR879" s="73"/>
      <c r="AS879" s="73"/>
      <c r="AT879" s="73"/>
      <c r="AU879" s="73"/>
      <c r="AV879" s="73"/>
      <c r="AW879" s="73"/>
      <c r="AX879" s="73"/>
      <c r="AY879" s="73"/>
      <c r="AZ879" s="73"/>
      <c r="BA879" s="73"/>
      <c r="BB879" s="73"/>
      <c r="BC879" s="73"/>
    </row>
    <row r="880" spans="1:55" x14ac:dyDescent="0.25">
      <c r="A880" s="72"/>
      <c r="B880" s="79" t="s">
        <v>11</v>
      </c>
      <c r="C880" s="84">
        <v>132536.37197354104</v>
      </c>
      <c r="D880" s="84">
        <v>132202.28656787693</v>
      </c>
      <c r="E880" s="84">
        <v>134471.83652282244</v>
      </c>
      <c r="F880" s="84">
        <v>138545.5176224887</v>
      </c>
      <c r="G880" s="84">
        <v>126224.39995061571</v>
      </c>
      <c r="H880" s="84">
        <v>121696.20897154407</v>
      </c>
      <c r="I880" s="84">
        <v>127026.03224194252</v>
      </c>
      <c r="J880" s="84">
        <v>133198.01991889751</v>
      </c>
      <c r="K880" s="84">
        <v>139817.27746972695</v>
      </c>
      <c r="L880" s="84">
        <v>137714.47432599997</v>
      </c>
      <c r="M880" s="84">
        <v>145661.701</v>
      </c>
      <c r="N880" s="84">
        <v>0</v>
      </c>
      <c r="O880" s="73"/>
      <c r="P880" s="79" t="s">
        <v>11</v>
      </c>
      <c r="Q880" s="84">
        <v>131150.08810133539</v>
      </c>
      <c r="R880" s="84">
        <v>130156.29145335725</v>
      </c>
      <c r="S880" s="84">
        <v>137555.6613000207</v>
      </c>
      <c r="T880" s="84">
        <v>151814.8600378971</v>
      </c>
      <c r="U880" s="84">
        <v>144252.56147779577</v>
      </c>
      <c r="V880" s="84">
        <v>125107.34477855012</v>
      </c>
      <c r="W880" s="84">
        <v>126235.09662552066</v>
      </c>
      <c r="X880" s="84">
        <v>125146.64686966705</v>
      </c>
      <c r="Y880" s="84">
        <v>132238.65375990098</v>
      </c>
      <c r="Z880" s="84">
        <v>128891.21949599998</v>
      </c>
      <c r="AA880" s="84">
        <v>133810.514</v>
      </c>
      <c r="AB880" s="84">
        <v>133200</v>
      </c>
      <c r="AC880" s="73"/>
      <c r="AD880" s="79" t="s">
        <v>11</v>
      </c>
      <c r="AE880" s="84">
        <v>3054</v>
      </c>
      <c r="AF880" s="84">
        <v>2933</v>
      </c>
      <c r="AG880" s="84">
        <v>2999</v>
      </c>
      <c r="AH880" s="84">
        <v>2936</v>
      </c>
      <c r="AI880" s="84">
        <v>2814</v>
      </c>
      <c r="AJ880" s="84">
        <v>2757</v>
      </c>
      <c r="AK880" s="84">
        <v>2778</v>
      </c>
      <c r="AL880" s="84">
        <v>2950</v>
      </c>
      <c r="AM880" s="84">
        <v>2857</v>
      </c>
      <c r="AN880" s="84">
        <v>2916</v>
      </c>
      <c r="AO880" s="84">
        <v>2991</v>
      </c>
      <c r="AP880" s="84">
        <v>0</v>
      </c>
      <c r="AQ880" s="73"/>
      <c r="AR880" s="73"/>
      <c r="AS880" s="73"/>
      <c r="AT880" s="73"/>
      <c r="AU880" s="73"/>
      <c r="AV880" s="73"/>
      <c r="AW880" s="73"/>
      <c r="AX880" s="73"/>
      <c r="AY880" s="73"/>
      <c r="AZ880" s="73"/>
      <c r="BA880" s="73"/>
      <c r="BB880" s="73"/>
      <c r="BC880" s="73"/>
    </row>
    <row r="881" spans="1:55" x14ac:dyDescent="0.25">
      <c r="A881" s="72"/>
      <c r="B881" s="74" t="s">
        <v>0</v>
      </c>
      <c r="C881" s="83">
        <v>61781.456803448098</v>
      </c>
      <c r="D881" s="83">
        <v>52322.517661555175</v>
      </c>
      <c r="E881" s="83">
        <v>50244.180056834673</v>
      </c>
      <c r="F881" s="83">
        <v>52891.200242000326</v>
      </c>
      <c r="G881" s="83">
        <v>44780.130492544355</v>
      </c>
      <c r="H881" s="83">
        <v>39906.393491159928</v>
      </c>
      <c r="I881" s="83">
        <v>39740.241328929253</v>
      </c>
      <c r="J881" s="83">
        <v>40139.609517123703</v>
      </c>
      <c r="K881" s="83">
        <v>35116.091925511988</v>
      </c>
      <c r="L881" s="83">
        <v>27545.249159999999</v>
      </c>
      <c r="M881" s="83">
        <v>27587.992000000002</v>
      </c>
      <c r="N881" s="83">
        <v>0</v>
      </c>
      <c r="O881" s="73"/>
      <c r="P881" s="74" t="s">
        <v>0</v>
      </c>
      <c r="Q881" s="83">
        <v>50136.60970486539</v>
      </c>
      <c r="R881" s="83">
        <v>50595.615342824582</v>
      </c>
      <c r="S881" s="83">
        <v>49988.645063752308</v>
      </c>
      <c r="T881" s="83">
        <v>62461.460717021895</v>
      </c>
      <c r="U881" s="83">
        <v>57961.195715729678</v>
      </c>
      <c r="V881" s="83">
        <v>48409.406777388307</v>
      </c>
      <c r="W881" s="83">
        <v>40935.420222815308</v>
      </c>
      <c r="X881" s="83">
        <v>37598.13366784394</v>
      </c>
      <c r="Y881" s="83">
        <v>39934.23863403</v>
      </c>
      <c r="Z881" s="83">
        <v>36767.663972000002</v>
      </c>
      <c r="AA881" s="83">
        <v>30350.334000000003</v>
      </c>
      <c r="AB881" s="83">
        <v>30841</v>
      </c>
      <c r="AC881" s="73"/>
      <c r="AD881" s="74" t="s">
        <v>0</v>
      </c>
      <c r="AE881" s="83">
        <v>624</v>
      </c>
      <c r="AF881" s="83">
        <v>619</v>
      </c>
      <c r="AG881" s="83">
        <v>616</v>
      </c>
      <c r="AH881" s="83">
        <v>481</v>
      </c>
      <c r="AI881" s="83">
        <v>360</v>
      </c>
      <c r="AJ881" s="83">
        <v>343</v>
      </c>
      <c r="AK881" s="83">
        <v>347</v>
      </c>
      <c r="AL881" s="83">
        <v>347</v>
      </c>
      <c r="AM881" s="83">
        <v>304</v>
      </c>
      <c r="AN881" s="83">
        <v>245</v>
      </c>
      <c r="AO881" s="83">
        <v>252</v>
      </c>
      <c r="AP881" s="83">
        <v>0</v>
      </c>
      <c r="AQ881" s="73"/>
      <c r="AR881" s="73"/>
      <c r="AS881" s="73"/>
      <c r="AT881" s="73"/>
      <c r="AU881" s="73"/>
      <c r="AV881" s="73"/>
      <c r="AW881" s="73"/>
      <c r="AX881" s="73"/>
      <c r="AY881" s="73"/>
      <c r="AZ881" s="73"/>
      <c r="BA881" s="73"/>
      <c r="BB881" s="73"/>
      <c r="BC881" s="73"/>
    </row>
    <row r="882" spans="1:55" x14ac:dyDescent="0.25">
      <c r="A882" s="72"/>
      <c r="B882" s="74" t="s">
        <v>158</v>
      </c>
      <c r="C882" s="83">
        <v>81849.253331295287</v>
      </c>
      <c r="D882" s="83">
        <v>56765.318670726025</v>
      </c>
      <c r="E882" s="83">
        <v>55304.856159417031</v>
      </c>
      <c r="F882" s="83">
        <v>57851.757047398663</v>
      </c>
      <c r="G882" s="83">
        <v>50806.813721815532</v>
      </c>
      <c r="H882" s="83">
        <v>47734.970517608694</v>
      </c>
      <c r="I882" s="83">
        <v>44728.023677345176</v>
      </c>
      <c r="J882" s="83">
        <v>57704.405519165877</v>
      </c>
      <c r="K882" s="83">
        <v>45820.387635619991</v>
      </c>
      <c r="L882" s="83">
        <v>32166.087771999999</v>
      </c>
      <c r="M882" s="83">
        <v>33734.75</v>
      </c>
      <c r="N882" s="83">
        <v>0</v>
      </c>
      <c r="O882" s="73"/>
      <c r="P882" s="74" t="s">
        <v>158</v>
      </c>
      <c r="Q882" s="83">
        <v>106254.85755224385</v>
      </c>
      <c r="R882" s="83">
        <v>62062.345472220892</v>
      </c>
      <c r="S882" s="83">
        <v>45474.152948527459</v>
      </c>
      <c r="T882" s="83">
        <v>47134.111993220555</v>
      </c>
      <c r="U882" s="83">
        <v>45912.482111546044</v>
      </c>
      <c r="V882" s="83">
        <v>50257.129564956951</v>
      </c>
      <c r="W882" s="83">
        <v>45433.491368465147</v>
      </c>
      <c r="X882" s="83">
        <v>44582.98451189098</v>
      </c>
      <c r="Y882" s="83">
        <v>53950.665422446</v>
      </c>
      <c r="Z882" s="83">
        <v>45246.335654000002</v>
      </c>
      <c r="AA882" s="83">
        <v>29228.100000000002</v>
      </c>
      <c r="AB882" s="83">
        <v>35308</v>
      </c>
      <c r="AC882" s="73"/>
      <c r="AD882" s="74" t="s">
        <v>158</v>
      </c>
      <c r="AE882" s="83">
        <v>520</v>
      </c>
      <c r="AF882" s="83">
        <v>367</v>
      </c>
      <c r="AG882" s="83">
        <v>374</v>
      </c>
      <c r="AH882" s="83">
        <v>349</v>
      </c>
      <c r="AI882" s="83">
        <v>327</v>
      </c>
      <c r="AJ882" s="83">
        <v>310</v>
      </c>
      <c r="AK882" s="83">
        <v>291</v>
      </c>
      <c r="AL882" s="83">
        <v>390</v>
      </c>
      <c r="AM882" s="83">
        <v>288</v>
      </c>
      <c r="AN882" s="83">
        <v>200</v>
      </c>
      <c r="AO882" s="83">
        <v>224</v>
      </c>
      <c r="AP882" s="83">
        <v>0</v>
      </c>
      <c r="AQ882" s="73"/>
      <c r="AR882" s="73"/>
      <c r="AS882" s="73"/>
      <c r="AT882" s="73"/>
      <c r="AU882" s="73"/>
      <c r="AV882" s="73"/>
      <c r="AW882" s="73"/>
      <c r="AX882" s="73"/>
      <c r="AY882" s="73"/>
      <c r="AZ882" s="73"/>
      <c r="BA882" s="73"/>
      <c r="BB882" s="73"/>
      <c r="BC882" s="73"/>
    </row>
    <row r="883" spans="1:55" x14ac:dyDescent="0.25">
      <c r="A883" s="72"/>
      <c r="B883" s="74" t="s">
        <v>159</v>
      </c>
      <c r="C883" s="83">
        <v>7839.7778793228626</v>
      </c>
      <c r="D883" s="83">
        <v>7823.6049161314586</v>
      </c>
      <c r="E883" s="83">
        <v>10074.066973055889</v>
      </c>
      <c r="F883" s="83">
        <v>13860.379309201284</v>
      </c>
      <c r="G883" s="83">
        <v>10219.435078511431</v>
      </c>
      <c r="H883" s="83">
        <v>5683.2883097808208</v>
      </c>
      <c r="I883" s="83">
        <v>2902.4793094133474</v>
      </c>
      <c r="J883" s="83">
        <v>926.82518830246784</v>
      </c>
      <c r="K883" s="83">
        <v>326.57921358399994</v>
      </c>
      <c r="L883" s="83">
        <v>138.04728599999999</v>
      </c>
      <c r="M883" s="83">
        <v>245.91200000000001</v>
      </c>
      <c r="N883" s="83">
        <v>0</v>
      </c>
      <c r="O883" s="73"/>
      <c r="P883" s="74" t="s">
        <v>159</v>
      </c>
      <c r="Q883" s="83">
        <v>11107.228004473393</v>
      </c>
      <c r="R883" s="83">
        <v>12085.045699654667</v>
      </c>
      <c r="S883" s="83">
        <v>8180.8928602196684</v>
      </c>
      <c r="T883" s="83">
        <v>14513.052564684469</v>
      </c>
      <c r="U883" s="83">
        <v>15221.312411047489</v>
      </c>
      <c r="V883" s="83">
        <v>11000.287961233058</v>
      </c>
      <c r="W883" s="83">
        <v>6319.4812460616777</v>
      </c>
      <c r="X883" s="83">
        <v>3745.4509425588831</v>
      </c>
      <c r="Y883" s="83">
        <v>1363.6888783439997</v>
      </c>
      <c r="Z883" s="83">
        <v>566.10088599999995</v>
      </c>
      <c r="AA883" s="83">
        <v>196.93800000000002</v>
      </c>
      <c r="AB883" s="83">
        <v>389</v>
      </c>
      <c r="AC883" s="73"/>
      <c r="AD883" s="74" t="s">
        <v>159</v>
      </c>
      <c r="AE883" s="83">
        <v>0</v>
      </c>
      <c r="AF883" s="83">
        <v>0</v>
      </c>
      <c r="AG883" s="83">
        <v>0</v>
      </c>
      <c r="AH883" s="83">
        <v>0</v>
      </c>
      <c r="AI883" s="83">
        <v>0</v>
      </c>
      <c r="AJ883" s="83">
        <v>0</v>
      </c>
      <c r="AK883" s="83">
        <v>0</v>
      </c>
      <c r="AL883" s="83">
        <v>0</v>
      </c>
      <c r="AM883" s="83">
        <v>0</v>
      </c>
      <c r="AN883" s="83">
        <v>0</v>
      </c>
      <c r="AO883" s="83">
        <v>0</v>
      </c>
      <c r="AP883" s="83">
        <v>0</v>
      </c>
      <c r="AQ883" s="73"/>
      <c r="AR883" s="73"/>
      <c r="AS883" s="73"/>
      <c r="AT883" s="73"/>
      <c r="AU883" s="73"/>
      <c r="AV883" s="73"/>
      <c r="AW883" s="73"/>
      <c r="AX883" s="73"/>
      <c r="AY883" s="73"/>
      <c r="AZ883" s="73"/>
      <c r="BA883" s="73"/>
      <c r="BB883" s="73"/>
      <c r="BC883" s="73"/>
    </row>
    <row r="884" spans="1:55" x14ac:dyDescent="0.25">
      <c r="A884" s="72"/>
      <c r="B884" s="74" t="s">
        <v>1</v>
      </c>
      <c r="C884" s="83">
        <v>20768.102964214901</v>
      </c>
      <c r="D884" s="83">
        <v>22475.15389748431</v>
      </c>
      <c r="E884" s="83">
        <v>23374.727261955319</v>
      </c>
      <c r="F884" s="83">
        <v>23667.642697869109</v>
      </c>
      <c r="G884" s="83">
        <v>26402.180331990199</v>
      </c>
      <c r="H884" s="83">
        <v>21844.990454261784</v>
      </c>
      <c r="I884" s="83">
        <v>21637.620227378397</v>
      </c>
      <c r="J884" s="83">
        <v>24579.942584689903</v>
      </c>
      <c r="K884" s="83">
        <v>22930.053364582</v>
      </c>
      <c r="L884" s="83">
        <v>18952.07314</v>
      </c>
      <c r="M884" s="83">
        <v>16285.418000000001</v>
      </c>
      <c r="N884" s="83">
        <v>0</v>
      </c>
      <c r="O884" s="73"/>
      <c r="P884" s="74" t="s">
        <v>1</v>
      </c>
      <c r="Q884" s="83">
        <v>16862.668169192581</v>
      </c>
      <c r="R884" s="83">
        <v>16590.480471681025</v>
      </c>
      <c r="S884" s="83">
        <v>18976.28783351498</v>
      </c>
      <c r="T884" s="83">
        <v>15901.46112490037</v>
      </c>
      <c r="U884" s="83">
        <v>19911.389604657357</v>
      </c>
      <c r="V884" s="83">
        <v>25455.317522130321</v>
      </c>
      <c r="W884" s="83">
        <v>25419.704552640353</v>
      </c>
      <c r="X884" s="83">
        <v>21341.66474759435</v>
      </c>
      <c r="Y884" s="83">
        <v>24227.543753686001</v>
      </c>
      <c r="Z884" s="83">
        <v>23915.354631999999</v>
      </c>
      <c r="AA884" s="83">
        <v>18542.39</v>
      </c>
      <c r="AB884" s="83">
        <v>16891</v>
      </c>
      <c r="AC884" s="73"/>
      <c r="AD884" s="74" t="s">
        <v>1</v>
      </c>
      <c r="AE884" s="83">
        <v>116</v>
      </c>
      <c r="AF884" s="83">
        <v>135</v>
      </c>
      <c r="AG884" s="83">
        <v>140</v>
      </c>
      <c r="AH884" s="83">
        <v>141</v>
      </c>
      <c r="AI884" s="83">
        <v>156</v>
      </c>
      <c r="AJ884" s="83">
        <v>129</v>
      </c>
      <c r="AK884" s="83">
        <v>127</v>
      </c>
      <c r="AL884" s="83">
        <v>144</v>
      </c>
      <c r="AM884" s="83">
        <v>126</v>
      </c>
      <c r="AN884" s="83">
        <v>106</v>
      </c>
      <c r="AO884" s="83">
        <v>95</v>
      </c>
      <c r="AP884" s="83">
        <v>0</v>
      </c>
      <c r="AQ884" s="73"/>
      <c r="AR884" s="73"/>
      <c r="AS884" s="73"/>
      <c r="AT884" s="73"/>
      <c r="AU884" s="73"/>
      <c r="AV884" s="73"/>
      <c r="AW884" s="73"/>
      <c r="AX884" s="73"/>
      <c r="AY884" s="73"/>
      <c r="AZ884" s="73"/>
      <c r="BA884" s="73"/>
      <c r="BB884" s="73"/>
      <c r="BC884" s="73"/>
    </row>
    <row r="885" spans="1:55" x14ac:dyDescent="0.25">
      <c r="A885" s="72"/>
      <c r="B885" s="74" t="s">
        <v>2</v>
      </c>
      <c r="C885" s="83">
        <v>100993.79919182608</v>
      </c>
      <c r="D885" s="83">
        <v>102858.83148112446</v>
      </c>
      <c r="E885" s="83">
        <v>106731.95814898211</v>
      </c>
      <c r="F885" s="83">
        <v>112838.35352314057</v>
      </c>
      <c r="G885" s="83">
        <v>116562.83622002818</v>
      </c>
      <c r="H885" s="83">
        <v>115489.06973929648</v>
      </c>
      <c r="I885" s="83">
        <v>127653.06381699946</v>
      </c>
      <c r="J885" s="83">
        <v>129944.03318030534</v>
      </c>
      <c r="K885" s="83">
        <v>135591.05558583001</v>
      </c>
      <c r="L885" s="83">
        <v>139204.10085400002</v>
      </c>
      <c r="M885" s="83">
        <v>154378.55200000003</v>
      </c>
      <c r="N885" s="83">
        <v>0</v>
      </c>
      <c r="O885" s="73"/>
      <c r="P885" s="74" t="s">
        <v>2</v>
      </c>
      <c r="Q885" s="83">
        <v>118327.50978891147</v>
      </c>
      <c r="R885" s="83">
        <v>112055.81277766213</v>
      </c>
      <c r="S885" s="83">
        <v>103224.20939897794</v>
      </c>
      <c r="T885" s="83">
        <v>110257.66846697719</v>
      </c>
      <c r="U885" s="83">
        <v>114351.84694626747</v>
      </c>
      <c r="V885" s="83">
        <v>116671.65883618593</v>
      </c>
      <c r="W885" s="83">
        <v>115197.04270344853</v>
      </c>
      <c r="X885" s="83">
        <v>124255.16670973206</v>
      </c>
      <c r="Y885" s="83">
        <v>139929.263247358</v>
      </c>
      <c r="Z885" s="83">
        <v>141321.89604000002</v>
      </c>
      <c r="AA885" s="83">
        <v>140684.58799999999</v>
      </c>
      <c r="AB885" s="83">
        <v>158181</v>
      </c>
      <c r="AC885" s="73"/>
      <c r="AD885" s="74" t="s">
        <v>2</v>
      </c>
      <c r="AE885" s="83">
        <v>976</v>
      </c>
      <c r="AF885" s="83">
        <v>950</v>
      </c>
      <c r="AG885" s="83">
        <v>941</v>
      </c>
      <c r="AH885" s="83">
        <v>920</v>
      </c>
      <c r="AI885" s="83">
        <v>908</v>
      </c>
      <c r="AJ885" s="83">
        <v>918</v>
      </c>
      <c r="AK885" s="83">
        <v>930</v>
      </c>
      <c r="AL885" s="83">
        <v>954</v>
      </c>
      <c r="AM885" s="83">
        <v>998</v>
      </c>
      <c r="AN885" s="83">
        <v>1028</v>
      </c>
      <c r="AO885" s="83">
        <v>1076</v>
      </c>
      <c r="AP885" s="83">
        <v>0</v>
      </c>
      <c r="AQ885" s="73"/>
      <c r="AR885" s="73"/>
      <c r="AS885" s="73"/>
      <c r="AT885" s="73"/>
      <c r="AU885" s="73"/>
      <c r="AV885" s="73"/>
      <c r="AW885" s="73"/>
      <c r="AX885" s="73"/>
      <c r="AY885" s="73"/>
      <c r="AZ885" s="73"/>
      <c r="BA885" s="73"/>
      <c r="BB885" s="73"/>
      <c r="BC885" s="73"/>
    </row>
    <row r="886" spans="1:55" x14ac:dyDescent="0.25">
      <c r="A886" s="72"/>
      <c r="B886" s="74" t="s">
        <v>156</v>
      </c>
      <c r="C886" s="83">
        <v>0</v>
      </c>
      <c r="D886" s="83">
        <v>0</v>
      </c>
      <c r="E886" s="83">
        <v>0</v>
      </c>
      <c r="F886" s="83">
        <v>0</v>
      </c>
      <c r="G886" s="83">
        <v>0</v>
      </c>
      <c r="H886" s="83">
        <v>0</v>
      </c>
      <c r="I886" s="83">
        <v>0</v>
      </c>
      <c r="J886" s="83">
        <v>2799.5506595819093</v>
      </c>
      <c r="K886" s="83">
        <v>13058.755310744</v>
      </c>
      <c r="L886" s="83">
        <v>20075.713839999997</v>
      </c>
      <c r="M886" s="83">
        <v>26451.170000000002</v>
      </c>
      <c r="N886" s="83">
        <v>0</v>
      </c>
      <c r="O886" s="73"/>
      <c r="P886" s="74" t="s">
        <v>156</v>
      </c>
      <c r="Q886" s="83">
        <v>0</v>
      </c>
      <c r="R886" s="83">
        <v>0</v>
      </c>
      <c r="S886" s="83">
        <v>0</v>
      </c>
      <c r="T886" s="83">
        <v>0</v>
      </c>
      <c r="U886" s="83">
        <v>0</v>
      </c>
      <c r="V886" s="83">
        <v>0</v>
      </c>
      <c r="W886" s="83">
        <v>0</v>
      </c>
      <c r="X886" s="83">
        <v>0</v>
      </c>
      <c r="Y886" s="83">
        <v>0</v>
      </c>
      <c r="Z886" s="83">
        <v>12360.047699999999</v>
      </c>
      <c r="AA886" s="83">
        <v>24637.048000000003</v>
      </c>
      <c r="AB886" s="83">
        <v>33179</v>
      </c>
      <c r="AC886" s="73"/>
      <c r="AD886" s="74" t="s">
        <v>156</v>
      </c>
      <c r="AE886" s="83">
        <v>0</v>
      </c>
      <c r="AF886" s="83">
        <v>0</v>
      </c>
      <c r="AG886" s="83">
        <v>0</v>
      </c>
      <c r="AH886" s="83">
        <v>0</v>
      </c>
      <c r="AI886" s="83">
        <v>0</v>
      </c>
      <c r="AJ886" s="83">
        <v>0</v>
      </c>
      <c r="AK886" s="83">
        <v>0</v>
      </c>
      <c r="AL886" s="83">
        <v>18</v>
      </c>
      <c r="AM886" s="83">
        <v>75</v>
      </c>
      <c r="AN886" s="83">
        <v>122</v>
      </c>
      <c r="AO886" s="83">
        <v>163</v>
      </c>
      <c r="AP886" s="83">
        <v>0</v>
      </c>
      <c r="AQ886" s="73"/>
      <c r="AR886" s="73"/>
      <c r="AS886" s="73"/>
      <c r="AT886" s="73"/>
      <c r="AU886" s="73"/>
      <c r="AV886" s="73"/>
      <c r="AW886" s="73"/>
      <c r="AX886" s="73"/>
      <c r="AY886" s="73"/>
      <c r="AZ886" s="73"/>
      <c r="BA886" s="73"/>
      <c r="BB886" s="73"/>
      <c r="BC886" s="73"/>
    </row>
    <row r="887" spans="1:55" x14ac:dyDescent="0.25">
      <c r="A887" s="72"/>
      <c r="B887" s="74" t="s">
        <v>3</v>
      </c>
      <c r="C887" s="83">
        <v>197.97798111752974</v>
      </c>
      <c r="D887" s="83">
        <v>2970.0128140254856</v>
      </c>
      <c r="E887" s="83">
        <v>5185.0660825443456</v>
      </c>
      <c r="F887" s="83">
        <v>7813.354095158139</v>
      </c>
      <c r="G887" s="83">
        <v>11104.419756921894</v>
      </c>
      <c r="H887" s="83">
        <v>12253.8091475131</v>
      </c>
      <c r="I887" s="83">
        <v>12686.984603998622</v>
      </c>
      <c r="J887" s="83">
        <v>12761.238337244513</v>
      </c>
      <c r="K887" s="83">
        <v>12065.777972144</v>
      </c>
      <c r="L887" s="83">
        <v>11481.467686</v>
      </c>
      <c r="M887" s="83">
        <v>10755.524000000001</v>
      </c>
      <c r="N887" s="83">
        <v>0</v>
      </c>
      <c r="O887" s="73"/>
      <c r="P887" s="74" t="s">
        <v>3</v>
      </c>
      <c r="Q887" s="83">
        <v>0</v>
      </c>
      <c r="R887" s="83">
        <v>7255.5197724389864</v>
      </c>
      <c r="S887" s="83">
        <v>8903.4988397052639</v>
      </c>
      <c r="T887" s="83">
        <v>8912.7259290837465</v>
      </c>
      <c r="U887" s="83">
        <v>4601.0250949970214</v>
      </c>
      <c r="V887" s="83">
        <v>13192.205805516813</v>
      </c>
      <c r="W887" s="83">
        <v>12970.543740785901</v>
      </c>
      <c r="X887" s="83">
        <v>13511.899415905953</v>
      </c>
      <c r="Y887" s="83">
        <v>12733.279405313997</v>
      </c>
      <c r="Z887" s="83">
        <v>12268.016175999996</v>
      </c>
      <c r="AA887" s="83">
        <v>11329.666000000001</v>
      </c>
      <c r="AB887" s="83">
        <v>10331</v>
      </c>
      <c r="AC887" s="73"/>
      <c r="AD887" s="74" t="s">
        <v>3</v>
      </c>
      <c r="AE887" s="83">
        <v>1</v>
      </c>
      <c r="AF887" s="83">
        <v>21</v>
      </c>
      <c r="AG887" s="83">
        <v>41</v>
      </c>
      <c r="AH887" s="83">
        <v>57</v>
      </c>
      <c r="AI887" s="83">
        <v>82</v>
      </c>
      <c r="AJ887" s="83">
        <v>89</v>
      </c>
      <c r="AK887" s="83">
        <v>86</v>
      </c>
      <c r="AL887" s="83">
        <v>88</v>
      </c>
      <c r="AM887" s="83">
        <v>88</v>
      </c>
      <c r="AN887" s="83">
        <v>84</v>
      </c>
      <c r="AO887" s="83">
        <v>77</v>
      </c>
      <c r="AP887" s="83">
        <v>0</v>
      </c>
      <c r="AQ887" s="73"/>
      <c r="AR887" s="73"/>
      <c r="AS887" s="73"/>
      <c r="AT887" s="73"/>
      <c r="AU887" s="73"/>
      <c r="AV887" s="73"/>
      <c r="AW887" s="73"/>
      <c r="AX887" s="73"/>
      <c r="AY887" s="73"/>
      <c r="AZ887" s="73"/>
      <c r="BA887" s="73"/>
      <c r="BB887" s="73"/>
      <c r="BC887" s="73"/>
    </row>
    <row r="888" spans="1:55" x14ac:dyDescent="0.25">
      <c r="A888" s="72"/>
      <c r="B888" s="74" t="s">
        <v>4</v>
      </c>
      <c r="C888" s="83">
        <v>0</v>
      </c>
      <c r="D888" s="83">
        <v>176.73211509181357</v>
      </c>
      <c r="E888" s="83">
        <v>2293.4250415103656</v>
      </c>
      <c r="F888" s="83">
        <v>6525.1721406118368</v>
      </c>
      <c r="G888" s="83">
        <v>11875.262261316684</v>
      </c>
      <c r="H888" s="83">
        <v>13413.141821651514</v>
      </c>
      <c r="I888" s="83">
        <v>14480.953497624598</v>
      </c>
      <c r="J888" s="83">
        <v>14500.438145802409</v>
      </c>
      <c r="K888" s="83">
        <v>12529.167396823997</v>
      </c>
      <c r="L888" s="83">
        <v>15607.904389999996</v>
      </c>
      <c r="M888" s="83">
        <v>13535.58</v>
      </c>
      <c r="N888" s="83">
        <v>0</v>
      </c>
      <c r="O888" s="73"/>
      <c r="P888" s="74" t="s">
        <v>4</v>
      </c>
      <c r="Q888" s="83">
        <v>0</v>
      </c>
      <c r="R888" s="83">
        <v>0</v>
      </c>
      <c r="S888" s="83">
        <v>6945.1477853136184</v>
      </c>
      <c r="T888" s="83">
        <v>1412.7750284206115</v>
      </c>
      <c r="U888" s="83">
        <v>4169.4286805559277</v>
      </c>
      <c r="V888" s="83">
        <v>8858.9528364327762</v>
      </c>
      <c r="W888" s="83">
        <v>13902.40138788926</v>
      </c>
      <c r="X888" s="83">
        <v>13391.838525895828</v>
      </c>
      <c r="Y888" s="83">
        <v>15548.921814321999</v>
      </c>
      <c r="Z888" s="83">
        <v>14561.313337999998</v>
      </c>
      <c r="AA888" s="83">
        <v>15671.68</v>
      </c>
      <c r="AB888" s="83">
        <v>13792</v>
      </c>
      <c r="AC888" s="73"/>
      <c r="AD888" s="74" t="s">
        <v>4</v>
      </c>
      <c r="AE888" s="83">
        <v>0</v>
      </c>
      <c r="AF888" s="83">
        <v>2</v>
      </c>
      <c r="AG888" s="83">
        <v>15</v>
      </c>
      <c r="AH888" s="83">
        <v>48</v>
      </c>
      <c r="AI888" s="83">
        <v>84</v>
      </c>
      <c r="AJ888" s="83">
        <v>93</v>
      </c>
      <c r="AK888" s="83">
        <v>105</v>
      </c>
      <c r="AL888" s="83">
        <v>104</v>
      </c>
      <c r="AM888" s="83">
        <v>97</v>
      </c>
      <c r="AN888" s="83">
        <v>125</v>
      </c>
      <c r="AO888" s="83">
        <v>105</v>
      </c>
      <c r="AP888" s="83">
        <v>0</v>
      </c>
      <c r="AQ888" s="73"/>
      <c r="AR888" s="73"/>
      <c r="AS888" s="73"/>
      <c r="AT888" s="73"/>
      <c r="AU888" s="73"/>
      <c r="AV888" s="73"/>
      <c r="AW888" s="73"/>
      <c r="AX888" s="73"/>
      <c r="AY888" s="73"/>
      <c r="AZ888" s="73"/>
      <c r="BA888" s="73"/>
      <c r="BB888" s="73"/>
      <c r="BC888" s="73"/>
    </row>
    <row r="889" spans="1:55" x14ac:dyDescent="0.25">
      <c r="A889" s="72"/>
      <c r="B889" s="74" t="s">
        <v>6</v>
      </c>
      <c r="C889" s="83">
        <v>3779.3521047720601</v>
      </c>
      <c r="D889" s="83">
        <v>6727.4215039488545</v>
      </c>
      <c r="E889" s="83">
        <v>10838.481130738104</v>
      </c>
      <c r="F889" s="83">
        <v>15797.993658927684</v>
      </c>
      <c r="G889" s="83">
        <v>12364.224247218697</v>
      </c>
      <c r="H889" s="83">
        <v>10150.265709683232</v>
      </c>
      <c r="I889" s="83">
        <v>7206.7469321380058</v>
      </c>
      <c r="J889" s="83">
        <v>5968.2605043351414</v>
      </c>
      <c r="K889" s="83">
        <v>4087.2050564929991</v>
      </c>
      <c r="L889" s="83">
        <v>3533.5824680000001</v>
      </c>
      <c r="M889" s="83">
        <v>4041.3970000000008</v>
      </c>
      <c r="N889" s="83">
        <v>0</v>
      </c>
      <c r="O889" s="73"/>
      <c r="P889" s="74" t="s">
        <v>6</v>
      </c>
      <c r="Q889" s="83">
        <v>630.72631152487338</v>
      </c>
      <c r="R889" s="83">
        <v>3625.9703501379076</v>
      </c>
      <c r="S889" s="83">
        <v>6108.7407967630015</v>
      </c>
      <c r="T889" s="83">
        <v>15355.676243487587</v>
      </c>
      <c r="U889" s="83">
        <v>15972.836735319916</v>
      </c>
      <c r="V889" s="83">
        <v>10925.867408429789</v>
      </c>
      <c r="W889" s="83">
        <v>9318.5764710335916</v>
      </c>
      <c r="X889" s="83">
        <v>7025.8061943776038</v>
      </c>
      <c r="Y889" s="83">
        <v>5843.6716376610002</v>
      </c>
      <c r="Z889" s="83">
        <v>4314.7802879999999</v>
      </c>
      <c r="AA889" s="83">
        <v>6925.1320000000014</v>
      </c>
      <c r="AB889" s="83">
        <v>3698</v>
      </c>
      <c r="AC889" s="73"/>
      <c r="AD889" s="74" t="s">
        <v>6</v>
      </c>
      <c r="AE889" s="83">
        <v>0</v>
      </c>
      <c r="AF889" s="83">
        <v>0</v>
      </c>
      <c r="AG889" s="83">
        <v>4</v>
      </c>
      <c r="AH889" s="83">
        <v>105</v>
      </c>
      <c r="AI889" s="83">
        <v>144</v>
      </c>
      <c r="AJ889" s="83">
        <v>114</v>
      </c>
      <c r="AK889" s="83">
        <v>88</v>
      </c>
      <c r="AL889" s="83">
        <v>74</v>
      </c>
      <c r="AM889" s="83">
        <v>51</v>
      </c>
      <c r="AN889" s="83">
        <v>51</v>
      </c>
      <c r="AO889" s="83">
        <v>51</v>
      </c>
      <c r="AP889" s="83">
        <v>0</v>
      </c>
      <c r="AQ889" s="73"/>
      <c r="AR889" s="73"/>
      <c r="AS889" s="73"/>
      <c r="AT889" s="73"/>
      <c r="AU889" s="73"/>
      <c r="AV889" s="73"/>
      <c r="AW889" s="73"/>
      <c r="AX889" s="73"/>
      <c r="AY889" s="73"/>
      <c r="AZ889" s="73"/>
      <c r="BA889" s="73"/>
      <c r="BB889" s="73"/>
      <c r="BC889" s="73"/>
    </row>
    <row r="890" spans="1:55" x14ac:dyDescent="0.25">
      <c r="A890" s="72"/>
      <c r="B890" s="74" t="s">
        <v>7</v>
      </c>
      <c r="C890" s="83">
        <v>52114.011777961532</v>
      </c>
      <c r="D890" s="83">
        <v>51683.283031584477</v>
      </c>
      <c r="E890" s="83">
        <v>50672.850809697782</v>
      </c>
      <c r="F890" s="83">
        <v>51557.286147621533</v>
      </c>
      <c r="G890" s="83">
        <v>34895.229752737258</v>
      </c>
      <c r="H890" s="83">
        <v>32348.521225533026</v>
      </c>
      <c r="I890" s="83">
        <v>36401.332493259026</v>
      </c>
      <c r="J890" s="83">
        <v>43006.484040262687</v>
      </c>
      <c r="K890" s="83">
        <v>48780.563412801996</v>
      </c>
      <c r="L890" s="83">
        <v>48381.828273999992</v>
      </c>
      <c r="M890" s="83">
        <v>46753.498</v>
      </c>
      <c r="N890" s="83">
        <v>0</v>
      </c>
      <c r="O890" s="73"/>
      <c r="P890" s="74" t="s">
        <v>7</v>
      </c>
      <c r="Q890" s="83">
        <v>47344.144047054673</v>
      </c>
      <c r="R890" s="83">
        <v>45935.046304966934</v>
      </c>
      <c r="S890" s="83">
        <v>26931.039223314525</v>
      </c>
      <c r="T890" s="83">
        <v>42269.220582694848</v>
      </c>
      <c r="U890" s="83">
        <v>43045.97044521854</v>
      </c>
      <c r="V890" s="83">
        <v>37290.511060125042</v>
      </c>
      <c r="W890" s="83">
        <v>35002.4026389879</v>
      </c>
      <c r="X890" s="83">
        <v>36771.172210484474</v>
      </c>
      <c r="Y890" s="83">
        <v>34003.957306279997</v>
      </c>
      <c r="Z890" s="83">
        <v>35609.778983999997</v>
      </c>
      <c r="AA890" s="83">
        <v>40777.628000000004</v>
      </c>
      <c r="AB890" s="83">
        <v>40560</v>
      </c>
      <c r="AC890" s="73"/>
      <c r="AD890" s="74" t="s">
        <v>7</v>
      </c>
      <c r="AE890" s="83">
        <v>376</v>
      </c>
      <c r="AF890" s="83">
        <v>374</v>
      </c>
      <c r="AG890" s="83">
        <v>385</v>
      </c>
      <c r="AH890" s="83">
        <v>357</v>
      </c>
      <c r="AI890" s="83">
        <v>274</v>
      </c>
      <c r="AJ890" s="83">
        <v>263</v>
      </c>
      <c r="AK890" s="83">
        <v>289</v>
      </c>
      <c r="AL890" s="83">
        <v>357</v>
      </c>
      <c r="AM890" s="83">
        <v>397</v>
      </c>
      <c r="AN890" s="83">
        <v>438</v>
      </c>
      <c r="AO890" s="83">
        <v>429</v>
      </c>
      <c r="AP890" s="83">
        <v>0</v>
      </c>
      <c r="AQ890" s="73"/>
      <c r="AR890" s="73"/>
      <c r="AS890" s="73"/>
      <c r="AT890" s="73"/>
      <c r="AU890" s="73"/>
      <c r="AV890" s="73"/>
      <c r="AW890" s="73"/>
      <c r="AX890" s="73"/>
      <c r="AY890" s="73"/>
      <c r="AZ890" s="73"/>
      <c r="BA890" s="73"/>
      <c r="BB890" s="73"/>
      <c r="BC890" s="73"/>
    </row>
    <row r="891" spans="1:55" x14ac:dyDescent="0.25">
      <c r="A891" s="72"/>
      <c r="B891" s="79" t="s">
        <v>8</v>
      </c>
      <c r="C891" s="84">
        <v>21583.541981257767</v>
      </c>
      <c r="D891" s="84">
        <v>25766.666124787858</v>
      </c>
      <c r="E891" s="84">
        <v>27093.586012198302</v>
      </c>
      <c r="F891" s="84">
        <v>29997.643029117142</v>
      </c>
      <c r="G891" s="84">
        <v>46273.40225724678</v>
      </c>
      <c r="H891" s="84">
        <v>45803.815313420761</v>
      </c>
      <c r="I891" s="84">
        <v>51703.121088865817</v>
      </c>
      <c r="J891" s="84">
        <v>50559.099466974447</v>
      </c>
      <c r="K891" s="84">
        <v>53522.581858693986</v>
      </c>
      <c r="L891" s="84">
        <v>54393.841085999993</v>
      </c>
      <c r="M891" s="84">
        <v>58395.764000000003</v>
      </c>
      <c r="N891" s="83">
        <v>0</v>
      </c>
      <c r="O891" s="73"/>
      <c r="P891" s="79" t="s">
        <v>8</v>
      </c>
      <c r="Q891" s="84">
        <v>23142.399580366819</v>
      </c>
      <c r="R891" s="84">
        <v>21231.549737063462</v>
      </c>
      <c r="S891" s="84">
        <v>31026.354145790778</v>
      </c>
      <c r="T891" s="84">
        <v>31350.402125999073</v>
      </c>
      <c r="U891" s="84">
        <v>41832.458910946669</v>
      </c>
      <c r="V891" s="84">
        <v>32122.933924848116</v>
      </c>
      <c r="W891" s="84">
        <v>46304.806853097187</v>
      </c>
      <c r="X891" s="84">
        <v>47843.703636838887</v>
      </c>
      <c r="Y891" s="84">
        <v>53467.416450993995</v>
      </c>
      <c r="Z891" s="84">
        <v>51944.304359999995</v>
      </c>
      <c r="AA891" s="84">
        <v>56171.094000000005</v>
      </c>
      <c r="AB891" s="84">
        <v>58712</v>
      </c>
      <c r="AC891" s="73"/>
      <c r="AD891" s="79" t="s">
        <v>8</v>
      </c>
      <c r="AE891" s="84">
        <v>321</v>
      </c>
      <c r="AF891" s="84">
        <v>351</v>
      </c>
      <c r="AG891" s="84">
        <v>359</v>
      </c>
      <c r="AH891" s="84">
        <v>392</v>
      </c>
      <c r="AI891" s="84">
        <v>424</v>
      </c>
      <c r="AJ891" s="84">
        <v>469</v>
      </c>
      <c r="AK891" s="84">
        <v>497</v>
      </c>
      <c r="AL891" s="84">
        <v>486</v>
      </c>
      <c r="AM891" s="84">
        <v>507</v>
      </c>
      <c r="AN891" s="84">
        <v>515</v>
      </c>
      <c r="AO891" s="84">
        <v>518</v>
      </c>
      <c r="AP891" s="84">
        <v>0</v>
      </c>
      <c r="AQ891" s="73"/>
      <c r="AR891" s="73"/>
      <c r="AS891" s="73"/>
      <c r="AT891" s="73"/>
      <c r="AU891" s="73"/>
      <c r="AV891" s="73"/>
      <c r="AW891" s="73"/>
      <c r="AX891" s="73"/>
      <c r="AY891" s="73"/>
      <c r="AZ891" s="73"/>
      <c r="BA891" s="73"/>
      <c r="BB891" s="73"/>
      <c r="BC891" s="73"/>
    </row>
    <row r="892" spans="1:55" x14ac:dyDescent="0.25">
      <c r="A892" s="72"/>
      <c r="B892" s="79" t="s">
        <v>5</v>
      </c>
      <c r="C892" s="84">
        <v>23912.536429796201</v>
      </c>
      <c r="D892" s="84">
        <v>23486.118367298968</v>
      </c>
      <c r="E892" s="84">
        <v>26578.316951367549</v>
      </c>
      <c r="F892" s="84">
        <v>17769.877105562678</v>
      </c>
      <c r="G892" s="84">
        <v>14738.004526644705</v>
      </c>
      <c r="H892" s="84">
        <v>10694.23343782962</v>
      </c>
      <c r="I892" s="84">
        <v>12534.342891252241</v>
      </c>
      <c r="J892" s="84">
        <v>12752.261822103566</v>
      </c>
      <c r="K892" s="84">
        <v>12375.807563417997</v>
      </c>
      <c r="L892" s="84">
        <v>13953.477226000001</v>
      </c>
      <c r="M892" s="82">
        <v>10697.172</v>
      </c>
      <c r="N892" s="82">
        <v>0</v>
      </c>
      <c r="O892" s="73"/>
      <c r="P892" s="79" t="s">
        <v>5</v>
      </c>
      <c r="Q892" s="84">
        <v>12688.361255060894</v>
      </c>
      <c r="R892" s="84">
        <v>11900.414942547579</v>
      </c>
      <c r="S892" s="84">
        <v>2935.700896950063</v>
      </c>
      <c r="T892" s="84">
        <v>13.203504938511003</v>
      </c>
      <c r="U892" s="84">
        <v>-3396.5836818801622</v>
      </c>
      <c r="V892" s="84">
        <v>19988.895354502776</v>
      </c>
      <c r="W892" s="84">
        <v>19326.498924200459</v>
      </c>
      <c r="X892" s="84">
        <v>17523.279619515299</v>
      </c>
      <c r="Y892" s="84">
        <v>14809.705351141996</v>
      </c>
      <c r="Z892" s="84">
        <v>16391.242478</v>
      </c>
      <c r="AA892" s="84">
        <v>12899.96</v>
      </c>
      <c r="AB892" s="84">
        <v>12933</v>
      </c>
      <c r="AC892" s="73"/>
      <c r="AD892" s="79" t="s">
        <v>5</v>
      </c>
      <c r="AE892" s="84">
        <v>3054</v>
      </c>
      <c r="AF892" s="84">
        <v>2933</v>
      </c>
      <c r="AG892" s="84">
        <v>2999</v>
      </c>
      <c r="AH892" s="84">
        <v>2936</v>
      </c>
      <c r="AI892" s="84">
        <v>2814</v>
      </c>
      <c r="AJ892" s="84">
        <v>2757</v>
      </c>
      <c r="AK892" s="84">
        <v>2778</v>
      </c>
      <c r="AL892" s="84">
        <v>2950</v>
      </c>
      <c r="AM892" s="84">
        <v>2857</v>
      </c>
      <c r="AN892" s="84">
        <v>2916</v>
      </c>
      <c r="AO892" s="84">
        <v>2991</v>
      </c>
      <c r="AP892" s="84">
        <v>0</v>
      </c>
      <c r="AQ892" s="73"/>
      <c r="AR892" s="73"/>
      <c r="AS892" s="73"/>
      <c r="AT892" s="73"/>
      <c r="AU892" s="73"/>
      <c r="AV892" s="73"/>
      <c r="AW892" s="73"/>
      <c r="AX892" s="73"/>
      <c r="AY892" s="73"/>
      <c r="AZ892" s="73"/>
      <c r="BA892" s="73"/>
      <c r="BB892" s="73"/>
      <c r="BC892" s="73"/>
    </row>
    <row r="893" spans="1:55" x14ac:dyDescent="0.25">
      <c r="A893" s="72"/>
      <c r="B893" s="74" t="s">
        <v>157</v>
      </c>
      <c r="C893" s="83">
        <v>11115.2997995316</v>
      </c>
      <c r="D893" s="83">
        <v>12218.211867380969</v>
      </c>
      <c r="E893" s="83">
        <v>14287.807972345267</v>
      </c>
      <c r="F893" s="83">
        <v>14199.76940205254</v>
      </c>
      <c r="G893" s="83">
        <v>19355.874132358174</v>
      </c>
      <c r="H893" s="83">
        <v>17420.223461652473</v>
      </c>
      <c r="I893" s="83">
        <v>18973.307725194045</v>
      </c>
      <c r="J893" s="83">
        <v>19173.83634105638</v>
      </c>
      <c r="K893" s="83">
        <v>18876.499206785997</v>
      </c>
      <c r="L893" s="83">
        <v>19139.346589999997</v>
      </c>
      <c r="M893" s="83">
        <v>16297.922</v>
      </c>
      <c r="N893" s="83">
        <v>0</v>
      </c>
      <c r="O893" s="73"/>
      <c r="P893" s="74" t="s">
        <v>157</v>
      </c>
      <c r="Q893" s="83">
        <v>10971.38407368763</v>
      </c>
      <c r="R893" s="83">
        <v>11029.713076644821</v>
      </c>
      <c r="S893" s="83">
        <v>13721.845734749169</v>
      </c>
      <c r="T893" s="83">
        <v>13843.274768712761</v>
      </c>
      <c r="U893" s="83">
        <v>12779.44732606827</v>
      </c>
      <c r="V893" s="83">
        <v>17928.37629876229</v>
      </c>
      <c r="W893" s="83">
        <v>16752.856742771073</v>
      </c>
      <c r="X893" s="83">
        <v>20197.159067123994</v>
      </c>
      <c r="Y893" s="83">
        <v>19322.235701001999</v>
      </c>
      <c r="Z893" s="83">
        <v>20871.893535999996</v>
      </c>
      <c r="AA893" s="83">
        <v>21031.727999999999</v>
      </c>
      <c r="AB893" s="83">
        <v>21220</v>
      </c>
      <c r="AC893" s="73"/>
      <c r="AD893" s="74" t="s">
        <v>117</v>
      </c>
      <c r="AE893" s="83">
        <v>14200.839000000002</v>
      </c>
      <c r="AF893" s="83">
        <v>14080.674999999999</v>
      </c>
      <c r="AG893" s="83">
        <v>14070.704</v>
      </c>
      <c r="AH893" s="83">
        <v>14136.96</v>
      </c>
      <c r="AI893" s="83">
        <v>13979.111999999999</v>
      </c>
      <c r="AJ893" s="83">
        <v>13897.26</v>
      </c>
      <c r="AK893" s="83">
        <v>13812.113000000001</v>
      </c>
      <c r="AL893" s="83">
        <v>13787.148000000001</v>
      </c>
      <c r="AM893" s="83">
        <v>13783.565999999999</v>
      </c>
      <c r="AN893" s="83">
        <v>13891.652</v>
      </c>
      <c r="AO893" s="83">
        <v>13794.825000000001</v>
      </c>
      <c r="AP893" s="83">
        <v>0</v>
      </c>
      <c r="AQ893" s="73"/>
      <c r="AR893" s="73"/>
      <c r="AS893" s="73"/>
      <c r="AT893" s="73"/>
      <c r="AU893" s="73"/>
      <c r="AV893" s="73"/>
      <c r="AW893" s="73"/>
      <c r="AX893" s="73"/>
      <c r="AY893" s="73"/>
      <c r="AZ893" s="73"/>
      <c r="BA893" s="73"/>
      <c r="BB893" s="73"/>
      <c r="BC893" s="73"/>
    </row>
    <row r="894" spans="1:55" x14ac:dyDescent="0.25">
      <c r="A894" s="72"/>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row>
    <row r="895" spans="1:55" x14ac:dyDescent="0.25">
      <c r="A895" s="72"/>
      <c r="B895" s="75" t="s">
        <v>113</v>
      </c>
      <c r="C895" s="75"/>
      <c r="D895" s="75"/>
      <c r="E895" s="75"/>
      <c r="F895" s="75"/>
      <c r="G895" s="75"/>
      <c r="H895" s="75"/>
      <c r="I895" s="75"/>
      <c r="J895" s="75"/>
      <c r="K895" s="75"/>
      <c r="L895" s="75"/>
      <c r="M895" s="75"/>
      <c r="N895" s="75"/>
      <c r="O895" s="73"/>
      <c r="P895" s="75" t="s">
        <v>114</v>
      </c>
      <c r="Q895" s="75"/>
      <c r="R895" s="75"/>
      <c r="S895" s="75"/>
      <c r="T895" s="75"/>
      <c r="U895" s="75"/>
      <c r="V895" s="75"/>
      <c r="W895" s="75"/>
      <c r="X895" s="75"/>
      <c r="Y895" s="75"/>
      <c r="Z895" s="75"/>
      <c r="AA895" s="75"/>
      <c r="AB895" s="75"/>
      <c r="AC895" s="73"/>
      <c r="AD895" s="75" t="s">
        <v>145</v>
      </c>
      <c r="AE895" s="75"/>
      <c r="AF895" s="75"/>
      <c r="AG895" s="75"/>
      <c r="AH895" s="75"/>
      <c r="AI895" s="75"/>
      <c r="AJ895" s="75"/>
      <c r="AK895" s="75"/>
      <c r="AL895" s="75"/>
      <c r="AM895" s="75"/>
      <c r="AN895" s="75"/>
      <c r="AO895" s="75"/>
      <c r="AP895" s="75"/>
      <c r="AQ895" s="73"/>
      <c r="AR895" s="73"/>
      <c r="AS895" s="73"/>
      <c r="AT895" s="73"/>
      <c r="AU895" s="73"/>
      <c r="AV895" s="73"/>
      <c r="AW895" s="73"/>
      <c r="AX895" s="73"/>
      <c r="AY895" s="73"/>
      <c r="AZ895" s="73"/>
      <c r="BA895" s="73"/>
      <c r="BB895" s="73"/>
      <c r="BC895" s="73"/>
    </row>
    <row r="896" spans="1:55" x14ac:dyDescent="0.25">
      <c r="A896" s="72"/>
      <c r="B896" s="77" t="s">
        <v>59</v>
      </c>
      <c r="C896" s="77">
        <v>2013</v>
      </c>
      <c r="D896" s="77">
        <v>2014</v>
      </c>
      <c r="E896" s="77">
        <v>2015</v>
      </c>
      <c r="F896" s="77">
        <v>2016</v>
      </c>
      <c r="G896" s="77">
        <v>2017</v>
      </c>
      <c r="H896" s="77">
        <v>2018</v>
      </c>
      <c r="I896" s="77">
        <v>2019</v>
      </c>
      <c r="J896" s="77">
        <v>2020</v>
      </c>
      <c r="K896" s="77">
        <v>2021</v>
      </c>
      <c r="L896" s="77">
        <v>2022</v>
      </c>
      <c r="M896" s="77">
        <v>2023</v>
      </c>
      <c r="N896" s="77">
        <v>2024</v>
      </c>
      <c r="O896" s="73"/>
      <c r="P896" s="77" t="s">
        <v>59</v>
      </c>
      <c r="Q896" s="77">
        <v>2013</v>
      </c>
      <c r="R896" s="77">
        <v>2014</v>
      </c>
      <c r="S896" s="77">
        <v>2015</v>
      </c>
      <c r="T896" s="77">
        <v>2016</v>
      </c>
      <c r="U896" s="77">
        <v>2017</v>
      </c>
      <c r="V896" s="77">
        <v>2018</v>
      </c>
      <c r="W896" s="77">
        <v>2019</v>
      </c>
      <c r="X896" s="77">
        <v>2020</v>
      </c>
      <c r="Y896" s="77">
        <v>2021</v>
      </c>
      <c r="Z896" s="77">
        <v>2022</v>
      </c>
      <c r="AA896" s="77">
        <v>2023</v>
      </c>
      <c r="AB896" s="77">
        <v>2024</v>
      </c>
      <c r="AC896" s="73"/>
      <c r="AD896" s="77" t="s">
        <v>59</v>
      </c>
      <c r="AE896" s="77">
        <v>2013</v>
      </c>
      <c r="AF896" s="77">
        <v>2014</v>
      </c>
      <c r="AG896" s="77">
        <v>2015</v>
      </c>
      <c r="AH896" s="77">
        <v>2016</v>
      </c>
      <c r="AI896" s="77">
        <v>2017</v>
      </c>
      <c r="AJ896" s="77">
        <v>2018</v>
      </c>
      <c r="AK896" s="77">
        <v>2019</v>
      </c>
      <c r="AL896" s="77">
        <v>2020</v>
      </c>
      <c r="AM896" s="77">
        <v>2021</v>
      </c>
      <c r="AN896" s="77">
        <v>2022</v>
      </c>
      <c r="AO896" s="77">
        <v>2023</v>
      </c>
      <c r="AP896" s="77">
        <v>2024</v>
      </c>
      <c r="AQ896" s="73"/>
      <c r="AR896" s="73"/>
      <c r="AS896" s="73"/>
      <c r="AT896" s="73"/>
      <c r="AU896" s="73"/>
      <c r="AV896" s="73"/>
      <c r="AW896" s="73"/>
      <c r="AX896" s="73"/>
      <c r="AY896" s="73"/>
      <c r="AZ896" s="73"/>
      <c r="BA896" s="73"/>
      <c r="BB896" s="73"/>
      <c r="BC896" s="73"/>
    </row>
    <row r="897" spans="1:55" x14ac:dyDescent="0.25">
      <c r="A897" s="72"/>
      <c r="B897" s="79" t="s">
        <v>9</v>
      </c>
      <c r="C897" s="80">
        <v>1190385.7861869007</v>
      </c>
      <c r="D897" s="80">
        <v>1178665.5985085366</v>
      </c>
      <c r="E897" s="80">
        <v>1223105.2515997398</v>
      </c>
      <c r="F897" s="80">
        <v>1296479.7572408428</v>
      </c>
      <c r="G897" s="80">
        <v>1248075.7634993412</v>
      </c>
      <c r="H897" s="80">
        <v>1243755.8143668924</v>
      </c>
      <c r="I897" s="80">
        <v>1330657.2751714983</v>
      </c>
      <c r="J897" s="80">
        <v>1399640.6820638406</v>
      </c>
      <c r="K897" s="80">
        <v>1596345.675394288</v>
      </c>
      <c r="L897" s="80">
        <v>1513998.8298499999</v>
      </c>
      <c r="M897" s="80">
        <v>1560149.0879999995</v>
      </c>
      <c r="N897" s="80">
        <v>0</v>
      </c>
      <c r="O897" s="73"/>
      <c r="P897" s="79" t="s">
        <v>9</v>
      </c>
      <c r="Q897" s="80">
        <v>1234655.5774696548</v>
      </c>
      <c r="R897" s="80">
        <v>1252948.0070923618</v>
      </c>
      <c r="S897" s="80">
        <v>1178945.5915901456</v>
      </c>
      <c r="T897" s="80">
        <v>1331140.158023064</v>
      </c>
      <c r="U897" s="80">
        <v>1320258.6147016769</v>
      </c>
      <c r="V897" s="80">
        <v>1344702.6429599752</v>
      </c>
      <c r="W897" s="80">
        <v>1294957.4085267037</v>
      </c>
      <c r="X897" s="80">
        <v>1308288.9316032387</v>
      </c>
      <c r="Y897" s="80">
        <v>1688339.5092748078</v>
      </c>
      <c r="Z897" s="80">
        <v>1635740.4840919999</v>
      </c>
      <c r="AA897" s="80">
        <v>1523439.4280000003</v>
      </c>
      <c r="AB897" s="80">
        <v>1650068</v>
      </c>
      <c r="AC897" s="73"/>
      <c r="AD897" s="79" t="s">
        <v>9</v>
      </c>
      <c r="AE897" s="80">
        <v>10240</v>
      </c>
      <c r="AF897" s="80">
        <v>10005</v>
      </c>
      <c r="AG897" s="80">
        <v>10180</v>
      </c>
      <c r="AH897" s="80">
        <v>10172</v>
      </c>
      <c r="AI897" s="80">
        <v>10034</v>
      </c>
      <c r="AJ897" s="80">
        <v>9896</v>
      </c>
      <c r="AK897" s="80">
        <v>10183</v>
      </c>
      <c r="AL897" s="80">
        <v>10789</v>
      </c>
      <c r="AM897" s="80">
        <v>10326</v>
      </c>
      <c r="AN897" s="80">
        <v>10443</v>
      </c>
      <c r="AO897" s="80">
        <v>10776</v>
      </c>
      <c r="AP897" s="80">
        <v>0</v>
      </c>
      <c r="AQ897" s="73"/>
      <c r="AR897" s="73"/>
      <c r="AS897" s="73"/>
      <c r="AT897" s="73"/>
      <c r="AU897" s="73"/>
      <c r="AV897" s="73"/>
      <c r="AW897" s="73"/>
      <c r="AX897" s="73"/>
      <c r="AY897" s="73"/>
      <c r="AZ897" s="73"/>
      <c r="BA897" s="73"/>
      <c r="BB897" s="73"/>
      <c r="BC897" s="73"/>
    </row>
    <row r="898" spans="1:55" x14ac:dyDescent="0.25">
      <c r="A898" s="72"/>
      <c r="B898" s="74" t="s">
        <v>10</v>
      </c>
      <c r="C898" s="83">
        <v>829115.01560955099</v>
      </c>
      <c r="D898" s="83">
        <v>800868.73768287944</v>
      </c>
      <c r="E898" s="83">
        <v>837005.69139937509</v>
      </c>
      <c r="F898" s="83">
        <v>921766.44765945373</v>
      </c>
      <c r="G898" s="83">
        <v>827178.97048596013</v>
      </c>
      <c r="H898" s="83">
        <v>799354.64612331474</v>
      </c>
      <c r="I898" s="83">
        <v>903131.44864056446</v>
      </c>
      <c r="J898" s="83">
        <v>930314.80856350984</v>
      </c>
      <c r="K898" s="83">
        <v>1103183.4801785981</v>
      </c>
      <c r="L898" s="83">
        <v>1021652.6492639999</v>
      </c>
      <c r="M898" s="83">
        <v>1037763.2279999997</v>
      </c>
      <c r="N898" s="83">
        <v>0</v>
      </c>
      <c r="O898" s="73"/>
      <c r="P898" s="74" t="s">
        <v>10</v>
      </c>
      <c r="Q898" s="83">
        <v>849089.2043435449</v>
      </c>
      <c r="R898" s="83">
        <v>873607.20858528046</v>
      </c>
      <c r="S898" s="83">
        <v>819472.12042249367</v>
      </c>
      <c r="T898" s="83">
        <v>911867.90003891569</v>
      </c>
      <c r="U898" s="83">
        <v>940074.70960550453</v>
      </c>
      <c r="V898" s="83">
        <v>874778.13215772051</v>
      </c>
      <c r="W898" s="83">
        <v>839183.43222285667</v>
      </c>
      <c r="X898" s="83">
        <v>859593.33402558242</v>
      </c>
      <c r="Y898" s="83">
        <v>1158977.7735263777</v>
      </c>
      <c r="Z898" s="83">
        <v>1173978.7332259999</v>
      </c>
      <c r="AA898" s="83">
        <v>1077131.0300000003</v>
      </c>
      <c r="AB898" s="83">
        <v>1136053</v>
      </c>
      <c r="AC898" s="73"/>
      <c r="AD898" s="74" t="s">
        <v>10</v>
      </c>
      <c r="AE898" s="83">
        <v>10240</v>
      </c>
      <c r="AF898" s="83">
        <v>10005</v>
      </c>
      <c r="AG898" s="83">
        <v>10180</v>
      </c>
      <c r="AH898" s="83">
        <v>10172</v>
      </c>
      <c r="AI898" s="83">
        <v>10034</v>
      </c>
      <c r="AJ898" s="83">
        <v>9896</v>
      </c>
      <c r="AK898" s="83">
        <v>10183</v>
      </c>
      <c r="AL898" s="83">
        <v>10789</v>
      </c>
      <c r="AM898" s="83">
        <v>10326</v>
      </c>
      <c r="AN898" s="83">
        <v>10443</v>
      </c>
      <c r="AO898" s="83">
        <v>10776</v>
      </c>
      <c r="AP898" s="83">
        <v>0</v>
      </c>
      <c r="AQ898" s="73"/>
      <c r="AR898" s="73"/>
      <c r="AS898" s="73"/>
      <c r="AT898" s="73"/>
      <c r="AU898" s="73"/>
      <c r="AV898" s="73"/>
      <c r="AW898" s="73"/>
      <c r="AX898" s="73"/>
      <c r="AY898" s="73"/>
      <c r="AZ898" s="73"/>
      <c r="BA898" s="73"/>
      <c r="BB898" s="73"/>
      <c r="BC898" s="73"/>
    </row>
    <row r="899" spans="1:55" x14ac:dyDescent="0.25">
      <c r="A899" s="72"/>
      <c r="B899" s="79" t="s">
        <v>11</v>
      </c>
      <c r="C899" s="84">
        <v>361270.77057734976</v>
      </c>
      <c r="D899" s="84">
        <v>377796.86082565709</v>
      </c>
      <c r="E899" s="84">
        <v>386099.56020036456</v>
      </c>
      <c r="F899" s="84">
        <v>374713.30958138913</v>
      </c>
      <c r="G899" s="84">
        <v>420896.79301338102</v>
      </c>
      <c r="H899" s="84">
        <v>444401.1682435777</v>
      </c>
      <c r="I899" s="84">
        <v>427525.8265309339</v>
      </c>
      <c r="J899" s="84">
        <v>469325.87350033078</v>
      </c>
      <c r="K899" s="84">
        <v>493162.19521568995</v>
      </c>
      <c r="L899" s="84">
        <v>492346.18058599997</v>
      </c>
      <c r="M899" s="84">
        <v>522385.86</v>
      </c>
      <c r="N899" s="84">
        <v>0</v>
      </c>
      <c r="O899" s="73"/>
      <c r="P899" s="79" t="s">
        <v>11</v>
      </c>
      <c r="Q899" s="84">
        <v>385566.37312611</v>
      </c>
      <c r="R899" s="84">
        <v>379340.79850708123</v>
      </c>
      <c r="S899" s="84">
        <v>359473.47116765182</v>
      </c>
      <c r="T899" s="84">
        <v>419272.25798414822</v>
      </c>
      <c r="U899" s="84">
        <v>380183.90509617236</v>
      </c>
      <c r="V899" s="84">
        <v>469924.51080225455</v>
      </c>
      <c r="W899" s="84">
        <v>455773.97630384704</v>
      </c>
      <c r="X899" s="84">
        <v>448695.59757765621</v>
      </c>
      <c r="Y899" s="84">
        <v>529361.7357484299</v>
      </c>
      <c r="Z899" s="84">
        <v>461761.75086599996</v>
      </c>
      <c r="AA899" s="84">
        <v>446308.39799999999</v>
      </c>
      <c r="AB899" s="84">
        <v>514015</v>
      </c>
      <c r="AC899" s="73"/>
      <c r="AD899" s="79" t="s">
        <v>11</v>
      </c>
      <c r="AE899" s="84">
        <v>10240</v>
      </c>
      <c r="AF899" s="84">
        <v>10005</v>
      </c>
      <c r="AG899" s="84">
        <v>10180</v>
      </c>
      <c r="AH899" s="84">
        <v>10172</v>
      </c>
      <c r="AI899" s="84">
        <v>10034</v>
      </c>
      <c r="AJ899" s="84">
        <v>9896</v>
      </c>
      <c r="AK899" s="84">
        <v>10183</v>
      </c>
      <c r="AL899" s="84">
        <v>10789</v>
      </c>
      <c r="AM899" s="84">
        <v>10326</v>
      </c>
      <c r="AN899" s="84">
        <v>10443</v>
      </c>
      <c r="AO899" s="84">
        <v>10776</v>
      </c>
      <c r="AP899" s="84">
        <v>0</v>
      </c>
      <c r="AQ899" s="73"/>
      <c r="AR899" s="73"/>
      <c r="AS899" s="73"/>
      <c r="AT899" s="73"/>
      <c r="AU899" s="73"/>
      <c r="AV899" s="73"/>
      <c r="AW899" s="73"/>
      <c r="AX899" s="73"/>
      <c r="AY899" s="73"/>
      <c r="AZ899" s="73"/>
      <c r="BA899" s="73"/>
      <c r="BB899" s="73"/>
      <c r="BC899" s="73"/>
    </row>
    <row r="900" spans="1:55" x14ac:dyDescent="0.25">
      <c r="A900" s="72"/>
      <c r="B900" s="74" t="s">
        <v>0</v>
      </c>
      <c r="C900" s="83">
        <v>237106.41438053522</v>
      </c>
      <c r="D900" s="83">
        <v>227817.81648842976</v>
      </c>
      <c r="E900" s="83">
        <v>235644.40238243723</v>
      </c>
      <c r="F900" s="83">
        <v>254410.11447753594</v>
      </c>
      <c r="G900" s="83">
        <v>214480.50708677305</v>
      </c>
      <c r="H900" s="83">
        <v>197016.78533527663</v>
      </c>
      <c r="I900" s="83">
        <v>180317.2560043594</v>
      </c>
      <c r="J900" s="83">
        <v>177072.98179904651</v>
      </c>
      <c r="K900" s="83">
        <v>153429.34181970201</v>
      </c>
      <c r="L900" s="83">
        <v>139090.66664999997</v>
      </c>
      <c r="M900" s="83">
        <v>125359.894</v>
      </c>
      <c r="N900" s="83">
        <v>0</v>
      </c>
      <c r="O900" s="73"/>
      <c r="P900" s="74" t="s">
        <v>0</v>
      </c>
      <c r="Q900" s="83">
        <v>228925.18079863396</v>
      </c>
      <c r="R900" s="83">
        <v>228300.06560834686</v>
      </c>
      <c r="S900" s="83">
        <v>220800.43001338324</v>
      </c>
      <c r="T900" s="83">
        <v>249300.53811412715</v>
      </c>
      <c r="U900" s="83">
        <v>244787.25678221471</v>
      </c>
      <c r="V900" s="83">
        <v>227705.14682272795</v>
      </c>
      <c r="W900" s="83">
        <v>185418.29049994785</v>
      </c>
      <c r="X900" s="83">
        <v>155040.1253855995</v>
      </c>
      <c r="Y900" s="83">
        <v>170295.61356989996</v>
      </c>
      <c r="Z900" s="83">
        <v>156048.010014</v>
      </c>
      <c r="AA900" s="83">
        <v>153354.266</v>
      </c>
      <c r="AB900" s="83">
        <v>134294</v>
      </c>
      <c r="AC900" s="73"/>
      <c r="AD900" s="74" t="s">
        <v>0</v>
      </c>
      <c r="AE900" s="83">
        <v>2204</v>
      </c>
      <c r="AF900" s="83">
        <v>2226</v>
      </c>
      <c r="AG900" s="83">
        <v>2380</v>
      </c>
      <c r="AH900" s="83">
        <v>2209</v>
      </c>
      <c r="AI900" s="83">
        <v>1906</v>
      </c>
      <c r="AJ900" s="83">
        <v>1717</v>
      </c>
      <c r="AK900" s="83">
        <v>1633</v>
      </c>
      <c r="AL900" s="83">
        <v>1561</v>
      </c>
      <c r="AM900" s="83">
        <v>1406</v>
      </c>
      <c r="AN900" s="83">
        <v>1271</v>
      </c>
      <c r="AO900" s="83">
        <v>1227</v>
      </c>
      <c r="AP900" s="83">
        <v>0</v>
      </c>
      <c r="AQ900" s="73"/>
      <c r="AR900" s="73"/>
      <c r="AS900" s="73"/>
      <c r="AT900" s="73"/>
      <c r="AU900" s="73"/>
      <c r="AV900" s="73"/>
      <c r="AW900" s="73"/>
      <c r="AX900" s="73"/>
      <c r="AY900" s="73"/>
      <c r="AZ900" s="73"/>
      <c r="BA900" s="73"/>
      <c r="BB900" s="73"/>
      <c r="BC900" s="73"/>
    </row>
    <row r="901" spans="1:55" x14ac:dyDescent="0.25">
      <c r="A901" s="72"/>
      <c r="B901" s="74" t="s">
        <v>158</v>
      </c>
      <c r="C901" s="83">
        <v>240043.92206117485</v>
      </c>
      <c r="D901" s="83">
        <v>217111.45406928542</v>
      </c>
      <c r="E901" s="83">
        <v>199311.20898878702</v>
      </c>
      <c r="F901" s="83">
        <v>186998.83980686116</v>
      </c>
      <c r="G901" s="83">
        <v>165409.56142211126</v>
      </c>
      <c r="H901" s="83">
        <v>163463.58141124071</v>
      </c>
      <c r="I901" s="83">
        <v>175922.14655333743</v>
      </c>
      <c r="J901" s="83">
        <v>235345.15190087713</v>
      </c>
      <c r="K901" s="83">
        <v>183583.85697667595</v>
      </c>
      <c r="L901" s="83">
        <v>132608.86501199999</v>
      </c>
      <c r="M901" s="83">
        <v>150113.64600000001</v>
      </c>
      <c r="N901" s="83">
        <v>0</v>
      </c>
      <c r="O901" s="73"/>
      <c r="P901" s="74" t="s">
        <v>158</v>
      </c>
      <c r="Q901" s="83">
        <v>264666.02559143648</v>
      </c>
      <c r="R901" s="83">
        <v>240479.09280635518</v>
      </c>
      <c r="S901" s="83">
        <v>247136.84375029444</v>
      </c>
      <c r="T901" s="83">
        <v>224373.16101326095</v>
      </c>
      <c r="U901" s="83">
        <v>177018.13856271433</v>
      </c>
      <c r="V901" s="83">
        <v>154131.94178239338</v>
      </c>
      <c r="W901" s="83">
        <v>152627.9921429856</v>
      </c>
      <c r="X901" s="83">
        <v>161156.49838976024</v>
      </c>
      <c r="Y901" s="83">
        <v>242010.64357989994</v>
      </c>
      <c r="Z901" s="83">
        <v>200654.40553599998</v>
      </c>
      <c r="AA901" s="83">
        <v>130159.34600000001</v>
      </c>
      <c r="AB901" s="83">
        <v>182736</v>
      </c>
      <c r="AC901" s="73"/>
      <c r="AD901" s="74" t="s">
        <v>158</v>
      </c>
      <c r="AE901" s="83">
        <v>1639</v>
      </c>
      <c r="AF901" s="83">
        <v>1387</v>
      </c>
      <c r="AG901" s="83">
        <v>1286</v>
      </c>
      <c r="AH901" s="83">
        <v>1191</v>
      </c>
      <c r="AI901" s="83">
        <v>1148</v>
      </c>
      <c r="AJ901" s="83">
        <v>1114</v>
      </c>
      <c r="AK901" s="83">
        <v>1182</v>
      </c>
      <c r="AL901" s="83">
        <v>1618</v>
      </c>
      <c r="AM901" s="83">
        <v>1199</v>
      </c>
      <c r="AN901" s="83">
        <v>862</v>
      </c>
      <c r="AO901" s="83">
        <v>1050</v>
      </c>
      <c r="AP901" s="83">
        <v>0</v>
      </c>
      <c r="AQ901" s="73"/>
      <c r="AR901" s="73"/>
      <c r="AS901" s="73"/>
      <c r="AT901" s="73"/>
      <c r="AU901" s="73"/>
      <c r="AV901" s="73"/>
      <c r="AW901" s="73"/>
      <c r="AX901" s="73"/>
      <c r="AY901" s="73"/>
      <c r="AZ901" s="73"/>
      <c r="BA901" s="73"/>
      <c r="BB901" s="73"/>
      <c r="BC901" s="73"/>
    </row>
    <row r="902" spans="1:55" x14ac:dyDescent="0.25">
      <c r="A902" s="72"/>
      <c r="B902" s="74" t="s">
        <v>159</v>
      </c>
      <c r="C902" s="83">
        <v>8468.6896012610086</v>
      </c>
      <c r="D902" s="83">
        <v>5217.2381755124179</v>
      </c>
      <c r="E902" s="83">
        <v>3526.6750140786289</v>
      </c>
      <c r="F902" s="83">
        <v>3788.2055987217091</v>
      </c>
      <c r="G902" s="83">
        <v>2642.7034819830556</v>
      </c>
      <c r="H902" s="83">
        <v>2821.0040796988792</v>
      </c>
      <c r="I902" s="83">
        <v>3108.8600521153794</v>
      </c>
      <c r="J902" s="83">
        <v>2756.9122126624252</v>
      </c>
      <c r="K902" s="83">
        <v>2390.8687697179994</v>
      </c>
      <c r="L902" s="83">
        <v>1901.6281179999999</v>
      </c>
      <c r="M902" s="83">
        <v>1819.3320000000001</v>
      </c>
      <c r="N902" s="83">
        <v>0</v>
      </c>
      <c r="O902" s="73"/>
      <c r="P902" s="74" t="s">
        <v>159</v>
      </c>
      <c r="Q902" s="83">
        <v>16560.695433139106</v>
      </c>
      <c r="R902" s="83">
        <v>8765.0860194679808</v>
      </c>
      <c r="S902" s="83">
        <v>6314.1303184712615</v>
      </c>
      <c r="T902" s="83">
        <v>3501.3294459668018</v>
      </c>
      <c r="U902" s="83">
        <v>3995.5650594546582</v>
      </c>
      <c r="V902" s="83">
        <v>3230.3171201168529</v>
      </c>
      <c r="W902" s="83">
        <v>5649.4584470401223</v>
      </c>
      <c r="X902" s="83">
        <v>2593.0908113401974</v>
      </c>
      <c r="Y902" s="83">
        <v>2721.8612159179997</v>
      </c>
      <c r="Z902" s="83">
        <v>2674.264866</v>
      </c>
      <c r="AA902" s="83">
        <v>2626.8820000000001</v>
      </c>
      <c r="AB902" s="83">
        <v>3352</v>
      </c>
      <c r="AC902" s="73"/>
      <c r="AD902" s="74" t="s">
        <v>159</v>
      </c>
      <c r="AE902" s="83">
        <v>0</v>
      </c>
      <c r="AF902" s="83">
        <v>0</v>
      </c>
      <c r="AG902" s="83">
        <v>0</v>
      </c>
      <c r="AH902" s="83">
        <v>0</v>
      </c>
      <c r="AI902" s="83">
        <v>0</v>
      </c>
      <c r="AJ902" s="83">
        <v>0</v>
      </c>
      <c r="AK902" s="83">
        <v>0</v>
      </c>
      <c r="AL902" s="83">
        <v>0</v>
      </c>
      <c r="AM902" s="83">
        <v>0</v>
      </c>
      <c r="AN902" s="83">
        <v>0</v>
      </c>
      <c r="AO902" s="83">
        <v>0</v>
      </c>
      <c r="AP902" s="83">
        <v>0</v>
      </c>
      <c r="AQ902" s="73"/>
      <c r="AR902" s="73"/>
      <c r="AS902" s="73"/>
      <c r="AT902" s="73"/>
      <c r="AU902" s="73"/>
      <c r="AV902" s="73"/>
      <c r="AW902" s="73"/>
      <c r="AX902" s="73"/>
      <c r="AY902" s="73"/>
      <c r="AZ902" s="73"/>
      <c r="BA902" s="73"/>
      <c r="BB902" s="73"/>
      <c r="BC902" s="73"/>
    </row>
    <row r="903" spans="1:55" x14ac:dyDescent="0.25">
      <c r="A903" s="72"/>
      <c r="B903" s="74" t="s">
        <v>1</v>
      </c>
      <c r="C903" s="83">
        <v>55422.696887169099</v>
      </c>
      <c r="D903" s="83">
        <v>50208.520175935315</v>
      </c>
      <c r="E903" s="83">
        <v>47355.825248148016</v>
      </c>
      <c r="F903" s="83">
        <v>44816.656812785826</v>
      </c>
      <c r="G903" s="83">
        <v>41955.317824773643</v>
      </c>
      <c r="H903" s="83">
        <v>47263.097699990467</v>
      </c>
      <c r="I903" s="83">
        <v>49521.888164474323</v>
      </c>
      <c r="J903" s="83">
        <v>53220.636206264346</v>
      </c>
      <c r="K903" s="83">
        <v>48532.319078151995</v>
      </c>
      <c r="L903" s="83">
        <v>44544.327750000004</v>
      </c>
      <c r="M903" s="83">
        <v>56787.957999999999</v>
      </c>
      <c r="N903" s="83">
        <v>0</v>
      </c>
      <c r="O903" s="73"/>
      <c r="P903" s="74" t="s">
        <v>1</v>
      </c>
      <c r="Q903" s="83">
        <v>52101.747655237436</v>
      </c>
      <c r="R903" s="83">
        <v>44340.38453185148</v>
      </c>
      <c r="S903" s="83">
        <v>47893.550230018896</v>
      </c>
      <c r="T903" s="83">
        <v>32086.797605978725</v>
      </c>
      <c r="U903" s="83">
        <v>45530.712466566896</v>
      </c>
      <c r="V903" s="83">
        <v>37120.855456156336</v>
      </c>
      <c r="W903" s="83">
        <v>45430.061217616909</v>
      </c>
      <c r="X903" s="83">
        <v>40398.806391818471</v>
      </c>
      <c r="Y903" s="83">
        <v>47277.85770705399</v>
      </c>
      <c r="Z903" s="83">
        <v>48114.294773999995</v>
      </c>
      <c r="AA903" s="83">
        <v>47281.792000000001</v>
      </c>
      <c r="AB903" s="83">
        <v>39435</v>
      </c>
      <c r="AC903" s="73"/>
      <c r="AD903" s="74" t="s">
        <v>1</v>
      </c>
      <c r="AE903" s="83">
        <v>293</v>
      </c>
      <c r="AF903" s="83">
        <v>280</v>
      </c>
      <c r="AG903" s="83">
        <v>266</v>
      </c>
      <c r="AH903" s="83">
        <v>247</v>
      </c>
      <c r="AI903" s="83">
        <v>246</v>
      </c>
      <c r="AJ903" s="83">
        <v>289</v>
      </c>
      <c r="AK903" s="83">
        <v>302</v>
      </c>
      <c r="AL903" s="83">
        <v>311</v>
      </c>
      <c r="AM903" s="83">
        <v>301</v>
      </c>
      <c r="AN903" s="83">
        <v>277</v>
      </c>
      <c r="AO903" s="83">
        <v>355</v>
      </c>
      <c r="AP903" s="83">
        <v>0</v>
      </c>
      <c r="AQ903" s="73"/>
      <c r="AR903" s="73"/>
      <c r="AS903" s="73"/>
      <c r="AT903" s="73"/>
      <c r="AU903" s="73"/>
      <c r="AV903" s="73"/>
      <c r="AW903" s="73"/>
      <c r="AX903" s="73"/>
      <c r="AY903" s="73"/>
      <c r="AZ903" s="73"/>
      <c r="BA903" s="73"/>
      <c r="BB903" s="73"/>
      <c r="BC903" s="73"/>
    </row>
    <row r="904" spans="1:55" x14ac:dyDescent="0.25">
      <c r="A904" s="72"/>
      <c r="B904" s="74" t="s">
        <v>2</v>
      </c>
      <c r="C904" s="83">
        <v>420457.92742026882</v>
      </c>
      <c r="D904" s="83">
        <v>409259.49688185198</v>
      </c>
      <c r="E904" s="83">
        <v>398763.60425620025</v>
      </c>
      <c r="F904" s="83">
        <v>394685.17121510656</v>
      </c>
      <c r="G904" s="83">
        <v>402424.78451851173</v>
      </c>
      <c r="H904" s="83">
        <v>412834.06282247882</v>
      </c>
      <c r="I904" s="83">
        <v>450703.52731998853</v>
      </c>
      <c r="J904" s="83">
        <v>460321.30674957129</v>
      </c>
      <c r="K904" s="83">
        <v>461025.03530597792</v>
      </c>
      <c r="L904" s="83">
        <v>462747.34427999996</v>
      </c>
      <c r="M904" s="83">
        <v>505090.74400000006</v>
      </c>
      <c r="N904" s="83">
        <v>0</v>
      </c>
      <c r="O904" s="73"/>
      <c r="P904" s="74" t="s">
        <v>2</v>
      </c>
      <c r="Q904" s="83">
        <v>459679.34275658039</v>
      </c>
      <c r="R904" s="83">
        <v>445815.39945880411</v>
      </c>
      <c r="S904" s="83">
        <v>407328.4994518212</v>
      </c>
      <c r="T904" s="83">
        <v>397153.02631997713</v>
      </c>
      <c r="U904" s="83">
        <v>402725.15866065829</v>
      </c>
      <c r="V904" s="83">
        <v>418245.83239664149</v>
      </c>
      <c r="W904" s="83">
        <v>416188.20610144973</v>
      </c>
      <c r="X904" s="83">
        <v>463634.76290097227</v>
      </c>
      <c r="Y904" s="83">
        <v>473827.82312499394</v>
      </c>
      <c r="Z904" s="83">
        <v>479719.66952</v>
      </c>
      <c r="AA904" s="83">
        <v>458518.554</v>
      </c>
      <c r="AB904" s="83">
        <v>546795</v>
      </c>
      <c r="AC904" s="73"/>
      <c r="AD904" s="74" t="s">
        <v>2</v>
      </c>
      <c r="AE904" s="83">
        <v>3688</v>
      </c>
      <c r="AF904" s="83">
        <v>3531</v>
      </c>
      <c r="AG904" s="83">
        <v>3377</v>
      </c>
      <c r="AH904" s="83">
        <v>3244</v>
      </c>
      <c r="AI904" s="83">
        <v>3214</v>
      </c>
      <c r="AJ904" s="83">
        <v>3218</v>
      </c>
      <c r="AK904" s="83">
        <v>3371</v>
      </c>
      <c r="AL904" s="83">
        <v>3389</v>
      </c>
      <c r="AM904" s="83">
        <v>3386</v>
      </c>
      <c r="AN904" s="83">
        <v>3453</v>
      </c>
      <c r="AO904" s="83">
        <v>3591</v>
      </c>
      <c r="AP904" s="83">
        <v>0</v>
      </c>
      <c r="AQ904" s="73"/>
      <c r="AR904" s="73"/>
      <c r="AS904" s="73"/>
      <c r="AT904" s="73"/>
      <c r="AU904" s="73"/>
      <c r="AV904" s="73"/>
      <c r="AW904" s="73"/>
      <c r="AX904" s="73"/>
      <c r="AY904" s="73"/>
      <c r="AZ904" s="73"/>
      <c r="BA904" s="73"/>
      <c r="BB904" s="73"/>
      <c r="BC904" s="73"/>
    </row>
    <row r="905" spans="1:55" x14ac:dyDescent="0.25">
      <c r="A905" s="72"/>
      <c r="B905" s="74" t="s">
        <v>156</v>
      </c>
      <c r="C905" s="83">
        <v>0</v>
      </c>
      <c r="D905" s="83">
        <v>0</v>
      </c>
      <c r="E905" s="83">
        <v>0</v>
      </c>
      <c r="F905" s="83">
        <v>0</v>
      </c>
      <c r="G905" s="83">
        <v>0</v>
      </c>
      <c r="H905" s="83">
        <v>0</v>
      </c>
      <c r="I905" s="83">
        <v>0</v>
      </c>
      <c r="J905" s="83">
        <v>9178.4867316152377</v>
      </c>
      <c r="K905" s="83">
        <v>29976.882544179996</v>
      </c>
      <c r="L905" s="83">
        <v>48318.690367999996</v>
      </c>
      <c r="M905" s="83">
        <v>69087.725999999995</v>
      </c>
      <c r="N905" s="83">
        <v>0</v>
      </c>
      <c r="O905" s="73"/>
      <c r="P905" s="74" t="s">
        <v>156</v>
      </c>
      <c r="Q905" s="83">
        <v>0</v>
      </c>
      <c r="R905" s="83">
        <v>0</v>
      </c>
      <c r="S905" s="83">
        <v>0</v>
      </c>
      <c r="T905" s="83">
        <v>0</v>
      </c>
      <c r="U905" s="83">
        <v>0</v>
      </c>
      <c r="V905" s="83">
        <v>0</v>
      </c>
      <c r="W905" s="83">
        <v>0</v>
      </c>
      <c r="X905" s="83">
        <v>0</v>
      </c>
      <c r="Y905" s="83">
        <v>33907.969496881997</v>
      </c>
      <c r="Z905" s="83">
        <v>40177.110895999998</v>
      </c>
      <c r="AA905" s="83">
        <v>39687.696000000004</v>
      </c>
      <c r="AB905" s="83">
        <v>83763</v>
      </c>
      <c r="AC905" s="73"/>
      <c r="AD905" s="74" t="s">
        <v>156</v>
      </c>
      <c r="AE905" s="83">
        <v>0</v>
      </c>
      <c r="AF905" s="83">
        <v>0</v>
      </c>
      <c r="AG905" s="83">
        <v>0</v>
      </c>
      <c r="AH905" s="83">
        <v>0</v>
      </c>
      <c r="AI905" s="83">
        <v>0</v>
      </c>
      <c r="AJ905" s="83">
        <v>0</v>
      </c>
      <c r="AK905" s="83">
        <v>0</v>
      </c>
      <c r="AL905" s="83">
        <v>57</v>
      </c>
      <c r="AM905" s="83">
        <v>174</v>
      </c>
      <c r="AN905" s="83">
        <v>288</v>
      </c>
      <c r="AO905" s="83">
        <v>421</v>
      </c>
      <c r="AP905" s="83">
        <v>0</v>
      </c>
      <c r="AQ905" s="73"/>
      <c r="AR905" s="73"/>
      <c r="AS905" s="73"/>
      <c r="AT905" s="73"/>
      <c r="AU905" s="73"/>
      <c r="AV905" s="73"/>
      <c r="AW905" s="73"/>
      <c r="AX905" s="73"/>
      <c r="AY905" s="73"/>
      <c r="AZ905" s="73"/>
      <c r="BA905" s="73"/>
      <c r="BB905" s="73"/>
      <c r="BC905" s="73"/>
    </row>
    <row r="906" spans="1:55" x14ac:dyDescent="0.25">
      <c r="A906" s="72"/>
      <c r="B906" s="74" t="s">
        <v>3</v>
      </c>
      <c r="C906" s="83">
        <v>1307.8810876481054</v>
      </c>
      <c r="D906" s="83">
        <v>11795.387687000693</v>
      </c>
      <c r="E906" s="83">
        <v>27395.736819689126</v>
      </c>
      <c r="F906" s="83">
        <v>40467.542317903579</v>
      </c>
      <c r="G906" s="83">
        <v>41620.194517163131</v>
      </c>
      <c r="H906" s="83">
        <v>49517.342757246974</v>
      </c>
      <c r="I906" s="83">
        <v>56031.971459336164</v>
      </c>
      <c r="J906" s="83">
        <v>66854.84064096566</v>
      </c>
      <c r="K906" s="83">
        <v>64246.737115573989</v>
      </c>
      <c r="L906" s="83">
        <v>58160.712765999997</v>
      </c>
      <c r="M906" s="83">
        <v>43846.318000000007</v>
      </c>
      <c r="N906" s="83">
        <v>0</v>
      </c>
      <c r="O906" s="73"/>
      <c r="P906" s="74" t="s">
        <v>3</v>
      </c>
      <c r="Q906" s="83">
        <v>0</v>
      </c>
      <c r="R906" s="83">
        <v>27434.698877248327</v>
      </c>
      <c r="S906" s="83">
        <v>35960.023453764217</v>
      </c>
      <c r="T906" s="83">
        <v>48330.589604375746</v>
      </c>
      <c r="U906" s="83">
        <v>50183.684619088075</v>
      </c>
      <c r="V906" s="83">
        <v>42911.588439046885</v>
      </c>
      <c r="W906" s="83">
        <v>44780.619323684747</v>
      </c>
      <c r="X906" s="83">
        <v>58133.034117145966</v>
      </c>
      <c r="Y906" s="83">
        <v>62874.221771997989</v>
      </c>
      <c r="Z906" s="83">
        <v>58593.046902000016</v>
      </c>
      <c r="AA906" s="83">
        <v>57579.87799999999</v>
      </c>
      <c r="AB906" s="83">
        <v>36868</v>
      </c>
      <c r="AC906" s="73"/>
      <c r="AD906" s="74" t="s">
        <v>3</v>
      </c>
      <c r="AE906" s="83">
        <v>9</v>
      </c>
      <c r="AF906" s="83">
        <v>87</v>
      </c>
      <c r="AG906" s="83">
        <v>222</v>
      </c>
      <c r="AH906" s="83">
        <v>286</v>
      </c>
      <c r="AI906" s="83">
        <v>293</v>
      </c>
      <c r="AJ906" s="83">
        <v>342</v>
      </c>
      <c r="AK906" s="83">
        <v>393</v>
      </c>
      <c r="AL906" s="83">
        <v>459</v>
      </c>
      <c r="AM906" s="83">
        <v>458</v>
      </c>
      <c r="AN906" s="83">
        <v>419</v>
      </c>
      <c r="AO906" s="83">
        <v>328</v>
      </c>
      <c r="AP906" s="83">
        <v>0</v>
      </c>
      <c r="AQ906" s="73"/>
      <c r="AR906" s="73"/>
      <c r="AS906" s="73"/>
      <c r="AT906" s="73"/>
      <c r="AU906" s="73"/>
      <c r="AV906" s="73"/>
      <c r="AW906" s="73"/>
      <c r="AX906" s="73"/>
      <c r="AY906" s="73"/>
      <c r="AZ906" s="73"/>
      <c r="BA906" s="73"/>
      <c r="BB906" s="73"/>
      <c r="BC906" s="73"/>
    </row>
    <row r="907" spans="1:55" x14ac:dyDescent="0.25">
      <c r="A907" s="72"/>
      <c r="B907" s="74" t="s">
        <v>4</v>
      </c>
      <c r="C907" s="83">
        <v>0</v>
      </c>
      <c r="D907" s="83">
        <v>1670.6862025124869</v>
      </c>
      <c r="E907" s="83">
        <v>30100.184329234333</v>
      </c>
      <c r="F907" s="83">
        <v>51915.70129077055</v>
      </c>
      <c r="G907" s="83">
        <v>57300.784881241692</v>
      </c>
      <c r="H907" s="83">
        <v>54800.271749368942</v>
      </c>
      <c r="I907" s="83">
        <v>50787.956842557214</v>
      </c>
      <c r="J907" s="83">
        <v>46328.916706804601</v>
      </c>
      <c r="K907" s="83">
        <v>35749.390805907991</v>
      </c>
      <c r="L907" s="83">
        <v>46790.539015999995</v>
      </c>
      <c r="M907" s="83">
        <v>45983.46</v>
      </c>
      <c r="N907" s="83">
        <v>0</v>
      </c>
      <c r="O907" s="73"/>
      <c r="P907" s="74" t="s">
        <v>4</v>
      </c>
      <c r="Q907" s="83">
        <v>0</v>
      </c>
      <c r="R907" s="83">
        <v>0</v>
      </c>
      <c r="S907" s="83">
        <v>8519.8616412315241</v>
      </c>
      <c r="T907" s="83">
        <v>39165.076571651065</v>
      </c>
      <c r="U907" s="83">
        <v>57829.44337141954</v>
      </c>
      <c r="V907" s="83">
        <v>62996.997947966403</v>
      </c>
      <c r="W907" s="83">
        <v>55607.318784324889</v>
      </c>
      <c r="X907" s="83">
        <v>42093.123624671636</v>
      </c>
      <c r="Y907" s="83">
        <v>38136.949651163995</v>
      </c>
      <c r="Z907" s="83">
        <v>54783.369861999985</v>
      </c>
      <c r="AA907" s="83">
        <v>53833.888000000014</v>
      </c>
      <c r="AB907" s="83">
        <v>42869</v>
      </c>
      <c r="AC907" s="73"/>
      <c r="AD907" s="74" t="s">
        <v>4</v>
      </c>
      <c r="AE907" s="83">
        <v>0</v>
      </c>
      <c r="AF907" s="83">
        <v>13</v>
      </c>
      <c r="AG907" s="83">
        <v>214</v>
      </c>
      <c r="AH907" s="83">
        <v>390</v>
      </c>
      <c r="AI907" s="83">
        <v>435</v>
      </c>
      <c r="AJ907" s="83">
        <v>417</v>
      </c>
      <c r="AK907" s="83">
        <v>398</v>
      </c>
      <c r="AL907" s="83">
        <v>346</v>
      </c>
      <c r="AM907" s="83">
        <v>282</v>
      </c>
      <c r="AN907" s="83">
        <v>386</v>
      </c>
      <c r="AO907" s="83">
        <v>379</v>
      </c>
      <c r="AP907" s="83">
        <v>0</v>
      </c>
      <c r="AQ907" s="73"/>
      <c r="AR907" s="73"/>
      <c r="AS907" s="73"/>
      <c r="AT907" s="73"/>
      <c r="AU907" s="73"/>
      <c r="AV907" s="73"/>
      <c r="AW907" s="73"/>
      <c r="AX907" s="73"/>
      <c r="AY907" s="73"/>
      <c r="AZ907" s="73"/>
      <c r="BA907" s="73"/>
      <c r="BB907" s="73"/>
      <c r="BC907" s="73"/>
    </row>
    <row r="908" spans="1:55" x14ac:dyDescent="0.25">
      <c r="A908" s="72"/>
      <c r="B908" s="74" t="s">
        <v>6</v>
      </c>
      <c r="C908" s="83">
        <v>6991.8013938283102</v>
      </c>
      <c r="D908" s="83">
        <v>10250.956340451141</v>
      </c>
      <c r="E908" s="83">
        <v>18831.328473304879</v>
      </c>
      <c r="F908" s="83">
        <v>33683.941576086167</v>
      </c>
      <c r="G908" s="83">
        <v>30303.039191332784</v>
      </c>
      <c r="H908" s="83">
        <v>22146.509975228772</v>
      </c>
      <c r="I908" s="83">
        <v>16735.705988529906</v>
      </c>
      <c r="J908" s="83">
        <v>14019.072521369289</v>
      </c>
      <c r="K908" s="83">
        <v>10930.473881678003</v>
      </c>
      <c r="L908" s="83">
        <v>14723.973706000004</v>
      </c>
      <c r="M908" s="83">
        <v>15497.665999999997</v>
      </c>
      <c r="N908" s="83">
        <v>0</v>
      </c>
      <c r="O908" s="73"/>
      <c r="P908" s="74" t="s">
        <v>6</v>
      </c>
      <c r="Q908" s="83">
        <v>5731.6002118728593</v>
      </c>
      <c r="R908" s="83">
        <v>7691.3026623755777</v>
      </c>
      <c r="S908" s="83">
        <v>12291.72610211388</v>
      </c>
      <c r="T908" s="83">
        <v>50504.606708433028</v>
      </c>
      <c r="U908" s="83">
        <v>41186.595608441072</v>
      </c>
      <c r="V908" s="83">
        <v>24808.788969651934</v>
      </c>
      <c r="W908" s="83">
        <v>22266.252539497935</v>
      </c>
      <c r="X908" s="83">
        <v>7019.6348402182084</v>
      </c>
      <c r="Y908" s="83">
        <v>14440.097119551989</v>
      </c>
      <c r="Z908" s="83">
        <v>10926.068139999999</v>
      </c>
      <c r="AA908" s="83">
        <v>10735.726000000002</v>
      </c>
      <c r="AB908" s="83">
        <v>14612</v>
      </c>
      <c r="AC908" s="73"/>
      <c r="AD908" s="74" t="s">
        <v>6</v>
      </c>
      <c r="AE908" s="83">
        <v>0</v>
      </c>
      <c r="AF908" s="83">
        <v>0</v>
      </c>
      <c r="AG908" s="83">
        <v>9</v>
      </c>
      <c r="AH908" s="83">
        <v>255</v>
      </c>
      <c r="AI908" s="83">
        <v>363</v>
      </c>
      <c r="AJ908" s="83">
        <v>261</v>
      </c>
      <c r="AK908" s="83">
        <v>202</v>
      </c>
      <c r="AL908" s="83">
        <v>167</v>
      </c>
      <c r="AM908" s="83">
        <v>140</v>
      </c>
      <c r="AN908" s="83">
        <v>207</v>
      </c>
      <c r="AO908" s="83">
        <v>206</v>
      </c>
      <c r="AP908" s="83">
        <v>0</v>
      </c>
      <c r="AQ908" s="73"/>
      <c r="AR908" s="73"/>
      <c r="AS908" s="73"/>
      <c r="AT908" s="73"/>
      <c r="AU908" s="73"/>
      <c r="AV908" s="73"/>
      <c r="AW908" s="73"/>
      <c r="AX908" s="73"/>
      <c r="AY908" s="73"/>
      <c r="AZ908" s="73"/>
      <c r="BA908" s="73"/>
      <c r="BB908" s="73"/>
      <c r="BC908" s="73"/>
    </row>
    <row r="909" spans="1:55" x14ac:dyDescent="0.25">
      <c r="A909" s="72"/>
      <c r="B909" s="74" t="s">
        <v>7</v>
      </c>
      <c r="C909" s="83">
        <v>176243.45276824525</v>
      </c>
      <c r="D909" s="83">
        <v>170015.55422063571</v>
      </c>
      <c r="E909" s="83">
        <v>155436.7209195554</v>
      </c>
      <c r="F909" s="83">
        <v>136201.95551183471</v>
      </c>
      <c r="G909" s="83">
        <v>145596.76521234668</v>
      </c>
      <c r="H909" s="83">
        <v>136184.03008852029</v>
      </c>
      <c r="I909" s="83">
        <v>134316.36051641573</v>
      </c>
      <c r="J909" s="83">
        <v>154142.47387150509</v>
      </c>
      <c r="K909" s="83">
        <v>174073.34068919596</v>
      </c>
      <c r="L909" s="83">
        <v>161213.54683199999</v>
      </c>
      <c r="M909" s="83">
        <v>143903.326</v>
      </c>
      <c r="N909" s="83">
        <v>0</v>
      </c>
      <c r="O909" s="73"/>
      <c r="P909" s="74" t="s">
        <v>7</v>
      </c>
      <c r="Q909" s="83">
        <v>187383.53110144386</v>
      </c>
      <c r="R909" s="83">
        <v>177071.75669847053</v>
      </c>
      <c r="S909" s="83">
        <v>153229.83332985814</v>
      </c>
      <c r="T909" s="83">
        <v>139972.75649041019</v>
      </c>
      <c r="U909" s="83">
        <v>132990.35695091105</v>
      </c>
      <c r="V909" s="83">
        <v>136398.91943473971</v>
      </c>
      <c r="W909" s="83">
        <v>132242.03396012748</v>
      </c>
      <c r="X909" s="83">
        <v>136535.03942254343</v>
      </c>
      <c r="Y909" s="83">
        <v>132132.18452303996</v>
      </c>
      <c r="Z909" s="83">
        <v>130125.083998</v>
      </c>
      <c r="AA909" s="83">
        <v>127827.35</v>
      </c>
      <c r="AB909" s="83">
        <v>151823</v>
      </c>
      <c r="AC909" s="73"/>
      <c r="AD909" s="74" t="s">
        <v>7</v>
      </c>
      <c r="AE909" s="83">
        <v>1289</v>
      </c>
      <c r="AF909" s="83">
        <v>1280</v>
      </c>
      <c r="AG909" s="83">
        <v>1196</v>
      </c>
      <c r="AH909" s="83">
        <v>1094</v>
      </c>
      <c r="AI909" s="83">
        <v>1119</v>
      </c>
      <c r="AJ909" s="83">
        <v>1138</v>
      </c>
      <c r="AK909" s="83">
        <v>1128</v>
      </c>
      <c r="AL909" s="83">
        <v>1305</v>
      </c>
      <c r="AM909" s="83">
        <v>1468</v>
      </c>
      <c r="AN909" s="83">
        <v>1496</v>
      </c>
      <c r="AO909" s="83">
        <v>1346</v>
      </c>
      <c r="AP909" s="83">
        <v>0</v>
      </c>
      <c r="AQ909" s="73"/>
      <c r="AR909" s="73"/>
      <c r="AS909" s="73"/>
      <c r="AT909" s="73"/>
      <c r="AU909" s="73"/>
      <c r="AV909" s="73"/>
      <c r="AW909" s="73"/>
      <c r="AX909" s="73"/>
      <c r="AY909" s="73"/>
      <c r="AZ909" s="73"/>
      <c r="BA909" s="73"/>
      <c r="BB909" s="73"/>
      <c r="BC909" s="73"/>
    </row>
    <row r="910" spans="1:55" x14ac:dyDescent="0.25">
      <c r="A910" s="72"/>
      <c r="B910" s="79" t="s">
        <v>8</v>
      </c>
      <c r="C910" s="84">
        <v>69223.964707386869</v>
      </c>
      <c r="D910" s="84">
        <v>75814.498302224863</v>
      </c>
      <c r="E910" s="84">
        <v>85417.150863412826</v>
      </c>
      <c r="F910" s="84">
        <v>102508.65145042847</v>
      </c>
      <c r="G910" s="84">
        <v>118991.62619529042</v>
      </c>
      <c r="H910" s="84">
        <v>129590.19468698009</v>
      </c>
      <c r="I910" s="84">
        <v>161055.24391610577</v>
      </c>
      <c r="J910" s="84">
        <v>172862.99619794378</v>
      </c>
      <c r="K910" s="84">
        <v>180833.30974875396</v>
      </c>
      <c r="L910" s="84">
        <v>193630.04595999999</v>
      </c>
      <c r="M910" s="84">
        <v>204936.39200000002</v>
      </c>
      <c r="N910" s="83">
        <v>0</v>
      </c>
      <c r="O910" s="73"/>
      <c r="P910" s="79" t="s">
        <v>8</v>
      </c>
      <c r="Q910" s="84">
        <v>62806.762492004309</v>
      </c>
      <c r="R910" s="84">
        <v>71159.72982959717</v>
      </c>
      <c r="S910" s="84">
        <v>70866.079166353491</v>
      </c>
      <c r="T910" s="84">
        <v>124677.15619439282</v>
      </c>
      <c r="U910" s="84">
        <v>131728.96224456761</v>
      </c>
      <c r="V910" s="84">
        <v>151109.82778695505</v>
      </c>
      <c r="W910" s="84">
        <v>140947.12795195458</v>
      </c>
      <c r="X910" s="84">
        <v>167813.70643116281</v>
      </c>
      <c r="Y910" s="84">
        <v>193992.46610151196</v>
      </c>
      <c r="Z910" s="84">
        <v>189863.17428000001</v>
      </c>
      <c r="AA910" s="84">
        <v>182019.68600000002</v>
      </c>
      <c r="AB910" s="84">
        <v>164607</v>
      </c>
      <c r="AC910" s="73"/>
      <c r="AD910" s="79" t="s">
        <v>8</v>
      </c>
      <c r="AE910" s="84">
        <v>879</v>
      </c>
      <c r="AF910" s="84">
        <v>970</v>
      </c>
      <c r="AG910" s="84">
        <v>1065</v>
      </c>
      <c r="AH910" s="84">
        <v>1175</v>
      </c>
      <c r="AI910" s="84">
        <v>1289</v>
      </c>
      <c r="AJ910" s="84">
        <v>1386</v>
      </c>
      <c r="AK910" s="84">
        <v>1559</v>
      </c>
      <c r="AL910" s="84">
        <v>1618</v>
      </c>
      <c r="AM910" s="84">
        <v>1672</v>
      </c>
      <c r="AN910" s="84">
        <v>1774</v>
      </c>
      <c r="AO910" s="84">
        <v>1862</v>
      </c>
      <c r="AP910" s="84">
        <v>0</v>
      </c>
      <c r="AQ910" s="73"/>
      <c r="AR910" s="73"/>
      <c r="AS910" s="73"/>
      <c r="AT910" s="73"/>
      <c r="AU910" s="73"/>
      <c r="AV910" s="73"/>
      <c r="AW910" s="73"/>
      <c r="AX910" s="73"/>
      <c r="AY910" s="73"/>
      <c r="AZ910" s="73"/>
      <c r="BA910" s="73"/>
      <c r="BB910" s="73"/>
      <c r="BC910" s="73"/>
    </row>
    <row r="911" spans="1:55" x14ac:dyDescent="0.25">
      <c r="A911" s="72"/>
      <c r="B911" s="79" t="s">
        <v>5</v>
      </c>
      <c r="C911" s="84">
        <v>58213.285383338349</v>
      </c>
      <c r="D911" s="84">
        <v>56950.443092959067</v>
      </c>
      <c r="E911" s="84">
        <v>59139.889308753671</v>
      </c>
      <c r="F911" s="84">
        <v>79573.563212920562</v>
      </c>
      <c r="G911" s="84">
        <v>32074.42207352852</v>
      </c>
      <c r="H911" s="84">
        <v>40064.420883753097</v>
      </c>
      <c r="I911" s="84">
        <v>87555.858123130747</v>
      </c>
      <c r="J911" s="84">
        <v>95698.627917603968</v>
      </c>
      <c r="K911" s="84">
        <v>94878.984703229988</v>
      </c>
      <c r="L911" s="84">
        <v>62177.995802000027</v>
      </c>
      <c r="M911" s="82">
        <v>19917.829999999994</v>
      </c>
      <c r="N911" s="82">
        <v>0</v>
      </c>
      <c r="O911" s="73"/>
      <c r="P911" s="79" t="s">
        <v>5</v>
      </c>
      <c r="Q911" s="84">
        <v>65806.404222975601</v>
      </c>
      <c r="R911" s="84">
        <v>62412.230630241327</v>
      </c>
      <c r="S911" s="84">
        <v>64800.850520115375</v>
      </c>
      <c r="T911" s="84">
        <v>57193.982437734703</v>
      </c>
      <c r="U911" s="84">
        <v>69877.037934681459</v>
      </c>
      <c r="V911" s="84">
        <v>69392.630486611</v>
      </c>
      <c r="W911" s="84">
        <v>45226.653272316675</v>
      </c>
      <c r="X911" s="84">
        <v>83898.998764833101</v>
      </c>
      <c r="Y911" s="84">
        <v>42555.698807933994</v>
      </c>
      <c r="Z911" s="84">
        <v>94186.773876000007</v>
      </c>
      <c r="AA911" s="84">
        <v>94705.296000000002</v>
      </c>
      <c r="AB911" s="84">
        <v>42857</v>
      </c>
      <c r="AC911" s="73"/>
      <c r="AD911" s="79" t="s">
        <v>5</v>
      </c>
      <c r="AE911" s="84">
        <v>10240</v>
      </c>
      <c r="AF911" s="84">
        <v>10005</v>
      </c>
      <c r="AG911" s="84">
        <v>10180</v>
      </c>
      <c r="AH911" s="84">
        <v>10172</v>
      </c>
      <c r="AI911" s="84">
        <v>10034</v>
      </c>
      <c r="AJ911" s="84">
        <v>9896</v>
      </c>
      <c r="AK911" s="84">
        <v>10183</v>
      </c>
      <c r="AL911" s="84">
        <v>10789</v>
      </c>
      <c r="AM911" s="84">
        <v>10326</v>
      </c>
      <c r="AN911" s="84">
        <v>10443</v>
      </c>
      <c r="AO911" s="84">
        <v>10776</v>
      </c>
      <c r="AP911" s="84">
        <v>0</v>
      </c>
      <c r="AQ911" s="73"/>
      <c r="AR911" s="73"/>
      <c r="AS911" s="73"/>
      <c r="AT911" s="73"/>
      <c r="AU911" s="73"/>
      <c r="AV911" s="73"/>
      <c r="AW911" s="73"/>
      <c r="AX911" s="73"/>
      <c r="AY911" s="73"/>
      <c r="AZ911" s="73"/>
      <c r="BA911" s="73"/>
      <c r="BB911" s="73"/>
      <c r="BC911" s="73"/>
    </row>
    <row r="912" spans="1:55" x14ac:dyDescent="0.25">
      <c r="A912" s="72"/>
      <c r="B912" s="74" t="s">
        <v>157</v>
      </c>
      <c r="C912" s="83">
        <v>90247.674515111619</v>
      </c>
      <c r="D912" s="83">
        <v>96333.812678817063</v>
      </c>
      <c r="E912" s="83">
        <v>105916.48567760712</v>
      </c>
      <c r="F912" s="83">
        <v>109853.16108840647</v>
      </c>
      <c r="G912" s="83">
        <v>113222.20458423413</v>
      </c>
      <c r="H912" s="83">
        <v>112488.99120441473</v>
      </c>
      <c r="I912" s="83">
        <v>100055.21347573101</v>
      </c>
      <c r="J912" s="83">
        <v>78940.596213854122</v>
      </c>
      <c r="K912" s="83">
        <v>80789.739576649983</v>
      </c>
      <c r="L912" s="83">
        <v>95942.863769999996</v>
      </c>
      <c r="M912" s="83">
        <v>87601.982000000004</v>
      </c>
      <c r="N912" s="83">
        <v>0</v>
      </c>
      <c r="O912" s="73"/>
      <c r="P912" s="74" t="s">
        <v>157</v>
      </c>
      <c r="Q912" s="83">
        <v>86156.71357786002</v>
      </c>
      <c r="R912" s="83">
        <v>82303.849799182033</v>
      </c>
      <c r="S912" s="83">
        <v>86168.663516324057</v>
      </c>
      <c r="T912" s="83">
        <v>104969.06457978838</v>
      </c>
      <c r="U912" s="83">
        <v>110909.91265861226</v>
      </c>
      <c r="V912" s="83">
        <v>112607.59896044494</v>
      </c>
      <c r="W912" s="83">
        <v>109241.15744729959</v>
      </c>
      <c r="X912" s="83">
        <v>98177.268160897118</v>
      </c>
      <c r="Y912" s="83">
        <v>80625.346661703996</v>
      </c>
      <c r="Z912" s="83">
        <v>70576.407433999993</v>
      </c>
      <c r="AA912" s="83">
        <v>68740.740000000005</v>
      </c>
      <c r="AB912" s="83">
        <v>84539</v>
      </c>
      <c r="AC912" s="73"/>
      <c r="AD912" s="74" t="s">
        <v>117</v>
      </c>
      <c r="AE912" s="83">
        <v>56509.836000000003</v>
      </c>
      <c r="AF912" s="83">
        <v>56471.382000000005</v>
      </c>
      <c r="AG912" s="83">
        <v>56746.25</v>
      </c>
      <c r="AH912" s="83">
        <v>57217.68</v>
      </c>
      <c r="AI912" s="83">
        <v>57491.685999999994</v>
      </c>
      <c r="AJ912" s="83">
        <v>57359.3</v>
      </c>
      <c r="AK912" s="83">
        <v>57593.66</v>
      </c>
      <c r="AL912" s="83">
        <v>57582.15</v>
      </c>
      <c r="AM912" s="83">
        <v>57294.014999999999</v>
      </c>
      <c r="AN912" s="83">
        <v>57623.104000000007</v>
      </c>
      <c r="AO912" s="83">
        <v>58229.248</v>
      </c>
      <c r="AP912" s="83">
        <v>0</v>
      </c>
      <c r="AQ912" s="73"/>
      <c r="AR912" s="73"/>
      <c r="AS912" s="73"/>
      <c r="AT912" s="73"/>
      <c r="AU912" s="73"/>
      <c r="AV912" s="73"/>
      <c r="AW912" s="73"/>
      <c r="AX912" s="73"/>
      <c r="AY912" s="73"/>
      <c r="AZ912" s="73"/>
      <c r="BA912" s="73"/>
      <c r="BB912" s="73"/>
      <c r="BC912" s="73"/>
    </row>
    <row r="913" spans="1:55" x14ac:dyDescent="0.25">
      <c r="A913" s="72"/>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row>
    <row r="914" spans="1:55" x14ac:dyDescent="0.25">
      <c r="A914" s="72"/>
      <c r="B914" s="75" t="s">
        <v>113</v>
      </c>
      <c r="C914" s="75"/>
      <c r="D914" s="75"/>
      <c r="E914" s="75"/>
      <c r="F914" s="75"/>
      <c r="G914" s="75"/>
      <c r="H914" s="75"/>
      <c r="I914" s="75"/>
      <c r="J914" s="75"/>
      <c r="K914" s="75"/>
      <c r="L914" s="75"/>
      <c r="M914" s="75"/>
      <c r="N914" s="75"/>
      <c r="O914" s="73"/>
      <c r="P914" s="75" t="s">
        <v>114</v>
      </c>
      <c r="Q914" s="75"/>
      <c r="R914" s="75"/>
      <c r="S914" s="75"/>
      <c r="T914" s="75"/>
      <c r="U914" s="75"/>
      <c r="V914" s="75"/>
      <c r="W914" s="75"/>
      <c r="X914" s="75"/>
      <c r="Y914" s="75"/>
      <c r="Z914" s="75"/>
      <c r="AA914" s="75"/>
      <c r="AB914" s="75"/>
      <c r="AC914" s="73"/>
      <c r="AD914" s="75" t="s">
        <v>145</v>
      </c>
      <c r="AE914" s="75"/>
      <c r="AF914" s="75"/>
      <c r="AG914" s="75"/>
      <c r="AH914" s="75"/>
      <c r="AI914" s="75"/>
      <c r="AJ914" s="75"/>
      <c r="AK914" s="75"/>
      <c r="AL914" s="75"/>
      <c r="AM914" s="75"/>
      <c r="AN914" s="75"/>
      <c r="AO914" s="75"/>
      <c r="AP914" s="75"/>
      <c r="AQ914" s="73"/>
      <c r="AR914" s="73"/>
      <c r="AS914" s="73"/>
      <c r="AT914" s="73"/>
      <c r="AU914" s="73"/>
      <c r="AV914" s="73"/>
      <c r="AW914" s="73"/>
      <c r="AX914" s="73"/>
      <c r="AY914" s="73"/>
      <c r="AZ914" s="73"/>
      <c r="BA914" s="73"/>
      <c r="BB914" s="73"/>
      <c r="BC914" s="73"/>
    </row>
    <row r="915" spans="1:55" x14ac:dyDescent="0.25">
      <c r="A915" s="72"/>
      <c r="B915" s="77" t="s">
        <v>60</v>
      </c>
      <c r="C915" s="77">
        <v>2013</v>
      </c>
      <c r="D915" s="77">
        <v>2014</v>
      </c>
      <c r="E915" s="77">
        <v>2015</v>
      </c>
      <c r="F915" s="77">
        <v>2016</v>
      </c>
      <c r="G915" s="77">
        <v>2017</v>
      </c>
      <c r="H915" s="77">
        <v>2018</v>
      </c>
      <c r="I915" s="77">
        <v>2019</v>
      </c>
      <c r="J915" s="77">
        <v>2020</v>
      </c>
      <c r="K915" s="77">
        <v>2021</v>
      </c>
      <c r="L915" s="77">
        <v>2022</v>
      </c>
      <c r="M915" s="77">
        <v>2023</v>
      </c>
      <c r="N915" s="77">
        <v>2024</v>
      </c>
      <c r="O915" s="73"/>
      <c r="P915" s="77" t="s">
        <v>60</v>
      </c>
      <c r="Q915" s="77">
        <v>2013</v>
      </c>
      <c r="R915" s="77">
        <v>2014</v>
      </c>
      <c r="S915" s="77">
        <v>2015</v>
      </c>
      <c r="T915" s="77">
        <v>2016</v>
      </c>
      <c r="U915" s="77">
        <v>2017</v>
      </c>
      <c r="V915" s="77">
        <v>2018</v>
      </c>
      <c r="W915" s="77">
        <v>2019</v>
      </c>
      <c r="X915" s="77">
        <v>2020</v>
      </c>
      <c r="Y915" s="77">
        <v>2021</v>
      </c>
      <c r="Z915" s="77">
        <v>2022</v>
      </c>
      <c r="AA915" s="77">
        <v>2023</v>
      </c>
      <c r="AB915" s="77">
        <v>2024</v>
      </c>
      <c r="AC915" s="73"/>
      <c r="AD915" s="77" t="s">
        <v>60</v>
      </c>
      <c r="AE915" s="77">
        <v>2013</v>
      </c>
      <c r="AF915" s="77">
        <v>2014</v>
      </c>
      <c r="AG915" s="77">
        <v>2015</v>
      </c>
      <c r="AH915" s="77">
        <v>2016</v>
      </c>
      <c r="AI915" s="77">
        <v>2017</v>
      </c>
      <c r="AJ915" s="77">
        <v>2018</v>
      </c>
      <c r="AK915" s="77">
        <v>2019</v>
      </c>
      <c r="AL915" s="77">
        <v>2020</v>
      </c>
      <c r="AM915" s="77">
        <v>2021</v>
      </c>
      <c r="AN915" s="77">
        <v>2022</v>
      </c>
      <c r="AO915" s="77">
        <v>2023</v>
      </c>
      <c r="AP915" s="77">
        <v>2024</v>
      </c>
      <c r="AQ915" s="73"/>
      <c r="AR915" s="73"/>
      <c r="AS915" s="73"/>
      <c r="AT915" s="73"/>
      <c r="AU915" s="73"/>
      <c r="AV915" s="73"/>
      <c r="AW915" s="73"/>
      <c r="AX915" s="73"/>
      <c r="AY915" s="73"/>
      <c r="AZ915" s="73"/>
      <c r="BA915" s="73"/>
      <c r="BB915" s="73"/>
      <c r="BC915" s="73"/>
    </row>
    <row r="916" spans="1:55" x14ac:dyDescent="0.25">
      <c r="A916" s="72"/>
      <c r="B916" s="79" t="s">
        <v>9</v>
      </c>
      <c r="C916" s="80">
        <v>7638706.3358202325</v>
      </c>
      <c r="D916" s="80">
        <v>7350267.0688192667</v>
      </c>
      <c r="E916" s="80">
        <v>7342377.8144743927</v>
      </c>
      <c r="F916" s="80">
        <v>7656809.7396512665</v>
      </c>
      <c r="G916" s="80">
        <v>7050066.1771290107</v>
      </c>
      <c r="H916" s="80">
        <v>6938233.9519543685</v>
      </c>
      <c r="I916" s="80">
        <v>6990214.0863088183</v>
      </c>
      <c r="J916" s="80">
        <v>7328587.4162748242</v>
      </c>
      <c r="K916" s="80">
        <v>10074688.498795284</v>
      </c>
      <c r="L916" s="80">
        <v>9059330.6709359996</v>
      </c>
      <c r="M916" s="80">
        <v>9091888.6819999982</v>
      </c>
      <c r="N916" s="80">
        <v>0</v>
      </c>
      <c r="O916" s="73"/>
      <c r="P916" s="79" t="s">
        <v>9</v>
      </c>
      <c r="Q916" s="80">
        <v>7814282.0196205648</v>
      </c>
      <c r="R916" s="80">
        <v>8125382.4076276179</v>
      </c>
      <c r="S916" s="80">
        <v>7438439.2544792825</v>
      </c>
      <c r="T916" s="80">
        <v>8006440.3509009704</v>
      </c>
      <c r="U916" s="80">
        <v>7919835.4328174815</v>
      </c>
      <c r="V916" s="80">
        <v>7684912.8005466172</v>
      </c>
      <c r="W916" s="80">
        <v>6881034.0998849804</v>
      </c>
      <c r="X916" s="80">
        <v>7196311.7332866592</v>
      </c>
      <c r="Y916" s="80">
        <v>10612111.003916834</v>
      </c>
      <c r="Z916" s="80">
        <v>9837375.8761720005</v>
      </c>
      <c r="AA916" s="80">
        <v>9606448.0800000019</v>
      </c>
      <c r="AB916" s="80">
        <v>9641370</v>
      </c>
      <c r="AC916" s="73"/>
      <c r="AD916" s="79" t="s">
        <v>9</v>
      </c>
      <c r="AE916" s="80">
        <v>65441</v>
      </c>
      <c r="AF916" s="80">
        <v>63676</v>
      </c>
      <c r="AG916" s="80">
        <v>62047</v>
      </c>
      <c r="AH916" s="80">
        <v>59914</v>
      </c>
      <c r="AI916" s="80">
        <v>57681</v>
      </c>
      <c r="AJ916" s="80">
        <v>55446</v>
      </c>
      <c r="AK916" s="80">
        <v>56216</v>
      </c>
      <c r="AL916" s="80">
        <v>64100</v>
      </c>
      <c r="AM916" s="80">
        <v>60968</v>
      </c>
      <c r="AN916" s="80">
        <v>56614</v>
      </c>
      <c r="AO916" s="80">
        <v>57303</v>
      </c>
      <c r="AP916" s="80">
        <v>0</v>
      </c>
      <c r="AQ916" s="73"/>
      <c r="AR916" s="73"/>
      <c r="AS916" s="73"/>
      <c r="AT916" s="73"/>
      <c r="AU916" s="73"/>
      <c r="AV916" s="73"/>
      <c r="AW916" s="73"/>
      <c r="AX916" s="73"/>
      <c r="AY916" s="73"/>
      <c r="AZ916" s="73"/>
      <c r="BA916" s="73"/>
      <c r="BB916" s="73"/>
      <c r="BC916" s="73"/>
    </row>
    <row r="917" spans="1:55" x14ac:dyDescent="0.25">
      <c r="A917" s="72"/>
      <c r="B917" s="74" t="s">
        <v>10</v>
      </c>
      <c r="C917" s="83">
        <v>5769406.4976197397</v>
      </c>
      <c r="D917" s="83">
        <v>5352411.3388082907</v>
      </c>
      <c r="E917" s="83">
        <v>5198691.8972671656</v>
      </c>
      <c r="F917" s="83">
        <v>5678069.0527264625</v>
      </c>
      <c r="G917" s="83">
        <v>5213081.22890714</v>
      </c>
      <c r="H917" s="83">
        <v>5050355.3457605625</v>
      </c>
      <c r="I917" s="83">
        <v>5071435.8954265704</v>
      </c>
      <c r="J917" s="83">
        <v>5140194.3745811423</v>
      </c>
      <c r="K917" s="83">
        <v>7789108.977867581</v>
      </c>
      <c r="L917" s="83">
        <v>6857475.1215685001</v>
      </c>
      <c r="M917" s="83">
        <v>6838957.5579999983</v>
      </c>
      <c r="N917" s="83">
        <v>0</v>
      </c>
      <c r="O917" s="73"/>
      <c r="P917" s="74" t="s">
        <v>10</v>
      </c>
      <c r="Q917" s="83">
        <v>5821533.023808646</v>
      </c>
      <c r="R917" s="83">
        <v>5905331.3983721342</v>
      </c>
      <c r="S917" s="83">
        <v>5544061.4069054592</v>
      </c>
      <c r="T917" s="83">
        <v>6117631.7369089378</v>
      </c>
      <c r="U917" s="83">
        <v>5865649.2356467899</v>
      </c>
      <c r="V917" s="83">
        <v>5701587.219035062</v>
      </c>
      <c r="W917" s="83">
        <v>5009298.1982881995</v>
      </c>
      <c r="X917" s="83">
        <v>5251356.7329256115</v>
      </c>
      <c r="Y917" s="83">
        <v>8536281.9478001483</v>
      </c>
      <c r="Z917" s="83">
        <v>7771370.8952360004</v>
      </c>
      <c r="AA917" s="83">
        <v>7332669.6620000014</v>
      </c>
      <c r="AB917" s="83">
        <v>7279584</v>
      </c>
      <c r="AC917" s="73"/>
      <c r="AD917" s="74" t="s">
        <v>10</v>
      </c>
      <c r="AE917" s="83">
        <v>65441</v>
      </c>
      <c r="AF917" s="83">
        <v>63676</v>
      </c>
      <c r="AG917" s="83">
        <v>62047</v>
      </c>
      <c r="AH917" s="83">
        <v>59914</v>
      </c>
      <c r="AI917" s="83">
        <v>57681</v>
      </c>
      <c r="AJ917" s="83">
        <v>55446</v>
      </c>
      <c r="AK917" s="83">
        <v>56216</v>
      </c>
      <c r="AL917" s="83">
        <v>64100</v>
      </c>
      <c r="AM917" s="83">
        <v>60968</v>
      </c>
      <c r="AN917" s="83">
        <v>56614</v>
      </c>
      <c r="AO917" s="83">
        <v>57303</v>
      </c>
      <c r="AP917" s="83">
        <v>0</v>
      </c>
      <c r="AQ917" s="73"/>
      <c r="AR917" s="73"/>
      <c r="AS917" s="73"/>
      <c r="AT917" s="73"/>
      <c r="AU917" s="73"/>
      <c r="AV917" s="73"/>
      <c r="AW917" s="73"/>
      <c r="AX917" s="73"/>
      <c r="AY917" s="73"/>
      <c r="AZ917" s="73"/>
      <c r="BA917" s="73"/>
      <c r="BB917" s="73"/>
      <c r="BC917" s="73"/>
    </row>
    <row r="918" spans="1:55" x14ac:dyDescent="0.25">
      <c r="A918" s="72"/>
      <c r="B918" s="79" t="s">
        <v>11</v>
      </c>
      <c r="C918" s="84">
        <v>1869299.8382004928</v>
      </c>
      <c r="D918" s="84">
        <v>1997855.7300109759</v>
      </c>
      <c r="E918" s="84">
        <v>2143685.9172072276</v>
      </c>
      <c r="F918" s="84">
        <v>1978740.6869248045</v>
      </c>
      <c r="G918" s="84">
        <v>1836984.9482218707</v>
      </c>
      <c r="H918" s="84">
        <v>1887878.6061938065</v>
      </c>
      <c r="I918" s="84">
        <v>1918778.1908822481</v>
      </c>
      <c r="J918" s="84">
        <v>2188393.0416936819</v>
      </c>
      <c r="K918" s="84">
        <v>2285579.5209277025</v>
      </c>
      <c r="L918" s="84">
        <v>2201855.5493674995</v>
      </c>
      <c r="M918" s="84">
        <v>2252931.1239999998</v>
      </c>
      <c r="N918" s="84">
        <v>0</v>
      </c>
      <c r="O918" s="73"/>
      <c r="P918" s="79" t="s">
        <v>11</v>
      </c>
      <c r="Q918" s="84">
        <v>1992748.9958119185</v>
      </c>
      <c r="R918" s="84">
        <v>2220051.0092554833</v>
      </c>
      <c r="S918" s="84">
        <v>1894377.8475738233</v>
      </c>
      <c r="T918" s="84">
        <v>1888808.6139920321</v>
      </c>
      <c r="U918" s="84">
        <v>2054186.197170692</v>
      </c>
      <c r="V918" s="84">
        <v>1983325.5815115555</v>
      </c>
      <c r="W918" s="84">
        <v>1871735.9015967809</v>
      </c>
      <c r="X918" s="84">
        <v>1944955.0003610477</v>
      </c>
      <c r="Y918" s="84">
        <v>2075829.0561166855</v>
      </c>
      <c r="Z918" s="84">
        <v>2066004.9809360001</v>
      </c>
      <c r="AA918" s="84">
        <v>2273778.4180000001</v>
      </c>
      <c r="AB918" s="84">
        <v>2361786</v>
      </c>
      <c r="AC918" s="73"/>
      <c r="AD918" s="79" t="s">
        <v>11</v>
      </c>
      <c r="AE918" s="84">
        <v>65441</v>
      </c>
      <c r="AF918" s="84">
        <v>63676</v>
      </c>
      <c r="AG918" s="84">
        <v>62047</v>
      </c>
      <c r="AH918" s="84">
        <v>59914</v>
      </c>
      <c r="AI918" s="84">
        <v>57681</v>
      </c>
      <c r="AJ918" s="84">
        <v>55446</v>
      </c>
      <c r="AK918" s="84">
        <v>56216</v>
      </c>
      <c r="AL918" s="84">
        <v>64100</v>
      </c>
      <c r="AM918" s="84">
        <v>60968</v>
      </c>
      <c r="AN918" s="84">
        <v>56614</v>
      </c>
      <c r="AO918" s="84">
        <v>57303</v>
      </c>
      <c r="AP918" s="84">
        <v>0</v>
      </c>
      <c r="AQ918" s="73"/>
      <c r="AR918" s="73"/>
      <c r="AS918" s="73"/>
      <c r="AT918" s="73"/>
      <c r="AU918" s="73"/>
      <c r="AV918" s="73"/>
      <c r="AW918" s="73"/>
      <c r="AX918" s="73"/>
      <c r="AY918" s="73"/>
      <c r="AZ918" s="73"/>
      <c r="BA918" s="73"/>
      <c r="BB918" s="73"/>
      <c r="BC918" s="73"/>
    </row>
    <row r="919" spans="1:55" x14ac:dyDescent="0.25">
      <c r="A919" s="72"/>
      <c r="B919" s="74" t="s">
        <v>0</v>
      </c>
      <c r="C919" s="83">
        <v>2824940.5542076845</v>
      </c>
      <c r="D919" s="83">
        <v>2687613.5299672713</v>
      </c>
      <c r="E919" s="83">
        <v>2659385.9613247314</v>
      </c>
      <c r="F919" s="83">
        <v>2806619.231555975</v>
      </c>
      <c r="G919" s="83">
        <v>2447310.6914856625</v>
      </c>
      <c r="H919" s="83">
        <v>2137541.1882747947</v>
      </c>
      <c r="I919" s="83">
        <v>1904220.9736974314</v>
      </c>
      <c r="J919" s="83">
        <v>1766470.4615560875</v>
      </c>
      <c r="K919" s="83">
        <v>1523339.7748441079</v>
      </c>
      <c r="L919" s="83">
        <v>1196604.576388</v>
      </c>
      <c r="M919" s="83">
        <v>1026774.296</v>
      </c>
      <c r="N919" s="83">
        <v>0</v>
      </c>
      <c r="O919" s="73"/>
      <c r="P919" s="74" t="s">
        <v>0</v>
      </c>
      <c r="Q919" s="83">
        <v>2863123.1482916228</v>
      </c>
      <c r="R919" s="83">
        <v>2777652.124959914</v>
      </c>
      <c r="S919" s="83">
        <v>2603706.5963900289</v>
      </c>
      <c r="T919" s="83">
        <v>3082012.716177382</v>
      </c>
      <c r="U919" s="83">
        <v>2612836.5153698507</v>
      </c>
      <c r="V919" s="83">
        <v>2544420.8510392727</v>
      </c>
      <c r="W919" s="83">
        <v>2051820.4218660882</v>
      </c>
      <c r="X919" s="83">
        <v>1839451.7737807473</v>
      </c>
      <c r="Y919" s="83">
        <v>1947300.2760246098</v>
      </c>
      <c r="Z919" s="83">
        <v>1563125.4713879998</v>
      </c>
      <c r="AA919" s="83">
        <v>1233565.4480000001</v>
      </c>
      <c r="AB919" s="83">
        <v>1135655</v>
      </c>
      <c r="AC919" s="73"/>
      <c r="AD919" s="74" t="s">
        <v>0</v>
      </c>
      <c r="AE919" s="83">
        <v>24258</v>
      </c>
      <c r="AF919" s="83">
        <v>23907</v>
      </c>
      <c r="AG919" s="83">
        <v>23199</v>
      </c>
      <c r="AH919" s="83">
        <v>21417</v>
      </c>
      <c r="AI919" s="83">
        <v>18785</v>
      </c>
      <c r="AJ919" s="83">
        <v>16545</v>
      </c>
      <c r="AK919" s="83">
        <v>15064</v>
      </c>
      <c r="AL919" s="83">
        <v>14686</v>
      </c>
      <c r="AM919" s="83">
        <v>12401</v>
      </c>
      <c r="AN919" s="83">
        <v>10212</v>
      </c>
      <c r="AO919" s="83">
        <v>9255</v>
      </c>
      <c r="AP919" s="83">
        <v>0</v>
      </c>
      <c r="AQ919" s="73"/>
      <c r="AR919" s="73"/>
      <c r="AS919" s="73"/>
      <c r="AT919" s="73"/>
      <c r="AU919" s="73"/>
      <c r="AV919" s="73"/>
      <c r="AW919" s="73"/>
      <c r="AX919" s="73"/>
      <c r="AY919" s="73"/>
      <c r="AZ919" s="73"/>
      <c r="BA919" s="73"/>
      <c r="BB919" s="73"/>
      <c r="BC919" s="73"/>
    </row>
    <row r="920" spans="1:55" x14ac:dyDescent="0.25">
      <c r="A920" s="72"/>
      <c r="B920" s="74" t="s">
        <v>158</v>
      </c>
      <c r="C920" s="83">
        <v>2165288.4332292681</v>
      </c>
      <c r="D920" s="83">
        <v>2128623.5491391104</v>
      </c>
      <c r="E920" s="83">
        <v>2090629.209110315</v>
      </c>
      <c r="F920" s="83">
        <v>1950955.891307449</v>
      </c>
      <c r="G920" s="83">
        <v>1991144.8501547973</v>
      </c>
      <c r="H920" s="83">
        <v>1867073.2941186267</v>
      </c>
      <c r="I920" s="83">
        <v>1956774.1433356705</v>
      </c>
      <c r="J920" s="83">
        <v>2575919.859939964</v>
      </c>
      <c r="K920" s="83">
        <v>2457478.7928994414</v>
      </c>
      <c r="L920" s="83">
        <v>1751027.090046</v>
      </c>
      <c r="M920" s="83">
        <v>1723948.362</v>
      </c>
      <c r="N920" s="83">
        <v>0</v>
      </c>
      <c r="O920" s="73"/>
      <c r="P920" s="74" t="s">
        <v>158</v>
      </c>
      <c r="Q920" s="83">
        <v>2444041.931219188</v>
      </c>
      <c r="R920" s="83">
        <v>1931479.6152518811</v>
      </c>
      <c r="S920" s="83">
        <v>2065879.0110425376</v>
      </c>
      <c r="T920" s="83">
        <v>1942643.6847893419</v>
      </c>
      <c r="U920" s="83">
        <v>1732421.411114797</v>
      </c>
      <c r="V920" s="83">
        <v>1822338.4021358995</v>
      </c>
      <c r="W920" s="83">
        <v>1917189.0591634428</v>
      </c>
      <c r="X920" s="83">
        <v>1855372.7454476042</v>
      </c>
      <c r="Y920" s="83">
        <v>2805132.2955329958</v>
      </c>
      <c r="Z920" s="83">
        <v>2014894.3109619999</v>
      </c>
      <c r="AA920" s="83">
        <v>1704207.6720000003</v>
      </c>
      <c r="AB920" s="83">
        <v>1781153</v>
      </c>
      <c r="AC920" s="73"/>
      <c r="AD920" s="74" t="s">
        <v>158</v>
      </c>
      <c r="AE920" s="83">
        <v>14714</v>
      </c>
      <c r="AF920" s="83">
        <v>13914</v>
      </c>
      <c r="AG920" s="83">
        <v>12941</v>
      </c>
      <c r="AH920" s="83">
        <v>12719</v>
      </c>
      <c r="AI920" s="83">
        <v>13648</v>
      </c>
      <c r="AJ920" s="83">
        <v>13328</v>
      </c>
      <c r="AK920" s="83">
        <v>13680</v>
      </c>
      <c r="AL920" s="83">
        <v>18418</v>
      </c>
      <c r="AM920" s="83">
        <v>16445</v>
      </c>
      <c r="AN920" s="83">
        <v>11452</v>
      </c>
      <c r="AO920" s="83">
        <v>12032</v>
      </c>
      <c r="AP920" s="83">
        <v>0</v>
      </c>
      <c r="AQ920" s="73"/>
      <c r="AR920" s="73"/>
      <c r="AS920" s="73"/>
      <c r="AT920" s="73"/>
      <c r="AU920" s="73"/>
      <c r="AV920" s="73"/>
      <c r="AW920" s="73"/>
      <c r="AX920" s="73"/>
      <c r="AY920" s="73"/>
      <c r="AZ920" s="73"/>
      <c r="BA920" s="73"/>
      <c r="BB920" s="73"/>
      <c r="BC920" s="73"/>
    </row>
    <row r="921" spans="1:55" x14ac:dyDescent="0.25">
      <c r="A921" s="72"/>
      <c r="B921" s="74" t="s">
        <v>159</v>
      </c>
      <c r="C921" s="83">
        <v>88517.557202248267</v>
      </c>
      <c r="D921" s="83">
        <v>72499.53698143849</v>
      </c>
      <c r="E921" s="83">
        <v>61475.000816151478</v>
      </c>
      <c r="F921" s="83">
        <v>92125.115087126236</v>
      </c>
      <c r="G921" s="83">
        <v>79940.160665495438</v>
      </c>
      <c r="H921" s="83">
        <v>70497.194285170757</v>
      </c>
      <c r="I921" s="83">
        <v>64995.755994300831</v>
      </c>
      <c r="J921" s="83">
        <v>50041.827781977554</v>
      </c>
      <c r="K921" s="83">
        <v>42248.979141121999</v>
      </c>
      <c r="L921" s="83">
        <v>35728.563858000001</v>
      </c>
      <c r="M921" s="83">
        <v>32848.008000000002</v>
      </c>
      <c r="N921" s="83">
        <v>0</v>
      </c>
      <c r="O921" s="73"/>
      <c r="P921" s="74" t="s">
        <v>159</v>
      </c>
      <c r="Q921" s="83">
        <v>159907.01557920387</v>
      </c>
      <c r="R921" s="83">
        <v>125322.816205134</v>
      </c>
      <c r="S921" s="83">
        <v>107906.05593929839</v>
      </c>
      <c r="T921" s="83">
        <v>152795.76042296537</v>
      </c>
      <c r="U921" s="83">
        <v>94567.203450217829</v>
      </c>
      <c r="V921" s="83">
        <v>85384.793309237008</v>
      </c>
      <c r="W921" s="83">
        <v>74116.412761391359</v>
      </c>
      <c r="X921" s="83">
        <v>61518.302389674449</v>
      </c>
      <c r="Y921" s="83">
        <v>49705.135645853996</v>
      </c>
      <c r="Z921" s="83">
        <v>46002.920392</v>
      </c>
      <c r="AA921" s="83">
        <v>36694.03</v>
      </c>
      <c r="AB921" s="83">
        <v>36151</v>
      </c>
      <c r="AC921" s="73"/>
      <c r="AD921" s="74" t="s">
        <v>159</v>
      </c>
      <c r="AE921" s="83">
        <v>0</v>
      </c>
      <c r="AF921" s="83">
        <v>0</v>
      </c>
      <c r="AG921" s="83">
        <v>0</v>
      </c>
      <c r="AH921" s="83">
        <v>0</v>
      </c>
      <c r="AI921" s="83">
        <v>0</v>
      </c>
      <c r="AJ921" s="83">
        <v>0</v>
      </c>
      <c r="AK921" s="83">
        <v>0</v>
      </c>
      <c r="AL921" s="83">
        <v>0</v>
      </c>
      <c r="AM921" s="83">
        <v>0</v>
      </c>
      <c r="AN921" s="83">
        <v>0</v>
      </c>
      <c r="AO921" s="83">
        <v>0</v>
      </c>
      <c r="AP921" s="83">
        <v>0</v>
      </c>
      <c r="AQ921" s="73"/>
      <c r="AR921" s="73"/>
      <c r="AS921" s="73"/>
      <c r="AT921" s="73"/>
      <c r="AU921" s="73"/>
      <c r="AV921" s="73"/>
      <c r="AW921" s="73"/>
      <c r="AX921" s="73"/>
      <c r="AY921" s="73"/>
      <c r="AZ921" s="73"/>
      <c r="BA921" s="73"/>
      <c r="BB921" s="73"/>
      <c r="BC921" s="73"/>
    </row>
    <row r="922" spans="1:55" x14ac:dyDescent="0.25">
      <c r="A922" s="72"/>
      <c r="B922" s="74" t="s">
        <v>1</v>
      </c>
      <c r="C922" s="83">
        <v>205488.00426850581</v>
      </c>
      <c r="D922" s="83">
        <v>197994.45719110849</v>
      </c>
      <c r="E922" s="83">
        <v>168613.29550926574</v>
      </c>
      <c r="F922" s="83">
        <v>143069.45852594325</v>
      </c>
      <c r="G922" s="83">
        <v>128094.72960904802</v>
      </c>
      <c r="H922" s="83">
        <v>127092.28046034976</v>
      </c>
      <c r="I922" s="83">
        <v>128549.24789528121</v>
      </c>
      <c r="J922" s="83">
        <v>153174.13230067579</v>
      </c>
      <c r="K922" s="83">
        <v>151067.159061988</v>
      </c>
      <c r="L922" s="83">
        <v>130308.07691199999</v>
      </c>
      <c r="M922" s="83">
        <v>138560.992</v>
      </c>
      <c r="N922" s="83">
        <v>0</v>
      </c>
      <c r="O922" s="73"/>
      <c r="P922" s="74" t="s">
        <v>1</v>
      </c>
      <c r="Q922" s="83">
        <v>164230.74455999443</v>
      </c>
      <c r="R922" s="83">
        <v>197315.60593477992</v>
      </c>
      <c r="S922" s="83">
        <v>206518.64680034146</v>
      </c>
      <c r="T922" s="83">
        <v>202978.68173835106</v>
      </c>
      <c r="U922" s="83">
        <v>159842.62732099605</v>
      </c>
      <c r="V922" s="83">
        <v>153770.30440861502</v>
      </c>
      <c r="W922" s="83">
        <v>137839.46845263607</v>
      </c>
      <c r="X922" s="83">
        <v>129744.30571841932</v>
      </c>
      <c r="Y922" s="83">
        <v>152532.35229049998</v>
      </c>
      <c r="Z922" s="83">
        <v>166888.46743399999</v>
      </c>
      <c r="AA922" s="83">
        <v>138391.14600000001</v>
      </c>
      <c r="AB922" s="83">
        <v>130122</v>
      </c>
      <c r="AC922" s="73"/>
      <c r="AD922" s="74" t="s">
        <v>1</v>
      </c>
      <c r="AE922" s="83">
        <v>1035</v>
      </c>
      <c r="AF922" s="83">
        <v>1009</v>
      </c>
      <c r="AG922" s="83">
        <v>874</v>
      </c>
      <c r="AH922" s="83">
        <v>736</v>
      </c>
      <c r="AI922" s="83">
        <v>675</v>
      </c>
      <c r="AJ922" s="83">
        <v>697</v>
      </c>
      <c r="AK922" s="83">
        <v>746</v>
      </c>
      <c r="AL922" s="83">
        <v>943</v>
      </c>
      <c r="AM922" s="83">
        <v>931</v>
      </c>
      <c r="AN922" s="83">
        <v>830</v>
      </c>
      <c r="AO922" s="83">
        <v>896</v>
      </c>
      <c r="AP922" s="83">
        <v>0</v>
      </c>
      <c r="AQ922" s="73"/>
      <c r="AR922" s="73"/>
      <c r="AS922" s="73"/>
      <c r="AT922" s="73"/>
      <c r="AU922" s="73"/>
      <c r="AV922" s="73"/>
      <c r="AW922" s="73"/>
      <c r="AX922" s="73"/>
      <c r="AY922" s="73"/>
      <c r="AZ922" s="73"/>
      <c r="BA922" s="73"/>
      <c r="BB922" s="73"/>
      <c r="BC922" s="73"/>
    </row>
    <row r="923" spans="1:55" x14ac:dyDescent="0.25">
      <c r="A923" s="72"/>
      <c r="B923" s="74" t="s">
        <v>2</v>
      </c>
      <c r="C923" s="83">
        <v>1614168.7925947122</v>
      </c>
      <c r="D923" s="83">
        <v>1570789.3617870908</v>
      </c>
      <c r="E923" s="83">
        <v>1513157.8555600082</v>
      </c>
      <c r="F923" s="83">
        <v>1492503.7928324915</v>
      </c>
      <c r="G923" s="83">
        <v>1437071.1737379208</v>
      </c>
      <c r="H923" s="83">
        <v>1443918.0308792444</v>
      </c>
      <c r="I923" s="83">
        <v>1599290.6822345001</v>
      </c>
      <c r="J923" s="83">
        <v>1884343.3260006083</v>
      </c>
      <c r="K923" s="83">
        <v>2092619.1996042579</v>
      </c>
      <c r="L923" s="83">
        <v>2211033.8211519998</v>
      </c>
      <c r="M923" s="83">
        <v>2388209.8160000001</v>
      </c>
      <c r="N923" s="83">
        <v>0</v>
      </c>
      <c r="O923" s="73"/>
      <c r="P923" s="74" t="s">
        <v>2</v>
      </c>
      <c r="Q923" s="83">
        <v>1682417.3841132054</v>
      </c>
      <c r="R923" s="83">
        <v>1659238.1082415951</v>
      </c>
      <c r="S923" s="83">
        <v>1543264.6123539379</v>
      </c>
      <c r="T923" s="83">
        <v>1546663.3697716307</v>
      </c>
      <c r="U923" s="83">
        <v>1527265.8720287352</v>
      </c>
      <c r="V923" s="83">
        <v>1487933.1365778274</v>
      </c>
      <c r="W923" s="83">
        <v>1399135.663322011</v>
      </c>
      <c r="X923" s="83">
        <v>1753930.2699041886</v>
      </c>
      <c r="Y923" s="83">
        <v>2132031.5734814452</v>
      </c>
      <c r="Z923" s="83">
        <v>2387073.0044199997</v>
      </c>
      <c r="AA923" s="83">
        <v>2346210.9640000002</v>
      </c>
      <c r="AB923" s="83">
        <v>2520356</v>
      </c>
      <c r="AC923" s="73"/>
      <c r="AD923" s="74" t="s">
        <v>2</v>
      </c>
      <c r="AE923" s="83">
        <v>14631</v>
      </c>
      <c r="AF923" s="83">
        <v>13768</v>
      </c>
      <c r="AG923" s="83">
        <v>12968</v>
      </c>
      <c r="AH923" s="83">
        <v>12195</v>
      </c>
      <c r="AI923" s="83">
        <v>11537</v>
      </c>
      <c r="AJ923" s="83">
        <v>11132</v>
      </c>
      <c r="AK923" s="83">
        <v>11820</v>
      </c>
      <c r="AL923" s="83">
        <v>13187</v>
      </c>
      <c r="AM923" s="83">
        <v>14209</v>
      </c>
      <c r="AN923" s="83">
        <v>14975</v>
      </c>
      <c r="AO923" s="83">
        <v>15769</v>
      </c>
      <c r="AP923" s="83">
        <v>0</v>
      </c>
      <c r="AQ923" s="73"/>
      <c r="AR923" s="73"/>
      <c r="AS923" s="73"/>
      <c r="AT923" s="73"/>
      <c r="AU923" s="73"/>
      <c r="AV923" s="73"/>
      <c r="AW923" s="73"/>
      <c r="AX923" s="73"/>
      <c r="AY923" s="73"/>
      <c r="AZ923" s="73"/>
      <c r="BA923" s="73"/>
      <c r="BB923" s="73"/>
      <c r="BC923" s="73"/>
    </row>
    <row r="924" spans="1:55" x14ac:dyDescent="0.25">
      <c r="A924" s="72"/>
      <c r="B924" s="74" t="s">
        <v>156</v>
      </c>
      <c r="C924" s="83">
        <v>0</v>
      </c>
      <c r="D924" s="83">
        <v>0</v>
      </c>
      <c r="E924" s="83">
        <v>0</v>
      </c>
      <c r="F924" s="83">
        <v>0</v>
      </c>
      <c r="G924" s="83">
        <v>0</v>
      </c>
      <c r="H924" s="83">
        <v>0</v>
      </c>
      <c r="I924" s="83">
        <v>0</v>
      </c>
      <c r="J924" s="83">
        <v>37237.950997813554</v>
      </c>
      <c r="K924" s="83">
        <v>126392.77550593199</v>
      </c>
      <c r="L924" s="83">
        <v>187483.196264</v>
      </c>
      <c r="M924" s="83">
        <v>227072.64000000001</v>
      </c>
      <c r="N924" s="83">
        <v>0</v>
      </c>
      <c r="O924" s="73"/>
      <c r="P924" s="74" t="s">
        <v>156</v>
      </c>
      <c r="Q924" s="83">
        <v>0</v>
      </c>
      <c r="R924" s="83">
        <v>0</v>
      </c>
      <c r="S924" s="83">
        <v>0</v>
      </c>
      <c r="T924" s="83">
        <v>0</v>
      </c>
      <c r="U924" s="83">
        <v>0</v>
      </c>
      <c r="V924" s="83">
        <v>0</v>
      </c>
      <c r="W924" s="83">
        <v>0</v>
      </c>
      <c r="X924" s="83">
        <v>0</v>
      </c>
      <c r="Y924" s="83">
        <v>0</v>
      </c>
      <c r="Z924" s="83">
        <v>91529.631154000002</v>
      </c>
      <c r="AA924" s="83">
        <v>260715.69400000002</v>
      </c>
      <c r="AB924" s="83">
        <v>285638</v>
      </c>
      <c r="AC924" s="73"/>
      <c r="AD924" s="74" t="s">
        <v>156</v>
      </c>
      <c r="AE924" s="83">
        <v>0</v>
      </c>
      <c r="AF924" s="83">
        <v>0</v>
      </c>
      <c r="AG924" s="83">
        <v>0</v>
      </c>
      <c r="AH924" s="83">
        <v>0</v>
      </c>
      <c r="AI924" s="83">
        <v>0</v>
      </c>
      <c r="AJ924" s="83">
        <v>0</v>
      </c>
      <c r="AK924" s="83">
        <v>0</v>
      </c>
      <c r="AL924" s="83">
        <v>230</v>
      </c>
      <c r="AM924" s="83">
        <v>715</v>
      </c>
      <c r="AN924" s="83">
        <v>1087</v>
      </c>
      <c r="AO924" s="83">
        <v>1303</v>
      </c>
      <c r="AP924" s="83">
        <v>0</v>
      </c>
      <c r="AQ924" s="73"/>
      <c r="AR924" s="73"/>
      <c r="AS924" s="73"/>
      <c r="AT924" s="73"/>
      <c r="AU924" s="73"/>
      <c r="AV924" s="73"/>
      <c r="AW924" s="73"/>
      <c r="AX924" s="73"/>
      <c r="AY924" s="73"/>
      <c r="AZ924" s="73"/>
      <c r="BA924" s="73"/>
      <c r="BB924" s="73"/>
      <c r="BC924" s="73"/>
    </row>
    <row r="925" spans="1:55" x14ac:dyDescent="0.25">
      <c r="A925" s="72"/>
      <c r="B925" s="74" t="s">
        <v>3</v>
      </c>
      <c r="C925" s="83">
        <v>2433.1769196385162</v>
      </c>
      <c r="D925" s="83">
        <v>35843.050135073237</v>
      </c>
      <c r="E925" s="83">
        <v>116470.2817172189</v>
      </c>
      <c r="F925" s="83">
        <v>257455.86298719258</v>
      </c>
      <c r="G925" s="83">
        <v>338270.87523886166</v>
      </c>
      <c r="H925" s="83">
        <v>404981.06655214145</v>
      </c>
      <c r="I925" s="83">
        <v>433315.40664012468</v>
      </c>
      <c r="J925" s="83">
        <v>422540.27658573061</v>
      </c>
      <c r="K925" s="83">
        <v>435321.26524223998</v>
      </c>
      <c r="L925" s="83">
        <v>458778.21727399994</v>
      </c>
      <c r="M925" s="83">
        <v>440781.63</v>
      </c>
      <c r="N925" s="83">
        <v>0</v>
      </c>
      <c r="O925" s="73"/>
      <c r="P925" s="74" t="s">
        <v>3</v>
      </c>
      <c r="Q925" s="83">
        <v>0</v>
      </c>
      <c r="R925" s="83">
        <v>56892.190608096411</v>
      </c>
      <c r="S925" s="83">
        <v>170874.10165192111</v>
      </c>
      <c r="T925" s="83">
        <v>115223.38664248787</v>
      </c>
      <c r="U925" s="83">
        <v>306916.40875623486</v>
      </c>
      <c r="V925" s="83">
        <v>396573.17203496472</v>
      </c>
      <c r="W925" s="83">
        <v>464130.28112358943</v>
      </c>
      <c r="X925" s="83">
        <v>473602.06090059807</v>
      </c>
      <c r="Y925" s="83">
        <v>420333.92727830389</v>
      </c>
      <c r="Z925" s="83">
        <v>421860.73454199999</v>
      </c>
      <c r="AA925" s="83">
        <v>422016.25199999998</v>
      </c>
      <c r="AB925" s="83">
        <v>426457</v>
      </c>
      <c r="AC925" s="73"/>
      <c r="AD925" s="74" t="s">
        <v>3</v>
      </c>
      <c r="AE925" s="83">
        <v>20</v>
      </c>
      <c r="AF925" s="83">
        <v>295</v>
      </c>
      <c r="AG925" s="83">
        <v>968</v>
      </c>
      <c r="AH925" s="83">
        <v>1873</v>
      </c>
      <c r="AI925" s="83">
        <v>2465</v>
      </c>
      <c r="AJ925" s="83">
        <v>2951</v>
      </c>
      <c r="AK925" s="83">
        <v>3149</v>
      </c>
      <c r="AL925" s="83">
        <v>3089</v>
      </c>
      <c r="AM925" s="83">
        <v>3194</v>
      </c>
      <c r="AN925" s="83">
        <v>3464</v>
      </c>
      <c r="AO925" s="83">
        <v>3343</v>
      </c>
      <c r="AP925" s="83">
        <v>0</v>
      </c>
      <c r="AQ925" s="73"/>
      <c r="AR925" s="73"/>
      <c r="AS925" s="73"/>
      <c r="AT925" s="73"/>
      <c r="AU925" s="73"/>
      <c r="AV925" s="73"/>
      <c r="AW925" s="73"/>
      <c r="AX925" s="73"/>
      <c r="AY925" s="73"/>
      <c r="AZ925" s="73"/>
      <c r="BA925" s="73"/>
      <c r="BB925" s="73"/>
      <c r="BC925" s="73"/>
    </row>
    <row r="926" spans="1:55" x14ac:dyDescent="0.25">
      <c r="A926" s="72"/>
      <c r="B926" s="74" t="s">
        <v>4</v>
      </c>
      <c r="C926" s="83">
        <v>0</v>
      </c>
      <c r="D926" s="83">
        <v>3638.0651457238005</v>
      </c>
      <c r="E926" s="83">
        <v>52465.673123631212</v>
      </c>
      <c r="F926" s="83">
        <v>89165.429423296053</v>
      </c>
      <c r="G926" s="83">
        <v>125156.83491129271</v>
      </c>
      <c r="H926" s="83">
        <v>162679.95624664502</v>
      </c>
      <c r="I926" s="83">
        <v>186863.41305230855</v>
      </c>
      <c r="J926" s="83">
        <v>161819.63844579746</v>
      </c>
      <c r="K926" s="83">
        <v>125101.90496575198</v>
      </c>
      <c r="L926" s="83">
        <v>162245.15600799999</v>
      </c>
      <c r="M926" s="83">
        <v>165103.85800000001</v>
      </c>
      <c r="N926" s="83">
        <v>0</v>
      </c>
      <c r="O926" s="73"/>
      <c r="P926" s="74" t="s">
        <v>4</v>
      </c>
      <c r="Q926" s="83">
        <v>0</v>
      </c>
      <c r="R926" s="83">
        <v>0</v>
      </c>
      <c r="S926" s="83">
        <v>0</v>
      </c>
      <c r="T926" s="83">
        <v>105520.0108313135</v>
      </c>
      <c r="U926" s="83">
        <v>112587.29610338333</v>
      </c>
      <c r="V926" s="83">
        <v>137725.69835268546</v>
      </c>
      <c r="W926" s="83">
        <v>167762.96106900668</v>
      </c>
      <c r="X926" s="83">
        <v>209247.05619297503</v>
      </c>
      <c r="Y926" s="83">
        <v>172636.83347268798</v>
      </c>
      <c r="Z926" s="83">
        <v>192245.292564</v>
      </c>
      <c r="AA926" s="83">
        <v>173509.67200000002</v>
      </c>
      <c r="AB926" s="83">
        <v>148537</v>
      </c>
      <c r="AC926" s="73"/>
      <c r="AD926" s="74" t="s">
        <v>4</v>
      </c>
      <c r="AE926" s="83">
        <v>0</v>
      </c>
      <c r="AF926" s="83">
        <v>31</v>
      </c>
      <c r="AG926" s="83">
        <v>360</v>
      </c>
      <c r="AH926" s="83">
        <v>670</v>
      </c>
      <c r="AI926" s="83">
        <v>929</v>
      </c>
      <c r="AJ926" s="83">
        <v>1231</v>
      </c>
      <c r="AK926" s="83">
        <v>1394</v>
      </c>
      <c r="AL926" s="83">
        <v>1203</v>
      </c>
      <c r="AM926" s="83">
        <v>942</v>
      </c>
      <c r="AN926" s="83">
        <v>1300</v>
      </c>
      <c r="AO926" s="83">
        <v>1367</v>
      </c>
      <c r="AP926" s="83">
        <v>0</v>
      </c>
      <c r="AQ926" s="73"/>
      <c r="AR926" s="73"/>
      <c r="AS926" s="73"/>
      <c r="AT926" s="73"/>
      <c r="AU926" s="73"/>
      <c r="AV926" s="73"/>
      <c r="AW926" s="73"/>
      <c r="AX926" s="73"/>
      <c r="AY926" s="73"/>
      <c r="AZ926" s="73"/>
      <c r="BA926" s="73"/>
      <c r="BB926" s="73"/>
      <c r="BC926" s="73"/>
    </row>
    <row r="927" spans="1:55" x14ac:dyDescent="0.25">
      <c r="A927" s="72"/>
      <c r="B927" s="74" t="s">
        <v>6</v>
      </c>
      <c r="C927" s="83">
        <v>9488.4263769476001</v>
      </c>
      <c r="D927" s="83">
        <v>9854.7900768724285</v>
      </c>
      <c r="E927" s="83">
        <v>11344.804336845578</v>
      </c>
      <c r="F927" s="83">
        <v>57324.217009173641</v>
      </c>
      <c r="G927" s="83">
        <v>60201.75122858012</v>
      </c>
      <c r="H927" s="83">
        <v>64779.021341263397</v>
      </c>
      <c r="I927" s="83">
        <v>68465.81093073517</v>
      </c>
      <c r="J927" s="83">
        <v>72563.34323840971</v>
      </c>
      <c r="K927" s="83">
        <v>62242.577853832983</v>
      </c>
      <c r="L927" s="83">
        <v>78443.765068499997</v>
      </c>
      <c r="M927" s="83">
        <v>97552.04</v>
      </c>
      <c r="N927" s="83">
        <v>0</v>
      </c>
      <c r="O927" s="73"/>
      <c r="P927" s="74" t="s">
        <v>6</v>
      </c>
      <c r="Q927" s="83">
        <v>11958.771097086686</v>
      </c>
      <c r="R927" s="83">
        <v>10656.995906548953</v>
      </c>
      <c r="S927" s="83">
        <v>10403.968187035292</v>
      </c>
      <c r="T927" s="83">
        <v>15517.719258642033</v>
      </c>
      <c r="U927" s="83">
        <v>130250.47359941002</v>
      </c>
      <c r="V927" s="83">
        <v>71691.411593435696</v>
      </c>
      <c r="W927" s="83">
        <v>59329.032454657943</v>
      </c>
      <c r="X927" s="83">
        <v>66775.174069089786</v>
      </c>
      <c r="Y927" s="83">
        <v>75809.406569494007</v>
      </c>
      <c r="Z927" s="83">
        <v>65477.218924000023</v>
      </c>
      <c r="AA927" s="83">
        <v>188743.71200000003</v>
      </c>
      <c r="AB927" s="83">
        <v>56363</v>
      </c>
      <c r="AC927" s="73"/>
      <c r="AD927" s="74" t="s">
        <v>6</v>
      </c>
      <c r="AE927" s="83">
        <v>0</v>
      </c>
      <c r="AF927" s="83">
        <v>0</v>
      </c>
      <c r="AG927" s="83">
        <v>15</v>
      </c>
      <c r="AH927" s="83">
        <v>643</v>
      </c>
      <c r="AI927" s="83">
        <v>894</v>
      </c>
      <c r="AJ927" s="83">
        <v>898</v>
      </c>
      <c r="AK927" s="83">
        <v>965</v>
      </c>
      <c r="AL927" s="83">
        <v>1062</v>
      </c>
      <c r="AM927" s="83">
        <v>829</v>
      </c>
      <c r="AN927" s="83">
        <v>1123</v>
      </c>
      <c r="AO927" s="83">
        <v>1314</v>
      </c>
      <c r="AP927" s="83">
        <v>0</v>
      </c>
      <c r="AQ927" s="73"/>
      <c r="AR927" s="73"/>
      <c r="AS927" s="73"/>
      <c r="AT927" s="73"/>
      <c r="AU927" s="73"/>
      <c r="AV927" s="73"/>
      <c r="AW927" s="73"/>
      <c r="AX927" s="73"/>
      <c r="AY927" s="73"/>
      <c r="AZ927" s="73"/>
      <c r="BA927" s="73"/>
      <c r="BB927" s="73"/>
      <c r="BC927" s="73"/>
    </row>
    <row r="928" spans="1:55" x14ac:dyDescent="0.25">
      <c r="A928" s="72"/>
      <c r="B928" s="74" t="s">
        <v>7</v>
      </c>
      <c r="C928" s="83">
        <v>929011.05067346117</v>
      </c>
      <c r="D928" s="83">
        <v>844829.7405654348</v>
      </c>
      <c r="E928" s="83">
        <v>894642.79882692464</v>
      </c>
      <c r="F928" s="83">
        <v>871362.18758855318</v>
      </c>
      <c r="G928" s="83">
        <v>774837.1271039946</v>
      </c>
      <c r="H928" s="83">
        <v>735542.51055792498</v>
      </c>
      <c r="I928" s="83">
        <v>797455.99016918428</v>
      </c>
      <c r="J928" s="83">
        <v>980733.64998140698</v>
      </c>
      <c r="K928" s="83">
        <v>1087523.1242407218</v>
      </c>
      <c r="L928" s="83">
        <v>945367.07693999994</v>
      </c>
      <c r="M928" s="83">
        <v>911008.09600000002</v>
      </c>
      <c r="N928" s="83">
        <v>0</v>
      </c>
      <c r="O928" s="73"/>
      <c r="P928" s="74" t="s">
        <v>7</v>
      </c>
      <c r="Q928" s="83">
        <v>989136.28776066413</v>
      </c>
      <c r="R928" s="83">
        <v>985665.11943972786</v>
      </c>
      <c r="S928" s="83">
        <v>736118.48004858696</v>
      </c>
      <c r="T928" s="83">
        <v>790248.97566793929</v>
      </c>
      <c r="U928" s="83">
        <v>942501.02591136098</v>
      </c>
      <c r="V928" s="83">
        <v>825127.41381599649</v>
      </c>
      <c r="W928" s="83">
        <v>744822.95518536249</v>
      </c>
      <c r="X928" s="83">
        <v>769591.42702930013</v>
      </c>
      <c r="Y928" s="83">
        <v>806772.02144941979</v>
      </c>
      <c r="Z928" s="83">
        <v>846219.16183999996</v>
      </c>
      <c r="AA928" s="83">
        <v>835085.89199999999</v>
      </c>
      <c r="AB928" s="83">
        <v>908631</v>
      </c>
      <c r="AC928" s="73"/>
      <c r="AD928" s="74" t="s">
        <v>7</v>
      </c>
      <c r="AE928" s="83">
        <v>6808</v>
      </c>
      <c r="AF928" s="83">
        <v>6454</v>
      </c>
      <c r="AG928" s="83">
        <v>6592</v>
      </c>
      <c r="AH928" s="83">
        <v>6557</v>
      </c>
      <c r="AI928" s="83">
        <v>5992</v>
      </c>
      <c r="AJ928" s="83">
        <v>5802</v>
      </c>
      <c r="AK928" s="83">
        <v>6272</v>
      </c>
      <c r="AL928" s="83">
        <v>8278</v>
      </c>
      <c r="AM928" s="83">
        <v>8563</v>
      </c>
      <c r="AN928" s="83">
        <v>8428</v>
      </c>
      <c r="AO928" s="83">
        <v>7894</v>
      </c>
      <c r="AP928" s="83">
        <v>0</v>
      </c>
      <c r="AQ928" s="73"/>
      <c r="AR928" s="73"/>
      <c r="AS928" s="73"/>
      <c r="AT928" s="73"/>
      <c r="AU928" s="73"/>
      <c r="AV928" s="73"/>
      <c r="AW928" s="73"/>
      <c r="AX928" s="73"/>
      <c r="AY928" s="73"/>
      <c r="AZ928" s="73"/>
      <c r="BA928" s="73"/>
      <c r="BB928" s="73"/>
      <c r="BC928" s="73"/>
    </row>
    <row r="929" spans="1:55" x14ac:dyDescent="0.25">
      <c r="A929" s="72"/>
      <c r="B929" s="79" t="s">
        <v>8</v>
      </c>
      <c r="C929" s="84">
        <v>146411.28710215824</v>
      </c>
      <c r="D929" s="84">
        <v>160466.40456487006</v>
      </c>
      <c r="E929" s="84">
        <v>157317.54123301187</v>
      </c>
      <c r="F929" s="84">
        <v>185890.7656628624</v>
      </c>
      <c r="G929" s="84">
        <v>184352.86283569766</v>
      </c>
      <c r="H929" s="84">
        <v>211764.78768177988</v>
      </c>
      <c r="I929" s="84">
        <v>257343.17988440298</v>
      </c>
      <c r="J929" s="84">
        <v>295528.19766333612</v>
      </c>
      <c r="K929" s="84">
        <v>339085.21150959004</v>
      </c>
      <c r="L929" s="84">
        <v>375537.84408399998</v>
      </c>
      <c r="M929" s="84">
        <v>427955.652</v>
      </c>
      <c r="N929" s="83">
        <v>0</v>
      </c>
      <c r="O929" s="73"/>
      <c r="P929" s="79" t="s">
        <v>8</v>
      </c>
      <c r="Q929" s="84">
        <v>152312.08214997989</v>
      </c>
      <c r="R929" s="84">
        <v>167073.18665366372</v>
      </c>
      <c r="S929" s="84">
        <v>149718.67663519748</v>
      </c>
      <c r="T929" s="84">
        <v>163119.40088659202</v>
      </c>
      <c r="U929" s="84">
        <v>209457.54466739614</v>
      </c>
      <c r="V929" s="84">
        <v>227627.99364025149</v>
      </c>
      <c r="W929" s="84">
        <v>249634.65905234928</v>
      </c>
      <c r="X929" s="84">
        <v>264100.29609049862</v>
      </c>
      <c r="Y929" s="84">
        <v>300800.41856578994</v>
      </c>
      <c r="Z929" s="84">
        <v>319030.48834799998</v>
      </c>
      <c r="AA929" s="84">
        <v>484725.89600000001</v>
      </c>
      <c r="AB929" s="84">
        <v>480166</v>
      </c>
      <c r="AC929" s="73"/>
      <c r="AD929" s="79" t="s">
        <v>8</v>
      </c>
      <c r="AE929" s="84">
        <v>1877</v>
      </c>
      <c r="AF929" s="84">
        <v>1910</v>
      </c>
      <c r="AG929" s="84">
        <v>1984</v>
      </c>
      <c r="AH929" s="84">
        <v>2098</v>
      </c>
      <c r="AI929" s="84">
        <v>2260</v>
      </c>
      <c r="AJ929" s="84">
        <v>2448</v>
      </c>
      <c r="AK929" s="84">
        <v>2745</v>
      </c>
      <c r="AL929" s="84">
        <v>2969</v>
      </c>
      <c r="AM929" s="84">
        <v>3232</v>
      </c>
      <c r="AN929" s="84">
        <v>3537</v>
      </c>
      <c r="AO929" s="84">
        <v>3949</v>
      </c>
      <c r="AP929" s="84">
        <v>0</v>
      </c>
      <c r="AQ929" s="73"/>
      <c r="AR929" s="73"/>
      <c r="AS929" s="73"/>
      <c r="AT929" s="73"/>
      <c r="AU929" s="73"/>
      <c r="AV929" s="73"/>
      <c r="AW929" s="73"/>
      <c r="AX929" s="73"/>
      <c r="AY929" s="73"/>
      <c r="AZ929" s="73"/>
      <c r="BA929" s="73"/>
      <c r="BB929" s="73"/>
      <c r="BC929" s="73"/>
    </row>
    <row r="930" spans="1:55" x14ac:dyDescent="0.25">
      <c r="A930" s="72"/>
      <c r="B930" s="79" t="s">
        <v>5</v>
      </c>
      <c r="C930" s="84">
        <v>610474.24029589153</v>
      </c>
      <c r="D930" s="84">
        <v>563967.3594606003</v>
      </c>
      <c r="E930" s="84">
        <v>609388.09409376024</v>
      </c>
      <c r="F930" s="84">
        <v>643815.86424297921</v>
      </c>
      <c r="G930" s="84">
        <v>479273.56518930412</v>
      </c>
      <c r="H930" s="84">
        <v>571467.40151044622</v>
      </c>
      <c r="I930" s="84">
        <v>660165.3458522656</v>
      </c>
      <c r="J930" s="84">
        <v>586095.74864690821</v>
      </c>
      <c r="K930" s="84">
        <v>648568.6652473599</v>
      </c>
      <c r="L930" s="84">
        <v>590672.23277400015</v>
      </c>
      <c r="M930" s="82">
        <v>572845.75199999998</v>
      </c>
      <c r="N930" s="82">
        <v>0</v>
      </c>
      <c r="O930" s="73"/>
      <c r="P930" s="79" t="s">
        <v>5</v>
      </c>
      <c r="Q930" s="84">
        <v>742598.88814940944</v>
      </c>
      <c r="R930" s="84">
        <v>734571.85617650009</v>
      </c>
      <c r="S930" s="84">
        <v>742750.58377473988</v>
      </c>
      <c r="T930" s="84">
        <v>602268.27522110543</v>
      </c>
      <c r="U930" s="84">
        <v>702367.68363191723</v>
      </c>
      <c r="V930" s="84">
        <v>645208.75048727065</v>
      </c>
      <c r="W930" s="84">
        <v>603700.2606791592</v>
      </c>
      <c r="X930" s="84">
        <v>665316.86095891707</v>
      </c>
      <c r="Y930" s="84">
        <v>640394.25513437379</v>
      </c>
      <c r="Z930" s="84">
        <v>628816.08906999999</v>
      </c>
      <c r="AA930" s="84">
        <v>660422.72600000026</v>
      </c>
      <c r="AB930" s="84">
        <v>584964</v>
      </c>
      <c r="AC930" s="73"/>
      <c r="AD930" s="79" t="s">
        <v>5</v>
      </c>
      <c r="AE930" s="84">
        <v>65441</v>
      </c>
      <c r="AF930" s="84">
        <v>63676</v>
      </c>
      <c r="AG930" s="84">
        <v>62047</v>
      </c>
      <c r="AH930" s="84">
        <v>59914</v>
      </c>
      <c r="AI930" s="84">
        <v>57681</v>
      </c>
      <c r="AJ930" s="84">
        <v>55446</v>
      </c>
      <c r="AK930" s="84">
        <v>56216</v>
      </c>
      <c r="AL930" s="84">
        <v>64100</v>
      </c>
      <c r="AM930" s="84">
        <v>60968</v>
      </c>
      <c r="AN930" s="84">
        <v>56614</v>
      </c>
      <c r="AO930" s="84">
        <v>57303</v>
      </c>
      <c r="AP930" s="84">
        <v>0</v>
      </c>
      <c r="AQ930" s="73"/>
      <c r="AR930" s="73"/>
      <c r="AS930" s="73"/>
      <c r="AT930" s="73"/>
      <c r="AU930" s="73"/>
      <c r="AV930" s="73"/>
      <c r="AW930" s="73"/>
      <c r="AX930" s="73"/>
      <c r="AY930" s="73"/>
      <c r="AZ930" s="73"/>
      <c r="BA930" s="73"/>
      <c r="BB930" s="73"/>
      <c r="BC930" s="73"/>
    </row>
    <row r="931" spans="1:55" x14ac:dyDescent="0.25">
      <c r="A931" s="72"/>
      <c r="B931" s="74" t="s">
        <v>157</v>
      </c>
      <c r="C931" s="83">
        <v>512133.49622397142</v>
      </c>
      <c r="D931" s="83">
        <v>563631.05009354348</v>
      </c>
      <c r="E931" s="83">
        <v>557246.41913711419</v>
      </c>
      <c r="F931" s="83">
        <v>597625.44275727274</v>
      </c>
      <c r="G931" s="83">
        <v>577928.09505455778</v>
      </c>
      <c r="H931" s="83">
        <v>596827.25141718367</v>
      </c>
      <c r="I931" s="83">
        <v>575741.67280701816</v>
      </c>
      <c r="J931" s="83">
        <v>692585.26982831943</v>
      </c>
      <c r="K931" s="83">
        <v>681312.64464177203</v>
      </c>
      <c r="L931" s="83">
        <v>713292.46702999994</v>
      </c>
      <c r="M931" s="83">
        <v>739807.49600000004</v>
      </c>
      <c r="N931" s="83">
        <v>0</v>
      </c>
      <c r="O931" s="73"/>
      <c r="P931" s="74" t="s">
        <v>157</v>
      </c>
      <c r="Q931" s="83">
        <v>534948.51881407073</v>
      </c>
      <c r="R931" s="83">
        <v>569877.1480996866</v>
      </c>
      <c r="S931" s="83">
        <v>579895.86274878238</v>
      </c>
      <c r="T931" s="83">
        <v>602018.60894590442</v>
      </c>
      <c r="U931" s="83">
        <v>645868.01425684744</v>
      </c>
      <c r="V931" s="83">
        <v>697448.49009175214</v>
      </c>
      <c r="W931" s="83">
        <v>758870.56629249372</v>
      </c>
      <c r="X931" s="83">
        <v>697024.15656551614</v>
      </c>
      <c r="Y931" s="83">
        <v>710377.09134259389</v>
      </c>
      <c r="Z931" s="83">
        <v>680953.01754999987</v>
      </c>
      <c r="AA931" s="83">
        <v>693110.26600000006</v>
      </c>
      <c r="AB931" s="83">
        <v>687280</v>
      </c>
      <c r="AC931" s="73"/>
      <c r="AD931" s="74" t="s">
        <v>117</v>
      </c>
      <c r="AE931" s="83">
        <v>411747.84000000003</v>
      </c>
      <c r="AF931" s="83">
        <v>419193.95199999993</v>
      </c>
      <c r="AG931" s="83">
        <v>426435.24</v>
      </c>
      <c r="AH931" s="83">
        <v>435330.01599999995</v>
      </c>
      <c r="AI931" s="83">
        <v>443426.01599999995</v>
      </c>
      <c r="AJ931" s="83">
        <v>450766.68</v>
      </c>
      <c r="AK931" s="83">
        <v>458201.94</v>
      </c>
      <c r="AL931" s="83">
        <v>464769.9</v>
      </c>
      <c r="AM931" s="83">
        <v>469015.995</v>
      </c>
      <c r="AN931" s="83">
        <v>474945.64700000006</v>
      </c>
      <c r="AO931" s="83">
        <v>482404.03199999995</v>
      </c>
      <c r="AP931" s="83">
        <v>0</v>
      </c>
      <c r="AQ931" s="73"/>
      <c r="AR931" s="73"/>
      <c r="AS931" s="73"/>
      <c r="AT931" s="73"/>
      <c r="AU931" s="73"/>
      <c r="AV931" s="73"/>
      <c r="AW931" s="73"/>
      <c r="AX931" s="73"/>
      <c r="AY931" s="73"/>
      <c r="AZ931" s="73"/>
      <c r="BA931" s="73"/>
      <c r="BB931" s="73"/>
      <c r="BC931" s="73"/>
    </row>
    <row r="932" spans="1:55" x14ac:dyDescent="0.25">
      <c r="A932" s="72"/>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row>
    <row r="933" spans="1:55" x14ac:dyDescent="0.25">
      <c r="A933" s="72"/>
      <c r="B933" s="75" t="s">
        <v>113</v>
      </c>
      <c r="C933" s="75"/>
      <c r="D933" s="75"/>
      <c r="E933" s="75"/>
      <c r="F933" s="75"/>
      <c r="G933" s="75"/>
      <c r="H933" s="75"/>
      <c r="I933" s="75"/>
      <c r="J933" s="75"/>
      <c r="K933" s="75"/>
      <c r="L933" s="75"/>
      <c r="M933" s="75"/>
      <c r="N933" s="75"/>
      <c r="O933" s="73"/>
      <c r="P933" s="75" t="s">
        <v>114</v>
      </c>
      <c r="Q933" s="75"/>
      <c r="R933" s="75"/>
      <c r="S933" s="75"/>
      <c r="T933" s="75"/>
      <c r="U933" s="75"/>
      <c r="V933" s="75"/>
      <c r="W933" s="75"/>
      <c r="X933" s="75"/>
      <c r="Y933" s="75"/>
      <c r="Z933" s="75"/>
      <c r="AA933" s="75"/>
      <c r="AB933" s="75"/>
      <c r="AC933" s="73"/>
      <c r="AD933" s="75" t="s">
        <v>145</v>
      </c>
      <c r="AE933" s="75"/>
      <c r="AF933" s="75"/>
      <c r="AG933" s="75"/>
      <c r="AH933" s="75"/>
      <c r="AI933" s="75"/>
      <c r="AJ933" s="75"/>
      <c r="AK933" s="75"/>
      <c r="AL933" s="75"/>
      <c r="AM933" s="75"/>
      <c r="AN933" s="75"/>
      <c r="AO933" s="75"/>
      <c r="AP933" s="75"/>
      <c r="AQ933" s="73"/>
      <c r="AR933" s="73"/>
      <c r="AS933" s="73"/>
      <c r="AT933" s="73"/>
      <c r="AU933" s="73"/>
      <c r="AV933" s="73"/>
      <c r="AW933" s="73"/>
      <c r="AX933" s="73"/>
      <c r="AY933" s="73"/>
      <c r="AZ933" s="73"/>
      <c r="BA933" s="73"/>
      <c r="BB933" s="73"/>
      <c r="BC933" s="73"/>
    </row>
    <row r="934" spans="1:55" x14ac:dyDescent="0.25">
      <c r="A934" s="72"/>
      <c r="B934" s="77" t="s">
        <v>61</v>
      </c>
      <c r="C934" s="77">
        <v>2013</v>
      </c>
      <c r="D934" s="77">
        <v>2014</v>
      </c>
      <c r="E934" s="77">
        <v>2015</v>
      </c>
      <c r="F934" s="77">
        <v>2016</v>
      </c>
      <c r="G934" s="77">
        <v>2017</v>
      </c>
      <c r="H934" s="77">
        <v>2018</v>
      </c>
      <c r="I934" s="77">
        <v>2019</v>
      </c>
      <c r="J934" s="77">
        <v>2020</v>
      </c>
      <c r="K934" s="77">
        <v>2021</v>
      </c>
      <c r="L934" s="77">
        <v>2022</v>
      </c>
      <c r="M934" s="77">
        <v>2023</v>
      </c>
      <c r="N934" s="77">
        <v>2024</v>
      </c>
      <c r="O934" s="73"/>
      <c r="P934" s="77" t="s">
        <v>61</v>
      </c>
      <c r="Q934" s="77">
        <v>2013</v>
      </c>
      <c r="R934" s="77">
        <v>2014</v>
      </c>
      <c r="S934" s="77">
        <v>2015</v>
      </c>
      <c r="T934" s="77">
        <v>2016</v>
      </c>
      <c r="U934" s="77">
        <v>2017</v>
      </c>
      <c r="V934" s="77">
        <v>2018</v>
      </c>
      <c r="W934" s="77">
        <v>2019</v>
      </c>
      <c r="X934" s="77">
        <v>2020</v>
      </c>
      <c r="Y934" s="77">
        <v>2021</v>
      </c>
      <c r="Z934" s="77">
        <v>2022</v>
      </c>
      <c r="AA934" s="77">
        <v>2023</v>
      </c>
      <c r="AB934" s="77">
        <v>2024</v>
      </c>
      <c r="AC934" s="73"/>
      <c r="AD934" s="77" t="s">
        <v>61</v>
      </c>
      <c r="AE934" s="77">
        <v>2013</v>
      </c>
      <c r="AF934" s="77">
        <v>2014</v>
      </c>
      <c r="AG934" s="77">
        <v>2015</v>
      </c>
      <c r="AH934" s="77">
        <v>2016</v>
      </c>
      <c r="AI934" s="77">
        <v>2017</v>
      </c>
      <c r="AJ934" s="77">
        <v>2018</v>
      </c>
      <c r="AK934" s="77">
        <v>2019</v>
      </c>
      <c r="AL934" s="77">
        <v>2020</v>
      </c>
      <c r="AM934" s="77">
        <v>2021</v>
      </c>
      <c r="AN934" s="77">
        <v>2022</v>
      </c>
      <c r="AO934" s="77">
        <v>2023</v>
      </c>
      <c r="AP934" s="77">
        <v>2024</v>
      </c>
      <c r="AQ934" s="73"/>
      <c r="AR934" s="73"/>
      <c r="AS934" s="73"/>
      <c r="AT934" s="73"/>
      <c r="AU934" s="73"/>
      <c r="AV934" s="73"/>
      <c r="AW934" s="73"/>
      <c r="AX934" s="73"/>
      <c r="AY934" s="73"/>
      <c r="AZ934" s="73"/>
      <c r="BA934" s="73"/>
      <c r="BB934" s="73"/>
      <c r="BC934" s="73"/>
    </row>
    <row r="935" spans="1:55" x14ac:dyDescent="0.25">
      <c r="A935" s="72"/>
      <c r="B935" s="79" t="s">
        <v>9</v>
      </c>
      <c r="C935" s="80">
        <v>803719.27119479585</v>
      </c>
      <c r="D935" s="80">
        <v>790467.09006273083</v>
      </c>
      <c r="E935" s="80">
        <v>820832.68147044373</v>
      </c>
      <c r="F935" s="80">
        <v>851171.1477728571</v>
      </c>
      <c r="G935" s="80">
        <v>838228.79282528022</v>
      </c>
      <c r="H935" s="80">
        <v>832986.92188470392</v>
      </c>
      <c r="I935" s="80">
        <v>867756.13143519324</v>
      </c>
      <c r="J935" s="80">
        <v>904111.2388027017</v>
      </c>
      <c r="K935" s="80">
        <v>1088698.1474247319</v>
      </c>
      <c r="L935" s="80">
        <v>1070959.0733139999</v>
      </c>
      <c r="M935" s="80">
        <v>1042275.088</v>
      </c>
      <c r="N935" s="80">
        <v>0</v>
      </c>
      <c r="O935" s="73"/>
      <c r="P935" s="79" t="s">
        <v>9</v>
      </c>
      <c r="Q935" s="80">
        <v>788738.26985498588</v>
      </c>
      <c r="R935" s="80">
        <v>823522.90689666313</v>
      </c>
      <c r="S935" s="80">
        <v>802525.93304962025</v>
      </c>
      <c r="T935" s="80">
        <v>882779.73843633546</v>
      </c>
      <c r="U935" s="80">
        <v>902144.87646061904</v>
      </c>
      <c r="V935" s="80">
        <v>866443.61165432318</v>
      </c>
      <c r="W935" s="80">
        <v>855877.51904776134</v>
      </c>
      <c r="X935" s="80">
        <v>903583.86853817117</v>
      </c>
      <c r="Y935" s="80">
        <v>1131269.2925468218</v>
      </c>
      <c r="Z935" s="80">
        <v>1134138.7145400001</v>
      </c>
      <c r="AA935" s="80">
        <v>1076800.716</v>
      </c>
      <c r="AB935" s="80">
        <v>1152614</v>
      </c>
      <c r="AC935" s="73"/>
      <c r="AD935" s="79" t="s">
        <v>9</v>
      </c>
      <c r="AE935" s="80">
        <v>6520</v>
      </c>
      <c r="AF935" s="80">
        <v>6356</v>
      </c>
      <c r="AG935" s="80">
        <v>6329</v>
      </c>
      <c r="AH935" s="80">
        <v>6291</v>
      </c>
      <c r="AI935" s="80">
        <v>6194</v>
      </c>
      <c r="AJ935" s="80">
        <v>6090</v>
      </c>
      <c r="AK935" s="80">
        <v>6187</v>
      </c>
      <c r="AL935" s="80">
        <v>6705</v>
      </c>
      <c r="AM935" s="80">
        <v>6638</v>
      </c>
      <c r="AN935" s="80">
        <v>6659</v>
      </c>
      <c r="AO935" s="80">
        <v>6772</v>
      </c>
      <c r="AP935" s="80">
        <v>0</v>
      </c>
      <c r="AQ935" s="73"/>
      <c r="AR935" s="73"/>
      <c r="AS935" s="73"/>
      <c r="AT935" s="73"/>
      <c r="AU935" s="73"/>
      <c r="AV935" s="73"/>
      <c r="AW935" s="73"/>
      <c r="AX935" s="73"/>
      <c r="AY935" s="73"/>
      <c r="AZ935" s="73"/>
      <c r="BA935" s="73"/>
      <c r="BB935" s="73"/>
      <c r="BC935" s="73"/>
    </row>
    <row r="936" spans="1:55" x14ac:dyDescent="0.25">
      <c r="A936" s="72"/>
      <c r="B936" s="74" t="s">
        <v>10</v>
      </c>
      <c r="C936" s="83">
        <v>552968.7074234318</v>
      </c>
      <c r="D936" s="83">
        <v>528556.32801887835</v>
      </c>
      <c r="E936" s="83">
        <v>535124.72009796568</v>
      </c>
      <c r="F936" s="83">
        <v>575210.39256654761</v>
      </c>
      <c r="G936" s="83">
        <v>545095.19882366422</v>
      </c>
      <c r="H936" s="83">
        <v>531683.6275082411</v>
      </c>
      <c r="I936" s="83">
        <v>569407.09889722441</v>
      </c>
      <c r="J936" s="83">
        <v>572275.28152303223</v>
      </c>
      <c r="K936" s="83">
        <v>740436.72199832392</v>
      </c>
      <c r="L936" s="83">
        <v>730897.24146400008</v>
      </c>
      <c r="M936" s="83">
        <v>711764.15</v>
      </c>
      <c r="N936" s="83">
        <v>0</v>
      </c>
      <c r="O936" s="73"/>
      <c r="P936" s="74" t="s">
        <v>10</v>
      </c>
      <c r="Q936" s="83">
        <v>527104.8614673554</v>
      </c>
      <c r="R936" s="83">
        <v>545983.20063020813</v>
      </c>
      <c r="S936" s="83">
        <v>543063.64888757432</v>
      </c>
      <c r="T936" s="83">
        <v>602858.83198744606</v>
      </c>
      <c r="U936" s="83">
        <v>633776.71820074786</v>
      </c>
      <c r="V936" s="83">
        <v>577250.80872017005</v>
      </c>
      <c r="W936" s="83">
        <v>558814.33572443365</v>
      </c>
      <c r="X936" s="83">
        <v>600273.03224763658</v>
      </c>
      <c r="Y936" s="83">
        <v>806615.35169155174</v>
      </c>
      <c r="Z936" s="83">
        <v>804845.64113200002</v>
      </c>
      <c r="AA936" s="83">
        <v>738641.49800000002</v>
      </c>
      <c r="AB936" s="83">
        <v>761460</v>
      </c>
      <c r="AC936" s="73"/>
      <c r="AD936" s="74" t="s">
        <v>10</v>
      </c>
      <c r="AE936" s="83">
        <v>6520</v>
      </c>
      <c r="AF936" s="83">
        <v>6356</v>
      </c>
      <c r="AG936" s="83">
        <v>6329</v>
      </c>
      <c r="AH936" s="83">
        <v>6291</v>
      </c>
      <c r="AI936" s="83">
        <v>6194</v>
      </c>
      <c r="AJ936" s="83">
        <v>6090</v>
      </c>
      <c r="AK936" s="83">
        <v>6187</v>
      </c>
      <c r="AL936" s="83">
        <v>6705</v>
      </c>
      <c r="AM936" s="83">
        <v>6638</v>
      </c>
      <c r="AN936" s="83">
        <v>6659</v>
      </c>
      <c r="AO936" s="83">
        <v>6772</v>
      </c>
      <c r="AP936" s="83">
        <v>0</v>
      </c>
      <c r="AQ936" s="73"/>
      <c r="AR936" s="73"/>
      <c r="AS936" s="73"/>
      <c r="AT936" s="73"/>
      <c r="AU936" s="73"/>
      <c r="AV936" s="73"/>
      <c r="AW936" s="73"/>
      <c r="AX936" s="73"/>
      <c r="AY936" s="73"/>
      <c r="AZ936" s="73"/>
      <c r="BA936" s="73"/>
      <c r="BB936" s="73"/>
      <c r="BC936" s="73"/>
    </row>
    <row r="937" spans="1:55" x14ac:dyDescent="0.25">
      <c r="A937" s="72"/>
      <c r="B937" s="79" t="s">
        <v>11</v>
      </c>
      <c r="C937" s="84">
        <v>250750.56377136405</v>
      </c>
      <c r="D937" s="84">
        <v>261910.76204385245</v>
      </c>
      <c r="E937" s="84">
        <v>285707.96137247799</v>
      </c>
      <c r="F937" s="84">
        <v>275960.75520630949</v>
      </c>
      <c r="G937" s="84">
        <v>293133.59400161606</v>
      </c>
      <c r="H937" s="84">
        <v>301303.29437646287</v>
      </c>
      <c r="I937" s="84">
        <v>298349.03253796883</v>
      </c>
      <c r="J937" s="84">
        <v>331835.95727966947</v>
      </c>
      <c r="K937" s="84">
        <v>348261.42542640801</v>
      </c>
      <c r="L937" s="84">
        <v>340061.83184999996</v>
      </c>
      <c r="M937" s="84">
        <v>330510.93800000002</v>
      </c>
      <c r="N937" s="84">
        <v>0</v>
      </c>
      <c r="O937" s="73"/>
      <c r="P937" s="79" t="s">
        <v>11</v>
      </c>
      <c r="Q937" s="84">
        <v>261633.40838763051</v>
      </c>
      <c r="R937" s="84">
        <v>277539.70626645494</v>
      </c>
      <c r="S937" s="84">
        <v>259462.28416204589</v>
      </c>
      <c r="T937" s="84">
        <v>279920.90644888947</v>
      </c>
      <c r="U937" s="84">
        <v>268368.15825987124</v>
      </c>
      <c r="V937" s="84">
        <v>289192.80293415312</v>
      </c>
      <c r="W937" s="84">
        <v>297063.18332332768</v>
      </c>
      <c r="X937" s="84">
        <v>303310.83629053459</v>
      </c>
      <c r="Y937" s="84">
        <v>324653.94085526996</v>
      </c>
      <c r="Z937" s="84">
        <v>329293.07340799994</v>
      </c>
      <c r="AA937" s="84">
        <v>338159.21799999999</v>
      </c>
      <c r="AB937" s="84">
        <v>391154</v>
      </c>
      <c r="AC937" s="73"/>
      <c r="AD937" s="79" t="s">
        <v>11</v>
      </c>
      <c r="AE937" s="84">
        <v>6520</v>
      </c>
      <c r="AF937" s="84">
        <v>6356</v>
      </c>
      <c r="AG937" s="84">
        <v>6329</v>
      </c>
      <c r="AH937" s="84">
        <v>6291</v>
      </c>
      <c r="AI937" s="84">
        <v>6194</v>
      </c>
      <c r="AJ937" s="84">
        <v>6090</v>
      </c>
      <c r="AK937" s="84">
        <v>6187</v>
      </c>
      <c r="AL937" s="84">
        <v>6705</v>
      </c>
      <c r="AM937" s="84">
        <v>6638</v>
      </c>
      <c r="AN937" s="84">
        <v>6659</v>
      </c>
      <c r="AO937" s="84">
        <v>6772</v>
      </c>
      <c r="AP937" s="84">
        <v>0</v>
      </c>
      <c r="AQ937" s="73"/>
      <c r="AR937" s="73"/>
      <c r="AS937" s="73"/>
      <c r="AT937" s="73"/>
      <c r="AU937" s="73"/>
      <c r="AV937" s="73"/>
      <c r="AW937" s="73"/>
      <c r="AX937" s="73"/>
      <c r="AY937" s="73"/>
      <c r="AZ937" s="73"/>
      <c r="BA937" s="73"/>
      <c r="BB937" s="73"/>
      <c r="BC937" s="73"/>
    </row>
    <row r="938" spans="1:55" x14ac:dyDescent="0.25">
      <c r="A938" s="72"/>
      <c r="B938" s="74" t="s">
        <v>0</v>
      </c>
      <c r="C938" s="83">
        <v>172788.91219949757</v>
      </c>
      <c r="D938" s="83">
        <v>165869.32253588227</v>
      </c>
      <c r="E938" s="83">
        <v>161943.03497419099</v>
      </c>
      <c r="F938" s="83">
        <v>165771.50490128645</v>
      </c>
      <c r="G938" s="83">
        <v>130358.01932167662</v>
      </c>
      <c r="H938" s="83">
        <v>107634.50366042346</v>
      </c>
      <c r="I938" s="83">
        <v>93613.390182749034</v>
      </c>
      <c r="J938" s="83">
        <v>86016.334273703236</v>
      </c>
      <c r="K938" s="83">
        <v>72954.045066941995</v>
      </c>
      <c r="L938" s="83">
        <v>64664.987218000002</v>
      </c>
      <c r="M938" s="83">
        <v>61632.216</v>
      </c>
      <c r="N938" s="83">
        <v>0</v>
      </c>
      <c r="O938" s="73"/>
      <c r="P938" s="74" t="s">
        <v>0</v>
      </c>
      <c r="Q938" s="83">
        <v>174994.26426791953</v>
      </c>
      <c r="R938" s="83">
        <v>163809.5665059766</v>
      </c>
      <c r="S938" s="83">
        <v>163961.08591622586</v>
      </c>
      <c r="T938" s="83">
        <v>181261.67684735224</v>
      </c>
      <c r="U938" s="83">
        <v>183280.99832335947</v>
      </c>
      <c r="V938" s="83">
        <v>152391.19853947946</v>
      </c>
      <c r="W938" s="83">
        <v>120043.15982183244</v>
      </c>
      <c r="X938" s="83">
        <v>96135.110966332359</v>
      </c>
      <c r="Y938" s="83">
        <v>94917.600488619981</v>
      </c>
      <c r="Z938" s="83">
        <v>83460.820793999999</v>
      </c>
      <c r="AA938" s="83">
        <v>72161.626000000004</v>
      </c>
      <c r="AB938" s="83">
        <v>69090</v>
      </c>
      <c r="AC938" s="73"/>
      <c r="AD938" s="74" t="s">
        <v>0</v>
      </c>
      <c r="AE938" s="83">
        <v>1570</v>
      </c>
      <c r="AF938" s="83">
        <v>1580</v>
      </c>
      <c r="AG938" s="83">
        <v>1584</v>
      </c>
      <c r="AH938" s="83">
        <v>1428</v>
      </c>
      <c r="AI938" s="83">
        <v>1142</v>
      </c>
      <c r="AJ938" s="83">
        <v>978</v>
      </c>
      <c r="AK938" s="83">
        <v>860</v>
      </c>
      <c r="AL938" s="83">
        <v>794</v>
      </c>
      <c r="AM938" s="83">
        <v>678</v>
      </c>
      <c r="AN938" s="83">
        <v>620</v>
      </c>
      <c r="AO938" s="83">
        <v>602</v>
      </c>
      <c r="AP938" s="83">
        <v>0</v>
      </c>
      <c r="AQ938" s="73"/>
      <c r="AR938" s="73"/>
      <c r="AS938" s="73"/>
      <c r="AT938" s="73"/>
      <c r="AU938" s="73"/>
      <c r="AV938" s="73"/>
      <c r="AW938" s="73"/>
      <c r="AX938" s="73"/>
      <c r="AY938" s="73"/>
      <c r="AZ938" s="73"/>
      <c r="BA938" s="73"/>
      <c r="BB938" s="73"/>
      <c r="BC938" s="73"/>
    </row>
    <row r="939" spans="1:55" x14ac:dyDescent="0.25">
      <c r="A939" s="72"/>
      <c r="B939" s="74" t="s">
        <v>158</v>
      </c>
      <c r="C939" s="83">
        <v>152031.32134047474</v>
      </c>
      <c r="D939" s="83">
        <v>149578.06483867054</v>
      </c>
      <c r="E939" s="83">
        <v>130459.77281981193</v>
      </c>
      <c r="F939" s="83">
        <v>118393.42814636113</v>
      </c>
      <c r="G939" s="83">
        <v>113348.24393015445</v>
      </c>
      <c r="H939" s="83">
        <v>105974.8671918537</v>
      </c>
      <c r="I939" s="83">
        <v>118887.8850161475</v>
      </c>
      <c r="J939" s="83">
        <v>147370.81526205543</v>
      </c>
      <c r="K939" s="83">
        <v>141973.69325672</v>
      </c>
      <c r="L939" s="83">
        <v>94740.033154000004</v>
      </c>
      <c r="M939" s="83">
        <v>88857.592000000004</v>
      </c>
      <c r="N939" s="83">
        <v>0</v>
      </c>
      <c r="O939" s="73"/>
      <c r="P939" s="74" t="s">
        <v>158</v>
      </c>
      <c r="Q939" s="83">
        <v>190981.17395932425</v>
      </c>
      <c r="R939" s="83">
        <v>170782.21616124362</v>
      </c>
      <c r="S939" s="83">
        <v>141155.8505488323</v>
      </c>
      <c r="T939" s="83">
        <v>157900.71555964579</v>
      </c>
      <c r="U939" s="83">
        <v>146130.25324755511</v>
      </c>
      <c r="V939" s="83">
        <v>110359.86570155875</v>
      </c>
      <c r="W939" s="83">
        <v>108770.08339747557</v>
      </c>
      <c r="X939" s="83">
        <v>113589.94465789796</v>
      </c>
      <c r="Y939" s="83">
        <v>146403.47549502997</v>
      </c>
      <c r="Z939" s="83">
        <v>121730.95290199999</v>
      </c>
      <c r="AA939" s="83">
        <v>101069.83200000001</v>
      </c>
      <c r="AB939" s="83">
        <v>107662</v>
      </c>
      <c r="AC939" s="73"/>
      <c r="AD939" s="74" t="s">
        <v>158</v>
      </c>
      <c r="AE939" s="83">
        <v>1041</v>
      </c>
      <c r="AF939" s="83">
        <v>925</v>
      </c>
      <c r="AG939" s="83">
        <v>780</v>
      </c>
      <c r="AH939" s="83">
        <v>714</v>
      </c>
      <c r="AI939" s="83">
        <v>719</v>
      </c>
      <c r="AJ939" s="83">
        <v>713</v>
      </c>
      <c r="AK939" s="83">
        <v>771</v>
      </c>
      <c r="AL939" s="83">
        <v>980</v>
      </c>
      <c r="AM939" s="83">
        <v>888</v>
      </c>
      <c r="AN939" s="83">
        <v>578</v>
      </c>
      <c r="AO939" s="83">
        <v>580</v>
      </c>
      <c r="AP939" s="83">
        <v>0</v>
      </c>
      <c r="AQ939" s="73"/>
      <c r="AR939" s="73"/>
      <c r="AS939" s="73"/>
      <c r="AT939" s="73"/>
      <c r="AU939" s="73"/>
      <c r="AV939" s="73"/>
      <c r="AW939" s="73"/>
      <c r="AX939" s="73"/>
      <c r="AY939" s="73"/>
      <c r="AZ939" s="73"/>
      <c r="BA939" s="73"/>
      <c r="BB939" s="73"/>
      <c r="BC939" s="73"/>
    </row>
    <row r="940" spans="1:55" x14ac:dyDescent="0.25">
      <c r="A940" s="72"/>
      <c r="B940" s="74" t="s">
        <v>159</v>
      </c>
      <c r="C940" s="83">
        <v>8623.6805807894907</v>
      </c>
      <c r="D940" s="83">
        <v>9589.9387367976815</v>
      </c>
      <c r="E940" s="83">
        <v>9550.8866121297015</v>
      </c>
      <c r="F940" s="83">
        <v>14902.675992233608</v>
      </c>
      <c r="G940" s="83">
        <v>14679.461017371446</v>
      </c>
      <c r="H940" s="83">
        <v>13713.731085708465</v>
      </c>
      <c r="I940" s="83">
        <v>11665.943034841199</v>
      </c>
      <c r="J940" s="83">
        <v>9266.0077542394429</v>
      </c>
      <c r="K940" s="83">
        <v>7444.0201150379989</v>
      </c>
      <c r="L940" s="83">
        <v>6175.7433139999994</v>
      </c>
      <c r="M940" s="83">
        <v>6035.2640000000001</v>
      </c>
      <c r="N940" s="83">
        <v>0</v>
      </c>
      <c r="O940" s="73"/>
      <c r="P940" s="74" t="s">
        <v>159</v>
      </c>
      <c r="Q940" s="83">
        <v>13142.384084071266</v>
      </c>
      <c r="R940" s="83">
        <v>16225.908776163415</v>
      </c>
      <c r="S940" s="83">
        <v>13742.84110807935</v>
      </c>
      <c r="T940" s="83">
        <v>17231.774263386837</v>
      </c>
      <c r="U940" s="83">
        <v>18189.715698142343</v>
      </c>
      <c r="V940" s="83">
        <v>17548.133786783095</v>
      </c>
      <c r="W940" s="83">
        <v>15057.21884012778</v>
      </c>
      <c r="X940" s="83">
        <v>9807.9648558739373</v>
      </c>
      <c r="Y940" s="83">
        <v>10694.365936721999</v>
      </c>
      <c r="Z940" s="83">
        <v>8484.022352</v>
      </c>
      <c r="AA940" s="83">
        <v>7472.1820000000007</v>
      </c>
      <c r="AB940" s="83">
        <v>6676</v>
      </c>
      <c r="AC940" s="73"/>
      <c r="AD940" s="74" t="s">
        <v>159</v>
      </c>
      <c r="AE940" s="83">
        <v>0</v>
      </c>
      <c r="AF940" s="83">
        <v>0</v>
      </c>
      <c r="AG940" s="83">
        <v>0</v>
      </c>
      <c r="AH940" s="83">
        <v>0</v>
      </c>
      <c r="AI940" s="83">
        <v>0</v>
      </c>
      <c r="AJ940" s="83">
        <v>0</v>
      </c>
      <c r="AK940" s="83">
        <v>0</v>
      </c>
      <c r="AL940" s="83">
        <v>0</v>
      </c>
      <c r="AM940" s="83">
        <v>0</v>
      </c>
      <c r="AN940" s="83">
        <v>0</v>
      </c>
      <c r="AO940" s="83">
        <v>0</v>
      </c>
      <c r="AP940" s="83">
        <v>0</v>
      </c>
      <c r="AQ940" s="73"/>
      <c r="AR940" s="73"/>
      <c r="AS940" s="73"/>
      <c r="AT940" s="73"/>
      <c r="AU940" s="73"/>
      <c r="AV940" s="73"/>
      <c r="AW940" s="73"/>
      <c r="AX940" s="73"/>
      <c r="AY940" s="73"/>
      <c r="AZ940" s="73"/>
      <c r="BA940" s="73"/>
      <c r="BB940" s="73"/>
      <c r="BC940" s="73"/>
    </row>
    <row r="941" spans="1:55" x14ac:dyDescent="0.25">
      <c r="A941" s="72"/>
      <c r="B941" s="74" t="s">
        <v>1</v>
      </c>
      <c r="C941" s="83">
        <v>53486.4672260753</v>
      </c>
      <c r="D941" s="83">
        <v>45212.382268709873</v>
      </c>
      <c r="E941" s="83">
        <v>35169.258581148766</v>
      </c>
      <c r="F941" s="83">
        <v>30254.751279828859</v>
      </c>
      <c r="G941" s="83">
        <v>28034.330964767432</v>
      </c>
      <c r="H941" s="83">
        <v>24128.364181013923</v>
      </c>
      <c r="I941" s="83">
        <v>22866.871953023576</v>
      </c>
      <c r="J941" s="83">
        <v>20727.895524832311</v>
      </c>
      <c r="K941" s="83">
        <v>16957.846326979998</v>
      </c>
      <c r="L941" s="83">
        <v>14855.600187999999</v>
      </c>
      <c r="M941" s="83">
        <v>16390.66</v>
      </c>
      <c r="N941" s="83">
        <v>0</v>
      </c>
      <c r="O941" s="73"/>
      <c r="P941" s="74" t="s">
        <v>1</v>
      </c>
      <c r="Q941" s="83">
        <v>47882.138573492281</v>
      </c>
      <c r="R941" s="83">
        <v>49401.809651984426</v>
      </c>
      <c r="S941" s="83">
        <v>38739.445745752244</v>
      </c>
      <c r="T941" s="83">
        <v>29378.278615637941</v>
      </c>
      <c r="U941" s="83">
        <v>28359.912976097985</v>
      </c>
      <c r="V941" s="83">
        <v>27682.585128995626</v>
      </c>
      <c r="W941" s="83">
        <v>23925.530843149962</v>
      </c>
      <c r="X941" s="83">
        <v>23758.59144929353</v>
      </c>
      <c r="Y941" s="83">
        <v>20904.379593837999</v>
      </c>
      <c r="Z941" s="83">
        <v>18472.653107999999</v>
      </c>
      <c r="AA941" s="83">
        <v>17488.928</v>
      </c>
      <c r="AB941" s="83">
        <v>17330</v>
      </c>
      <c r="AC941" s="73"/>
      <c r="AD941" s="74" t="s">
        <v>1</v>
      </c>
      <c r="AE941" s="83">
        <v>279</v>
      </c>
      <c r="AF941" s="83">
        <v>235</v>
      </c>
      <c r="AG941" s="83">
        <v>187</v>
      </c>
      <c r="AH941" s="83">
        <v>167</v>
      </c>
      <c r="AI941" s="83">
        <v>162</v>
      </c>
      <c r="AJ941" s="83">
        <v>141</v>
      </c>
      <c r="AK941" s="83">
        <v>134</v>
      </c>
      <c r="AL941" s="83">
        <v>125</v>
      </c>
      <c r="AM941" s="83">
        <v>101</v>
      </c>
      <c r="AN941" s="83">
        <v>94</v>
      </c>
      <c r="AO941" s="83">
        <v>103</v>
      </c>
      <c r="AP941" s="83">
        <v>0</v>
      </c>
      <c r="AQ941" s="73"/>
      <c r="AR941" s="73"/>
      <c r="AS941" s="73"/>
      <c r="AT941" s="73"/>
      <c r="AU941" s="73"/>
      <c r="AV941" s="73"/>
      <c r="AW941" s="73"/>
      <c r="AX941" s="73"/>
      <c r="AY941" s="73"/>
      <c r="AZ941" s="73"/>
      <c r="BA941" s="73"/>
      <c r="BB941" s="73"/>
      <c r="BC941" s="73"/>
    </row>
    <row r="942" spans="1:55" x14ac:dyDescent="0.25">
      <c r="A942" s="72"/>
      <c r="B942" s="74" t="s">
        <v>2</v>
      </c>
      <c r="C942" s="83">
        <v>234964.32265942983</v>
      </c>
      <c r="D942" s="83">
        <v>226124.54510640493</v>
      </c>
      <c r="E942" s="83">
        <v>230995.35730943549</v>
      </c>
      <c r="F942" s="83">
        <v>235478.50898517898</v>
      </c>
      <c r="G942" s="83">
        <v>251509.74787723468</v>
      </c>
      <c r="H942" s="83">
        <v>264745.30249193829</v>
      </c>
      <c r="I942" s="83">
        <v>294126.28816707048</v>
      </c>
      <c r="J942" s="83">
        <v>326940.39033467707</v>
      </c>
      <c r="K942" s="83">
        <v>346797.33550604997</v>
      </c>
      <c r="L942" s="83">
        <v>351581.82435999997</v>
      </c>
      <c r="M942" s="83">
        <v>387839.69400000002</v>
      </c>
      <c r="N942" s="83">
        <v>0</v>
      </c>
      <c r="O942" s="73"/>
      <c r="P942" s="74" t="s">
        <v>2</v>
      </c>
      <c r="Q942" s="83">
        <v>226783.65222602093</v>
      </c>
      <c r="R942" s="83">
        <v>226713.24076910599</v>
      </c>
      <c r="S942" s="83">
        <v>227494.91129798093</v>
      </c>
      <c r="T942" s="83">
        <v>238395.283257959</v>
      </c>
      <c r="U942" s="83">
        <v>244305.48021696802</v>
      </c>
      <c r="V942" s="83">
        <v>251056.57206068718</v>
      </c>
      <c r="W942" s="83">
        <v>273623.13316356437</v>
      </c>
      <c r="X942" s="83">
        <v>316456.94271444716</v>
      </c>
      <c r="Y942" s="83">
        <v>353240.65512540995</v>
      </c>
      <c r="Z942" s="83">
        <v>359180.84589400003</v>
      </c>
      <c r="AA942" s="83">
        <v>363785.12400000001</v>
      </c>
      <c r="AB942" s="83">
        <v>380675</v>
      </c>
      <c r="AC942" s="73"/>
      <c r="AD942" s="74" t="s">
        <v>2</v>
      </c>
      <c r="AE942" s="83">
        <v>2044</v>
      </c>
      <c r="AF942" s="83">
        <v>1951</v>
      </c>
      <c r="AG942" s="83">
        <v>1922</v>
      </c>
      <c r="AH942" s="83">
        <v>1885</v>
      </c>
      <c r="AI942" s="83">
        <v>1883</v>
      </c>
      <c r="AJ942" s="83">
        <v>1931</v>
      </c>
      <c r="AK942" s="83">
        <v>2074</v>
      </c>
      <c r="AL942" s="83">
        <v>2242</v>
      </c>
      <c r="AM942" s="83">
        <v>2311</v>
      </c>
      <c r="AN942" s="83">
        <v>2394</v>
      </c>
      <c r="AO942" s="83">
        <v>2527</v>
      </c>
      <c r="AP942" s="83">
        <v>0</v>
      </c>
      <c r="AQ942" s="73"/>
      <c r="AR942" s="73"/>
      <c r="AS942" s="73"/>
      <c r="AT942" s="73"/>
      <c r="AU942" s="73"/>
      <c r="AV942" s="73"/>
      <c r="AW942" s="73"/>
      <c r="AX942" s="73"/>
      <c r="AY942" s="73"/>
      <c r="AZ942" s="73"/>
      <c r="BA942" s="73"/>
      <c r="BB942" s="73"/>
      <c r="BC942" s="73"/>
    </row>
    <row r="943" spans="1:55" x14ac:dyDescent="0.25">
      <c r="A943" s="72"/>
      <c r="B943" s="74" t="s">
        <v>156</v>
      </c>
      <c r="C943" s="83">
        <v>0</v>
      </c>
      <c r="D943" s="83">
        <v>0</v>
      </c>
      <c r="E943" s="83">
        <v>0</v>
      </c>
      <c r="F943" s="83">
        <v>0</v>
      </c>
      <c r="G943" s="83">
        <v>0</v>
      </c>
      <c r="H943" s="83">
        <v>0</v>
      </c>
      <c r="I943" s="83">
        <v>0</v>
      </c>
      <c r="J943" s="83">
        <v>4687.985032358004</v>
      </c>
      <c r="K943" s="83">
        <v>19185.425489905996</v>
      </c>
      <c r="L943" s="83">
        <v>33046.808054000001</v>
      </c>
      <c r="M943" s="83">
        <v>42649.060000000005</v>
      </c>
      <c r="N943" s="83">
        <v>0</v>
      </c>
      <c r="O943" s="73"/>
      <c r="P943" s="74" t="s">
        <v>156</v>
      </c>
      <c r="Q943" s="83">
        <v>0</v>
      </c>
      <c r="R943" s="83">
        <v>0</v>
      </c>
      <c r="S943" s="83">
        <v>0</v>
      </c>
      <c r="T943" s="83">
        <v>0</v>
      </c>
      <c r="U943" s="83">
        <v>0</v>
      </c>
      <c r="V943" s="83">
        <v>0</v>
      </c>
      <c r="W943" s="83">
        <v>0</v>
      </c>
      <c r="X943" s="83">
        <v>0</v>
      </c>
      <c r="Y943" s="83">
        <v>22827.445706259998</v>
      </c>
      <c r="Z943" s="83">
        <v>31659.914389999998</v>
      </c>
      <c r="AA943" s="83">
        <v>31337.108</v>
      </c>
      <c r="AB943" s="83">
        <v>50471</v>
      </c>
      <c r="AC943" s="73"/>
      <c r="AD943" s="74" t="s">
        <v>156</v>
      </c>
      <c r="AE943" s="83">
        <v>0</v>
      </c>
      <c r="AF943" s="83">
        <v>0</v>
      </c>
      <c r="AG943" s="83">
        <v>0</v>
      </c>
      <c r="AH943" s="83">
        <v>0</v>
      </c>
      <c r="AI943" s="83">
        <v>0</v>
      </c>
      <c r="AJ943" s="83">
        <v>0</v>
      </c>
      <c r="AK943" s="83">
        <v>0</v>
      </c>
      <c r="AL943" s="83">
        <v>31</v>
      </c>
      <c r="AM943" s="83">
        <v>111</v>
      </c>
      <c r="AN943" s="83">
        <v>195</v>
      </c>
      <c r="AO943" s="83">
        <v>252</v>
      </c>
      <c r="AP943" s="83">
        <v>0</v>
      </c>
      <c r="AQ943" s="73"/>
      <c r="AR943" s="73"/>
      <c r="AS943" s="73"/>
      <c r="AT943" s="73"/>
      <c r="AU943" s="73"/>
      <c r="AV943" s="73"/>
      <c r="AW943" s="73"/>
      <c r="AX943" s="73"/>
      <c r="AY943" s="73"/>
      <c r="AZ943" s="73"/>
      <c r="BA943" s="73"/>
      <c r="BB943" s="73"/>
      <c r="BC943" s="73"/>
    </row>
    <row r="944" spans="1:55" x14ac:dyDescent="0.25">
      <c r="A944" s="72"/>
      <c r="B944" s="74" t="s">
        <v>3</v>
      </c>
      <c r="C944" s="83">
        <v>568.90512146668163</v>
      </c>
      <c r="D944" s="83">
        <v>6016.1734737294946</v>
      </c>
      <c r="E944" s="83">
        <v>14206.504149826083</v>
      </c>
      <c r="F944" s="83">
        <v>20286.105051253518</v>
      </c>
      <c r="G944" s="83">
        <v>27005.520079470345</v>
      </c>
      <c r="H944" s="83">
        <v>38025.181454829813</v>
      </c>
      <c r="I944" s="83">
        <v>44495.002096388525</v>
      </c>
      <c r="J944" s="83">
        <v>47692.224943835448</v>
      </c>
      <c r="K944" s="83">
        <v>51596.205821809992</v>
      </c>
      <c r="L944" s="83">
        <v>46694.226955999999</v>
      </c>
      <c r="M944" s="83">
        <v>37633.91399999999</v>
      </c>
      <c r="N944" s="83">
        <v>0</v>
      </c>
      <c r="O944" s="73"/>
      <c r="P944" s="74" t="s">
        <v>3</v>
      </c>
      <c r="Q944" s="83">
        <v>0</v>
      </c>
      <c r="R944" s="83">
        <v>25553.341082234641</v>
      </c>
      <c r="S944" s="83">
        <v>20057.093138859771</v>
      </c>
      <c r="T944" s="83">
        <v>26154.942964558315</v>
      </c>
      <c r="U944" s="83">
        <v>29069.14933290744</v>
      </c>
      <c r="V944" s="83">
        <v>31006.625632799092</v>
      </c>
      <c r="W944" s="83">
        <v>33386.801589470051</v>
      </c>
      <c r="X944" s="83">
        <v>51979.632988028847</v>
      </c>
      <c r="Y944" s="83">
        <v>64001.80270538597</v>
      </c>
      <c r="Z944" s="83">
        <v>55178.249307999991</v>
      </c>
      <c r="AA944" s="83">
        <v>58275.933999999994</v>
      </c>
      <c r="AB944" s="83">
        <v>41240</v>
      </c>
      <c r="AC944" s="73"/>
      <c r="AD944" s="74" t="s">
        <v>3</v>
      </c>
      <c r="AE944" s="83">
        <v>4</v>
      </c>
      <c r="AF944" s="83">
        <v>46</v>
      </c>
      <c r="AG944" s="83">
        <v>112</v>
      </c>
      <c r="AH944" s="83">
        <v>142</v>
      </c>
      <c r="AI944" s="83">
        <v>190</v>
      </c>
      <c r="AJ944" s="83">
        <v>265</v>
      </c>
      <c r="AK944" s="83">
        <v>308</v>
      </c>
      <c r="AL944" s="83">
        <v>334</v>
      </c>
      <c r="AM944" s="83">
        <v>364</v>
      </c>
      <c r="AN944" s="83">
        <v>339</v>
      </c>
      <c r="AO944" s="83">
        <v>274</v>
      </c>
      <c r="AP944" s="83">
        <v>0</v>
      </c>
      <c r="AQ944" s="73"/>
      <c r="AR944" s="73"/>
      <c r="AS944" s="73"/>
      <c r="AT944" s="73"/>
      <c r="AU944" s="73"/>
      <c r="AV944" s="73"/>
      <c r="AW944" s="73"/>
      <c r="AX944" s="73"/>
      <c r="AY944" s="73"/>
      <c r="AZ944" s="73"/>
      <c r="BA944" s="73"/>
      <c r="BB944" s="73"/>
      <c r="BC944" s="73"/>
    </row>
    <row r="945" spans="1:55" x14ac:dyDescent="0.25">
      <c r="A945" s="72"/>
      <c r="B945" s="74" t="s">
        <v>4</v>
      </c>
      <c r="C945" s="83">
        <v>0</v>
      </c>
      <c r="D945" s="83">
        <v>1135.3063734145205</v>
      </c>
      <c r="E945" s="83">
        <v>16500.659465191409</v>
      </c>
      <c r="F945" s="83">
        <v>30492.534400585137</v>
      </c>
      <c r="G945" s="83">
        <v>34646.684874333689</v>
      </c>
      <c r="H945" s="83">
        <v>34634.511299844657</v>
      </c>
      <c r="I945" s="83">
        <v>31860.38446200627</v>
      </c>
      <c r="J945" s="83">
        <v>25372.120045878215</v>
      </c>
      <c r="K945" s="83">
        <v>21742.893790877995</v>
      </c>
      <c r="L945" s="83">
        <v>32987.950683999996</v>
      </c>
      <c r="M945" s="83">
        <v>35989.638000000006</v>
      </c>
      <c r="N945" s="83">
        <v>0</v>
      </c>
      <c r="O945" s="73"/>
      <c r="P945" s="74" t="s">
        <v>4</v>
      </c>
      <c r="Q945" s="83">
        <v>0</v>
      </c>
      <c r="R945" s="83">
        <v>0</v>
      </c>
      <c r="S945" s="83">
        <v>10950.821592093198</v>
      </c>
      <c r="T945" s="83">
        <v>18393.082538660365</v>
      </c>
      <c r="U945" s="83">
        <v>25237.317629367935</v>
      </c>
      <c r="V945" s="83">
        <v>24450.640059286205</v>
      </c>
      <c r="W945" s="83">
        <v>27816.236611939297</v>
      </c>
      <c r="X945" s="83">
        <v>26666.982354959378</v>
      </c>
      <c r="Y945" s="83">
        <v>19359.748178238002</v>
      </c>
      <c r="Z945" s="83">
        <v>31173.003420000005</v>
      </c>
      <c r="AA945" s="83">
        <v>21129.676000000003</v>
      </c>
      <c r="AB945" s="83">
        <v>28023</v>
      </c>
      <c r="AC945" s="73"/>
      <c r="AD945" s="74" t="s">
        <v>4</v>
      </c>
      <c r="AE945" s="83">
        <v>0</v>
      </c>
      <c r="AF945" s="83">
        <v>10</v>
      </c>
      <c r="AG945" s="83">
        <v>106</v>
      </c>
      <c r="AH945" s="83">
        <v>218</v>
      </c>
      <c r="AI945" s="83">
        <v>241</v>
      </c>
      <c r="AJ945" s="83">
        <v>239</v>
      </c>
      <c r="AK945" s="83">
        <v>228</v>
      </c>
      <c r="AL945" s="83">
        <v>181</v>
      </c>
      <c r="AM945" s="83">
        <v>162</v>
      </c>
      <c r="AN945" s="83">
        <v>264</v>
      </c>
      <c r="AO945" s="83">
        <v>301</v>
      </c>
      <c r="AP945" s="83">
        <v>0</v>
      </c>
      <c r="AQ945" s="73"/>
      <c r="AR945" s="73"/>
      <c r="AS945" s="73"/>
      <c r="AT945" s="73"/>
      <c r="AU945" s="73"/>
      <c r="AV945" s="73"/>
      <c r="AW945" s="73"/>
      <c r="AX945" s="73"/>
      <c r="AY945" s="73"/>
      <c r="AZ945" s="73"/>
      <c r="BA945" s="73"/>
      <c r="BB945" s="73"/>
      <c r="BC945" s="73"/>
    </row>
    <row r="946" spans="1:55" x14ac:dyDescent="0.25">
      <c r="A946" s="72"/>
      <c r="B946" s="74" t="s">
        <v>6</v>
      </c>
      <c r="C946" s="83">
        <v>4605.3032270070125</v>
      </c>
      <c r="D946" s="83">
        <v>6138.7258412477722</v>
      </c>
      <c r="E946" s="83">
        <v>12370.230541522371</v>
      </c>
      <c r="F946" s="83">
        <v>22460.36221903695</v>
      </c>
      <c r="G946" s="83">
        <v>20327.67282753803</v>
      </c>
      <c r="H946" s="83">
        <v>16626.016624705102</v>
      </c>
      <c r="I946" s="83">
        <v>12026.108873905685</v>
      </c>
      <c r="J946" s="83">
        <v>10924.418926528841</v>
      </c>
      <c r="K946" s="83">
        <v>10034.587660629997</v>
      </c>
      <c r="L946" s="83">
        <v>12078.602458000001</v>
      </c>
      <c r="M946" s="83">
        <v>12934.345999999998</v>
      </c>
      <c r="N946" s="83">
        <v>0</v>
      </c>
      <c r="O946" s="73"/>
      <c r="P946" s="74" t="s">
        <v>6</v>
      </c>
      <c r="Q946" s="83">
        <v>4342.500597204983</v>
      </c>
      <c r="R946" s="83">
        <v>4608.3639507879334</v>
      </c>
      <c r="S946" s="83">
        <v>6595.5900334048047</v>
      </c>
      <c r="T946" s="83">
        <v>24472.096244213619</v>
      </c>
      <c r="U946" s="83">
        <v>30327.186916485734</v>
      </c>
      <c r="V946" s="83">
        <v>21434.282028478745</v>
      </c>
      <c r="W946" s="83">
        <v>14620.446298786084</v>
      </c>
      <c r="X946" s="83">
        <v>11984.769777552856</v>
      </c>
      <c r="Y946" s="83">
        <v>9128.7716661959967</v>
      </c>
      <c r="Z946" s="83">
        <v>8404.8324359999988</v>
      </c>
      <c r="AA946" s="83">
        <v>7862.9320000000016</v>
      </c>
      <c r="AB946" s="83">
        <v>14862</v>
      </c>
      <c r="AC946" s="73"/>
      <c r="AD946" s="74" t="s">
        <v>6</v>
      </c>
      <c r="AE946" s="83">
        <v>0</v>
      </c>
      <c r="AF946" s="83">
        <v>0</v>
      </c>
      <c r="AG946" s="83">
        <v>8</v>
      </c>
      <c r="AH946" s="83">
        <v>180</v>
      </c>
      <c r="AI946" s="83">
        <v>270</v>
      </c>
      <c r="AJ946" s="83">
        <v>207</v>
      </c>
      <c r="AK946" s="83">
        <v>150</v>
      </c>
      <c r="AL946" s="83">
        <v>139</v>
      </c>
      <c r="AM946" s="83">
        <v>119</v>
      </c>
      <c r="AN946" s="83">
        <v>165</v>
      </c>
      <c r="AO946" s="83">
        <v>157</v>
      </c>
      <c r="AP946" s="83">
        <v>0</v>
      </c>
      <c r="AQ946" s="73"/>
      <c r="AR946" s="73"/>
      <c r="AS946" s="73"/>
      <c r="AT946" s="73"/>
      <c r="AU946" s="73"/>
      <c r="AV946" s="73"/>
      <c r="AW946" s="73"/>
      <c r="AX946" s="73"/>
      <c r="AY946" s="73"/>
      <c r="AZ946" s="73"/>
      <c r="BA946" s="73"/>
      <c r="BB946" s="73"/>
      <c r="BC946" s="73"/>
    </row>
    <row r="947" spans="1:55" x14ac:dyDescent="0.25">
      <c r="A947" s="72"/>
      <c r="B947" s="74" t="s">
        <v>7</v>
      </c>
      <c r="C947" s="83">
        <v>104926.95340708704</v>
      </c>
      <c r="D947" s="83">
        <v>93344.053259753375</v>
      </c>
      <c r="E947" s="83">
        <v>97494.967582177225</v>
      </c>
      <c r="F947" s="83">
        <v>95385.840663554482</v>
      </c>
      <c r="G947" s="83">
        <v>103118.67858645692</v>
      </c>
      <c r="H947" s="83">
        <v>102426.40220850286</v>
      </c>
      <c r="I947" s="83">
        <v>106135.04151586279</v>
      </c>
      <c r="J947" s="83">
        <v>124090.22324401721</v>
      </c>
      <c r="K947" s="83">
        <v>139335.683460506</v>
      </c>
      <c r="L947" s="83">
        <v>119554.30034599999</v>
      </c>
      <c r="M947" s="83">
        <v>113395.65000000001</v>
      </c>
      <c r="N947" s="83">
        <v>0</v>
      </c>
      <c r="O947" s="73"/>
      <c r="P947" s="74" t="s">
        <v>7</v>
      </c>
      <c r="Q947" s="83">
        <v>128147.9434881756</v>
      </c>
      <c r="R947" s="83">
        <v>110680.70856931504</v>
      </c>
      <c r="S947" s="83">
        <v>82820.236179010884</v>
      </c>
      <c r="T947" s="83">
        <v>90098.317063133378</v>
      </c>
      <c r="U947" s="83">
        <v>100694.83595000648</v>
      </c>
      <c r="V947" s="83">
        <v>95308.308897097813</v>
      </c>
      <c r="W947" s="83">
        <v>105296.48397183139</v>
      </c>
      <c r="X947" s="83">
        <v>100364.17166210961</v>
      </c>
      <c r="Y947" s="83">
        <v>108500.42717251398</v>
      </c>
      <c r="Z947" s="83">
        <v>108996.35830199999</v>
      </c>
      <c r="AA947" s="83">
        <v>118497.28200000001</v>
      </c>
      <c r="AB947" s="83">
        <v>124646</v>
      </c>
      <c r="AC947" s="73"/>
      <c r="AD947" s="74" t="s">
        <v>7</v>
      </c>
      <c r="AE947" s="83">
        <v>799</v>
      </c>
      <c r="AF947" s="83">
        <v>741</v>
      </c>
      <c r="AG947" s="83">
        <v>760</v>
      </c>
      <c r="AH947" s="83">
        <v>746</v>
      </c>
      <c r="AI947" s="83">
        <v>794</v>
      </c>
      <c r="AJ947" s="83">
        <v>798</v>
      </c>
      <c r="AK947" s="83">
        <v>807</v>
      </c>
      <c r="AL947" s="83">
        <v>1035</v>
      </c>
      <c r="AM947" s="83">
        <v>1104</v>
      </c>
      <c r="AN947" s="83">
        <v>1066</v>
      </c>
      <c r="AO947" s="83">
        <v>983</v>
      </c>
      <c r="AP947" s="83">
        <v>0</v>
      </c>
      <c r="AQ947" s="73"/>
      <c r="AR947" s="73"/>
      <c r="AS947" s="73"/>
      <c r="AT947" s="73"/>
      <c r="AU947" s="73"/>
      <c r="AV947" s="73"/>
      <c r="AW947" s="73"/>
      <c r="AX947" s="73"/>
      <c r="AY947" s="73"/>
      <c r="AZ947" s="73"/>
      <c r="BA947" s="73"/>
      <c r="BB947" s="73"/>
      <c r="BC947" s="73"/>
    </row>
    <row r="948" spans="1:55" x14ac:dyDescent="0.25">
      <c r="A948" s="72"/>
      <c r="B948" s="79" t="s">
        <v>8</v>
      </c>
      <c r="C948" s="84">
        <v>45519.605503626721</v>
      </c>
      <c r="D948" s="84">
        <v>49354.109259189041</v>
      </c>
      <c r="E948" s="84">
        <v>51510.657489803729</v>
      </c>
      <c r="F948" s="84">
        <v>56744.883222030738</v>
      </c>
      <c r="G948" s="84">
        <v>64953.493466665939</v>
      </c>
      <c r="H948" s="84">
        <v>63234.562306368061</v>
      </c>
      <c r="I948" s="84">
        <v>72197.757884432096</v>
      </c>
      <c r="J948" s="84">
        <v>84369.143745340029</v>
      </c>
      <c r="K948" s="84">
        <v>88288.925099387998</v>
      </c>
      <c r="L948" s="84">
        <v>92320.460179999995</v>
      </c>
      <c r="M948" s="84">
        <v>97613.517999999996</v>
      </c>
      <c r="N948" s="83">
        <v>0</v>
      </c>
      <c r="O948" s="73"/>
      <c r="P948" s="79" t="s">
        <v>8</v>
      </c>
      <c r="Q948" s="84">
        <v>43005.460345187312</v>
      </c>
      <c r="R948" s="84">
        <v>48727.339673648705</v>
      </c>
      <c r="S948" s="84">
        <v>59792.814991244908</v>
      </c>
      <c r="T948" s="84">
        <v>75966.365663719553</v>
      </c>
      <c r="U948" s="84">
        <v>68659.933690081933</v>
      </c>
      <c r="V948" s="84">
        <v>73559.716315138998</v>
      </c>
      <c r="W948" s="84">
        <v>73051.065077110936</v>
      </c>
      <c r="X948" s="84">
        <v>76393.510042611277</v>
      </c>
      <c r="Y948" s="84">
        <v>82609.094722595997</v>
      </c>
      <c r="Z948" s="84">
        <v>99328.767745999998</v>
      </c>
      <c r="AA948" s="84">
        <v>105076.322</v>
      </c>
      <c r="AB948" s="84">
        <v>105487</v>
      </c>
      <c r="AC948" s="73"/>
      <c r="AD948" s="79" t="s">
        <v>8</v>
      </c>
      <c r="AE948" s="84">
        <v>587</v>
      </c>
      <c r="AF948" s="84">
        <v>629</v>
      </c>
      <c r="AG948" s="84">
        <v>661</v>
      </c>
      <c r="AH948" s="84">
        <v>683</v>
      </c>
      <c r="AI948" s="84">
        <v>711</v>
      </c>
      <c r="AJ948" s="84">
        <v>740</v>
      </c>
      <c r="AK948" s="84">
        <v>794</v>
      </c>
      <c r="AL948" s="84">
        <v>824</v>
      </c>
      <c r="AM948" s="84">
        <v>872</v>
      </c>
      <c r="AN948" s="84">
        <v>907</v>
      </c>
      <c r="AO948" s="84">
        <v>959</v>
      </c>
      <c r="AP948" s="84">
        <v>0</v>
      </c>
      <c r="AQ948" s="73"/>
      <c r="AR948" s="73"/>
      <c r="AS948" s="73"/>
      <c r="AT948" s="73"/>
      <c r="AU948" s="73"/>
      <c r="AV948" s="73"/>
      <c r="AW948" s="73"/>
      <c r="AX948" s="73"/>
      <c r="AY948" s="73"/>
      <c r="AZ948" s="73"/>
      <c r="BA948" s="73"/>
      <c r="BB948" s="73"/>
      <c r="BC948" s="73"/>
    </row>
    <row r="949" spans="1:55" x14ac:dyDescent="0.25">
      <c r="A949" s="72"/>
      <c r="B949" s="79" t="s">
        <v>5</v>
      </c>
      <c r="C949" s="84">
        <v>45034.359219313686</v>
      </c>
      <c r="D949" s="84">
        <v>49428.220736223004</v>
      </c>
      <c r="E949" s="84">
        <v>63333.000071640345</v>
      </c>
      <c r="F949" s="84">
        <v>43431.729176599161</v>
      </c>
      <c r="G949" s="84">
        <v>32099.747736493809</v>
      </c>
      <c r="H949" s="84">
        <v>41788.768348627571</v>
      </c>
      <c r="I949" s="84">
        <v>56494.127116954776</v>
      </c>
      <c r="J949" s="84">
        <v>41391.833379285381</v>
      </c>
      <c r="K949" s="84">
        <v>43618.184560235975</v>
      </c>
      <c r="L949" s="84">
        <v>70803.275842000017</v>
      </c>
      <c r="M949" s="82">
        <v>27548.396000000001</v>
      </c>
      <c r="N949" s="82">
        <v>0</v>
      </c>
      <c r="O949" s="73"/>
      <c r="P949" s="79" t="s">
        <v>5</v>
      </c>
      <c r="Q949" s="84">
        <v>45162.006210931817</v>
      </c>
      <c r="R949" s="84">
        <v>44539.701826455726</v>
      </c>
      <c r="S949" s="84">
        <v>55185.578096439793</v>
      </c>
      <c r="T949" s="84">
        <v>45081.327070871426</v>
      </c>
      <c r="U949" s="84">
        <v>58803.244560880383</v>
      </c>
      <c r="V949" s="84">
        <v>57779.768350116035</v>
      </c>
      <c r="W949" s="84">
        <v>37686.838692815225</v>
      </c>
      <c r="X949" s="84">
        <v>55682.445483668234</v>
      </c>
      <c r="Y949" s="84">
        <v>53149.663702641978</v>
      </c>
      <c r="Z949" s="84">
        <v>74408.557288000011</v>
      </c>
      <c r="AA949" s="84">
        <v>46201.23799999999</v>
      </c>
      <c r="AB949" s="84">
        <v>39199</v>
      </c>
      <c r="AC949" s="73"/>
      <c r="AD949" s="79" t="s">
        <v>5</v>
      </c>
      <c r="AE949" s="84">
        <v>6520</v>
      </c>
      <c r="AF949" s="84">
        <v>6356</v>
      </c>
      <c r="AG949" s="84">
        <v>6329</v>
      </c>
      <c r="AH949" s="84">
        <v>6291</v>
      </c>
      <c r="AI949" s="84">
        <v>6194</v>
      </c>
      <c r="AJ949" s="84">
        <v>6090</v>
      </c>
      <c r="AK949" s="84">
        <v>6187</v>
      </c>
      <c r="AL949" s="84">
        <v>6705</v>
      </c>
      <c r="AM949" s="84">
        <v>6638</v>
      </c>
      <c r="AN949" s="84">
        <v>6659</v>
      </c>
      <c r="AO949" s="84">
        <v>6772</v>
      </c>
      <c r="AP949" s="84">
        <v>0</v>
      </c>
      <c r="AQ949" s="73"/>
      <c r="AR949" s="73"/>
      <c r="AS949" s="73"/>
      <c r="AT949" s="73"/>
      <c r="AU949" s="73"/>
      <c r="AV949" s="73"/>
      <c r="AW949" s="73"/>
      <c r="AX949" s="73"/>
      <c r="AY949" s="73"/>
      <c r="AZ949" s="73"/>
      <c r="BA949" s="73"/>
      <c r="BB949" s="73"/>
      <c r="BC949" s="73"/>
    </row>
    <row r="950" spans="1:55" x14ac:dyDescent="0.25">
      <c r="A950" s="72"/>
      <c r="B950" s="74" t="s">
        <v>157</v>
      </c>
      <c r="C950" s="83">
        <v>44864.163230489517</v>
      </c>
      <c r="D950" s="83">
        <v>41845.524401557486</v>
      </c>
      <c r="E950" s="83">
        <v>47992.38062505718</v>
      </c>
      <c r="F950" s="83">
        <v>50071.291682723742</v>
      </c>
      <c r="G950" s="83">
        <v>52316.929997234416</v>
      </c>
      <c r="H950" s="83">
        <v>52850.220701695827</v>
      </c>
      <c r="I950" s="83">
        <v>51799.851342786016</v>
      </c>
      <c r="J950" s="83">
        <v>51507.243878736663</v>
      </c>
      <c r="K950" s="83">
        <v>61007.424375429997</v>
      </c>
      <c r="L950" s="83">
        <v>57257.519669999994</v>
      </c>
      <c r="M950" s="83">
        <v>60199.466</v>
      </c>
      <c r="N950" s="83">
        <v>0</v>
      </c>
      <c r="O950" s="73"/>
      <c r="P950" s="74" t="s">
        <v>157</v>
      </c>
      <c r="Q950" s="83">
        <v>41260.012878918817</v>
      </c>
      <c r="R950" s="83">
        <v>42209.602431949141</v>
      </c>
      <c r="S950" s="83">
        <v>45263.590653679872</v>
      </c>
      <c r="T950" s="83">
        <v>50012.476069815821</v>
      </c>
      <c r="U950" s="83">
        <v>48225.951974980286</v>
      </c>
      <c r="V950" s="83">
        <v>47989.628346732374</v>
      </c>
      <c r="W950" s="83">
        <v>49835.518290364445</v>
      </c>
      <c r="X950" s="83">
        <v>51408.502212186271</v>
      </c>
      <c r="Y950" s="83">
        <v>52798.811709669993</v>
      </c>
      <c r="Z950" s="83">
        <v>50936.238131999991</v>
      </c>
      <c r="AA950" s="83">
        <v>55775.134000000005</v>
      </c>
      <c r="AB950" s="83">
        <v>50997</v>
      </c>
      <c r="AC950" s="73"/>
      <c r="AD950" s="74" t="s">
        <v>117</v>
      </c>
      <c r="AE950" s="83">
        <v>35644.707000000002</v>
      </c>
      <c r="AF950" s="83">
        <v>35900.01</v>
      </c>
      <c r="AG950" s="83">
        <v>36282.42</v>
      </c>
      <c r="AH950" s="83">
        <v>36639.216</v>
      </c>
      <c r="AI950" s="83">
        <v>36666.49</v>
      </c>
      <c r="AJ950" s="83">
        <v>36756.803999999996</v>
      </c>
      <c r="AK950" s="83">
        <v>36951.074999999997</v>
      </c>
      <c r="AL950" s="83">
        <v>37197.19</v>
      </c>
      <c r="AM950" s="83">
        <v>37561.224999999999</v>
      </c>
      <c r="AN950" s="83">
        <v>37833.133999999998</v>
      </c>
      <c r="AO950" s="83">
        <v>38411.67</v>
      </c>
      <c r="AP950" s="83">
        <v>0</v>
      </c>
      <c r="AQ950" s="73"/>
      <c r="AR950" s="73"/>
      <c r="AS950" s="73"/>
      <c r="AT950" s="73"/>
      <c r="AU950" s="73"/>
      <c r="AV950" s="73"/>
      <c r="AW950" s="73"/>
      <c r="AX950" s="73"/>
      <c r="AY950" s="73"/>
      <c r="AZ950" s="73"/>
      <c r="BA950" s="73"/>
      <c r="BB950" s="73"/>
      <c r="BC950" s="73"/>
    </row>
    <row r="951" spans="1:55" x14ac:dyDescent="0.25">
      <c r="A951" s="72"/>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c r="BC951" s="73"/>
    </row>
    <row r="952" spans="1:55" x14ac:dyDescent="0.25">
      <c r="A952" s="72"/>
      <c r="B952" s="75" t="s">
        <v>113</v>
      </c>
      <c r="C952" s="75"/>
      <c r="D952" s="75"/>
      <c r="E952" s="75"/>
      <c r="F952" s="75"/>
      <c r="G952" s="75"/>
      <c r="H952" s="75"/>
      <c r="I952" s="75"/>
      <c r="J952" s="75"/>
      <c r="K952" s="75"/>
      <c r="L952" s="75"/>
      <c r="M952" s="75"/>
      <c r="N952" s="75"/>
      <c r="O952" s="73"/>
      <c r="P952" s="75" t="s">
        <v>114</v>
      </c>
      <c r="Q952" s="75"/>
      <c r="R952" s="75"/>
      <c r="S952" s="75"/>
      <c r="T952" s="75"/>
      <c r="U952" s="75"/>
      <c r="V952" s="75"/>
      <c r="W952" s="75"/>
      <c r="X952" s="75"/>
      <c r="Y952" s="75"/>
      <c r="Z952" s="75"/>
      <c r="AA952" s="75"/>
      <c r="AB952" s="75"/>
      <c r="AC952" s="73"/>
      <c r="AD952" s="75" t="s">
        <v>145</v>
      </c>
      <c r="AE952" s="75"/>
      <c r="AF952" s="75"/>
      <c r="AG952" s="75"/>
      <c r="AH952" s="75"/>
      <c r="AI952" s="75"/>
      <c r="AJ952" s="75"/>
      <c r="AK952" s="75"/>
      <c r="AL952" s="75"/>
      <c r="AM952" s="75"/>
      <c r="AN952" s="75"/>
      <c r="AO952" s="75"/>
      <c r="AP952" s="75"/>
      <c r="AQ952" s="73"/>
      <c r="AR952" s="73"/>
      <c r="AS952" s="73"/>
      <c r="AT952" s="73"/>
      <c r="AU952" s="73"/>
      <c r="AV952" s="73"/>
      <c r="AW952" s="73"/>
      <c r="AX952" s="73"/>
      <c r="AY952" s="73"/>
      <c r="AZ952" s="73"/>
      <c r="BA952" s="73"/>
      <c r="BB952" s="73"/>
      <c r="BC952" s="73"/>
    </row>
    <row r="953" spans="1:55" x14ac:dyDescent="0.25">
      <c r="A953" s="72"/>
      <c r="B953" s="77" t="s">
        <v>62</v>
      </c>
      <c r="C953" s="77">
        <v>2013</v>
      </c>
      <c r="D953" s="77">
        <v>2014</v>
      </c>
      <c r="E953" s="77">
        <v>2015</v>
      </c>
      <c r="F953" s="77">
        <v>2016</v>
      </c>
      <c r="G953" s="77">
        <v>2017</v>
      </c>
      <c r="H953" s="77">
        <v>2018</v>
      </c>
      <c r="I953" s="77">
        <v>2019</v>
      </c>
      <c r="J953" s="77">
        <v>2020</v>
      </c>
      <c r="K953" s="77">
        <v>2021</v>
      </c>
      <c r="L953" s="77">
        <v>2022</v>
      </c>
      <c r="M953" s="77">
        <v>2023</v>
      </c>
      <c r="N953" s="77">
        <v>2024</v>
      </c>
      <c r="O953" s="73"/>
      <c r="P953" s="77" t="s">
        <v>62</v>
      </c>
      <c r="Q953" s="77">
        <v>2013</v>
      </c>
      <c r="R953" s="77">
        <v>2014</v>
      </c>
      <c r="S953" s="77">
        <v>2015</v>
      </c>
      <c r="T953" s="77">
        <v>2016</v>
      </c>
      <c r="U953" s="77">
        <v>2017</v>
      </c>
      <c r="V953" s="77">
        <v>2018</v>
      </c>
      <c r="W953" s="77">
        <v>2019</v>
      </c>
      <c r="X953" s="77">
        <v>2020</v>
      </c>
      <c r="Y953" s="77">
        <v>2021</v>
      </c>
      <c r="Z953" s="77">
        <v>2022</v>
      </c>
      <c r="AA953" s="77">
        <v>2023</v>
      </c>
      <c r="AB953" s="77">
        <v>2024</v>
      </c>
      <c r="AC953" s="73"/>
      <c r="AD953" s="77" t="s">
        <v>62</v>
      </c>
      <c r="AE953" s="77">
        <v>2013</v>
      </c>
      <c r="AF953" s="77">
        <v>2014</v>
      </c>
      <c r="AG953" s="77">
        <v>2015</v>
      </c>
      <c r="AH953" s="77">
        <v>2016</v>
      </c>
      <c r="AI953" s="77">
        <v>2017</v>
      </c>
      <c r="AJ953" s="77">
        <v>2018</v>
      </c>
      <c r="AK953" s="77">
        <v>2019</v>
      </c>
      <c r="AL953" s="77">
        <v>2020</v>
      </c>
      <c r="AM953" s="77">
        <v>2021</v>
      </c>
      <c r="AN953" s="77">
        <v>2022</v>
      </c>
      <c r="AO953" s="77">
        <v>2023</v>
      </c>
      <c r="AP953" s="77">
        <v>2024</v>
      </c>
      <c r="AQ953" s="73"/>
      <c r="AR953" s="73"/>
      <c r="AS953" s="73"/>
      <c r="AT953" s="73"/>
      <c r="AU953" s="73"/>
      <c r="AV953" s="73"/>
      <c r="AW953" s="73"/>
      <c r="AX953" s="73"/>
      <c r="AY953" s="73"/>
      <c r="AZ953" s="73"/>
      <c r="BA953" s="73"/>
      <c r="BB953" s="73"/>
      <c r="BC953" s="73"/>
    </row>
    <row r="954" spans="1:55" x14ac:dyDescent="0.25">
      <c r="A954" s="72"/>
      <c r="B954" s="79" t="s">
        <v>9</v>
      </c>
      <c r="C954" s="80">
        <v>227688.44413719641</v>
      </c>
      <c r="D954" s="80">
        <v>227708.59307931233</v>
      </c>
      <c r="E954" s="80">
        <v>227681.13113099636</v>
      </c>
      <c r="F954" s="80">
        <v>240897.94760312207</v>
      </c>
      <c r="G954" s="80">
        <v>239872.90022913541</v>
      </c>
      <c r="H954" s="80">
        <v>233049.12392457144</v>
      </c>
      <c r="I954" s="80">
        <v>241092.72590253648</v>
      </c>
      <c r="J954" s="80">
        <v>255325.75254022586</v>
      </c>
      <c r="K954" s="80">
        <v>284047.78755545401</v>
      </c>
      <c r="L954" s="80">
        <v>280078.68088200002</v>
      </c>
      <c r="M954" s="80">
        <v>285702.85399999999</v>
      </c>
      <c r="N954" s="80">
        <v>0</v>
      </c>
      <c r="O954" s="73"/>
      <c r="P954" s="79" t="s">
        <v>9</v>
      </c>
      <c r="Q954" s="80">
        <v>237721.24739016255</v>
      </c>
      <c r="R954" s="80">
        <v>244832.60213586903</v>
      </c>
      <c r="S954" s="80">
        <v>238550.0403390248</v>
      </c>
      <c r="T954" s="80">
        <v>253173.00608072904</v>
      </c>
      <c r="U954" s="80">
        <v>244378.51236133298</v>
      </c>
      <c r="V954" s="80">
        <v>240416.75865209493</v>
      </c>
      <c r="W954" s="80">
        <v>234562.86207111657</v>
      </c>
      <c r="X954" s="80">
        <v>231801.67254898947</v>
      </c>
      <c r="Y954" s="80">
        <v>272328.44834366598</v>
      </c>
      <c r="Z954" s="80">
        <v>286284.38794799993</v>
      </c>
      <c r="AA954" s="80">
        <v>283224.97800000006</v>
      </c>
      <c r="AB954" s="80">
        <v>287601</v>
      </c>
      <c r="AC954" s="73"/>
      <c r="AD954" s="79" t="s">
        <v>9</v>
      </c>
      <c r="AE954" s="80">
        <v>1957</v>
      </c>
      <c r="AF954" s="80">
        <v>1901</v>
      </c>
      <c r="AG954" s="80">
        <v>1927</v>
      </c>
      <c r="AH954" s="80">
        <v>1910</v>
      </c>
      <c r="AI954" s="80">
        <v>1929</v>
      </c>
      <c r="AJ954" s="80">
        <v>1883</v>
      </c>
      <c r="AK954" s="80">
        <v>1862</v>
      </c>
      <c r="AL954" s="80">
        <v>1954</v>
      </c>
      <c r="AM954" s="80">
        <v>1887</v>
      </c>
      <c r="AN954" s="80">
        <v>1953</v>
      </c>
      <c r="AO954" s="80">
        <v>1983</v>
      </c>
      <c r="AP954" s="80">
        <v>0</v>
      </c>
      <c r="AQ954" s="73"/>
      <c r="AR954" s="73"/>
      <c r="AS954" s="73"/>
      <c r="AT954" s="73"/>
      <c r="AU954" s="73"/>
      <c r="AV954" s="73"/>
      <c r="AW954" s="73"/>
      <c r="AX954" s="73"/>
      <c r="AY954" s="73"/>
      <c r="AZ954" s="73"/>
      <c r="BA954" s="73"/>
      <c r="BB954" s="73"/>
      <c r="BC954" s="73"/>
    </row>
    <row r="955" spans="1:55" x14ac:dyDescent="0.25">
      <c r="A955" s="72"/>
      <c r="B955" s="74" t="s">
        <v>10</v>
      </c>
      <c r="C955" s="83">
        <v>163128.35010002958</v>
      </c>
      <c r="D955" s="83">
        <v>166013.53446080181</v>
      </c>
      <c r="E955" s="83">
        <v>163059.13684919235</v>
      </c>
      <c r="F955" s="83">
        <v>173718.03434852889</v>
      </c>
      <c r="G955" s="83">
        <v>172557.99483007309</v>
      </c>
      <c r="H955" s="83">
        <v>161456.78469205511</v>
      </c>
      <c r="I955" s="83">
        <v>160692.39112554345</v>
      </c>
      <c r="J955" s="83">
        <v>168686.11149642331</v>
      </c>
      <c r="K955" s="83">
        <v>194507.15935535301</v>
      </c>
      <c r="L955" s="83">
        <v>190878.73144600002</v>
      </c>
      <c r="M955" s="83">
        <v>194855.04199999999</v>
      </c>
      <c r="N955" s="83">
        <v>0</v>
      </c>
      <c r="O955" s="73"/>
      <c r="P955" s="74" t="s">
        <v>10</v>
      </c>
      <c r="Q955" s="83">
        <v>170243.54358575543</v>
      </c>
      <c r="R955" s="83">
        <v>175536.89011373633</v>
      </c>
      <c r="S955" s="83">
        <v>168094.55764762397</v>
      </c>
      <c r="T955" s="83">
        <v>184912.02585132956</v>
      </c>
      <c r="U955" s="83">
        <v>174187.6717934444</v>
      </c>
      <c r="V955" s="83">
        <v>163478.8143681426</v>
      </c>
      <c r="W955" s="83">
        <v>157376.46430055649</v>
      </c>
      <c r="X955" s="83">
        <v>155638.18570686487</v>
      </c>
      <c r="Y955" s="83">
        <v>193053.55086245801</v>
      </c>
      <c r="Z955" s="83">
        <v>199387.36687999993</v>
      </c>
      <c r="AA955" s="83">
        <v>193278.49600000004</v>
      </c>
      <c r="AB955" s="83">
        <v>195425</v>
      </c>
      <c r="AC955" s="73"/>
      <c r="AD955" s="74" t="s">
        <v>10</v>
      </c>
      <c r="AE955" s="83">
        <v>1957</v>
      </c>
      <c r="AF955" s="83">
        <v>1901</v>
      </c>
      <c r="AG955" s="83">
        <v>1927</v>
      </c>
      <c r="AH955" s="83">
        <v>1910</v>
      </c>
      <c r="AI955" s="83">
        <v>1929</v>
      </c>
      <c r="AJ955" s="83">
        <v>1883</v>
      </c>
      <c r="AK955" s="83">
        <v>1862</v>
      </c>
      <c r="AL955" s="83">
        <v>1954</v>
      </c>
      <c r="AM955" s="83">
        <v>1887</v>
      </c>
      <c r="AN955" s="83">
        <v>1953</v>
      </c>
      <c r="AO955" s="83">
        <v>1983</v>
      </c>
      <c r="AP955" s="83">
        <v>0</v>
      </c>
      <c r="AQ955" s="73"/>
      <c r="AR955" s="73"/>
      <c r="AS955" s="73"/>
      <c r="AT955" s="73"/>
      <c r="AU955" s="73"/>
      <c r="AV955" s="73"/>
      <c r="AW955" s="73"/>
      <c r="AX955" s="73"/>
      <c r="AY955" s="73"/>
      <c r="AZ955" s="73"/>
      <c r="BA955" s="73"/>
      <c r="BB955" s="73"/>
      <c r="BC955" s="73"/>
    </row>
    <row r="956" spans="1:55" x14ac:dyDescent="0.25">
      <c r="A956" s="72"/>
      <c r="B956" s="79" t="s">
        <v>11</v>
      </c>
      <c r="C956" s="84">
        <v>64560.094037166826</v>
      </c>
      <c r="D956" s="84">
        <v>61695.05861851052</v>
      </c>
      <c r="E956" s="84">
        <v>64621.994281804014</v>
      </c>
      <c r="F956" s="84">
        <v>67179.913254593179</v>
      </c>
      <c r="G956" s="84">
        <v>67314.905399062336</v>
      </c>
      <c r="H956" s="84">
        <v>71592.339232516344</v>
      </c>
      <c r="I956" s="84">
        <v>80400.334776993011</v>
      </c>
      <c r="J956" s="84">
        <v>86639.641043802549</v>
      </c>
      <c r="K956" s="84">
        <v>89540.628200100997</v>
      </c>
      <c r="L956" s="84">
        <v>89199.949435999981</v>
      </c>
      <c r="M956" s="84">
        <v>90847.812000000005</v>
      </c>
      <c r="N956" s="84">
        <v>0</v>
      </c>
      <c r="O956" s="73"/>
      <c r="P956" s="79" t="s">
        <v>11</v>
      </c>
      <c r="Q956" s="84">
        <v>67477.703804407109</v>
      </c>
      <c r="R956" s="84">
        <v>69295.712022132691</v>
      </c>
      <c r="S956" s="84">
        <v>70455.482691400815</v>
      </c>
      <c r="T956" s="84">
        <v>68260.980229399487</v>
      </c>
      <c r="U956" s="84">
        <v>70190.840567888576</v>
      </c>
      <c r="V956" s="84">
        <v>76937.944283952311</v>
      </c>
      <c r="W956" s="84">
        <v>77186.397770560085</v>
      </c>
      <c r="X956" s="84">
        <v>76163.486842124592</v>
      </c>
      <c r="Y956" s="84">
        <v>79274.897481207983</v>
      </c>
      <c r="Z956" s="84">
        <v>86897.021067999987</v>
      </c>
      <c r="AA956" s="84">
        <v>89946.482000000018</v>
      </c>
      <c r="AB956" s="84">
        <v>92176</v>
      </c>
      <c r="AC956" s="73"/>
      <c r="AD956" s="79" t="s">
        <v>11</v>
      </c>
      <c r="AE956" s="84">
        <v>1957</v>
      </c>
      <c r="AF956" s="84">
        <v>1901</v>
      </c>
      <c r="AG956" s="84">
        <v>1927</v>
      </c>
      <c r="AH956" s="84">
        <v>1910</v>
      </c>
      <c r="AI956" s="84">
        <v>1929</v>
      </c>
      <c r="AJ956" s="84">
        <v>1883</v>
      </c>
      <c r="AK956" s="84">
        <v>1862</v>
      </c>
      <c r="AL956" s="84">
        <v>1954</v>
      </c>
      <c r="AM956" s="84">
        <v>1887</v>
      </c>
      <c r="AN956" s="84">
        <v>1953</v>
      </c>
      <c r="AO956" s="84">
        <v>1983</v>
      </c>
      <c r="AP956" s="84">
        <v>0</v>
      </c>
      <c r="AQ956" s="73"/>
      <c r="AR956" s="73"/>
      <c r="AS956" s="73"/>
      <c r="AT956" s="73"/>
      <c r="AU956" s="73"/>
      <c r="AV956" s="73"/>
      <c r="AW956" s="73"/>
      <c r="AX956" s="73"/>
      <c r="AY956" s="73"/>
      <c r="AZ956" s="73"/>
      <c r="BA956" s="73"/>
      <c r="BB956" s="73"/>
      <c r="BC956" s="73"/>
    </row>
    <row r="957" spans="1:55" x14ac:dyDescent="0.25">
      <c r="A957" s="72"/>
      <c r="B957" s="74" t="s">
        <v>0</v>
      </c>
      <c r="C957" s="83">
        <v>35492.496307639674</v>
      </c>
      <c r="D957" s="83">
        <v>29464.094501907715</v>
      </c>
      <c r="E957" s="83">
        <v>29343.498903183809</v>
      </c>
      <c r="F957" s="83">
        <v>33421.671955262107</v>
      </c>
      <c r="G957" s="83">
        <v>31119.467889065098</v>
      </c>
      <c r="H957" s="83">
        <v>31392.682250466052</v>
      </c>
      <c r="I957" s="83">
        <v>30568.132299115212</v>
      </c>
      <c r="J957" s="83">
        <v>30449.461422474662</v>
      </c>
      <c r="K957" s="83">
        <v>27630.146100621998</v>
      </c>
      <c r="L957" s="83">
        <v>23675.644615999998</v>
      </c>
      <c r="M957" s="83">
        <v>21234.918000000001</v>
      </c>
      <c r="N957" s="83">
        <v>0</v>
      </c>
      <c r="O957" s="73"/>
      <c r="P957" s="74" t="s">
        <v>0</v>
      </c>
      <c r="Q957" s="83">
        <v>35729.018674461498</v>
      </c>
      <c r="R957" s="83">
        <v>35870.942214689676</v>
      </c>
      <c r="S957" s="83">
        <v>30240.51862169633</v>
      </c>
      <c r="T957" s="83">
        <v>33419.811461384423</v>
      </c>
      <c r="U957" s="83">
        <v>34697.807375389209</v>
      </c>
      <c r="V957" s="83">
        <v>30449.634307912132</v>
      </c>
      <c r="W957" s="83">
        <v>30985.695995706799</v>
      </c>
      <c r="X957" s="83">
        <v>29675.236991568236</v>
      </c>
      <c r="Y957" s="83">
        <v>30431.445503627994</v>
      </c>
      <c r="Z957" s="83">
        <v>26650.617135999997</v>
      </c>
      <c r="AA957" s="83">
        <v>23894.102000000003</v>
      </c>
      <c r="AB957" s="83">
        <v>22667</v>
      </c>
      <c r="AC957" s="73"/>
      <c r="AD957" s="74" t="s">
        <v>0</v>
      </c>
      <c r="AE957" s="83">
        <v>325</v>
      </c>
      <c r="AF957" s="83">
        <v>321</v>
      </c>
      <c r="AG957" s="83">
        <v>338</v>
      </c>
      <c r="AH957" s="83">
        <v>315</v>
      </c>
      <c r="AI957" s="83">
        <v>270</v>
      </c>
      <c r="AJ957" s="83">
        <v>282</v>
      </c>
      <c r="AK957" s="83">
        <v>279</v>
      </c>
      <c r="AL957" s="83">
        <v>272</v>
      </c>
      <c r="AM957" s="83">
        <v>246</v>
      </c>
      <c r="AN957" s="83">
        <v>216</v>
      </c>
      <c r="AO957" s="83">
        <v>193</v>
      </c>
      <c r="AP957" s="83">
        <v>0</v>
      </c>
      <c r="AQ957" s="73"/>
      <c r="AR957" s="73"/>
      <c r="AS957" s="73"/>
      <c r="AT957" s="73"/>
      <c r="AU957" s="73"/>
      <c r="AV957" s="73"/>
      <c r="AW957" s="73"/>
      <c r="AX957" s="73"/>
      <c r="AY957" s="73"/>
      <c r="AZ957" s="73"/>
      <c r="BA957" s="73"/>
      <c r="BB957" s="73"/>
      <c r="BC957" s="73"/>
    </row>
    <row r="958" spans="1:55" x14ac:dyDescent="0.25">
      <c r="A958" s="72"/>
      <c r="B958" s="74" t="s">
        <v>158</v>
      </c>
      <c r="C958" s="83">
        <v>43914.319439919309</v>
      </c>
      <c r="D958" s="83">
        <v>30662.775135866686</v>
      </c>
      <c r="E958" s="83">
        <v>27566.620901750404</v>
      </c>
      <c r="F958" s="83">
        <v>25483.964849955828</v>
      </c>
      <c r="G958" s="83">
        <v>29613.356602208161</v>
      </c>
      <c r="H958" s="83">
        <v>24856.464636291523</v>
      </c>
      <c r="I958" s="83">
        <v>21491.038447797237</v>
      </c>
      <c r="J958" s="83">
        <v>28564.39324287642</v>
      </c>
      <c r="K958" s="83">
        <v>24650.110776668</v>
      </c>
      <c r="L958" s="83">
        <v>16416.925693999998</v>
      </c>
      <c r="M958" s="83">
        <v>15544.556</v>
      </c>
      <c r="N958" s="83">
        <v>0</v>
      </c>
      <c r="O958" s="73"/>
      <c r="P958" s="74" t="s">
        <v>158</v>
      </c>
      <c r="Q958" s="83">
        <v>54433.933278566328</v>
      </c>
      <c r="R958" s="83">
        <v>57316.989448980516</v>
      </c>
      <c r="S958" s="83">
        <v>32377.908482863004</v>
      </c>
      <c r="T958" s="83">
        <v>32905.534944029445</v>
      </c>
      <c r="U958" s="83">
        <v>27442.417214066965</v>
      </c>
      <c r="V958" s="83">
        <v>27913.521406913271</v>
      </c>
      <c r="W958" s="83">
        <v>26183.484808180285</v>
      </c>
      <c r="X958" s="83">
        <v>18039.429240119582</v>
      </c>
      <c r="Y958" s="83">
        <v>24729.548963755999</v>
      </c>
      <c r="Z958" s="83">
        <v>24296.322335999997</v>
      </c>
      <c r="AA958" s="83">
        <v>15474.742</v>
      </c>
      <c r="AB958" s="83">
        <v>15366</v>
      </c>
      <c r="AC958" s="73"/>
      <c r="AD958" s="74" t="s">
        <v>158</v>
      </c>
      <c r="AE958" s="83">
        <v>266</v>
      </c>
      <c r="AF958" s="83">
        <v>187</v>
      </c>
      <c r="AG958" s="83">
        <v>170</v>
      </c>
      <c r="AH958" s="83">
        <v>164</v>
      </c>
      <c r="AI958" s="83">
        <v>184</v>
      </c>
      <c r="AJ958" s="83">
        <v>154</v>
      </c>
      <c r="AK958" s="83">
        <v>135</v>
      </c>
      <c r="AL958" s="83">
        <v>194</v>
      </c>
      <c r="AM958" s="83">
        <v>154</v>
      </c>
      <c r="AN958" s="83">
        <v>98</v>
      </c>
      <c r="AO958" s="83">
        <v>98</v>
      </c>
      <c r="AP958" s="83">
        <v>0</v>
      </c>
      <c r="AQ958" s="73"/>
      <c r="AR958" s="73"/>
      <c r="AS958" s="73"/>
      <c r="AT958" s="73"/>
      <c r="AU958" s="73"/>
      <c r="AV958" s="73"/>
      <c r="AW958" s="73"/>
      <c r="AX958" s="73"/>
      <c r="AY958" s="73"/>
      <c r="AZ958" s="73"/>
      <c r="BA958" s="73"/>
      <c r="BB958" s="73"/>
      <c r="BC958" s="73"/>
    </row>
    <row r="959" spans="1:55" x14ac:dyDescent="0.25">
      <c r="A959" s="72"/>
      <c r="B959" s="74" t="s">
        <v>159</v>
      </c>
      <c r="C959" s="83">
        <v>1906.1325027760145</v>
      </c>
      <c r="D959" s="83">
        <v>1872.6569471687385</v>
      </c>
      <c r="E959" s="83">
        <v>2214.0077597831719</v>
      </c>
      <c r="F959" s="83">
        <v>3352.4899357508662</v>
      </c>
      <c r="G959" s="83">
        <v>3288.8023720511219</v>
      </c>
      <c r="H959" s="83">
        <v>3022.1721364952127</v>
      </c>
      <c r="I959" s="83">
        <v>1725.3658766613121</v>
      </c>
      <c r="J959" s="83">
        <v>1761.6410964102595</v>
      </c>
      <c r="K959" s="83">
        <v>1556.767805294</v>
      </c>
      <c r="L959" s="83">
        <v>1721.8456059999999</v>
      </c>
      <c r="M959" s="83">
        <v>1354.6000000000001</v>
      </c>
      <c r="N959" s="83">
        <v>0</v>
      </c>
      <c r="O959" s="73"/>
      <c r="P959" s="74" t="s">
        <v>159</v>
      </c>
      <c r="Q959" s="83">
        <v>2707.7430957269225</v>
      </c>
      <c r="R959" s="83">
        <v>2131.7077220135129</v>
      </c>
      <c r="S959" s="83">
        <v>1816.9213511472026</v>
      </c>
      <c r="T959" s="83">
        <v>3566.1466520285799</v>
      </c>
      <c r="U959" s="83">
        <v>3364.1903920408313</v>
      </c>
      <c r="V959" s="83">
        <v>3517.533941091966</v>
      </c>
      <c r="W959" s="83">
        <v>3255.2131549733308</v>
      </c>
      <c r="X959" s="83">
        <v>1346.4772711415999</v>
      </c>
      <c r="Y959" s="83">
        <v>1677.0283940799998</v>
      </c>
      <c r="Z959" s="83">
        <v>1646.936226</v>
      </c>
      <c r="AA959" s="83">
        <v>1618.2260000000001</v>
      </c>
      <c r="AB959" s="83">
        <v>1605</v>
      </c>
      <c r="AC959" s="73"/>
      <c r="AD959" s="74" t="s">
        <v>159</v>
      </c>
      <c r="AE959" s="83">
        <v>0</v>
      </c>
      <c r="AF959" s="83">
        <v>0</v>
      </c>
      <c r="AG959" s="83">
        <v>0</v>
      </c>
      <c r="AH959" s="83">
        <v>0</v>
      </c>
      <c r="AI959" s="83">
        <v>0</v>
      </c>
      <c r="AJ959" s="83">
        <v>0</v>
      </c>
      <c r="AK959" s="83">
        <v>0</v>
      </c>
      <c r="AL959" s="83">
        <v>0</v>
      </c>
      <c r="AM959" s="83">
        <v>0</v>
      </c>
      <c r="AN959" s="83">
        <v>0</v>
      </c>
      <c r="AO959" s="83">
        <v>0</v>
      </c>
      <c r="AP959" s="83">
        <v>0</v>
      </c>
      <c r="AQ959" s="73"/>
      <c r="AR959" s="73"/>
      <c r="AS959" s="73"/>
      <c r="AT959" s="73"/>
      <c r="AU959" s="73"/>
      <c r="AV959" s="73"/>
      <c r="AW959" s="73"/>
      <c r="AX959" s="73"/>
      <c r="AY959" s="73"/>
      <c r="AZ959" s="73"/>
      <c r="BA959" s="73"/>
      <c r="BB959" s="73"/>
      <c r="BC959" s="73"/>
    </row>
    <row r="960" spans="1:55" x14ac:dyDescent="0.25">
      <c r="A960" s="72"/>
      <c r="B960" s="74" t="s">
        <v>1</v>
      </c>
      <c r="C960" s="83">
        <v>12165.071161481281</v>
      </c>
      <c r="D960" s="83">
        <v>11284.320865356</v>
      </c>
      <c r="E960" s="83">
        <v>10489.410228065932</v>
      </c>
      <c r="F960" s="83">
        <v>10894.692052217235</v>
      </c>
      <c r="G960" s="83">
        <v>13784.110486212403</v>
      </c>
      <c r="H960" s="83">
        <v>10739.932308535375</v>
      </c>
      <c r="I960" s="83">
        <v>8635.2904220655382</v>
      </c>
      <c r="J960" s="83">
        <v>10748.25481688782</v>
      </c>
      <c r="K960" s="83">
        <v>8560.5679668859993</v>
      </c>
      <c r="L960" s="83">
        <v>7274.7709319999994</v>
      </c>
      <c r="M960" s="83">
        <v>9674.9700000000012</v>
      </c>
      <c r="N960" s="83">
        <v>0</v>
      </c>
      <c r="O960" s="73"/>
      <c r="P960" s="74" t="s">
        <v>1</v>
      </c>
      <c r="Q960" s="83">
        <v>12720.022714746572</v>
      </c>
      <c r="R960" s="83">
        <v>11889.554309776568</v>
      </c>
      <c r="S960" s="83">
        <v>12323.493014804759</v>
      </c>
      <c r="T960" s="83">
        <v>13635.019486273528</v>
      </c>
      <c r="U960" s="83">
        <v>10135.212524929178</v>
      </c>
      <c r="V960" s="83">
        <v>14311.653714637219</v>
      </c>
      <c r="W960" s="83">
        <v>9375.7456518374838</v>
      </c>
      <c r="X960" s="83">
        <v>8415.4829446349977</v>
      </c>
      <c r="Y960" s="83">
        <v>11279.119258341998</v>
      </c>
      <c r="Z960" s="83">
        <v>11070.53623</v>
      </c>
      <c r="AA960" s="83">
        <v>9629.1220000000012</v>
      </c>
      <c r="AB960" s="83">
        <v>11546</v>
      </c>
      <c r="AC960" s="73"/>
      <c r="AD960" s="74" t="s">
        <v>1</v>
      </c>
      <c r="AE960" s="83">
        <v>58</v>
      </c>
      <c r="AF960" s="83">
        <v>58</v>
      </c>
      <c r="AG960" s="83">
        <v>63</v>
      </c>
      <c r="AH960" s="83">
        <v>66</v>
      </c>
      <c r="AI960" s="83">
        <v>81</v>
      </c>
      <c r="AJ960" s="83">
        <v>60</v>
      </c>
      <c r="AK960" s="83">
        <v>52</v>
      </c>
      <c r="AL960" s="83">
        <v>65</v>
      </c>
      <c r="AM960" s="83">
        <v>51</v>
      </c>
      <c r="AN960" s="83">
        <v>44</v>
      </c>
      <c r="AO960" s="83">
        <v>57</v>
      </c>
      <c r="AP960" s="83">
        <v>0</v>
      </c>
      <c r="AQ960" s="73"/>
      <c r="AR960" s="73"/>
      <c r="AS960" s="73"/>
      <c r="AT960" s="73"/>
      <c r="AU960" s="73"/>
      <c r="AV960" s="73"/>
      <c r="AW960" s="73"/>
      <c r="AX960" s="73"/>
      <c r="AY960" s="73"/>
      <c r="AZ960" s="73"/>
      <c r="BA960" s="73"/>
      <c r="BB960" s="73"/>
      <c r="BC960" s="73"/>
    </row>
    <row r="961" spans="1:55" x14ac:dyDescent="0.25">
      <c r="A961" s="72"/>
      <c r="B961" s="74" t="s">
        <v>2</v>
      </c>
      <c r="C961" s="83">
        <v>103424.09779694771</v>
      </c>
      <c r="D961" s="83">
        <v>103524.04523834854</v>
      </c>
      <c r="E961" s="83">
        <v>101414.34736176205</v>
      </c>
      <c r="F961" s="83">
        <v>96899.32242509698</v>
      </c>
      <c r="G961" s="83">
        <v>94177.306034333524</v>
      </c>
      <c r="H961" s="83">
        <v>93739.663182541408</v>
      </c>
      <c r="I961" s="83">
        <v>98837.50992460821</v>
      </c>
      <c r="J961" s="83">
        <v>101439.10935023763</v>
      </c>
      <c r="K961" s="83">
        <v>101542.96595339</v>
      </c>
      <c r="L961" s="83">
        <v>103138.44478600001</v>
      </c>
      <c r="M961" s="83">
        <v>107118.64199999999</v>
      </c>
      <c r="N961" s="83">
        <v>0</v>
      </c>
      <c r="O961" s="73"/>
      <c r="P961" s="74" t="s">
        <v>2</v>
      </c>
      <c r="Q961" s="83">
        <v>111729.9123397862</v>
      </c>
      <c r="R961" s="83">
        <v>112698.81160421825</v>
      </c>
      <c r="S961" s="83">
        <v>108388.46267665585</v>
      </c>
      <c r="T961" s="83">
        <v>105899.31151863799</v>
      </c>
      <c r="U961" s="83">
        <v>97687.560715104424</v>
      </c>
      <c r="V961" s="83">
        <v>93880.364540185081</v>
      </c>
      <c r="W961" s="83">
        <v>92855.326845289484</v>
      </c>
      <c r="X961" s="83">
        <v>97814.841362081512</v>
      </c>
      <c r="Y961" s="83">
        <v>103536.643787668</v>
      </c>
      <c r="Z961" s="83">
        <v>103900.380194</v>
      </c>
      <c r="AA961" s="83">
        <v>102659.924</v>
      </c>
      <c r="AB961" s="83">
        <v>104777</v>
      </c>
      <c r="AC961" s="73"/>
      <c r="AD961" s="74" t="s">
        <v>2</v>
      </c>
      <c r="AE961" s="83">
        <v>944</v>
      </c>
      <c r="AF961" s="83">
        <v>913</v>
      </c>
      <c r="AG961" s="83">
        <v>879</v>
      </c>
      <c r="AH961" s="83">
        <v>830</v>
      </c>
      <c r="AI961" s="83">
        <v>798</v>
      </c>
      <c r="AJ961" s="83">
        <v>766</v>
      </c>
      <c r="AK961" s="83">
        <v>762</v>
      </c>
      <c r="AL961" s="83">
        <v>769</v>
      </c>
      <c r="AM961" s="83">
        <v>769</v>
      </c>
      <c r="AN961" s="83">
        <v>781</v>
      </c>
      <c r="AO961" s="83">
        <v>785</v>
      </c>
      <c r="AP961" s="83">
        <v>0</v>
      </c>
      <c r="AQ961" s="73"/>
      <c r="AR961" s="73"/>
      <c r="AS961" s="73"/>
      <c r="AT961" s="73"/>
      <c r="AU961" s="73"/>
      <c r="AV961" s="73"/>
      <c r="AW961" s="73"/>
      <c r="AX961" s="73"/>
      <c r="AY961" s="73"/>
      <c r="AZ961" s="73"/>
      <c r="BA961" s="73"/>
      <c r="BB961" s="73"/>
      <c r="BC961" s="73"/>
    </row>
    <row r="962" spans="1:55" x14ac:dyDescent="0.25">
      <c r="A962" s="72"/>
      <c r="B962" s="74" t="s">
        <v>156</v>
      </c>
      <c r="C962" s="83">
        <v>0</v>
      </c>
      <c r="D962" s="83">
        <v>0</v>
      </c>
      <c r="E962" s="83">
        <v>0</v>
      </c>
      <c r="F962" s="83">
        <v>0</v>
      </c>
      <c r="G962" s="83">
        <v>0</v>
      </c>
      <c r="H962" s="83">
        <v>0</v>
      </c>
      <c r="I962" s="83">
        <v>0</v>
      </c>
      <c r="J962" s="83">
        <v>3019.4752805350377</v>
      </c>
      <c r="K962" s="83">
        <v>11663.070495933998</v>
      </c>
      <c r="L962" s="83">
        <v>18075.633393999997</v>
      </c>
      <c r="M962" s="83">
        <v>22910.454000000002</v>
      </c>
      <c r="N962" s="83">
        <v>0</v>
      </c>
      <c r="O962" s="73"/>
      <c r="P962" s="74" t="s">
        <v>156</v>
      </c>
      <c r="Q962" s="83">
        <v>0</v>
      </c>
      <c r="R962" s="83">
        <v>0</v>
      </c>
      <c r="S962" s="83">
        <v>0</v>
      </c>
      <c r="T962" s="83">
        <v>0</v>
      </c>
      <c r="U962" s="83">
        <v>0</v>
      </c>
      <c r="V962" s="83">
        <v>0</v>
      </c>
      <c r="W962" s="83">
        <v>0</v>
      </c>
      <c r="X962" s="83">
        <v>0</v>
      </c>
      <c r="Y962" s="83">
        <v>2886.2541308639998</v>
      </c>
      <c r="Z962" s="83">
        <v>12251.964166</v>
      </c>
      <c r="AA962" s="83">
        <v>19913.662</v>
      </c>
      <c r="AB962" s="83">
        <v>23325</v>
      </c>
      <c r="AC962" s="73"/>
      <c r="AD962" s="74" t="s">
        <v>156</v>
      </c>
      <c r="AE962" s="83">
        <v>0</v>
      </c>
      <c r="AF962" s="83">
        <v>0</v>
      </c>
      <c r="AG962" s="83">
        <v>0</v>
      </c>
      <c r="AH962" s="83">
        <v>0</v>
      </c>
      <c r="AI962" s="83">
        <v>0</v>
      </c>
      <c r="AJ962" s="83">
        <v>0</v>
      </c>
      <c r="AK962" s="83">
        <v>0</v>
      </c>
      <c r="AL962" s="83">
        <v>20</v>
      </c>
      <c r="AM962" s="83">
        <v>69</v>
      </c>
      <c r="AN962" s="83">
        <v>106</v>
      </c>
      <c r="AO962" s="83">
        <v>132</v>
      </c>
      <c r="AP962" s="83">
        <v>0</v>
      </c>
      <c r="AQ962" s="73"/>
      <c r="AR962" s="73"/>
      <c r="AS962" s="73"/>
      <c r="AT962" s="73"/>
      <c r="AU962" s="73"/>
      <c r="AV962" s="73"/>
      <c r="AW962" s="73"/>
      <c r="AX962" s="73"/>
      <c r="AY962" s="73"/>
      <c r="AZ962" s="73"/>
      <c r="BA962" s="73"/>
      <c r="BB962" s="73"/>
      <c r="BC962" s="73"/>
    </row>
    <row r="963" spans="1:55" x14ac:dyDescent="0.25">
      <c r="A963" s="72"/>
      <c r="B963" s="74" t="s">
        <v>3</v>
      </c>
      <c r="C963" s="83">
        <v>1185.8655809543061</v>
      </c>
      <c r="D963" s="83">
        <v>3964.1309614169363</v>
      </c>
      <c r="E963" s="83">
        <v>5916.5570605986522</v>
      </c>
      <c r="F963" s="83">
        <v>8687.0660264982962</v>
      </c>
      <c r="G963" s="83">
        <v>9086.612284384797</v>
      </c>
      <c r="H963" s="83">
        <v>9215.3575150921752</v>
      </c>
      <c r="I963" s="83">
        <v>7932.7955283473721</v>
      </c>
      <c r="J963" s="83">
        <v>6486.6542537246569</v>
      </c>
      <c r="K963" s="83">
        <v>6721.3532741680001</v>
      </c>
      <c r="L963" s="83">
        <v>5998.1010700000006</v>
      </c>
      <c r="M963" s="83">
        <v>5017.2300000000005</v>
      </c>
      <c r="N963" s="83">
        <v>0</v>
      </c>
      <c r="O963" s="73"/>
      <c r="P963" s="74" t="s">
        <v>3</v>
      </c>
      <c r="Q963" s="83">
        <v>0</v>
      </c>
      <c r="R963" s="83">
        <v>3458.2476235947693</v>
      </c>
      <c r="S963" s="83">
        <v>5166.444099242799</v>
      </c>
      <c r="T963" s="83">
        <v>10908.495716471132</v>
      </c>
      <c r="U963" s="83">
        <v>9941.7951361430751</v>
      </c>
      <c r="V963" s="83">
        <v>9170.007490727683</v>
      </c>
      <c r="W963" s="83">
        <v>9187.0873551846544</v>
      </c>
      <c r="X963" s="83">
        <v>8246.0512213496804</v>
      </c>
      <c r="Y963" s="83">
        <v>5263.8832027339995</v>
      </c>
      <c r="Z963" s="83">
        <v>6770.7378179999978</v>
      </c>
      <c r="AA963" s="83">
        <v>6685.4719999999988</v>
      </c>
      <c r="AB963" s="83">
        <v>5587</v>
      </c>
      <c r="AC963" s="73"/>
      <c r="AD963" s="74" t="s">
        <v>3</v>
      </c>
      <c r="AE963" s="83">
        <v>9</v>
      </c>
      <c r="AF963" s="83">
        <v>32</v>
      </c>
      <c r="AG963" s="83">
        <v>47</v>
      </c>
      <c r="AH963" s="83">
        <v>58</v>
      </c>
      <c r="AI963" s="83">
        <v>63</v>
      </c>
      <c r="AJ963" s="83">
        <v>64</v>
      </c>
      <c r="AK963" s="83">
        <v>57</v>
      </c>
      <c r="AL963" s="83">
        <v>46</v>
      </c>
      <c r="AM963" s="83">
        <v>46</v>
      </c>
      <c r="AN963" s="83">
        <v>43</v>
      </c>
      <c r="AO963" s="83">
        <v>37</v>
      </c>
      <c r="AP963" s="83">
        <v>0</v>
      </c>
      <c r="AQ963" s="73"/>
      <c r="AR963" s="73"/>
      <c r="AS963" s="73"/>
      <c r="AT963" s="73"/>
      <c r="AU963" s="73"/>
      <c r="AV963" s="73"/>
      <c r="AW963" s="73"/>
      <c r="AX963" s="73"/>
      <c r="AY963" s="73"/>
      <c r="AZ963" s="73"/>
      <c r="BA963" s="73"/>
      <c r="BB963" s="73"/>
      <c r="BC963" s="73"/>
    </row>
    <row r="964" spans="1:55" x14ac:dyDescent="0.25">
      <c r="A964" s="72"/>
      <c r="B964" s="74" t="s">
        <v>4</v>
      </c>
      <c r="C964" s="83">
        <v>0</v>
      </c>
      <c r="D964" s="83">
        <v>295.95224300989457</v>
      </c>
      <c r="E964" s="83">
        <v>2337.1197604989679</v>
      </c>
      <c r="F964" s="83">
        <v>2334.6197368547928</v>
      </c>
      <c r="G964" s="83">
        <v>2691.5879011951338</v>
      </c>
      <c r="H964" s="83">
        <v>2433.7846408943747</v>
      </c>
      <c r="I964" s="83">
        <v>2604.6278774250954</v>
      </c>
      <c r="J964" s="83">
        <v>2566.1612659173657</v>
      </c>
      <c r="K964" s="83">
        <v>1880.0370944159995</v>
      </c>
      <c r="L964" s="83">
        <v>2993.1647979999998</v>
      </c>
      <c r="M964" s="83">
        <v>3069.732</v>
      </c>
      <c r="N964" s="83">
        <v>0</v>
      </c>
      <c r="O964" s="73"/>
      <c r="P964" s="74" t="s">
        <v>4</v>
      </c>
      <c r="Q964" s="83">
        <v>0</v>
      </c>
      <c r="R964" s="83">
        <v>0</v>
      </c>
      <c r="S964" s="83">
        <v>1473.9360639330537</v>
      </c>
      <c r="T964" s="83">
        <v>1884.5002503146654</v>
      </c>
      <c r="U964" s="83">
        <v>3101.510259889184</v>
      </c>
      <c r="V964" s="83">
        <v>3245.4337949050177</v>
      </c>
      <c r="W964" s="83">
        <v>2578.3300542553079</v>
      </c>
      <c r="X964" s="83">
        <v>2565.0392015247476</v>
      </c>
      <c r="Y964" s="83">
        <v>2564.0881498959993</v>
      </c>
      <c r="Z964" s="83">
        <v>1553.834568</v>
      </c>
      <c r="AA964" s="83">
        <v>1527.5720000000001</v>
      </c>
      <c r="AB964" s="83">
        <v>1915</v>
      </c>
      <c r="AC964" s="73"/>
      <c r="AD964" s="74" t="s">
        <v>4</v>
      </c>
      <c r="AE964" s="83">
        <v>0</v>
      </c>
      <c r="AF964" s="83">
        <v>2</v>
      </c>
      <c r="AG964" s="83">
        <v>14</v>
      </c>
      <c r="AH964" s="83">
        <v>19</v>
      </c>
      <c r="AI964" s="83">
        <v>20</v>
      </c>
      <c r="AJ964" s="83">
        <v>17</v>
      </c>
      <c r="AK964" s="83">
        <v>20</v>
      </c>
      <c r="AL964" s="83">
        <v>19</v>
      </c>
      <c r="AM964" s="83">
        <v>14</v>
      </c>
      <c r="AN964" s="83">
        <v>22</v>
      </c>
      <c r="AO964" s="83">
        <v>22</v>
      </c>
      <c r="AP964" s="83">
        <v>0</v>
      </c>
      <c r="AQ964" s="73"/>
      <c r="AR964" s="73"/>
      <c r="AS964" s="73"/>
      <c r="AT964" s="73"/>
      <c r="AU964" s="73"/>
      <c r="AV964" s="73"/>
      <c r="AW964" s="73"/>
      <c r="AX964" s="73"/>
      <c r="AY964" s="73"/>
      <c r="AZ964" s="73"/>
      <c r="BA964" s="73"/>
      <c r="BB964" s="73"/>
      <c r="BC964" s="73"/>
    </row>
    <row r="965" spans="1:55" x14ac:dyDescent="0.25">
      <c r="A965" s="72"/>
      <c r="B965" s="74" t="s">
        <v>6</v>
      </c>
      <c r="C965" s="83">
        <v>1125.0455437715505</v>
      </c>
      <c r="D965" s="83">
        <v>2855.8527536484407</v>
      </c>
      <c r="E965" s="83">
        <v>5062.0149379831309</v>
      </c>
      <c r="F965" s="83">
        <v>8677.7035411782617</v>
      </c>
      <c r="G965" s="83">
        <v>7185.420655269284</v>
      </c>
      <c r="H965" s="83">
        <v>6036.2045250275687</v>
      </c>
      <c r="I965" s="83">
        <v>4265.3925797780157</v>
      </c>
      <c r="J965" s="83">
        <v>3545.1624484765689</v>
      </c>
      <c r="K965" s="83">
        <v>2342.874865019</v>
      </c>
      <c r="L965" s="83">
        <v>2368.2065420000013</v>
      </c>
      <c r="M965" s="83">
        <v>2281.9800000000005</v>
      </c>
      <c r="N965" s="83">
        <v>0</v>
      </c>
      <c r="O965" s="73"/>
      <c r="P965" s="74" t="s">
        <v>6</v>
      </c>
      <c r="Q965" s="83">
        <v>2047.3576302672489</v>
      </c>
      <c r="R965" s="83">
        <v>2056.1152496016866</v>
      </c>
      <c r="S965" s="83">
        <v>2625.3345085909141</v>
      </c>
      <c r="T965" s="83">
        <v>9405.6967907424969</v>
      </c>
      <c r="U965" s="83">
        <v>8372.781970107224</v>
      </c>
      <c r="V965" s="83">
        <v>7735.0862069896702</v>
      </c>
      <c r="W965" s="83">
        <v>2172.4288705477093</v>
      </c>
      <c r="X965" s="83">
        <v>1749.2983880914614</v>
      </c>
      <c r="Y965" s="83">
        <v>2815.642409008</v>
      </c>
      <c r="Z965" s="83">
        <v>1825.6486039999991</v>
      </c>
      <c r="AA965" s="83">
        <v>3792.8799999999992</v>
      </c>
      <c r="AB965" s="83">
        <v>1489</v>
      </c>
      <c r="AC965" s="73"/>
      <c r="AD965" s="74" t="s">
        <v>6</v>
      </c>
      <c r="AE965" s="83">
        <v>0</v>
      </c>
      <c r="AF965" s="83">
        <v>0</v>
      </c>
      <c r="AG965" s="83">
        <v>6</v>
      </c>
      <c r="AH965" s="83">
        <v>65</v>
      </c>
      <c r="AI965" s="83">
        <v>87</v>
      </c>
      <c r="AJ965" s="83">
        <v>69</v>
      </c>
      <c r="AK965" s="83">
        <v>49</v>
      </c>
      <c r="AL965" s="83">
        <v>42</v>
      </c>
      <c r="AM965" s="83">
        <v>28</v>
      </c>
      <c r="AN965" s="83">
        <v>32</v>
      </c>
      <c r="AO965" s="83">
        <v>29</v>
      </c>
      <c r="AP965" s="83">
        <v>0</v>
      </c>
      <c r="AQ965" s="73"/>
      <c r="AR965" s="73"/>
      <c r="AS965" s="73"/>
      <c r="AT965" s="73"/>
      <c r="AU965" s="73"/>
      <c r="AV965" s="73"/>
      <c r="AW965" s="73"/>
      <c r="AX965" s="73"/>
      <c r="AY965" s="73"/>
      <c r="AZ965" s="73"/>
      <c r="BA965" s="73"/>
      <c r="BB965" s="73"/>
      <c r="BC965" s="73"/>
    </row>
    <row r="966" spans="1:55" x14ac:dyDescent="0.25">
      <c r="A966" s="72"/>
      <c r="B966" s="74" t="s">
        <v>7</v>
      </c>
      <c r="C966" s="83">
        <v>23607.935667444701</v>
      </c>
      <c r="D966" s="83">
        <v>25633.068000076342</v>
      </c>
      <c r="E966" s="83">
        <v>28579.023889347027</v>
      </c>
      <c r="F966" s="83">
        <v>23680.486107218385</v>
      </c>
      <c r="G966" s="83">
        <v>25493.401309770488</v>
      </c>
      <c r="H966" s="83">
        <v>26253.012822490353</v>
      </c>
      <c r="I966" s="83">
        <v>28816.697276007322</v>
      </c>
      <c r="J966" s="83">
        <v>32134.802140186897</v>
      </c>
      <c r="K966" s="83">
        <v>31781.894684123996</v>
      </c>
      <c r="L966" s="83">
        <v>30083.607007999999</v>
      </c>
      <c r="M966" s="83">
        <v>30330.536</v>
      </c>
      <c r="N966" s="83">
        <v>0</v>
      </c>
      <c r="O966" s="73"/>
      <c r="P966" s="74" t="s">
        <v>7</v>
      </c>
      <c r="Q966" s="83">
        <v>30917.603099224045</v>
      </c>
      <c r="R966" s="83">
        <v>24999.448810913367</v>
      </c>
      <c r="S966" s="83">
        <v>24477.197358330679</v>
      </c>
      <c r="T966" s="83">
        <v>23193.756902439665</v>
      </c>
      <c r="U966" s="83">
        <v>23367.93032118558</v>
      </c>
      <c r="V966" s="83">
        <v>25165.775058880106</v>
      </c>
      <c r="W966" s="83">
        <v>24889.174554780278</v>
      </c>
      <c r="X966" s="83">
        <v>23942.610009682881</v>
      </c>
      <c r="Y966" s="83">
        <v>26587.519895091995</v>
      </c>
      <c r="Z966" s="83">
        <v>30036.521112000002</v>
      </c>
      <c r="AA966" s="83">
        <v>30079.414000000001</v>
      </c>
      <c r="AB966" s="83">
        <v>28909</v>
      </c>
      <c r="AC966" s="73"/>
      <c r="AD966" s="74" t="s">
        <v>7</v>
      </c>
      <c r="AE966" s="83">
        <v>178</v>
      </c>
      <c r="AF966" s="83">
        <v>187</v>
      </c>
      <c r="AG966" s="83">
        <v>202</v>
      </c>
      <c r="AH966" s="83">
        <v>177</v>
      </c>
      <c r="AI966" s="83">
        <v>190</v>
      </c>
      <c r="AJ966" s="83">
        <v>195</v>
      </c>
      <c r="AK966" s="83">
        <v>209</v>
      </c>
      <c r="AL966" s="83">
        <v>240</v>
      </c>
      <c r="AM966" s="83">
        <v>240</v>
      </c>
      <c r="AN966" s="83">
        <v>254</v>
      </c>
      <c r="AO966" s="83">
        <v>259</v>
      </c>
      <c r="AP966" s="83">
        <v>0</v>
      </c>
      <c r="AQ966" s="73"/>
      <c r="AR966" s="73"/>
      <c r="AS966" s="73"/>
      <c r="AT966" s="73"/>
      <c r="AU966" s="73"/>
      <c r="AV966" s="73"/>
      <c r="AW966" s="73"/>
      <c r="AX966" s="73"/>
      <c r="AY966" s="73"/>
      <c r="AZ966" s="73"/>
      <c r="BA966" s="73"/>
      <c r="BB966" s="73"/>
      <c r="BC966" s="73"/>
    </row>
    <row r="967" spans="1:55" x14ac:dyDescent="0.25">
      <c r="A967" s="72"/>
      <c r="B967" s="79" t="s">
        <v>8</v>
      </c>
      <c r="C967" s="84">
        <v>10504.659117570171</v>
      </c>
      <c r="D967" s="84">
        <v>10846.007941648897</v>
      </c>
      <c r="E967" s="84">
        <v>12496.507062276338</v>
      </c>
      <c r="F967" s="84">
        <v>19914.366371302916</v>
      </c>
      <c r="G967" s="84">
        <v>23340.013195033145</v>
      </c>
      <c r="H967" s="84">
        <v>23192.409447399074</v>
      </c>
      <c r="I967" s="84">
        <v>31493.64416714933</v>
      </c>
      <c r="J967" s="84">
        <v>34077.095603808652</v>
      </c>
      <c r="K967" s="84">
        <v>38952.294376969992</v>
      </c>
      <c r="L967" s="84">
        <v>41174.475783999995</v>
      </c>
      <c r="M967" s="84">
        <v>41517.448000000004</v>
      </c>
      <c r="N967" s="83">
        <v>0</v>
      </c>
      <c r="O967" s="73"/>
      <c r="P967" s="79" t="s">
        <v>8</v>
      </c>
      <c r="Q967" s="84">
        <v>11219.044266248686</v>
      </c>
      <c r="R967" s="84">
        <v>11524.18040842928</v>
      </c>
      <c r="S967" s="84">
        <v>12032.174602829218</v>
      </c>
      <c r="T967" s="84">
        <v>16704.534304819503</v>
      </c>
      <c r="U967" s="84">
        <v>22128.327464370403</v>
      </c>
      <c r="V967" s="84">
        <v>22233.488996317592</v>
      </c>
      <c r="W967" s="84">
        <v>28669.143620352483</v>
      </c>
      <c r="X967" s="84">
        <v>29748.171177088407</v>
      </c>
      <c r="Y967" s="84">
        <v>31495.034564083995</v>
      </c>
      <c r="Z967" s="84">
        <v>37136.860202000003</v>
      </c>
      <c r="AA967" s="84">
        <v>40878.702000000005</v>
      </c>
      <c r="AB967" s="84">
        <v>43929</v>
      </c>
      <c r="AC967" s="73"/>
      <c r="AD967" s="79" t="s">
        <v>8</v>
      </c>
      <c r="AE967" s="84">
        <v>132</v>
      </c>
      <c r="AF967" s="84">
        <v>151</v>
      </c>
      <c r="AG967" s="84">
        <v>171</v>
      </c>
      <c r="AH967" s="84">
        <v>192</v>
      </c>
      <c r="AI967" s="84">
        <v>214</v>
      </c>
      <c r="AJ967" s="84">
        <v>259</v>
      </c>
      <c r="AK967" s="84">
        <v>290</v>
      </c>
      <c r="AL967" s="84">
        <v>298</v>
      </c>
      <c r="AM967" s="84">
        <v>330</v>
      </c>
      <c r="AN967" s="84">
        <v>348</v>
      </c>
      <c r="AO967" s="84">
        <v>364</v>
      </c>
      <c r="AP967" s="84">
        <v>0</v>
      </c>
      <c r="AQ967" s="73"/>
      <c r="AR967" s="73"/>
      <c r="AS967" s="73"/>
      <c r="AT967" s="73"/>
      <c r="AU967" s="73"/>
      <c r="AV967" s="73"/>
      <c r="AW967" s="73"/>
      <c r="AX967" s="73"/>
      <c r="AY967" s="73"/>
      <c r="AZ967" s="73"/>
      <c r="BA967" s="73"/>
      <c r="BB967" s="73"/>
      <c r="BC967" s="73"/>
    </row>
    <row r="968" spans="1:55" x14ac:dyDescent="0.25">
      <c r="A968" s="72"/>
      <c r="B968" s="79" t="s">
        <v>5</v>
      </c>
      <c r="C968" s="84">
        <v>-389.82390087301195</v>
      </c>
      <c r="D968" s="84">
        <v>6342.9797871115643</v>
      </c>
      <c r="E968" s="84">
        <v>6102.0466197591777</v>
      </c>
      <c r="F968" s="84">
        <v>7789.8278499949756</v>
      </c>
      <c r="G968" s="84">
        <v>8719.213480716191</v>
      </c>
      <c r="H968" s="84">
        <v>6643.3134409429804</v>
      </c>
      <c r="I968" s="84">
        <v>8336.867298269246</v>
      </c>
      <c r="J968" s="84">
        <v>7614.3289683057455</v>
      </c>
      <c r="K968" s="84">
        <v>6997.1803126679988</v>
      </c>
      <c r="L968" s="84">
        <v>7294.0333440000013</v>
      </c>
      <c r="M968" s="82">
        <v>6430.1819999999989</v>
      </c>
      <c r="N968" s="82">
        <v>0</v>
      </c>
      <c r="O968" s="73"/>
      <c r="P968" s="79" t="s">
        <v>5</v>
      </c>
      <c r="Q968" s="84">
        <v>1395.982540686502</v>
      </c>
      <c r="R968" s="84">
        <v>1092.851172582411</v>
      </c>
      <c r="S968" s="84">
        <v>3590.5131202332859</v>
      </c>
      <c r="T968" s="84">
        <v>1112.0952114118058</v>
      </c>
      <c r="U968" s="84">
        <v>3284.6795897079342</v>
      </c>
      <c r="V968" s="84">
        <v>3505.2080370339268</v>
      </c>
      <c r="W968" s="84">
        <v>6659.0661800367679</v>
      </c>
      <c r="X968" s="84">
        <v>5899.8145763854427</v>
      </c>
      <c r="Y968" s="84">
        <v>6116.7404057759986</v>
      </c>
      <c r="Z968" s="84">
        <v>7401.0467440000011</v>
      </c>
      <c r="AA968" s="84">
        <v>5772.6799999999994</v>
      </c>
      <c r="AB968" s="84">
        <v>5315</v>
      </c>
      <c r="AC968" s="73"/>
      <c r="AD968" s="79" t="s">
        <v>5</v>
      </c>
      <c r="AE968" s="84">
        <v>1957</v>
      </c>
      <c r="AF968" s="84">
        <v>1901</v>
      </c>
      <c r="AG968" s="84">
        <v>1927</v>
      </c>
      <c r="AH968" s="84">
        <v>1910</v>
      </c>
      <c r="AI968" s="84">
        <v>1929</v>
      </c>
      <c r="AJ968" s="84">
        <v>1883</v>
      </c>
      <c r="AK968" s="84">
        <v>1862</v>
      </c>
      <c r="AL968" s="84">
        <v>1954</v>
      </c>
      <c r="AM968" s="84">
        <v>1887</v>
      </c>
      <c r="AN968" s="84">
        <v>1953</v>
      </c>
      <c r="AO968" s="84">
        <v>1983</v>
      </c>
      <c r="AP968" s="84">
        <v>0</v>
      </c>
      <c r="AQ968" s="73"/>
      <c r="AR968" s="73"/>
      <c r="AS968" s="73"/>
      <c r="AT968" s="73"/>
      <c r="AU968" s="73"/>
      <c r="AV968" s="73"/>
      <c r="AW968" s="73"/>
      <c r="AX968" s="73"/>
      <c r="AY968" s="73"/>
      <c r="AZ968" s="73"/>
      <c r="BA968" s="73"/>
      <c r="BB968" s="73"/>
      <c r="BC968" s="73"/>
    </row>
    <row r="969" spans="1:55" x14ac:dyDescent="0.25">
      <c r="A969" s="72"/>
      <c r="B969" s="74" t="s">
        <v>157</v>
      </c>
      <c r="C969" s="83">
        <v>11429.411514199743</v>
      </c>
      <c r="D969" s="83">
        <v>11714.673438907088</v>
      </c>
      <c r="E969" s="83">
        <v>11213.355042952289</v>
      </c>
      <c r="F969" s="83">
        <v>11793.130547351328</v>
      </c>
      <c r="G969" s="83">
        <v>13154.031550392145</v>
      </c>
      <c r="H969" s="83">
        <v>12606.143952191074</v>
      </c>
      <c r="I969" s="83">
        <v>13434.757488913465</v>
      </c>
      <c r="J969" s="83">
        <v>13723.969586110754</v>
      </c>
      <c r="K969" s="83">
        <v>9181.7304575879989</v>
      </c>
      <c r="L969" s="83">
        <v>9683.6425659999986</v>
      </c>
      <c r="M969" s="83">
        <v>12374.792000000001</v>
      </c>
      <c r="N969" s="83">
        <v>0</v>
      </c>
      <c r="O969" s="73"/>
      <c r="P969" s="74" t="s">
        <v>157</v>
      </c>
      <c r="Q969" s="83">
        <v>12354.226482884033</v>
      </c>
      <c r="R969" s="83">
        <v>12548.967501770678</v>
      </c>
      <c r="S969" s="83">
        <v>11115.985195623929</v>
      </c>
      <c r="T969" s="83">
        <v>11331.007874503464</v>
      </c>
      <c r="U969" s="83">
        <v>11980.805489302276</v>
      </c>
      <c r="V969" s="83">
        <v>11836.356359132273</v>
      </c>
      <c r="W969" s="83">
        <v>12363.407040648621</v>
      </c>
      <c r="X969" s="83">
        <v>11002.963434012107</v>
      </c>
      <c r="Y969" s="83">
        <v>10221.046738655999</v>
      </c>
      <c r="Z969" s="83">
        <v>10488.383333999998</v>
      </c>
      <c r="AA969" s="83">
        <v>12017.386</v>
      </c>
      <c r="AB969" s="83">
        <v>11797</v>
      </c>
      <c r="AC969" s="73"/>
      <c r="AD969" s="74" t="s">
        <v>117</v>
      </c>
      <c r="AE969" s="83">
        <v>7626.5729999999994</v>
      </c>
      <c r="AF969" s="83">
        <v>7413.88</v>
      </c>
      <c r="AG969" s="83">
        <v>7309.9659999999994</v>
      </c>
      <c r="AH969" s="83">
        <v>7164.3370000000004</v>
      </c>
      <c r="AI969" s="83">
        <v>7068.8360000000011</v>
      </c>
      <c r="AJ969" s="83">
        <v>7104.2420000000011</v>
      </c>
      <c r="AK969" s="83">
        <v>7058.72</v>
      </c>
      <c r="AL969" s="83">
        <v>6957.487000000001</v>
      </c>
      <c r="AM969" s="83">
        <v>6764.7489999999998</v>
      </c>
      <c r="AN969" s="83">
        <v>6712.22</v>
      </c>
      <c r="AO969" s="83">
        <v>6687.36</v>
      </c>
      <c r="AP969" s="83">
        <v>0</v>
      </c>
      <c r="AQ969" s="73"/>
      <c r="AR969" s="73"/>
      <c r="AS969" s="73"/>
      <c r="AT969" s="73"/>
      <c r="AU969" s="73"/>
      <c r="AV969" s="73"/>
      <c r="AW969" s="73"/>
      <c r="AX969" s="73"/>
      <c r="AY969" s="73"/>
      <c r="AZ969" s="73"/>
      <c r="BA969" s="73"/>
      <c r="BB969" s="73"/>
      <c r="BC969" s="73"/>
    </row>
    <row r="970" spans="1:55" x14ac:dyDescent="0.25">
      <c r="A970" s="72"/>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c r="BC970" s="73"/>
    </row>
    <row r="971" spans="1:55" x14ac:dyDescent="0.25">
      <c r="A971" s="72"/>
      <c r="B971" s="75" t="s">
        <v>113</v>
      </c>
      <c r="C971" s="75"/>
      <c r="D971" s="75"/>
      <c r="E971" s="75"/>
      <c r="F971" s="75"/>
      <c r="G971" s="75"/>
      <c r="H971" s="75"/>
      <c r="I971" s="75"/>
      <c r="J971" s="75"/>
      <c r="K971" s="75"/>
      <c r="L971" s="75"/>
      <c r="M971" s="75"/>
      <c r="N971" s="75"/>
      <c r="O971" s="73"/>
      <c r="P971" s="75" t="s">
        <v>114</v>
      </c>
      <c r="Q971" s="75"/>
      <c r="R971" s="75"/>
      <c r="S971" s="75"/>
      <c r="T971" s="75"/>
      <c r="U971" s="75"/>
      <c r="V971" s="75"/>
      <c r="W971" s="75"/>
      <c r="X971" s="75"/>
      <c r="Y971" s="75"/>
      <c r="Z971" s="75"/>
      <c r="AA971" s="75"/>
      <c r="AB971" s="75"/>
      <c r="AC971" s="73"/>
      <c r="AD971" s="75" t="s">
        <v>145</v>
      </c>
      <c r="AE971" s="75"/>
      <c r="AF971" s="75"/>
      <c r="AG971" s="75"/>
      <c r="AH971" s="75"/>
      <c r="AI971" s="75"/>
      <c r="AJ971" s="75"/>
      <c r="AK971" s="75"/>
      <c r="AL971" s="75"/>
      <c r="AM971" s="75"/>
      <c r="AN971" s="75"/>
      <c r="AO971" s="75"/>
      <c r="AP971" s="75"/>
      <c r="AQ971" s="73"/>
      <c r="AR971" s="73"/>
      <c r="AS971" s="73"/>
      <c r="AT971" s="73"/>
      <c r="AU971" s="73"/>
      <c r="AV971" s="73"/>
      <c r="AW971" s="73"/>
      <c r="AX971" s="73"/>
      <c r="AY971" s="73"/>
      <c r="AZ971" s="73"/>
      <c r="BA971" s="73"/>
      <c r="BB971" s="73"/>
      <c r="BC971" s="73"/>
    </row>
    <row r="972" spans="1:55" x14ac:dyDescent="0.25">
      <c r="A972" s="72"/>
      <c r="B972" s="77" t="s">
        <v>63</v>
      </c>
      <c r="C972" s="77">
        <v>2013</v>
      </c>
      <c r="D972" s="77">
        <v>2014</v>
      </c>
      <c r="E972" s="77">
        <v>2015</v>
      </c>
      <c r="F972" s="77">
        <v>2016</v>
      </c>
      <c r="G972" s="77">
        <v>2017</v>
      </c>
      <c r="H972" s="77">
        <v>2018</v>
      </c>
      <c r="I972" s="77">
        <v>2019</v>
      </c>
      <c r="J972" s="77">
        <v>2020</v>
      </c>
      <c r="K972" s="77">
        <v>2021</v>
      </c>
      <c r="L972" s="77">
        <v>2022</v>
      </c>
      <c r="M972" s="77">
        <v>2023</v>
      </c>
      <c r="N972" s="77">
        <v>2024</v>
      </c>
      <c r="O972" s="73"/>
      <c r="P972" s="77" t="s">
        <v>63</v>
      </c>
      <c r="Q972" s="77">
        <v>2013</v>
      </c>
      <c r="R972" s="77">
        <v>2014</v>
      </c>
      <c r="S972" s="77">
        <v>2015</v>
      </c>
      <c r="T972" s="77">
        <v>2016</v>
      </c>
      <c r="U972" s="77">
        <v>2017</v>
      </c>
      <c r="V972" s="77">
        <v>2018</v>
      </c>
      <c r="W972" s="77">
        <v>2019</v>
      </c>
      <c r="X972" s="77">
        <v>2020</v>
      </c>
      <c r="Y972" s="77">
        <v>2021</v>
      </c>
      <c r="Z972" s="77">
        <v>2022</v>
      </c>
      <c r="AA972" s="77">
        <v>2023</v>
      </c>
      <c r="AB972" s="77">
        <v>2024</v>
      </c>
      <c r="AC972" s="73"/>
      <c r="AD972" s="77" t="s">
        <v>63</v>
      </c>
      <c r="AE972" s="77">
        <v>2013</v>
      </c>
      <c r="AF972" s="77">
        <v>2014</v>
      </c>
      <c r="AG972" s="77">
        <v>2015</v>
      </c>
      <c r="AH972" s="77">
        <v>2016</v>
      </c>
      <c r="AI972" s="77">
        <v>2017</v>
      </c>
      <c r="AJ972" s="77">
        <v>2018</v>
      </c>
      <c r="AK972" s="77">
        <v>2019</v>
      </c>
      <c r="AL972" s="77">
        <v>2020</v>
      </c>
      <c r="AM972" s="77">
        <v>2021</v>
      </c>
      <c r="AN972" s="77">
        <v>2022</v>
      </c>
      <c r="AO972" s="77">
        <v>2023</v>
      </c>
      <c r="AP972" s="77">
        <v>2024</v>
      </c>
      <c r="AQ972" s="73"/>
      <c r="AR972" s="73"/>
      <c r="AS972" s="73"/>
      <c r="AT972" s="73"/>
      <c r="AU972" s="73"/>
      <c r="AV972" s="73"/>
      <c r="AW972" s="73"/>
      <c r="AX972" s="73"/>
      <c r="AY972" s="73"/>
      <c r="AZ972" s="73"/>
      <c r="BA972" s="73"/>
      <c r="BB972" s="73"/>
      <c r="BC972" s="73"/>
    </row>
    <row r="973" spans="1:55" x14ac:dyDescent="0.25">
      <c r="A973" s="72"/>
      <c r="B973" s="79" t="s">
        <v>9</v>
      </c>
      <c r="C973" s="80">
        <v>260190.87223823619</v>
      </c>
      <c r="D973" s="80">
        <v>254446.73046383855</v>
      </c>
      <c r="E973" s="80">
        <v>250141.9206634658</v>
      </c>
      <c r="F973" s="80">
        <v>259351.64623263659</v>
      </c>
      <c r="G973" s="80">
        <v>244852.04336189345</v>
      </c>
      <c r="H973" s="80">
        <v>253656.64012425143</v>
      </c>
      <c r="I973" s="80">
        <v>293577.46403135319</v>
      </c>
      <c r="J973" s="80">
        <v>293538.77749522449</v>
      </c>
      <c r="K973" s="80">
        <v>364414.96010912198</v>
      </c>
      <c r="L973" s="80">
        <v>343357.84456999996</v>
      </c>
      <c r="M973" s="80">
        <v>349769.18200000003</v>
      </c>
      <c r="N973" s="80">
        <v>0</v>
      </c>
      <c r="O973" s="73"/>
      <c r="P973" s="79" t="s">
        <v>9</v>
      </c>
      <c r="Q973" s="80">
        <v>270731.76057548623</v>
      </c>
      <c r="R973" s="80">
        <v>275115.25512475049</v>
      </c>
      <c r="S973" s="80">
        <v>254337.34396022672</v>
      </c>
      <c r="T973" s="80">
        <v>267079.89773687284</v>
      </c>
      <c r="U973" s="80">
        <v>252190.59593276677</v>
      </c>
      <c r="V973" s="80">
        <v>259364.9290884895</v>
      </c>
      <c r="W973" s="80">
        <v>253067.38251371874</v>
      </c>
      <c r="X973" s="80">
        <v>267690.90214687621</v>
      </c>
      <c r="Y973" s="80">
        <v>377288.35964999394</v>
      </c>
      <c r="Z973" s="80">
        <v>369038.92030200001</v>
      </c>
      <c r="AA973" s="80">
        <v>347361.11999999994</v>
      </c>
      <c r="AB973" s="80">
        <v>373333</v>
      </c>
      <c r="AC973" s="73"/>
      <c r="AD973" s="79" t="s">
        <v>9</v>
      </c>
      <c r="AE973" s="80">
        <v>2311</v>
      </c>
      <c r="AF973" s="80">
        <v>2273</v>
      </c>
      <c r="AG973" s="80">
        <v>2280</v>
      </c>
      <c r="AH973" s="80">
        <v>2229</v>
      </c>
      <c r="AI973" s="80">
        <v>2227</v>
      </c>
      <c r="AJ973" s="80">
        <v>2190</v>
      </c>
      <c r="AK973" s="80">
        <v>2226</v>
      </c>
      <c r="AL973" s="80">
        <v>2447</v>
      </c>
      <c r="AM973" s="80">
        <v>2379</v>
      </c>
      <c r="AN973" s="80">
        <v>2448</v>
      </c>
      <c r="AO973" s="80">
        <v>2504</v>
      </c>
      <c r="AP973" s="80">
        <v>0</v>
      </c>
      <c r="AQ973" s="73"/>
      <c r="AR973" s="73"/>
      <c r="AS973" s="73"/>
      <c r="AT973" s="73"/>
      <c r="AU973" s="73"/>
      <c r="AV973" s="73"/>
      <c r="AW973" s="73"/>
      <c r="AX973" s="73"/>
      <c r="AY973" s="73"/>
      <c r="AZ973" s="73"/>
      <c r="BA973" s="73"/>
      <c r="BB973" s="73"/>
      <c r="BC973" s="73"/>
    </row>
    <row r="974" spans="1:55" x14ac:dyDescent="0.25">
      <c r="A974" s="72"/>
      <c r="B974" s="74" t="s">
        <v>10</v>
      </c>
      <c r="C974" s="83">
        <v>171316.96718438732</v>
      </c>
      <c r="D974" s="83">
        <v>167960.79655013047</v>
      </c>
      <c r="E974" s="83">
        <v>168555.36045010531</v>
      </c>
      <c r="F974" s="83">
        <v>174975.18806646971</v>
      </c>
      <c r="G974" s="83">
        <v>167834.46420259276</v>
      </c>
      <c r="H974" s="83">
        <v>160792.11612983089</v>
      </c>
      <c r="I974" s="83">
        <v>179597.8962023042</v>
      </c>
      <c r="J974" s="83">
        <v>177222.21636326474</v>
      </c>
      <c r="K974" s="83">
        <v>234360.30484006397</v>
      </c>
      <c r="L974" s="83">
        <v>216078.781945</v>
      </c>
      <c r="M974" s="83">
        <v>223480.34500000003</v>
      </c>
      <c r="N974" s="83">
        <v>0</v>
      </c>
      <c r="O974" s="73"/>
      <c r="P974" s="74" t="s">
        <v>10</v>
      </c>
      <c r="Q974" s="83">
        <v>152234.55537418829</v>
      </c>
      <c r="R974" s="83">
        <v>164729.01780306743</v>
      </c>
      <c r="S974" s="83">
        <v>164203.04998683685</v>
      </c>
      <c r="T974" s="83">
        <v>181651.42030676443</v>
      </c>
      <c r="U974" s="83">
        <v>178520.77493302486</v>
      </c>
      <c r="V974" s="83">
        <v>158711.24770418325</v>
      </c>
      <c r="W974" s="83">
        <v>157282.59250567644</v>
      </c>
      <c r="X974" s="83">
        <v>169589.93436467712</v>
      </c>
      <c r="Y974" s="83">
        <v>254292.66995022795</v>
      </c>
      <c r="Z974" s="83">
        <v>249402.21963800001</v>
      </c>
      <c r="AA974" s="83">
        <v>231119.76799999995</v>
      </c>
      <c r="AB974" s="83">
        <v>251268</v>
      </c>
      <c r="AC974" s="73"/>
      <c r="AD974" s="74" t="s">
        <v>10</v>
      </c>
      <c r="AE974" s="83">
        <v>2311</v>
      </c>
      <c r="AF974" s="83">
        <v>2273</v>
      </c>
      <c r="AG974" s="83">
        <v>2280</v>
      </c>
      <c r="AH974" s="83">
        <v>2229</v>
      </c>
      <c r="AI974" s="83">
        <v>2227</v>
      </c>
      <c r="AJ974" s="83">
        <v>2190</v>
      </c>
      <c r="AK974" s="83">
        <v>2226</v>
      </c>
      <c r="AL974" s="83">
        <v>2447</v>
      </c>
      <c r="AM974" s="83">
        <v>2379</v>
      </c>
      <c r="AN974" s="83">
        <v>2448</v>
      </c>
      <c r="AO974" s="83">
        <v>2504</v>
      </c>
      <c r="AP974" s="83">
        <v>0</v>
      </c>
      <c r="AQ974" s="73"/>
      <c r="AR974" s="73"/>
      <c r="AS974" s="73"/>
      <c r="AT974" s="73"/>
      <c r="AU974" s="73"/>
      <c r="AV974" s="73"/>
      <c r="AW974" s="73"/>
      <c r="AX974" s="73"/>
      <c r="AY974" s="73"/>
      <c r="AZ974" s="73"/>
      <c r="BA974" s="73"/>
      <c r="BB974" s="73"/>
      <c r="BC974" s="73"/>
    </row>
    <row r="975" spans="1:55" x14ac:dyDescent="0.25">
      <c r="A975" s="72"/>
      <c r="B975" s="79" t="s">
        <v>11</v>
      </c>
      <c r="C975" s="84">
        <v>88873.905053848852</v>
      </c>
      <c r="D975" s="84">
        <v>86485.933913708068</v>
      </c>
      <c r="E975" s="84">
        <v>81586.560213360484</v>
      </c>
      <c r="F975" s="84">
        <v>84376.458166166893</v>
      </c>
      <c r="G975" s="84">
        <v>77017.579159300672</v>
      </c>
      <c r="H975" s="84">
        <v>92864.523994420524</v>
      </c>
      <c r="I975" s="84">
        <v>113979.56782904897</v>
      </c>
      <c r="J975" s="84">
        <v>116316.56113195972</v>
      </c>
      <c r="K975" s="84">
        <v>130054.655269058</v>
      </c>
      <c r="L975" s="84">
        <v>127279.06262499999</v>
      </c>
      <c r="M975" s="84">
        <v>126288.837</v>
      </c>
      <c r="N975" s="84">
        <v>0</v>
      </c>
      <c r="O975" s="73"/>
      <c r="P975" s="79" t="s">
        <v>11</v>
      </c>
      <c r="Q975" s="84">
        <v>118497.20520129795</v>
      </c>
      <c r="R975" s="84">
        <v>110386.23732168307</v>
      </c>
      <c r="S975" s="84">
        <v>90134.293973389867</v>
      </c>
      <c r="T975" s="84">
        <v>85428.477430108396</v>
      </c>
      <c r="U975" s="84">
        <v>73669.820999741904</v>
      </c>
      <c r="V975" s="84">
        <v>100653.68138430627</v>
      </c>
      <c r="W975" s="84">
        <v>95784.790008042284</v>
      </c>
      <c r="X975" s="84">
        <v>98100.967782199092</v>
      </c>
      <c r="Y975" s="84">
        <v>122995.68969976596</v>
      </c>
      <c r="Z975" s="84">
        <v>119636.700664</v>
      </c>
      <c r="AA975" s="84">
        <v>116241.35199999998</v>
      </c>
      <c r="AB975" s="84">
        <v>122065</v>
      </c>
      <c r="AC975" s="73"/>
      <c r="AD975" s="79" t="s">
        <v>11</v>
      </c>
      <c r="AE975" s="84">
        <v>2311</v>
      </c>
      <c r="AF975" s="84">
        <v>2273</v>
      </c>
      <c r="AG975" s="84">
        <v>2280</v>
      </c>
      <c r="AH975" s="84">
        <v>2229</v>
      </c>
      <c r="AI975" s="84">
        <v>2227</v>
      </c>
      <c r="AJ975" s="84">
        <v>2190</v>
      </c>
      <c r="AK975" s="84">
        <v>2226</v>
      </c>
      <c r="AL975" s="84">
        <v>2447</v>
      </c>
      <c r="AM975" s="84">
        <v>2379</v>
      </c>
      <c r="AN975" s="84">
        <v>2448</v>
      </c>
      <c r="AO975" s="84">
        <v>2504</v>
      </c>
      <c r="AP975" s="84">
        <v>0</v>
      </c>
      <c r="AQ975" s="73"/>
      <c r="AR975" s="73"/>
      <c r="AS975" s="73"/>
      <c r="AT975" s="73"/>
      <c r="AU975" s="73"/>
      <c r="AV975" s="73"/>
      <c r="AW975" s="73"/>
      <c r="AX975" s="73"/>
      <c r="AY975" s="73"/>
      <c r="AZ975" s="73"/>
      <c r="BA975" s="73"/>
      <c r="BB975" s="73"/>
      <c r="BC975" s="73"/>
    </row>
    <row r="976" spans="1:55" x14ac:dyDescent="0.25">
      <c r="A976" s="72"/>
      <c r="B976" s="74" t="s">
        <v>0</v>
      </c>
      <c r="C976" s="83">
        <v>32504.680695009447</v>
      </c>
      <c r="D976" s="83">
        <v>29856.188028197303</v>
      </c>
      <c r="E976" s="83">
        <v>28964.973621694819</v>
      </c>
      <c r="F976" s="83">
        <v>29140.795574539356</v>
      </c>
      <c r="G976" s="83">
        <v>24923.161614817058</v>
      </c>
      <c r="H976" s="83">
        <v>20982.119029142021</v>
      </c>
      <c r="I976" s="83">
        <v>18276.358242013855</v>
      </c>
      <c r="J976" s="83">
        <v>16448.341931387258</v>
      </c>
      <c r="K976" s="83">
        <v>13516.628194653998</v>
      </c>
      <c r="L976" s="83">
        <v>12656.474817999999</v>
      </c>
      <c r="M976" s="83">
        <v>12356.036</v>
      </c>
      <c r="N976" s="83">
        <v>0</v>
      </c>
      <c r="O976" s="73"/>
      <c r="P976" s="74" t="s">
        <v>0</v>
      </c>
      <c r="Q976" s="83">
        <v>28507.390123665846</v>
      </c>
      <c r="R976" s="83">
        <v>29121.182363791373</v>
      </c>
      <c r="S976" s="83">
        <v>29255.500903660813</v>
      </c>
      <c r="T976" s="83">
        <v>23270.817358535325</v>
      </c>
      <c r="U976" s="83">
        <v>33277.921136395496</v>
      </c>
      <c r="V976" s="83">
        <v>25187.868660493579</v>
      </c>
      <c r="W976" s="83">
        <v>16352.67247714386</v>
      </c>
      <c r="X976" s="83">
        <v>15502.441648410286</v>
      </c>
      <c r="Y976" s="83">
        <v>17767.674512016001</v>
      </c>
      <c r="Z976" s="83">
        <v>16819.296077999999</v>
      </c>
      <c r="AA976" s="83">
        <v>14034.698</v>
      </c>
      <c r="AB976" s="83">
        <v>13021</v>
      </c>
      <c r="AC976" s="73"/>
      <c r="AD976" s="74" t="s">
        <v>0</v>
      </c>
      <c r="AE976" s="83">
        <v>340</v>
      </c>
      <c r="AF976" s="83">
        <v>374</v>
      </c>
      <c r="AG976" s="83">
        <v>412</v>
      </c>
      <c r="AH976" s="83">
        <v>314</v>
      </c>
      <c r="AI976" s="83">
        <v>218</v>
      </c>
      <c r="AJ976" s="83">
        <v>195</v>
      </c>
      <c r="AK976" s="83">
        <v>172</v>
      </c>
      <c r="AL976" s="83">
        <v>165</v>
      </c>
      <c r="AM976" s="83">
        <v>148</v>
      </c>
      <c r="AN976" s="83">
        <v>140</v>
      </c>
      <c r="AO976" s="83">
        <v>150</v>
      </c>
      <c r="AP976" s="83">
        <v>0</v>
      </c>
      <c r="AQ976" s="73"/>
      <c r="AR976" s="73"/>
      <c r="AS976" s="73"/>
      <c r="AT976" s="73"/>
      <c r="AU976" s="73"/>
      <c r="AV976" s="73"/>
      <c r="AW976" s="73"/>
      <c r="AX976" s="73"/>
      <c r="AY976" s="73"/>
      <c r="AZ976" s="73"/>
      <c r="BA976" s="73"/>
      <c r="BB976" s="73"/>
      <c r="BC976" s="73"/>
    </row>
    <row r="977" spans="1:55" x14ac:dyDescent="0.25">
      <c r="A977" s="72"/>
      <c r="B977" s="74" t="s">
        <v>158</v>
      </c>
      <c r="C977" s="83">
        <v>53210.023888345437</v>
      </c>
      <c r="D977" s="83">
        <v>48066.939151402687</v>
      </c>
      <c r="E977" s="83">
        <v>45923.271369329515</v>
      </c>
      <c r="F977" s="83">
        <v>41152.924256075334</v>
      </c>
      <c r="G977" s="83">
        <v>42534.156465757136</v>
      </c>
      <c r="H977" s="83">
        <v>39209.165937084304</v>
      </c>
      <c r="I977" s="83">
        <v>42381.800497153643</v>
      </c>
      <c r="J977" s="83">
        <v>60677.876159603569</v>
      </c>
      <c r="K977" s="83">
        <v>54933.712987660001</v>
      </c>
      <c r="L977" s="83">
        <v>38767.744417999995</v>
      </c>
      <c r="M977" s="83">
        <v>39100.008000000002</v>
      </c>
      <c r="N977" s="83">
        <v>0</v>
      </c>
      <c r="O977" s="73"/>
      <c r="P977" s="74" t="s">
        <v>158</v>
      </c>
      <c r="Q977" s="83">
        <v>53903.322254585088</v>
      </c>
      <c r="R977" s="83">
        <v>53781.112984329353</v>
      </c>
      <c r="S977" s="83">
        <v>48753.082557309979</v>
      </c>
      <c r="T977" s="83">
        <v>30572.115525805424</v>
      </c>
      <c r="U977" s="83">
        <v>34580.720356842678</v>
      </c>
      <c r="V977" s="83">
        <v>35786.983329271519</v>
      </c>
      <c r="W977" s="83">
        <v>39920.095571738268</v>
      </c>
      <c r="X977" s="83">
        <v>37634.039728407719</v>
      </c>
      <c r="Y977" s="83">
        <v>68544.122375403982</v>
      </c>
      <c r="Z977" s="83">
        <v>53621.204337999996</v>
      </c>
      <c r="AA977" s="83">
        <v>39525.144</v>
      </c>
      <c r="AB977" s="83">
        <v>39570</v>
      </c>
      <c r="AC977" s="73"/>
      <c r="AD977" s="74" t="s">
        <v>158</v>
      </c>
      <c r="AE977" s="83">
        <v>351</v>
      </c>
      <c r="AF977" s="83">
        <v>308</v>
      </c>
      <c r="AG977" s="83">
        <v>288</v>
      </c>
      <c r="AH977" s="83">
        <v>263</v>
      </c>
      <c r="AI977" s="83">
        <v>272</v>
      </c>
      <c r="AJ977" s="83">
        <v>262</v>
      </c>
      <c r="AK977" s="83">
        <v>278</v>
      </c>
      <c r="AL977" s="83">
        <v>407</v>
      </c>
      <c r="AM977" s="83">
        <v>349</v>
      </c>
      <c r="AN977" s="83">
        <v>241</v>
      </c>
      <c r="AO977" s="83">
        <v>252</v>
      </c>
      <c r="AP977" s="83">
        <v>0</v>
      </c>
      <c r="AQ977" s="73"/>
      <c r="AR977" s="73"/>
      <c r="AS977" s="73"/>
      <c r="AT977" s="73"/>
      <c r="AU977" s="73"/>
      <c r="AV977" s="73"/>
      <c r="AW977" s="73"/>
      <c r="AX977" s="73"/>
      <c r="AY977" s="73"/>
      <c r="AZ977" s="73"/>
      <c r="BA977" s="73"/>
      <c r="BB977" s="73"/>
      <c r="BC977" s="73"/>
    </row>
    <row r="978" spans="1:55" x14ac:dyDescent="0.25">
      <c r="A978" s="72"/>
      <c r="B978" s="74" t="s">
        <v>159</v>
      </c>
      <c r="C978" s="83">
        <v>9741.4677662141257</v>
      </c>
      <c r="D978" s="83">
        <v>8923.7993574624452</v>
      </c>
      <c r="E978" s="83">
        <v>5846.7550512951339</v>
      </c>
      <c r="F978" s="83">
        <v>3249.382565367408</v>
      </c>
      <c r="G978" s="83">
        <v>3284.8562803797849</v>
      </c>
      <c r="H978" s="83">
        <v>2705.2452354556708</v>
      </c>
      <c r="I978" s="83">
        <v>2027.2191513058358</v>
      </c>
      <c r="J978" s="83">
        <v>1238.7590894502714</v>
      </c>
      <c r="K978" s="83">
        <v>979.73764075199995</v>
      </c>
      <c r="L978" s="83">
        <v>1065.853464</v>
      </c>
      <c r="M978" s="83">
        <v>410.548</v>
      </c>
      <c r="N978" s="83">
        <v>0</v>
      </c>
      <c r="O978" s="73"/>
      <c r="P978" s="74" t="s">
        <v>159</v>
      </c>
      <c r="Q978" s="83">
        <v>7076.9619602951097</v>
      </c>
      <c r="R978" s="83">
        <v>10353.762102931229</v>
      </c>
      <c r="S978" s="83">
        <v>10363.742268857766</v>
      </c>
      <c r="T978" s="83">
        <v>14155.837740166222</v>
      </c>
      <c r="U978" s="83">
        <v>5775.6057845710802</v>
      </c>
      <c r="V978" s="83">
        <v>2750.0719903082645</v>
      </c>
      <c r="W978" s="83">
        <v>2481.1424468886999</v>
      </c>
      <c r="X978" s="83">
        <v>1343.1110779637459</v>
      </c>
      <c r="Y978" s="83">
        <v>1449.7469143559999</v>
      </c>
      <c r="Z978" s="83">
        <v>1287.371202</v>
      </c>
      <c r="AA978" s="83">
        <v>1320.2139999999999</v>
      </c>
      <c r="AB978" s="83">
        <v>955</v>
      </c>
      <c r="AC978" s="73"/>
      <c r="AD978" s="74" t="s">
        <v>159</v>
      </c>
      <c r="AE978" s="83">
        <v>0</v>
      </c>
      <c r="AF978" s="83">
        <v>0</v>
      </c>
      <c r="AG978" s="83">
        <v>0</v>
      </c>
      <c r="AH978" s="83">
        <v>0</v>
      </c>
      <c r="AI978" s="83">
        <v>0</v>
      </c>
      <c r="AJ978" s="83">
        <v>0</v>
      </c>
      <c r="AK978" s="83">
        <v>0</v>
      </c>
      <c r="AL978" s="83">
        <v>0</v>
      </c>
      <c r="AM978" s="83">
        <v>0</v>
      </c>
      <c r="AN978" s="83">
        <v>0</v>
      </c>
      <c r="AO978" s="83">
        <v>0</v>
      </c>
      <c r="AP978" s="83">
        <v>0</v>
      </c>
      <c r="AQ978" s="73"/>
      <c r="AR978" s="73"/>
      <c r="AS978" s="73"/>
      <c r="AT978" s="73"/>
      <c r="AU978" s="73"/>
      <c r="AV978" s="73"/>
      <c r="AW978" s="73"/>
      <c r="AX978" s="73"/>
      <c r="AY978" s="73"/>
      <c r="AZ978" s="73"/>
      <c r="BA978" s="73"/>
      <c r="BB978" s="73"/>
      <c r="BC978" s="73"/>
    </row>
    <row r="979" spans="1:55" x14ac:dyDescent="0.25">
      <c r="A979" s="72"/>
      <c r="B979" s="74" t="s">
        <v>1</v>
      </c>
      <c r="C979" s="83">
        <v>8996.2345945612269</v>
      </c>
      <c r="D979" s="83">
        <v>7622.1895447419029</v>
      </c>
      <c r="E979" s="83">
        <v>8028.5090491507881</v>
      </c>
      <c r="F979" s="83">
        <v>9420.9408373533188</v>
      </c>
      <c r="G979" s="83">
        <v>8642.0585540079701</v>
      </c>
      <c r="H979" s="83">
        <v>9105.4709175935986</v>
      </c>
      <c r="I979" s="83">
        <v>7099.1545338650903</v>
      </c>
      <c r="J979" s="83">
        <v>10609.118832203187</v>
      </c>
      <c r="K979" s="83">
        <v>9221.4495511319983</v>
      </c>
      <c r="L979" s="83">
        <v>7406.3974139999991</v>
      </c>
      <c r="M979" s="83">
        <v>8497.51</v>
      </c>
      <c r="N979" s="83">
        <v>0</v>
      </c>
      <c r="O979" s="73"/>
      <c r="P979" s="74" t="s">
        <v>1</v>
      </c>
      <c r="Q979" s="83">
        <v>5692.4301056214135</v>
      </c>
      <c r="R979" s="83">
        <v>5444.1390090293871</v>
      </c>
      <c r="S979" s="83">
        <v>5449.0600811133627</v>
      </c>
      <c r="T979" s="83">
        <v>7040.3488969398977</v>
      </c>
      <c r="U979" s="83">
        <v>6479.8359056780855</v>
      </c>
      <c r="V979" s="83">
        <v>7556.7094444893391</v>
      </c>
      <c r="W979" s="83">
        <v>9164.1053445014913</v>
      </c>
      <c r="X979" s="83">
        <v>6874.8885335704854</v>
      </c>
      <c r="Y979" s="83">
        <v>11917.934679508</v>
      </c>
      <c r="Z979" s="83">
        <v>10114.906568</v>
      </c>
      <c r="AA979" s="83">
        <v>7242.942</v>
      </c>
      <c r="AB979" s="83">
        <v>7905</v>
      </c>
      <c r="AC979" s="73"/>
      <c r="AD979" s="74" t="s">
        <v>1</v>
      </c>
      <c r="AE979" s="83">
        <v>51</v>
      </c>
      <c r="AF979" s="83">
        <v>45</v>
      </c>
      <c r="AG979" s="83">
        <v>47</v>
      </c>
      <c r="AH979" s="83">
        <v>52</v>
      </c>
      <c r="AI979" s="83">
        <v>50</v>
      </c>
      <c r="AJ979" s="83">
        <v>54</v>
      </c>
      <c r="AK979" s="83">
        <v>42</v>
      </c>
      <c r="AL979" s="83">
        <v>63</v>
      </c>
      <c r="AM979" s="83">
        <v>54</v>
      </c>
      <c r="AN979" s="83">
        <v>46</v>
      </c>
      <c r="AO979" s="83">
        <v>55</v>
      </c>
      <c r="AP979" s="83">
        <v>0</v>
      </c>
      <c r="AQ979" s="73"/>
      <c r="AR979" s="73"/>
      <c r="AS979" s="73"/>
      <c r="AT979" s="73"/>
      <c r="AU979" s="73"/>
      <c r="AV979" s="73"/>
      <c r="AW979" s="73"/>
      <c r="AX979" s="73"/>
      <c r="AY979" s="73"/>
      <c r="AZ979" s="73"/>
      <c r="BA979" s="73"/>
      <c r="BB979" s="73"/>
      <c r="BC979" s="73"/>
    </row>
    <row r="980" spans="1:55" x14ac:dyDescent="0.25">
      <c r="A980" s="72"/>
      <c r="B980" s="74" t="s">
        <v>2</v>
      </c>
      <c r="C980" s="83">
        <v>96521.148720814395</v>
      </c>
      <c r="D980" s="83">
        <v>93444.637529166677</v>
      </c>
      <c r="E980" s="83">
        <v>88763.569947624812</v>
      </c>
      <c r="F980" s="83">
        <v>88897.998432359702</v>
      </c>
      <c r="G980" s="83">
        <v>92068.797350246299</v>
      </c>
      <c r="H980" s="83">
        <v>90981.451444270278</v>
      </c>
      <c r="I980" s="83">
        <v>97928.519949826426</v>
      </c>
      <c r="J980" s="83">
        <v>102477.01891340929</v>
      </c>
      <c r="K980" s="83">
        <v>104348.67858901198</v>
      </c>
      <c r="L980" s="83">
        <v>102648.32341399998</v>
      </c>
      <c r="M980" s="83">
        <v>113862.46600000001</v>
      </c>
      <c r="N980" s="83">
        <v>0</v>
      </c>
      <c r="O980" s="73"/>
      <c r="P980" s="74" t="s">
        <v>2</v>
      </c>
      <c r="Q980" s="83">
        <v>86493.351232225454</v>
      </c>
      <c r="R980" s="83">
        <v>86801.139096630126</v>
      </c>
      <c r="S980" s="83">
        <v>87030.386665180049</v>
      </c>
      <c r="T980" s="83">
        <v>86994.293083952667</v>
      </c>
      <c r="U980" s="83">
        <v>82626.447846535084</v>
      </c>
      <c r="V980" s="83">
        <v>89537.227591431845</v>
      </c>
      <c r="W980" s="83">
        <v>84198.769487964877</v>
      </c>
      <c r="X980" s="83">
        <v>96049.834072493395</v>
      </c>
      <c r="Y980" s="83">
        <v>100826.91896144398</v>
      </c>
      <c r="Z980" s="83">
        <v>103815.83960799999</v>
      </c>
      <c r="AA980" s="83">
        <v>109947.67199999999</v>
      </c>
      <c r="AB980" s="83">
        <v>128717</v>
      </c>
      <c r="AC980" s="73"/>
      <c r="AD980" s="74" t="s">
        <v>2</v>
      </c>
      <c r="AE980" s="83">
        <v>825</v>
      </c>
      <c r="AF980" s="83">
        <v>786</v>
      </c>
      <c r="AG980" s="83">
        <v>758</v>
      </c>
      <c r="AH980" s="83">
        <v>728</v>
      </c>
      <c r="AI980" s="83">
        <v>714</v>
      </c>
      <c r="AJ980" s="83">
        <v>710</v>
      </c>
      <c r="AK980" s="83">
        <v>744</v>
      </c>
      <c r="AL980" s="83">
        <v>758</v>
      </c>
      <c r="AM980" s="83">
        <v>762</v>
      </c>
      <c r="AN980" s="83">
        <v>792</v>
      </c>
      <c r="AO980" s="83">
        <v>858</v>
      </c>
      <c r="AP980" s="83">
        <v>0</v>
      </c>
      <c r="AQ980" s="73"/>
      <c r="AR980" s="73"/>
      <c r="AS980" s="73"/>
      <c r="AT980" s="73"/>
      <c r="AU980" s="73"/>
      <c r="AV980" s="73"/>
      <c r="AW980" s="73"/>
      <c r="AX980" s="73"/>
      <c r="AY980" s="73"/>
      <c r="AZ980" s="73"/>
      <c r="BA980" s="73"/>
      <c r="BB980" s="73"/>
      <c r="BC980" s="73"/>
    </row>
    <row r="981" spans="1:55" x14ac:dyDescent="0.25">
      <c r="A981" s="72"/>
      <c r="B981" s="74" t="s">
        <v>156</v>
      </c>
      <c r="C981" s="83">
        <v>0</v>
      </c>
      <c r="D981" s="83">
        <v>0</v>
      </c>
      <c r="E981" s="83">
        <v>0</v>
      </c>
      <c r="F981" s="83">
        <v>0</v>
      </c>
      <c r="G981" s="83">
        <v>0</v>
      </c>
      <c r="H981" s="83">
        <v>0</v>
      </c>
      <c r="I981" s="83">
        <v>0</v>
      </c>
      <c r="J981" s="83">
        <v>1707.7820055645955</v>
      </c>
      <c r="K981" s="83">
        <v>7654.7519724519989</v>
      </c>
      <c r="L981" s="83">
        <v>12612.599324000001</v>
      </c>
      <c r="M981" s="83">
        <v>18896.670000000002</v>
      </c>
      <c r="N981" s="83">
        <v>0</v>
      </c>
      <c r="O981" s="73"/>
      <c r="P981" s="74" t="s">
        <v>156</v>
      </c>
      <c r="Q981" s="83">
        <v>0</v>
      </c>
      <c r="R981" s="83">
        <v>0</v>
      </c>
      <c r="S981" s="83">
        <v>0</v>
      </c>
      <c r="T981" s="83">
        <v>0</v>
      </c>
      <c r="U981" s="83">
        <v>0</v>
      </c>
      <c r="V981" s="83">
        <v>0</v>
      </c>
      <c r="W981" s="83">
        <v>0</v>
      </c>
      <c r="X981" s="83">
        <v>0</v>
      </c>
      <c r="Y981" s="83">
        <v>1352.6557968039999</v>
      </c>
      <c r="Z981" s="83">
        <v>12607.248653999999</v>
      </c>
      <c r="AA981" s="83">
        <v>18799.763999999999</v>
      </c>
      <c r="AB981" s="83">
        <v>22852</v>
      </c>
      <c r="AC981" s="73"/>
      <c r="AD981" s="74" t="s">
        <v>156</v>
      </c>
      <c r="AE981" s="83">
        <v>0</v>
      </c>
      <c r="AF981" s="83">
        <v>0</v>
      </c>
      <c r="AG981" s="83">
        <v>0</v>
      </c>
      <c r="AH981" s="83">
        <v>0</v>
      </c>
      <c r="AI981" s="83">
        <v>0</v>
      </c>
      <c r="AJ981" s="83">
        <v>0</v>
      </c>
      <c r="AK981" s="83">
        <v>0</v>
      </c>
      <c r="AL981" s="83">
        <v>14</v>
      </c>
      <c r="AM981" s="83">
        <v>49</v>
      </c>
      <c r="AN981" s="83">
        <v>89</v>
      </c>
      <c r="AO981" s="83">
        <v>120</v>
      </c>
      <c r="AP981" s="83">
        <v>0</v>
      </c>
      <c r="AQ981" s="73"/>
      <c r="AR981" s="73"/>
      <c r="AS981" s="73"/>
      <c r="AT981" s="73"/>
      <c r="AU981" s="73"/>
      <c r="AV981" s="73"/>
      <c r="AW981" s="73"/>
      <c r="AX981" s="73"/>
      <c r="AY981" s="73"/>
      <c r="AZ981" s="73"/>
      <c r="BA981" s="73"/>
      <c r="BB981" s="73"/>
      <c r="BC981" s="73"/>
    </row>
    <row r="982" spans="1:55" x14ac:dyDescent="0.25">
      <c r="A982" s="72"/>
      <c r="B982" s="74" t="s">
        <v>3</v>
      </c>
      <c r="C982" s="83">
        <v>145.41745515712364</v>
      </c>
      <c r="D982" s="83">
        <v>3228.9401725887706</v>
      </c>
      <c r="E982" s="83">
        <v>9704.2441216718653</v>
      </c>
      <c r="F982" s="83">
        <v>12557.613483291078</v>
      </c>
      <c r="G982" s="83">
        <v>12949.423752388821</v>
      </c>
      <c r="H982" s="83">
        <v>14347.236041446284</v>
      </c>
      <c r="I982" s="83">
        <v>17185.055749648454</v>
      </c>
      <c r="J982" s="83">
        <v>19430.789086965906</v>
      </c>
      <c r="K982" s="83">
        <v>20231.361619897998</v>
      </c>
      <c r="L982" s="83">
        <v>15210.884676000003</v>
      </c>
      <c r="M982" s="83">
        <v>10157.415999999999</v>
      </c>
      <c r="N982" s="83">
        <v>0</v>
      </c>
      <c r="O982" s="73"/>
      <c r="P982" s="74" t="s">
        <v>3</v>
      </c>
      <c r="Q982" s="83">
        <v>0</v>
      </c>
      <c r="R982" s="83">
        <v>874.28093806592699</v>
      </c>
      <c r="S982" s="83">
        <v>874.98979055447751</v>
      </c>
      <c r="T982" s="83">
        <v>11285.395766534064</v>
      </c>
      <c r="U982" s="83">
        <v>12440.790205020743</v>
      </c>
      <c r="V982" s="83">
        <v>10099.101579630982</v>
      </c>
      <c r="W982" s="83">
        <v>13504.503889494206</v>
      </c>
      <c r="X982" s="83">
        <v>19774.140791107013</v>
      </c>
      <c r="Y982" s="83">
        <v>21138.280922485996</v>
      </c>
      <c r="Z982" s="83">
        <v>20375.351360000001</v>
      </c>
      <c r="AA982" s="83">
        <v>12737.408000000003</v>
      </c>
      <c r="AB982" s="83">
        <v>9909</v>
      </c>
      <c r="AC982" s="73"/>
      <c r="AD982" s="74" t="s">
        <v>3</v>
      </c>
      <c r="AE982" s="83">
        <v>1</v>
      </c>
      <c r="AF982" s="83">
        <v>26</v>
      </c>
      <c r="AG982" s="83">
        <v>79</v>
      </c>
      <c r="AH982" s="83">
        <v>87</v>
      </c>
      <c r="AI982" s="83">
        <v>92</v>
      </c>
      <c r="AJ982" s="83">
        <v>106</v>
      </c>
      <c r="AK982" s="83">
        <v>132</v>
      </c>
      <c r="AL982" s="83">
        <v>156</v>
      </c>
      <c r="AM982" s="83">
        <v>163</v>
      </c>
      <c r="AN982" s="83">
        <v>121</v>
      </c>
      <c r="AO982" s="83">
        <v>81</v>
      </c>
      <c r="AP982" s="83">
        <v>0</v>
      </c>
      <c r="AQ982" s="73"/>
      <c r="AR982" s="73"/>
      <c r="AS982" s="73"/>
      <c r="AT982" s="73"/>
      <c r="AU982" s="73"/>
      <c r="AV982" s="73"/>
      <c r="AW982" s="73"/>
      <c r="AX982" s="73"/>
      <c r="AY982" s="73"/>
      <c r="AZ982" s="73"/>
      <c r="BA982" s="73"/>
      <c r="BB982" s="73"/>
      <c r="BC982" s="73"/>
    </row>
    <row r="983" spans="1:55" x14ac:dyDescent="0.25">
      <c r="A983" s="72"/>
      <c r="B983" s="74" t="s">
        <v>4</v>
      </c>
      <c r="C983" s="83">
        <v>0</v>
      </c>
      <c r="D983" s="83">
        <v>93.302708805454699</v>
      </c>
      <c r="E983" s="83">
        <v>4024.4175023902908</v>
      </c>
      <c r="F983" s="83">
        <v>5283.6825808026251</v>
      </c>
      <c r="G983" s="83">
        <v>8426.6137281311258</v>
      </c>
      <c r="H983" s="83">
        <v>9878.1655634962826</v>
      </c>
      <c r="I983" s="83">
        <v>10303.601456284568</v>
      </c>
      <c r="J983" s="83">
        <v>10544.039097431343</v>
      </c>
      <c r="K983" s="83">
        <v>8619.0432990480003</v>
      </c>
      <c r="L983" s="83">
        <v>13878.567845999996</v>
      </c>
      <c r="M983" s="83">
        <v>12829.103999999999</v>
      </c>
      <c r="N983" s="83">
        <v>0</v>
      </c>
      <c r="O983" s="73"/>
      <c r="P983" s="74" t="s">
        <v>4</v>
      </c>
      <c r="Q983" s="83">
        <v>0</v>
      </c>
      <c r="R983" s="83">
        <v>0</v>
      </c>
      <c r="S983" s="83">
        <v>0</v>
      </c>
      <c r="T983" s="83">
        <v>1199.118312142898</v>
      </c>
      <c r="U983" s="83">
        <v>4659.9219856139807</v>
      </c>
      <c r="V983" s="83">
        <v>4424.5344283817949</v>
      </c>
      <c r="W983" s="83">
        <v>13594.831195164348</v>
      </c>
      <c r="X983" s="83">
        <v>8669.0694973666668</v>
      </c>
      <c r="Y983" s="83">
        <v>13443.809856489997</v>
      </c>
      <c r="Z983" s="83">
        <v>14500.315699999999</v>
      </c>
      <c r="AA983" s="83">
        <v>12591.527999999998</v>
      </c>
      <c r="AB983" s="83">
        <v>12107</v>
      </c>
      <c r="AC983" s="73"/>
      <c r="AD983" s="74" t="s">
        <v>4</v>
      </c>
      <c r="AE983" s="83">
        <v>0</v>
      </c>
      <c r="AF983" s="83">
        <v>3</v>
      </c>
      <c r="AG983" s="83">
        <v>32</v>
      </c>
      <c r="AH983" s="83">
        <v>32</v>
      </c>
      <c r="AI983" s="83">
        <v>59</v>
      </c>
      <c r="AJ983" s="83">
        <v>78</v>
      </c>
      <c r="AK983" s="83">
        <v>80</v>
      </c>
      <c r="AL983" s="83">
        <v>75</v>
      </c>
      <c r="AM983" s="83">
        <v>66</v>
      </c>
      <c r="AN983" s="83">
        <v>115</v>
      </c>
      <c r="AO983" s="83">
        <v>105</v>
      </c>
      <c r="AP983" s="83">
        <v>0</v>
      </c>
      <c r="AQ983" s="73"/>
      <c r="AR983" s="73"/>
      <c r="AS983" s="73"/>
      <c r="AT983" s="73"/>
      <c r="AU983" s="73"/>
      <c r="AV983" s="73"/>
      <c r="AW983" s="73"/>
      <c r="AX983" s="73"/>
      <c r="AY983" s="73"/>
      <c r="AZ983" s="73"/>
      <c r="BA983" s="73"/>
      <c r="BB983" s="73"/>
      <c r="BC983" s="73"/>
    </row>
    <row r="984" spans="1:55" x14ac:dyDescent="0.25">
      <c r="A984" s="72"/>
      <c r="B984" s="74" t="s">
        <v>6</v>
      </c>
      <c r="C984" s="83">
        <v>4796.7737144342082</v>
      </c>
      <c r="D984" s="83">
        <v>7064.3479524129962</v>
      </c>
      <c r="E984" s="83">
        <v>11063.344621912036</v>
      </c>
      <c r="F984" s="83">
        <v>14255.584218383514</v>
      </c>
      <c r="G984" s="83">
        <v>11498.439955149366</v>
      </c>
      <c r="H984" s="83">
        <v>7774.0407150976325</v>
      </c>
      <c r="I984" s="83">
        <v>4009.2746497766007</v>
      </c>
      <c r="J984" s="83">
        <v>3685.9815297501286</v>
      </c>
      <c r="K984" s="83">
        <v>2724.0678322259992</v>
      </c>
      <c r="L984" s="83">
        <v>4042.4311849999995</v>
      </c>
      <c r="M984" s="83">
        <v>4496.7510000000002</v>
      </c>
      <c r="N984" s="83">
        <v>0</v>
      </c>
      <c r="O984" s="73"/>
      <c r="P984" s="74" t="s">
        <v>6</v>
      </c>
      <c r="Q984" s="83">
        <v>1461.6831981370087</v>
      </c>
      <c r="R984" s="83">
        <v>4308.4623867704004</v>
      </c>
      <c r="S984" s="83">
        <v>4633.5876097383443</v>
      </c>
      <c r="T984" s="83">
        <v>19846.068241211891</v>
      </c>
      <c r="U984" s="83">
        <v>18018.914715353156</v>
      </c>
      <c r="V984" s="83">
        <v>14898.064414304223</v>
      </c>
      <c r="W984" s="83">
        <v>9185.9439715685767</v>
      </c>
      <c r="X984" s="83">
        <v>4410.835127381356</v>
      </c>
      <c r="Y984" s="83">
        <v>3728.0782523659987</v>
      </c>
      <c r="Z984" s="83">
        <v>2939.658097999999</v>
      </c>
      <c r="AA984" s="83">
        <v>5849.7880000000023</v>
      </c>
      <c r="AB984" s="83">
        <v>6303</v>
      </c>
      <c r="AC984" s="73"/>
      <c r="AD984" s="74" t="s">
        <v>6</v>
      </c>
      <c r="AE984" s="83">
        <v>0</v>
      </c>
      <c r="AF984" s="83">
        <v>0</v>
      </c>
      <c r="AG984" s="83">
        <v>4</v>
      </c>
      <c r="AH984" s="83">
        <v>106</v>
      </c>
      <c r="AI984" s="83">
        <v>156</v>
      </c>
      <c r="AJ984" s="83">
        <v>105</v>
      </c>
      <c r="AK984" s="83">
        <v>61</v>
      </c>
      <c r="AL984" s="83">
        <v>48</v>
      </c>
      <c r="AM984" s="83">
        <v>33</v>
      </c>
      <c r="AN984" s="83">
        <v>60</v>
      </c>
      <c r="AO984" s="83">
        <v>66</v>
      </c>
      <c r="AP984" s="83">
        <v>0</v>
      </c>
      <c r="AQ984" s="73"/>
      <c r="AR984" s="73"/>
      <c r="AS984" s="73"/>
      <c r="AT984" s="73"/>
      <c r="AU984" s="73"/>
      <c r="AV984" s="73"/>
      <c r="AW984" s="73"/>
      <c r="AX984" s="73"/>
      <c r="AY984" s="73"/>
      <c r="AZ984" s="73"/>
      <c r="BA984" s="73"/>
      <c r="BB984" s="73"/>
      <c r="BC984" s="73"/>
    </row>
    <row r="985" spans="1:55" x14ac:dyDescent="0.25">
      <c r="A985" s="72"/>
      <c r="B985" s="74" t="s">
        <v>7</v>
      </c>
      <c r="C985" s="83">
        <v>42122.756369326038</v>
      </c>
      <c r="D985" s="83">
        <v>40561.007743823131</v>
      </c>
      <c r="E985" s="83">
        <v>31878.157741450192</v>
      </c>
      <c r="F985" s="83">
        <v>38412.476790155968</v>
      </c>
      <c r="G985" s="83">
        <v>34050.530547508795</v>
      </c>
      <c r="H985" s="83">
        <v>37188.764210589325</v>
      </c>
      <c r="I985" s="83">
        <v>37360.860023871457</v>
      </c>
      <c r="J985" s="83">
        <v>43264.558850564834</v>
      </c>
      <c r="K985" s="83">
        <v>49732.718349703995</v>
      </c>
      <c r="L985" s="83">
        <v>47426.198612</v>
      </c>
      <c r="M985" s="83">
        <v>42814.738000000005</v>
      </c>
      <c r="N985" s="83">
        <v>0</v>
      </c>
      <c r="O985" s="73"/>
      <c r="P985" s="74" t="s">
        <v>7</v>
      </c>
      <c r="Q985" s="83">
        <v>53900.81937239648</v>
      </c>
      <c r="R985" s="83">
        <v>40827.586911838713</v>
      </c>
      <c r="S985" s="83">
        <v>37991.158469033806</v>
      </c>
      <c r="T985" s="83">
        <v>24355.665337028579</v>
      </c>
      <c r="U985" s="83">
        <v>26567.209419498919</v>
      </c>
      <c r="V985" s="83">
        <v>33540.412891522865</v>
      </c>
      <c r="W985" s="83">
        <v>31477.922642428264</v>
      </c>
      <c r="X985" s="83">
        <v>28276.022693973595</v>
      </c>
      <c r="Y985" s="83">
        <v>36976.26947315599</v>
      </c>
      <c r="Z985" s="83">
        <v>39236.463109999997</v>
      </c>
      <c r="AA985" s="83">
        <v>38174.712</v>
      </c>
      <c r="AB985" s="83">
        <v>40710</v>
      </c>
      <c r="AC985" s="73"/>
      <c r="AD985" s="74" t="s">
        <v>7</v>
      </c>
      <c r="AE985" s="83">
        <v>361</v>
      </c>
      <c r="AF985" s="83">
        <v>345</v>
      </c>
      <c r="AG985" s="83">
        <v>293</v>
      </c>
      <c r="AH985" s="83">
        <v>306</v>
      </c>
      <c r="AI985" s="83">
        <v>302</v>
      </c>
      <c r="AJ985" s="83">
        <v>313</v>
      </c>
      <c r="AK985" s="83">
        <v>318</v>
      </c>
      <c r="AL985" s="83">
        <v>403</v>
      </c>
      <c r="AM985" s="83">
        <v>410</v>
      </c>
      <c r="AN985" s="83">
        <v>441</v>
      </c>
      <c r="AO985" s="83">
        <v>404</v>
      </c>
      <c r="AP985" s="83">
        <v>0</v>
      </c>
      <c r="AQ985" s="73"/>
      <c r="AR985" s="73"/>
      <c r="AS985" s="73"/>
      <c r="AT985" s="73"/>
      <c r="AU985" s="73"/>
      <c r="AV985" s="73"/>
      <c r="AW985" s="73"/>
      <c r="AX985" s="73"/>
      <c r="AY985" s="73"/>
      <c r="AZ985" s="73"/>
      <c r="BA985" s="73"/>
      <c r="BB985" s="73"/>
      <c r="BC985" s="73"/>
    </row>
    <row r="986" spans="1:55" x14ac:dyDescent="0.25">
      <c r="A986" s="72"/>
      <c r="B986" s="79" t="s">
        <v>8</v>
      </c>
      <c r="C986" s="84">
        <v>18118.489307317996</v>
      </c>
      <c r="D986" s="84">
        <v>21578.843153172667</v>
      </c>
      <c r="E986" s="84">
        <v>22120.968765293528</v>
      </c>
      <c r="F986" s="84">
        <v>28621.53773486667</v>
      </c>
      <c r="G986" s="84">
        <v>31281.022060027426</v>
      </c>
      <c r="H986" s="84">
        <v>31701.236839315225</v>
      </c>
      <c r="I986" s="84">
        <v>40978.925969407057</v>
      </c>
      <c r="J986" s="84">
        <v>40696.15345586223</v>
      </c>
      <c r="K986" s="84">
        <v>41534.035457329992</v>
      </c>
      <c r="L986" s="84">
        <v>43214.151188000003</v>
      </c>
      <c r="M986" s="84">
        <v>44516.324000000001</v>
      </c>
      <c r="N986" s="83">
        <v>0</v>
      </c>
      <c r="O986" s="73"/>
      <c r="P986" s="79" t="s">
        <v>8</v>
      </c>
      <c r="Q986" s="84">
        <v>19232.334453295611</v>
      </c>
      <c r="R986" s="84">
        <v>18077.399831056842</v>
      </c>
      <c r="S986" s="84">
        <v>14397.28819443509</v>
      </c>
      <c r="T986" s="84">
        <v>20727.882323309768</v>
      </c>
      <c r="U986" s="84">
        <v>28213.96648114916</v>
      </c>
      <c r="V986" s="84">
        <v>33267.673193710267</v>
      </c>
      <c r="W986" s="84">
        <v>34690.030235075465</v>
      </c>
      <c r="X986" s="84">
        <v>34391.273633741686</v>
      </c>
      <c r="Y986" s="84">
        <v>48109.752055169993</v>
      </c>
      <c r="Z986" s="84">
        <v>43999.629543999996</v>
      </c>
      <c r="AA986" s="84">
        <v>42999.171999999999</v>
      </c>
      <c r="AB986" s="84">
        <v>43410</v>
      </c>
      <c r="AC986" s="73"/>
      <c r="AD986" s="79" t="s">
        <v>8</v>
      </c>
      <c r="AE986" s="84">
        <v>249</v>
      </c>
      <c r="AF986" s="84">
        <v>268</v>
      </c>
      <c r="AG986" s="84">
        <v>280</v>
      </c>
      <c r="AH986" s="84">
        <v>304</v>
      </c>
      <c r="AI986" s="84">
        <v>336</v>
      </c>
      <c r="AJ986" s="84">
        <v>351</v>
      </c>
      <c r="AK986" s="84">
        <v>380</v>
      </c>
      <c r="AL986" s="84">
        <v>363</v>
      </c>
      <c r="AM986" s="84">
        <v>389</v>
      </c>
      <c r="AN986" s="84">
        <v>398</v>
      </c>
      <c r="AO986" s="84">
        <v>410</v>
      </c>
      <c r="AP986" s="84">
        <v>0</v>
      </c>
      <c r="AQ986" s="73"/>
      <c r="AR986" s="73"/>
      <c r="AS986" s="73"/>
      <c r="AT986" s="73"/>
      <c r="AU986" s="73"/>
      <c r="AV986" s="73"/>
      <c r="AW986" s="73"/>
      <c r="AX986" s="73"/>
      <c r="AY986" s="73"/>
      <c r="AZ986" s="73"/>
      <c r="BA986" s="73"/>
      <c r="BB986" s="73"/>
      <c r="BC986" s="73"/>
    </row>
    <row r="987" spans="1:55" x14ac:dyDescent="0.25">
      <c r="A987" s="72"/>
      <c r="B987" s="79" t="s">
        <v>5</v>
      </c>
      <c r="C987" s="84">
        <v>12869.194493186582</v>
      </c>
      <c r="D987" s="84">
        <v>11431.433072890526</v>
      </c>
      <c r="E987" s="84">
        <v>9636.6937900878147</v>
      </c>
      <c r="F987" s="84">
        <v>7177.0651889850196</v>
      </c>
      <c r="G987" s="84">
        <v>6518.1188845791148</v>
      </c>
      <c r="H987" s="84">
        <v>10292.943863260745</v>
      </c>
      <c r="I987" s="84">
        <v>20067.525845780438</v>
      </c>
      <c r="J987" s="84">
        <v>11541.554342468746</v>
      </c>
      <c r="K987" s="84">
        <v>10488.047311924</v>
      </c>
      <c r="L987" s="84">
        <v>11273.861689999998</v>
      </c>
      <c r="M987" s="82">
        <v>8023.4</v>
      </c>
      <c r="N987" s="82">
        <v>0</v>
      </c>
      <c r="O987" s="73"/>
      <c r="P987" s="79" t="s">
        <v>5</v>
      </c>
      <c r="Q987" s="84">
        <v>20168.224675664402</v>
      </c>
      <c r="R987" s="84">
        <v>19602.207988849681</v>
      </c>
      <c r="S987" s="84">
        <v>21103.088723784687</v>
      </c>
      <c r="T987" s="84">
        <v>13119.482634356234</v>
      </c>
      <c r="U987" s="84">
        <v>10789.910361027316</v>
      </c>
      <c r="V987" s="84">
        <v>9501.9929254985127</v>
      </c>
      <c r="W987" s="84">
        <v>10197.838471797377</v>
      </c>
      <c r="X987" s="84">
        <v>11355.29165329416</v>
      </c>
      <c r="Y987" s="84">
        <v>9785.2400178259995</v>
      </c>
      <c r="Z987" s="84">
        <v>9334.7788820000023</v>
      </c>
      <c r="AA987" s="84">
        <v>9616.6180000000022</v>
      </c>
      <c r="AB987" s="84">
        <v>10026</v>
      </c>
      <c r="AC987" s="73"/>
      <c r="AD987" s="79" t="s">
        <v>5</v>
      </c>
      <c r="AE987" s="84">
        <v>2311</v>
      </c>
      <c r="AF987" s="84">
        <v>2273</v>
      </c>
      <c r="AG987" s="84">
        <v>2280</v>
      </c>
      <c r="AH987" s="84">
        <v>2229</v>
      </c>
      <c r="AI987" s="84">
        <v>2227</v>
      </c>
      <c r="AJ987" s="84">
        <v>2190</v>
      </c>
      <c r="AK987" s="84">
        <v>2226</v>
      </c>
      <c r="AL987" s="84">
        <v>2447</v>
      </c>
      <c r="AM987" s="84">
        <v>2379</v>
      </c>
      <c r="AN987" s="84">
        <v>2448</v>
      </c>
      <c r="AO987" s="84">
        <v>2504</v>
      </c>
      <c r="AP987" s="84">
        <v>0</v>
      </c>
      <c r="AQ987" s="73"/>
      <c r="AR987" s="73"/>
      <c r="AS987" s="73"/>
      <c r="AT987" s="73"/>
      <c r="AU987" s="73"/>
      <c r="AV987" s="73"/>
      <c r="AW987" s="73"/>
      <c r="AX987" s="73"/>
      <c r="AY987" s="73"/>
      <c r="AZ987" s="73"/>
      <c r="BA987" s="73"/>
      <c r="BB987" s="73"/>
      <c r="BC987" s="73"/>
    </row>
    <row r="988" spans="1:55" x14ac:dyDescent="0.25">
      <c r="A988" s="72"/>
      <c r="B988" s="74" t="s">
        <v>157</v>
      </c>
      <c r="C988" s="83">
        <v>14917.177844000982</v>
      </c>
      <c r="D988" s="83">
        <v>15715.829284770633</v>
      </c>
      <c r="E988" s="83">
        <v>18546.521669869424</v>
      </c>
      <c r="F988" s="83">
        <v>19880.877481504336</v>
      </c>
      <c r="G988" s="83">
        <v>24265.518934188072</v>
      </c>
      <c r="H988" s="83">
        <v>25034.376270336841</v>
      </c>
      <c r="I988" s="83">
        <v>21162.887349982921</v>
      </c>
      <c r="J988" s="83">
        <v>19927.863612895675</v>
      </c>
      <c r="K988" s="83">
        <v>22115.811946929996</v>
      </c>
      <c r="L988" s="83">
        <v>25111.764444</v>
      </c>
      <c r="M988" s="83">
        <v>22273.792000000001</v>
      </c>
      <c r="N988" s="83">
        <v>0</v>
      </c>
      <c r="O988" s="73"/>
      <c r="P988" s="74" t="s">
        <v>157</v>
      </c>
      <c r="Q988" s="83">
        <v>13739.571774269025</v>
      </c>
      <c r="R988" s="83">
        <v>14938.306711391844</v>
      </c>
      <c r="S988" s="83">
        <v>17698.186875021085</v>
      </c>
      <c r="T988" s="83">
        <v>23819.12290907275</v>
      </c>
      <c r="U988" s="83">
        <v>28340.005827069457</v>
      </c>
      <c r="V988" s="83">
        <v>26198.360229025449</v>
      </c>
      <c r="W988" s="83">
        <v>26278.385648314732</v>
      </c>
      <c r="X988" s="83">
        <v>25567.359250193742</v>
      </c>
      <c r="Y988" s="83">
        <v>24760.441592067997</v>
      </c>
      <c r="Z988" s="83">
        <v>21021.712296000002</v>
      </c>
      <c r="AA988" s="83">
        <v>23408.530000000002</v>
      </c>
      <c r="AB988" s="83">
        <v>20139</v>
      </c>
      <c r="AC988" s="73"/>
      <c r="AD988" s="74" t="s">
        <v>117</v>
      </c>
      <c r="AE988" s="83">
        <v>16167.501</v>
      </c>
      <c r="AF988" s="83">
        <v>16085.444000000001</v>
      </c>
      <c r="AG988" s="83">
        <v>16140.168</v>
      </c>
      <c r="AH988" s="83">
        <v>16089.713</v>
      </c>
      <c r="AI988" s="83">
        <v>16112.375999999998</v>
      </c>
      <c r="AJ988" s="83">
        <v>16085.695999999998</v>
      </c>
      <c r="AK988" s="83">
        <v>16220.6</v>
      </c>
      <c r="AL988" s="83">
        <v>16349.663999999999</v>
      </c>
      <c r="AM988" s="83">
        <v>16312.166999999999</v>
      </c>
      <c r="AN988" s="83">
        <v>16515.471000000001</v>
      </c>
      <c r="AO988" s="83">
        <v>16721.54</v>
      </c>
      <c r="AP988" s="83">
        <v>0</v>
      </c>
      <c r="AQ988" s="73"/>
      <c r="AR988" s="73"/>
      <c r="AS988" s="73"/>
      <c r="AT988" s="73"/>
      <c r="AU988" s="73"/>
      <c r="AV988" s="73"/>
      <c r="AW988" s="73"/>
      <c r="AX988" s="73"/>
      <c r="AY988" s="73"/>
      <c r="AZ988" s="73"/>
      <c r="BA988" s="73"/>
      <c r="BB988" s="73"/>
      <c r="BC988" s="73"/>
    </row>
    <row r="989" spans="1:55" x14ac:dyDescent="0.25">
      <c r="A989" s="72"/>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c r="BC989" s="73"/>
    </row>
    <row r="990" spans="1:55" x14ac:dyDescent="0.25">
      <c r="A990" s="72"/>
      <c r="B990" s="75" t="s">
        <v>113</v>
      </c>
      <c r="C990" s="75"/>
      <c r="D990" s="75"/>
      <c r="E990" s="75"/>
      <c r="F990" s="75"/>
      <c r="G990" s="75"/>
      <c r="H990" s="75"/>
      <c r="I990" s="75"/>
      <c r="J990" s="75"/>
      <c r="K990" s="75"/>
      <c r="L990" s="75"/>
      <c r="M990" s="75"/>
      <c r="N990" s="75"/>
      <c r="O990" s="73"/>
      <c r="P990" s="75" t="s">
        <v>114</v>
      </c>
      <c r="Q990" s="75"/>
      <c r="R990" s="75"/>
      <c r="S990" s="75"/>
      <c r="T990" s="75"/>
      <c r="U990" s="75"/>
      <c r="V990" s="75"/>
      <c r="W990" s="75"/>
      <c r="X990" s="75"/>
      <c r="Y990" s="75"/>
      <c r="Z990" s="75"/>
      <c r="AA990" s="75"/>
      <c r="AB990" s="75"/>
      <c r="AC990" s="73"/>
      <c r="AD990" s="75" t="s">
        <v>145</v>
      </c>
      <c r="AE990" s="75"/>
      <c r="AF990" s="75"/>
      <c r="AG990" s="75"/>
      <c r="AH990" s="75"/>
      <c r="AI990" s="75"/>
      <c r="AJ990" s="75"/>
      <c r="AK990" s="75"/>
      <c r="AL990" s="75"/>
      <c r="AM990" s="75"/>
      <c r="AN990" s="75"/>
      <c r="AO990" s="75"/>
      <c r="AP990" s="75"/>
      <c r="AQ990" s="73"/>
      <c r="AR990" s="73"/>
      <c r="AS990" s="73"/>
      <c r="AT990" s="73"/>
      <c r="AU990" s="73"/>
      <c r="AV990" s="73"/>
      <c r="AW990" s="73"/>
      <c r="AX990" s="73"/>
      <c r="AY990" s="73"/>
      <c r="AZ990" s="73"/>
      <c r="BA990" s="73"/>
      <c r="BB990" s="73"/>
      <c r="BC990" s="73"/>
    </row>
    <row r="991" spans="1:55" x14ac:dyDescent="0.25">
      <c r="A991" s="72"/>
      <c r="B991" s="77" t="s">
        <v>64</v>
      </c>
      <c r="C991" s="77">
        <v>2013</v>
      </c>
      <c r="D991" s="77">
        <v>2014</v>
      </c>
      <c r="E991" s="77">
        <v>2015</v>
      </c>
      <c r="F991" s="77">
        <v>2016</v>
      </c>
      <c r="G991" s="77">
        <v>2017</v>
      </c>
      <c r="H991" s="77">
        <v>2018</v>
      </c>
      <c r="I991" s="77">
        <v>2019</v>
      </c>
      <c r="J991" s="77">
        <v>2020</v>
      </c>
      <c r="K991" s="77">
        <v>2021</v>
      </c>
      <c r="L991" s="77">
        <v>2022</v>
      </c>
      <c r="M991" s="77">
        <v>2023</v>
      </c>
      <c r="N991" s="77">
        <v>2024</v>
      </c>
      <c r="O991" s="73"/>
      <c r="P991" s="77" t="s">
        <v>64</v>
      </c>
      <c r="Q991" s="77">
        <v>2013</v>
      </c>
      <c r="R991" s="77">
        <v>2014</v>
      </c>
      <c r="S991" s="77">
        <v>2015</v>
      </c>
      <c r="T991" s="77">
        <v>2016</v>
      </c>
      <c r="U991" s="77">
        <v>2017</v>
      </c>
      <c r="V991" s="77">
        <v>2018</v>
      </c>
      <c r="W991" s="77">
        <v>2019</v>
      </c>
      <c r="X991" s="77">
        <v>2020</v>
      </c>
      <c r="Y991" s="77">
        <v>2021</v>
      </c>
      <c r="Z991" s="77">
        <v>2022</v>
      </c>
      <c r="AA991" s="77">
        <v>2023</v>
      </c>
      <c r="AB991" s="77">
        <v>2024</v>
      </c>
      <c r="AC991" s="73"/>
      <c r="AD991" s="77" t="s">
        <v>64</v>
      </c>
      <c r="AE991" s="77">
        <v>2013</v>
      </c>
      <c r="AF991" s="77">
        <v>2014</v>
      </c>
      <c r="AG991" s="77">
        <v>2015</v>
      </c>
      <c r="AH991" s="77">
        <v>2016</v>
      </c>
      <c r="AI991" s="77">
        <v>2017</v>
      </c>
      <c r="AJ991" s="77">
        <v>2018</v>
      </c>
      <c r="AK991" s="77">
        <v>2019</v>
      </c>
      <c r="AL991" s="77">
        <v>2020</v>
      </c>
      <c r="AM991" s="77">
        <v>2021</v>
      </c>
      <c r="AN991" s="77">
        <v>2022</v>
      </c>
      <c r="AO991" s="77">
        <v>2023</v>
      </c>
      <c r="AP991" s="77">
        <v>2024</v>
      </c>
      <c r="AQ991" s="73"/>
      <c r="AR991" s="73"/>
      <c r="AS991" s="73"/>
      <c r="AT991" s="73"/>
      <c r="AU991" s="73"/>
      <c r="AV991" s="73"/>
      <c r="AW991" s="73"/>
      <c r="AX991" s="73"/>
      <c r="AY991" s="73"/>
      <c r="AZ991" s="73"/>
      <c r="BA991" s="73"/>
      <c r="BB991" s="73"/>
      <c r="BC991" s="73"/>
    </row>
    <row r="992" spans="1:55" x14ac:dyDescent="0.25">
      <c r="A992" s="72"/>
      <c r="B992" s="79" t="s">
        <v>9</v>
      </c>
      <c r="C992" s="80">
        <v>254483.0494071549</v>
      </c>
      <c r="D992" s="80">
        <v>246912.78356036101</v>
      </c>
      <c r="E992" s="80">
        <v>252829.32844972867</v>
      </c>
      <c r="F992" s="80">
        <v>272896.04166228668</v>
      </c>
      <c r="G992" s="80">
        <v>264845.18185072701</v>
      </c>
      <c r="H992" s="80">
        <v>271459.43174015812</v>
      </c>
      <c r="I992" s="80">
        <v>282687.87847182853</v>
      </c>
      <c r="J992" s="80">
        <v>296054.44586347399</v>
      </c>
      <c r="K992" s="80">
        <v>338964.950920804</v>
      </c>
      <c r="L992" s="80">
        <v>338184.81681400002</v>
      </c>
      <c r="M992" s="80">
        <v>344591.48400000005</v>
      </c>
      <c r="N992" s="80">
        <v>0</v>
      </c>
      <c r="O992" s="73"/>
      <c r="P992" s="79" t="s">
        <v>9</v>
      </c>
      <c r="Q992" s="80">
        <v>256166.23767898226</v>
      </c>
      <c r="R992" s="80">
        <v>255026.16990542796</v>
      </c>
      <c r="S992" s="80">
        <v>253531.60847358443</v>
      </c>
      <c r="T992" s="80">
        <v>289923.76175844198</v>
      </c>
      <c r="U992" s="80">
        <v>281544.8062162603</v>
      </c>
      <c r="V992" s="80">
        <v>282624.84030292335</v>
      </c>
      <c r="W992" s="80">
        <v>291389.02779018035</v>
      </c>
      <c r="X992" s="80">
        <v>296788.27597624622</v>
      </c>
      <c r="Y992" s="80">
        <v>363142.84580755996</v>
      </c>
      <c r="Z992" s="80">
        <v>365769.66093200003</v>
      </c>
      <c r="AA992" s="80">
        <v>343015.98000000004</v>
      </c>
      <c r="AB992" s="80">
        <v>371634</v>
      </c>
      <c r="AC992" s="73"/>
      <c r="AD992" s="79" t="s">
        <v>9</v>
      </c>
      <c r="AE992" s="80">
        <v>2276</v>
      </c>
      <c r="AF992" s="80">
        <v>2198</v>
      </c>
      <c r="AG992" s="80">
        <v>2212</v>
      </c>
      <c r="AH992" s="80">
        <v>2289</v>
      </c>
      <c r="AI992" s="80">
        <v>2273</v>
      </c>
      <c r="AJ992" s="80">
        <v>2209</v>
      </c>
      <c r="AK992" s="80">
        <v>2192</v>
      </c>
      <c r="AL992" s="80">
        <v>2299</v>
      </c>
      <c r="AM992" s="80">
        <v>2231</v>
      </c>
      <c r="AN992" s="80">
        <v>2300</v>
      </c>
      <c r="AO992" s="80">
        <v>2363</v>
      </c>
      <c r="AP992" s="80">
        <v>0</v>
      </c>
      <c r="AQ992" s="73"/>
      <c r="AR992" s="73"/>
      <c r="AS992" s="73"/>
      <c r="AT992" s="73"/>
      <c r="AU992" s="73"/>
      <c r="AV992" s="73"/>
      <c r="AW992" s="73"/>
      <c r="AX992" s="73"/>
      <c r="AY992" s="73"/>
      <c r="AZ992" s="73"/>
      <c r="BA992" s="73"/>
      <c r="BB992" s="73"/>
      <c r="BC992" s="73"/>
    </row>
    <row r="993" spans="1:55" x14ac:dyDescent="0.25">
      <c r="A993" s="72"/>
      <c r="B993" s="74" t="s">
        <v>10</v>
      </c>
      <c r="C993" s="83">
        <v>167229.94828658272</v>
      </c>
      <c r="D993" s="83">
        <v>159217.30837992305</v>
      </c>
      <c r="E993" s="83">
        <v>167141.06341766097</v>
      </c>
      <c r="F993" s="83">
        <v>181160.30993898341</v>
      </c>
      <c r="G993" s="83">
        <v>173971.10792664584</v>
      </c>
      <c r="H993" s="83">
        <v>170907.96233384265</v>
      </c>
      <c r="I993" s="83">
        <v>177585.88405309207</v>
      </c>
      <c r="J993" s="83">
        <v>186917.97477987685</v>
      </c>
      <c r="K993" s="83">
        <v>220468.55187304999</v>
      </c>
      <c r="L993" s="83">
        <v>219821.57560999997</v>
      </c>
      <c r="M993" s="83">
        <v>224674.99800000005</v>
      </c>
      <c r="N993" s="83">
        <v>0</v>
      </c>
      <c r="O993" s="73"/>
      <c r="P993" s="74" t="s">
        <v>10</v>
      </c>
      <c r="Q993" s="83">
        <v>158603.07653100285</v>
      </c>
      <c r="R993" s="83">
        <v>165575.59178593918</v>
      </c>
      <c r="S993" s="83">
        <v>163746.93310825803</v>
      </c>
      <c r="T993" s="83">
        <v>198091.40438536141</v>
      </c>
      <c r="U993" s="83">
        <v>194840.39656029746</v>
      </c>
      <c r="V993" s="83">
        <v>177291.15268631541</v>
      </c>
      <c r="W993" s="83">
        <v>184373.12353649127</v>
      </c>
      <c r="X993" s="83">
        <v>188467.5457060824</v>
      </c>
      <c r="Y993" s="83">
        <v>245385.66322298598</v>
      </c>
      <c r="Z993" s="83">
        <v>245745.57175999999</v>
      </c>
      <c r="AA993" s="83">
        <v>228634.59800000003</v>
      </c>
      <c r="AB993" s="83">
        <v>237382</v>
      </c>
      <c r="AC993" s="73"/>
      <c r="AD993" s="74" t="s">
        <v>10</v>
      </c>
      <c r="AE993" s="83">
        <v>2276</v>
      </c>
      <c r="AF993" s="83">
        <v>2198</v>
      </c>
      <c r="AG993" s="83">
        <v>2212</v>
      </c>
      <c r="AH993" s="83">
        <v>2289</v>
      </c>
      <c r="AI993" s="83">
        <v>2273</v>
      </c>
      <c r="AJ993" s="83">
        <v>2209</v>
      </c>
      <c r="AK993" s="83">
        <v>2192</v>
      </c>
      <c r="AL993" s="83">
        <v>2299</v>
      </c>
      <c r="AM993" s="83">
        <v>2231</v>
      </c>
      <c r="AN993" s="83">
        <v>2300</v>
      </c>
      <c r="AO993" s="83">
        <v>2363</v>
      </c>
      <c r="AP993" s="83">
        <v>0</v>
      </c>
      <c r="AQ993" s="73"/>
      <c r="AR993" s="73"/>
      <c r="AS993" s="73"/>
      <c r="AT993" s="73"/>
      <c r="AU993" s="73"/>
      <c r="AV993" s="73"/>
      <c r="AW993" s="73"/>
      <c r="AX993" s="73"/>
      <c r="AY993" s="73"/>
      <c r="AZ993" s="73"/>
      <c r="BA993" s="73"/>
      <c r="BB993" s="73"/>
      <c r="BC993" s="73"/>
    </row>
    <row r="994" spans="1:55" x14ac:dyDescent="0.25">
      <c r="A994" s="72"/>
      <c r="B994" s="79" t="s">
        <v>11</v>
      </c>
      <c r="C994" s="84">
        <v>87253.101120572202</v>
      </c>
      <c r="D994" s="84">
        <v>87695.475180437978</v>
      </c>
      <c r="E994" s="84">
        <v>85688.265032067706</v>
      </c>
      <c r="F994" s="84">
        <v>91735.731723303281</v>
      </c>
      <c r="G994" s="84">
        <v>90874.073924081167</v>
      </c>
      <c r="H994" s="84">
        <v>100551.46940631546</v>
      </c>
      <c r="I994" s="84">
        <v>105101.99441873649</v>
      </c>
      <c r="J994" s="84">
        <v>109136.47108359713</v>
      </c>
      <c r="K994" s="84">
        <v>118496.39904775399</v>
      </c>
      <c r="L994" s="84">
        <v>118363.24120400002</v>
      </c>
      <c r="M994" s="84">
        <v>119916.486</v>
      </c>
      <c r="N994" s="84">
        <v>0</v>
      </c>
      <c r="O994" s="73"/>
      <c r="P994" s="79" t="s">
        <v>11</v>
      </c>
      <c r="Q994" s="84">
        <v>97563.161147979394</v>
      </c>
      <c r="R994" s="84">
        <v>89450.578119488768</v>
      </c>
      <c r="S994" s="84">
        <v>89784.675365326402</v>
      </c>
      <c r="T994" s="84">
        <v>91832.35737308058</v>
      </c>
      <c r="U994" s="84">
        <v>86704.409655962838</v>
      </c>
      <c r="V994" s="84">
        <v>105333.68761660796</v>
      </c>
      <c r="W994" s="84">
        <v>107015.90425368908</v>
      </c>
      <c r="X994" s="84">
        <v>108320.73027016384</v>
      </c>
      <c r="Y994" s="84">
        <v>117757.18258457398</v>
      </c>
      <c r="Z994" s="84">
        <v>120024.08917200001</v>
      </c>
      <c r="AA994" s="84">
        <v>114381.382</v>
      </c>
      <c r="AB994" s="84">
        <v>134252</v>
      </c>
      <c r="AC994" s="73"/>
      <c r="AD994" s="79" t="s">
        <v>11</v>
      </c>
      <c r="AE994" s="84">
        <v>2276</v>
      </c>
      <c r="AF994" s="84">
        <v>2198</v>
      </c>
      <c r="AG994" s="84">
        <v>2212</v>
      </c>
      <c r="AH994" s="84">
        <v>2289</v>
      </c>
      <c r="AI994" s="84">
        <v>2273</v>
      </c>
      <c r="AJ994" s="84">
        <v>2209</v>
      </c>
      <c r="AK994" s="84">
        <v>2192</v>
      </c>
      <c r="AL994" s="84">
        <v>2299</v>
      </c>
      <c r="AM994" s="84">
        <v>2231</v>
      </c>
      <c r="AN994" s="84">
        <v>2300</v>
      </c>
      <c r="AO994" s="84">
        <v>2363</v>
      </c>
      <c r="AP994" s="84">
        <v>0</v>
      </c>
      <c r="AQ994" s="73"/>
      <c r="AR994" s="73"/>
      <c r="AS994" s="73"/>
      <c r="AT994" s="73"/>
      <c r="AU994" s="73"/>
      <c r="AV994" s="73"/>
      <c r="AW994" s="73"/>
      <c r="AX994" s="73"/>
      <c r="AY994" s="73"/>
      <c r="AZ994" s="73"/>
      <c r="BA994" s="73"/>
      <c r="BB994" s="73"/>
      <c r="BC994" s="73"/>
    </row>
    <row r="995" spans="1:55" x14ac:dyDescent="0.25">
      <c r="A995" s="72"/>
      <c r="B995" s="74" t="s">
        <v>0</v>
      </c>
      <c r="C995" s="83">
        <v>24010.899699807811</v>
      </c>
      <c r="D995" s="83">
        <v>21955.509644276161</v>
      </c>
      <c r="E995" s="83">
        <v>22313.943631467424</v>
      </c>
      <c r="F995" s="83">
        <v>27742.184305961888</v>
      </c>
      <c r="G995" s="83">
        <v>24020.095590987199</v>
      </c>
      <c r="H995" s="83">
        <v>20577.631696444874</v>
      </c>
      <c r="I995" s="83">
        <v>19541.683720746289</v>
      </c>
      <c r="J995" s="83">
        <v>18022.598274230309</v>
      </c>
      <c r="K995" s="83">
        <v>14903.486544231999</v>
      </c>
      <c r="L995" s="83">
        <v>11954.466914000001</v>
      </c>
      <c r="M995" s="83">
        <v>11697.492</v>
      </c>
      <c r="N995" s="83">
        <v>0</v>
      </c>
      <c r="O995" s="73"/>
      <c r="P995" s="74" t="s">
        <v>0</v>
      </c>
      <c r="Q995" s="83">
        <v>22637.192810599765</v>
      </c>
      <c r="R995" s="83">
        <v>20671.116402823292</v>
      </c>
      <c r="S995" s="83">
        <v>21315.111566342192</v>
      </c>
      <c r="T995" s="83">
        <v>24913.873516269879</v>
      </c>
      <c r="U995" s="83">
        <v>28792.275050117107</v>
      </c>
      <c r="V995" s="83">
        <v>26892.913294484701</v>
      </c>
      <c r="W995" s="83">
        <v>22926.442239421231</v>
      </c>
      <c r="X995" s="83">
        <v>19530.652817908904</v>
      </c>
      <c r="Y995" s="83">
        <v>18742.998920151997</v>
      </c>
      <c r="Z995" s="83">
        <v>17944.006911999997</v>
      </c>
      <c r="AA995" s="83">
        <v>15825.896000000001</v>
      </c>
      <c r="AB995" s="83">
        <v>15320</v>
      </c>
      <c r="AC995" s="73"/>
      <c r="AD995" s="74" t="s">
        <v>0</v>
      </c>
      <c r="AE995" s="83">
        <v>258</v>
      </c>
      <c r="AF995" s="83">
        <v>290</v>
      </c>
      <c r="AG995" s="83">
        <v>340</v>
      </c>
      <c r="AH995" s="83">
        <v>304</v>
      </c>
      <c r="AI995" s="83">
        <v>230</v>
      </c>
      <c r="AJ995" s="83">
        <v>201</v>
      </c>
      <c r="AK995" s="83">
        <v>181</v>
      </c>
      <c r="AL995" s="83">
        <v>168</v>
      </c>
      <c r="AM995" s="83">
        <v>144</v>
      </c>
      <c r="AN995" s="83">
        <v>121</v>
      </c>
      <c r="AO995" s="83">
        <v>120</v>
      </c>
      <c r="AP995" s="83">
        <v>0</v>
      </c>
      <c r="AQ995" s="73"/>
      <c r="AR995" s="73"/>
      <c r="AS995" s="73"/>
      <c r="AT995" s="73"/>
      <c r="AU995" s="73"/>
      <c r="AV995" s="73"/>
      <c r="AW995" s="73"/>
      <c r="AX995" s="73"/>
      <c r="AY995" s="73"/>
      <c r="AZ995" s="73"/>
      <c r="BA995" s="73"/>
      <c r="BB995" s="73"/>
      <c r="BC995" s="73"/>
    </row>
    <row r="996" spans="1:55" x14ac:dyDescent="0.25">
      <c r="A996" s="72"/>
      <c r="B996" s="74" t="s">
        <v>158</v>
      </c>
      <c r="C996" s="83">
        <v>51680.762871116473</v>
      </c>
      <c r="D996" s="83">
        <v>37783.894577764477</v>
      </c>
      <c r="E996" s="83">
        <v>30900.321049655136</v>
      </c>
      <c r="F996" s="83">
        <v>32741.091291613451</v>
      </c>
      <c r="G996" s="83">
        <v>33348.597405135857</v>
      </c>
      <c r="H996" s="83">
        <v>26918.146513169562</v>
      </c>
      <c r="I996" s="83">
        <v>31366.442739860689</v>
      </c>
      <c r="J996" s="83">
        <v>38928.902037488879</v>
      </c>
      <c r="K996" s="83">
        <v>31802.857539049997</v>
      </c>
      <c r="L996" s="83">
        <v>25635.059970000002</v>
      </c>
      <c r="M996" s="83">
        <v>24359.876</v>
      </c>
      <c r="N996" s="83">
        <v>0</v>
      </c>
      <c r="O996" s="73"/>
      <c r="P996" s="74" t="s">
        <v>158</v>
      </c>
      <c r="Q996" s="83">
        <v>61239.26994934462</v>
      </c>
      <c r="R996" s="83">
        <v>47626.343026488037</v>
      </c>
      <c r="S996" s="83">
        <v>40414.572256727537</v>
      </c>
      <c r="T996" s="83">
        <v>29090.922335430714</v>
      </c>
      <c r="U996" s="83">
        <v>25412.830363406487</v>
      </c>
      <c r="V996" s="83">
        <v>32988.072851186109</v>
      </c>
      <c r="W996" s="83">
        <v>27680.173961626046</v>
      </c>
      <c r="X996" s="83">
        <v>26977.794191714565</v>
      </c>
      <c r="Y996" s="83">
        <v>45256.597168925997</v>
      </c>
      <c r="Z996" s="83">
        <v>29488.612504000001</v>
      </c>
      <c r="AA996" s="83">
        <v>26793.988000000001</v>
      </c>
      <c r="AB996" s="83">
        <v>25286</v>
      </c>
      <c r="AC996" s="73"/>
      <c r="AD996" s="74" t="s">
        <v>158</v>
      </c>
      <c r="AE996" s="83">
        <v>357</v>
      </c>
      <c r="AF996" s="83">
        <v>246</v>
      </c>
      <c r="AG996" s="83">
        <v>207</v>
      </c>
      <c r="AH996" s="83">
        <v>221</v>
      </c>
      <c r="AI996" s="83">
        <v>218</v>
      </c>
      <c r="AJ996" s="83">
        <v>189</v>
      </c>
      <c r="AK996" s="83">
        <v>207</v>
      </c>
      <c r="AL996" s="83">
        <v>270</v>
      </c>
      <c r="AM996" s="83">
        <v>209</v>
      </c>
      <c r="AN996" s="83">
        <v>162</v>
      </c>
      <c r="AO996" s="83">
        <v>164</v>
      </c>
      <c r="AP996" s="83">
        <v>0</v>
      </c>
      <c r="AQ996" s="73"/>
      <c r="AR996" s="73"/>
      <c r="AS996" s="73"/>
      <c r="AT996" s="73"/>
      <c r="AU996" s="73"/>
      <c r="AV996" s="73"/>
      <c r="AW996" s="73"/>
      <c r="AX996" s="73"/>
      <c r="AY996" s="73"/>
      <c r="AZ996" s="73"/>
      <c r="BA996" s="73"/>
      <c r="BB996" s="73"/>
      <c r="BC996" s="73"/>
    </row>
    <row r="997" spans="1:55" x14ac:dyDescent="0.25">
      <c r="A997" s="72"/>
      <c r="B997" s="74" t="s">
        <v>159</v>
      </c>
      <c r="C997" s="83">
        <v>4853.4014239510734</v>
      </c>
      <c r="D997" s="83">
        <v>4511.790710523027</v>
      </c>
      <c r="E997" s="83">
        <v>3524.1190555862599</v>
      </c>
      <c r="F997" s="83">
        <v>3819.4138831218243</v>
      </c>
      <c r="G997" s="83">
        <v>2366.4770649895063</v>
      </c>
      <c r="H997" s="83">
        <v>1617.4842023335286</v>
      </c>
      <c r="I997" s="83">
        <v>856.39432844222847</v>
      </c>
      <c r="J997" s="83">
        <v>537.46884406402194</v>
      </c>
      <c r="K997" s="83">
        <v>546.13753622999991</v>
      </c>
      <c r="L997" s="83">
        <v>537.207268</v>
      </c>
      <c r="M997" s="83">
        <v>661.67000000000007</v>
      </c>
      <c r="N997" s="83">
        <v>0</v>
      </c>
      <c r="O997" s="73"/>
      <c r="P997" s="74" t="s">
        <v>159</v>
      </c>
      <c r="Q997" s="83">
        <v>4757.040459690329</v>
      </c>
      <c r="R997" s="83">
        <v>4829.6493434971653</v>
      </c>
      <c r="S997" s="83">
        <v>4758.8904320190277</v>
      </c>
      <c r="T997" s="83">
        <v>7486.3873001353932</v>
      </c>
      <c r="U997" s="83">
        <v>3843.6110816628975</v>
      </c>
      <c r="V997" s="83">
        <v>2745.4207057580597</v>
      </c>
      <c r="W997" s="83">
        <v>1537.8509636245626</v>
      </c>
      <c r="X997" s="83">
        <v>1404.8246195577356</v>
      </c>
      <c r="Y997" s="83">
        <v>677.43120655600001</v>
      </c>
      <c r="Z997" s="83">
        <v>665.62334799999996</v>
      </c>
      <c r="AA997" s="83">
        <v>540.798</v>
      </c>
      <c r="AB997" s="83">
        <v>913</v>
      </c>
      <c r="AC997" s="73"/>
      <c r="AD997" s="74" t="s">
        <v>159</v>
      </c>
      <c r="AE997" s="83">
        <v>0</v>
      </c>
      <c r="AF997" s="83">
        <v>0</v>
      </c>
      <c r="AG997" s="83">
        <v>0</v>
      </c>
      <c r="AH997" s="83">
        <v>0</v>
      </c>
      <c r="AI997" s="83">
        <v>0</v>
      </c>
      <c r="AJ997" s="83">
        <v>0</v>
      </c>
      <c r="AK997" s="83">
        <v>0</v>
      </c>
      <c r="AL997" s="83">
        <v>0</v>
      </c>
      <c r="AM997" s="83">
        <v>0</v>
      </c>
      <c r="AN997" s="83">
        <v>0</v>
      </c>
      <c r="AO997" s="83">
        <v>0</v>
      </c>
      <c r="AP997" s="83">
        <v>0</v>
      </c>
      <c r="AQ997" s="73"/>
      <c r="AR997" s="73"/>
      <c r="AS997" s="73"/>
      <c r="AT997" s="73"/>
      <c r="AU997" s="73"/>
      <c r="AV997" s="73"/>
      <c r="AW997" s="73"/>
      <c r="AX997" s="73"/>
      <c r="AY997" s="73"/>
      <c r="AZ997" s="73"/>
      <c r="BA997" s="73"/>
      <c r="BB997" s="73"/>
      <c r="BC997" s="73"/>
    </row>
    <row r="998" spans="1:55" x14ac:dyDescent="0.25">
      <c r="A998" s="72"/>
      <c r="B998" s="74" t="s">
        <v>1</v>
      </c>
      <c r="C998" s="83">
        <v>19681.414089983504</v>
      </c>
      <c r="D998" s="83">
        <v>15706.449647377491</v>
      </c>
      <c r="E998" s="83">
        <v>12321.545617858192</v>
      </c>
      <c r="F998" s="83">
        <v>10034.783785130972</v>
      </c>
      <c r="G998" s="83">
        <v>8857.0322047598802</v>
      </c>
      <c r="H998" s="83">
        <v>10024.797308941472</v>
      </c>
      <c r="I998" s="83">
        <v>11392.788688960223</v>
      </c>
      <c r="J998" s="83">
        <v>15417.164754571317</v>
      </c>
      <c r="K998" s="83">
        <v>12207.001415855997</v>
      </c>
      <c r="L998" s="83">
        <v>10166.273000000001</v>
      </c>
      <c r="M998" s="83">
        <v>9489.4940000000006</v>
      </c>
      <c r="N998" s="83">
        <v>0</v>
      </c>
      <c r="O998" s="73"/>
      <c r="P998" s="74" t="s">
        <v>1</v>
      </c>
      <c r="Q998" s="83">
        <v>17410.298792056241</v>
      </c>
      <c r="R998" s="83">
        <v>19328.100427663296</v>
      </c>
      <c r="S998" s="83">
        <v>15783.165402690558</v>
      </c>
      <c r="T998" s="83">
        <v>12654.719260520667</v>
      </c>
      <c r="U998" s="83">
        <v>9727.8816294222706</v>
      </c>
      <c r="V998" s="83">
        <v>9711.1844481439512</v>
      </c>
      <c r="W998" s="83">
        <v>10946.297386881868</v>
      </c>
      <c r="X998" s="83">
        <v>10831.287581941551</v>
      </c>
      <c r="Y998" s="83">
        <v>14196.266017517997</v>
      </c>
      <c r="Z998" s="83">
        <v>12137.459827999999</v>
      </c>
      <c r="AA998" s="83">
        <v>9758.33</v>
      </c>
      <c r="AB998" s="83">
        <v>8669</v>
      </c>
      <c r="AC998" s="73"/>
      <c r="AD998" s="74" t="s">
        <v>1</v>
      </c>
      <c r="AE998" s="83">
        <v>110</v>
      </c>
      <c r="AF998" s="83">
        <v>91</v>
      </c>
      <c r="AG998" s="83">
        <v>73</v>
      </c>
      <c r="AH998" s="83">
        <v>57</v>
      </c>
      <c r="AI998" s="83">
        <v>53</v>
      </c>
      <c r="AJ998" s="83">
        <v>58</v>
      </c>
      <c r="AK998" s="83">
        <v>69</v>
      </c>
      <c r="AL998" s="83">
        <v>95</v>
      </c>
      <c r="AM998" s="83">
        <v>73</v>
      </c>
      <c r="AN998" s="83">
        <v>61</v>
      </c>
      <c r="AO998" s="83">
        <v>57</v>
      </c>
      <c r="AP998" s="83">
        <v>0</v>
      </c>
      <c r="AQ998" s="73"/>
      <c r="AR998" s="73"/>
      <c r="AS998" s="73"/>
      <c r="AT998" s="73"/>
      <c r="AU998" s="73"/>
      <c r="AV998" s="73"/>
      <c r="AW998" s="73"/>
      <c r="AX998" s="73"/>
      <c r="AY998" s="73"/>
      <c r="AZ998" s="73"/>
      <c r="BA998" s="73"/>
      <c r="BB998" s="73"/>
      <c r="BC998" s="73"/>
    </row>
    <row r="999" spans="1:55" x14ac:dyDescent="0.25">
      <c r="A999" s="72"/>
      <c r="B999" s="74" t="s">
        <v>2</v>
      </c>
      <c r="C999" s="83">
        <v>106176.01676330328</v>
      </c>
      <c r="D999" s="83">
        <v>105393.80190290228</v>
      </c>
      <c r="E999" s="83">
        <v>106445.93422245508</v>
      </c>
      <c r="F999" s="83">
        <v>107285.67953718157</v>
      </c>
      <c r="G999" s="83">
        <v>103095.47321155381</v>
      </c>
      <c r="H999" s="83">
        <v>109384.25876715341</v>
      </c>
      <c r="I999" s="83">
        <v>115362.83332777981</v>
      </c>
      <c r="J999" s="83">
        <v>120482.78622175034</v>
      </c>
      <c r="K999" s="83">
        <v>122319.36180136399</v>
      </c>
      <c r="L999" s="83">
        <v>125479.63230399998</v>
      </c>
      <c r="M999" s="83">
        <v>141859.96400000001</v>
      </c>
      <c r="N999" s="83">
        <v>0</v>
      </c>
      <c r="O999" s="73"/>
      <c r="P999" s="74" t="s">
        <v>2</v>
      </c>
      <c r="Q999" s="83">
        <v>108338.50697424573</v>
      </c>
      <c r="R999" s="83">
        <v>109702.26428967269</v>
      </c>
      <c r="S999" s="83">
        <v>111319.2950812395</v>
      </c>
      <c r="T999" s="83">
        <v>106121.37046533111</v>
      </c>
      <c r="U999" s="83">
        <v>111402.29066417004</v>
      </c>
      <c r="V999" s="83">
        <v>104066.67770513239</v>
      </c>
      <c r="W999" s="83">
        <v>108404.20064033069</v>
      </c>
      <c r="X999" s="83">
        <v>119651.33650682043</v>
      </c>
      <c r="Y999" s="83">
        <v>129383.843911426</v>
      </c>
      <c r="Z999" s="83">
        <v>131147.06196799999</v>
      </c>
      <c r="AA999" s="83">
        <v>126169.52800000001</v>
      </c>
      <c r="AB999" s="83">
        <v>138881</v>
      </c>
      <c r="AC999" s="73"/>
      <c r="AD999" s="74" t="s">
        <v>2</v>
      </c>
      <c r="AE999" s="83">
        <v>939</v>
      </c>
      <c r="AF999" s="83">
        <v>914</v>
      </c>
      <c r="AG999" s="83">
        <v>896</v>
      </c>
      <c r="AH999" s="83">
        <v>865</v>
      </c>
      <c r="AI999" s="83">
        <v>851</v>
      </c>
      <c r="AJ999" s="83">
        <v>838</v>
      </c>
      <c r="AK999" s="83">
        <v>845</v>
      </c>
      <c r="AL999" s="83">
        <v>855</v>
      </c>
      <c r="AM999" s="83">
        <v>846</v>
      </c>
      <c r="AN999" s="83">
        <v>872</v>
      </c>
      <c r="AO999" s="83">
        <v>952</v>
      </c>
      <c r="AP999" s="83">
        <v>0</v>
      </c>
      <c r="AQ999" s="73"/>
      <c r="AR999" s="73"/>
      <c r="AS999" s="73"/>
      <c r="AT999" s="73"/>
      <c r="AU999" s="73"/>
      <c r="AV999" s="73"/>
      <c r="AW999" s="73"/>
      <c r="AX999" s="73"/>
      <c r="AY999" s="73"/>
      <c r="AZ999" s="73"/>
      <c r="BA999" s="73"/>
      <c r="BB999" s="73"/>
      <c r="BC999" s="73"/>
    </row>
    <row r="1000" spans="1:55" x14ac:dyDescent="0.25">
      <c r="A1000" s="72"/>
      <c r="B1000" s="74" t="s">
        <v>156</v>
      </c>
      <c r="C1000" s="83">
        <v>0</v>
      </c>
      <c r="D1000" s="83">
        <v>0</v>
      </c>
      <c r="E1000" s="83">
        <v>0</v>
      </c>
      <c r="F1000" s="83">
        <v>0</v>
      </c>
      <c r="G1000" s="83">
        <v>0</v>
      </c>
      <c r="H1000" s="83">
        <v>0</v>
      </c>
      <c r="I1000" s="83">
        <v>0</v>
      </c>
      <c r="J1000" s="83">
        <v>1883.9461152056215</v>
      </c>
      <c r="K1000" s="83">
        <v>7783.8390264699983</v>
      </c>
      <c r="L1000" s="83">
        <v>11969.448789999999</v>
      </c>
      <c r="M1000" s="83">
        <v>17096.094000000001</v>
      </c>
      <c r="N1000" s="83">
        <v>0</v>
      </c>
      <c r="O1000" s="73"/>
      <c r="P1000" s="74" t="s">
        <v>156</v>
      </c>
      <c r="Q1000" s="83">
        <v>0</v>
      </c>
      <c r="R1000" s="83">
        <v>0</v>
      </c>
      <c r="S1000" s="83">
        <v>0</v>
      </c>
      <c r="T1000" s="83">
        <v>0</v>
      </c>
      <c r="U1000" s="83">
        <v>0</v>
      </c>
      <c r="V1000" s="83">
        <v>0</v>
      </c>
      <c r="W1000" s="83">
        <v>0</v>
      </c>
      <c r="X1000" s="83">
        <v>0</v>
      </c>
      <c r="Y1000" s="83">
        <v>3418.0486610919993</v>
      </c>
      <c r="Z1000" s="83">
        <v>10470.191056</v>
      </c>
      <c r="AA1000" s="83">
        <v>14350.424000000001</v>
      </c>
      <c r="AB1000" s="83">
        <v>20825</v>
      </c>
      <c r="AC1000" s="73"/>
      <c r="AD1000" s="74" t="s">
        <v>156</v>
      </c>
      <c r="AE1000" s="83">
        <v>0</v>
      </c>
      <c r="AF1000" s="83">
        <v>0</v>
      </c>
      <c r="AG1000" s="83">
        <v>0</v>
      </c>
      <c r="AH1000" s="83">
        <v>0</v>
      </c>
      <c r="AI1000" s="83">
        <v>0</v>
      </c>
      <c r="AJ1000" s="83">
        <v>0</v>
      </c>
      <c r="AK1000" s="83">
        <v>0</v>
      </c>
      <c r="AL1000" s="83">
        <v>12</v>
      </c>
      <c r="AM1000" s="83">
        <v>47</v>
      </c>
      <c r="AN1000" s="83">
        <v>73</v>
      </c>
      <c r="AO1000" s="83">
        <v>105</v>
      </c>
      <c r="AP1000" s="83">
        <v>0</v>
      </c>
      <c r="AQ1000" s="73"/>
      <c r="AR1000" s="73"/>
      <c r="AS1000" s="73"/>
      <c r="AT1000" s="73"/>
      <c r="AU1000" s="73"/>
      <c r="AV1000" s="73"/>
      <c r="AW1000" s="73"/>
      <c r="AX1000" s="73"/>
      <c r="AY1000" s="73"/>
      <c r="AZ1000" s="73"/>
      <c r="BA1000" s="73"/>
      <c r="BB1000" s="73"/>
      <c r="BC1000" s="73"/>
    </row>
    <row r="1001" spans="1:55" x14ac:dyDescent="0.25">
      <c r="A1001" s="72"/>
      <c r="B1001" s="74" t="s">
        <v>3</v>
      </c>
      <c r="C1001" s="83">
        <v>490.56490896379057</v>
      </c>
      <c r="D1001" s="83">
        <v>1600.3389220639292</v>
      </c>
      <c r="E1001" s="83">
        <v>4126.2907051575876</v>
      </c>
      <c r="F1001" s="83">
        <v>5155.9686784883097</v>
      </c>
      <c r="G1001" s="83">
        <v>8002.9094970327069</v>
      </c>
      <c r="H1001" s="83">
        <v>9176.9844175529888</v>
      </c>
      <c r="I1001" s="83">
        <v>8990.425373219281</v>
      </c>
      <c r="J1001" s="83">
        <v>8997.8343644037377</v>
      </c>
      <c r="K1001" s="83">
        <v>8749.2336612199997</v>
      </c>
      <c r="L1001" s="83">
        <v>6925.9072479999995</v>
      </c>
      <c r="M1001" s="83">
        <v>4996.3900000000003</v>
      </c>
      <c r="N1001" s="83">
        <v>0</v>
      </c>
      <c r="O1001" s="73"/>
      <c r="P1001" s="74" t="s">
        <v>3</v>
      </c>
      <c r="Q1001" s="83">
        <v>0</v>
      </c>
      <c r="R1001" s="83">
        <v>2853.5078443001557</v>
      </c>
      <c r="S1001" s="83">
        <v>2020.0591951359941</v>
      </c>
      <c r="T1001" s="83">
        <v>13240.714816064377</v>
      </c>
      <c r="U1001" s="83">
        <v>6756.6512915778067</v>
      </c>
      <c r="V1001" s="83">
        <v>10151.42853082078</v>
      </c>
      <c r="W1001" s="83">
        <v>11168.571161847382</v>
      </c>
      <c r="X1001" s="83">
        <v>9522.9605001489654</v>
      </c>
      <c r="Y1001" s="83">
        <v>9343.9167562259954</v>
      </c>
      <c r="Z1001" s="83">
        <v>8811.4833559999988</v>
      </c>
      <c r="AA1001" s="83">
        <v>8234.9260000000013</v>
      </c>
      <c r="AB1001" s="83">
        <v>6020</v>
      </c>
      <c r="AC1001" s="73"/>
      <c r="AD1001" s="74" t="s">
        <v>3</v>
      </c>
      <c r="AE1001" s="83">
        <v>4</v>
      </c>
      <c r="AF1001" s="83">
        <v>12</v>
      </c>
      <c r="AG1001" s="83">
        <v>31</v>
      </c>
      <c r="AH1001" s="83">
        <v>36</v>
      </c>
      <c r="AI1001" s="83">
        <v>57</v>
      </c>
      <c r="AJ1001" s="83">
        <v>68</v>
      </c>
      <c r="AK1001" s="83">
        <v>69</v>
      </c>
      <c r="AL1001" s="83">
        <v>69</v>
      </c>
      <c r="AM1001" s="83">
        <v>68</v>
      </c>
      <c r="AN1001" s="83">
        <v>56</v>
      </c>
      <c r="AO1001" s="83">
        <v>39</v>
      </c>
      <c r="AP1001" s="83">
        <v>0</v>
      </c>
      <c r="AQ1001" s="73"/>
      <c r="AR1001" s="73"/>
      <c r="AS1001" s="73"/>
      <c r="AT1001" s="73"/>
      <c r="AU1001" s="73"/>
      <c r="AV1001" s="73"/>
      <c r="AW1001" s="73"/>
      <c r="AX1001" s="73"/>
      <c r="AY1001" s="73"/>
      <c r="AZ1001" s="73"/>
      <c r="BA1001" s="73"/>
      <c r="BB1001" s="73"/>
      <c r="BC1001" s="73"/>
    </row>
    <row r="1002" spans="1:55" x14ac:dyDescent="0.25">
      <c r="A1002" s="72"/>
      <c r="B1002" s="74" t="s">
        <v>4</v>
      </c>
      <c r="C1002" s="83">
        <v>0</v>
      </c>
      <c r="D1002" s="83">
        <v>401.34974740124142</v>
      </c>
      <c r="E1002" s="83">
        <v>4177.4098750049761</v>
      </c>
      <c r="F1002" s="83">
        <v>6760.6746559696303</v>
      </c>
      <c r="G1002" s="83">
        <v>11210.434160032424</v>
      </c>
      <c r="H1002" s="83">
        <v>12600.329846503319</v>
      </c>
      <c r="I1002" s="83">
        <v>10602.596271888899</v>
      </c>
      <c r="J1002" s="83">
        <v>9065.1582279608192</v>
      </c>
      <c r="K1002" s="83">
        <v>8091.6620014360014</v>
      </c>
      <c r="L1002" s="83">
        <v>10411.333685999998</v>
      </c>
      <c r="M1002" s="83">
        <v>8655.8940000000002</v>
      </c>
      <c r="N1002" s="83">
        <v>0</v>
      </c>
      <c r="O1002" s="73"/>
      <c r="P1002" s="74" t="s">
        <v>4</v>
      </c>
      <c r="Q1002" s="83">
        <v>0</v>
      </c>
      <c r="R1002" s="83">
        <v>0</v>
      </c>
      <c r="S1002" s="83">
        <v>0</v>
      </c>
      <c r="T1002" s="83">
        <v>13651.223787788969</v>
      </c>
      <c r="U1002" s="83">
        <v>7463.4139789813416</v>
      </c>
      <c r="V1002" s="83">
        <v>14442.238528384207</v>
      </c>
      <c r="W1002" s="83">
        <v>16265.775322321952</v>
      </c>
      <c r="X1002" s="83">
        <v>11339.582751797505</v>
      </c>
      <c r="Y1002" s="83">
        <v>9540.3056076379999</v>
      </c>
      <c r="Z1002" s="83">
        <v>9537.0342079999991</v>
      </c>
      <c r="AA1002" s="83">
        <v>10169.92</v>
      </c>
      <c r="AB1002" s="83">
        <v>7972</v>
      </c>
      <c r="AC1002" s="73"/>
      <c r="AD1002" s="74" t="s">
        <v>4</v>
      </c>
      <c r="AE1002" s="83">
        <v>0</v>
      </c>
      <c r="AF1002" s="83">
        <v>3</v>
      </c>
      <c r="AG1002" s="83">
        <v>27</v>
      </c>
      <c r="AH1002" s="83">
        <v>49</v>
      </c>
      <c r="AI1002" s="83">
        <v>82</v>
      </c>
      <c r="AJ1002" s="83">
        <v>95</v>
      </c>
      <c r="AK1002" s="83">
        <v>80</v>
      </c>
      <c r="AL1002" s="83">
        <v>68</v>
      </c>
      <c r="AM1002" s="83">
        <v>59</v>
      </c>
      <c r="AN1002" s="83">
        <v>83</v>
      </c>
      <c r="AO1002" s="83">
        <v>66</v>
      </c>
      <c r="AP1002" s="83">
        <v>0</v>
      </c>
      <c r="AQ1002" s="73"/>
      <c r="AR1002" s="73"/>
      <c r="AS1002" s="73"/>
      <c r="AT1002" s="73"/>
      <c r="AU1002" s="73"/>
      <c r="AV1002" s="73"/>
      <c r="AW1002" s="73"/>
      <c r="AX1002" s="73"/>
      <c r="AY1002" s="73"/>
      <c r="AZ1002" s="73"/>
      <c r="BA1002" s="73"/>
      <c r="BB1002" s="73"/>
      <c r="BC1002" s="73"/>
    </row>
    <row r="1003" spans="1:55" x14ac:dyDescent="0.25">
      <c r="A1003" s="72"/>
      <c r="B1003" s="74" t="s">
        <v>6</v>
      </c>
      <c r="C1003" s="83">
        <v>1984.7855755524793</v>
      </c>
      <c r="D1003" s="83">
        <v>3792.5823301476476</v>
      </c>
      <c r="E1003" s="83">
        <v>7394.6313430431592</v>
      </c>
      <c r="F1003" s="83">
        <v>11413.229700711461</v>
      </c>
      <c r="G1003" s="83">
        <v>7974.0500206303959</v>
      </c>
      <c r="H1003" s="83">
        <v>5447.8170294267302</v>
      </c>
      <c r="I1003" s="83">
        <v>3123.7240391243904</v>
      </c>
      <c r="J1003" s="83">
        <v>2668.2691256456028</v>
      </c>
      <c r="K1003" s="83">
        <v>1792.8757502499998</v>
      </c>
      <c r="L1003" s="83">
        <v>2655.0024540000004</v>
      </c>
      <c r="M1003" s="83">
        <v>2667.5200000000004</v>
      </c>
      <c r="N1003" s="83">
        <v>0</v>
      </c>
      <c r="O1003" s="73"/>
      <c r="P1003" s="74" t="s">
        <v>6</v>
      </c>
      <c r="Q1003" s="83">
        <v>1743.2574443534697</v>
      </c>
      <c r="R1003" s="83">
        <v>1753.7453599543794</v>
      </c>
      <c r="S1003" s="83">
        <v>2890.667342560695</v>
      </c>
      <c r="T1003" s="83">
        <v>14714.706094654446</v>
      </c>
      <c r="U1003" s="83">
        <v>12749.998880759793</v>
      </c>
      <c r="V1003" s="83">
        <v>7658.340011911303</v>
      </c>
      <c r="W1003" s="83">
        <v>4100.1736472547809</v>
      </c>
      <c r="X1003" s="83">
        <v>2699.6869286389078</v>
      </c>
      <c r="Y1003" s="83">
        <v>1528.08179329</v>
      </c>
      <c r="Z1003" s="83">
        <v>2249.421668</v>
      </c>
      <c r="AA1003" s="83">
        <v>2379.9280000000003</v>
      </c>
      <c r="AB1003" s="83">
        <v>1603</v>
      </c>
      <c r="AC1003" s="73"/>
      <c r="AD1003" s="74" t="s">
        <v>6</v>
      </c>
      <c r="AE1003" s="83">
        <v>0</v>
      </c>
      <c r="AF1003" s="83">
        <v>0</v>
      </c>
      <c r="AG1003" s="83">
        <v>3</v>
      </c>
      <c r="AH1003" s="83">
        <v>81</v>
      </c>
      <c r="AI1003" s="83">
        <v>103</v>
      </c>
      <c r="AJ1003" s="83">
        <v>67</v>
      </c>
      <c r="AK1003" s="83">
        <v>39</v>
      </c>
      <c r="AL1003" s="83">
        <v>32</v>
      </c>
      <c r="AM1003" s="83">
        <v>21</v>
      </c>
      <c r="AN1003" s="83">
        <v>43</v>
      </c>
      <c r="AO1003" s="83">
        <v>39</v>
      </c>
      <c r="AP1003" s="83">
        <v>0</v>
      </c>
      <c r="AQ1003" s="73"/>
      <c r="AR1003" s="73"/>
      <c r="AS1003" s="73"/>
      <c r="AT1003" s="73"/>
      <c r="AU1003" s="73"/>
      <c r="AV1003" s="73"/>
      <c r="AW1003" s="73"/>
      <c r="AX1003" s="73"/>
      <c r="AY1003" s="73"/>
      <c r="AZ1003" s="73"/>
      <c r="BA1003" s="73"/>
      <c r="BB1003" s="73"/>
      <c r="BC1003" s="73"/>
    </row>
    <row r="1004" spans="1:55" x14ac:dyDescent="0.25">
      <c r="A1004" s="72"/>
      <c r="B1004" s="74" t="s">
        <v>7</v>
      </c>
      <c r="C1004" s="83">
        <v>38396.465366952129</v>
      </c>
      <c r="D1004" s="83">
        <v>35948.817888309059</v>
      </c>
      <c r="E1004" s="83">
        <v>35645.397134584447</v>
      </c>
      <c r="F1004" s="83">
        <v>40249.20435896585</v>
      </c>
      <c r="G1004" s="83">
        <v>34723.486419698194</v>
      </c>
      <c r="H1004" s="83">
        <v>32820.045196809988</v>
      </c>
      <c r="I1004" s="83">
        <v>33210.720512594082</v>
      </c>
      <c r="J1004" s="83">
        <v>31638.849678649742</v>
      </c>
      <c r="K1004" s="83">
        <v>39043.868953751997</v>
      </c>
      <c r="L1004" s="83">
        <v>34910.981482000003</v>
      </c>
      <c r="M1004" s="83">
        <v>35814.582000000002</v>
      </c>
      <c r="N1004" s="83">
        <v>0</v>
      </c>
      <c r="O1004" s="73"/>
      <c r="P1004" s="74" t="s">
        <v>7</v>
      </c>
      <c r="Q1004" s="83">
        <v>47260.297493736893</v>
      </c>
      <c r="R1004" s="83">
        <v>37122.136476422093</v>
      </c>
      <c r="S1004" s="83">
        <v>36523.79486979542</v>
      </c>
      <c r="T1004" s="83">
        <v>35628.457757939526</v>
      </c>
      <c r="U1004" s="83">
        <v>35815.199184174184</v>
      </c>
      <c r="V1004" s="83">
        <v>35338.134370176806</v>
      </c>
      <c r="W1004" s="83">
        <v>32281.721324530918</v>
      </c>
      <c r="X1004" s="83">
        <v>28997.51009842697</v>
      </c>
      <c r="Y1004" s="83">
        <v>32767.148865645995</v>
      </c>
      <c r="Z1004" s="83">
        <v>32882.007418000001</v>
      </c>
      <c r="AA1004" s="83">
        <v>30564.986000000001</v>
      </c>
      <c r="AB1004" s="83">
        <v>28332</v>
      </c>
      <c r="AC1004" s="73"/>
      <c r="AD1004" s="74" t="s">
        <v>7</v>
      </c>
      <c r="AE1004" s="83">
        <v>307</v>
      </c>
      <c r="AF1004" s="83">
        <v>302</v>
      </c>
      <c r="AG1004" s="83">
        <v>291</v>
      </c>
      <c r="AH1004" s="83">
        <v>317</v>
      </c>
      <c r="AI1004" s="83">
        <v>294</v>
      </c>
      <c r="AJ1004" s="83">
        <v>283</v>
      </c>
      <c r="AK1004" s="83">
        <v>246</v>
      </c>
      <c r="AL1004" s="83">
        <v>291</v>
      </c>
      <c r="AM1004" s="83">
        <v>334</v>
      </c>
      <c r="AN1004" s="83">
        <v>332</v>
      </c>
      <c r="AO1004" s="83">
        <v>335</v>
      </c>
      <c r="AP1004" s="83">
        <v>0</v>
      </c>
      <c r="AQ1004" s="73"/>
      <c r="AR1004" s="73"/>
      <c r="AS1004" s="73"/>
      <c r="AT1004" s="73"/>
      <c r="AU1004" s="73"/>
      <c r="AV1004" s="73"/>
      <c r="AW1004" s="73"/>
      <c r="AX1004" s="73"/>
      <c r="AY1004" s="73"/>
      <c r="AZ1004" s="73"/>
      <c r="BA1004" s="73"/>
      <c r="BB1004" s="73"/>
      <c r="BC1004" s="73"/>
    </row>
    <row r="1005" spans="1:55" x14ac:dyDescent="0.25">
      <c r="A1005" s="72"/>
      <c r="B1005" s="79" t="s">
        <v>8</v>
      </c>
      <c r="C1005" s="84">
        <v>17585.437973202879</v>
      </c>
      <c r="D1005" s="84">
        <v>20201.76428432178</v>
      </c>
      <c r="E1005" s="84">
        <v>23292.44974096286</v>
      </c>
      <c r="F1005" s="84">
        <v>29552.504864894734</v>
      </c>
      <c r="G1005" s="84">
        <v>35385.958645357772</v>
      </c>
      <c r="H1005" s="84">
        <v>39770.052712782053</v>
      </c>
      <c r="I1005" s="84">
        <v>48566.533984060567</v>
      </c>
      <c r="J1005" s="84">
        <v>48796.336306171579</v>
      </c>
      <c r="K1005" s="84">
        <v>51554.280111957996</v>
      </c>
      <c r="L1005" s="84">
        <v>55325.927799999998</v>
      </c>
      <c r="M1005" s="84">
        <v>52960.692000000003</v>
      </c>
      <c r="N1005" s="83">
        <v>0</v>
      </c>
      <c r="O1005" s="73"/>
      <c r="P1005" s="79" t="s">
        <v>8</v>
      </c>
      <c r="Q1005" s="84">
        <v>19433.816469477173</v>
      </c>
      <c r="R1005" s="84">
        <v>18820.797802604004</v>
      </c>
      <c r="S1005" s="84">
        <v>19990.15136882152</v>
      </c>
      <c r="T1005" s="84">
        <v>25026.883515357214</v>
      </c>
      <c r="U1005" s="84">
        <v>32489.704049268705</v>
      </c>
      <c r="V1005" s="84">
        <v>38866.075560449848</v>
      </c>
      <c r="W1005" s="84">
        <v>46656.568822583504</v>
      </c>
      <c r="X1005" s="84">
        <v>52866.063858197056</v>
      </c>
      <c r="Y1005" s="84">
        <v>57043.238178107989</v>
      </c>
      <c r="Z1005" s="84">
        <v>60134.039861999998</v>
      </c>
      <c r="AA1005" s="84">
        <v>58304.067999999999</v>
      </c>
      <c r="AB1005" s="84">
        <v>56851</v>
      </c>
      <c r="AC1005" s="73"/>
      <c r="AD1005" s="79" t="s">
        <v>8</v>
      </c>
      <c r="AE1005" s="84">
        <v>238</v>
      </c>
      <c r="AF1005" s="84">
        <v>280</v>
      </c>
      <c r="AG1005" s="84">
        <v>301</v>
      </c>
      <c r="AH1005" s="84">
        <v>333</v>
      </c>
      <c r="AI1005" s="84">
        <v>370</v>
      </c>
      <c r="AJ1005" s="84">
        <v>400</v>
      </c>
      <c r="AK1005" s="84">
        <v>452</v>
      </c>
      <c r="AL1005" s="84">
        <v>449</v>
      </c>
      <c r="AM1005" s="84">
        <v>475</v>
      </c>
      <c r="AN1005" s="84">
        <v>493</v>
      </c>
      <c r="AO1005" s="84">
        <v>483</v>
      </c>
      <c r="AP1005" s="84">
        <v>0</v>
      </c>
      <c r="AQ1005" s="73"/>
      <c r="AR1005" s="73"/>
      <c r="AS1005" s="73"/>
      <c r="AT1005" s="73"/>
      <c r="AU1005" s="73"/>
      <c r="AV1005" s="73"/>
      <c r="AW1005" s="73"/>
      <c r="AX1005" s="73"/>
      <c r="AY1005" s="73"/>
      <c r="AZ1005" s="73"/>
      <c r="BA1005" s="73"/>
      <c r="BB1005" s="73"/>
      <c r="BC1005" s="73"/>
    </row>
    <row r="1006" spans="1:55" x14ac:dyDescent="0.25">
      <c r="A1006" s="72"/>
      <c r="B1006" s="79" t="s">
        <v>5</v>
      </c>
      <c r="C1006" s="84">
        <v>3187.4204671703396</v>
      </c>
      <c r="D1006" s="84">
        <v>1742.0208132129528</v>
      </c>
      <c r="E1006" s="84">
        <v>4002.6309990505706</v>
      </c>
      <c r="F1006" s="84">
        <v>4939.9113249490474</v>
      </c>
      <c r="G1006" s="84">
        <v>6417.4052016241094</v>
      </c>
      <c r="H1006" s="84">
        <v>5062.4581044423085</v>
      </c>
      <c r="I1006" s="84">
        <v>8494.082545479936</v>
      </c>
      <c r="J1006" s="84">
        <v>6732.3863557080003</v>
      </c>
      <c r="K1006" s="84">
        <v>5913.7317054399991</v>
      </c>
      <c r="L1006" s="84">
        <v>11765.053195999999</v>
      </c>
      <c r="M1006" s="82">
        <v>6298.8900000000021</v>
      </c>
      <c r="N1006" s="82">
        <v>0</v>
      </c>
      <c r="O1006" s="73"/>
      <c r="P1006" s="79" t="s">
        <v>5</v>
      </c>
      <c r="Q1006" s="84">
        <v>421.73564877754416</v>
      </c>
      <c r="R1006" s="84">
        <v>1258.228989777266</v>
      </c>
      <c r="S1006" s="84">
        <v>3717.0939217601522</v>
      </c>
      <c r="T1006" s="84">
        <v>4513.7982110243947</v>
      </c>
      <c r="U1006" s="84">
        <v>8696.3614871568079</v>
      </c>
      <c r="V1006" s="84">
        <v>7789.3899541133087</v>
      </c>
      <c r="W1006" s="84">
        <v>10148.90165302925</v>
      </c>
      <c r="X1006" s="84">
        <v>11948.863716989081</v>
      </c>
      <c r="Y1006" s="84">
        <v>9074.7095666499954</v>
      </c>
      <c r="Z1006" s="84">
        <v>16848.189695999998</v>
      </c>
      <c r="AA1006" s="84">
        <v>8176.5740000000023</v>
      </c>
      <c r="AB1006" s="84">
        <v>5973</v>
      </c>
      <c r="AC1006" s="73"/>
      <c r="AD1006" s="79" t="s">
        <v>5</v>
      </c>
      <c r="AE1006" s="84">
        <v>2276</v>
      </c>
      <c r="AF1006" s="84">
        <v>2198</v>
      </c>
      <c r="AG1006" s="84">
        <v>2212</v>
      </c>
      <c r="AH1006" s="84">
        <v>2289</v>
      </c>
      <c r="AI1006" s="84">
        <v>2273</v>
      </c>
      <c r="AJ1006" s="84">
        <v>2209</v>
      </c>
      <c r="AK1006" s="84">
        <v>2192</v>
      </c>
      <c r="AL1006" s="84">
        <v>2299</v>
      </c>
      <c r="AM1006" s="84">
        <v>2231</v>
      </c>
      <c r="AN1006" s="84">
        <v>2300</v>
      </c>
      <c r="AO1006" s="84">
        <v>2363</v>
      </c>
      <c r="AP1006" s="84">
        <v>0</v>
      </c>
      <c r="AQ1006" s="73"/>
      <c r="AR1006" s="73"/>
      <c r="AS1006" s="73"/>
      <c r="AT1006" s="73"/>
      <c r="AU1006" s="73"/>
      <c r="AV1006" s="73"/>
      <c r="AW1006" s="73"/>
      <c r="AX1006" s="73"/>
      <c r="AY1006" s="73"/>
      <c r="AZ1006" s="73"/>
      <c r="BA1006" s="73"/>
      <c r="BB1006" s="73"/>
      <c r="BC1006" s="73"/>
    </row>
    <row r="1007" spans="1:55" x14ac:dyDescent="0.25">
      <c r="A1007" s="72"/>
      <c r="B1007" s="74" t="s">
        <v>157</v>
      </c>
      <c r="C1007" s="83">
        <v>18536.34548870322</v>
      </c>
      <c r="D1007" s="83">
        <v>20106.980580138461</v>
      </c>
      <c r="E1007" s="83">
        <v>20378.291922734203</v>
      </c>
      <c r="F1007" s="83">
        <v>19733.238289919165</v>
      </c>
      <c r="G1007" s="83">
        <v>21848.390543267982</v>
      </c>
      <c r="H1007" s="83">
        <v>23036.649556024113</v>
      </c>
      <c r="I1007" s="83">
        <v>21813.472627531155</v>
      </c>
      <c r="J1007" s="83">
        <v>22573.691450688919</v>
      </c>
      <c r="K1007" s="83">
        <v>24183.411427525996</v>
      </c>
      <c r="L1007" s="83">
        <v>21584.602779999997</v>
      </c>
      <c r="M1007" s="83">
        <v>16435.466</v>
      </c>
      <c r="N1007" s="83">
        <v>0</v>
      </c>
      <c r="O1007" s="73"/>
      <c r="P1007" s="74" t="s">
        <v>157</v>
      </c>
      <c r="Q1007" s="83">
        <v>13799.640946795198</v>
      </c>
      <c r="R1007" s="83">
        <v>18692.629994277991</v>
      </c>
      <c r="S1007" s="83">
        <v>18755.8668416254</v>
      </c>
      <c r="T1007" s="83">
        <v>18327.6651732832</v>
      </c>
      <c r="U1007" s="83">
        <v>18788.108106810665</v>
      </c>
      <c r="V1007" s="83">
        <v>20857.52274425342</v>
      </c>
      <c r="W1007" s="83">
        <v>21812.329243915075</v>
      </c>
      <c r="X1007" s="83">
        <v>22523.198553021113</v>
      </c>
      <c r="Y1007" s="83">
        <v>21237.578656345995</v>
      </c>
      <c r="Z1007" s="83">
        <v>20670.708343999999</v>
      </c>
      <c r="AA1007" s="83">
        <v>18221.454000000002</v>
      </c>
      <c r="AB1007" s="83">
        <v>14618</v>
      </c>
      <c r="AC1007" s="73"/>
      <c r="AD1007" s="74" t="s">
        <v>117</v>
      </c>
      <c r="AE1007" s="83">
        <v>12797.468999999999</v>
      </c>
      <c r="AF1007" s="83">
        <v>12538.867</v>
      </c>
      <c r="AG1007" s="83">
        <v>12311.572</v>
      </c>
      <c r="AH1007" s="83">
        <v>12137.405000000001</v>
      </c>
      <c r="AI1007" s="83">
        <v>12052.853999999999</v>
      </c>
      <c r="AJ1007" s="83">
        <v>11918.736000000001</v>
      </c>
      <c r="AK1007" s="83">
        <v>11758.823999999999</v>
      </c>
      <c r="AL1007" s="83">
        <v>11557.091999999999</v>
      </c>
      <c r="AM1007" s="83">
        <v>11411.274000000001</v>
      </c>
      <c r="AN1007" s="83">
        <v>11250.84</v>
      </c>
      <c r="AO1007" s="83">
        <v>11157.696000000002</v>
      </c>
      <c r="AP1007" s="83">
        <v>0</v>
      </c>
      <c r="AQ1007" s="73"/>
      <c r="AR1007" s="73"/>
      <c r="AS1007" s="73"/>
      <c r="AT1007" s="73"/>
      <c r="AU1007" s="73"/>
      <c r="AV1007" s="73"/>
      <c r="AW1007" s="73"/>
      <c r="AX1007" s="73"/>
      <c r="AY1007" s="73"/>
      <c r="AZ1007" s="73"/>
      <c r="BA1007" s="73"/>
      <c r="BB1007" s="73"/>
      <c r="BC1007" s="73"/>
    </row>
    <row r="1008" spans="1:55" x14ac:dyDescent="0.25">
      <c r="A1008" s="72"/>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c r="AB1008" s="73"/>
      <c r="AC1008" s="73"/>
      <c r="AD1008" s="73"/>
      <c r="AE1008" s="73"/>
      <c r="AF1008" s="73"/>
      <c r="AG1008" s="73"/>
      <c r="AH1008" s="73"/>
      <c r="AI1008" s="73"/>
      <c r="AJ1008" s="73"/>
      <c r="AK1008" s="73"/>
      <c r="AL1008" s="73"/>
      <c r="AM1008" s="73"/>
      <c r="AN1008" s="73"/>
      <c r="AO1008" s="73"/>
      <c r="AP1008" s="73"/>
      <c r="AQ1008" s="73"/>
      <c r="AR1008" s="73"/>
      <c r="AS1008" s="73"/>
      <c r="AT1008" s="73"/>
      <c r="AU1008" s="73"/>
      <c r="AV1008" s="73"/>
      <c r="AW1008" s="73"/>
      <c r="AX1008" s="73"/>
      <c r="AY1008" s="73"/>
      <c r="AZ1008" s="73"/>
      <c r="BA1008" s="73"/>
      <c r="BB1008" s="73"/>
      <c r="BC1008" s="73"/>
    </row>
    <row r="1009" spans="1:55" x14ac:dyDescent="0.25">
      <c r="A1009" s="72"/>
      <c r="B1009" s="75" t="s">
        <v>113</v>
      </c>
      <c r="C1009" s="75"/>
      <c r="D1009" s="75"/>
      <c r="E1009" s="75"/>
      <c r="F1009" s="75"/>
      <c r="G1009" s="75"/>
      <c r="H1009" s="75"/>
      <c r="I1009" s="75"/>
      <c r="J1009" s="75"/>
      <c r="K1009" s="75"/>
      <c r="L1009" s="75"/>
      <c r="M1009" s="75"/>
      <c r="N1009" s="75"/>
      <c r="O1009" s="73"/>
      <c r="P1009" s="75" t="s">
        <v>114</v>
      </c>
      <c r="Q1009" s="75"/>
      <c r="R1009" s="75"/>
      <c r="S1009" s="75"/>
      <c r="T1009" s="75"/>
      <c r="U1009" s="75"/>
      <c r="V1009" s="75"/>
      <c r="W1009" s="75"/>
      <c r="X1009" s="75"/>
      <c r="Y1009" s="75"/>
      <c r="Z1009" s="75"/>
      <c r="AA1009" s="75"/>
      <c r="AB1009" s="75"/>
      <c r="AC1009" s="73"/>
      <c r="AD1009" s="75" t="s">
        <v>145</v>
      </c>
      <c r="AE1009" s="75"/>
      <c r="AF1009" s="75"/>
      <c r="AG1009" s="75"/>
      <c r="AH1009" s="75"/>
      <c r="AI1009" s="75"/>
      <c r="AJ1009" s="75"/>
      <c r="AK1009" s="75"/>
      <c r="AL1009" s="75"/>
      <c r="AM1009" s="75"/>
      <c r="AN1009" s="75"/>
      <c r="AO1009" s="75"/>
      <c r="AP1009" s="75"/>
      <c r="AQ1009" s="73"/>
      <c r="AR1009" s="73"/>
      <c r="AS1009" s="73"/>
      <c r="AT1009" s="73"/>
      <c r="AU1009" s="73"/>
      <c r="AV1009" s="73"/>
      <c r="AW1009" s="73"/>
      <c r="AX1009" s="73"/>
      <c r="AY1009" s="73"/>
      <c r="AZ1009" s="73"/>
      <c r="BA1009" s="73"/>
      <c r="BB1009" s="73"/>
      <c r="BC1009" s="73"/>
    </row>
    <row r="1010" spans="1:55" x14ac:dyDescent="0.25">
      <c r="A1010" s="72"/>
      <c r="B1010" s="77" t="s">
        <v>65</v>
      </c>
      <c r="C1010" s="77">
        <v>2013</v>
      </c>
      <c r="D1010" s="77">
        <v>2014</v>
      </c>
      <c r="E1010" s="77">
        <v>2015</v>
      </c>
      <c r="F1010" s="77">
        <v>2016</v>
      </c>
      <c r="G1010" s="77">
        <v>2017</v>
      </c>
      <c r="H1010" s="77">
        <v>2018</v>
      </c>
      <c r="I1010" s="77">
        <v>2019</v>
      </c>
      <c r="J1010" s="77">
        <v>2020</v>
      </c>
      <c r="K1010" s="77">
        <v>2021</v>
      </c>
      <c r="L1010" s="77">
        <v>2022</v>
      </c>
      <c r="M1010" s="77">
        <v>2023</v>
      </c>
      <c r="N1010" s="77">
        <v>2024</v>
      </c>
      <c r="O1010" s="73"/>
      <c r="P1010" s="77" t="s">
        <v>65</v>
      </c>
      <c r="Q1010" s="77">
        <v>2013</v>
      </c>
      <c r="R1010" s="77">
        <v>2014</v>
      </c>
      <c r="S1010" s="77">
        <v>2015</v>
      </c>
      <c r="T1010" s="77">
        <v>2016</v>
      </c>
      <c r="U1010" s="77">
        <v>2017</v>
      </c>
      <c r="V1010" s="77">
        <v>2018</v>
      </c>
      <c r="W1010" s="77">
        <v>2019</v>
      </c>
      <c r="X1010" s="77">
        <v>2020</v>
      </c>
      <c r="Y1010" s="77">
        <v>2021</v>
      </c>
      <c r="Z1010" s="77">
        <v>2022</v>
      </c>
      <c r="AA1010" s="77">
        <v>2023</v>
      </c>
      <c r="AB1010" s="77">
        <v>2024</v>
      </c>
      <c r="AC1010" s="73"/>
      <c r="AD1010" s="77" t="s">
        <v>65</v>
      </c>
      <c r="AE1010" s="77">
        <v>2013</v>
      </c>
      <c r="AF1010" s="77">
        <v>2014</v>
      </c>
      <c r="AG1010" s="77">
        <v>2015</v>
      </c>
      <c r="AH1010" s="77">
        <v>2016</v>
      </c>
      <c r="AI1010" s="77">
        <v>2017</v>
      </c>
      <c r="AJ1010" s="77">
        <v>2018</v>
      </c>
      <c r="AK1010" s="77">
        <v>2019</v>
      </c>
      <c r="AL1010" s="77">
        <v>2020</v>
      </c>
      <c r="AM1010" s="77">
        <v>2021</v>
      </c>
      <c r="AN1010" s="77">
        <v>2022</v>
      </c>
      <c r="AO1010" s="77">
        <v>2023</v>
      </c>
      <c r="AP1010" s="77">
        <v>2024</v>
      </c>
      <c r="AQ1010" s="73"/>
      <c r="AR1010" s="73"/>
      <c r="AS1010" s="73"/>
      <c r="AT1010" s="73"/>
      <c r="AU1010" s="73"/>
      <c r="AV1010" s="73"/>
      <c r="AW1010" s="73"/>
      <c r="AX1010" s="73"/>
      <c r="AY1010" s="73"/>
      <c r="AZ1010" s="73"/>
      <c r="BA1010" s="73"/>
      <c r="BB1010" s="73"/>
      <c r="BC1010" s="73"/>
    </row>
    <row r="1011" spans="1:55" x14ac:dyDescent="0.25">
      <c r="A1011" s="72"/>
      <c r="B1011" s="79" t="s">
        <v>9</v>
      </c>
      <c r="C1011" s="80">
        <v>942286.33780174656</v>
      </c>
      <c r="D1011" s="80">
        <v>915977.74584829109</v>
      </c>
      <c r="E1011" s="80">
        <v>939710.31095054722</v>
      </c>
      <c r="F1011" s="80">
        <v>1010789.5192931399</v>
      </c>
      <c r="G1011" s="80">
        <v>982616.8760483854</v>
      </c>
      <c r="H1011" s="80">
        <v>960570.49427566933</v>
      </c>
      <c r="I1011" s="80">
        <v>984448.71990847145</v>
      </c>
      <c r="J1011" s="80">
        <v>1018466.4313763649</v>
      </c>
      <c r="K1011" s="80">
        <v>1122729.6874348619</v>
      </c>
      <c r="L1011" s="80">
        <v>1077867.8584179999</v>
      </c>
      <c r="M1011" s="80">
        <v>1110348.9479999999</v>
      </c>
      <c r="N1011" s="80">
        <v>0</v>
      </c>
      <c r="O1011" s="73"/>
      <c r="P1011" s="79" t="s">
        <v>9</v>
      </c>
      <c r="Q1011" s="80">
        <v>953923.48853759945</v>
      </c>
      <c r="R1011" s="80">
        <v>933750.3074640705</v>
      </c>
      <c r="S1011" s="80">
        <v>898267.26968141377</v>
      </c>
      <c r="T1011" s="80">
        <v>927261.14625554625</v>
      </c>
      <c r="U1011" s="80">
        <v>795164.91772531415</v>
      </c>
      <c r="V1011" s="80">
        <v>1014440.5091149975</v>
      </c>
      <c r="W1011" s="80">
        <v>996319.32861059019</v>
      </c>
      <c r="X1011" s="80">
        <v>976184.80093373358</v>
      </c>
      <c r="Y1011" s="80">
        <v>1082422.5306447798</v>
      </c>
      <c r="Z1011" s="80">
        <v>1049628.0922920001</v>
      </c>
      <c r="AA1011" s="80">
        <v>1063004.6359999999</v>
      </c>
      <c r="AB1011" s="80">
        <v>1096319</v>
      </c>
      <c r="AC1011" s="73"/>
      <c r="AD1011" s="79" t="s">
        <v>9</v>
      </c>
      <c r="AE1011" s="80">
        <v>7965</v>
      </c>
      <c r="AF1011" s="80">
        <v>7601</v>
      </c>
      <c r="AG1011" s="80">
        <v>7452</v>
      </c>
      <c r="AH1011" s="80">
        <v>7428</v>
      </c>
      <c r="AI1011" s="80">
        <v>7297</v>
      </c>
      <c r="AJ1011" s="80">
        <v>7174</v>
      </c>
      <c r="AK1011" s="80">
        <v>7130</v>
      </c>
      <c r="AL1011" s="80">
        <v>7415</v>
      </c>
      <c r="AM1011" s="80">
        <v>7112</v>
      </c>
      <c r="AN1011" s="80">
        <v>7299</v>
      </c>
      <c r="AO1011" s="80">
        <v>7357</v>
      </c>
      <c r="AP1011" s="80">
        <v>0</v>
      </c>
      <c r="AQ1011" s="73"/>
      <c r="AR1011" s="73"/>
      <c r="AS1011" s="73"/>
      <c r="AT1011" s="73"/>
      <c r="AU1011" s="73"/>
      <c r="AV1011" s="73"/>
      <c r="AW1011" s="73"/>
      <c r="AX1011" s="73"/>
      <c r="AY1011" s="73"/>
      <c r="AZ1011" s="73"/>
      <c r="BA1011" s="73"/>
      <c r="BB1011" s="73"/>
      <c r="BC1011" s="73"/>
    </row>
    <row r="1012" spans="1:55" x14ac:dyDescent="0.25">
      <c r="A1012" s="72"/>
      <c r="B1012" s="74" t="s">
        <v>10</v>
      </c>
      <c r="C1012" s="83">
        <v>729515.75980115321</v>
      </c>
      <c r="D1012" s="83">
        <v>690388.58057098405</v>
      </c>
      <c r="E1012" s="83">
        <v>708346.34791281912</v>
      </c>
      <c r="F1012" s="83">
        <v>786259.47663483687</v>
      </c>
      <c r="G1012" s="83">
        <v>758057.69745167554</v>
      </c>
      <c r="H1012" s="83">
        <v>718550.43783911888</v>
      </c>
      <c r="I1012" s="83">
        <v>736320.92612375086</v>
      </c>
      <c r="J1012" s="83">
        <v>758214.2551203497</v>
      </c>
      <c r="K1012" s="83">
        <v>848571.40251778695</v>
      </c>
      <c r="L1012" s="83">
        <v>813287.92825800006</v>
      </c>
      <c r="M1012" s="83">
        <v>841544.20799999975</v>
      </c>
      <c r="N1012" s="83">
        <v>0</v>
      </c>
      <c r="O1012" s="73"/>
      <c r="P1012" s="74" t="s">
        <v>10</v>
      </c>
      <c r="Q1012" s="83">
        <v>744449.4566675988</v>
      </c>
      <c r="R1012" s="83">
        <v>720710.23310481571</v>
      </c>
      <c r="S1012" s="83">
        <v>674982.50886960188</v>
      </c>
      <c r="T1012" s="83">
        <v>671715.35030550382</v>
      </c>
      <c r="U1012" s="83">
        <v>517489.87281015067</v>
      </c>
      <c r="V1012" s="83">
        <v>755250.58460770932</v>
      </c>
      <c r="W1012" s="83">
        <v>748147.8004025548</v>
      </c>
      <c r="X1012" s="83">
        <v>739331.59448917792</v>
      </c>
      <c r="Y1012" s="83">
        <v>836885.71420469589</v>
      </c>
      <c r="Z1012" s="83">
        <v>805987.47411000007</v>
      </c>
      <c r="AA1012" s="83">
        <v>805707.74400000006</v>
      </c>
      <c r="AB1012" s="83">
        <v>836845</v>
      </c>
      <c r="AC1012" s="73"/>
      <c r="AD1012" s="74" t="s">
        <v>10</v>
      </c>
      <c r="AE1012" s="83">
        <v>7965</v>
      </c>
      <c r="AF1012" s="83">
        <v>7601</v>
      </c>
      <c r="AG1012" s="83">
        <v>7452</v>
      </c>
      <c r="AH1012" s="83">
        <v>7428</v>
      </c>
      <c r="AI1012" s="83">
        <v>7297</v>
      </c>
      <c r="AJ1012" s="83">
        <v>7174</v>
      </c>
      <c r="AK1012" s="83">
        <v>7130</v>
      </c>
      <c r="AL1012" s="83">
        <v>7415</v>
      </c>
      <c r="AM1012" s="83">
        <v>7112</v>
      </c>
      <c r="AN1012" s="83">
        <v>7299</v>
      </c>
      <c r="AO1012" s="83">
        <v>7357</v>
      </c>
      <c r="AP1012" s="83">
        <v>0</v>
      </c>
      <c r="AQ1012" s="73"/>
      <c r="AR1012" s="73"/>
      <c r="AS1012" s="73"/>
      <c r="AT1012" s="73"/>
      <c r="AU1012" s="73"/>
      <c r="AV1012" s="73"/>
      <c r="AW1012" s="73"/>
      <c r="AX1012" s="73"/>
      <c r="AY1012" s="73"/>
      <c r="AZ1012" s="73"/>
      <c r="BA1012" s="73"/>
      <c r="BB1012" s="73"/>
      <c r="BC1012" s="73"/>
    </row>
    <row r="1013" spans="1:55" x14ac:dyDescent="0.25">
      <c r="A1013" s="72"/>
      <c r="B1013" s="79" t="s">
        <v>11</v>
      </c>
      <c r="C1013" s="84">
        <v>212770.57800059341</v>
      </c>
      <c r="D1013" s="84">
        <v>225589.16527730704</v>
      </c>
      <c r="E1013" s="84">
        <v>231363.96303772807</v>
      </c>
      <c r="F1013" s="84">
        <v>224530.04265830299</v>
      </c>
      <c r="G1013" s="84">
        <v>224559.17859670988</v>
      </c>
      <c r="H1013" s="84">
        <v>242020.05643655045</v>
      </c>
      <c r="I1013" s="84">
        <v>248127.79378472053</v>
      </c>
      <c r="J1013" s="84">
        <v>260252.17625601517</v>
      </c>
      <c r="K1013" s="84">
        <v>274158.28491707501</v>
      </c>
      <c r="L1013" s="84">
        <v>264579.93015999999</v>
      </c>
      <c r="M1013" s="84">
        <v>268804.74000000005</v>
      </c>
      <c r="N1013" s="84">
        <v>0</v>
      </c>
      <c r="O1013" s="73"/>
      <c r="P1013" s="79" t="s">
        <v>11</v>
      </c>
      <c r="Q1013" s="84">
        <v>209474.03187000068</v>
      </c>
      <c r="R1013" s="84">
        <v>213040.07435925482</v>
      </c>
      <c r="S1013" s="84">
        <v>223284.76081181187</v>
      </c>
      <c r="T1013" s="84">
        <v>255545.79595004237</v>
      </c>
      <c r="U1013" s="84">
        <v>277675.04491516342</v>
      </c>
      <c r="V1013" s="84">
        <v>259189.92450728815</v>
      </c>
      <c r="W1013" s="84">
        <v>248171.52820803539</v>
      </c>
      <c r="X1013" s="84">
        <v>236853.20644455569</v>
      </c>
      <c r="Y1013" s="84">
        <v>245536.81644008396</v>
      </c>
      <c r="Z1013" s="84">
        <v>243640.61818199998</v>
      </c>
      <c r="AA1013" s="84">
        <v>257296.89199999999</v>
      </c>
      <c r="AB1013" s="84">
        <v>259474</v>
      </c>
      <c r="AC1013" s="73"/>
      <c r="AD1013" s="79" t="s">
        <v>11</v>
      </c>
      <c r="AE1013" s="84">
        <v>7965</v>
      </c>
      <c r="AF1013" s="84">
        <v>7601</v>
      </c>
      <c r="AG1013" s="84">
        <v>7452</v>
      </c>
      <c r="AH1013" s="84">
        <v>7428</v>
      </c>
      <c r="AI1013" s="84">
        <v>7297</v>
      </c>
      <c r="AJ1013" s="84">
        <v>7174</v>
      </c>
      <c r="AK1013" s="84">
        <v>7130</v>
      </c>
      <c r="AL1013" s="84">
        <v>7415</v>
      </c>
      <c r="AM1013" s="84">
        <v>7112</v>
      </c>
      <c r="AN1013" s="84">
        <v>7299</v>
      </c>
      <c r="AO1013" s="84">
        <v>7357</v>
      </c>
      <c r="AP1013" s="84">
        <v>0</v>
      </c>
      <c r="AQ1013" s="73"/>
      <c r="AR1013" s="73"/>
      <c r="AS1013" s="73"/>
      <c r="AT1013" s="73"/>
      <c r="AU1013" s="73"/>
      <c r="AV1013" s="73"/>
      <c r="AW1013" s="73"/>
      <c r="AX1013" s="73"/>
      <c r="AY1013" s="73"/>
      <c r="AZ1013" s="73"/>
      <c r="BA1013" s="73"/>
      <c r="BB1013" s="73"/>
      <c r="BC1013" s="73"/>
    </row>
    <row r="1014" spans="1:55" x14ac:dyDescent="0.25">
      <c r="A1014" s="72"/>
      <c r="B1014" s="74" t="s">
        <v>0</v>
      </c>
      <c r="C1014" s="83">
        <v>196055.45473641853</v>
      </c>
      <c r="D1014" s="83">
        <v>169766.99382971754</v>
      </c>
      <c r="E1014" s="83">
        <v>172224.49972205627</v>
      </c>
      <c r="F1014" s="83">
        <v>192810.36250554645</v>
      </c>
      <c r="G1014" s="83">
        <v>180377.20492527148</v>
      </c>
      <c r="H1014" s="83">
        <v>174867.48458931778</v>
      </c>
      <c r="I1014" s="83">
        <v>174774.70392542254</v>
      </c>
      <c r="J1014" s="83">
        <v>169764.97640992553</v>
      </c>
      <c r="K1014" s="83">
        <v>145040.88992483995</v>
      </c>
      <c r="L1014" s="83">
        <v>120108.629758</v>
      </c>
      <c r="M1014" s="83">
        <v>108115.83600000001</v>
      </c>
      <c r="N1014" s="83">
        <v>0</v>
      </c>
      <c r="O1014" s="73"/>
      <c r="P1014" s="74" t="s">
        <v>0</v>
      </c>
      <c r="Q1014" s="83">
        <v>207606.56889703841</v>
      </c>
      <c r="R1014" s="83">
        <v>186615.53774599134</v>
      </c>
      <c r="S1014" s="83">
        <v>176823.76446061142</v>
      </c>
      <c r="T1014" s="83">
        <v>170238.4306697791</v>
      </c>
      <c r="U1014" s="83">
        <v>32293.165125279906</v>
      </c>
      <c r="V1014" s="83">
        <v>184579.25044803042</v>
      </c>
      <c r="W1014" s="83">
        <v>174424.31401627557</v>
      </c>
      <c r="X1014" s="83">
        <v>175252.99335422015</v>
      </c>
      <c r="Y1014" s="83">
        <v>159595.73109240798</v>
      </c>
      <c r="Z1014" s="83">
        <v>138233.48931599999</v>
      </c>
      <c r="AA1014" s="83">
        <v>104901.266</v>
      </c>
      <c r="AB1014" s="83">
        <v>102231</v>
      </c>
      <c r="AC1014" s="73"/>
      <c r="AD1014" s="74" t="s">
        <v>0</v>
      </c>
      <c r="AE1014" s="83">
        <v>1678</v>
      </c>
      <c r="AF1014" s="83">
        <v>1622</v>
      </c>
      <c r="AG1014" s="83">
        <v>1651</v>
      </c>
      <c r="AH1014" s="83">
        <v>1642</v>
      </c>
      <c r="AI1014" s="83">
        <v>1507</v>
      </c>
      <c r="AJ1014" s="83">
        <v>1493</v>
      </c>
      <c r="AK1014" s="83">
        <v>1473</v>
      </c>
      <c r="AL1014" s="83">
        <v>1453</v>
      </c>
      <c r="AM1014" s="83">
        <v>1225</v>
      </c>
      <c r="AN1014" s="83">
        <v>1070</v>
      </c>
      <c r="AO1014" s="83">
        <v>990</v>
      </c>
      <c r="AP1014" s="83">
        <v>0</v>
      </c>
      <c r="AQ1014" s="73"/>
      <c r="AR1014" s="73"/>
      <c r="AS1014" s="73"/>
      <c r="AT1014" s="73"/>
      <c r="AU1014" s="73"/>
      <c r="AV1014" s="73"/>
      <c r="AW1014" s="73"/>
      <c r="AX1014" s="73"/>
      <c r="AY1014" s="73"/>
      <c r="AZ1014" s="73"/>
      <c r="BA1014" s="73"/>
      <c r="BB1014" s="73"/>
      <c r="BC1014" s="73"/>
    </row>
    <row r="1015" spans="1:55" x14ac:dyDescent="0.25">
      <c r="A1015" s="72"/>
      <c r="B1015" s="74" t="s">
        <v>158</v>
      </c>
      <c r="C1015" s="83">
        <v>153802.11048890269</v>
      </c>
      <c r="D1015" s="83">
        <v>126869.46904475038</v>
      </c>
      <c r="E1015" s="83">
        <v>102792.13070145833</v>
      </c>
      <c r="F1015" s="83">
        <v>83459.354716324189</v>
      </c>
      <c r="G1015" s="83">
        <v>82818.451709946356</v>
      </c>
      <c r="H1015" s="83">
        <v>75834.543306530119</v>
      </c>
      <c r="I1015" s="83">
        <v>76310.565920644556</v>
      </c>
      <c r="J1015" s="83">
        <v>96730.927158812527</v>
      </c>
      <c r="K1015" s="83">
        <v>81797.059921251988</v>
      </c>
      <c r="L1015" s="83">
        <v>58247.393619999995</v>
      </c>
      <c r="M1015" s="83">
        <v>61638.468000000001</v>
      </c>
      <c r="N1015" s="83">
        <v>0</v>
      </c>
      <c r="O1015" s="73"/>
      <c r="P1015" s="74" t="s">
        <v>158</v>
      </c>
      <c r="Q1015" s="83">
        <v>242548.05569085985</v>
      </c>
      <c r="R1015" s="83">
        <v>161614.85477226315</v>
      </c>
      <c r="S1015" s="83">
        <v>118657.33020052304</v>
      </c>
      <c r="T1015" s="83">
        <v>126262.71708971333</v>
      </c>
      <c r="U1015" s="83">
        <v>7244.3175458862461</v>
      </c>
      <c r="V1015" s="83">
        <v>94785.039385199809</v>
      </c>
      <c r="W1015" s="83">
        <v>84394.288086314191</v>
      </c>
      <c r="X1015" s="83">
        <v>70926.812321776393</v>
      </c>
      <c r="Y1015" s="83">
        <v>70825.763637875993</v>
      </c>
      <c r="Z1015" s="83">
        <v>53852.353281999996</v>
      </c>
      <c r="AA1015" s="83">
        <v>45509.35</v>
      </c>
      <c r="AB1015" s="83">
        <v>58953</v>
      </c>
      <c r="AC1015" s="73"/>
      <c r="AD1015" s="74" t="s">
        <v>158</v>
      </c>
      <c r="AE1015" s="83">
        <v>974</v>
      </c>
      <c r="AF1015" s="83">
        <v>742</v>
      </c>
      <c r="AG1015" s="83">
        <v>601</v>
      </c>
      <c r="AH1015" s="83">
        <v>524</v>
      </c>
      <c r="AI1015" s="83">
        <v>509</v>
      </c>
      <c r="AJ1015" s="83">
        <v>495</v>
      </c>
      <c r="AK1015" s="83">
        <v>483</v>
      </c>
      <c r="AL1015" s="83">
        <v>646</v>
      </c>
      <c r="AM1015" s="83">
        <v>504</v>
      </c>
      <c r="AN1015" s="83">
        <v>342</v>
      </c>
      <c r="AO1015" s="83">
        <v>378</v>
      </c>
      <c r="AP1015" s="83">
        <v>0</v>
      </c>
      <c r="AQ1015" s="73"/>
      <c r="AR1015" s="73"/>
      <c r="AS1015" s="73"/>
      <c r="AT1015" s="73"/>
      <c r="AU1015" s="73"/>
      <c r="AV1015" s="73"/>
      <c r="AW1015" s="73"/>
      <c r="AX1015" s="73"/>
      <c r="AY1015" s="73"/>
      <c r="AZ1015" s="73"/>
      <c r="BA1015" s="73"/>
      <c r="BB1015" s="73"/>
      <c r="BC1015" s="73"/>
    </row>
    <row r="1016" spans="1:55" x14ac:dyDescent="0.25">
      <c r="A1016" s="72"/>
      <c r="B1016" s="74" t="s">
        <v>159</v>
      </c>
      <c r="C1016" s="83">
        <v>11700.285939059975</v>
      </c>
      <c r="D1016" s="83">
        <v>18073.759050752924</v>
      </c>
      <c r="E1016" s="83">
        <v>18649.064290337108</v>
      </c>
      <c r="F1016" s="83">
        <v>40615.781668804128</v>
      </c>
      <c r="G1016" s="83">
        <v>40442.138911042675</v>
      </c>
      <c r="H1016" s="83">
        <v>29740.313414005988</v>
      </c>
      <c r="I1016" s="83">
        <v>22166.778164899177</v>
      </c>
      <c r="J1016" s="83">
        <v>17573.772517183108</v>
      </c>
      <c r="K1016" s="83">
        <v>10119.542388487997</v>
      </c>
      <c r="L1016" s="83">
        <v>6571.6928939999998</v>
      </c>
      <c r="M1016" s="83">
        <v>5208.9580000000005</v>
      </c>
      <c r="N1016" s="83">
        <v>0</v>
      </c>
      <c r="O1016" s="73"/>
      <c r="P1016" s="74" t="s">
        <v>159</v>
      </c>
      <c r="Q1016" s="83">
        <v>7260.798657047103</v>
      </c>
      <c r="R1016" s="83">
        <v>7239.6607802676899</v>
      </c>
      <c r="S1016" s="83">
        <v>16003.951531507617</v>
      </c>
      <c r="T1016" s="83">
        <v>15956.435718189809</v>
      </c>
      <c r="U1016" s="83">
        <v>0</v>
      </c>
      <c r="V1016" s="83">
        <v>40726.647521588435</v>
      </c>
      <c r="W1016" s="83">
        <v>33823.57413081175</v>
      </c>
      <c r="X1016" s="83">
        <v>23558.863987407523</v>
      </c>
      <c r="Y1016" s="83">
        <v>23544.596006359996</v>
      </c>
      <c r="Z1016" s="83">
        <v>20927.540504000001</v>
      </c>
      <c r="AA1016" s="83">
        <v>5227.7139999999999</v>
      </c>
      <c r="AB1016" s="83">
        <v>5181</v>
      </c>
      <c r="AC1016" s="73"/>
      <c r="AD1016" s="74" t="s">
        <v>159</v>
      </c>
      <c r="AE1016" s="83">
        <v>0</v>
      </c>
      <c r="AF1016" s="83">
        <v>0</v>
      </c>
      <c r="AG1016" s="83">
        <v>0</v>
      </c>
      <c r="AH1016" s="83">
        <v>0</v>
      </c>
      <c r="AI1016" s="83">
        <v>0</v>
      </c>
      <c r="AJ1016" s="83">
        <v>0</v>
      </c>
      <c r="AK1016" s="83">
        <v>0</v>
      </c>
      <c r="AL1016" s="83">
        <v>0</v>
      </c>
      <c r="AM1016" s="83">
        <v>0</v>
      </c>
      <c r="AN1016" s="83">
        <v>0</v>
      </c>
      <c r="AO1016" s="83">
        <v>0</v>
      </c>
      <c r="AP1016" s="83">
        <v>0</v>
      </c>
      <c r="AQ1016" s="73"/>
      <c r="AR1016" s="73"/>
      <c r="AS1016" s="73"/>
      <c r="AT1016" s="73"/>
      <c r="AU1016" s="73"/>
      <c r="AV1016" s="73"/>
      <c r="AW1016" s="73"/>
      <c r="AX1016" s="73"/>
      <c r="AY1016" s="73"/>
      <c r="AZ1016" s="73"/>
      <c r="BA1016" s="73"/>
      <c r="BB1016" s="73"/>
      <c r="BC1016" s="73"/>
    </row>
    <row r="1017" spans="1:55" x14ac:dyDescent="0.25">
      <c r="A1017" s="72"/>
      <c r="B1017" s="74" t="s">
        <v>1</v>
      </c>
      <c r="C1017" s="83">
        <v>40519.785471643096</v>
      </c>
      <c r="D1017" s="83">
        <v>30187.499035853711</v>
      </c>
      <c r="E1017" s="83">
        <v>22578.48533542766</v>
      </c>
      <c r="F1017" s="83">
        <v>24832.25184937727</v>
      </c>
      <c r="G1017" s="83">
        <v>27600.496468482892</v>
      </c>
      <c r="H1017" s="83">
        <v>30498.240231461776</v>
      </c>
      <c r="I1017" s="83">
        <v>31454.140263213852</v>
      </c>
      <c r="J1017" s="83">
        <v>35083.587363987004</v>
      </c>
      <c r="K1017" s="83">
        <v>33031.94282260599</v>
      </c>
      <c r="L1017" s="83">
        <v>27515.285408</v>
      </c>
      <c r="M1017" s="83">
        <v>29856.425999999999</v>
      </c>
      <c r="N1017" s="83">
        <v>0</v>
      </c>
      <c r="O1017" s="73"/>
      <c r="P1017" s="74" t="s">
        <v>1</v>
      </c>
      <c r="Q1017" s="83">
        <v>36494.274903623133</v>
      </c>
      <c r="R1017" s="83">
        <v>36387.069103875408</v>
      </c>
      <c r="S1017" s="83">
        <v>34871.793697560628</v>
      </c>
      <c r="T1017" s="83">
        <v>25562.105592819193</v>
      </c>
      <c r="U1017" s="83">
        <v>15246.049105106611</v>
      </c>
      <c r="V1017" s="83">
        <v>17638.833835512076</v>
      </c>
      <c r="W1017" s="83">
        <v>20771.164123114682</v>
      </c>
      <c r="X1017" s="83">
        <v>31210.221080669664</v>
      </c>
      <c r="Y1017" s="83">
        <v>27878.390435271995</v>
      </c>
      <c r="Z1017" s="83">
        <v>25677.865330000001</v>
      </c>
      <c r="AA1017" s="83">
        <v>26616.848000000002</v>
      </c>
      <c r="AB1017" s="83">
        <v>24282</v>
      </c>
      <c r="AC1017" s="73"/>
      <c r="AD1017" s="74" t="s">
        <v>1</v>
      </c>
      <c r="AE1017" s="83">
        <v>215</v>
      </c>
      <c r="AF1017" s="83">
        <v>169</v>
      </c>
      <c r="AG1017" s="83">
        <v>131</v>
      </c>
      <c r="AH1017" s="83">
        <v>141</v>
      </c>
      <c r="AI1017" s="83">
        <v>157</v>
      </c>
      <c r="AJ1017" s="83">
        <v>172</v>
      </c>
      <c r="AK1017" s="83">
        <v>172</v>
      </c>
      <c r="AL1017" s="83">
        <v>199</v>
      </c>
      <c r="AM1017" s="83">
        <v>190</v>
      </c>
      <c r="AN1017" s="83">
        <v>160</v>
      </c>
      <c r="AO1017" s="83">
        <v>174</v>
      </c>
      <c r="AP1017" s="83">
        <v>0</v>
      </c>
      <c r="AQ1017" s="73"/>
      <c r="AR1017" s="73"/>
      <c r="AS1017" s="73"/>
      <c r="AT1017" s="73"/>
      <c r="AU1017" s="73"/>
      <c r="AV1017" s="73"/>
      <c r="AW1017" s="73"/>
      <c r="AX1017" s="73"/>
      <c r="AY1017" s="73"/>
      <c r="AZ1017" s="73"/>
      <c r="BA1017" s="73"/>
      <c r="BB1017" s="73"/>
      <c r="BC1017" s="73"/>
    </row>
    <row r="1018" spans="1:55" x14ac:dyDescent="0.25">
      <c r="A1018" s="72"/>
      <c r="B1018" s="74" t="s">
        <v>2</v>
      </c>
      <c r="C1018" s="83">
        <v>419312.85881898861</v>
      </c>
      <c r="D1018" s="83">
        <v>410382.58504339925</v>
      </c>
      <c r="E1018" s="83">
        <v>408086.7671378908</v>
      </c>
      <c r="F1018" s="83">
        <v>398623.41664267494</v>
      </c>
      <c r="G1018" s="83">
        <v>399582.42057733715</v>
      </c>
      <c r="H1018" s="83">
        <v>400308.15352877881</v>
      </c>
      <c r="I1018" s="83">
        <v>401054.38055904472</v>
      </c>
      <c r="J1018" s="83">
        <v>418625.39391988644</v>
      </c>
      <c r="K1018" s="83">
        <v>440242.01960907999</v>
      </c>
      <c r="L1018" s="83">
        <v>445570.62344599998</v>
      </c>
      <c r="M1018" s="83">
        <v>466742.01800000004</v>
      </c>
      <c r="N1018" s="83">
        <v>0</v>
      </c>
      <c r="O1018" s="73"/>
      <c r="P1018" s="74" t="s">
        <v>2</v>
      </c>
      <c r="Q1018" s="83">
        <v>439865.27591060172</v>
      </c>
      <c r="R1018" s="83">
        <v>432403.75214942748</v>
      </c>
      <c r="S1018" s="83">
        <v>407216.5241273935</v>
      </c>
      <c r="T1018" s="83">
        <v>386818.28290901583</v>
      </c>
      <c r="U1018" s="83">
        <v>402954.85653406446</v>
      </c>
      <c r="V1018" s="83">
        <v>405238.51515199535</v>
      </c>
      <c r="W1018" s="83">
        <v>400481.54536738974</v>
      </c>
      <c r="X1018" s="83">
        <v>396971.79527114431</v>
      </c>
      <c r="Y1018" s="83">
        <v>402217.607389624</v>
      </c>
      <c r="Z1018" s="83">
        <v>412016.57187599997</v>
      </c>
      <c r="AA1018" s="83">
        <v>467558.946</v>
      </c>
      <c r="AB1018" s="83">
        <v>480715</v>
      </c>
      <c r="AC1018" s="73"/>
      <c r="AD1018" s="74" t="s">
        <v>2</v>
      </c>
      <c r="AE1018" s="83">
        <v>3803</v>
      </c>
      <c r="AF1018" s="83">
        <v>3637</v>
      </c>
      <c r="AG1018" s="83">
        <v>3502</v>
      </c>
      <c r="AH1018" s="83">
        <v>3346</v>
      </c>
      <c r="AI1018" s="83">
        <v>3262</v>
      </c>
      <c r="AJ1018" s="83">
        <v>3175</v>
      </c>
      <c r="AK1018" s="83">
        <v>3159</v>
      </c>
      <c r="AL1018" s="83">
        <v>3223</v>
      </c>
      <c r="AM1018" s="83">
        <v>3300</v>
      </c>
      <c r="AN1018" s="83">
        <v>3377</v>
      </c>
      <c r="AO1018" s="83">
        <v>3418</v>
      </c>
      <c r="AP1018" s="83">
        <v>0</v>
      </c>
      <c r="AQ1018" s="73"/>
      <c r="AR1018" s="73"/>
      <c r="AS1018" s="73"/>
      <c r="AT1018" s="73"/>
      <c r="AU1018" s="73"/>
      <c r="AV1018" s="73"/>
      <c r="AW1018" s="73"/>
      <c r="AX1018" s="73"/>
      <c r="AY1018" s="73"/>
      <c r="AZ1018" s="73"/>
      <c r="BA1018" s="73"/>
      <c r="BB1018" s="73"/>
      <c r="BC1018" s="73"/>
    </row>
    <row r="1019" spans="1:55" x14ac:dyDescent="0.25">
      <c r="A1019" s="72"/>
      <c r="B1019" s="74" t="s">
        <v>156</v>
      </c>
      <c r="C1019" s="83">
        <v>0</v>
      </c>
      <c r="D1019" s="83">
        <v>0</v>
      </c>
      <c r="E1019" s="83">
        <v>0</v>
      </c>
      <c r="F1019" s="83">
        <v>0</v>
      </c>
      <c r="G1019" s="83">
        <v>0</v>
      </c>
      <c r="H1019" s="83">
        <v>0</v>
      </c>
      <c r="I1019" s="83">
        <v>0</v>
      </c>
      <c r="J1019" s="83">
        <v>14255.828108211686</v>
      </c>
      <c r="K1019" s="83">
        <v>39271.150433475996</v>
      </c>
      <c r="L1019" s="83">
        <v>53393.265796</v>
      </c>
      <c r="M1019" s="83">
        <v>64219.502</v>
      </c>
      <c r="N1019" s="83">
        <v>0</v>
      </c>
      <c r="O1019" s="73"/>
      <c r="P1019" s="74" t="s">
        <v>156</v>
      </c>
      <c r="Q1019" s="83">
        <v>0</v>
      </c>
      <c r="R1019" s="83">
        <v>0</v>
      </c>
      <c r="S1019" s="83">
        <v>0</v>
      </c>
      <c r="T1019" s="83">
        <v>0</v>
      </c>
      <c r="U1019" s="83">
        <v>0</v>
      </c>
      <c r="V1019" s="83">
        <v>0</v>
      </c>
      <c r="W1019" s="83">
        <v>0</v>
      </c>
      <c r="X1019" s="83">
        <v>0</v>
      </c>
      <c r="Y1019" s="83">
        <v>47442.250622</v>
      </c>
      <c r="Z1019" s="83">
        <v>55134.373813999999</v>
      </c>
      <c r="AA1019" s="83">
        <v>58912.596000000005</v>
      </c>
      <c r="AB1019" s="83">
        <v>74722</v>
      </c>
      <c r="AC1019" s="73"/>
      <c r="AD1019" s="74" t="s">
        <v>156</v>
      </c>
      <c r="AE1019" s="83">
        <v>0</v>
      </c>
      <c r="AF1019" s="83">
        <v>0</v>
      </c>
      <c r="AG1019" s="83">
        <v>0</v>
      </c>
      <c r="AH1019" s="83">
        <v>0</v>
      </c>
      <c r="AI1019" s="83">
        <v>0</v>
      </c>
      <c r="AJ1019" s="83">
        <v>0</v>
      </c>
      <c r="AK1019" s="83">
        <v>0</v>
      </c>
      <c r="AL1019" s="83">
        <v>82</v>
      </c>
      <c r="AM1019" s="83">
        <v>237</v>
      </c>
      <c r="AN1019" s="83">
        <v>325</v>
      </c>
      <c r="AO1019" s="83">
        <v>387</v>
      </c>
      <c r="AP1019" s="83">
        <v>0</v>
      </c>
      <c r="AQ1019" s="73"/>
      <c r="AR1019" s="73"/>
      <c r="AS1019" s="73"/>
      <c r="AT1019" s="73"/>
      <c r="AU1019" s="73"/>
      <c r="AV1019" s="73"/>
      <c r="AW1019" s="73"/>
      <c r="AX1019" s="73"/>
      <c r="AY1019" s="73"/>
      <c r="AZ1019" s="73"/>
      <c r="BA1019" s="73"/>
      <c r="BB1019" s="73"/>
      <c r="BC1019" s="73"/>
    </row>
    <row r="1020" spans="1:55" x14ac:dyDescent="0.25">
      <c r="A1020" s="72"/>
      <c r="B1020" s="74" t="s">
        <v>3</v>
      </c>
      <c r="C1020" s="83">
        <v>617.7113241442014</v>
      </c>
      <c r="D1020" s="83">
        <v>6867.9926485644792</v>
      </c>
      <c r="E1020" s="83">
        <v>18821.956625499519</v>
      </c>
      <c r="F1020" s="83">
        <v>25922.081150188224</v>
      </c>
      <c r="G1020" s="83">
        <v>25636.402960188461</v>
      </c>
      <c r="H1020" s="83">
        <v>25423.688787188934</v>
      </c>
      <c r="I1020" s="83">
        <v>25888.606173593835</v>
      </c>
      <c r="J1020" s="83">
        <v>23954.952718001681</v>
      </c>
      <c r="K1020" s="83">
        <v>23091.136355065988</v>
      </c>
      <c r="L1020" s="83">
        <v>21784.717837999993</v>
      </c>
      <c r="M1020" s="83">
        <v>20309.621999999999</v>
      </c>
      <c r="N1020" s="83">
        <v>0</v>
      </c>
      <c r="O1020" s="73"/>
      <c r="P1020" s="74" t="s">
        <v>3</v>
      </c>
      <c r="Q1020" s="83">
        <v>0</v>
      </c>
      <c r="R1020" s="83">
        <v>0</v>
      </c>
      <c r="S1020" s="83">
        <v>2555.9584923694579</v>
      </c>
      <c r="T1020" s="83">
        <v>20961.044217337556</v>
      </c>
      <c r="U1020" s="83">
        <v>0</v>
      </c>
      <c r="V1020" s="83">
        <v>47991.953989007474</v>
      </c>
      <c r="W1020" s="83">
        <v>50567.283804654195</v>
      </c>
      <c r="X1020" s="83">
        <v>50320.099751346817</v>
      </c>
      <c r="Y1020" s="83">
        <v>43664.523502703996</v>
      </c>
      <c r="Z1020" s="83">
        <v>40654.390659999997</v>
      </c>
      <c r="AA1020" s="83">
        <v>21875.748</v>
      </c>
      <c r="AB1020" s="83">
        <v>26906</v>
      </c>
      <c r="AC1020" s="73"/>
      <c r="AD1020" s="74" t="s">
        <v>3</v>
      </c>
      <c r="AE1020" s="83">
        <v>5</v>
      </c>
      <c r="AF1020" s="83">
        <v>52</v>
      </c>
      <c r="AG1020" s="83">
        <v>149</v>
      </c>
      <c r="AH1020" s="83">
        <v>178</v>
      </c>
      <c r="AI1020" s="83">
        <v>172</v>
      </c>
      <c r="AJ1020" s="83">
        <v>175</v>
      </c>
      <c r="AK1020" s="83">
        <v>178</v>
      </c>
      <c r="AL1020" s="83">
        <v>167</v>
      </c>
      <c r="AM1020" s="83">
        <v>160</v>
      </c>
      <c r="AN1020" s="83">
        <v>155</v>
      </c>
      <c r="AO1020" s="83">
        <v>146</v>
      </c>
      <c r="AP1020" s="83">
        <v>0</v>
      </c>
      <c r="AQ1020" s="73"/>
      <c r="AR1020" s="73"/>
      <c r="AS1020" s="73"/>
      <c r="AT1020" s="73"/>
      <c r="AU1020" s="73"/>
      <c r="AV1020" s="73"/>
      <c r="AW1020" s="73"/>
      <c r="AX1020" s="73"/>
      <c r="AY1020" s="73"/>
      <c r="AZ1020" s="73"/>
      <c r="BA1020" s="73"/>
      <c r="BB1020" s="73"/>
      <c r="BC1020" s="73"/>
    </row>
    <row r="1021" spans="1:55" x14ac:dyDescent="0.25">
      <c r="A1021" s="72"/>
      <c r="B1021" s="74" t="s">
        <v>4</v>
      </c>
      <c r="C1021" s="83">
        <v>0</v>
      </c>
      <c r="D1021" s="83">
        <v>710.13728368596071</v>
      </c>
      <c r="E1021" s="83">
        <v>9580.5844155648483</v>
      </c>
      <c r="F1021" s="83">
        <v>15205.756446503956</v>
      </c>
      <c r="G1021" s="83">
        <v>19326.072305705991</v>
      </c>
      <c r="H1021" s="83">
        <v>21994.412970437093</v>
      </c>
      <c r="I1021" s="83">
        <v>23047.297887640645</v>
      </c>
      <c r="J1021" s="83">
        <v>21782.636053893228</v>
      </c>
      <c r="K1021" s="83">
        <v>15973.695453612003</v>
      </c>
      <c r="L1021" s="83">
        <v>24780.022903999998</v>
      </c>
      <c r="M1021" s="83">
        <v>26326.13</v>
      </c>
      <c r="N1021" s="83">
        <v>0</v>
      </c>
      <c r="O1021" s="73"/>
      <c r="P1021" s="74" t="s">
        <v>4</v>
      </c>
      <c r="Q1021" s="83">
        <v>0</v>
      </c>
      <c r="R1021" s="83">
        <v>0</v>
      </c>
      <c r="S1021" s="83">
        <v>0</v>
      </c>
      <c r="T1021" s="83">
        <v>0</v>
      </c>
      <c r="U1021" s="83">
        <v>0</v>
      </c>
      <c r="V1021" s="83">
        <v>0</v>
      </c>
      <c r="W1021" s="83">
        <v>0</v>
      </c>
      <c r="X1021" s="83">
        <v>0</v>
      </c>
      <c r="Y1021" s="83">
        <v>0</v>
      </c>
      <c r="Z1021" s="83">
        <v>0</v>
      </c>
      <c r="AA1021" s="83">
        <v>23699.248</v>
      </c>
      <c r="AB1021" s="83">
        <v>23490</v>
      </c>
      <c r="AC1021" s="73"/>
      <c r="AD1021" s="74" t="s">
        <v>4</v>
      </c>
      <c r="AE1021" s="83">
        <v>0</v>
      </c>
      <c r="AF1021" s="83">
        <v>6</v>
      </c>
      <c r="AG1021" s="83">
        <v>59</v>
      </c>
      <c r="AH1021" s="83">
        <v>101</v>
      </c>
      <c r="AI1021" s="83">
        <v>139</v>
      </c>
      <c r="AJ1021" s="83">
        <v>152</v>
      </c>
      <c r="AK1021" s="83">
        <v>166</v>
      </c>
      <c r="AL1021" s="83">
        <v>154</v>
      </c>
      <c r="AM1021" s="83">
        <v>116</v>
      </c>
      <c r="AN1021" s="83">
        <v>192</v>
      </c>
      <c r="AO1021" s="83">
        <v>207</v>
      </c>
      <c r="AP1021" s="83">
        <v>0</v>
      </c>
      <c r="AQ1021" s="73"/>
      <c r="AR1021" s="73"/>
      <c r="AS1021" s="73"/>
      <c r="AT1021" s="73"/>
      <c r="AU1021" s="73"/>
      <c r="AV1021" s="73"/>
      <c r="AW1021" s="73"/>
      <c r="AX1021" s="73"/>
      <c r="AY1021" s="73"/>
      <c r="AZ1021" s="73"/>
      <c r="BA1021" s="73"/>
      <c r="BB1021" s="73"/>
      <c r="BC1021" s="73"/>
    </row>
    <row r="1022" spans="1:55" x14ac:dyDescent="0.25">
      <c r="A1022" s="72"/>
      <c r="B1022" s="74" t="s">
        <v>6</v>
      </c>
      <c r="C1022" s="83">
        <v>4115.9897591375175</v>
      </c>
      <c r="D1022" s="83">
        <v>6860.7110879566462</v>
      </c>
      <c r="E1022" s="83">
        <v>12193.139131693917</v>
      </c>
      <c r="F1022" s="83">
        <v>19478.770740195152</v>
      </c>
      <c r="G1022" s="83">
        <v>15615.921578181133</v>
      </c>
      <c r="H1022" s="83">
        <v>11249.713095237761</v>
      </c>
      <c r="I1022" s="83">
        <v>7878.4848065836795</v>
      </c>
      <c r="J1022" s="83">
        <v>6991.0221982064468</v>
      </c>
      <c r="K1022" s="83">
        <v>7014.2815890549964</v>
      </c>
      <c r="L1022" s="83">
        <v>7072.515605999999</v>
      </c>
      <c r="M1022" s="83">
        <v>7729.5559999999978</v>
      </c>
      <c r="N1022" s="83">
        <v>0</v>
      </c>
      <c r="O1022" s="73"/>
      <c r="P1022" s="74" t="s">
        <v>6</v>
      </c>
      <c r="Q1022" s="83">
        <v>2202.5363259598762</v>
      </c>
      <c r="R1022" s="83">
        <v>2195.5756476839133</v>
      </c>
      <c r="S1022" s="83">
        <v>2694.7105248123712</v>
      </c>
      <c r="T1022" s="83">
        <v>25722.828257479789</v>
      </c>
      <c r="U1022" s="83">
        <v>28885.391034182518</v>
      </c>
      <c r="V1022" s="83">
        <v>16485.315267061422</v>
      </c>
      <c r="W1022" s="83">
        <v>3394.7059561348146</v>
      </c>
      <c r="X1022" s="83">
        <v>1135.5291653294157</v>
      </c>
      <c r="Y1022" s="83">
        <v>13.239697848000105</v>
      </c>
      <c r="Z1022" s="83">
        <v>1024.118238</v>
      </c>
      <c r="AA1022" s="83">
        <v>9508.25</v>
      </c>
      <c r="AB1022" s="83">
        <v>7533</v>
      </c>
      <c r="AC1022" s="73"/>
      <c r="AD1022" s="74" t="s">
        <v>6</v>
      </c>
      <c r="AE1022" s="83">
        <v>0</v>
      </c>
      <c r="AF1022" s="83">
        <v>0</v>
      </c>
      <c r="AG1022" s="83">
        <v>3</v>
      </c>
      <c r="AH1022" s="83">
        <v>142</v>
      </c>
      <c r="AI1022" s="83">
        <v>189</v>
      </c>
      <c r="AJ1022" s="83">
        <v>134</v>
      </c>
      <c r="AK1022" s="83">
        <v>96</v>
      </c>
      <c r="AL1022" s="83">
        <v>87</v>
      </c>
      <c r="AM1022" s="83">
        <v>86</v>
      </c>
      <c r="AN1022" s="83">
        <v>94</v>
      </c>
      <c r="AO1022" s="83">
        <v>106</v>
      </c>
      <c r="AP1022" s="83">
        <v>0</v>
      </c>
      <c r="AQ1022" s="73"/>
      <c r="AR1022" s="73"/>
      <c r="AS1022" s="73"/>
      <c r="AT1022" s="73"/>
      <c r="AU1022" s="73"/>
      <c r="AV1022" s="73"/>
      <c r="AW1022" s="73"/>
      <c r="AX1022" s="73"/>
      <c r="AY1022" s="73"/>
      <c r="AZ1022" s="73"/>
      <c r="BA1022" s="73"/>
      <c r="BB1022" s="73"/>
      <c r="BC1022" s="73"/>
    </row>
    <row r="1023" spans="1:55" x14ac:dyDescent="0.25">
      <c r="A1023" s="72"/>
      <c r="B1023" s="74" t="s">
        <v>7</v>
      </c>
      <c r="C1023" s="83">
        <v>79152.272628979321</v>
      </c>
      <c r="D1023" s="83">
        <v>73412.076966765904</v>
      </c>
      <c r="E1023" s="83">
        <v>66204.315157044519</v>
      </c>
      <c r="F1023" s="83">
        <v>72775.558647533879</v>
      </c>
      <c r="G1023" s="83">
        <v>74496.085478207271</v>
      </c>
      <c r="H1023" s="83">
        <v>75768.960194372252</v>
      </c>
      <c r="I1023" s="83">
        <v>78849.563578506801</v>
      </c>
      <c r="J1023" s="83">
        <v>85729.085789193035</v>
      </c>
      <c r="K1023" s="83">
        <v>97522.511040213998</v>
      </c>
      <c r="L1023" s="83">
        <v>91061.982595999987</v>
      </c>
      <c r="M1023" s="83">
        <v>83298.521999999997</v>
      </c>
      <c r="N1023" s="83">
        <v>0</v>
      </c>
      <c r="O1023" s="73"/>
      <c r="P1023" s="74" t="s">
        <v>7</v>
      </c>
      <c r="Q1023" s="83">
        <v>90268.323293167501</v>
      </c>
      <c r="R1023" s="83">
        <v>84345.895592694025</v>
      </c>
      <c r="S1023" s="83">
        <v>77886.019165646241</v>
      </c>
      <c r="T1023" s="83">
        <v>71751.806887347018</v>
      </c>
      <c r="U1023" s="83">
        <v>63440.550140497435</v>
      </c>
      <c r="V1023" s="83">
        <v>66621.395151599296</v>
      </c>
      <c r="W1023" s="83">
        <v>71361.658615175271</v>
      </c>
      <c r="X1023" s="83">
        <v>77144.171121272724</v>
      </c>
      <c r="Y1023" s="83">
        <v>73360.062467613985</v>
      </c>
      <c r="Z1023" s="83">
        <v>72928.561966000008</v>
      </c>
      <c r="AA1023" s="83">
        <v>71280.093999999997</v>
      </c>
      <c r="AB1023" s="83">
        <v>82632</v>
      </c>
      <c r="AC1023" s="73"/>
      <c r="AD1023" s="74" t="s">
        <v>7</v>
      </c>
      <c r="AE1023" s="83">
        <v>587</v>
      </c>
      <c r="AF1023" s="83">
        <v>548</v>
      </c>
      <c r="AG1023" s="83">
        <v>504</v>
      </c>
      <c r="AH1023" s="83">
        <v>529</v>
      </c>
      <c r="AI1023" s="83">
        <v>538</v>
      </c>
      <c r="AJ1023" s="83">
        <v>557</v>
      </c>
      <c r="AK1023" s="83">
        <v>556</v>
      </c>
      <c r="AL1023" s="83">
        <v>643</v>
      </c>
      <c r="AM1023" s="83">
        <v>710</v>
      </c>
      <c r="AN1023" s="83">
        <v>730</v>
      </c>
      <c r="AO1023" s="83">
        <v>672</v>
      </c>
      <c r="AP1023" s="83">
        <v>0</v>
      </c>
      <c r="AQ1023" s="73"/>
      <c r="AR1023" s="73"/>
      <c r="AS1023" s="73"/>
      <c r="AT1023" s="73"/>
      <c r="AU1023" s="73"/>
      <c r="AV1023" s="73"/>
      <c r="AW1023" s="73"/>
      <c r="AX1023" s="73"/>
      <c r="AY1023" s="73"/>
      <c r="AZ1023" s="73"/>
      <c r="BA1023" s="73"/>
      <c r="BB1023" s="73"/>
      <c r="BC1023" s="73"/>
    </row>
    <row r="1024" spans="1:55" x14ac:dyDescent="0.25">
      <c r="A1024" s="72"/>
      <c r="B1024" s="79" t="s">
        <v>8</v>
      </c>
      <c r="C1024" s="84">
        <v>40142.663697877171</v>
      </c>
      <c r="D1024" s="84">
        <v>45343.820608495342</v>
      </c>
      <c r="E1024" s="84">
        <v>45829.613747430558</v>
      </c>
      <c r="F1024" s="84">
        <v>52509.498917414276</v>
      </c>
      <c r="G1024" s="84">
        <v>56428.463034313863</v>
      </c>
      <c r="H1024" s="84">
        <v>58445.134605022758</v>
      </c>
      <c r="I1024" s="84">
        <v>70930.031300105911</v>
      </c>
      <c r="J1024" s="84">
        <v>77542.503980652109</v>
      </c>
      <c r="K1024" s="84">
        <v>81597.361145377989</v>
      </c>
      <c r="L1024" s="84">
        <v>87297.251183999993</v>
      </c>
      <c r="M1024" s="84">
        <v>91263.569999999992</v>
      </c>
      <c r="N1024" s="83">
        <v>0</v>
      </c>
      <c r="O1024" s="73"/>
      <c r="P1024" s="79" t="s">
        <v>8</v>
      </c>
      <c r="Q1024" s="84">
        <v>39841.754686753855</v>
      </c>
      <c r="R1024" s="84">
        <v>39724.924144877965</v>
      </c>
      <c r="S1024" s="84">
        <v>38412.222202574383</v>
      </c>
      <c r="T1024" s="84">
        <v>38298.626568027095</v>
      </c>
      <c r="U1024" s="84">
        <v>39944.813566673052</v>
      </c>
      <c r="V1024" s="84">
        <v>38711.42034915556</v>
      </c>
      <c r="W1024" s="84">
        <v>35037.333008459078</v>
      </c>
      <c r="X1024" s="84">
        <v>70364.658061074762</v>
      </c>
      <c r="Y1024" s="84">
        <v>72134.287108519988</v>
      </c>
      <c r="Z1024" s="84">
        <v>74452.432781999989</v>
      </c>
      <c r="AA1024" s="84">
        <v>88237.601999999999</v>
      </c>
      <c r="AB1024" s="84">
        <v>90088</v>
      </c>
      <c r="AC1024" s="73"/>
      <c r="AD1024" s="79" t="s">
        <v>8</v>
      </c>
      <c r="AE1024" s="84">
        <v>480</v>
      </c>
      <c r="AF1024" s="84">
        <v>555</v>
      </c>
      <c r="AG1024" s="84">
        <v>598</v>
      </c>
      <c r="AH1024" s="84">
        <v>589</v>
      </c>
      <c r="AI1024" s="84">
        <v>614</v>
      </c>
      <c r="AJ1024" s="84">
        <v>660</v>
      </c>
      <c r="AK1024" s="84">
        <v>726</v>
      </c>
      <c r="AL1024" s="84">
        <v>741</v>
      </c>
      <c r="AM1024" s="84">
        <v>759</v>
      </c>
      <c r="AN1024" s="84">
        <v>809</v>
      </c>
      <c r="AO1024" s="84">
        <v>844</v>
      </c>
      <c r="AP1024" s="84">
        <v>0</v>
      </c>
      <c r="AQ1024" s="73"/>
      <c r="AR1024" s="73"/>
      <c r="AS1024" s="73"/>
      <c r="AT1024" s="73"/>
      <c r="AU1024" s="73"/>
      <c r="AV1024" s="73"/>
      <c r="AW1024" s="73"/>
      <c r="AX1024" s="73"/>
      <c r="AY1024" s="73"/>
      <c r="AZ1024" s="73"/>
      <c r="BA1024" s="73"/>
      <c r="BB1024" s="73"/>
      <c r="BC1024" s="73"/>
    </row>
    <row r="1025" spans="1:55" x14ac:dyDescent="0.25">
      <c r="A1025" s="72"/>
      <c r="B1025" s="79" t="s">
        <v>5</v>
      </c>
      <c r="C1025" s="84">
        <v>30075.25809865382</v>
      </c>
      <c r="D1025" s="84">
        <v>26472.792379325427</v>
      </c>
      <c r="E1025" s="84">
        <v>38714.616434683536</v>
      </c>
      <c r="F1025" s="84">
        <v>55617.964075528856</v>
      </c>
      <c r="G1025" s="84">
        <v>41057.022449083757</v>
      </c>
      <c r="H1025" s="84">
        <v>33565.413545980213</v>
      </c>
      <c r="I1025" s="84">
        <v>52248.172058650089</v>
      </c>
      <c r="J1025" s="84">
        <v>49952.062630568107</v>
      </c>
      <c r="K1025" s="84">
        <v>48154.987689483984</v>
      </c>
      <c r="L1025" s="84">
        <v>45642.285234000003</v>
      </c>
      <c r="M1025" s="82">
        <v>50479.69</v>
      </c>
      <c r="N1025" s="82">
        <v>0</v>
      </c>
      <c r="O1025" s="73"/>
      <c r="P1025" s="79" t="s">
        <v>5</v>
      </c>
      <c r="Q1025" s="84">
        <v>37122.748621178267</v>
      </c>
      <c r="R1025" s="84">
        <v>42055.949161495715</v>
      </c>
      <c r="S1025" s="84">
        <v>35947.121948993212</v>
      </c>
      <c r="T1025" s="84">
        <v>21057.189739662543</v>
      </c>
      <c r="U1025" s="84">
        <v>33954.646409584391</v>
      </c>
      <c r="V1025" s="84">
        <v>45538.982799343503</v>
      </c>
      <c r="W1025" s="84">
        <v>61014.951596564562</v>
      </c>
      <c r="X1025" s="84">
        <v>57228.650216695838</v>
      </c>
      <c r="Y1025" s="84">
        <v>51438.432755787995</v>
      </c>
      <c r="Z1025" s="84">
        <v>48410.721892000001</v>
      </c>
      <c r="AA1025" s="84">
        <v>37073.317999999999</v>
      </c>
      <c r="AB1025" s="84">
        <v>28392</v>
      </c>
      <c r="AC1025" s="73"/>
      <c r="AD1025" s="79" t="s">
        <v>5</v>
      </c>
      <c r="AE1025" s="84">
        <v>7965</v>
      </c>
      <c r="AF1025" s="84">
        <v>7601</v>
      </c>
      <c r="AG1025" s="84">
        <v>7452</v>
      </c>
      <c r="AH1025" s="84">
        <v>7428</v>
      </c>
      <c r="AI1025" s="84">
        <v>7297</v>
      </c>
      <c r="AJ1025" s="84">
        <v>7174</v>
      </c>
      <c r="AK1025" s="84">
        <v>7130</v>
      </c>
      <c r="AL1025" s="84">
        <v>7415</v>
      </c>
      <c r="AM1025" s="84">
        <v>7112</v>
      </c>
      <c r="AN1025" s="84">
        <v>7299</v>
      </c>
      <c r="AO1025" s="84">
        <v>7357</v>
      </c>
      <c r="AP1025" s="84">
        <v>0</v>
      </c>
      <c r="AQ1025" s="73"/>
      <c r="AR1025" s="73"/>
      <c r="AS1025" s="73"/>
      <c r="AT1025" s="73"/>
      <c r="AU1025" s="73"/>
      <c r="AV1025" s="73"/>
      <c r="AW1025" s="73"/>
      <c r="AX1025" s="73"/>
      <c r="AY1025" s="73"/>
      <c r="AZ1025" s="73"/>
      <c r="BA1025" s="73"/>
      <c r="BB1025" s="73"/>
      <c r="BC1025" s="73"/>
    </row>
    <row r="1026" spans="1:55" x14ac:dyDescent="0.25">
      <c r="A1026" s="72"/>
      <c r="B1026" s="74" t="s">
        <v>157</v>
      </c>
      <c r="C1026" s="83">
        <v>45069.399569953966</v>
      </c>
      <c r="D1026" s="83">
        <v>35784.5508176476</v>
      </c>
      <c r="E1026" s="83">
        <v>39798.707972375669</v>
      </c>
      <c r="F1026" s="83">
        <v>49460.329499659936</v>
      </c>
      <c r="G1026" s="83">
        <v>46671.074062692518</v>
      </c>
      <c r="H1026" s="83">
        <v>47643.107647742159</v>
      </c>
      <c r="I1026" s="83">
        <v>47790.005001201367</v>
      </c>
      <c r="J1026" s="83">
        <v>52509.247381344539</v>
      </c>
      <c r="K1026" s="83">
        <v>50029.508243129996</v>
      </c>
      <c r="L1026" s="83">
        <v>51403.886689999992</v>
      </c>
      <c r="M1026" s="83">
        <v>47645.450000000004</v>
      </c>
      <c r="N1026" s="83">
        <v>0</v>
      </c>
      <c r="O1026" s="73"/>
      <c r="P1026" s="74" t="s">
        <v>157</v>
      </c>
      <c r="Q1026" s="83">
        <v>47072.956761920868</v>
      </c>
      <c r="R1026" s="83">
        <v>44714.95294616968</v>
      </c>
      <c r="S1026" s="83">
        <v>35345.254580194785</v>
      </c>
      <c r="T1026" s="83">
        <v>48189.192069670607</v>
      </c>
      <c r="U1026" s="83">
        <v>46175.16224369769</v>
      </c>
      <c r="V1026" s="83">
        <v>47910.556509378905</v>
      </c>
      <c r="W1026" s="83">
        <v>47792.291768433512</v>
      </c>
      <c r="X1026" s="83">
        <v>46334.52702876769</v>
      </c>
      <c r="Y1026" s="83">
        <v>50501.724133041993</v>
      </c>
      <c r="Z1026" s="83">
        <v>49950.644717999996</v>
      </c>
      <c r="AA1026" s="83">
        <v>52185.444000000003</v>
      </c>
      <c r="AB1026" s="83">
        <v>52563</v>
      </c>
      <c r="AC1026" s="73"/>
      <c r="AD1026" s="74" t="s">
        <v>117</v>
      </c>
      <c r="AE1026" s="83">
        <v>26794.907999999999</v>
      </c>
      <c r="AF1026" s="83">
        <v>26116.799999999999</v>
      </c>
      <c r="AG1026" s="83">
        <v>25642.304</v>
      </c>
      <c r="AH1026" s="83">
        <v>25113.781999999996</v>
      </c>
      <c r="AI1026" s="83">
        <v>24821.294999999998</v>
      </c>
      <c r="AJ1026" s="83">
        <v>24475.506000000001</v>
      </c>
      <c r="AK1026" s="83">
        <v>24178.314999999999</v>
      </c>
      <c r="AL1026" s="83">
        <v>23676.48</v>
      </c>
      <c r="AM1026" s="83">
        <v>23269.386000000002</v>
      </c>
      <c r="AN1026" s="83">
        <v>22901.097000000002</v>
      </c>
      <c r="AO1026" s="83">
        <v>22754.97</v>
      </c>
      <c r="AP1026" s="83">
        <v>0</v>
      </c>
      <c r="AQ1026" s="73"/>
      <c r="AR1026" s="73"/>
      <c r="AS1026" s="73"/>
      <c r="AT1026" s="73"/>
      <c r="AU1026" s="73"/>
      <c r="AV1026" s="73"/>
      <c r="AW1026" s="73"/>
      <c r="AX1026" s="73"/>
      <c r="AY1026" s="73"/>
      <c r="AZ1026" s="73"/>
      <c r="BA1026" s="73"/>
      <c r="BB1026" s="73"/>
      <c r="BC1026" s="73"/>
    </row>
    <row r="1027" spans="1:55" x14ac:dyDescent="0.25">
      <c r="A1027" s="72"/>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X1027" s="73"/>
      <c r="Y1027" s="73"/>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c r="AT1027" s="73"/>
      <c r="AU1027" s="73"/>
      <c r="AV1027" s="73"/>
      <c r="AW1027" s="73"/>
      <c r="AX1027" s="73"/>
      <c r="AY1027" s="73"/>
      <c r="AZ1027" s="73"/>
      <c r="BA1027" s="73"/>
      <c r="BB1027" s="73"/>
      <c r="BC1027" s="73"/>
    </row>
    <row r="1028" spans="1:55" x14ac:dyDescent="0.25">
      <c r="A1028" s="72"/>
      <c r="B1028" s="75" t="s">
        <v>113</v>
      </c>
      <c r="C1028" s="75"/>
      <c r="D1028" s="75"/>
      <c r="E1028" s="75"/>
      <c r="F1028" s="75"/>
      <c r="G1028" s="75"/>
      <c r="H1028" s="75"/>
      <c r="I1028" s="75"/>
      <c r="J1028" s="75"/>
      <c r="K1028" s="75"/>
      <c r="L1028" s="75"/>
      <c r="M1028" s="75"/>
      <c r="N1028" s="75"/>
      <c r="O1028" s="73"/>
      <c r="P1028" s="75" t="s">
        <v>114</v>
      </c>
      <c r="Q1028" s="75"/>
      <c r="R1028" s="75"/>
      <c r="S1028" s="75"/>
      <c r="T1028" s="75"/>
      <c r="U1028" s="75"/>
      <c r="V1028" s="75"/>
      <c r="W1028" s="75"/>
      <c r="X1028" s="75"/>
      <c r="Y1028" s="75"/>
      <c r="Z1028" s="75"/>
      <c r="AA1028" s="75"/>
      <c r="AB1028" s="75"/>
      <c r="AC1028" s="73"/>
      <c r="AD1028" s="75" t="s">
        <v>145</v>
      </c>
      <c r="AE1028" s="75"/>
      <c r="AF1028" s="75"/>
      <c r="AG1028" s="75"/>
      <c r="AH1028" s="75"/>
      <c r="AI1028" s="75"/>
      <c r="AJ1028" s="75"/>
      <c r="AK1028" s="75"/>
      <c r="AL1028" s="75"/>
      <c r="AM1028" s="75"/>
      <c r="AN1028" s="75"/>
      <c r="AO1028" s="75"/>
      <c r="AP1028" s="75"/>
      <c r="AQ1028" s="73"/>
      <c r="AR1028" s="73"/>
      <c r="AS1028" s="73"/>
      <c r="AT1028" s="73"/>
      <c r="AU1028" s="73"/>
      <c r="AV1028" s="73"/>
      <c r="AW1028" s="73"/>
      <c r="AX1028" s="73"/>
      <c r="AY1028" s="73"/>
      <c r="AZ1028" s="73"/>
      <c r="BA1028" s="73"/>
      <c r="BB1028" s="73"/>
      <c r="BC1028" s="73"/>
    </row>
    <row r="1029" spans="1:55" x14ac:dyDescent="0.25">
      <c r="A1029" s="72"/>
      <c r="B1029" s="77" t="s">
        <v>66</v>
      </c>
      <c r="C1029" s="77">
        <v>2013</v>
      </c>
      <c r="D1029" s="77">
        <v>2014</v>
      </c>
      <c r="E1029" s="77">
        <v>2015</v>
      </c>
      <c r="F1029" s="77">
        <v>2016</v>
      </c>
      <c r="G1029" s="77">
        <v>2017</v>
      </c>
      <c r="H1029" s="77">
        <v>2018</v>
      </c>
      <c r="I1029" s="77">
        <v>2019</v>
      </c>
      <c r="J1029" s="77">
        <v>2020</v>
      </c>
      <c r="K1029" s="77">
        <v>2021</v>
      </c>
      <c r="L1029" s="77">
        <v>2022</v>
      </c>
      <c r="M1029" s="77">
        <v>2023</v>
      </c>
      <c r="N1029" s="77">
        <v>2024</v>
      </c>
      <c r="O1029" s="73"/>
      <c r="P1029" s="77" t="s">
        <v>66</v>
      </c>
      <c r="Q1029" s="77">
        <v>2013</v>
      </c>
      <c r="R1029" s="77">
        <v>2014</v>
      </c>
      <c r="S1029" s="77">
        <v>2015</v>
      </c>
      <c r="T1029" s="77">
        <v>2016</v>
      </c>
      <c r="U1029" s="77">
        <v>2017</v>
      </c>
      <c r="V1029" s="77">
        <v>2018</v>
      </c>
      <c r="W1029" s="77">
        <v>2019</v>
      </c>
      <c r="X1029" s="77">
        <v>2020</v>
      </c>
      <c r="Y1029" s="77">
        <v>2021</v>
      </c>
      <c r="Z1029" s="77">
        <v>2022</v>
      </c>
      <c r="AA1029" s="77">
        <v>2023</v>
      </c>
      <c r="AB1029" s="77">
        <v>2024</v>
      </c>
      <c r="AC1029" s="73"/>
      <c r="AD1029" s="77" t="s">
        <v>66</v>
      </c>
      <c r="AE1029" s="77">
        <v>2013</v>
      </c>
      <c r="AF1029" s="77">
        <v>2014</v>
      </c>
      <c r="AG1029" s="77">
        <v>2015</v>
      </c>
      <c r="AH1029" s="77">
        <v>2016</v>
      </c>
      <c r="AI1029" s="77">
        <v>2017</v>
      </c>
      <c r="AJ1029" s="77">
        <v>2018</v>
      </c>
      <c r="AK1029" s="77">
        <v>2019</v>
      </c>
      <c r="AL1029" s="77">
        <v>2020</v>
      </c>
      <c r="AM1029" s="77">
        <v>2021</v>
      </c>
      <c r="AN1029" s="77">
        <v>2022</v>
      </c>
      <c r="AO1029" s="77">
        <v>2023</v>
      </c>
      <c r="AP1029" s="77">
        <v>2024</v>
      </c>
      <c r="AQ1029" s="73"/>
      <c r="AR1029" s="73"/>
      <c r="AS1029" s="73"/>
      <c r="AT1029" s="73"/>
      <c r="AU1029" s="73"/>
      <c r="AV1029" s="73"/>
      <c r="AW1029" s="73"/>
      <c r="AX1029" s="73"/>
      <c r="AY1029" s="73"/>
      <c r="AZ1029" s="73"/>
      <c r="BA1029" s="73"/>
      <c r="BB1029" s="73"/>
      <c r="BC1029" s="73"/>
    </row>
    <row r="1030" spans="1:55" x14ac:dyDescent="0.25">
      <c r="A1030" s="72"/>
      <c r="B1030" s="79" t="s">
        <v>9</v>
      </c>
      <c r="C1030" s="80">
        <v>463393.61992444936</v>
      </c>
      <c r="D1030" s="80">
        <v>438502.36769919132</v>
      </c>
      <c r="E1030" s="80">
        <v>443460.01554919232</v>
      </c>
      <c r="F1030" s="80">
        <v>449048.80232147698</v>
      </c>
      <c r="G1030" s="80">
        <v>414423.25907499919</v>
      </c>
      <c r="H1030" s="80">
        <v>419500.51640405919</v>
      </c>
      <c r="I1030" s="80">
        <v>442769.5884080251</v>
      </c>
      <c r="J1030" s="80">
        <v>461768.76981604856</v>
      </c>
      <c r="K1030" s="80">
        <v>617691.48324951599</v>
      </c>
      <c r="L1030" s="80">
        <v>574397.63490199985</v>
      </c>
      <c r="M1030" s="80">
        <v>579409.30999999994</v>
      </c>
      <c r="N1030" s="80">
        <v>0</v>
      </c>
      <c r="O1030" s="73"/>
      <c r="P1030" s="79" t="s">
        <v>9</v>
      </c>
      <c r="Q1030" s="80">
        <v>457123.1491773728</v>
      </c>
      <c r="R1030" s="80">
        <v>486932.76779957849</v>
      </c>
      <c r="S1030" s="80">
        <v>472550.4745616318</v>
      </c>
      <c r="T1030" s="80">
        <v>486889.44731593225</v>
      </c>
      <c r="U1030" s="80">
        <v>451575.53546995961</v>
      </c>
      <c r="V1030" s="80">
        <v>462426.05869675661</v>
      </c>
      <c r="W1030" s="80">
        <v>448727.1887395982</v>
      </c>
      <c r="X1030" s="80">
        <v>443923.45771585195</v>
      </c>
      <c r="Y1030" s="80">
        <v>601814.87891345588</v>
      </c>
      <c r="Z1030" s="80">
        <v>572847.01073600003</v>
      </c>
      <c r="AA1030" s="80">
        <v>569988.58799999999</v>
      </c>
      <c r="AB1030" s="80">
        <v>591226</v>
      </c>
      <c r="AC1030" s="73"/>
      <c r="AD1030" s="79" t="s">
        <v>9</v>
      </c>
      <c r="AE1030" s="80">
        <v>3720</v>
      </c>
      <c r="AF1030" s="80">
        <v>3671</v>
      </c>
      <c r="AG1030" s="80">
        <v>3615</v>
      </c>
      <c r="AH1030" s="80">
        <v>3529</v>
      </c>
      <c r="AI1030" s="80">
        <v>3421</v>
      </c>
      <c r="AJ1030" s="80">
        <v>3327</v>
      </c>
      <c r="AK1030" s="80">
        <v>3412</v>
      </c>
      <c r="AL1030" s="80">
        <v>3778</v>
      </c>
      <c r="AM1030" s="80">
        <v>3733</v>
      </c>
      <c r="AN1030" s="80">
        <v>3582</v>
      </c>
      <c r="AO1030" s="80">
        <v>3630</v>
      </c>
      <c r="AP1030" s="80">
        <v>0</v>
      </c>
      <c r="AQ1030" s="73"/>
      <c r="AR1030" s="73"/>
      <c r="AS1030" s="73"/>
      <c r="AT1030" s="73"/>
      <c r="AU1030" s="73"/>
      <c r="AV1030" s="73"/>
      <c r="AW1030" s="73"/>
      <c r="AX1030" s="73"/>
      <c r="AY1030" s="73"/>
      <c r="AZ1030" s="73"/>
      <c r="BA1030" s="73"/>
      <c r="BB1030" s="73"/>
      <c r="BC1030" s="73"/>
    </row>
    <row r="1031" spans="1:55" x14ac:dyDescent="0.25">
      <c r="A1031" s="72"/>
      <c r="B1031" s="74" t="s">
        <v>10</v>
      </c>
      <c r="C1031" s="83">
        <v>300687.06804525183</v>
      </c>
      <c r="D1031" s="83">
        <v>272725.17541744036</v>
      </c>
      <c r="E1031" s="83">
        <v>281707.2777703738</v>
      </c>
      <c r="F1031" s="83">
        <v>298430.23984694039</v>
      </c>
      <c r="G1031" s="83">
        <v>276414.35697150743</v>
      </c>
      <c r="H1031" s="83">
        <v>251389.02262391307</v>
      </c>
      <c r="I1031" s="83">
        <v>268368.48507915589</v>
      </c>
      <c r="J1031" s="83">
        <v>283633.19303719274</v>
      </c>
      <c r="K1031" s="83">
        <v>428166.31186354998</v>
      </c>
      <c r="L1031" s="83">
        <v>388387.47808899987</v>
      </c>
      <c r="M1031" s="83">
        <v>391695.09399999992</v>
      </c>
      <c r="N1031" s="83">
        <v>0</v>
      </c>
      <c r="O1031" s="73"/>
      <c r="P1031" s="74" t="s">
        <v>10</v>
      </c>
      <c r="Q1031" s="83">
        <v>288608.40889133158</v>
      </c>
      <c r="R1031" s="83">
        <v>319257.24798410892</v>
      </c>
      <c r="S1031" s="83">
        <v>314864.02331955452</v>
      </c>
      <c r="T1031" s="83">
        <v>303252.15985048434</v>
      </c>
      <c r="U1031" s="83">
        <v>299503.41051562171</v>
      </c>
      <c r="V1031" s="83">
        <v>280874.67820879538</v>
      </c>
      <c r="W1031" s="83">
        <v>271586.53826660675</v>
      </c>
      <c r="X1031" s="83">
        <v>275584.62514894386</v>
      </c>
      <c r="Y1031" s="83">
        <v>422347.46465935395</v>
      </c>
      <c r="Z1031" s="83">
        <v>402617.58495400002</v>
      </c>
      <c r="AA1031" s="83">
        <v>399517.38799999998</v>
      </c>
      <c r="AB1031" s="83">
        <v>408581</v>
      </c>
      <c r="AC1031" s="73"/>
      <c r="AD1031" s="74" t="s">
        <v>10</v>
      </c>
      <c r="AE1031" s="83">
        <v>3720</v>
      </c>
      <c r="AF1031" s="83">
        <v>3671</v>
      </c>
      <c r="AG1031" s="83">
        <v>3615</v>
      </c>
      <c r="AH1031" s="83">
        <v>3529</v>
      </c>
      <c r="AI1031" s="83">
        <v>3421</v>
      </c>
      <c r="AJ1031" s="83">
        <v>3327</v>
      </c>
      <c r="AK1031" s="83">
        <v>3412</v>
      </c>
      <c r="AL1031" s="83">
        <v>3778</v>
      </c>
      <c r="AM1031" s="83">
        <v>3733</v>
      </c>
      <c r="AN1031" s="83">
        <v>3582</v>
      </c>
      <c r="AO1031" s="83">
        <v>3630</v>
      </c>
      <c r="AP1031" s="83">
        <v>0</v>
      </c>
      <c r="AQ1031" s="73"/>
      <c r="AR1031" s="73"/>
      <c r="AS1031" s="73"/>
      <c r="AT1031" s="73"/>
      <c r="AU1031" s="73"/>
      <c r="AV1031" s="73"/>
      <c r="AW1031" s="73"/>
      <c r="AX1031" s="73"/>
      <c r="AY1031" s="73"/>
      <c r="AZ1031" s="73"/>
      <c r="BA1031" s="73"/>
      <c r="BB1031" s="73"/>
      <c r="BC1031" s="73"/>
    </row>
    <row r="1032" spans="1:55" x14ac:dyDescent="0.25">
      <c r="A1032" s="72"/>
      <c r="B1032" s="79" t="s">
        <v>11</v>
      </c>
      <c r="C1032" s="84">
        <v>162706.5518791975</v>
      </c>
      <c r="D1032" s="84">
        <v>165777.19228175096</v>
      </c>
      <c r="E1032" s="84">
        <v>161752.73777881855</v>
      </c>
      <c r="F1032" s="84">
        <v>150618.56247453656</v>
      </c>
      <c r="G1032" s="84">
        <v>138008.90210349177</v>
      </c>
      <c r="H1032" s="84">
        <v>168111.49378014612</v>
      </c>
      <c r="I1032" s="84">
        <v>174401.10332886924</v>
      </c>
      <c r="J1032" s="84">
        <v>178135.57677885582</v>
      </c>
      <c r="K1032" s="84">
        <v>189525.17138596595</v>
      </c>
      <c r="L1032" s="84">
        <v>186010.15681299998</v>
      </c>
      <c r="M1032" s="84">
        <v>187714.21600000001</v>
      </c>
      <c r="N1032" s="84">
        <v>0</v>
      </c>
      <c r="O1032" s="73"/>
      <c r="P1032" s="79" t="s">
        <v>11</v>
      </c>
      <c r="Q1032" s="84">
        <v>168514.7402860412</v>
      </c>
      <c r="R1032" s="84">
        <v>167675.51981546954</v>
      </c>
      <c r="S1032" s="84">
        <v>157686.45124207725</v>
      </c>
      <c r="T1032" s="84">
        <v>183637.28746544791</v>
      </c>
      <c r="U1032" s="84">
        <v>152072.12495433787</v>
      </c>
      <c r="V1032" s="84">
        <v>181551.38048796123</v>
      </c>
      <c r="W1032" s="84">
        <v>177140.65047299146</v>
      </c>
      <c r="X1032" s="84">
        <v>168338.83256690807</v>
      </c>
      <c r="Y1032" s="84">
        <v>179467.41425410195</v>
      </c>
      <c r="Z1032" s="84">
        <v>170229.42578200001</v>
      </c>
      <c r="AA1032" s="84">
        <v>170471.19999999998</v>
      </c>
      <c r="AB1032" s="84">
        <v>182645</v>
      </c>
      <c r="AC1032" s="73"/>
      <c r="AD1032" s="79" t="s">
        <v>11</v>
      </c>
      <c r="AE1032" s="84">
        <v>3720</v>
      </c>
      <c r="AF1032" s="84">
        <v>3671</v>
      </c>
      <c r="AG1032" s="84">
        <v>3615</v>
      </c>
      <c r="AH1032" s="84">
        <v>3529</v>
      </c>
      <c r="AI1032" s="84">
        <v>3421</v>
      </c>
      <c r="AJ1032" s="84">
        <v>3327</v>
      </c>
      <c r="AK1032" s="84">
        <v>3412</v>
      </c>
      <c r="AL1032" s="84">
        <v>3778</v>
      </c>
      <c r="AM1032" s="84">
        <v>3733</v>
      </c>
      <c r="AN1032" s="84">
        <v>3582</v>
      </c>
      <c r="AO1032" s="84">
        <v>3630</v>
      </c>
      <c r="AP1032" s="84">
        <v>0</v>
      </c>
      <c r="AQ1032" s="73"/>
      <c r="AR1032" s="73"/>
      <c r="AS1032" s="73"/>
      <c r="AT1032" s="73"/>
      <c r="AU1032" s="73"/>
      <c r="AV1032" s="73"/>
      <c r="AW1032" s="73"/>
      <c r="AX1032" s="73"/>
      <c r="AY1032" s="73"/>
      <c r="AZ1032" s="73"/>
      <c r="BA1032" s="73"/>
      <c r="BB1032" s="73"/>
      <c r="BC1032" s="73"/>
    </row>
    <row r="1033" spans="1:55" x14ac:dyDescent="0.25">
      <c r="A1033" s="72"/>
      <c r="B1033" s="74" t="s">
        <v>0</v>
      </c>
      <c r="C1033" s="83">
        <v>87083.468280240457</v>
      </c>
      <c r="D1033" s="83">
        <v>77640.565603131647</v>
      </c>
      <c r="E1033" s="83">
        <v>74615.183425422845</v>
      </c>
      <c r="F1033" s="83">
        <v>80056.331366217768</v>
      </c>
      <c r="G1033" s="83">
        <v>74001.057112571711</v>
      </c>
      <c r="H1033" s="83">
        <v>69717.638994556532</v>
      </c>
      <c r="I1033" s="83">
        <v>69822.435591211412</v>
      </c>
      <c r="J1033" s="83">
        <v>72256.458627028711</v>
      </c>
      <c r="K1033" s="83">
        <v>67623.963374967992</v>
      </c>
      <c r="L1033" s="83">
        <v>59304.686011999998</v>
      </c>
      <c r="M1033" s="83">
        <v>52295.896000000001</v>
      </c>
      <c r="N1033" s="83">
        <v>0</v>
      </c>
      <c r="O1033" s="73"/>
      <c r="P1033" s="74" t="s">
        <v>0</v>
      </c>
      <c r="Q1033" s="83">
        <v>82199.218833314982</v>
      </c>
      <c r="R1033" s="83">
        <v>88271.890923130923</v>
      </c>
      <c r="S1033" s="83">
        <v>77107.973229338066</v>
      </c>
      <c r="T1033" s="83">
        <v>73776.444337804482</v>
      </c>
      <c r="U1033" s="83">
        <v>74883.862606029332</v>
      </c>
      <c r="V1033" s="83">
        <v>76878.291559595978</v>
      </c>
      <c r="W1033" s="83">
        <v>66478.610205992052</v>
      </c>
      <c r="X1033" s="83">
        <v>69333.480884258825</v>
      </c>
      <c r="Y1033" s="83">
        <v>75065.776873698007</v>
      </c>
      <c r="Z1033" s="83">
        <v>66655.436457999996</v>
      </c>
      <c r="AA1033" s="83">
        <v>60914.278000000006</v>
      </c>
      <c r="AB1033" s="83">
        <v>55912</v>
      </c>
      <c r="AC1033" s="73"/>
      <c r="AD1033" s="74" t="s">
        <v>0</v>
      </c>
      <c r="AE1033" s="83">
        <v>808</v>
      </c>
      <c r="AF1033" s="83">
        <v>784</v>
      </c>
      <c r="AG1033" s="83">
        <v>798</v>
      </c>
      <c r="AH1033" s="83">
        <v>710</v>
      </c>
      <c r="AI1033" s="83">
        <v>609</v>
      </c>
      <c r="AJ1033" s="83">
        <v>573</v>
      </c>
      <c r="AK1033" s="83">
        <v>568</v>
      </c>
      <c r="AL1033" s="83">
        <v>611</v>
      </c>
      <c r="AM1033" s="83">
        <v>575</v>
      </c>
      <c r="AN1033" s="83">
        <v>516</v>
      </c>
      <c r="AO1033" s="83">
        <v>469</v>
      </c>
      <c r="AP1033" s="83">
        <v>0</v>
      </c>
      <c r="AQ1033" s="73"/>
      <c r="AR1033" s="73"/>
      <c r="AS1033" s="73"/>
      <c r="AT1033" s="73"/>
      <c r="AU1033" s="73"/>
      <c r="AV1033" s="73"/>
      <c r="AW1033" s="73"/>
      <c r="AX1033" s="73"/>
      <c r="AY1033" s="73"/>
      <c r="AZ1033" s="73"/>
      <c r="BA1033" s="73"/>
      <c r="BB1033" s="73"/>
      <c r="BC1033" s="73"/>
    </row>
    <row r="1034" spans="1:55" x14ac:dyDescent="0.25">
      <c r="A1034" s="72"/>
      <c r="B1034" s="74" t="s">
        <v>158</v>
      </c>
      <c r="C1034" s="83">
        <v>102198.93696563254</v>
      </c>
      <c r="D1034" s="83">
        <v>99488.33283366813</v>
      </c>
      <c r="E1034" s="83">
        <v>98462.823864621125</v>
      </c>
      <c r="F1034" s="83">
        <v>91915.599470124725</v>
      </c>
      <c r="G1034" s="83">
        <v>91998.12108150596</v>
      </c>
      <c r="H1034" s="83">
        <v>83475.44100137816</v>
      </c>
      <c r="I1034" s="83">
        <v>93420.158351631879</v>
      </c>
      <c r="J1034" s="83">
        <v>117407.2077215844</v>
      </c>
      <c r="K1034" s="83">
        <v>113524.89250582999</v>
      </c>
      <c r="L1034" s="83">
        <v>77983.874981999994</v>
      </c>
      <c r="M1034" s="83">
        <v>74958.354000000007</v>
      </c>
      <c r="N1034" s="83">
        <v>0</v>
      </c>
      <c r="O1034" s="73"/>
      <c r="P1034" s="74" t="s">
        <v>158</v>
      </c>
      <c r="Q1034" s="83">
        <v>102883.47524421212</v>
      </c>
      <c r="R1034" s="83">
        <v>90013.664903780882</v>
      </c>
      <c r="S1034" s="83">
        <v>90689.058678543166</v>
      </c>
      <c r="T1034" s="83">
        <v>100346.63753267899</v>
      </c>
      <c r="U1034" s="83">
        <v>90992.162189768249</v>
      </c>
      <c r="V1034" s="83">
        <v>88311.61411245304</v>
      </c>
      <c r="W1034" s="83">
        <v>87764.982986511372</v>
      </c>
      <c r="X1034" s="83">
        <v>82954.220546248718</v>
      </c>
      <c r="Y1034" s="83">
        <v>124580.04020890998</v>
      </c>
      <c r="Z1034" s="83">
        <v>103229.40617599999</v>
      </c>
      <c r="AA1034" s="83">
        <v>78366.736000000004</v>
      </c>
      <c r="AB1034" s="83">
        <v>82790</v>
      </c>
      <c r="AC1034" s="73"/>
      <c r="AD1034" s="74" t="s">
        <v>158</v>
      </c>
      <c r="AE1034" s="83">
        <v>690</v>
      </c>
      <c r="AF1034" s="83">
        <v>645</v>
      </c>
      <c r="AG1034" s="83">
        <v>607</v>
      </c>
      <c r="AH1034" s="83">
        <v>591</v>
      </c>
      <c r="AI1034" s="83">
        <v>610</v>
      </c>
      <c r="AJ1034" s="83">
        <v>578</v>
      </c>
      <c r="AK1034" s="83">
        <v>627</v>
      </c>
      <c r="AL1034" s="83">
        <v>805</v>
      </c>
      <c r="AM1034" s="83">
        <v>741</v>
      </c>
      <c r="AN1034" s="83">
        <v>495</v>
      </c>
      <c r="AO1034" s="83">
        <v>515</v>
      </c>
      <c r="AP1034" s="83">
        <v>0</v>
      </c>
      <c r="AQ1034" s="73"/>
      <c r="AR1034" s="73"/>
      <c r="AS1034" s="73"/>
      <c r="AT1034" s="73"/>
      <c r="AU1034" s="73"/>
      <c r="AV1034" s="73"/>
      <c r="AW1034" s="73"/>
      <c r="AX1034" s="73"/>
      <c r="AY1034" s="73"/>
      <c r="AZ1034" s="73"/>
      <c r="BA1034" s="73"/>
      <c r="BB1034" s="73"/>
      <c r="BC1034" s="73"/>
    </row>
    <row r="1035" spans="1:55" x14ac:dyDescent="0.25">
      <c r="A1035" s="72"/>
      <c r="B1035" s="74" t="s">
        <v>159</v>
      </c>
      <c r="C1035" s="83">
        <v>4655.9865913259755</v>
      </c>
      <c r="D1035" s="83">
        <v>4243.6071308480905</v>
      </c>
      <c r="E1035" s="83">
        <v>2883.8514532477102</v>
      </c>
      <c r="F1035" s="83">
        <v>3763.5990667908491</v>
      </c>
      <c r="G1035" s="83">
        <v>2193.3202065756409</v>
      </c>
      <c r="H1035" s="83">
        <v>1465.1546333143394</v>
      </c>
      <c r="I1035" s="83">
        <v>1234.854305363961</v>
      </c>
      <c r="J1035" s="83">
        <v>1191.6323849603157</v>
      </c>
      <c r="K1035" s="83">
        <v>1390.1682740399999</v>
      </c>
      <c r="L1035" s="83">
        <v>1412.5768799999998</v>
      </c>
      <c r="M1035" s="83">
        <v>1076.386</v>
      </c>
      <c r="N1035" s="83">
        <v>0</v>
      </c>
      <c r="O1035" s="73"/>
      <c r="P1035" s="74" t="s">
        <v>159</v>
      </c>
      <c r="Q1035" s="83">
        <v>6238.3087109530597</v>
      </c>
      <c r="R1035" s="83">
        <v>6844.2350143779058</v>
      </c>
      <c r="S1035" s="83">
        <v>6447.7095777748573</v>
      </c>
      <c r="T1035" s="83">
        <v>5230.6885132539701</v>
      </c>
      <c r="U1035" s="83">
        <v>-399.32091838299783</v>
      </c>
      <c r="V1035" s="83">
        <v>2880.3079577139833</v>
      </c>
      <c r="W1035" s="83">
        <v>2581.7602051035401</v>
      </c>
      <c r="X1035" s="83">
        <v>1459.8057747960179</v>
      </c>
      <c r="Y1035" s="83">
        <v>808.72487688199988</v>
      </c>
      <c r="Z1035" s="83">
        <v>802.6004999999999</v>
      </c>
      <c r="AA1035" s="83">
        <v>938.84199999999998</v>
      </c>
      <c r="AB1035" s="83">
        <v>935</v>
      </c>
      <c r="AC1035" s="73"/>
      <c r="AD1035" s="74" t="s">
        <v>159</v>
      </c>
      <c r="AE1035" s="83">
        <v>0</v>
      </c>
      <c r="AF1035" s="83">
        <v>0</v>
      </c>
      <c r="AG1035" s="83">
        <v>0</v>
      </c>
      <c r="AH1035" s="83">
        <v>0</v>
      </c>
      <c r="AI1035" s="83">
        <v>0</v>
      </c>
      <c r="AJ1035" s="83">
        <v>0</v>
      </c>
      <c r="AK1035" s="83">
        <v>0</v>
      </c>
      <c r="AL1035" s="83">
        <v>0</v>
      </c>
      <c r="AM1035" s="83">
        <v>0</v>
      </c>
      <c r="AN1035" s="83">
        <v>0</v>
      </c>
      <c r="AO1035" s="83">
        <v>0</v>
      </c>
      <c r="AP1035" s="83">
        <v>0</v>
      </c>
      <c r="AQ1035" s="73"/>
      <c r="AR1035" s="73"/>
      <c r="AS1035" s="73"/>
      <c r="AT1035" s="73"/>
      <c r="AU1035" s="73"/>
      <c r="AV1035" s="73"/>
      <c r="AW1035" s="73"/>
      <c r="AX1035" s="73"/>
      <c r="AY1035" s="73"/>
      <c r="AZ1035" s="73"/>
      <c r="BA1035" s="73"/>
      <c r="BB1035" s="73"/>
      <c r="BC1035" s="73"/>
    </row>
    <row r="1036" spans="1:55" x14ac:dyDescent="0.25">
      <c r="A1036" s="72"/>
      <c r="B1036" s="74" t="s">
        <v>1</v>
      </c>
      <c r="C1036" s="83">
        <v>14179.891323296853</v>
      </c>
      <c r="D1036" s="83">
        <v>12802.64966837069</v>
      </c>
      <c r="E1036" s="83">
        <v>12732.202948965549</v>
      </c>
      <c r="F1036" s="83">
        <v>11618.604218436834</v>
      </c>
      <c r="G1036" s="83">
        <v>11582.898096294086</v>
      </c>
      <c r="H1036" s="83">
        <v>9966.5399699501631</v>
      </c>
      <c r="I1036" s="83">
        <v>9846.0193331302562</v>
      </c>
      <c r="J1036" s="83">
        <v>11828.802826978952</v>
      </c>
      <c r="K1036" s="83">
        <v>12169.488938619997</v>
      </c>
      <c r="L1036" s="83">
        <v>9077.9467219999988</v>
      </c>
      <c r="M1036" s="83">
        <v>9989.6540000000005</v>
      </c>
      <c r="N1036" s="83">
        <v>0</v>
      </c>
      <c r="O1036" s="73"/>
      <c r="P1036" s="74" t="s">
        <v>1</v>
      </c>
      <c r="Q1036" s="83">
        <v>8295.42758175581</v>
      </c>
      <c r="R1036" s="83">
        <v>16285.518840122455</v>
      </c>
      <c r="S1036" s="83">
        <v>15045.710521487388</v>
      </c>
      <c r="T1036" s="83">
        <v>15046.474164200286</v>
      </c>
      <c r="U1036" s="83">
        <v>9903.8655385857473</v>
      </c>
      <c r="V1036" s="83">
        <v>11851.240469692928</v>
      </c>
      <c r="W1036" s="83">
        <v>10522.902433848281</v>
      </c>
      <c r="X1036" s="83">
        <v>9423.0967692059621</v>
      </c>
      <c r="Y1036" s="83">
        <v>11251.536554491999</v>
      </c>
      <c r="Z1036" s="83">
        <v>11699.775022</v>
      </c>
      <c r="AA1036" s="83">
        <v>10958.714</v>
      </c>
      <c r="AB1036" s="83">
        <v>10216</v>
      </c>
      <c r="AC1036" s="73"/>
      <c r="AD1036" s="74" t="s">
        <v>1</v>
      </c>
      <c r="AE1036" s="83">
        <v>85</v>
      </c>
      <c r="AF1036" s="83">
        <v>79</v>
      </c>
      <c r="AG1036" s="83">
        <v>77</v>
      </c>
      <c r="AH1036" s="83">
        <v>68</v>
      </c>
      <c r="AI1036" s="83">
        <v>67</v>
      </c>
      <c r="AJ1036" s="83">
        <v>61</v>
      </c>
      <c r="AK1036" s="83">
        <v>61</v>
      </c>
      <c r="AL1036" s="83">
        <v>74</v>
      </c>
      <c r="AM1036" s="83">
        <v>73</v>
      </c>
      <c r="AN1036" s="83">
        <v>56</v>
      </c>
      <c r="AO1036" s="83">
        <v>65</v>
      </c>
      <c r="AP1036" s="83">
        <v>0</v>
      </c>
      <c r="AQ1036" s="73"/>
      <c r="AR1036" s="73"/>
      <c r="AS1036" s="73"/>
      <c r="AT1036" s="73"/>
      <c r="AU1036" s="73"/>
      <c r="AV1036" s="73"/>
      <c r="AW1036" s="73"/>
      <c r="AX1036" s="73"/>
      <c r="AY1036" s="73"/>
      <c r="AZ1036" s="73"/>
      <c r="BA1036" s="73"/>
      <c r="BB1036" s="73"/>
      <c r="BC1036" s="73"/>
    </row>
    <row r="1037" spans="1:55" x14ac:dyDescent="0.25">
      <c r="A1037" s="72"/>
      <c r="B1037" s="74" t="s">
        <v>2</v>
      </c>
      <c r="C1037" s="83">
        <v>138142.82807598455</v>
      </c>
      <c r="D1037" s="83">
        <v>136261.4480660402</v>
      </c>
      <c r="E1037" s="83">
        <v>132754.0498474864</v>
      </c>
      <c r="F1037" s="83">
        <v>125338.4717440176</v>
      </c>
      <c r="G1037" s="83">
        <v>125867.36699969572</v>
      </c>
      <c r="H1037" s="83">
        <v>126803.31940766834</v>
      </c>
      <c r="I1037" s="83">
        <v>133036.11388149348</v>
      </c>
      <c r="J1037" s="83">
        <v>139098.95655967557</v>
      </c>
      <c r="K1037" s="83">
        <v>144188.03272179799</v>
      </c>
      <c r="L1037" s="83">
        <v>150736.93497200002</v>
      </c>
      <c r="M1037" s="83">
        <v>164562.01799999998</v>
      </c>
      <c r="N1037" s="83">
        <v>0</v>
      </c>
      <c r="O1037" s="73"/>
      <c r="P1037" s="74" t="s">
        <v>2</v>
      </c>
      <c r="Q1037" s="83">
        <v>146152.05107947503</v>
      </c>
      <c r="R1037" s="83">
        <v>145942.22118601357</v>
      </c>
      <c r="S1037" s="83">
        <v>144090.33432269076</v>
      </c>
      <c r="T1037" s="83">
        <v>129708.83187866455</v>
      </c>
      <c r="U1037" s="83">
        <v>131328.28669770039</v>
      </c>
      <c r="V1037" s="83">
        <v>131867.40546170322</v>
      </c>
      <c r="W1037" s="83">
        <v>124339.53809760619</v>
      </c>
      <c r="X1037" s="83">
        <v>130472.52550922838</v>
      </c>
      <c r="Y1037" s="83">
        <v>146487.32691473397</v>
      </c>
      <c r="Z1037" s="83">
        <v>151094.35972800001</v>
      </c>
      <c r="AA1037" s="83">
        <v>151381.76000000001</v>
      </c>
      <c r="AB1037" s="83">
        <v>168007</v>
      </c>
      <c r="AC1037" s="73"/>
      <c r="AD1037" s="74" t="s">
        <v>2</v>
      </c>
      <c r="AE1037" s="83">
        <v>1271</v>
      </c>
      <c r="AF1037" s="83">
        <v>1218</v>
      </c>
      <c r="AG1037" s="83">
        <v>1144</v>
      </c>
      <c r="AH1037" s="83">
        <v>1076</v>
      </c>
      <c r="AI1037" s="83">
        <v>1003</v>
      </c>
      <c r="AJ1037" s="83">
        <v>975</v>
      </c>
      <c r="AK1037" s="83">
        <v>988</v>
      </c>
      <c r="AL1037" s="83">
        <v>1035</v>
      </c>
      <c r="AM1037" s="83">
        <v>1059</v>
      </c>
      <c r="AN1037" s="83">
        <v>1091</v>
      </c>
      <c r="AO1037" s="83">
        <v>1159</v>
      </c>
      <c r="AP1037" s="83">
        <v>0</v>
      </c>
      <c r="AQ1037" s="73"/>
      <c r="AR1037" s="73"/>
      <c r="AS1037" s="73"/>
      <c r="AT1037" s="73"/>
      <c r="AU1037" s="73"/>
      <c r="AV1037" s="73"/>
      <c r="AW1037" s="73"/>
      <c r="AX1037" s="73"/>
      <c r="AY1037" s="73"/>
      <c r="AZ1037" s="73"/>
      <c r="BA1037" s="73"/>
      <c r="BB1037" s="73"/>
      <c r="BC1037" s="73"/>
    </row>
    <row r="1038" spans="1:55" x14ac:dyDescent="0.25">
      <c r="A1038" s="72"/>
      <c r="B1038" s="74" t="s">
        <v>156</v>
      </c>
      <c r="C1038" s="83">
        <v>0</v>
      </c>
      <c r="D1038" s="83">
        <v>0</v>
      </c>
      <c r="E1038" s="83">
        <v>0</v>
      </c>
      <c r="F1038" s="83">
        <v>0</v>
      </c>
      <c r="G1038" s="83">
        <v>0</v>
      </c>
      <c r="H1038" s="83">
        <v>0</v>
      </c>
      <c r="I1038" s="83">
        <v>0</v>
      </c>
      <c r="J1038" s="83">
        <v>1156.8483887891575</v>
      </c>
      <c r="K1038" s="83">
        <v>7608.413029983999</v>
      </c>
      <c r="L1038" s="83">
        <v>15858.315746</v>
      </c>
      <c r="M1038" s="83">
        <v>21103.626</v>
      </c>
      <c r="N1038" s="83">
        <v>0</v>
      </c>
      <c r="O1038" s="73"/>
      <c r="P1038" s="74" t="s">
        <v>156</v>
      </c>
      <c r="Q1038" s="83">
        <v>0</v>
      </c>
      <c r="R1038" s="83">
        <v>0</v>
      </c>
      <c r="S1038" s="83">
        <v>0</v>
      </c>
      <c r="T1038" s="83">
        <v>0</v>
      </c>
      <c r="U1038" s="83">
        <v>0</v>
      </c>
      <c r="V1038" s="83">
        <v>0</v>
      </c>
      <c r="W1038" s="83">
        <v>0</v>
      </c>
      <c r="X1038" s="83">
        <v>0</v>
      </c>
      <c r="Y1038" s="83">
        <v>3410.3255040139998</v>
      </c>
      <c r="Z1038" s="83">
        <v>6047.3272339999994</v>
      </c>
      <c r="AA1038" s="83">
        <v>13140.662</v>
      </c>
      <c r="AB1038" s="83">
        <v>26587</v>
      </c>
      <c r="AC1038" s="73"/>
      <c r="AD1038" s="74" t="s">
        <v>156</v>
      </c>
      <c r="AE1038" s="83">
        <v>0</v>
      </c>
      <c r="AF1038" s="83">
        <v>0</v>
      </c>
      <c r="AG1038" s="83">
        <v>0</v>
      </c>
      <c r="AH1038" s="83">
        <v>0</v>
      </c>
      <c r="AI1038" s="83">
        <v>0</v>
      </c>
      <c r="AJ1038" s="83">
        <v>0</v>
      </c>
      <c r="AK1038" s="83">
        <v>0</v>
      </c>
      <c r="AL1038" s="83">
        <v>8</v>
      </c>
      <c r="AM1038" s="83">
        <v>49</v>
      </c>
      <c r="AN1038" s="83">
        <v>99</v>
      </c>
      <c r="AO1038" s="83">
        <v>127</v>
      </c>
      <c r="AP1038" s="83">
        <v>0</v>
      </c>
      <c r="AQ1038" s="73"/>
      <c r="AR1038" s="73"/>
      <c r="AS1038" s="73"/>
      <c r="AT1038" s="73"/>
      <c r="AU1038" s="73"/>
      <c r="AV1038" s="73"/>
      <c r="AW1038" s="73"/>
      <c r="AX1038" s="73"/>
      <c r="AY1038" s="73"/>
      <c r="AZ1038" s="73"/>
      <c r="BA1038" s="73"/>
      <c r="BB1038" s="73"/>
      <c r="BC1038" s="73"/>
    </row>
    <row r="1039" spans="1:55" x14ac:dyDescent="0.25">
      <c r="A1039" s="72"/>
      <c r="B1039" s="74" t="s">
        <v>3</v>
      </c>
      <c r="C1039" s="83">
        <v>1236.6740893826986</v>
      </c>
      <c r="D1039" s="83">
        <v>4688.8313663185618</v>
      </c>
      <c r="E1039" s="83">
        <v>8944.5158878923357</v>
      </c>
      <c r="F1039" s="83">
        <v>12575.258167163451</v>
      </c>
      <c r="G1039" s="83">
        <v>13582.211945177454</v>
      </c>
      <c r="H1039" s="83">
        <v>12936.036308914316</v>
      </c>
      <c r="I1039" s="83">
        <v>12770.222931249082</v>
      </c>
      <c r="J1039" s="83">
        <v>11305.920820018966</v>
      </c>
      <c r="K1039" s="83">
        <v>10597.274819169997</v>
      </c>
      <c r="L1039" s="83">
        <v>9702.9049779999987</v>
      </c>
      <c r="M1039" s="83">
        <v>10439.798000000001</v>
      </c>
      <c r="N1039" s="83">
        <v>0</v>
      </c>
      <c r="O1039" s="73"/>
      <c r="P1039" s="74" t="s">
        <v>3</v>
      </c>
      <c r="Q1039" s="83">
        <v>0</v>
      </c>
      <c r="R1039" s="83">
        <v>9328.7898851676018</v>
      </c>
      <c r="S1039" s="83">
        <v>9916.9972380843337</v>
      </c>
      <c r="T1039" s="83">
        <v>15859.209909097142</v>
      </c>
      <c r="U1039" s="83">
        <v>0</v>
      </c>
      <c r="V1039" s="83">
        <v>13061.969838111094</v>
      </c>
      <c r="W1039" s="83">
        <v>14318.593024141559</v>
      </c>
      <c r="X1039" s="83">
        <v>15033.418732295961</v>
      </c>
      <c r="Y1039" s="83">
        <v>15379.012358605996</v>
      </c>
      <c r="Z1039" s="83">
        <v>14688.659283999998</v>
      </c>
      <c r="AA1039" s="83">
        <v>14035.739999999998</v>
      </c>
      <c r="AB1039" s="83">
        <v>13698</v>
      </c>
      <c r="AC1039" s="73"/>
      <c r="AD1039" s="74" t="s">
        <v>3</v>
      </c>
      <c r="AE1039" s="83">
        <v>9</v>
      </c>
      <c r="AF1039" s="83">
        <v>36</v>
      </c>
      <c r="AG1039" s="83">
        <v>72</v>
      </c>
      <c r="AH1039" s="83">
        <v>88</v>
      </c>
      <c r="AI1039" s="83">
        <v>95</v>
      </c>
      <c r="AJ1039" s="83">
        <v>89</v>
      </c>
      <c r="AK1039" s="83">
        <v>92</v>
      </c>
      <c r="AL1039" s="83">
        <v>85</v>
      </c>
      <c r="AM1039" s="83">
        <v>76</v>
      </c>
      <c r="AN1039" s="83">
        <v>71</v>
      </c>
      <c r="AO1039" s="83">
        <v>77</v>
      </c>
      <c r="AP1039" s="83">
        <v>0</v>
      </c>
      <c r="AQ1039" s="73"/>
      <c r="AR1039" s="73"/>
      <c r="AS1039" s="73"/>
      <c r="AT1039" s="73"/>
      <c r="AU1039" s="73"/>
      <c r="AV1039" s="73"/>
      <c r="AW1039" s="73"/>
      <c r="AX1039" s="73"/>
      <c r="AY1039" s="73"/>
      <c r="AZ1039" s="73"/>
      <c r="BA1039" s="73"/>
      <c r="BB1039" s="73"/>
      <c r="BC1039" s="73"/>
    </row>
    <row r="1040" spans="1:55" x14ac:dyDescent="0.25">
      <c r="A1040" s="72"/>
      <c r="B1040" s="74" t="s">
        <v>4</v>
      </c>
      <c r="C1040" s="83">
        <v>0</v>
      </c>
      <c r="D1040" s="83">
        <v>560.55675052166009</v>
      </c>
      <c r="E1040" s="83">
        <v>7889.5135920895527</v>
      </c>
      <c r="F1040" s="83">
        <v>10522.473244814319</v>
      </c>
      <c r="G1040" s="83">
        <v>10949.874315942983</v>
      </c>
      <c r="H1040" s="83">
        <v>11146.919706678245</v>
      </c>
      <c r="I1040" s="83">
        <v>13751.817765651822</v>
      </c>
      <c r="J1040" s="83">
        <v>14917.846099856311</v>
      </c>
      <c r="K1040" s="83">
        <v>15433.074458152001</v>
      </c>
      <c r="L1040" s="83">
        <v>19823.162216000004</v>
      </c>
      <c r="M1040" s="83">
        <v>17775.477999999999</v>
      </c>
      <c r="N1040" s="83">
        <v>0</v>
      </c>
      <c r="O1040" s="73"/>
      <c r="P1040" s="74" t="s">
        <v>4</v>
      </c>
      <c r="Q1040" s="83">
        <v>0</v>
      </c>
      <c r="R1040" s="83">
        <v>0</v>
      </c>
      <c r="S1040" s="83">
        <v>11416.979736177724</v>
      </c>
      <c r="T1040" s="83">
        <v>8001.5640564634523</v>
      </c>
      <c r="U1040" s="83">
        <v>7981.7066164106009</v>
      </c>
      <c r="V1040" s="83">
        <v>10695.62882319468</v>
      </c>
      <c r="W1040" s="83">
        <v>11692.240858010988</v>
      </c>
      <c r="X1040" s="83">
        <v>11636.929815841277</v>
      </c>
      <c r="Y1040" s="83">
        <v>9417.8384025439991</v>
      </c>
      <c r="Z1040" s="83">
        <v>10566.503116</v>
      </c>
      <c r="AA1040" s="83">
        <v>12046.562000000002</v>
      </c>
      <c r="AB1040" s="83">
        <v>12876</v>
      </c>
      <c r="AC1040" s="73"/>
      <c r="AD1040" s="74" t="s">
        <v>4</v>
      </c>
      <c r="AE1040" s="83">
        <v>0</v>
      </c>
      <c r="AF1040" s="83">
        <v>5</v>
      </c>
      <c r="AG1040" s="83">
        <v>57</v>
      </c>
      <c r="AH1040" s="83">
        <v>82</v>
      </c>
      <c r="AI1040" s="83">
        <v>87</v>
      </c>
      <c r="AJ1040" s="83">
        <v>86</v>
      </c>
      <c r="AK1040" s="83">
        <v>104</v>
      </c>
      <c r="AL1040" s="83">
        <v>108</v>
      </c>
      <c r="AM1040" s="83">
        <v>109</v>
      </c>
      <c r="AN1040" s="83">
        <v>155</v>
      </c>
      <c r="AO1040" s="83">
        <v>134</v>
      </c>
      <c r="AP1040" s="83">
        <v>0</v>
      </c>
      <c r="AQ1040" s="73"/>
      <c r="AR1040" s="73"/>
      <c r="AS1040" s="73"/>
      <c r="AT1040" s="73"/>
      <c r="AU1040" s="73"/>
      <c r="AV1040" s="73"/>
      <c r="AW1040" s="73"/>
      <c r="AX1040" s="73"/>
      <c r="AY1040" s="73"/>
      <c r="AZ1040" s="73"/>
      <c r="BA1040" s="73"/>
      <c r="BB1040" s="73"/>
      <c r="BC1040" s="73"/>
    </row>
    <row r="1041" spans="1:55" x14ac:dyDescent="0.25">
      <c r="A1041" s="72"/>
      <c r="B1041" s="74" t="s">
        <v>6</v>
      </c>
      <c r="C1041" s="83">
        <v>3000.955744120331</v>
      </c>
      <c r="D1041" s="83">
        <v>4757.697651389256</v>
      </c>
      <c r="E1041" s="83">
        <v>9104.0807252016875</v>
      </c>
      <c r="F1041" s="83">
        <v>14934.364404086029</v>
      </c>
      <c r="G1041" s="83">
        <v>14647.067727532118</v>
      </c>
      <c r="H1041" s="83">
        <v>11947.405777768397</v>
      </c>
      <c r="I1041" s="83">
        <v>8657.7007409406597</v>
      </c>
      <c r="J1041" s="83">
        <v>7952.0703504837647</v>
      </c>
      <c r="K1041" s="83">
        <v>8502.0926347239965</v>
      </c>
      <c r="L1041" s="83">
        <v>9622.1098610000008</v>
      </c>
      <c r="M1041" s="83">
        <v>11303.616</v>
      </c>
      <c r="N1041" s="83">
        <v>0</v>
      </c>
      <c r="O1041" s="73"/>
      <c r="P1041" s="74" t="s">
        <v>6</v>
      </c>
      <c r="Q1041" s="83">
        <v>2064.8778055873831</v>
      </c>
      <c r="R1041" s="83">
        <v>4030.7757534208322</v>
      </c>
      <c r="S1041" s="83">
        <v>4045.1085949475673</v>
      </c>
      <c r="T1041" s="83">
        <v>12737.181150454819</v>
      </c>
      <c r="U1041" s="83">
        <v>22068.664914175406</v>
      </c>
      <c r="V1041" s="83">
        <v>12699.16964319516</v>
      </c>
      <c r="W1041" s="83">
        <v>8590.2411075920718</v>
      </c>
      <c r="X1041" s="83">
        <v>8930.510500846658</v>
      </c>
      <c r="Y1041" s="83">
        <v>4817.0434003639975</v>
      </c>
      <c r="Z1041" s="83">
        <v>5689.902478</v>
      </c>
      <c r="AA1041" s="83">
        <v>18994.617999999999</v>
      </c>
      <c r="AB1041" s="83">
        <v>9053</v>
      </c>
      <c r="AC1041" s="73"/>
      <c r="AD1041" s="74" t="s">
        <v>6</v>
      </c>
      <c r="AE1041" s="83">
        <v>0</v>
      </c>
      <c r="AF1041" s="83">
        <v>0</v>
      </c>
      <c r="AG1041" s="83">
        <v>3</v>
      </c>
      <c r="AH1041" s="83">
        <v>104</v>
      </c>
      <c r="AI1041" s="83">
        <v>182</v>
      </c>
      <c r="AJ1041" s="83">
        <v>148</v>
      </c>
      <c r="AK1041" s="83">
        <v>116</v>
      </c>
      <c r="AL1041" s="83">
        <v>99</v>
      </c>
      <c r="AM1041" s="83">
        <v>103</v>
      </c>
      <c r="AN1041" s="83">
        <v>127</v>
      </c>
      <c r="AO1041" s="83">
        <v>130</v>
      </c>
      <c r="AP1041" s="83">
        <v>0</v>
      </c>
      <c r="AQ1041" s="73"/>
      <c r="AR1041" s="73"/>
      <c r="AS1041" s="73"/>
      <c r="AT1041" s="73"/>
      <c r="AU1041" s="73"/>
      <c r="AV1041" s="73"/>
      <c r="AW1041" s="73"/>
      <c r="AX1041" s="73"/>
      <c r="AY1041" s="73"/>
      <c r="AZ1041" s="73"/>
      <c r="BA1041" s="73"/>
      <c r="BB1041" s="73"/>
      <c r="BC1041" s="73"/>
    </row>
    <row r="1042" spans="1:55" x14ac:dyDescent="0.25">
      <c r="A1042" s="72"/>
      <c r="B1042" s="74" t="s">
        <v>7</v>
      </c>
      <c r="C1042" s="83">
        <v>55157.391375178486</v>
      </c>
      <c r="D1042" s="83">
        <v>59540.950841406819</v>
      </c>
      <c r="E1042" s="83">
        <v>57907.917315431572</v>
      </c>
      <c r="F1042" s="83">
        <v>53766.592619423573</v>
      </c>
      <c r="G1042" s="83">
        <v>53730.573165822731</v>
      </c>
      <c r="H1042" s="83">
        <v>59227.131820025861</v>
      </c>
      <c r="I1042" s="83">
        <v>65222.031611922612</v>
      </c>
      <c r="J1042" s="83">
        <v>74243.634666355181</v>
      </c>
      <c r="K1042" s="83">
        <v>78599.672890959991</v>
      </c>
      <c r="L1042" s="83">
        <v>62679.888648</v>
      </c>
      <c r="M1042" s="83">
        <v>57918.528000000006</v>
      </c>
      <c r="N1042" s="83">
        <v>0</v>
      </c>
      <c r="O1042" s="73"/>
      <c r="P1042" s="74" t="s">
        <v>7</v>
      </c>
      <c r="Q1042" s="83">
        <v>60283.919817959511</v>
      </c>
      <c r="R1042" s="83">
        <v>59990.43293858863</v>
      </c>
      <c r="S1042" s="83">
        <v>45079.196505301807</v>
      </c>
      <c r="T1042" s="83">
        <v>52639.853520716308</v>
      </c>
      <c r="U1042" s="83">
        <v>57349.669300453766</v>
      </c>
      <c r="V1042" s="83">
        <v>62278.374484959844</v>
      </c>
      <c r="W1042" s="83">
        <v>55551.864678945116</v>
      </c>
      <c r="X1042" s="83">
        <v>58871.352487488599</v>
      </c>
      <c r="Y1042" s="83">
        <v>64739.915860411988</v>
      </c>
      <c r="Z1042" s="83">
        <v>61650.419739999998</v>
      </c>
      <c r="AA1042" s="83">
        <v>59643.038</v>
      </c>
      <c r="AB1042" s="83">
        <v>59587</v>
      </c>
      <c r="AC1042" s="73"/>
      <c r="AD1042" s="74" t="s">
        <v>7</v>
      </c>
      <c r="AE1042" s="83">
        <v>447</v>
      </c>
      <c r="AF1042" s="83">
        <v>493</v>
      </c>
      <c r="AG1042" s="83">
        <v>470</v>
      </c>
      <c r="AH1042" s="83">
        <v>454</v>
      </c>
      <c r="AI1042" s="83">
        <v>444</v>
      </c>
      <c r="AJ1042" s="83">
        <v>489</v>
      </c>
      <c r="AK1042" s="83">
        <v>520</v>
      </c>
      <c r="AL1042" s="83">
        <v>617</v>
      </c>
      <c r="AM1042" s="83">
        <v>641</v>
      </c>
      <c r="AN1042" s="83">
        <v>580</v>
      </c>
      <c r="AO1042" s="83">
        <v>557</v>
      </c>
      <c r="AP1042" s="83">
        <v>0</v>
      </c>
      <c r="AQ1042" s="73"/>
      <c r="AR1042" s="73"/>
      <c r="AS1042" s="73"/>
      <c r="AT1042" s="73"/>
      <c r="AU1042" s="73"/>
      <c r="AV1042" s="73"/>
      <c r="AW1042" s="73"/>
      <c r="AX1042" s="73"/>
      <c r="AY1042" s="73"/>
      <c r="AZ1042" s="73"/>
      <c r="BA1042" s="73"/>
      <c r="BB1042" s="73"/>
      <c r="BC1042" s="73"/>
    </row>
    <row r="1043" spans="1:55" x14ac:dyDescent="0.25">
      <c r="A1043" s="72"/>
      <c r="B1043" s="79" t="s">
        <v>8</v>
      </c>
      <c r="C1043" s="84">
        <v>31880.149016901334</v>
      </c>
      <c r="D1043" s="84">
        <v>25092.813227859577</v>
      </c>
      <c r="E1043" s="84">
        <v>24518.883824218141</v>
      </c>
      <c r="F1043" s="84">
        <v>26639.991723253952</v>
      </c>
      <c r="G1043" s="84">
        <v>28194.23602279248</v>
      </c>
      <c r="H1043" s="84">
        <v>28236.029849413058</v>
      </c>
      <c r="I1043" s="84">
        <v>32875.194590456071</v>
      </c>
      <c r="J1043" s="84">
        <v>33694.471645925914</v>
      </c>
      <c r="K1043" s="84">
        <v>36569.148764329999</v>
      </c>
      <c r="L1043" s="84">
        <v>39941.681415999999</v>
      </c>
      <c r="M1043" s="84">
        <v>40552.556000000004</v>
      </c>
      <c r="N1043" s="83">
        <v>0</v>
      </c>
      <c r="O1043" s="73"/>
      <c r="P1043" s="79" t="s">
        <v>8</v>
      </c>
      <c r="Q1043" s="84">
        <v>29553.907738770355</v>
      </c>
      <c r="R1043" s="84">
        <v>25406.845956107554</v>
      </c>
      <c r="S1043" s="84">
        <v>25229.014292014785</v>
      </c>
      <c r="T1043" s="84">
        <v>25968.773544925316</v>
      </c>
      <c r="U1043" s="84">
        <v>25463.540586227682</v>
      </c>
      <c r="V1043" s="84">
        <v>25199.031743414067</v>
      </c>
      <c r="W1043" s="84">
        <v>34169.104659590448</v>
      </c>
      <c r="X1043" s="84">
        <v>31357.211516102623</v>
      </c>
      <c r="Y1043" s="84">
        <v>35133.744855975994</v>
      </c>
      <c r="Z1043" s="84">
        <v>37107.966584000002</v>
      </c>
      <c r="AA1043" s="84">
        <v>41024.582000000002</v>
      </c>
      <c r="AB1043" s="84">
        <v>43219</v>
      </c>
      <c r="AC1043" s="73"/>
      <c r="AD1043" s="79" t="s">
        <v>8</v>
      </c>
      <c r="AE1043" s="84">
        <v>308</v>
      </c>
      <c r="AF1043" s="84">
        <v>308</v>
      </c>
      <c r="AG1043" s="84">
        <v>304</v>
      </c>
      <c r="AH1043" s="84">
        <v>312</v>
      </c>
      <c r="AI1043" s="84">
        <v>310</v>
      </c>
      <c r="AJ1043" s="84">
        <v>319</v>
      </c>
      <c r="AK1043" s="84">
        <v>329</v>
      </c>
      <c r="AL1043" s="84">
        <v>334</v>
      </c>
      <c r="AM1043" s="84">
        <v>345</v>
      </c>
      <c r="AN1043" s="84">
        <v>383</v>
      </c>
      <c r="AO1043" s="84">
        <v>388</v>
      </c>
      <c r="AP1043" s="84">
        <v>0</v>
      </c>
      <c r="AQ1043" s="73"/>
      <c r="AR1043" s="73"/>
      <c r="AS1043" s="73"/>
      <c r="AT1043" s="73"/>
      <c r="AU1043" s="73"/>
      <c r="AV1043" s="73"/>
      <c r="AW1043" s="73"/>
      <c r="AX1043" s="73"/>
      <c r="AY1043" s="73"/>
      <c r="AZ1043" s="73"/>
      <c r="BA1043" s="73"/>
      <c r="BB1043" s="73"/>
      <c r="BC1043" s="73"/>
    </row>
    <row r="1044" spans="1:55" x14ac:dyDescent="0.25">
      <c r="A1044" s="72"/>
      <c r="B1044" s="79" t="s">
        <v>5</v>
      </c>
      <c r="C1044" s="84">
        <v>26925.380864312338</v>
      </c>
      <c r="D1044" s="84">
        <v>17767.624964520212</v>
      </c>
      <c r="E1044" s="84">
        <v>22351.248454225108</v>
      </c>
      <c r="F1044" s="84">
        <v>27034.416425326184</v>
      </c>
      <c r="G1044" s="84">
        <v>18445.917172326124</v>
      </c>
      <c r="H1044" s="84">
        <v>14507.356512087063</v>
      </c>
      <c r="I1044" s="84">
        <v>23176.843251342256</v>
      </c>
      <c r="J1044" s="84">
        <v>22643.259443031235</v>
      </c>
      <c r="K1044" s="84">
        <v>33201.852278322011</v>
      </c>
      <c r="L1044" s="84">
        <v>30206.672417999998</v>
      </c>
      <c r="M1044" s="82">
        <v>25264.332000000006</v>
      </c>
      <c r="N1044" s="82">
        <v>0</v>
      </c>
      <c r="O1044" s="73"/>
      <c r="P1044" s="79" t="s">
        <v>5</v>
      </c>
      <c r="Q1044" s="84">
        <v>32230.239663030472</v>
      </c>
      <c r="R1044" s="84">
        <v>28498.670639962391</v>
      </c>
      <c r="S1044" s="84">
        <v>37718.644608823561</v>
      </c>
      <c r="T1044" s="84">
        <v>25544.580940809905</v>
      </c>
      <c r="U1044" s="84">
        <v>34153.128930963539</v>
      </c>
      <c r="V1044" s="84">
        <v>27686.189874522031</v>
      </c>
      <c r="W1044" s="84">
        <v>23026.030952381599</v>
      </c>
      <c r="X1044" s="84">
        <v>22918.165219222639</v>
      </c>
      <c r="Y1044" s="84">
        <v>25048.405020261991</v>
      </c>
      <c r="Z1044" s="84">
        <v>26775.822813999999</v>
      </c>
      <c r="AA1044" s="84">
        <v>25034.050000000003</v>
      </c>
      <c r="AB1044" s="84">
        <v>26559</v>
      </c>
      <c r="AC1044" s="73"/>
      <c r="AD1044" s="79" t="s">
        <v>5</v>
      </c>
      <c r="AE1044" s="84">
        <v>3720</v>
      </c>
      <c r="AF1044" s="84">
        <v>3671</v>
      </c>
      <c r="AG1044" s="84">
        <v>3615</v>
      </c>
      <c r="AH1044" s="84">
        <v>3529</v>
      </c>
      <c r="AI1044" s="84">
        <v>3421</v>
      </c>
      <c r="AJ1044" s="84">
        <v>3327</v>
      </c>
      <c r="AK1044" s="84">
        <v>3412</v>
      </c>
      <c r="AL1044" s="84">
        <v>3778</v>
      </c>
      <c r="AM1044" s="84">
        <v>3733</v>
      </c>
      <c r="AN1044" s="84">
        <v>3582</v>
      </c>
      <c r="AO1044" s="84">
        <v>3630</v>
      </c>
      <c r="AP1044" s="84">
        <v>0</v>
      </c>
      <c r="AQ1044" s="73"/>
      <c r="AR1044" s="73"/>
      <c r="AS1044" s="73"/>
      <c r="AT1044" s="73"/>
      <c r="AU1044" s="73"/>
      <c r="AV1044" s="73"/>
      <c r="AW1044" s="73"/>
      <c r="AX1044" s="73"/>
      <c r="AY1044" s="73"/>
      <c r="AZ1044" s="73"/>
      <c r="BA1044" s="73"/>
      <c r="BB1044" s="73"/>
      <c r="BC1044" s="73"/>
    </row>
    <row r="1045" spans="1:55" x14ac:dyDescent="0.25">
      <c r="A1045" s="72"/>
      <c r="B1045" s="74" t="s">
        <v>157</v>
      </c>
      <c r="C1045" s="83">
        <v>28530.354067746164</v>
      </c>
      <c r="D1045" s="83">
        <v>33393.977445211545</v>
      </c>
      <c r="E1045" s="83">
        <v>35295.352533438992</v>
      </c>
      <c r="F1045" s="83">
        <v>36206.411178657036</v>
      </c>
      <c r="G1045" s="83">
        <v>52005.954414776868</v>
      </c>
      <c r="H1045" s="83">
        <v>52303.694767046829</v>
      </c>
      <c r="I1045" s="83">
        <v>53956.272842708619</v>
      </c>
      <c r="J1045" s="83">
        <v>54958.713950429636</v>
      </c>
      <c r="K1045" s="83">
        <v>53253.374669117991</v>
      </c>
      <c r="L1045" s="83">
        <v>41021.446621999996</v>
      </c>
      <c r="M1045" s="83">
        <v>39802.315999999999</v>
      </c>
      <c r="N1045" s="83">
        <v>0</v>
      </c>
      <c r="O1045" s="73"/>
      <c r="P1045" s="74" t="s">
        <v>157</v>
      </c>
      <c r="Q1045" s="83">
        <v>25305.390367746957</v>
      </c>
      <c r="R1045" s="83">
        <v>26712.2199654135</v>
      </c>
      <c r="S1045" s="83">
        <v>28553.707729041649</v>
      </c>
      <c r="T1045" s="83">
        <v>37978.081477678992</v>
      </c>
      <c r="U1045" s="83">
        <v>51974.150093843702</v>
      </c>
      <c r="V1045" s="83">
        <v>52758.357831829278</v>
      </c>
      <c r="W1045" s="83">
        <v>52928.370971854732</v>
      </c>
      <c r="X1045" s="83">
        <v>50799.221246994704</v>
      </c>
      <c r="Y1045" s="83">
        <v>51257.490218531995</v>
      </c>
      <c r="Z1045" s="83">
        <v>51147.054530000001</v>
      </c>
      <c r="AA1045" s="83">
        <v>33627.423999999999</v>
      </c>
      <c r="AB1045" s="83">
        <v>35436</v>
      </c>
      <c r="AC1045" s="73"/>
      <c r="AD1045" s="74" t="s">
        <v>117</v>
      </c>
      <c r="AE1045" s="83">
        <v>33219.279999999999</v>
      </c>
      <c r="AF1045" s="83">
        <v>33247.280999999995</v>
      </c>
      <c r="AG1045" s="83">
        <v>33469.358</v>
      </c>
      <c r="AH1045" s="83">
        <v>33664.267</v>
      </c>
      <c r="AI1045" s="83">
        <v>33751.64</v>
      </c>
      <c r="AJ1045" s="83">
        <v>33893.392</v>
      </c>
      <c r="AK1045" s="83">
        <v>34087.69</v>
      </c>
      <c r="AL1045" s="83">
        <v>34346.754000000001</v>
      </c>
      <c r="AM1045" s="83">
        <v>34591.154000000002</v>
      </c>
      <c r="AN1045" s="83">
        <v>35736.468000000001</v>
      </c>
      <c r="AO1045" s="83">
        <v>36112.212</v>
      </c>
      <c r="AP1045" s="83">
        <v>0</v>
      </c>
      <c r="AQ1045" s="73"/>
      <c r="AR1045" s="73"/>
      <c r="AS1045" s="73"/>
      <c r="AT1045" s="73"/>
      <c r="AU1045" s="73"/>
      <c r="AV1045" s="73"/>
      <c r="AW1045" s="73"/>
      <c r="AX1045" s="73"/>
      <c r="AY1045" s="73"/>
      <c r="AZ1045" s="73"/>
      <c r="BA1045" s="73"/>
      <c r="BB1045" s="73"/>
      <c r="BC1045" s="73"/>
    </row>
    <row r="1046" spans="1:55" x14ac:dyDescent="0.25">
      <c r="A1046" s="72"/>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X1046" s="73"/>
      <c r="Y1046" s="73"/>
      <c r="Z1046" s="73"/>
      <c r="AA1046" s="73"/>
      <c r="AB1046" s="73"/>
      <c r="AC1046" s="73"/>
      <c r="AD1046" s="73"/>
      <c r="AE1046" s="73"/>
      <c r="AF1046" s="73"/>
      <c r="AG1046" s="73"/>
      <c r="AH1046" s="73"/>
      <c r="AI1046" s="73"/>
      <c r="AJ1046" s="73"/>
      <c r="AK1046" s="73"/>
      <c r="AL1046" s="73"/>
      <c r="AM1046" s="73"/>
      <c r="AN1046" s="73"/>
      <c r="AO1046" s="73"/>
      <c r="AP1046" s="73"/>
      <c r="AQ1046" s="73"/>
      <c r="AR1046" s="73"/>
      <c r="AS1046" s="73"/>
      <c r="AT1046" s="73"/>
      <c r="AU1046" s="73"/>
      <c r="AV1046" s="73"/>
      <c r="AW1046" s="73"/>
      <c r="AX1046" s="73"/>
      <c r="AY1046" s="73"/>
      <c r="AZ1046" s="73"/>
      <c r="BA1046" s="73"/>
      <c r="BB1046" s="73"/>
      <c r="BC1046" s="73"/>
    </row>
    <row r="1047" spans="1:55" x14ac:dyDescent="0.25">
      <c r="A1047" s="72"/>
      <c r="B1047" s="75" t="s">
        <v>113</v>
      </c>
      <c r="C1047" s="75"/>
      <c r="D1047" s="75"/>
      <c r="E1047" s="75"/>
      <c r="F1047" s="75"/>
      <c r="G1047" s="75"/>
      <c r="H1047" s="75"/>
      <c r="I1047" s="75"/>
      <c r="J1047" s="75"/>
      <c r="K1047" s="75"/>
      <c r="L1047" s="75"/>
      <c r="M1047" s="75"/>
      <c r="N1047" s="75"/>
      <c r="O1047" s="73"/>
      <c r="P1047" s="75" t="s">
        <v>114</v>
      </c>
      <c r="Q1047" s="75"/>
      <c r="R1047" s="75"/>
      <c r="S1047" s="75"/>
      <c r="T1047" s="75"/>
      <c r="U1047" s="75"/>
      <c r="V1047" s="75"/>
      <c r="W1047" s="75"/>
      <c r="X1047" s="75"/>
      <c r="Y1047" s="75"/>
      <c r="Z1047" s="75"/>
      <c r="AA1047" s="75"/>
      <c r="AB1047" s="75"/>
      <c r="AC1047" s="73"/>
      <c r="AD1047" s="75" t="s">
        <v>145</v>
      </c>
      <c r="AE1047" s="75"/>
      <c r="AF1047" s="75"/>
      <c r="AG1047" s="75"/>
      <c r="AH1047" s="75"/>
      <c r="AI1047" s="75"/>
      <c r="AJ1047" s="75"/>
      <c r="AK1047" s="75"/>
      <c r="AL1047" s="75"/>
      <c r="AM1047" s="75"/>
      <c r="AN1047" s="75"/>
      <c r="AO1047" s="75"/>
      <c r="AP1047" s="75"/>
      <c r="AQ1047" s="73"/>
      <c r="AR1047" s="73"/>
      <c r="AS1047" s="73"/>
      <c r="AT1047" s="73"/>
      <c r="AU1047" s="73"/>
      <c r="AV1047" s="73"/>
      <c r="AW1047" s="73"/>
      <c r="AX1047" s="73"/>
      <c r="AY1047" s="73"/>
      <c r="AZ1047" s="73"/>
      <c r="BA1047" s="73"/>
      <c r="BB1047" s="73"/>
      <c r="BC1047" s="73"/>
    </row>
    <row r="1048" spans="1:55" x14ac:dyDescent="0.25">
      <c r="A1048" s="72"/>
      <c r="B1048" s="77" t="s">
        <v>67</v>
      </c>
      <c r="C1048" s="77">
        <v>2013</v>
      </c>
      <c r="D1048" s="77">
        <v>2014</v>
      </c>
      <c r="E1048" s="77">
        <v>2015</v>
      </c>
      <c r="F1048" s="77">
        <v>2016</v>
      </c>
      <c r="G1048" s="77">
        <v>2017</v>
      </c>
      <c r="H1048" s="77">
        <v>2018</v>
      </c>
      <c r="I1048" s="77">
        <v>2019</v>
      </c>
      <c r="J1048" s="77">
        <v>2020</v>
      </c>
      <c r="K1048" s="77">
        <v>2021</v>
      </c>
      <c r="L1048" s="77">
        <v>2022</v>
      </c>
      <c r="M1048" s="77">
        <v>2023</v>
      </c>
      <c r="N1048" s="77">
        <v>2024</v>
      </c>
      <c r="O1048" s="73"/>
      <c r="P1048" s="77" t="s">
        <v>67</v>
      </c>
      <c r="Q1048" s="77">
        <v>2013</v>
      </c>
      <c r="R1048" s="77">
        <v>2014</v>
      </c>
      <c r="S1048" s="77">
        <v>2015</v>
      </c>
      <c r="T1048" s="77">
        <v>2016</v>
      </c>
      <c r="U1048" s="77">
        <v>2017</v>
      </c>
      <c r="V1048" s="77">
        <v>2018</v>
      </c>
      <c r="W1048" s="77">
        <v>2019</v>
      </c>
      <c r="X1048" s="77">
        <v>2020</v>
      </c>
      <c r="Y1048" s="77">
        <v>2021</v>
      </c>
      <c r="Z1048" s="77">
        <v>2022</v>
      </c>
      <c r="AA1048" s="77">
        <v>2023</v>
      </c>
      <c r="AB1048" s="77">
        <v>2024</v>
      </c>
      <c r="AC1048" s="73"/>
      <c r="AD1048" s="77" t="s">
        <v>67</v>
      </c>
      <c r="AE1048" s="77">
        <v>2013</v>
      </c>
      <c r="AF1048" s="77">
        <v>2014</v>
      </c>
      <c r="AG1048" s="77">
        <v>2015</v>
      </c>
      <c r="AH1048" s="77">
        <v>2016</v>
      </c>
      <c r="AI1048" s="77">
        <v>2017</v>
      </c>
      <c r="AJ1048" s="77">
        <v>2018</v>
      </c>
      <c r="AK1048" s="77">
        <v>2019</v>
      </c>
      <c r="AL1048" s="77">
        <v>2020</v>
      </c>
      <c r="AM1048" s="77">
        <v>2021</v>
      </c>
      <c r="AN1048" s="77">
        <v>2022</v>
      </c>
      <c r="AO1048" s="77">
        <v>2023</v>
      </c>
      <c r="AP1048" s="77">
        <v>2024</v>
      </c>
      <c r="AQ1048" s="73"/>
      <c r="AR1048" s="73"/>
      <c r="AS1048" s="73"/>
      <c r="AT1048" s="73"/>
      <c r="AU1048" s="73"/>
      <c r="AV1048" s="73"/>
      <c r="AW1048" s="73"/>
      <c r="AX1048" s="73"/>
      <c r="AY1048" s="73"/>
      <c r="AZ1048" s="73"/>
      <c r="BA1048" s="73"/>
      <c r="BB1048" s="73"/>
      <c r="BC1048" s="73"/>
    </row>
    <row r="1049" spans="1:55" x14ac:dyDescent="0.25">
      <c r="A1049" s="72"/>
      <c r="B1049" s="79" t="s">
        <v>9</v>
      </c>
      <c r="C1049" s="80">
        <v>20175.733322230182</v>
      </c>
      <c r="D1049" s="80">
        <v>19736.114654264926</v>
      </c>
      <c r="E1049" s="80">
        <v>20440.365200406031</v>
      </c>
      <c r="F1049" s="80">
        <v>22214.296899728346</v>
      </c>
      <c r="G1049" s="80">
        <v>20300.580257854235</v>
      </c>
      <c r="H1049" s="80">
        <v>21794.756581119582</v>
      </c>
      <c r="I1049" s="80">
        <v>22404.601957043342</v>
      </c>
      <c r="J1049" s="80">
        <v>22995.587662313286</v>
      </c>
      <c r="K1049" s="80">
        <v>30673.069989353993</v>
      </c>
      <c r="L1049" s="80">
        <v>29134.398149999997</v>
      </c>
      <c r="M1049" s="80">
        <v>29137.446000000004</v>
      </c>
      <c r="N1049" s="80">
        <v>0</v>
      </c>
      <c r="O1049" s="73"/>
      <c r="P1049" s="79" t="s">
        <v>9</v>
      </c>
      <c r="Q1049" s="80">
        <v>21253.224104418507</v>
      </c>
      <c r="R1049" s="80">
        <v>21975.503081877327</v>
      </c>
      <c r="S1049" s="80">
        <v>21522.387628842444</v>
      </c>
      <c r="T1049" s="80">
        <v>23188.95562791657</v>
      </c>
      <c r="U1049" s="80">
        <v>21936.73587919342</v>
      </c>
      <c r="V1049" s="80">
        <v>21515.679508107321</v>
      </c>
      <c r="W1049" s="80">
        <v>20994.23826661145</v>
      </c>
      <c r="X1049" s="80">
        <v>23374.845427018172</v>
      </c>
      <c r="Y1049" s="80">
        <v>30436.962044397995</v>
      </c>
      <c r="Z1049" s="80">
        <v>28919.301216000003</v>
      </c>
      <c r="AA1049" s="80">
        <v>29242.688000000002</v>
      </c>
      <c r="AB1049" s="80">
        <v>29137</v>
      </c>
      <c r="AC1049" s="73"/>
      <c r="AD1049" s="79" t="s">
        <v>9</v>
      </c>
      <c r="AE1049" s="80">
        <v>208</v>
      </c>
      <c r="AF1049" s="80">
        <v>196</v>
      </c>
      <c r="AG1049" s="80">
        <v>205</v>
      </c>
      <c r="AH1049" s="80">
        <v>206</v>
      </c>
      <c r="AI1049" s="80">
        <v>196</v>
      </c>
      <c r="AJ1049" s="80">
        <v>198</v>
      </c>
      <c r="AK1049" s="80">
        <v>197</v>
      </c>
      <c r="AL1049" s="80">
        <v>212</v>
      </c>
      <c r="AM1049" s="80">
        <v>195</v>
      </c>
      <c r="AN1049" s="80">
        <v>202</v>
      </c>
      <c r="AO1049" s="80">
        <v>210</v>
      </c>
      <c r="AP1049" s="80">
        <v>0</v>
      </c>
      <c r="AQ1049" s="73"/>
      <c r="AR1049" s="73"/>
      <c r="AS1049" s="73"/>
      <c r="AT1049" s="73"/>
      <c r="AU1049" s="73"/>
      <c r="AV1049" s="73"/>
      <c r="AW1049" s="73"/>
      <c r="AX1049" s="73"/>
      <c r="AY1049" s="73"/>
      <c r="AZ1049" s="73"/>
      <c r="BA1049" s="73"/>
      <c r="BB1049" s="73"/>
      <c r="BC1049" s="73"/>
    </row>
    <row r="1050" spans="1:55" x14ac:dyDescent="0.25">
      <c r="A1050" s="72"/>
      <c r="B1050" s="74" t="s">
        <v>10</v>
      </c>
      <c r="C1050" s="83">
        <v>15286.853543255836</v>
      </c>
      <c r="D1050" s="83">
        <v>14137.458460811689</v>
      </c>
      <c r="E1050" s="83">
        <v>13679.854988088817</v>
      </c>
      <c r="F1050" s="83">
        <v>14072.595643122069</v>
      </c>
      <c r="G1050" s="83">
        <v>13121.049291646646</v>
      </c>
      <c r="H1050" s="83">
        <v>13169.414511220812</v>
      </c>
      <c r="I1050" s="83">
        <v>13812.074082219116</v>
      </c>
      <c r="J1050" s="83">
        <v>13517.509737869043</v>
      </c>
      <c r="K1050" s="83">
        <v>21185.723173107996</v>
      </c>
      <c r="L1050" s="83">
        <v>19955.858831999998</v>
      </c>
      <c r="M1050" s="83">
        <v>20529.484000000004</v>
      </c>
      <c r="N1050" s="83">
        <v>0</v>
      </c>
      <c r="O1050" s="73"/>
      <c r="P1050" s="74" t="s">
        <v>10</v>
      </c>
      <c r="Q1050" s="83">
        <v>13890.120137912756</v>
      </c>
      <c r="R1050" s="83">
        <v>13915.000613428314</v>
      </c>
      <c r="S1050" s="83">
        <v>13459.920845435887</v>
      </c>
      <c r="T1050" s="83">
        <v>14533.457981407621</v>
      </c>
      <c r="U1050" s="83">
        <v>14490.166410928532</v>
      </c>
      <c r="V1050" s="83">
        <v>13442.561196431554</v>
      </c>
      <c r="W1050" s="83">
        <v>12606.947750873178</v>
      </c>
      <c r="X1050" s="83">
        <v>14317.541649805677</v>
      </c>
      <c r="Y1050" s="83">
        <v>21009.193868467995</v>
      </c>
      <c r="Z1050" s="83">
        <v>19813.531010000002</v>
      </c>
      <c r="AA1050" s="83">
        <v>19140.498000000003</v>
      </c>
      <c r="AB1050" s="83">
        <v>20247</v>
      </c>
      <c r="AC1050" s="73"/>
      <c r="AD1050" s="74" t="s">
        <v>10</v>
      </c>
      <c r="AE1050" s="83">
        <v>208</v>
      </c>
      <c r="AF1050" s="83">
        <v>196</v>
      </c>
      <c r="AG1050" s="83">
        <v>205</v>
      </c>
      <c r="AH1050" s="83">
        <v>206</v>
      </c>
      <c r="AI1050" s="83">
        <v>196</v>
      </c>
      <c r="AJ1050" s="83">
        <v>198</v>
      </c>
      <c r="AK1050" s="83">
        <v>197</v>
      </c>
      <c r="AL1050" s="83">
        <v>212</v>
      </c>
      <c r="AM1050" s="83">
        <v>195</v>
      </c>
      <c r="AN1050" s="83">
        <v>202</v>
      </c>
      <c r="AO1050" s="83">
        <v>210</v>
      </c>
      <c r="AP1050" s="83">
        <v>0</v>
      </c>
      <c r="AQ1050" s="73"/>
      <c r="AR1050" s="73"/>
      <c r="AS1050" s="73"/>
      <c r="AT1050" s="73"/>
      <c r="AU1050" s="73"/>
      <c r="AV1050" s="73"/>
      <c r="AW1050" s="73"/>
      <c r="AX1050" s="73"/>
      <c r="AY1050" s="73"/>
      <c r="AZ1050" s="73"/>
      <c r="BA1050" s="73"/>
      <c r="BB1050" s="73"/>
      <c r="BC1050" s="73"/>
    </row>
    <row r="1051" spans="1:55" x14ac:dyDescent="0.25">
      <c r="A1051" s="72"/>
      <c r="B1051" s="79" t="s">
        <v>11</v>
      </c>
      <c r="C1051" s="84">
        <v>4888.8797789743467</v>
      </c>
      <c r="D1051" s="84">
        <v>5598.6561934532374</v>
      </c>
      <c r="E1051" s="84">
        <v>6760.5102123172146</v>
      </c>
      <c r="F1051" s="84">
        <v>8141.7012566062749</v>
      </c>
      <c r="G1051" s="84">
        <v>7179.530966207587</v>
      </c>
      <c r="H1051" s="84">
        <v>8625.3420698987684</v>
      </c>
      <c r="I1051" s="84">
        <v>8592.5278748242272</v>
      </c>
      <c r="J1051" s="84">
        <v>9478.0779244442419</v>
      </c>
      <c r="K1051" s="84">
        <v>9487.3468162459976</v>
      </c>
      <c r="L1051" s="84">
        <v>9178.5393179999992</v>
      </c>
      <c r="M1051" s="84">
        <v>8607.9619999999995</v>
      </c>
      <c r="N1051" s="84">
        <v>0</v>
      </c>
      <c r="O1051" s="73"/>
      <c r="P1051" s="79" t="s">
        <v>11</v>
      </c>
      <c r="Q1051" s="84">
        <v>7363.1039665057506</v>
      </c>
      <c r="R1051" s="84">
        <v>8060.5024684490118</v>
      </c>
      <c r="S1051" s="84">
        <v>8062.4667834065549</v>
      </c>
      <c r="T1051" s="84">
        <v>8655.4976465089494</v>
      </c>
      <c r="U1051" s="84">
        <v>7446.5694682648873</v>
      </c>
      <c r="V1051" s="84">
        <v>8073.1183116757675</v>
      </c>
      <c r="W1051" s="84">
        <v>8387.2905157382702</v>
      </c>
      <c r="X1051" s="84">
        <v>9057.3037772124953</v>
      </c>
      <c r="Y1051" s="84">
        <v>9427.7681759299994</v>
      </c>
      <c r="Z1051" s="84">
        <v>9105.7702060000011</v>
      </c>
      <c r="AA1051" s="84">
        <v>10102.19</v>
      </c>
      <c r="AB1051" s="84">
        <v>8890</v>
      </c>
      <c r="AC1051" s="73"/>
      <c r="AD1051" s="79" t="s">
        <v>11</v>
      </c>
      <c r="AE1051" s="84">
        <v>208</v>
      </c>
      <c r="AF1051" s="84">
        <v>196</v>
      </c>
      <c r="AG1051" s="84">
        <v>205</v>
      </c>
      <c r="AH1051" s="84">
        <v>206</v>
      </c>
      <c r="AI1051" s="84">
        <v>196</v>
      </c>
      <c r="AJ1051" s="84">
        <v>198</v>
      </c>
      <c r="AK1051" s="84">
        <v>197</v>
      </c>
      <c r="AL1051" s="84">
        <v>212</v>
      </c>
      <c r="AM1051" s="84">
        <v>195</v>
      </c>
      <c r="AN1051" s="84">
        <v>202</v>
      </c>
      <c r="AO1051" s="84">
        <v>210</v>
      </c>
      <c r="AP1051" s="84">
        <v>0</v>
      </c>
      <c r="AQ1051" s="73"/>
      <c r="AR1051" s="73"/>
      <c r="AS1051" s="73"/>
      <c r="AT1051" s="73"/>
      <c r="AU1051" s="73"/>
      <c r="AV1051" s="73"/>
      <c r="AW1051" s="73"/>
      <c r="AX1051" s="73"/>
      <c r="AY1051" s="73"/>
      <c r="AZ1051" s="73"/>
      <c r="BA1051" s="73"/>
      <c r="BB1051" s="73"/>
      <c r="BC1051" s="73"/>
    </row>
    <row r="1052" spans="1:55" x14ac:dyDescent="0.25">
      <c r="A1052" s="72"/>
      <c r="B1052" s="74" t="s">
        <v>0</v>
      </c>
      <c r="C1052" s="83">
        <v>1293.176654790135</v>
      </c>
      <c r="D1052" s="83">
        <v>857.0643667982539</v>
      </c>
      <c r="E1052" s="83">
        <v>728.87416340735695</v>
      </c>
      <c r="F1052" s="83">
        <v>1295.5639141255629</v>
      </c>
      <c r="G1052" s="83">
        <v>1683.2731338327549</v>
      </c>
      <c r="H1052" s="83">
        <v>1853.5368932563947</v>
      </c>
      <c r="I1052" s="83">
        <v>1410.9353822399332</v>
      </c>
      <c r="J1052" s="83">
        <v>1518.1531232121536</v>
      </c>
      <c r="K1052" s="83">
        <v>1670.4085451559997</v>
      </c>
      <c r="L1052" s="83">
        <v>1581.658052</v>
      </c>
      <c r="M1052" s="83">
        <v>1509.8579999999999</v>
      </c>
      <c r="N1052" s="83">
        <v>0</v>
      </c>
      <c r="O1052" s="73"/>
      <c r="P1052" s="74" t="s">
        <v>0</v>
      </c>
      <c r="Q1052" s="83">
        <v>1546.0303278925176</v>
      </c>
      <c r="R1052" s="83">
        <v>1199.7296723516197</v>
      </c>
      <c r="S1052" s="83">
        <v>1269.8245214709782</v>
      </c>
      <c r="T1052" s="83">
        <v>1149.9052482811778</v>
      </c>
      <c r="U1052" s="83">
        <v>1405.2798101206977</v>
      </c>
      <c r="V1052" s="83">
        <v>1407.0135764367863</v>
      </c>
      <c r="W1052" s="83">
        <v>1398.3581624630781</v>
      </c>
      <c r="X1052" s="83">
        <v>1484.4911914336137</v>
      </c>
      <c r="Y1052" s="83">
        <v>1384.6517332699998</v>
      </c>
      <c r="Z1052" s="83">
        <v>1335.5272319999999</v>
      </c>
      <c r="AA1052" s="83">
        <v>1472.346</v>
      </c>
      <c r="AB1052" s="83">
        <v>1443</v>
      </c>
      <c r="AC1052" s="73"/>
      <c r="AD1052" s="74" t="s">
        <v>0</v>
      </c>
      <c r="AE1052" s="83">
        <v>14</v>
      </c>
      <c r="AF1052" s="83">
        <v>11</v>
      </c>
      <c r="AG1052" s="83">
        <v>10</v>
      </c>
      <c r="AH1052" s="83">
        <v>14</v>
      </c>
      <c r="AI1052" s="83">
        <v>13</v>
      </c>
      <c r="AJ1052" s="83">
        <v>18</v>
      </c>
      <c r="AK1052" s="83">
        <v>13</v>
      </c>
      <c r="AL1052" s="83">
        <v>13</v>
      </c>
      <c r="AM1052" s="83">
        <v>0</v>
      </c>
      <c r="AN1052" s="83">
        <v>14</v>
      </c>
      <c r="AO1052" s="83">
        <v>13</v>
      </c>
      <c r="AP1052" s="83">
        <v>0</v>
      </c>
      <c r="AQ1052" s="73"/>
      <c r="AR1052" s="73"/>
      <c r="AS1052" s="73"/>
      <c r="AT1052" s="73"/>
      <c r="AU1052" s="73"/>
      <c r="AV1052" s="73"/>
      <c r="AW1052" s="73"/>
      <c r="AX1052" s="73"/>
      <c r="AY1052" s="73"/>
      <c r="AZ1052" s="73"/>
      <c r="BA1052" s="73"/>
      <c r="BB1052" s="73"/>
      <c r="BC1052" s="73"/>
    </row>
    <row r="1053" spans="1:55" x14ac:dyDescent="0.25">
      <c r="A1053" s="72"/>
      <c r="B1053" s="74" t="s">
        <v>158</v>
      </c>
      <c r="C1053" s="83">
        <v>8483.5191782284091</v>
      </c>
      <c r="D1053" s="83">
        <v>7276.6239565735532</v>
      </c>
      <c r="E1053" s="83">
        <v>6817.1064360768232</v>
      </c>
      <c r="F1053" s="83">
        <v>6505.7269787933019</v>
      </c>
      <c r="G1053" s="83">
        <v>5403.2007452000335</v>
      </c>
      <c r="H1053" s="83">
        <v>5333.8605579467257</v>
      </c>
      <c r="I1053" s="83">
        <v>5257.2778667254552</v>
      </c>
      <c r="J1053" s="83">
        <v>7862.3051990743243</v>
      </c>
      <c r="K1053" s="83">
        <v>6830.5807814139989</v>
      </c>
      <c r="L1053" s="83">
        <v>4492.4225319999996</v>
      </c>
      <c r="M1053" s="83">
        <v>4596.2619999999997</v>
      </c>
      <c r="N1053" s="83">
        <v>0</v>
      </c>
      <c r="O1053" s="73"/>
      <c r="P1053" s="74" t="s">
        <v>158</v>
      </c>
      <c r="Q1053" s="83">
        <v>9622.330574037207</v>
      </c>
      <c r="R1053" s="83">
        <v>7050.7721614492393</v>
      </c>
      <c r="S1053" s="83">
        <v>7245.533764321608</v>
      </c>
      <c r="T1053" s="83">
        <v>6019.5979333299665</v>
      </c>
      <c r="U1053" s="83">
        <v>5148.7661777347612</v>
      </c>
      <c r="V1053" s="83">
        <v>5044.3180946965103</v>
      </c>
      <c r="W1053" s="83">
        <v>4798.7810366782815</v>
      </c>
      <c r="X1053" s="83">
        <v>4613.9287824452149</v>
      </c>
      <c r="Y1053" s="83">
        <v>6923.2586663499997</v>
      </c>
      <c r="Z1053" s="83">
        <v>6273.1255080000001</v>
      </c>
      <c r="AA1053" s="83">
        <v>4753.6040000000003</v>
      </c>
      <c r="AB1053" s="83">
        <v>4655</v>
      </c>
      <c r="AC1053" s="73"/>
      <c r="AD1053" s="74" t="s">
        <v>158</v>
      </c>
      <c r="AE1053" s="83">
        <v>52</v>
      </c>
      <c r="AF1053" s="83">
        <v>47</v>
      </c>
      <c r="AG1053" s="83">
        <v>43</v>
      </c>
      <c r="AH1053" s="83">
        <v>39</v>
      </c>
      <c r="AI1053" s="83">
        <v>32</v>
      </c>
      <c r="AJ1053" s="83">
        <v>34</v>
      </c>
      <c r="AK1053" s="83">
        <v>34</v>
      </c>
      <c r="AL1053" s="83">
        <v>54</v>
      </c>
      <c r="AM1053" s="83">
        <v>43</v>
      </c>
      <c r="AN1053" s="83">
        <v>28</v>
      </c>
      <c r="AO1053" s="83">
        <v>30</v>
      </c>
      <c r="AP1053" s="83">
        <v>0</v>
      </c>
      <c r="AQ1053" s="73"/>
      <c r="AR1053" s="73"/>
      <c r="AS1053" s="73"/>
      <c r="AT1053" s="73"/>
      <c r="AU1053" s="73"/>
      <c r="AV1053" s="73"/>
      <c r="AW1053" s="73"/>
      <c r="AX1053" s="73"/>
      <c r="AY1053" s="73"/>
      <c r="AZ1053" s="73"/>
      <c r="BA1053" s="73"/>
      <c r="BB1053" s="73"/>
      <c r="BC1053" s="73"/>
    </row>
    <row r="1054" spans="1:55" x14ac:dyDescent="0.25">
      <c r="A1054" s="72"/>
      <c r="B1054" s="74" t="s">
        <v>159</v>
      </c>
      <c r="C1054" s="83">
        <v>184.77527757271346</v>
      </c>
      <c r="D1054" s="83">
        <v>205.17956797495822</v>
      </c>
      <c r="E1054" s="83">
        <v>179.82993678456538</v>
      </c>
      <c r="F1054" s="83">
        <v>466.92394737095839</v>
      </c>
      <c r="G1054" s="83">
        <v>142.53047529304646</v>
      </c>
      <c r="H1054" s="83">
        <v>0</v>
      </c>
      <c r="I1054" s="83">
        <v>0</v>
      </c>
      <c r="J1054" s="83">
        <v>3.3661931778539991</v>
      </c>
      <c r="K1054" s="83">
        <v>0</v>
      </c>
      <c r="L1054" s="83">
        <v>0</v>
      </c>
      <c r="M1054" s="83">
        <v>0</v>
      </c>
      <c r="N1054" s="83">
        <v>0</v>
      </c>
      <c r="O1054" s="73"/>
      <c r="P1054" s="74" t="s">
        <v>159</v>
      </c>
      <c r="Q1054" s="83">
        <v>65.700657450507649</v>
      </c>
      <c r="R1054" s="83">
        <v>66.027710596452721</v>
      </c>
      <c r="S1054" s="83">
        <v>200.21674856894083</v>
      </c>
      <c r="T1054" s="83">
        <v>518.53764849422635</v>
      </c>
      <c r="U1054" s="83">
        <v>338.0681521413581</v>
      </c>
      <c r="V1054" s="83">
        <v>338.38095102735934</v>
      </c>
      <c r="W1054" s="83">
        <v>137.20603392932898</v>
      </c>
      <c r="X1054" s="83">
        <v>90.88721580205798</v>
      </c>
      <c r="Y1054" s="83">
        <v>90.471268627999976</v>
      </c>
      <c r="Z1054" s="83">
        <v>89.891255999999984</v>
      </c>
      <c r="AA1054" s="83">
        <v>87.528000000000006</v>
      </c>
      <c r="AB1054" s="83">
        <v>86</v>
      </c>
      <c r="AC1054" s="73"/>
      <c r="AD1054" s="74" t="s">
        <v>159</v>
      </c>
      <c r="AE1054" s="83">
        <v>0</v>
      </c>
      <c r="AF1054" s="83">
        <v>0</v>
      </c>
      <c r="AG1054" s="83">
        <v>0</v>
      </c>
      <c r="AH1054" s="83">
        <v>0</v>
      </c>
      <c r="AI1054" s="83">
        <v>0</v>
      </c>
      <c r="AJ1054" s="83">
        <v>0</v>
      </c>
      <c r="AK1054" s="83">
        <v>0</v>
      </c>
      <c r="AL1054" s="83">
        <v>0</v>
      </c>
      <c r="AM1054" s="83">
        <v>0</v>
      </c>
      <c r="AN1054" s="83">
        <v>0</v>
      </c>
      <c r="AO1054" s="83">
        <v>0</v>
      </c>
      <c r="AP1054" s="83">
        <v>0</v>
      </c>
      <c r="AQ1054" s="73"/>
      <c r="AR1054" s="73"/>
      <c r="AS1054" s="73"/>
      <c r="AT1054" s="73"/>
      <c r="AU1054" s="73"/>
      <c r="AV1054" s="73"/>
      <c r="AW1054" s="73"/>
      <c r="AX1054" s="73"/>
      <c r="AY1054" s="73"/>
      <c r="AZ1054" s="73"/>
      <c r="BA1054" s="73"/>
      <c r="BB1054" s="73"/>
      <c r="BC1054" s="73"/>
    </row>
    <row r="1055" spans="1:55" x14ac:dyDescent="0.25">
      <c r="A1055" s="72"/>
      <c r="B1055" s="74" t="s">
        <v>1</v>
      </c>
      <c r="C1055" s="83">
        <v>812.56070252599272</v>
      </c>
      <c r="D1055" s="83">
        <v>856.38557725006615</v>
      </c>
      <c r="E1055" s="83">
        <v>651.76941555421161</v>
      </c>
      <c r="F1055" s="83">
        <v>384.70212116296193</v>
      </c>
      <c r="G1055" s="83">
        <v>425.23555025446092</v>
      </c>
      <c r="H1055" s="83">
        <v>332.45056322584884</v>
      </c>
      <c r="I1055" s="83">
        <v>417.33501986837564</v>
      </c>
      <c r="J1055" s="83">
        <v>475.75530247003189</v>
      </c>
      <c r="K1055" s="83">
        <v>801.001719804</v>
      </c>
      <c r="L1055" s="83">
        <v>437.68480599999998</v>
      </c>
      <c r="M1055" s="83">
        <v>203.19</v>
      </c>
      <c r="N1055" s="83">
        <v>0</v>
      </c>
      <c r="O1055" s="73"/>
      <c r="P1055" s="74" t="s">
        <v>1</v>
      </c>
      <c r="Q1055" s="83">
        <v>662.51291531997606</v>
      </c>
      <c r="R1055" s="83">
        <v>666.32450375747328</v>
      </c>
      <c r="S1055" s="83">
        <v>789.91288645132272</v>
      </c>
      <c r="T1055" s="83">
        <v>736.99563929503472</v>
      </c>
      <c r="U1055" s="83">
        <v>264.21145130768855</v>
      </c>
      <c r="V1055" s="83">
        <v>263.72783399658107</v>
      </c>
      <c r="W1055" s="83">
        <v>375.60151788153797</v>
      </c>
      <c r="X1055" s="83">
        <v>454.43607901028986</v>
      </c>
      <c r="Y1055" s="83">
        <v>453.45965129399997</v>
      </c>
      <c r="Z1055" s="83">
        <v>446.24587799999995</v>
      </c>
      <c r="AA1055" s="83">
        <v>439.72399999999999</v>
      </c>
      <c r="AB1055" s="83">
        <v>430</v>
      </c>
      <c r="AC1055" s="73"/>
      <c r="AD1055" s="74" t="s">
        <v>1</v>
      </c>
      <c r="AE1055" s="83">
        <v>5</v>
      </c>
      <c r="AF1055" s="83">
        <v>6</v>
      </c>
      <c r="AG1055" s="83">
        <v>4</v>
      </c>
      <c r="AH1055" s="83">
        <v>3</v>
      </c>
      <c r="AI1055" s="83">
        <v>4</v>
      </c>
      <c r="AJ1055" s="83">
        <v>3</v>
      </c>
      <c r="AK1055" s="83">
        <v>4</v>
      </c>
      <c r="AL1055" s="83">
        <v>4</v>
      </c>
      <c r="AM1055" s="83">
        <v>5</v>
      </c>
      <c r="AN1055" s="83">
        <v>3</v>
      </c>
      <c r="AO1055" s="83">
        <v>0</v>
      </c>
      <c r="AP1055" s="83">
        <v>0</v>
      </c>
      <c r="AQ1055" s="73"/>
      <c r="AR1055" s="73"/>
      <c r="AS1055" s="73"/>
      <c r="AT1055" s="73"/>
      <c r="AU1055" s="73"/>
      <c r="AV1055" s="73"/>
      <c r="AW1055" s="73"/>
      <c r="AX1055" s="73"/>
      <c r="AY1055" s="73"/>
      <c r="AZ1055" s="73"/>
      <c r="BA1055" s="73"/>
      <c r="BB1055" s="73"/>
      <c r="BC1055" s="73"/>
    </row>
    <row r="1056" spans="1:55" x14ac:dyDescent="0.25">
      <c r="A1056" s="72"/>
      <c r="B1056" s="74" t="s">
        <v>2</v>
      </c>
      <c r="C1056" s="83">
        <v>10465.801871592299</v>
      </c>
      <c r="D1056" s="83">
        <v>10390.416738533369</v>
      </c>
      <c r="E1056" s="83">
        <v>10492.818172722424</v>
      </c>
      <c r="F1056" s="83">
        <v>10209.910273360854</v>
      </c>
      <c r="G1056" s="83">
        <v>9342.2247896624085</v>
      </c>
      <c r="H1056" s="83">
        <v>9459.5499539778993</v>
      </c>
      <c r="I1056" s="83">
        <v>10166.967114163277</v>
      </c>
      <c r="J1056" s="83">
        <v>9482.5661820147161</v>
      </c>
      <c r="K1056" s="83">
        <v>9178.420533126</v>
      </c>
      <c r="L1056" s="83">
        <v>9903.0200359999999</v>
      </c>
      <c r="M1056" s="83">
        <v>10293.918000000001</v>
      </c>
      <c r="N1056" s="83">
        <v>0</v>
      </c>
      <c r="O1056" s="73"/>
      <c r="P1056" s="74" t="s">
        <v>2</v>
      </c>
      <c r="Q1056" s="83">
        <v>9614.8219274714374</v>
      </c>
      <c r="R1056" s="83">
        <v>9477.1362555170144</v>
      </c>
      <c r="S1056" s="83">
        <v>10091.167552492941</v>
      </c>
      <c r="T1056" s="83">
        <v>10135.490518252886</v>
      </c>
      <c r="U1056" s="83">
        <v>9993.6243998860009</v>
      </c>
      <c r="V1056" s="83">
        <v>9399.0832548252438</v>
      </c>
      <c r="W1056" s="83">
        <v>8786.9030895574451</v>
      </c>
      <c r="X1056" s="83">
        <v>10229.861067498303</v>
      </c>
      <c r="Y1056" s="83">
        <v>10226.563279425998</v>
      </c>
      <c r="Z1056" s="83">
        <v>8707.6803580000014</v>
      </c>
      <c r="AA1056" s="83">
        <v>9087.2819999999992</v>
      </c>
      <c r="AB1056" s="83">
        <v>9701</v>
      </c>
      <c r="AC1056" s="73"/>
      <c r="AD1056" s="74" t="s">
        <v>2</v>
      </c>
      <c r="AE1056" s="83">
        <v>92</v>
      </c>
      <c r="AF1056" s="83">
        <v>87</v>
      </c>
      <c r="AG1056" s="83">
        <v>87</v>
      </c>
      <c r="AH1056" s="83">
        <v>87</v>
      </c>
      <c r="AI1056" s="83">
        <v>88</v>
      </c>
      <c r="AJ1056" s="83">
        <v>81</v>
      </c>
      <c r="AK1056" s="83">
        <v>83</v>
      </c>
      <c r="AL1056" s="83">
        <v>75</v>
      </c>
      <c r="AM1056" s="83">
        <v>73</v>
      </c>
      <c r="AN1056" s="83">
        <v>77</v>
      </c>
      <c r="AO1056" s="83">
        <v>81</v>
      </c>
      <c r="AP1056" s="83">
        <v>0</v>
      </c>
      <c r="AQ1056" s="73"/>
      <c r="AR1056" s="73"/>
      <c r="AS1056" s="73"/>
      <c r="AT1056" s="73"/>
      <c r="AU1056" s="73"/>
      <c r="AV1056" s="73"/>
      <c r="AW1056" s="73"/>
      <c r="AX1056" s="73"/>
      <c r="AY1056" s="73"/>
      <c r="AZ1056" s="73"/>
      <c r="BA1056" s="73"/>
      <c r="BB1056" s="73"/>
      <c r="BC1056" s="73"/>
    </row>
    <row r="1057" spans="1:55" x14ac:dyDescent="0.25">
      <c r="A1057" s="72"/>
      <c r="B1057" s="74" t="s">
        <v>156</v>
      </c>
      <c r="C1057" s="83">
        <v>0</v>
      </c>
      <c r="D1057" s="83">
        <v>0</v>
      </c>
      <c r="E1057" s="83">
        <v>0</v>
      </c>
      <c r="F1057" s="83">
        <v>0</v>
      </c>
      <c r="G1057" s="83">
        <v>0</v>
      </c>
      <c r="H1057" s="83">
        <v>0</v>
      </c>
      <c r="I1057" s="83">
        <v>0</v>
      </c>
      <c r="J1057" s="83">
        <v>118.93882561750797</v>
      </c>
      <c r="K1057" s="83">
        <v>1095.5849969219998</v>
      </c>
      <c r="L1057" s="83">
        <v>1957.2750859999999</v>
      </c>
      <c r="M1057" s="83">
        <v>2845.7020000000002</v>
      </c>
      <c r="N1057" s="83">
        <v>0</v>
      </c>
      <c r="O1057" s="73"/>
      <c r="P1057" s="74" t="s">
        <v>156</v>
      </c>
      <c r="Q1057" s="83">
        <v>0</v>
      </c>
      <c r="R1057" s="83">
        <v>0</v>
      </c>
      <c r="S1057" s="83">
        <v>0</v>
      </c>
      <c r="T1057" s="83">
        <v>0</v>
      </c>
      <c r="U1057" s="83">
        <v>0</v>
      </c>
      <c r="V1057" s="83">
        <v>0</v>
      </c>
      <c r="W1057" s="83">
        <v>0</v>
      </c>
      <c r="X1057" s="83">
        <v>0</v>
      </c>
      <c r="Y1057" s="83">
        <v>0</v>
      </c>
      <c r="Z1057" s="83">
        <v>1514.2396100000001</v>
      </c>
      <c r="AA1057" s="83">
        <v>1911.028</v>
      </c>
      <c r="AB1057" s="83">
        <v>2571</v>
      </c>
      <c r="AC1057" s="73"/>
      <c r="AD1057" s="74" t="s">
        <v>156</v>
      </c>
      <c r="AE1057" s="83">
        <v>0</v>
      </c>
      <c r="AF1057" s="83">
        <v>0</v>
      </c>
      <c r="AG1057" s="83">
        <v>0</v>
      </c>
      <c r="AH1057" s="83">
        <v>0</v>
      </c>
      <c r="AI1057" s="83">
        <v>0</v>
      </c>
      <c r="AJ1057" s="83">
        <v>0</v>
      </c>
      <c r="AK1057" s="83">
        <v>0</v>
      </c>
      <c r="AL1057" s="83">
        <v>0</v>
      </c>
      <c r="AM1057" s="83">
        <v>7</v>
      </c>
      <c r="AN1057" s="83">
        <v>11</v>
      </c>
      <c r="AO1057" s="83">
        <v>16</v>
      </c>
      <c r="AP1057" s="83">
        <v>0</v>
      </c>
      <c r="AQ1057" s="73"/>
      <c r="AR1057" s="73"/>
      <c r="AS1057" s="73"/>
      <c r="AT1057" s="73"/>
      <c r="AU1057" s="73"/>
      <c r="AV1057" s="73"/>
      <c r="AW1057" s="73"/>
      <c r="AX1057" s="73"/>
      <c r="AY1057" s="73"/>
      <c r="AZ1057" s="73"/>
      <c r="BA1057" s="73"/>
      <c r="BB1057" s="73"/>
      <c r="BC1057" s="73"/>
    </row>
    <row r="1058" spans="1:55" x14ac:dyDescent="0.25">
      <c r="A1058" s="72"/>
      <c r="B1058" s="74" t="s">
        <v>3</v>
      </c>
      <c r="C1058" s="83">
        <v>107.62393410940304</v>
      </c>
      <c r="D1058" s="83">
        <v>547.7214572468356</v>
      </c>
      <c r="E1058" s="83">
        <v>890.56896612701507</v>
      </c>
      <c r="F1058" s="83">
        <v>779.84701441365485</v>
      </c>
      <c r="G1058" s="83">
        <v>740.9228839613736</v>
      </c>
      <c r="H1058" s="83">
        <v>811.64915401064218</v>
      </c>
      <c r="I1058" s="83">
        <v>643.72497585176859</v>
      </c>
      <c r="J1058" s="83">
        <v>657.52973407414788</v>
      </c>
      <c r="K1058" s="83">
        <v>585.856629774</v>
      </c>
      <c r="L1058" s="83">
        <v>562.89048399999979</v>
      </c>
      <c r="M1058" s="83">
        <v>156.30000000000004</v>
      </c>
      <c r="N1058" s="83">
        <v>0</v>
      </c>
      <c r="O1058" s="73"/>
      <c r="P1058" s="74" t="s">
        <v>3</v>
      </c>
      <c r="Q1058" s="83">
        <v>0</v>
      </c>
      <c r="R1058" s="83">
        <v>222.14930667965402</v>
      </c>
      <c r="S1058" s="83">
        <v>227.6020181300421</v>
      </c>
      <c r="T1058" s="83">
        <v>1152.305885542725</v>
      </c>
      <c r="U1058" s="83">
        <v>1223.877387020457</v>
      </c>
      <c r="V1058" s="83">
        <v>1224.4506578412693</v>
      </c>
      <c r="W1058" s="83">
        <v>1014.1812674609569</v>
      </c>
      <c r="X1058" s="83">
        <v>572.25284023517986</v>
      </c>
      <c r="Y1058" s="83">
        <v>626.67903147199991</v>
      </c>
      <c r="Z1058" s="83">
        <v>536.13713400000006</v>
      </c>
      <c r="AA1058" s="83">
        <v>528.29399999999998</v>
      </c>
      <c r="AB1058" s="83">
        <v>518</v>
      </c>
      <c r="AC1058" s="73"/>
      <c r="AD1058" s="74" t="s">
        <v>3</v>
      </c>
      <c r="AE1058" s="83">
        <v>1</v>
      </c>
      <c r="AF1058" s="83">
        <v>4</v>
      </c>
      <c r="AG1058" s="83">
        <v>8</v>
      </c>
      <c r="AH1058" s="83">
        <v>7</v>
      </c>
      <c r="AI1058" s="83">
        <v>6</v>
      </c>
      <c r="AJ1058" s="83">
        <v>6</v>
      </c>
      <c r="AK1058" s="83">
        <v>5</v>
      </c>
      <c r="AL1058" s="83">
        <v>5</v>
      </c>
      <c r="AM1058" s="83">
        <v>4</v>
      </c>
      <c r="AN1058" s="83">
        <v>4</v>
      </c>
      <c r="AO1058" s="83">
        <v>0</v>
      </c>
      <c r="AP1058" s="83">
        <v>0</v>
      </c>
      <c r="AQ1058" s="73"/>
      <c r="AR1058" s="73"/>
      <c r="AS1058" s="73"/>
      <c r="AT1058" s="73"/>
      <c r="AU1058" s="73"/>
      <c r="AV1058" s="73"/>
      <c r="AW1058" s="73"/>
      <c r="AX1058" s="73"/>
      <c r="AY1058" s="73"/>
      <c r="AZ1058" s="73"/>
      <c r="BA1058" s="73"/>
      <c r="BB1058" s="73"/>
      <c r="BC1058" s="73"/>
    </row>
    <row r="1059" spans="1:55" x14ac:dyDescent="0.25">
      <c r="A1059" s="72"/>
      <c r="B1059" s="74" t="s">
        <v>4</v>
      </c>
      <c r="C1059" s="83">
        <v>0</v>
      </c>
      <c r="D1059" s="83">
        <v>34.556558816835057</v>
      </c>
      <c r="E1059" s="83">
        <v>163.33791889332437</v>
      </c>
      <c r="F1059" s="83">
        <v>26.407009877020791</v>
      </c>
      <c r="G1059" s="83">
        <v>173.15685841386633</v>
      </c>
      <c r="H1059" s="83">
        <v>284.89117870001053</v>
      </c>
      <c r="I1059" s="83">
        <v>619.713919914136</v>
      </c>
      <c r="J1059" s="83">
        <v>527.37026453045996</v>
      </c>
      <c r="K1059" s="83">
        <v>417.05048221199996</v>
      </c>
      <c r="L1059" s="83">
        <v>758.72500600000012</v>
      </c>
      <c r="M1059" s="83">
        <v>511.62199999999996</v>
      </c>
      <c r="N1059" s="83">
        <v>0</v>
      </c>
      <c r="O1059" s="73"/>
      <c r="P1059" s="74" t="s">
        <v>4</v>
      </c>
      <c r="Q1059" s="83">
        <v>0</v>
      </c>
      <c r="R1059" s="83">
        <v>0</v>
      </c>
      <c r="S1059" s="83">
        <v>0</v>
      </c>
      <c r="T1059" s="83">
        <v>374.49941280138569</v>
      </c>
      <c r="U1059" s="83">
        <v>20.024942809766852</v>
      </c>
      <c r="V1059" s="83">
        <v>19.767959338368076</v>
      </c>
      <c r="W1059" s="83">
        <v>158.93032263480606</v>
      </c>
      <c r="X1059" s="83">
        <v>673.23863557079983</v>
      </c>
      <c r="Y1059" s="83">
        <v>600.19963577599992</v>
      </c>
      <c r="Z1059" s="83">
        <v>365.98582799999997</v>
      </c>
      <c r="AA1059" s="83">
        <v>360.53200000000004</v>
      </c>
      <c r="AB1059" s="83">
        <v>352</v>
      </c>
      <c r="AC1059" s="73"/>
      <c r="AD1059" s="74" t="s">
        <v>4</v>
      </c>
      <c r="AE1059" s="83">
        <v>0</v>
      </c>
      <c r="AF1059" s="83">
        <v>0</v>
      </c>
      <c r="AG1059" s="83">
        <v>1</v>
      </c>
      <c r="AH1059" s="83">
        <v>0</v>
      </c>
      <c r="AI1059" s="83">
        <v>0</v>
      </c>
      <c r="AJ1059" s="83">
        <v>0</v>
      </c>
      <c r="AK1059" s="83">
        <v>5</v>
      </c>
      <c r="AL1059" s="83">
        <v>5</v>
      </c>
      <c r="AM1059" s="83">
        <v>0</v>
      </c>
      <c r="AN1059" s="83">
        <v>6</v>
      </c>
      <c r="AO1059" s="83">
        <v>5</v>
      </c>
      <c r="AP1059" s="83">
        <v>0</v>
      </c>
      <c r="AQ1059" s="73"/>
      <c r="AR1059" s="73"/>
      <c r="AS1059" s="73"/>
      <c r="AT1059" s="73"/>
      <c r="AU1059" s="73"/>
      <c r="AV1059" s="73"/>
      <c r="AW1059" s="73"/>
      <c r="AX1059" s="73"/>
      <c r="AY1059" s="73"/>
      <c r="AZ1059" s="73"/>
      <c r="BA1059" s="73"/>
      <c r="BB1059" s="73"/>
      <c r="BC1059" s="73"/>
    </row>
    <row r="1060" spans="1:55" x14ac:dyDescent="0.25">
      <c r="A1060" s="72"/>
      <c r="B1060" s="74" t="s">
        <v>6</v>
      </c>
      <c r="C1060" s="83">
        <v>0</v>
      </c>
      <c r="D1060" s="83">
        <v>0</v>
      </c>
      <c r="E1060" s="83">
        <v>94.935601145151267</v>
      </c>
      <c r="F1060" s="83">
        <v>367.29750101674358</v>
      </c>
      <c r="G1060" s="83">
        <v>161.37748029047407</v>
      </c>
      <c r="H1060" s="83">
        <v>22.093601613470202</v>
      </c>
      <c r="I1060" s="83">
        <v>0</v>
      </c>
      <c r="J1060" s="83">
        <v>0</v>
      </c>
      <c r="K1060" s="83">
        <v>0</v>
      </c>
      <c r="L1060" s="83">
        <v>86.680853999999982</v>
      </c>
      <c r="M1060" s="83">
        <v>95.864000000000004</v>
      </c>
      <c r="N1060" s="83">
        <v>0</v>
      </c>
      <c r="O1060" s="73"/>
      <c r="P1060" s="74" t="s">
        <v>6</v>
      </c>
      <c r="Q1060" s="83">
        <v>0</v>
      </c>
      <c r="R1060" s="83">
        <v>0</v>
      </c>
      <c r="S1060" s="83">
        <v>0</v>
      </c>
      <c r="T1060" s="83">
        <v>0</v>
      </c>
      <c r="U1060" s="83">
        <v>652.57754803593161</v>
      </c>
      <c r="V1060" s="83">
        <v>151.1667478816382</v>
      </c>
      <c r="W1060" s="83">
        <v>150.92663732226191</v>
      </c>
      <c r="X1060" s="83">
        <v>0</v>
      </c>
      <c r="Y1060" s="83">
        <v>0</v>
      </c>
      <c r="Z1060" s="83">
        <v>0</v>
      </c>
      <c r="AA1060" s="83">
        <v>0</v>
      </c>
      <c r="AB1060" s="83">
        <v>0</v>
      </c>
      <c r="AC1060" s="73"/>
      <c r="AD1060" s="74" t="s">
        <v>6</v>
      </c>
      <c r="AE1060" s="83">
        <v>0</v>
      </c>
      <c r="AF1060" s="83">
        <v>0</v>
      </c>
      <c r="AG1060" s="83">
        <v>0</v>
      </c>
      <c r="AH1060" s="83">
        <v>4</v>
      </c>
      <c r="AI1060" s="83">
        <v>0</v>
      </c>
      <c r="AJ1060" s="83">
        <v>0</v>
      </c>
      <c r="AK1060" s="83">
        <v>0</v>
      </c>
      <c r="AL1060" s="83">
        <v>0</v>
      </c>
      <c r="AM1060" s="83">
        <v>78</v>
      </c>
      <c r="AN1060" s="83">
        <v>0</v>
      </c>
      <c r="AO1060" s="83">
        <v>0</v>
      </c>
      <c r="AP1060" s="83">
        <v>0</v>
      </c>
      <c r="AQ1060" s="73"/>
      <c r="AR1060" s="73"/>
      <c r="AS1060" s="73"/>
      <c r="AT1060" s="73"/>
      <c r="AU1060" s="73"/>
      <c r="AV1060" s="73"/>
      <c r="AW1060" s="73"/>
      <c r="AX1060" s="73"/>
      <c r="AY1060" s="73"/>
      <c r="AZ1060" s="73"/>
      <c r="BA1060" s="73"/>
      <c r="BB1060" s="73"/>
      <c r="BC1060" s="73"/>
    </row>
    <row r="1061" spans="1:55" x14ac:dyDescent="0.25">
      <c r="A1061" s="72"/>
      <c r="B1061" s="74" t="s">
        <v>7</v>
      </c>
      <c r="C1061" s="83">
        <v>2117.8137638760786</v>
      </c>
      <c r="D1061" s="83">
        <v>2295.1725868452918</v>
      </c>
      <c r="E1061" s="83">
        <v>2747.0468177513644</v>
      </c>
      <c r="F1061" s="83">
        <v>3843.1801920111434</v>
      </c>
      <c r="G1061" s="83">
        <v>2440.6871471668783</v>
      </c>
      <c r="H1061" s="83">
        <v>3496.6031606160468</v>
      </c>
      <c r="I1061" s="83">
        <v>2753.8394393232397</v>
      </c>
      <c r="J1061" s="83">
        <v>3135.0479129746914</v>
      </c>
      <c r="K1061" s="83">
        <v>2878.5309737859998</v>
      </c>
      <c r="L1061" s="83">
        <v>2080.3404959999998</v>
      </c>
      <c r="M1061" s="83">
        <v>2563.3200000000002</v>
      </c>
      <c r="N1061" s="83">
        <v>0</v>
      </c>
      <c r="O1061" s="73"/>
      <c r="P1061" s="74" t="s">
        <v>7</v>
      </c>
      <c r="Q1061" s="83">
        <v>4336.743968171224</v>
      </c>
      <c r="R1061" s="83">
        <v>4093.1009755726245</v>
      </c>
      <c r="S1061" s="83">
        <v>2504.5958979037473</v>
      </c>
      <c r="T1061" s="83">
        <v>2391.0347125011549</v>
      </c>
      <c r="U1061" s="83">
        <v>3394.816775161652</v>
      </c>
      <c r="V1061" s="83">
        <v>3046.5913803837857</v>
      </c>
      <c r="W1061" s="83">
        <v>2788.7126396136118</v>
      </c>
      <c r="X1061" s="83">
        <v>2686.2221559274917</v>
      </c>
      <c r="Y1061" s="83">
        <v>2739.5141463819996</v>
      </c>
      <c r="Z1061" s="83">
        <v>2285.8062239999999</v>
      </c>
      <c r="AA1061" s="83">
        <v>2838.4079999999999</v>
      </c>
      <c r="AB1061" s="83">
        <v>2278</v>
      </c>
      <c r="AC1061" s="73"/>
      <c r="AD1061" s="74" t="s">
        <v>7</v>
      </c>
      <c r="AE1061" s="83">
        <v>23</v>
      </c>
      <c r="AF1061" s="83">
        <v>20</v>
      </c>
      <c r="AG1061" s="83">
        <v>25</v>
      </c>
      <c r="AH1061" s="83">
        <v>27</v>
      </c>
      <c r="AI1061" s="83">
        <v>22</v>
      </c>
      <c r="AJ1061" s="83">
        <v>28</v>
      </c>
      <c r="AK1061" s="83">
        <v>23</v>
      </c>
      <c r="AL1061" s="83">
        <v>26</v>
      </c>
      <c r="AM1061" s="83">
        <v>22</v>
      </c>
      <c r="AN1061" s="83">
        <v>21</v>
      </c>
      <c r="AO1061" s="83">
        <v>26</v>
      </c>
      <c r="AP1061" s="83">
        <v>0</v>
      </c>
      <c r="AQ1061" s="73"/>
      <c r="AR1061" s="73"/>
      <c r="AS1061" s="73"/>
      <c r="AT1061" s="73"/>
      <c r="AU1061" s="73"/>
      <c r="AV1061" s="73"/>
      <c r="AW1061" s="73"/>
      <c r="AX1061" s="73"/>
      <c r="AY1061" s="73"/>
      <c r="AZ1061" s="73"/>
      <c r="BA1061" s="73"/>
      <c r="BB1061" s="73"/>
      <c r="BC1061" s="73"/>
    </row>
    <row r="1062" spans="1:55" x14ac:dyDescent="0.25">
      <c r="A1062" s="72"/>
      <c r="B1062" s="79" t="s">
        <v>8</v>
      </c>
      <c r="C1062" s="84">
        <v>726.21126701961111</v>
      </c>
      <c r="D1062" s="84">
        <v>1800.3967143571067</v>
      </c>
      <c r="E1062" s="84">
        <v>1503.7555796773643</v>
      </c>
      <c r="F1062" s="84">
        <v>2109.4399617216509</v>
      </c>
      <c r="G1062" s="84">
        <v>2334.0837751501781</v>
      </c>
      <c r="H1062" s="84">
        <v>2461.1109376268246</v>
      </c>
      <c r="I1062" s="84">
        <v>3126.2394830797616</v>
      </c>
      <c r="J1062" s="84">
        <v>3102.5080455887692</v>
      </c>
      <c r="K1062" s="84">
        <v>3354.0567881599995</v>
      </c>
      <c r="L1062" s="84">
        <v>3986.2491500000001</v>
      </c>
      <c r="M1062" s="84">
        <v>3040.556</v>
      </c>
      <c r="N1062" s="83">
        <v>0</v>
      </c>
      <c r="O1062" s="73"/>
      <c r="P1062" s="79" t="s">
        <v>8</v>
      </c>
      <c r="Q1062" s="84">
        <v>1204.5120532593071</v>
      </c>
      <c r="R1062" s="84">
        <v>1206.887816677965</v>
      </c>
      <c r="S1062" s="84">
        <v>1288.6290732362681</v>
      </c>
      <c r="T1062" s="84">
        <v>2500.2637079015594</v>
      </c>
      <c r="U1062" s="84">
        <v>3135.6704564470215</v>
      </c>
      <c r="V1062" s="84">
        <v>2407.9118705838646</v>
      </c>
      <c r="W1062" s="84">
        <v>2675.8606767067386</v>
      </c>
      <c r="X1062" s="84">
        <v>2736.7150535953015</v>
      </c>
      <c r="Y1062" s="84">
        <v>3010.9279522659995</v>
      </c>
      <c r="Z1062" s="84">
        <v>2971.7621180000001</v>
      </c>
      <c r="AA1062" s="84">
        <v>3212.4860000000003</v>
      </c>
      <c r="AB1062" s="84">
        <v>3148</v>
      </c>
      <c r="AC1062" s="73"/>
      <c r="AD1062" s="79" t="s">
        <v>8</v>
      </c>
      <c r="AE1062" s="84">
        <v>18</v>
      </c>
      <c r="AF1062" s="84">
        <v>18</v>
      </c>
      <c r="AG1062" s="84">
        <v>21</v>
      </c>
      <c r="AH1062" s="84">
        <v>24</v>
      </c>
      <c r="AI1062" s="84">
        <v>24</v>
      </c>
      <c r="AJ1062" s="84">
        <v>26</v>
      </c>
      <c r="AK1062" s="84">
        <v>30</v>
      </c>
      <c r="AL1062" s="84">
        <v>30</v>
      </c>
      <c r="AM1062" s="84">
        <v>32</v>
      </c>
      <c r="AN1062" s="84">
        <v>35</v>
      </c>
      <c r="AO1062" s="84">
        <v>35</v>
      </c>
      <c r="AP1062" s="84">
        <v>0</v>
      </c>
      <c r="AQ1062" s="73"/>
      <c r="AR1062" s="73"/>
      <c r="AS1062" s="73"/>
      <c r="AT1062" s="73"/>
      <c r="AU1062" s="73"/>
      <c r="AV1062" s="73"/>
      <c r="AW1062" s="73"/>
      <c r="AX1062" s="73"/>
      <c r="AY1062" s="73"/>
      <c r="AZ1062" s="73"/>
      <c r="BA1062" s="73"/>
      <c r="BB1062" s="73"/>
      <c r="BC1062" s="73"/>
    </row>
    <row r="1063" spans="1:55" x14ac:dyDescent="0.25">
      <c r="A1063" s="72"/>
      <c r="B1063" s="79" t="s">
        <v>5</v>
      </c>
      <c r="C1063" s="84">
        <v>759.62474423729805</v>
      </c>
      <c r="D1063" s="84">
        <v>43.812779928487302</v>
      </c>
      <c r="E1063" s="84">
        <v>390.08795085924345</v>
      </c>
      <c r="F1063" s="84">
        <v>227.46038053161087</v>
      </c>
      <c r="G1063" s="84">
        <v>321.57702276860891</v>
      </c>
      <c r="H1063" s="84">
        <v>159.88790641327125</v>
      </c>
      <c r="I1063" s="84">
        <v>264.12161531395839</v>
      </c>
      <c r="J1063" s="84">
        <v>194.11713992291394</v>
      </c>
      <c r="K1063" s="84">
        <v>475.52581437399999</v>
      </c>
      <c r="L1063" s="84">
        <v>-24.613081999999991</v>
      </c>
      <c r="M1063" s="82">
        <v>721.06399999999996</v>
      </c>
      <c r="N1063" s="82">
        <v>0</v>
      </c>
      <c r="O1063" s="73"/>
      <c r="P1063" s="79" t="s">
        <v>5</v>
      </c>
      <c r="Q1063" s="84">
        <v>493.69351169952904</v>
      </c>
      <c r="R1063" s="84">
        <v>591.7810697383004</v>
      </c>
      <c r="S1063" s="84">
        <v>878.76287213845137</v>
      </c>
      <c r="T1063" s="84">
        <v>540.14338384815244</v>
      </c>
      <c r="U1063" s="84">
        <v>530.07201555265192</v>
      </c>
      <c r="V1063" s="84">
        <v>531.99067042961144</v>
      </c>
      <c r="W1063" s="84">
        <v>413.33317721210364</v>
      </c>
      <c r="X1063" s="84">
        <v>477.99943125526778</v>
      </c>
      <c r="Y1063" s="84">
        <v>369.60823158999995</v>
      </c>
      <c r="Z1063" s="84">
        <v>374.54689999999999</v>
      </c>
      <c r="AA1063" s="84">
        <v>300.096</v>
      </c>
      <c r="AB1063" s="84">
        <v>296</v>
      </c>
      <c r="AC1063" s="73"/>
      <c r="AD1063" s="79" t="s">
        <v>5</v>
      </c>
      <c r="AE1063" s="84">
        <v>208</v>
      </c>
      <c r="AF1063" s="84">
        <v>196</v>
      </c>
      <c r="AG1063" s="84">
        <v>205</v>
      </c>
      <c r="AH1063" s="84">
        <v>206</v>
      </c>
      <c r="AI1063" s="84">
        <v>196</v>
      </c>
      <c r="AJ1063" s="84">
        <v>198</v>
      </c>
      <c r="AK1063" s="84">
        <v>197</v>
      </c>
      <c r="AL1063" s="84">
        <v>212</v>
      </c>
      <c r="AM1063" s="84">
        <v>195</v>
      </c>
      <c r="AN1063" s="84">
        <v>202</v>
      </c>
      <c r="AO1063" s="84">
        <v>210</v>
      </c>
      <c r="AP1063" s="84">
        <v>0</v>
      </c>
      <c r="AQ1063" s="73"/>
      <c r="AR1063" s="73"/>
      <c r="AS1063" s="73"/>
      <c r="AT1063" s="73"/>
      <c r="AU1063" s="73"/>
      <c r="AV1063" s="73"/>
      <c r="AW1063" s="73"/>
      <c r="AX1063" s="73"/>
      <c r="AY1063" s="73"/>
      <c r="AZ1063" s="73"/>
      <c r="BA1063" s="73"/>
      <c r="BB1063" s="73"/>
      <c r="BC1063" s="73"/>
    </row>
    <row r="1064" spans="1:55" x14ac:dyDescent="0.25">
      <c r="A1064" s="72"/>
      <c r="B1064" s="74" t="s">
        <v>157</v>
      </c>
      <c r="C1064" s="83">
        <v>2382.7438435384106</v>
      </c>
      <c r="D1064" s="83">
        <v>2168.4240657564001</v>
      </c>
      <c r="E1064" s="83">
        <v>1852.4613454220546</v>
      </c>
      <c r="F1064" s="83">
        <v>1873.697382637702</v>
      </c>
      <c r="G1064" s="83">
        <v>1613.7748029047409</v>
      </c>
      <c r="H1064" s="83">
        <v>1694.230397411899</v>
      </c>
      <c r="I1064" s="83">
        <v>1441.8067398740322</v>
      </c>
      <c r="J1064" s="83">
        <v>1233.1487674871817</v>
      </c>
      <c r="K1064" s="83">
        <v>1366.9988028059997</v>
      </c>
      <c r="L1064" s="83">
        <v>1411.5067459999998</v>
      </c>
      <c r="M1064" s="83">
        <v>1271.24</v>
      </c>
      <c r="N1064" s="83">
        <v>0</v>
      </c>
      <c r="O1064" s="73"/>
      <c r="P1064" s="74" t="s">
        <v>157</v>
      </c>
      <c r="Q1064" s="83">
        <v>0</v>
      </c>
      <c r="R1064" s="83">
        <v>1993.1729460424508</v>
      </c>
      <c r="S1064" s="83">
        <v>2162.8277337812024</v>
      </c>
      <c r="T1064" s="83">
        <v>1800.4779461605078</v>
      </c>
      <c r="U1064" s="83">
        <v>1649.1129372749174</v>
      </c>
      <c r="V1064" s="83">
        <v>1547.7149340804654</v>
      </c>
      <c r="W1064" s="83">
        <v>1614.4576659017712</v>
      </c>
      <c r="X1064" s="83">
        <v>1623.6271761182459</v>
      </c>
      <c r="Y1064" s="83">
        <v>1523.6685606739998</v>
      </c>
      <c r="Z1064" s="83">
        <v>1506.7486719999999</v>
      </c>
      <c r="AA1064" s="83">
        <v>1386.902</v>
      </c>
      <c r="AB1064" s="83">
        <v>1243</v>
      </c>
      <c r="AC1064" s="73"/>
      <c r="AD1064" s="74" t="s">
        <v>117</v>
      </c>
      <c r="AE1064" s="83">
        <v>1059.2640000000001</v>
      </c>
      <c r="AF1064" s="83">
        <v>1026.944</v>
      </c>
      <c r="AG1064" s="83">
        <v>1008.79</v>
      </c>
      <c r="AH1064" s="83">
        <v>1006.6180000000001</v>
      </c>
      <c r="AI1064" s="83">
        <v>968.22</v>
      </c>
      <c r="AJ1064" s="83">
        <v>959.51699999999994</v>
      </c>
      <c r="AK1064" s="83">
        <v>946.34399999999994</v>
      </c>
      <c r="AL1064" s="83">
        <v>928.72</v>
      </c>
      <c r="AM1064" s="83">
        <v>892.58400000000006</v>
      </c>
      <c r="AN1064" s="83">
        <v>880.96199999999999</v>
      </c>
      <c r="AO1064" s="83">
        <v>905.23400000000004</v>
      </c>
      <c r="AP1064" s="83">
        <v>0</v>
      </c>
      <c r="AQ1064" s="73"/>
      <c r="AR1064" s="73"/>
      <c r="AS1064" s="73"/>
      <c r="AT1064" s="73"/>
      <c r="AU1064" s="73"/>
      <c r="AV1064" s="73"/>
      <c r="AW1064" s="73"/>
      <c r="AX1064" s="73"/>
      <c r="AY1064" s="73"/>
      <c r="AZ1064" s="73"/>
      <c r="BA1064" s="73"/>
      <c r="BB1064" s="73"/>
      <c r="BC1064" s="73"/>
    </row>
    <row r="1065" spans="1:55" x14ac:dyDescent="0.25">
      <c r="A1065" s="72"/>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X1065" s="73"/>
      <c r="Y1065" s="73"/>
      <c r="Z1065" s="73"/>
      <c r="AA1065" s="73"/>
      <c r="AB1065" s="73"/>
      <c r="AC1065" s="73"/>
      <c r="AD1065" s="73"/>
      <c r="AE1065" s="73"/>
      <c r="AF1065" s="73"/>
      <c r="AG1065" s="73"/>
      <c r="AH1065" s="73"/>
      <c r="AI1065" s="73"/>
      <c r="AJ1065" s="73"/>
      <c r="AK1065" s="73"/>
      <c r="AL1065" s="73"/>
      <c r="AM1065" s="73"/>
      <c r="AN1065" s="73"/>
      <c r="AO1065" s="73"/>
      <c r="AP1065" s="73"/>
      <c r="AQ1065" s="73"/>
      <c r="AR1065" s="73"/>
      <c r="AS1065" s="73"/>
      <c r="AT1065" s="73"/>
      <c r="AU1065" s="73"/>
      <c r="AV1065" s="73"/>
      <c r="AW1065" s="73"/>
      <c r="AX1065" s="73"/>
      <c r="AY1065" s="73"/>
      <c r="AZ1065" s="73"/>
      <c r="BA1065" s="73"/>
      <c r="BB1065" s="73"/>
      <c r="BC1065" s="73"/>
    </row>
    <row r="1066" spans="1:55" x14ac:dyDescent="0.25">
      <c r="A1066" s="72"/>
      <c r="B1066" s="75" t="s">
        <v>113</v>
      </c>
      <c r="C1066" s="75"/>
      <c r="D1066" s="75"/>
      <c r="E1066" s="75"/>
      <c r="F1066" s="75"/>
      <c r="G1066" s="75"/>
      <c r="H1066" s="75"/>
      <c r="I1066" s="75"/>
      <c r="J1066" s="75"/>
      <c r="K1066" s="75"/>
      <c r="L1066" s="75"/>
      <c r="M1066" s="75"/>
      <c r="N1066" s="75"/>
      <c r="O1066" s="73"/>
      <c r="P1066" s="75" t="s">
        <v>114</v>
      </c>
      <c r="Q1066" s="75"/>
      <c r="R1066" s="75"/>
      <c r="S1066" s="75"/>
      <c r="T1066" s="75"/>
      <c r="U1066" s="75"/>
      <c r="V1066" s="75"/>
      <c r="W1066" s="75"/>
      <c r="X1066" s="75"/>
      <c r="Y1066" s="75"/>
      <c r="Z1066" s="75"/>
      <c r="AA1066" s="75"/>
      <c r="AB1066" s="75"/>
      <c r="AC1066" s="73"/>
      <c r="AD1066" s="75" t="s">
        <v>145</v>
      </c>
      <c r="AE1066" s="75"/>
      <c r="AF1066" s="75"/>
      <c r="AG1066" s="75"/>
      <c r="AH1066" s="75"/>
      <c r="AI1066" s="75"/>
      <c r="AJ1066" s="75"/>
      <c r="AK1066" s="75"/>
      <c r="AL1066" s="75"/>
      <c r="AM1066" s="75"/>
      <c r="AN1066" s="75"/>
      <c r="AO1066" s="75"/>
      <c r="AP1066" s="75"/>
      <c r="AQ1066" s="73"/>
      <c r="AR1066" s="73"/>
      <c r="AS1066" s="73"/>
      <c r="AT1066" s="73"/>
      <c r="AU1066" s="73"/>
      <c r="AV1066" s="73"/>
      <c r="AW1066" s="73"/>
      <c r="AX1066" s="73"/>
      <c r="AY1066" s="73"/>
      <c r="AZ1066" s="73"/>
      <c r="BA1066" s="73"/>
      <c r="BB1066" s="73"/>
      <c r="BC1066" s="73"/>
    </row>
    <row r="1067" spans="1:55" x14ac:dyDescent="0.25">
      <c r="A1067" s="72"/>
      <c r="B1067" s="77" t="s">
        <v>68</v>
      </c>
      <c r="C1067" s="77">
        <v>2013</v>
      </c>
      <c r="D1067" s="77">
        <v>2014</v>
      </c>
      <c r="E1067" s="77">
        <v>2015</v>
      </c>
      <c r="F1067" s="77">
        <v>2016</v>
      </c>
      <c r="G1067" s="77">
        <v>2017</v>
      </c>
      <c r="H1067" s="77">
        <v>2018</v>
      </c>
      <c r="I1067" s="77">
        <v>2019</v>
      </c>
      <c r="J1067" s="77">
        <v>2020</v>
      </c>
      <c r="K1067" s="77">
        <v>2021</v>
      </c>
      <c r="L1067" s="77">
        <v>2022</v>
      </c>
      <c r="M1067" s="77">
        <v>2023</v>
      </c>
      <c r="N1067" s="77">
        <v>2024</v>
      </c>
      <c r="O1067" s="73"/>
      <c r="P1067" s="77" t="s">
        <v>68</v>
      </c>
      <c r="Q1067" s="77">
        <v>2013</v>
      </c>
      <c r="R1067" s="77">
        <v>2014</v>
      </c>
      <c r="S1067" s="77">
        <v>2015</v>
      </c>
      <c r="T1067" s="77">
        <v>2016</v>
      </c>
      <c r="U1067" s="77">
        <v>2017</v>
      </c>
      <c r="V1067" s="77">
        <v>2018</v>
      </c>
      <c r="W1067" s="77">
        <v>2019</v>
      </c>
      <c r="X1067" s="77">
        <v>2020</v>
      </c>
      <c r="Y1067" s="77">
        <v>2021</v>
      </c>
      <c r="Z1067" s="77">
        <v>2022</v>
      </c>
      <c r="AA1067" s="77">
        <v>2023</v>
      </c>
      <c r="AB1067" s="77">
        <v>2024</v>
      </c>
      <c r="AC1067" s="73"/>
      <c r="AD1067" s="77" t="s">
        <v>68</v>
      </c>
      <c r="AE1067" s="77">
        <v>2013</v>
      </c>
      <c r="AF1067" s="77">
        <v>2014</v>
      </c>
      <c r="AG1067" s="77">
        <v>2015</v>
      </c>
      <c r="AH1067" s="77">
        <v>2016</v>
      </c>
      <c r="AI1067" s="77">
        <v>2017</v>
      </c>
      <c r="AJ1067" s="77">
        <v>2018</v>
      </c>
      <c r="AK1067" s="77">
        <v>2019</v>
      </c>
      <c r="AL1067" s="77">
        <v>2020</v>
      </c>
      <c r="AM1067" s="77">
        <v>2021</v>
      </c>
      <c r="AN1067" s="77">
        <v>2022</v>
      </c>
      <c r="AO1067" s="77">
        <v>2023</v>
      </c>
      <c r="AP1067" s="77">
        <v>2024</v>
      </c>
      <c r="AQ1067" s="73"/>
      <c r="AR1067" s="73"/>
      <c r="AS1067" s="73"/>
      <c r="AT1067" s="73"/>
      <c r="AU1067" s="73"/>
      <c r="AV1067" s="73"/>
      <c r="AW1067" s="73"/>
      <c r="AX1067" s="73"/>
      <c r="AY1067" s="73"/>
      <c r="AZ1067" s="73"/>
      <c r="BA1067" s="73"/>
      <c r="BB1067" s="73"/>
      <c r="BC1067" s="73"/>
    </row>
    <row r="1068" spans="1:55" x14ac:dyDescent="0.25">
      <c r="A1068" s="72"/>
      <c r="B1068" s="79" t="s">
        <v>9</v>
      </c>
      <c r="C1068" s="80">
        <v>546510.58308426547</v>
      </c>
      <c r="D1068" s="80">
        <v>551873.18095611548</v>
      </c>
      <c r="E1068" s="80">
        <v>544029.679485381</v>
      </c>
      <c r="F1068" s="80">
        <v>596355.50564591447</v>
      </c>
      <c r="G1068" s="80">
        <v>571215.02746203658</v>
      </c>
      <c r="H1068" s="80">
        <v>567622.99854758871</v>
      </c>
      <c r="I1068" s="80">
        <v>571983.37086097058</v>
      </c>
      <c r="J1068" s="80">
        <v>601581.35932942899</v>
      </c>
      <c r="K1068" s="80">
        <v>730382.27479092195</v>
      </c>
      <c r="L1068" s="80">
        <v>728179.101104</v>
      </c>
      <c r="M1068" s="80">
        <v>750586.98599999992</v>
      </c>
      <c r="N1068" s="80">
        <v>0</v>
      </c>
      <c r="O1068" s="73"/>
      <c r="P1068" s="79" t="s">
        <v>9</v>
      </c>
      <c r="Q1068" s="80">
        <v>568655.83440069808</v>
      </c>
      <c r="R1068" s="80">
        <v>559821.18948398763</v>
      </c>
      <c r="S1068" s="80">
        <v>540523.14785846835</v>
      </c>
      <c r="T1068" s="80">
        <v>566417.15835715737</v>
      </c>
      <c r="U1068" s="80">
        <v>562983.59802941</v>
      </c>
      <c r="V1068" s="80">
        <v>560030.93934051786</v>
      </c>
      <c r="W1068" s="80">
        <v>577042.27167030657</v>
      </c>
      <c r="X1068" s="80">
        <v>597076.27079306787</v>
      </c>
      <c r="Y1068" s="80">
        <v>746969.40957815782</v>
      </c>
      <c r="Z1068" s="80">
        <v>738776.63810600003</v>
      </c>
      <c r="AA1068" s="80">
        <v>711781.86399999994</v>
      </c>
      <c r="AB1068" s="80">
        <v>783981</v>
      </c>
      <c r="AC1068" s="73"/>
      <c r="AD1068" s="79" t="s">
        <v>9</v>
      </c>
      <c r="AE1068" s="80">
        <v>5315</v>
      </c>
      <c r="AF1068" s="80">
        <v>5286</v>
      </c>
      <c r="AG1068" s="80">
        <v>5227</v>
      </c>
      <c r="AH1068" s="80">
        <v>5058</v>
      </c>
      <c r="AI1068" s="80">
        <v>4950</v>
      </c>
      <c r="AJ1068" s="80">
        <v>4867</v>
      </c>
      <c r="AK1068" s="80">
        <v>4849</v>
      </c>
      <c r="AL1068" s="80">
        <v>5214</v>
      </c>
      <c r="AM1068" s="80">
        <v>5150</v>
      </c>
      <c r="AN1068" s="80">
        <v>5298</v>
      </c>
      <c r="AO1068" s="80">
        <v>5424</v>
      </c>
      <c r="AP1068" s="80">
        <v>0</v>
      </c>
      <c r="AQ1068" s="73"/>
      <c r="AR1068" s="73"/>
      <c r="AS1068" s="73"/>
      <c r="AT1068" s="73"/>
      <c r="AU1068" s="73"/>
      <c r="AV1068" s="73"/>
      <c r="AW1068" s="73"/>
      <c r="AX1068" s="73"/>
      <c r="AY1068" s="73"/>
      <c r="AZ1068" s="73"/>
      <c r="BA1068" s="73"/>
      <c r="BB1068" s="73"/>
      <c r="BC1068" s="73"/>
    </row>
    <row r="1069" spans="1:55" x14ac:dyDescent="0.25">
      <c r="A1069" s="72"/>
      <c r="B1069" s="74" t="s">
        <v>10</v>
      </c>
      <c r="C1069" s="83">
        <v>371064.54858130537</v>
      </c>
      <c r="D1069" s="83">
        <v>362932.97413200303</v>
      </c>
      <c r="E1069" s="83">
        <v>373878.48809371836</v>
      </c>
      <c r="F1069" s="83">
        <v>422248.44802915165</v>
      </c>
      <c r="G1069" s="83">
        <v>398832.07419087703</v>
      </c>
      <c r="H1069" s="83">
        <v>390389.52178969578</v>
      </c>
      <c r="I1069" s="83">
        <v>392850.4887753253</v>
      </c>
      <c r="J1069" s="83">
        <v>405238.04365156096</v>
      </c>
      <c r="K1069" s="83">
        <v>512064.07051001792</v>
      </c>
      <c r="L1069" s="83">
        <v>500855.88615400001</v>
      </c>
      <c r="M1069" s="83">
        <v>520126.80399999995</v>
      </c>
      <c r="N1069" s="83">
        <v>0</v>
      </c>
      <c r="O1069" s="73"/>
      <c r="P1069" s="74" t="s">
        <v>10</v>
      </c>
      <c r="Q1069" s="83">
        <v>382569.8599978743</v>
      </c>
      <c r="R1069" s="83">
        <v>374878.06576844945</v>
      </c>
      <c r="S1069" s="83">
        <v>366991.03194294672</v>
      </c>
      <c r="T1069" s="83">
        <v>405951.9620428636</v>
      </c>
      <c r="U1069" s="83">
        <v>401928.87269951694</v>
      </c>
      <c r="V1069" s="83">
        <v>363745.91734710202</v>
      </c>
      <c r="W1069" s="83">
        <v>390381.58053312858</v>
      </c>
      <c r="X1069" s="83">
        <v>396434.3264270802</v>
      </c>
      <c r="Y1069" s="83">
        <v>548308.84667707188</v>
      </c>
      <c r="Z1069" s="83">
        <v>532632.44515000004</v>
      </c>
      <c r="AA1069" s="83">
        <v>503771.57199999999</v>
      </c>
      <c r="AB1069" s="83">
        <v>556715</v>
      </c>
      <c r="AC1069" s="73"/>
      <c r="AD1069" s="74" t="s">
        <v>10</v>
      </c>
      <c r="AE1069" s="83">
        <v>5315</v>
      </c>
      <c r="AF1069" s="83">
        <v>5286</v>
      </c>
      <c r="AG1069" s="83">
        <v>5227</v>
      </c>
      <c r="AH1069" s="83">
        <v>5058</v>
      </c>
      <c r="AI1069" s="83">
        <v>4950</v>
      </c>
      <c r="AJ1069" s="83">
        <v>4867</v>
      </c>
      <c r="AK1069" s="83">
        <v>4849</v>
      </c>
      <c r="AL1069" s="83">
        <v>5214</v>
      </c>
      <c r="AM1069" s="83">
        <v>5150</v>
      </c>
      <c r="AN1069" s="83">
        <v>5298</v>
      </c>
      <c r="AO1069" s="83">
        <v>5424</v>
      </c>
      <c r="AP1069" s="83">
        <v>0</v>
      </c>
      <c r="AQ1069" s="73"/>
      <c r="AR1069" s="73"/>
      <c r="AS1069" s="73"/>
      <c r="AT1069" s="73"/>
      <c r="AU1069" s="73"/>
      <c r="AV1069" s="73"/>
      <c r="AW1069" s="73"/>
      <c r="AX1069" s="73"/>
      <c r="AY1069" s="73"/>
      <c r="AZ1069" s="73"/>
      <c r="BA1069" s="73"/>
      <c r="BB1069" s="73"/>
      <c r="BC1069" s="73"/>
    </row>
    <row r="1070" spans="1:55" x14ac:dyDescent="0.25">
      <c r="A1070" s="72"/>
      <c r="B1070" s="79" t="s">
        <v>11</v>
      </c>
      <c r="C1070" s="84">
        <v>175446.03450296013</v>
      </c>
      <c r="D1070" s="84">
        <v>188940.20682411248</v>
      </c>
      <c r="E1070" s="84">
        <v>170151.19139166261</v>
      </c>
      <c r="F1070" s="84">
        <v>174107.05761676279</v>
      </c>
      <c r="G1070" s="84">
        <v>172382.95327115952</v>
      </c>
      <c r="H1070" s="84">
        <v>177233.47675789287</v>
      </c>
      <c r="I1070" s="84">
        <v>179132.88208564534</v>
      </c>
      <c r="J1070" s="84">
        <v>196343.31567786806</v>
      </c>
      <c r="K1070" s="84">
        <v>218318.20428090397</v>
      </c>
      <c r="L1070" s="84">
        <v>227323.21494999997</v>
      </c>
      <c r="M1070" s="84">
        <v>230460.182</v>
      </c>
      <c r="N1070" s="84">
        <v>0</v>
      </c>
      <c r="O1070" s="73"/>
      <c r="P1070" s="79" t="s">
        <v>11</v>
      </c>
      <c r="Q1070" s="84">
        <v>186085.97440282378</v>
      </c>
      <c r="R1070" s="84">
        <v>184943.12371553812</v>
      </c>
      <c r="S1070" s="84">
        <v>173532.11591552163</v>
      </c>
      <c r="T1070" s="84">
        <v>160465.1963142938</v>
      </c>
      <c r="U1070" s="84">
        <v>161054.72532989306</v>
      </c>
      <c r="V1070" s="84">
        <v>196285.02199341584</v>
      </c>
      <c r="W1070" s="84">
        <v>186660.69113717802</v>
      </c>
      <c r="X1070" s="84">
        <v>200641.94436598767</v>
      </c>
      <c r="Y1070" s="84">
        <v>198660.56290108597</v>
      </c>
      <c r="Z1070" s="84">
        <v>206144.19295599998</v>
      </c>
      <c r="AA1070" s="84">
        <v>208010.29199999996</v>
      </c>
      <c r="AB1070" s="84">
        <v>227266</v>
      </c>
      <c r="AC1070" s="73"/>
      <c r="AD1070" s="79" t="s">
        <v>11</v>
      </c>
      <c r="AE1070" s="84">
        <v>5315</v>
      </c>
      <c r="AF1070" s="84">
        <v>5286</v>
      </c>
      <c r="AG1070" s="84">
        <v>5227</v>
      </c>
      <c r="AH1070" s="84">
        <v>5058</v>
      </c>
      <c r="AI1070" s="84">
        <v>4950</v>
      </c>
      <c r="AJ1070" s="84">
        <v>4867</v>
      </c>
      <c r="AK1070" s="84">
        <v>4849</v>
      </c>
      <c r="AL1070" s="84">
        <v>5214</v>
      </c>
      <c r="AM1070" s="84">
        <v>5150</v>
      </c>
      <c r="AN1070" s="84">
        <v>5298</v>
      </c>
      <c r="AO1070" s="84">
        <v>5424</v>
      </c>
      <c r="AP1070" s="84">
        <v>0</v>
      </c>
      <c r="AQ1070" s="73"/>
      <c r="AR1070" s="73"/>
      <c r="AS1070" s="73"/>
      <c r="AT1070" s="73"/>
      <c r="AU1070" s="73"/>
      <c r="AV1070" s="73"/>
      <c r="AW1070" s="73"/>
      <c r="AX1070" s="73"/>
      <c r="AY1070" s="73"/>
      <c r="AZ1070" s="73"/>
      <c r="BA1070" s="73"/>
      <c r="BB1070" s="73"/>
      <c r="BC1070" s="73"/>
    </row>
    <row r="1071" spans="1:55" x14ac:dyDescent="0.25">
      <c r="A1071" s="72"/>
      <c r="B1071" s="74" t="s">
        <v>0</v>
      </c>
      <c r="C1071" s="83">
        <v>96160.545969493149</v>
      </c>
      <c r="D1071" s="83">
        <v>90028.413149418804</v>
      </c>
      <c r="E1071" s="83">
        <v>93816.152181648024</v>
      </c>
      <c r="F1071" s="83">
        <v>110763.7228017114</v>
      </c>
      <c r="G1071" s="83">
        <v>103005.47876269111</v>
      </c>
      <c r="H1071" s="83">
        <v>102868.04167654476</v>
      </c>
      <c r="I1071" s="83">
        <v>102827.3470529115</v>
      </c>
      <c r="J1071" s="83">
        <v>98838.164088149104</v>
      </c>
      <c r="K1071" s="83">
        <v>95331.341046369998</v>
      </c>
      <c r="L1071" s="83">
        <v>85646.034421999997</v>
      </c>
      <c r="M1071" s="83">
        <v>81799.084000000003</v>
      </c>
      <c r="N1071" s="83">
        <v>0</v>
      </c>
      <c r="O1071" s="73"/>
      <c r="P1071" s="74" t="s">
        <v>0</v>
      </c>
      <c r="Q1071" s="83">
        <v>89419.470798906972</v>
      </c>
      <c r="R1071" s="83">
        <v>90736.884313304647</v>
      </c>
      <c r="S1071" s="83">
        <v>88381.636721479328</v>
      </c>
      <c r="T1071" s="83">
        <v>106902.77789396477</v>
      </c>
      <c r="U1071" s="83">
        <v>86680.909796606677</v>
      </c>
      <c r="V1071" s="83">
        <v>77507.842923466116</v>
      </c>
      <c r="W1071" s="83">
        <v>102220.78204458226</v>
      </c>
      <c r="X1071" s="83">
        <v>105535.76644768596</v>
      </c>
      <c r="Y1071" s="83">
        <v>97919.701975653981</v>
      </c>
      <c r="Z1071" s="83">
        <v>98197.636107999992</v>
      </c>
      <c r="AA1071" s="83">
        <v>88933.65800000001</v>
      </c>
      <c r="AB1071" s="83">
        <v>91203</v>
      </c>
      <c r="AC1071" s="73"/>
      <c r="AD1071" s="74" t="s">
        <v>0</v>
      </c>
      <c r="AE1071" s="83">
        <v>879</v>
      </c>
      <c r="AF1071" s="83">
        <v>970</v>
      </c>
      <c r="AG1071" s="83">
        <v>1075</v>
      </c>
      <c r="AH1071" s="83">
        <v>952</v>
      </c>
      <c r="AI1071" s="83">
        <v>856</v>
      </c>
      <c r="AJ1071" s="83">
        <v>866</v>
      </c>
      <c r="AK1071" s="83">
        <v>875</v>
      </c>
      <c r="AL1071" s="83">
        <v>862</v>
      </c>
      <c r="AM1071" s="83">
        <v>831</v>
      </c>
      <c r="AN1071" s="83">
        <v>775</v>
      </c>
      <c r="AO1071" s="83">
        <v>752</v>
      </c>
      <c r="AP1071" s="83">
        <v>0</v>
      </c>
      <c r="AQ1071" s="73"/>
      <c r="AR1071" s="73"/>
      <c r="AS1071" s="73"/>
      <c r="AT1071" s="73"/>
      <c r="AU1071" s="73"/>
      <c r="AV1071" s="73"/>
      <c r="AW1071" s="73"/>
      <c r="AX1071" s="73"/>
      <c r="AY1071" s="73"/>
      <c r="AZ1071" s="73"/>
      <c r="BA1071" s="73"/>
      <c r="BB1071" s="73"/>
      <c r="BC1071" s="73"/>
    </row>
    <row r="1072" spans="1:55" x14ac:dyDescent="0.25">
      <c r="A1072" s="72"/>
      <c r="B1072" s="74" t="s">
        <v>158</v>
      </c>
      <c r="C1072" s="83">
        <v>134268.36644804606</v>
      </c>
      <c r="D1072" s="83">
        <v>116561.74121481444</v>
      </c>
      <c r="E1072" s="83">
        <v>107397.7244800898</v>
      </c>
      <c r="F1072" s="83">
        <v>90879.724491767032</v>
      </c>
      <c r="G1072" s="83">
        <v>82946.846931491338</v>
      </c>
      <c r="H1072" s="83">
        <v>76511.305208584861</v>
      </c>
      <c r="I1072" s="83">
        <v>81972.601587461526</v>
      </c>
      <c r="J1072" s="83">
        <v>108218.62241043561</v>
      </c>
      <c r="K1072" s="83">
        <v>85584.716813933977</v>
      </c>
      <c r="L1072" s="83">
        <v>57135.524393999993</v>
      </c>
      <c r="M1072" s="83">
        <v>65897.122000000003</v>
      </c>
      <c r="N1072" s="83">
        <v>0</v>
      </c>
      <c r="O1072" s="73"/>
      <c r="P1072" s="74" t="s">
        <v>158</v>
      </c>
      <c r="Q1072" s="83">
        <v>140300.31252254974</v>
      </c>
      <c r="R1072" s="83">
        <v>119244.8111743787</v>
      </c>
      <c r="S1072" s="83">
        <v>101785.56990470141</v>
      </c>
      <c r="T1072" s="83">
        <v>107736.99934235247</v>
      </c>
      <c r="U1072" s="83">
        <v>95848.799790042904</v>
      </c>
      <c r="V1072" s="83">
        <v>73057.726430058188</v>
      </c>
      <c r="W1072" s="83">
        <v>89138.186709420726</v>
      </c>
      <c r="X1072" s="83">
        <v>87021.703969488983</v>
      </c>
      <c r="Y1072" s="83">
        <v>109234.12709492398</v>
      </c>
      <c r="Z1072" s="83">
        <v>84366.15415799999</v>
      </c>
      <c r="AA1072" s="83">
        <v>54083.968000000001</v>
      </c>
      <c r="AB1072" s="83">
        <v>69134</v>
      </c>
      <c r="AC1072" s="73"/>
      <c r="AD1072" s="74" t="s">
        <v>158</v>
      </c>
      <c r="AE1072" s="83">
        <v>898</v>
      </c>
      <c r="AF1072" s="83">
        <v>743</v>
      </c>
      <c r="AG1072" s="83">
        <v>664</v>
      </c>
      <c r="AH1072" s="83">
        <v>560</v>
      </c>
      <c r="AI1072" s="83">
        <v>528</v>
      </c>
      <c r="AJ1072" s="83">
        <v>504</v>
      </c>
      <c r="AK1072" s="83">
        <v>540</v>
      </c>
      <c r="AL1072" s="83">
        <v>733</v>
      </c>
      <c r="AM1072" s="83">
        <v>543</v>
      </c>
      <c r="AN1072" s="83">
        <v>362</v>
      </c>
      <c r="AO1072" s="83">
        <v>440</v>
      </c>
      <c r="AP1072" s="83">
        <v>0</v>
      </c>
      <c r="AQ1072" s="73"/>
      <c r="AR1072" s="73"/>
      <c r="AS1072" s="73"/>
      <c r="AT1072" s="73"/>
      <c r="AU1072" s="73"/>
      <c r="AV1072" s="73"/>
      <c r="AW1072" s="73"/>
      <c r="AX1072" s="73"/>
      <c r="AY1072" s="73"/>
      <c r="AZ1072" s="73"/>
      <c r="BA1072" s="73"/>
      <c r="BB1072" s="73"/>
      <c r="BC1072" s="73"/>
    </row>
    <row r="1073" spans="1:55" x14ac:dyDescent="0.25">
      <c r="A1073" s="72"/>
      <c r="B1073" s="74" t="s">
        <v>159</v>
      </c>
      <c r="C1073" s="83">
        <v>14257.730959362023</v>
      </c>
      <c r="D1073" s="83">
        <v>18714.844924945966</v>
      </c>
      <c r="E1073" s="83">
        <v>17054.572184180623</v>
      </c>
      <c r="F1073" s="83">
        <v>25612.398943448618</v>
      </c>
      <c r="G1073" s="83">
        <v>21723.529135160024</v>
      </c>
      <c r="H1073" s="83">
        <v>19122.593607027233</v>
      </c>
      <c r="I1073" s="83">
        <v>9919.9962530904868</v>
      </c>
      <c r="J1073" s="83">
        <v>5955.9177960163433</v>
      </c>
      <c r="K1073" s="83">
        <v>3825.1693699179996</v>
      </c>
      <c r="L1073" s="83">
        <v>1548.483898</v>
      </c>
      <c r="M1073" s="83">
        <v>879.44799999999998</v>
      </c>
      <c r="N1073" s="83">
        <v>0</v>
      </c>
      <c r="O1073" s="73"/>
      <c r="P1073" s="74" t="s">
        <v>159</v>
      </c>
      <c r="Q1073" s="83">
        <v>13312.20464056715</v>
      </c>
      <c r="R1073" s="83">
        <v>13178.822494348238</v>
      </c>
      <c r="S1073" s="83">
        <v>17908.810026023239</v>
      </c>
      <c r="T1073" s="83">
        <v>26908.743064684182</v>
      </c>
      <c r="U1073" s="83">
        <v>26463.550892013071</v>
      </c>
      <c r="V1073" s="83">
        <v>22575.009564416341</v>
      </c>
      <c r="W1073" s="83">
        <v>20474.570413104117</v>
      </c>
      <c r="X1073" s="83">
        <v>10703.3722411831</v>
      </c>
      <c r="Y1073" s="83">
        <v>5357.6643958239983</v>
      </c>
      <c r="Z1073" s="83">
        <v>3222.1734739999997</v>
      </c>
      <c r="AA1073" s="83">
        <v>1563</v>
      </c>
      <c r="AB1073" s="83">
        <v>1024</v>
      </c>
      <c r="AC1073" s="73"/>
      <c r="AD1073" s="74" t="s">
        <v>159</v>
      </c>
      <c r="AE1073" s="83">
        <v>0</v>
      </c>
      <c r="AF1073" s="83">
        <v>0</v>
      </c>
      <c r="AG1073" s="83">
        <v>0</v>
      </c>
      <c r="AH1073" s="83">
        <v>0</v>
      </c>
      <c r="AI1073" s="83">
        <v>0</v>
      </c>
      <c r="AJ1073" s="83">
        <v>0</v>
      </c>
      <c r="AK1073" s="83">
        <v>0</v>
      </c>
      <c r="AL1073" s="83">
        <v>0</v>
      </c>
      <c r="AM1073" s="83">
        <v>0</v>
      </c>
      <c r="AN1073" s="83">
        <v>0</v>
      </c>
      <c r="AO1073" s="83">
        <v>0</v>
      </c>
      <c r="AP1073" s="83">
        <v>0</v>
      </c>
      <c r="AQ1073" s="73"/>
      <c r="AR1073" s="73"/>
      <c r="AS1073" s="73"/>
      <c r="AT1073" s="73"/>
      <c r="AU1073" s="73"/>
      <c r="AV1073" s="73"/>
      <c r="AW1073" s="73"/>
      <c r="AX1073" s="73"/>
      <c r="AY1073" s="73"/>
      <c r="AZ1073" s="73"/>
      <c r="BA1073" s="73"/>
      <c r="BB1073" s="73"/>
      <c r="BC1073" s="73"/>
    </row>
    <row r="1074" spans="1:55" x14ac:dyDescent="0.25">
      <c r="A1074" s="72"/>
      <c r="B1074" s="74" t="s">
        <v>1</v>
      </c>
      <c r="C1074" s="83">
        <v>24863.381373241831</v>
      </c>
      <c r="D1074" s="83">
        <v>14285.126041612917</v>
      </c>
      <c r="E1074" s="83">
        <v>11602.834432265727</v>
      </c>
      <c r="F1074" s="83">
        <v>11616.563676764519</v>
      </c>
      <c r="G1074" s="83">
        <v>11217.383993125219</v>
      </c>
      <c r="H1074" s="83">
        <v>9817.9314285711353</v>
      </c>
      <c r="I1074" s="83">
        <v>9463.9005286370775</v>
      </c>
      <c r="J1074" s="83">
        <v>12640.055382841765</v>
      </c>
      <c r="K1074" s="83">
        <v>11808.707172262</v>
      </c>
      <c r="L1074" s="83">
        <v>10745.215494</v>
      </c>
      <c r="M1074" s="83">
        <v>10069.888000000001</v>
      </c>
      <c r="N1074" s="83">
        <v>0</v>
      </c>
      <c r="O1074" s="73"/>
      <c r="P1074" s="74" t="s">
        <v>1</v>
      </c>
      <c r="Q1074" s="83">
        <v>27868.59201708277</v>
      </c>
      <c r="R1074" s="83">
        <v>25121.877762150161</v>
      </c>
      <c r="S1074" s="83">
        <v>16359.838323492771</v>
      </c>
      <c r="T1074" s="83">
        <v>11087.943351771793</v>
      </c>
      <c r="U1074" s="83">
        <v>9753.9140550749671</v>
      </c>
      <c r="V1074" s="83">
        <v>11813.448782722517</v>
      </c>
      <c r="W1074" s="83">
        <v>9194.6336870507675</v>
      </c>
      <c r="X1074" s="83">
        <v>10739.278301746877</v>
      </c>
      <c r="Y1074" s="83">
        <v>9554.6486136399981</v>
      </c>
      <c r="Z1074" s="83">
        <v>10654.254104</v>
      </c>
      <c r="AA1074" s="83">
        <v>8519.3919999999998</v>
      </c>
      <c r="AB1074" s="83">
        <v>9886</v>
      </c>
      <c r="AC1074" s="73"/>
      <c r="AD1074" s="74" t="s">
        <v>1</v>
      </c>
      <c r="AE1074" s="83">
        <v>131</v>
      </c>
      <c r="AF1074" s="83">
        <v>84</v>
      </c>
      <c r="AG1074" s="83">
        <v>72</v>
      </c>
      <c r="AH1074" s="83">
        <v>70</v>
      </c>
      <c r="AI1074" s="83">
        <v>64</v>
      </c>
      <c r="AJ1074" s="83">
        <v>56</v>
      </c>
      <c r="AK1074" s="83">
        <v>57</v>
      </c>
      <c r="AL1074" s="83">
        <v>76</v>
      </c>
      <c r="AM1074" s="83">
        <v>68</v>
      </c>
      <c r="AN1074" s="83">
        <v>59</v>
      </c>
      <c r="AO1074" s="83">
        <v>61</v>
      </c>
      <c r="AP1074" s="83">
        <v>0</v>
      </c>
      <c r="AQ1074" s="73"/>
      <c r="AR1074" s="73"/>
      <c r="AS1074" s="73"/>
      <c r="AT1074" s="73"/>
      <c r="AU1074" s="73"/>
      <c r="AV1074" s="73"/>
      <c r="AW1074" s="73"/>
      <c r="AX1074" s="73"/>
      <c r="AY1074" s="73"/>
      <c r="AZ1074" s="73"/>
      <c r="BA1074" s="73"/>
      <c r="BB1074" s="73"/>
      <c r="BC1074" s="73"/>
    </row>
    <row r="1075" spans="1:55" x14ac:dyDescent="0.25">
      <c r="A1075" s="72"/>
      <c r="B1075" s="74" t="s">
        <v>2</v>
      </c>
      <c r="C1075" s="83">
        <v>199433.40711019529</v>
      </c>
      <c r="D1075" s="83">
        <v>193346.41490582196</v>
      </c>
      <c r="E1075" s="83">
        <v>184270.00182273865</v>
      </c>
      <c r="F1075" s="83">
        <v>182940.56251621537</v>
      </c>
      <c r="G1075" s="83">
        <v>183932.63352114553</v>
      </c>
      <c r="H1075" s="83">
        <v>188663.07828310979</v>
      </c>
      <c r="I1075" s="83">
        <v>198817.26008167813</v>
      </c>
      <c r="J1075" s="83">
        <v>217588.48288769729</v>
      </c>
      <c r="K1075" s="83">
        <v>222549.39105149399</v>
      </c>
      <c r="L1075" s="83">
        <v>230199.73514200002</v>
      </c>
      <c r="M1075" s="83">
        <v>246183.962</v>
      </c>
      <c r="N1075" s="83">
        <v>0</v>
      </c>
      <c r="O1075" s="73"/>
      <c r="P1075" s="74" t="s">
        <v>2</v>
      </c>
      <c r="Q1075" s="83">
        <v>208933.09645699157</v>
      </c>
      <c r="R1075" s="83">
        <v>207018.47056913978</v>
      </c>
      <c r="S1075" s="83">
        <v>196353.59987618812</v>
      </c>
      <c r="T1075" s="83">
        <v>179284.39196687879</v>
      </c>
      <c r="U1075" s="83">
        <v>182792.38971880122</v>
      </c>
      <c r="V1075" s="83">
        <v>181010.55237688625</v>
      </c>
      <c r="W1075" s="83">
        <v>182963.10286114411</v>
      </c>
      <c r="X1075" s="83">
        <v>197499.04200226461</v>
      </c>
      <c r="Y1075" s="83">
        <v>228067.03512964799</v>
      </c>
      <c r="Z1075" s="83">
        <v>235360.99142400001</v>
      </c>
      <c r="AA1075" s="83">
        <v>234913.69</v>
      </c>
      <c r="AB1075" s="83">
        <v>257139</v>
      </c>
      <c r="AC1075" s="73"/>
      <c r="AD1075" s="74" t="s">
        <v>2</v>
      </c>
      <c r="AE1075" s="83">
        <v>2029</v>
      </c>
      <c r="AF1075" s="83">
        <v>1945</v>
      </c>
      <c r="AG1075" s="83">
        <v>1851</v>
      </c>
      <c r="AH1075" s="83">
        <v>1770</v>
      </c>
      <c r="AI1075" s="83">
        <v>1747</v>
      </c>
      <c r="AJ1075" s="83">
        <v>1721</v>
      </c>
      <c r="AK1075" s="83">
        <v>1736</v>
      </c>
      <c r="AL1075" s="83">
        <v>1803</v>
      </c>
      <c r="AM1075" s="83">
        <v>1858</v>
      </c>
      <c r="AN1075" s="83">
        <v>1931</v>
      </c>
      <c r="AO1075" s="83">
        <v>1972</v>
      </c>
      <c r="AP1075" s="83">
        <v>0</v>
      </c>
      <c r="AQ1075" s="73"/>
      <c r="AR1075" s="73"/>
      <c r="AS1075" s="73"/>
      <c r="AT1075" s="73"/>
      <c r="AU1075" s="73"/>
      <c r="AV1075" s="73"/>
      <c r="AW1075" s="73"/>
      <c r="AX1075" s="73"/>
      <c r="AY1075" s="73"/>
      <c r="AZ1075" s="73"/>
      <c r="BA1075" s="73"/>
      <c r="BB1075" s="73"/>
      <c r="BC1075" s="73"/>
    </row>
    <row r="1076" spans="1:55" x14ac:dyDescent="0.25">
      <c r="A1076" s="72"/>
      <c r="B1076" s="74" t="s">
        <v>156</v>
      </c>
      <c r="C1076" s="83">
        <v>0</v>
      </c>
      <c r="D1076" s="83">
        <v>0</v>
      </c>
      <c r="E1076" s="83">
        <v>0</v>
      </c>
      <c r="F1076" s="83">
        <v>0</v>
      </c>
      <c r="G1076" s="83">
        <v>0</v>
      </c>
      <c r="H1076" s="83">
        <v>0</v>
      </c>
      <c r="I1076" s="83">
        <v>0</v>
      </c>
      <c r="J1076" s="83">
        <v>2248.6170428064715</v>
      </c>
      <c r="K1076" s="83">
        <v>13694.260807447998</v>
      </c>
      <c r="L1076" s="83">
        <v>25619.007959999999</v>
      </c>
      <c r="M1076" s="83">
        <v>36611.712</v>
      </c>
      <c r="N1076" s="83">
        <v>0</v>
      </c>
      <c r="O1076" s="73"/>
      <c r="P1076" s="74" t="s">
        <v>156</v>
      </c>
      <c r="Q1076" s="83">
        <v>0</v>
      </c>
      <c r="R1076" s="83">
        <v>0</v>
      </c>
      <c r="S1076" s="83">
        <v>0</v>
      </c>
      <c r="T1076" s="83">
        <v>0</v>
      </c>
      <c r="U1076" s="83">
        <v>0</v>
      </c>
      <c r="V1076" s="83">
        <v>0</v>
      </c>
      <c r="W1076" s="83">
        <v>0</v>
      </c>
      <c r="X1076" s="83">
        <v>0</v>
      </c>
      <c r="Y1076" s="83">
        <v>15437.487690767997</v>
      </c>
      <c r="Z1076" s="83">
        <v>21982.692628000001</v>
      </c>
      <c r="AA1076" s="83">
        <v>32739.64</v>
      </c>
      <c r="AB1076" s="83">
        <v>46569</v>
      </c>
      <c r="AC1076" s="73"/>
      <c r="AD1076" s="74" t="s">
        <v>156</v>
      </c>
      <c r="AE1076" s="83">
        <v>0</v>
      </c>
      <c r="AF1076" s="83">
        <v>0</v>
      </c>
      <c r="AG1076" s="83">
        <v>0</v>
      </c>
      <c r="AH1076" s="83">
        <v>0</v>
      </c>
      <c r="AI1076" s="83">
        <v>0</v>
      </c>
      <c r="AJ1076" s="83">
        <v>0</v>
      </c>
      <c r="AK1076" s="83">
        <v>0</v>
      </c>
      <c r="AL1076" s="83">
        <v>18</v>
      </c>
      <c r="AM1076" s="83">
        <v>86</v>
      </c>
      <c r="AN1076" s="83">
        <v>167</v>
      </c>
      <c r="AO1076" s="83">
        <v>228</v>
      </c>
      <c r="AP1076" s="83">
        <v>0</v>
      </c>
      <c r="AQ1076" s="73"/>
      <c r="AR1076" s="73"/>
      <c r="AS1076" s="73"/>
      <c r="AT1076" s="73"/>
      <c r="AU1076" s="73"/>
      <c r="AV1076" s="73"/>
      <c r="AW1076" s="73"/>
      <c r="AX1076" s="73"/>
      <c r="AY1076" s="73"/>
      <c r="AZ1076" s="73"/>
      <c r="BA1076" s="73"/>
      <c r="BB1076" s="73"/>
      <c r="BC1076" s="73"/>
    </row>
    <row r="1077" spans="1:55" x14ac:dyDescent="0.25">
      <c r="A1077" s="72"/>
      <c r="B1077" s="74" t="s">
        <v>3</v>
      </c>
      <c r="C1077" s="83">
        <v>137.53337626306273</v>
      </c>
      <c r="D1077" s="83">
        <v>3596.2270262991319</v>
      </c>
      <c r="E1077" s="83">
        <v>9056.0043630833097</v>
      </c>
      <c r="F1077" s="83">
        <v>12213.842227437501</v>
      </c>
      <c r="G1077" s="83">
        <v>12650.109754273424</v>
      </c>
      <c r="H1077" s="83">
        <v>16523.223236145586</v>
      </c>
      <c r="I1077" s="83">
        <v>19374.635374437334</v>
      </c>
      <c r="J1077" s="83">
        <v>20632.520051459782</v>
      </c>
      <c r="K1077" s="83">
        <v>21369.975634825998</v>
      </c>
      <c r="L1077" s="83">
        <v>21929.185928000003</v>
      </c>
      <c r="M1077" s="83">
        <v>20387.772000000004</v>
      </c>
      <c r="N1077" s="83">
        <v>0</v>
      </c>
      <c r="O1077" s="73"/>
      <c r="P1077" s="74" t="s">
        <v>3</v>
      </c>
      <c r="Q1077" s="83">
        <v>0</v>
      </c>
      <c r="R1077" s="83">
        <v>6100.9604591122288</v>
      </c>
      <c r="S1077" s="83">
        <v>1726.3673931318278</v>
      </c>
      <c r="T1077" s="83">
        <v>10660.029759900983</v>
      </c>
      <c r="U1077" s="83">
        <v>10212.720832981096</v>
      </c>
      <c r="V1077" s="83">
        <v>9794.442441592606</v>
      </c>
      <c r="W1077" s="83">
        <v>15594.609139684319</v>
      </c>
      <c r="X1077" s="83">
        <v>17797.063331314093</v>
      </c>
      <c r="Y1077" s="83">
        <v>22473.283788826004</v>
      </c>
      <c r="Z1077" s="83">
        <v>24120.820359999998</v>
      </c>
      <c r="AA1077" s="83">
        <v>20814.991999999998</v>
      </c>
      <c r="AB1077" s="83">
        <v>26850</v>
      </c>
      <c r="AC1077" s="73"/>
      <c r="AD1077" s="74" t="s">
        <v>3</v>
      </c>
      <c r="AE1077" s="83">
        <v>1</v>
      </c>
      <c r="AF1077" s="83">
        <v>30</v>
      </c>
      <c r="AG1077" s="83">
        <v>78</v>
      </c>
      <c r="AH1077" s="83">
        <v>87</v>
      </c>
      <c r="AI1077" s="83">
        <v>90</v>
      </c>
      <c r="AJ1077" s="83">
        <v>119</v>
      </c>
      <c r="AK1077" s="83">
        <v>140</v>
      </c>
      <c r="AL1077" s="83">
        <v>148</v>
      </c>
      <c r="AM1077" s="83">
        <v>155</v>
      </c>
      <c r="AN1077" s="83">
        <v>162</v>
      </c>
      <c r="AO1077" s="83">
        <v>152</v>
      </c>
      <c r="AP1077" s="83">
        <v>0</v>
      </c>
      <c r="AQ1077" s="73"/>
      <c r="AR1077" s="73"/>
      <c r="AS1077" s="73"/>
      <c r="AT1077" s="73"/>
      <c r="AU1077" s="73"/>
      <c r="AV1077" s="73"/>
      <c r="AW1077" s="73"/>
      <c r="AX1077" s="73"/>
      <c r="AY1077" s="73"/>
      <c r="AZ1077" s="73"/>
      <c r="BA1077" s="73"/>
      <c r="BB1077" s="73"/>
      <c r="BC1077" s="73"/>
    </row>
    <row r="1078" spans="1:55" x14ac:dyDescent="0.25">
      <c r="A1078" s="72"/>
      <c r="B1078" s="74" t="s">
        <v>4</v>
      </c>
      <c r="C1078" s="83">
        <v>0</v>
      </c>
      <c r="D1078" s="83">
        <v>1064.9590929659635</v>
      </c>
      <c r="E1078" s="83">
        <v>12072.400521006746</v>
      </c>
      <c r="F1078" s="83">
        <v>14869.067070571942</v>
      </c>
      <c r="G1078" s="83">
        <v>16127.499970080056</v>
      </c>
      <c r="H1078" s="83">
        <v>16556.131074338286</v>
      </c>
      <c r="I1078" s="83">
        <v>15774.120367408521</v>
      </c>
      <c r="J1078" s="83">
        <v>11961.206425307877</v>
      </c>
      <c r="K1078" s="83">
        <v>11202.990995716</v>
      </c>
      <c r="L1078" s="83">
        <v>21199.354539999997</v>
      </c>
      <c r="M1078" s="83">
        <v>26107.31</v>
      </c>
      <c r="N1078" s="83">
        <v>0</v>
      </c>
      <c r="O1078" s="73"/>
      <c r="P1078" s="74" t="s">
        <v>4</v>
      </c>
      <c r="Q1078" s="83">
        <v>0</v>
      </c>
      <c r="R1078" s="83">
        <v>0</v>
      </c>
      <c r="S1078" s="83">
        <v>0</v>
      </c>
      <c r="T1078" s="83">
        <v>9631.3566933279453</v>
      </c>
      <c r="U1078" s="83">
        <v>9171.4238068732211</v>
      </c>
      <c r="V1078" s="83">
        <v>16391.126754919787</v>
      </c>
      <c r="W1078" s="83">
        <v>16406.411507099514</v>
      </c>
      <c r="X1078" s="83">
        <v>17466.054335491783</v>
      </c>
      <c r="Y1078" s="83">
        <v>15548.921814321991</v>
      </c>
      <c r="Z1078" s="83">
        <v>16238.213316000001</v>
      </c>
      <c r="AA1078" s="83">
        <v>19823.008000000002</v>
      </c>
      <c r="AB1078" s="83">
        <v>16505</v>
      </c>
      <c r="AC1078" s="73"/>
      <c r="AD1078" s="74" t="s">
        <v>4</v>
      </c>
      <c r="AE1078" s="83">
        <v>0</v>
      </c>
      <c r="AF1078" s="83">
        <v>10</v>
      </c>
      <c r="AG1078" s="83">
        <v>79</v>
      </c>
      <c r="AH1078" s="83">
        <v>109</v>
      </c>
      <c r="AI1078" s="83">
        <v>119</v>
      </c>
      <c r="AJ1078" s="83">
        <v>127</v>
      </c>
      <c r="AK1078" s="83">
        <v>124</v>
      </c>
      <c r="AL1078" s="83">
        <v>95</v>
      </c>
      <c r="AM1078" s="83">
        <v>91</v>
      </c>
      <c r="AN1078" s="83">
        <v>165</v>
      </c>
      <c r="AO1078" s="83">
        <v>210</v>
      </c>
      <c r="AP1078" s="83">
        <v>0</v>
      </c>
      <c r="AQ1078" s="73"/>
      <c r="AR1078" s="73"/>
      <c r="AS1078" s="73"/>
      <c r="AT1078" s="73"/>
      <c r="AU1078" s="73"/>
      <c r="AV1078" s="73"/>
      <c r="AW1078" s="73"/>
      <c r="AX1078" s="73"/>
      <c r="AY1078" s="73"/>
      <c r="AZ1078" s="73"/>
      <c r="BA1078" s="73"/>
      <c r="BB1078" s="73"/>
      <c r="BC1078" s="73"/>
    </row>
    <row r="1079" spans="1:55" x14ac:dyDescent="0.25">
      <c r="A1079" s="72"/>
      <c r="B1079" s="74" t="s">
        <v>6</v>
      </c>
      <c r="C1079" s="83">
        <v>4863.1000924318632</v>
      </c>
      <c r="D1079" s="83">
        <v>9206.8545990567709</v>
      </c>
      <c r="E1079" s="83">
        <v>14196.523740474928</v>
      </c>
      <c r="F1079" s="83">
        <v>21371.673220925233</v>
      </c>
      <c r="G1079" s="83">
        <v>17146.062796409784</v>
      </c>
      <c r="H1079" s="83">
        <v>12799.172261024554</v>
      </c>
      <c r="I1079" s="83">
        <v>8411.8732634839453</v>
      </c>
      <c r="J1079" s="83">
        <v>6901.8180789933176</v>
      </c>
      <c r="K1079" s="83">
        <v>6452.1460845919992</v>
      </c>
      <c r="L1079" s="83">
        <v>8390.9206940000004</v>
      </c>
      <c r="M1079" s="83">
        <v>8772.5980000000036</v>
      </c>
      <c r="N1079" s="83">
        <v>0</v>
      </c>
      <c r="O1079" s="73"/>
      <c r="P1079" s="74" t="s">
        <v>6</v>
      </c>
      <c r="Q1079" s="83">
        <v>3078.5450919666441</v>
      </c>
      <c r="R1079" s="83">
        <v>4161.5970117988509</v>
      </c>
      <c r="S1079" s="83">
        <v>7705.6062929481122</v>
      </c>
      <c r="T1079" s="83">
        <v>30725.756310544461</v>
      </c>
      <c r="U1079" s="83">
        <v>44385.87470675441</v>
      </c>
      <c r="V1079" s="83">
        <v>20977.293321421181</v>
      </c>
      <c r="W1079" s="83">
        <v>9277.4146608547981</v>
      </c>
      <c r="X1079" s="83">
        <v>5507.0920389691437</v>
      </c>
      <c r="Y1079" s="83">
        <v>6446.6295438219995</v>
      </c>
      <c r="Z1079" s="83">
        <v>5198.7109719999989</v>
      </c>
      <c r="AA1079" s="83">
        <v>7980.6779999999999</v>
      </c>
      <c r="AB1079" s="83">
        <v>7315</v>
      </c>
      <c r="AC1079" s="73"/>
      <c r="AD1079" s="74" t="s">
        <v>6</v>
      </c>
      <c r="AE1079" s="83">
        <v>0</v>
      </c>
      <c r="AF1079" s="83">
        <v>0</v>
      </c>
      <c r="AG1079" s="83">
        <v>5</v>
      </c>
      <c r="AH1079" s="83">
        <v>146</v>
      </c>
      <c r="AI1079" s="83">
        <v>201</v>
      </c>
      <c r="AJ1079" s="83">
        <v>161</v>
      </c>
      <c r="AK1079" s="83">
        <v>108</v>
      </c>
      <c r="AL1079" s="83">
        <v>0</v>
      </c>
      <c r="AM1079" s="83">
        <v>54</v>
      </c>
      <c r="AN1079" s="83">
        <v>112</v>
      </c>
      <c r="AO1079" s="83">
        <v>109</v>
      </c>
      <c r="AP1079" s="83">
        <v>0</v>
      </c>
      <c r="AQ1079" s="73"/>
      <c r="AR1079" s="73"/>
      <c r="AS1079" s="73"/>
      <c r="AT1079" s="73"/>
      <c r="AU1079" s="73"/>
      <c r="AV1079" s="73"/>
      <c r="AW1079" s="73"/>
      <c r="AX1079" s="73"/>
      <c r="AY1079" s="73"/>
      <c r="AZ1079" s="73"/>
      <c r="BA1079" s="73"/>
      <c r="BB1079" s="73"/>
      <c r="BC1079" s="73"/>
    </row>
    <row r="1080" spans="1:55" x14ac:dyDescent="0.25">
      <c r="A1080" s="72"/>
      <c r="B1080" s="74" t="s">
        <v>7</v>
      </c>
      <c r="C1080" s="83">
        <v>75173.565957886036</v>
      </c>
      <c r="D1080" s="83">
        <v>75309.23204581016</v>
      </c>
      <c r="E1080" s="83">
        <v>61918.703039195905</v>
      </c>
      <c r="F1080" s="83">
        <v>69986.138181478964</v>
      </c>
      <c r="G1080" s="83">
        <v>72080.017231318256</v>
      </c>
      <c r="H1080" s="83">
        <v>62694.66445220312</v>
      </c>
      <c r="I1080" s="83">
        <v>57245.787506164284</v>
      </c>
      <c r="J1080" s="83">
        <v>72029.801619719874</v>
      </c>
      <c r="K1080" s="83">
        <v>82631.160885675999</v>
      </c>
      <c r="L1080" s="83">
        <v>80000.007438000001</v>
      </c>
      <c r="M1080" s="83">
        <v>79487.928</v>
      </c>
      <c r="N1080" s="83">
        <v>0</v>
      </c>
      <c r="O1080" s="73"/>
      <c r="P1080" s="74" t="s">
        <v>7</v>
      </c>
      <c r="Q1080" s="83">
        <v>89582.032997055925</v>
      </c>
      <c r="R1080" s="83">
        <v>84331.579304041326</v>
      </c>
      <c r="S1080" s="83">
        <v>66728.043223361936</v>
      </c>
      <c r="T1080" s="83">
        <v>56557.81356342465</v>
      </c>
      <c r="U1080" s="83">
        <v>51843.398996674048</v>
      </c>
      <c r="V1080" s="83">
        <v>71132.676036842415</v>
      </c>
      <c r="W1080" s="83">
        <v>67021.145731820943</v>
      </c>
      <c r="X1080" s="83">
        <v>58332.761579031954</v>
      </c>
      <c r="Y1080" s="83">
        <v>61072.519556515988</v>
      </c>
      <c r="Z1080" s="83">
        <v>64538.711405999995</v>
      </c>
      <c r="AA1080" s="83">
        <v>63795.408000000003</v>
      </c>
      <c r="AB1080" s="83">
        <v>76272</v>
      </c>
      <c r="AC1080" s="73"/>
      <c r="AD1080" s="74" t="s">
        <v>7</v>
      </c>
      <c r="AE1080" s="83">
        <v>611</v>
      </c>
      <c r="AF1080" s="83">
        <v>614</v>
      </c>
      <c r="AG1080" s="83">
        <v>527</v>
      </c>
      <c r="AH1080" s="83">
        <v>556</v>
      </c>
      <c r="AI1080" s="83">
        <v>556</v>
      </c>
      <c r="AJ1080" s="83">
        <v>515</v>
      </c>
      <c r="AK1080" s="83">
        <v>480</v>
      </c>
      <c r="AL1080" s="83">
        <v>604</v>
      </c>
      <c r="AM1080" s="83">
        <v>691</v>
      </c>
      <c r="AN1080" s="83">
        <v>721</v>
      </c>
      <c r="AO1080" s="83">
        <v>660</v>
      </c>
      <c r="AP1080" s="83">
        <v>0</v>
      </c>
      <c r="AQ1080" s="73"/>
      <c r="AR1080" s="73"/>
      <c r="AS1080" s="73"/>
      <c r="AT1080" s="73"/>
      <c r="AU1080" s="73"/>
      <c r="AV1080" s="73"/>
      <c r="AW1080" s="73"/>
      <c r="AX1080" s="73"/>
      <c r="AY1080" s="73"/>
      <c r="AZ1080" s="73"/>
      <c r="BA1080" s="73"/>
      <c r="BB1080" s="73"/>
      <c r="BC1080" s="73"/>
    </row>
    <row r="1081" spans="1:55" x14ac:dyDescent="0.25">
      <c r="A1081" s="72"/>
      <c r="B1081" s="79" t="s">
        <v>8</v>
      </c>
      <c r="C1081" s="84">
        <v>43726.853563993864</v>
      </c>
      <c r="D1081" s="84">
        <v>49174.415153341506</v>
      </c>
      <c r="E1081" s="84">
        <v>47902.922077824238</v>
      </c>
      <c r="F1081" s="84">
        <v>53559.77771934124</v>
      </c>
      <c r="G1081" s="84">
        <v>55937.910832365211</v>
      </c>
      <c r="H1081" s="84">
        <v>59479.522147931297</v>
      </c>
      <c r="I1081" s="84">
        <v>67446.02708355544</v>
      </c>
      <c r="J1081" s="84">
        <v>71422.764783313542</v>
      </c>
      <c r="K1081" s="84">
        <v>79168.979898424004</v>
      </c>
      <c r="L1081" s="84">
        <v>83336.685249999995</v>
      </c>
      <c r="M1081" s="84">
        <v>84015.418000000005</v>
      </c>
      <c r="N1081" s="83">
        <v>0</v>
      </c>
      <c r="O1081" s="73"/>
      <c r="P1081" s="79" t="s">
        <v>8</v>
      </c>
      <c r="Q1081" s="84">
        <v>42795.656245728693</v>
      </c>
      <c r="R1081" s="84">
        <v>43751.195204024451</v>
      </c>
      <c r="S1081" s="84">
        <v>48742.12844948555</v>
      </c>
      <c r="T1081" s="84">
        <v>51128.41230084611</v>
      </c>
      <c r="U1081" s="84">
        <v>47870.568136997535</v>
      </c>
      <c r="V1081" s="84">
        <v>49233.963246025764</v>
      </c>
      <c r="W1081" s="84">
        <v>60562.571868863415</v>
      </c>
      <c r="X1081" s="84">
        <v>77962.15606349126</v>
      </c>
      <c r="Y1081" s="84">
        <v>75330.570830657976</v>
      </c>
      <c r="Z1081" s="84">
        <v>80758.732443999994</v>
      </c>
      <c r="AA1081" s="84">
        <v>87108.074000000008</v>
      </c>
      <c r="AB1081" s="84">
        <v>87825</v>
      </c>
      <c r="AC1081" s="73"/>
      <c r="AD1081" s="79" t="s">
        <v>8</v>
      </c>
      <c r="AE1081" s="84">
        <v>576</v>
      </c>
      <c r="AF1081" s="84">
        <v>622</v>
      </c>
      <c r="AG1081" s="84">
        <v>634</v>
      </c>
      <c r="AH1081" s="84">
        <v>641</v>
      </c>
      <c r="AI1081" s="84">
        <v>668</v>
      </c>
      <c r="AJ1081" s="84">
        <v>697</v>
      </c>
      <c r="AK1081" s="84">
        <v>734</v>
      </c>
      <c r="AL1081" s="84">
        <v>773</v>
      </c>
      <c r="AM1081" s="84">
        <v>810</v>
      </c>
      <c r="AN1081" s="84">
        <v>831</v>
      </c>
      <c r="AO1081" s="84">
        <v>835</v>
      </c>
      <c r="AP1081" s="84">
        <v>0</v>
      </c>
      <c r="AQ1081" s="73"/>
      <c r="AR1081" s="73"/>
      <c r="AS1081" s="73"/>
      <c r="AT1081" s="73"/>
      <c r="AU1081" s="73"/>
      <c r="AV1081" s="73"/>
      <c r="AW1081" s="73"/>
      <c r="AX1081" s="73"/>
      <c r="AY1081" s="73"/>
      <c r="AZ1081" s="73"/>
      <c r="BA1081" s="73"/>
      <c r="BB1081" s="73"/>
      <c r="BC1081" s="73"/>
    </row>
    <row r="1082" spans="1:55" x14ac:dyDescent="0.25">
      <c r="A1082" s="72"/>
      <c r="B1082" s="79" t="s">
        <v>5</v>
      </c>
      <c r="C1082" s="84">
        <v>21997.831555524266</v>
      </c>
      <c r="D1082" s="84">
        <v>24401.250094537656</v>
      </c>
      <c r="E1082" s="84">
        <v>31021.546509578933</v>
      </c>
      <c r="F1082" s="84">
        <v>36179.644073190793</v>
      </c>
      <c r="G1082" s="84">
        <v>29777.089958123313</v>
      </c>
      <c r="H1082" s="84">
        <v>31631.409430005282</v>
      </c>
      <c r="I1082" s="84">
        <v>35165.106127555766</v>
      </c>
      <c r="J1082" s="84">
        <v>33804.433956402492</v>
      </c>
      <c r="K1082" s="84">
        <v>35675.46915959</v>
      </c>
      <c r="L1082" s="84">
        <v>35589.446437999999</v>
      </c>
      <c r="M1082" s="82">
        <v>32802.159999999996</v>
      </c>
      <c r="N1082" s="82">
        <v>0</v>
      </c>
      <c r="O1082" s="73"/>
      <c r="P1082" s="79" t="s">
        <v>5</v>
      </c>
      <c r="Q1082" s="84">
        <v>30751.036289573327</v>
      </c>
      <c r="R1082" s="84">
        <v>22090.897305069258</v>
      </c>
      <c r="S1082" s="84">
        <v>30475.545090685162</v>
      </c>
      <c r="T1082" s="84">
        <v>23611.467785948909</v>
      </c>
      <c r="U1082" s="84">
        <v>26612.56002527399</v>
      </c>
      <c r="V1082" s="84">
        <v>28592.608951243084</v>
      </c>
      <c r="W1082" s="84">
        <v>38221.027518246745</v>
      </c>
      <c r="X1082" s="84">
        <v>34372.198539067176</v>
      </c>
      <c r="Y1082" s="84">
        <v>38438.152777205993</v>
      </c>
      <c r="Z1082" s="84">
        <v>32538.49440399999</v>
      </c>
      <c r="AA1082" s="84">
        <v>34947.637999999992</v>
      </c>
      <c r="AB1082" s="84">
        <v>34240</v>
      </c>
      <c r="AC1082" s="73"/>
      <c r="AD1082" s="79" t="s">
        <v>5</v>
      </c>
      <c r="AE1082" s="84">
        <v>5315</v>
      </c>
      <c r="AF1082" s="84">
        <v>5286</v>
      </c>
      <c r="AG1082" s="84">
        <v>5227</v>
      </c>
      <c r="AH1082" s="84">
        <v>5058</v>
      </c>
      <c r="AI1082" s="84">
        <v>4950</v>
      </c>
      <c r="AJ1082" s="84">
        <v>4867</v>
      </c>
      <c r="AK1082" s="84">
        <v>4849</v>
      </c>
      <c r="AL1082" s="84">
        <v>5214</v>
      </c>
      <c r="AM1082" s="84">
        <v>5150</v>
      </c>
      <c r="AN1082" s="84">
        <v>5298</v>
      </c>
      <c r="AO1082" s="84">
        <v>5424</v>
      </c>
      <c r="AP1082" s="84">
        <v>0</v>
      </c>
      <c r="AQ1082" s="73"/>
      <c r="AR1082" s="73"/>
      <c r="AS1082" s="73"/>
      <c r="AT1082" s="73"/>
      <c r="AU1082" s="73"/>
      <c r="AV1082" s="73"/>
      <c r="AW1082" s="73"/>
      <c r="AX1082" s="73"/>
      <c r="AY1082" s="73"/>
      <c r="AZ1082" s="73"/>
      <c r="BA1082" s="73"/>
      <c r="BB1082" s="73"/>
      <c r="BC1082" s="73"/>
    </row>
    <row r="1083" spans="1:55" x14ac:dyDescent="0.25">
      <c r="A1083" s="72"/>
      <c r="B1083" s="74" t="s">
        <v>157</v>
      </c>
      <c r="C1083" s="83">
        <v>30596.483314427838</v>
      </c>
      <c r="D1083" s="83">
        <v>36505.301901541585</v>
      </c>
      <c r="E1083" s="83">
        <v>42938.885548715283</v>
      </c>
      <c r="F1083" s="83">
        <v>38195.339149849016</v>
      </c>
      <c r="G1083" s="83">
        <v>39013.300344675197</v>
      </c>
      <c r="H1083" s="83">
        <v>41690.626244618259</v>
      </c>
      <c r="I1083" s="83">
        <v>33601.757709292673</v>
      </c>
      <c r="J1083" s="83">
        <v>40633.317849875624</v>
      </c>
      <c r="K1083" s="83">
        <v>34235.652018619992</v>
      </c>
      <c r="L1083" s="83">
        <v>34550.346323999998</v>
      </c>
      <c r="M1083" s="83">
        <v>34596.484000000004</v>
      </c>
      <c r="N1083" s="83">
        <v>0</v>
      </c>
      <c r="O1083" s="73"/>
      <c r="P1083" s="74" t="s">
        <v>157</v>
      </c>
      <c r="Q1083" s="83">
        <v>28240.019733869634</v>
      </c>
      <c r="R1083" s="83">
        <v>27797.049079699147</v>
      </c>
      <c r="S1083" s="83">
        <v>33428.285710917684</v>
      </c>
      <c r="T1083" s="83">
        <v>40443.535945288102</v>
      </c>
      <c r="U1083" s="83">
        <v>42145.436987685192</v>
      </c>
      <c r="V1083" s="83">
        <v>41174.333659545598</v>
      </c>
      <c r="W1083" s="83">
        <v>38830.450985616182</v>
      </c>
      <c r="X1083" s="83">
        <v>41517.504591258607</v>
      </c>
      <c r="Y1083" s="83">
        <v>39029.52594775</v>
      </c>
      <c r="Z1083" s="83">
        <v>31487.622815999999</v>
      </c>
      <c r="AA1083" s="83">
        <v>33872.294000000002</v>
      </c>
      <c r="AB1083" s="83">
        <v>30938</v>
      </c>
      <c r="AC1083" s="73"/>
      <c r="AD1083" s="74" t="s">
        <v>117</v>
      </c>
      <c r="AE1083" s="83">
        <v>25982.487000000001</v>
      </c>
      <c r="AF1083" s="83">
        <v>25929.288000000004</v>
      </c>
      <c r="AG1083" s="83">
        <v>25828.141999999996</v>
      </c>
      <c r="AH1083" s="83">
        <v>25826.303</v>
      </c>
      <c r="AI1083" s="83">
        <v>25702.326000000001</v>
      </c>
      <c r="AJ1083" s="83">
        <v>25654.125</v>
      </c>
      <c r="AK1083" s="83">
        <v>25401.22</v>
      </c>
      <c r="AL1083" s="83">
        <v>25163.599999999999</v>
      </c>
      <c r="AM1083" s="83">
        <v>24838.527999999998</v>
      </c>
      <c r="AN1083" s="83">
        <v>24830.552000000003</v>
      </c>
      <c r="AO1083" s="83">
        <v>24864.245999999999</v>
      </c>
      <c r="AP1083" s="83">
        <v>0</v>
      </c>
      <c r="AQ1083" s="73"/>
      <c r="AR1083" s="73"/>
      <c r="AS1083" s="73"/>
      <c r="AT1083" s="73"/>
      <c r="AU1083" s="73"/>
      <c r="AV1083" s="73"/>
      <c r="AW1083" s="73"/>
      <c r="AX1083" s="73"/>
      <c r="AY1083" s="73"/>
      <c r="AZ1083" s="73"/>
      <c r="BA1083" s="73"/>
      <c r="BB1083" s="73"/>
      <c r="BC1083" s="73"/>
    </row>
    <row r="1084" spans="1:55" x14ac:dyDescent="0.25">
      <c r="A1084" s="72"/>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X1084" s="73"/>
      <c r="Y1084" s="73"/>
      <c r="Z1084" s="73"/>
      <c r="AA1084" s="73"/>
      <c r="AB1084" s="73"/>
      <c r="AC1084" s="73"/>
      <c r="AD1084" s="73"/>
      <c r="AE1084" s="73"/>
      <c r="AF1084" s="73"/>
      <c r="AG1084" s="73"/>
      <c r="AH1084" s="73"/>
      <c r="AI1084" s="73"/>
      <c r="AJ1084" s="73"/>
      <c r="AK1084" s="73"/>
      <c r="AL1084" s="73"/>
      <c r="AM1084" s="73"/>
      <c r="AN1084" s="73"/>
      <c r="AO1084" s="73"/>
      <c r="AP1084" s="73"/>
      <c r="AQ1084" s="73"/>
      <c r="AR1084" s="73"/>
      <c r="AS1084" s="73"/>
      <c r="AT1084" s="73"/>
      <c r="AU1084" s="73"/>
      <c r="AV1084" s="73"/>
      <c r="AW1084" s="73"/>
      <c r="AX1084" s="73"/>
      <c r="AY1084" s="73"/>
      <c r="AZ1084" s="73"/>
      <c r="BA1084" s="73"/>
      <c r="BB1084" s="73"/>
      <c r="BC1084" s="73"/>
    </row>
    <row r="1085" spans="1:55" x14ac:dyDescent="0.25">
      <c r="A1085" s="72"/>
      <c r="B1085" s="75" t="s">
        <v>113</v>
      </c>
      <c r="C1085" s="75"/>
      <c r="D1085" s="75"/>
      <c r="E1085" s="75"/>
      <c r="F1085" s="75"/>
      <c r="G1085" s="75"/>
      <c r="H1085" s="75"/>
      <c r="I1085" s="75"/>
      <c r="J1085" s="75"/>
      <c r="K1085" s="75"/>
      <c r="L1085" s="75"/>
      <c r="M1085" s="75"/>
      <c r="N1085" s="75"/>
      <c r="O1085" s="73"/>
      <c r="P1085" s="75" t="s">
        <v>114</v>
      </c>
      <c r="Q1085" s="75"/>
      <c r="R1085" s="75"/>
      <c r="S1085" s="75"/>
      <c r="T1085" s="75"/>
      <c r="U1085" s="75"/>
      <c r="V1085" s="75"/>
      <c r="W1085" s="75"/>
      <c r="X1085" s="75"/>
      <c r="Y1085" s="75"/>
      <c r="Z1085" s="75"/>
      <c r="AA1085" s="75"/>
      <c r="AB1085" s="75"/>
      <c r="AC1085" s="73"/>
      <c r="AD1085" s="75" t="s">
        <v>145</v>
      </c>
      <c r="AE1085" s="75"/>
      <c r="AF1085" s="75"/>
      <c r="AG1085" s="75"/>
      <c r="AH1085" s="75"/>
      <c r="AI1085" s="75"/>
      <c r="AJ1085" s="75"/>
      <c r="AK1085" s="75"/>
      <c r="AL1085" s="75"/>
      <c r="AM1085" s="75"/>
      <c r="AN1085" s="75"/>
      <c r="AO1085" s="75"/>
      <c r="AP1085" s="75"/>
      <c r="AQ1085" s="73"/>
      <c r="AR1085" s="73"/>
      <c r="AS1085" s="73"/>
      <c r="AT1085" s="73"/>
      <c r="AU1085" s="73"/>
      <c r="AV1085" s="73"/>
      <c r="AW1085" s="73"/>
      <c r="AX1085" s="73"/>
      <c r="AY1085" s="73"/>
      <c r="AZ1085" s="73"/>
      <c r="BA1085" s="73"/>
      <c r="BB1085" s="73"/>
      <c r="BC1085" s="73"/>
    </row>
    <row r="1086" spans="1:55" x14ac:dyDescent="0.25">
      <c r="A1086" s="72"/>
      <c r="B1086" s="77" t="s">
        <v>69</v>
      </c>
      <c r="C1086" s="77">
        <v>2013</v>
      </c>
      <c r="D1086" s="77">
        <v>2014</v>
      </c>
      <c r="E1086" s="77">
        <v>2015</v>
      </c>
      <c r="F1086" s="77">
        <v>2016</v>
      </c>
      <c r="G1086" s="77">
        <v>2017</v>
      </c>
      <c r="H1086" s="77">
        <v>2018</v>
      </c>
      <c r="I1086" s="77">
        <v>2019</v>
      </c>
      <c r="J1086" s="77">
        <v>2020</v>
      </c>
      <c r="K1086" s="77">
        <v>2021</v>
      </c>
      <c r="L1086" s="77">
        <v>2022</v>
      </c>
      <c r="M1086" s="77">
        <v>2023</v>
      </c>
      <c r="N1086" s="77">
        <v>2024</v>
      </c>
      <c r="O1086" s="73"/>
      <c r="P1086" s="77" t="s">
        <v>69</v>
      </c>
      <c r="Q1086" s="77">
        <v>2013</v>
      </c>
      <c r="R1086" s="77">
        <v>2014</v>
      </c>
      <c r="S1086" s="77">
        <v>2015</v>
      </c>
      <c r="T1086" s="77">
        <v>2016</v>
      </c>
      <c r="U1086" s="77">
        <v>2017</v>
      </c>
      <c r="V1086" s="77">
        <v>2018</v>
      </c>
      <c r="W1086" s="77">
        <v>2019</v>
      </c>
      <c r="X1086" s="77">
        <v>2020</v>
      </c>
      <c r="Y1086" s="77">
        <v>2021</v>
      </c>
      <c r="Z1086" s="77">
        <v>2022</v>
      </c>
      <c r="AA1086" s="77">
        <v>2023</v>
      </c>
      <c r="AB1086" s="77">
        <v>2024</v>
      </c>
      <c r="AC1086" s="73"/>
      <c r="AD1086" s="77" t="s">
        <v>69</v>
      </c>
      <c r="AE1086" s="77">
        <v>2013</v>
      </c>
      <c r="AF1086" s="77">
        <v>2014</v>
      </c>
      <c r="AG1086" s="77">
        <v>2015</v>
      </c>
      <c r="AH1086" s="77">
        <v>2016</v>
      </c>
      <c r="AI1086" s="77">
        <v>2017</v>
      </c>
      <c r="AJ1086" s="77">
        <v>2018</v>
      </c>
      <c r="AK1086" s="77">
        <v>2019</v>
      </c>
      <c r="AL1086" s="77">
        <v>2020</v>
      </c>
      <c r="AM1086" s="77">
        <v>2021</v>
      </c>
      <c r="AN1086" s="77">
        <v>2022</v>
      </c>
      <c r="AO1086" s="77">
        <v>2023</v>
      </c>
      <c r="AP1086" s="77">
        <v>2024</v>
      </c>
      <c r="AQ1086" s="73"/>
      <c r="AR1086" s="73"/>
      <c r="AS1086" s="73"/>
      <c r="AT1086" s="73"/>
      <c r="AU1086" s="73"/>
      <c r="AV1086" s="73"/>
      <c r="AW1086" s="73"/>
      <c r="AX1086" s="73"/>
      <c r="AY1086" s="73"/>
      <c r="AZ1086" s="73"/>
      <c r="BA1086" s="73"/>
      <c r="BB1086" s="73"/>
      <c r="BC1086" s="73"/>
    </row>
    <row r="1087" spans="1:55" x14ac:dyDescent="0.25">
      <c r="A1087" s="72"/>
      <c r="B1087" s="79" t="s">
        <v>9</v>
      </c>
      <c r="C1087" s="80">
        <v>501464.9608951034</v>
      </c>
      <c r="D1087" s="80">
        <v>486816.13941357128</v>
      </c>
      <c r="E1087" s="80">
        <v>499420.90105498413</v>
      </c>
      <c r="F1087" s="80">
        <v>523386.93576255185</v>
      </c>
      <c r="G1087" s="80">
        <v>504191.54387774679</v>
      </c>
      <c r="H1087" s="80">
        <v>484948.74130998325</v>
      </c>
      <c r="I1087" s="80">
        <v>503053.34618210798</v>
      </c>
      <c r="J1087" s="80">
        <v>522037.09247234667</v>
      </c>
      <c r="K1087" s="80">
        <v>603371.64671874989</v>
      </c>
      <c r="L1087" s="80">
        <v>591178.40615599998</v>
      </c>
      <c r="M1087" s="80">
        <v>608242.49200000009</v>
      </c>
      <c r="N1087" s="80">
        <v>0</v>
      </c>
      <c r="O1087" s="73"/>
      <c r="P1087" s="79" t="s">
        <v>9</v>
      </c>
      <c r="Q1087" s="80">
        <v>492517.15707089135</v>
      </c>
      <c r="R1087" s="80">
        <v>497961.24671340827</v>
      </c>
      <c r="S1087" s="80">
        <v>490712.3853345539</v>
      </c>
      <c r="T1087" s="80">
        <v>550885.03527494613</v>
      </c>
      <c r="U1087" s="80">
        <v>535337.39757380844</v>
      </c>
      <c r="V1087" s="80">
        <v>528152.19785455521</v>
      </c>
      <c r="W1087" s="80">
        <v>498758.79732011998</v>
      </c>
      <c r="X1087" s="80">
        <v>507427.81408046011</v>
      </c>
      <c r="Y1087" s="80">
        <v>615588.57790799194</v>
      </c>
      <c r="Z1087" s="80">
        <v>633314.93240600009</v>
      </c>
      <c r="AA1087" s="80">
        <v>601776.88199999998</v>
      </c>
      <c r="AB1087" s="80">
        <v>618587</v>
      </c>
      <c r="AC1087" s="73"/>
      <c r="AD1087" s="79" t="s">
        <v>9</v>
      </c>
      <c r="AE1087" s="80">
        <v>4339</v>
      </c>
      <c r="AF1087" s="80">
        <v>4183</v>
      </c>
      <c r="AG1087" s="80">
        <v>4159</v>
      </c>
      <c r="AH1087" s="80">
        <v>4116</v>
      </c>
      <c r="AI1087" s="80">
        <v>4026</v>
      </c>
      <c r="AJ1087" s="80">
        <v>3951</v>
      </c>
      <c r="AK1087" s="80">
        <v>3979</v>
      </c>
      <c r="AL1087" s="80">
        <v>4241</v>
      </c>
      <c r="AM1087" s="80">
        <v>4101</v>
      </c>
      <c r="AN1087" s="80">
        <v>4197</v>
      </c>
      <c r="AO1087" s="80">
        <v>4367</v>
      </c>
      <c r="AP1087" s="80">
        <v>0</v>
      </c>
      <c r="AQ1087" s="73"/>
      <c r="AR1087" s="73"/>
      <c r="AS1087" s="73"/>
      <c r="AT1087" s="73"/>
      <c r="AU1087" s="73"/>
      <c r="AV1087" s="73"/>
      <c r="AW1087" s="73"/>
      <c r="AX1087" s="73"/>
      <c r="AY1087" s="73"/>
      <c r="AZ1087" s="73"/>
      <c r="BA1087" s="73"/>
      <c r="BB1087" s="73"/>
      <c r="BC1087" s="73"/>
    </row>
    <row r="1088" spans="1:55" x14ac:dyDescent="0.25">
      <c r="A1088" s="72"/>
      <c r="B1088" s="74" t="s">
        <v>10</v>
      </c>
      <c r="C1088" s="83">
        <v>333613.48438903881</v>
      </c>
      <c r="D1088" s="83">
        <v>314988.34051555558</v>
      </c>
      <c r="E1088" s="83">
        <v>338281.16732125217</v>
      </c>
      <c r="F1088" s="83">
        <v>359370.17666759348</v>
      </c>
      <c r="G1088" s="83">
        <v>342811.29543341382</v>
      </c>
      <c r="H1088" s="83">
        <v>314556.02502218942</v>
      </c>
      <c r="I1088" s="83">
        <v>312187.46161253849</v>
      </c>
      <c r="J1088" s="83">
        <v>310643.52709629334</v>
      </c>
      <c r="K1088" s="83">
        <v>383496.67463255196</v>
      </c>
      <c r="L1088" s="83">
        <v>371187.74937400006</v>
      </c>
      <c r="M1088" s="83">
        <v>383951.99200000009</v>
      </c>
      <c r="N1088" s="83">
        <v>0</v>
      </c>
      <c r="O1088" s="73"/>
      <c r="P1088" s="74" t="s">
        <v>10</v>
      </c>
      <c r="Q1088" s="83">
        <v>317041.96399043401</v>
      </c>
      <c r="R1088" s="83">
        <v>322234.110401757</v>
      </c>
      <c r="S1088" s="83">
        <v>323610.02643120615</v>
      </c>
      <c r="T1088" s="83">
        <v>385873.03198728169</v>
      </c>
      <c r="U1088" s="83">
        <v>381798.15107420197</v>
      </c>
      <c r="V1088" s="83">
        <v>346547.32759426668</v>
      </c>
      <c r="W1088" s="83">
        <v>317483.32867630658</v>
      </c>
      <c r="X1088" s="83">
        <v>323205.03797165165</v>
      </c>
      <c r="Y1088" s="83">
        <v>420474.04741386196</v>
      </c>
      <c r="Z1088" s="83">
        <v>428613.28008200007</v>
      </c>
      <c r="AA1088" s="83">
        <v>389254.73</v>
      </c>
      <c r="AB1088" s="83">
        <v>392615</v>
      </c>
      <c r="AC1088" s="73"/>
      <c r="AD1088" s="74" t="s">
        <v>10</v>
      </c>
      <c r="AE1088" s="83">
        <v>4339</v>
      </c>
      <c r="AF1088" s="83">
        <v>4183</v>
      </c>
      <c r="AG1088" s="83">
        <v>4159</v>
      </c>
      <c r="AH1088" s="83">
        <v>4116</v>
      </c>
      <c r="AI1088" s="83">
        <v>4026</v>
      </c>
      <c r="AJ1088" s="83">
        <v>3951</v>
      </c>
      <c r="AK1088" s="83">
        <v>3979</v>
      </c>
      <c r="AL1088" s="83">
        <v>4241</v>
      </c>
      <c r="AM1088" s="83">
        <v>4101</v>
      </c>
      <c r="AN1088" s="83">
        <v>4197</v>
      </c>
      <c r="AO1088" s="83">
        <v>4367</v>
      </c>
      <c r="AP1088" s="83">
        <v>0</v>
      </c>
      <c r="AQ1088" s="73"/>
      <c r="AR1088" s="73"/>
      <c r="AS1088" s="73"/>
      <c r="AT1088" s="73"/>
      <c r="AU1088" s="73"/>
      <c r="AV1088" s="73"/>
      <c r="AW1088" s="73"/>
      <c r="AX1088" s="73"/>
      <c r="AY1088" s="73"/>
      <c r="AZ1088" s="73"/>
      <c r="BA1088" s="73"/>
      <c r="BB1088" s="73"/>
      <c r="BC1088" s="73"/>
    </row>
    <row r="1089" spans="1:55" x14ac:dyDescent="0.25">
      <c r="A1089" s="72"/>
      <c r="B1089" s="79" t="s">
        <v>11</v>
      </c>
      <c r="C1089" s="84">
        <v>167851.47650606462</v>
      </c>
      <c r="D1089" s="84">
        <v>171827.7988980157</v>
      </c>
      <c r="E1089" s="84">
        <v>161139.73373373196</v>
      </c>
      <c r="F1089" s="84">
        <v>164016.7590949584</v>
      </c>
      <c r="G1089" s="84">
        <v>161380.24844433294</v>
      </c>
      <c r="H1089" s="84">
        <v>170392.71628779382</v>
      </c>
      <c r="I1089" s="84">
        <v>190865.88456956949</v>
      </c>
      <c r="J1089" s="84">
        <v>211393.56537605333</v>
      </c>
      <c r="K1089" s="84">
        <v>219874.97208619793</v>
      </c>
      <c r="L1089" s="84">
        <v>219990.65678199998</v>
      </c>
      <c r="M1089" s="84">
        <v>224290.50000000003</v>
      </c>
      <c r="N1089" s="84">
        <v>0</v>
      </c>
      <c r="O1089" s="73"/>
      <c r="P1089" s="79" t="s">
        <v>11</v>
      </c>
      <c r="Q1089" s="84">
        <v>175475.19308045731</v>
      </c>
      <c r="R1089" s="84">
        <v>175727.13631165124</v>
      </c>
      <c r="S1089" s="84">
        <v>167102.35890334778</v>
      </c>
      <c r="T1089" s="84">
        <v>165012.00328766438</v>
      </c>
      <c r="U1089" s="84">
        <v>153539.24649960641</v>
      </c>
      <c r="V1089" s="84">
        <v>181604.87026028853</v>
      </c>
      <c r="W1089" s="84">
        <v>181275.46864381339</v>
      </c>
      <c r="X1089" s="84">
        <v>184222.77610880847</v>
      </c>
      <c r="Y1089" s="84">
        <v>195114.53049413001</v>
      </c>
      <c r="Z1089" s="84">
        <v>204701.652324</v>
      </c>
      <c r="AA1089" s="84">
        <v>212522.152</v>
      </c>
      <c r="AB1089" s="84">
        <v>225972</v>
      </c>
      <c r="AC1089" s="73"/>
      <c r="AD1089" s="79" t="s">
        <v>11</v>
      </c>
      <c r="AE1089" s="84">
        <v>4339</v>
      </c>
      <c r="AF1089" s="84">
        <v>4183</v>
      </c>
      <c r="AG1089" s="84">
        <v>4159</v>
      </c>
      <c r="AH1089" s="84">
        <v>4116</v>
      </c>
      <c r="AI1089" s="84">
        <v>4026</v>
      </c>
      <c r="AJ1089" s="84">
        <v>3951</v>
      </c>
      <c r="AK1089" s="84">
        <v>3979</v>
      </c>
      <c r="AL1089" s="84">
        <v>4241</v>
      </c>
      <c r="AM1089" s="84">
        <v>4101</v>
      </c>
      <c r="AN1089" s="84">
        <v>4197</v>
      </c>
      <c r="AO1089" s="84">
        <v>4367</v>
      </c>
      <c r="AP1089" s="84">
        <v>0</v>
      </c>
      <c r="AQ1089" s="73"/>
      <c r="AR1089" s="73"/>
      <c r="AS1089" s="73"/>
      <c r="AT1089" s="73"/>
      <c r="AU1089" s="73"/>
      <c r="AV1089" s="73"/>
      <c r="AW1089" s="73"/>
      <c r="AX1089" s="73"/>
      <c r="AY1089" s="73"/>
      <c r="AZ1089" s="73"/>
      <c r="BA1089" s="73"/>
      <c r="BB1089" s="73"/>
      <c r="BC1089" s="73"/>
    </row>
    <row r="1090" spans="1:55" x14ac:dyDescent="0.25">
      <c r="A1090" s="72"/>
      <c r="B1090" s="74" t="s">
        <v>0</v>
      </c>
      <c r="C1090" s="83">
        <v>74465.438014678948</v>
      </c>
      <c r="D1090" s="83">
        <v>64289.885936810351</v>
      </c>
      <c r="E1090" s="83">
        <v>64207.563869112746</v>
      </c>
      <c r="F1090" s="83">
        <v>66955.753750296222</v>
      </c>
      <c r="G1090" s="83">
        <v>58503.518284530663</v>
      </c>
      <c r="H1090" s="83">
        <v>50234.919681229701</v>
      </c>
      <c r="I1090" s="83">
        <v>48312.702821291299</v>
      </c>
      <c r="J1090" s="83">
        <v>50068.757327400388</v>
      </c>
      <c r="K1090" s="83">
        <v>46512.161848177988</v>
      </c>
      <c r="L1090" s="83">
        <v>40621.216505999997</v>
      </c>
      <c r="M1090" s="83">
        <v>37456.774000000005</v>
      </c>
      <c r="N1090" s="83">
        <v>0</v>
      </c>
      <c r="O1090" s="73"/>
      <c r="P1090" s="74" t="s">
        <v>0</v>
      </c>
      <c r="Q1090" s="83">
        <v>60450.987204047946</v>
      </c>
      <c r="R1090" s="83">
        <v>69391.915013553094</v>
      </c>
      <c r="S1090" s="83">
        <v>56830.641667052434</v>
      </c>
      <c r="T1090" s="83">
        <v>68224.910654544743</v>
      </c>
      <c r="U1090" s="83">
        <v>64052.724421570143</v>
      </c>
      <c r="V1090" s="83">
        <v>61418.584535854592</v>
      </c>
      <c r="W1090" s="83">
        <v>47229.518352600062</v>
      </c>
      <c r="X1090" s="83">
        <v>46438.879017281157</v>
      </c>
      <c r="Y1090" s="83">
        <v>51707.63994536399</v>
      </c>
      <c r="Z1090" s="83">
        <v>47535.352279999992</v>
      </c>
      <c r="AA1090" s="83">
        <v>40636.958000000006</v>
      </c>
      <c r="AB1090" s="83">
        <v>37096</v>
      </c>
      <c r="AC1090" s="73"/>
      <c r="AD1090" s="74" t="s">
        <v>0</v>
      </c>
      <c r="AE1090" s="83">
        <v>732</v>
      </c>
      <c r="AF1090" s="83">
        <v>725</v>
      </c>
      <c r="AG1090" s="83">
        <v>763</v>
      </c>
      <c r="AH1090" s="83">
        <v>628</v>
      </c>
      <c r="AI1090" s="83">
        <v>498</v>
      </c>
      <c r="AJ1090" s="83">
        <v>439</v>
      </c>
      <c r="AK1090" s="83">
        <v>422</v>
      </c>
      <c r="AL1090" s="83">
        <v>457</v>
      </c>
      <c r="AM1090" s="83">
        <v>433</v>
      </c>
      <c r="AN1090" s="83">
        <v>380</v>
      </c>
      <c r="AO1090" s="83">
        <v>373</v>
      </c>
      <c r="AP1090" s="83">
        <v>0</v>
      </c>
      <c r="AQ1090" s="73"/>
      <c r="AR1090" s="73"/>
      <c r="AS1090" s="73"/>
      <c r="AT1090" s="73"/>
      <c r="AU1090" s="73"/>
      <c r="AV1090" s="73"/>
      <c r="AW1090" s="73"/>
      <c r="AX1090" s="73"/>
      <c r="AY1090" s="73"/>
      <c r="AZ1090" s="73"/>
      <c r="BA1090" s="73"/>
      <c r="BB1090" s="73"/>
      <c r="BC1090" s="73"/>
    </row>
    <row r="1091" spans="1:55" x14ac:dyDescent="0.25">
      <c r="A1091" s="72"/>
      <c r="B1091" s="74" t="s">
        <v>158</v>
      </c>
      <c r="C1091" s="83">
        <v>90998.539171688855</v>
      </c>
      <c r="D1091" s="83">
        <v>71325.971560762468</v>
      </c>
      <c r="E1091" s="83">
        <v>59314.059623162262</v>
      </c>
      <c r="F1091" s="83">
        <v>56190.5160624079</v>
      </c>
      <c r="G1091" s="83">
        <v>55565.682483666016</v>
      </c>
      <c r="H1091" s="83">
        <v>59322.483153305038</v>
      </c>
      <c r="I1091" s="83">
        <v>59986.478033902633</v>
      </c>
      <c r="J1091" s="83">
        <v>77763.550665997856</v>
      </c>
      <c r="K1091" s="83">
        <v>65609.322685763997</v>
      </c>
      <c r="L1091" s="83">
        <v>41664.597155999996</v>
      </c>
      <c r="M1091" s="83">
        <v>50395.288</v>
      </c>
      <c r="N1091" s="83">
        <v>0</v>
      </c>
      <c r="O1091" s="73"/>
      <c r="P1091" s="74" t="s">
        <v>158</v>
      </c>
      <c r="Q1091" s="83">
        <v>116469.11976388282</v>
      </c>
      <c r="R1091" s="83">
        <v>100652.14836810656</v>
      </c>
      <c r="S1091" s="83">
        <v>91046.892867474875</v>
      </c>
      <c r="T1091" s="83">
        <v>55146.23885363483</v>
      </c>
      <c r="U1091" s="83">
        <v>63307.089786359407</v>
      </c>
      <c r="V1091" s="83">
        <v>65995.913661710583</v>
      </c>
      <c r="W1091" s="83">
        <v>62956.988668472608</v>
      </c>
      <c r="X1091" s="83">
        <v>52839.134312774229</v>
      </c>
      <c r="Y1091" s="83">
        <v>74004.394429549997</v>
      </c>
      <c r="Z1091" s="83">
        <v>69579.042545999997</v>
      </c>
      <c r="AA1091" s="83">
        <v>48771.851999999999</v>
      </c>
      <c r="AB1091" s="83">
        <v>50640</v>
      </c>
      <c r="AC1091" s="73"/>
      <c r="AD1091" s="74" t="s">
        <v>158</v>
      </c>
      <c r="AE1091" s="83">
        <v>609</v>
      </c>
      <c r="AF1091" s="83">
        <v>465</v>
      </c>
      <c r="AG1091" s="83">
        <v>382</v>
      </c>
      <c r="AH1091" s="83">
        <v>367</v>
      </c>
      <c r="AI1091" s="83">
        <v>374</v>
      </c>
      <c r="AJ1091" s="83">
        <v>399</v>
      </c>
      <c r="AK1091" s="83">
        <v>406</v>
      </c>
      <c r="AL1091" s="83">
        <v>538</v>
      </c>
      <c r="AM1091" s="83">
        <v>427</v>
      </c>
      <c r="AN1091" s="83">
        <v>268</v>
      </c>
      <c r="AO1091" s="83">
        <v>348</v>
      </c>
      <c r="AP1091" s="83">
        <v>0</v>
      </c>
      <c r="AQ1091" s="73"/>
      <c r="AR1091" s="73"/>
      <c r="AS1091" s="73"/>
      <c r="AT1091" s="73"/>
      <c r="AU1091" s="73"/>
      <c r="AV1091" s="73"/>
      <c r="AW1091" s="73"/>
      <c r="AX1091" s="73"/>
      <c r="AY1091" s="73"/>
      <c r="AZ1091" s="73"/>
      <c r="BA1091" s="73"/>
      <c r="BB1091" s="73"/>
      <c r="BC1091" s="73"/>
    </row>
    <row r="1092" spans="1:55" x14ac:dyDescent="0.25">
      <c r="A1092" s="72"/>
      <c r="B1092" s="74" t="s">
        <v>159</v>
      </c>
      <c r="C1092" s="83">
        <v>5393.4608281942456</v>
      </c>
      <c r="D1092" s="83">
        <v>5227.6668512982133</v>
      </c>
      <c r="E1092" s="83">
        <v>4123.6130343560571</v>
      </c>
      <c r="F1092" s="83">
        <v>4991.7650897984695</v>
      </c>
      <c r="G1092" s="83">
        <v>4487.3540961062854</v>
      </c>
      <c r="H1092" s="83">
        <v>3569.8608922817634</v>
      </c>
      <c r="I1092" s="83">
        <v>3027.3368002890361</v>
      </c>
      <c r="J1092" s="83">
        <v>2409.072250950845</v>
      </c>
      <c r="K1092" s="83">
        <v>1720.0574120859999</v>
      </c>
      <c r="L1092" s="83">
        <v>539.34753599999999</v>
      </c>
      <c r="M1092" s="83">
        <v>501.202</v>
      </c>
      <c r="N1092" s="83">
        <v>0</v>
      </c>
      <c r="O1092" s="73"/>
      <c r="P1092" s="74" t="s">
        <v>159</v>
      </c>
      <c r="Q1092" s="83">
        <v>9798.9714844970022</v>
      </c>
      <c r="R1092" s="83">
        <v>7168.0176288635002</v>
      </c>
      <c r="S1092" s="83">
        <v>6618.9587967636098</v>
      </c>
      <c r="T1092" s="83">
        <v>6691.7763665632219</v>
      </c>
      <c r="U1092" s="83">
        <v>5675.3043798503941</v>
      </c>
      <c r="V1092" s="83">
        <v>5105.9476149867196</v>
      </c>
      <c r="W1092" s="83">
        <v>2861.8891910425873</v>
      </c>
      <c r="X1092" s="83">
        <v>2916.2453564141811</v>
      </c>
      <c r="Y1092" s="83">
        <v>2841.0184965499998</v>
      </c>
      <c r="Z1092" s="83">
        <v>1958.3452199999999</v>
      </c>
      <c r="AA1092" s="83">
        <v>1335.8440000000001</v>
      </c>
      <c r="AB1092" s="83">
        <v>550</v>
      </c>
      <c r="AC1092" s="73"/>
      <c r="AD1092" s="74" t="s">
        <v>159</v>
      </c>
      <c r="AE1092" s="83">
        <v>0</v>
      </c>
      <c r="AF1092" s="83">
        <v>0</v>
      </c>
      <c r="AG1092" s="83">
        <v>0</v>
      </c>
      <c r="AH1092" s="83">
        <v>0</v>
      </c>
      <c r="AI1092" s="83">
        <v>0</v>
      </c>
      <c r="AJ1092" s="83">
        <v>0</v>
      </c>
      <c r="AK1092" s="83">
        <v>0</v>
      </c>
      <c r="AL1092" s="83">
        <v>0</v>
      </c>
      <c r="AM1092" s="83">
        <v>0</v>
      </c>
      <c r="AN1092" s="83">
        <v>0</v>
      </c>
      <c r="AO1092" s="83">
        <v>0</v>
      </c>
      <c r="AP1092" s="83">
        <v>0</v>
      </c>
      <c r="AQ1092" s="73"/>
      <c r="AR1092" s="73"/>
      <c r="AS1092" s="73"/>
      <c r="AT1092" s="73"/>
      <c r="AU1092" s="73"/>
      <c r="AV1092" s="73"/>
      <c r="AW1092" s="73"/>
      <c r="AX1092" s="73"/>
      <c r="AY1092" s="73"/>
      <c r="AZ1092" s="73"/>
      <c r="BA1092" s="73"/>
      <c r="BB1092" s="73"/>
      <c r="BC1092" s="73"/>
    </row>
    <row r="1093" spans="1:55" x14ac:dyDescent="0.25">
      <c r="A1093" s="72"/>
      <c r="B1093" s="74" t="s">
        <v>1</v>
      </c>
      <c r="C1093" s="83">
        <v>19214.501417701904</v>
      </c>
      <c r="D1093" s="83">
        <v>15931.807777375852</v>
      </c>
      <c r="E1093" s="83">
        <v>13724.036556314055</v>
      </c>
      <c r="F1093" s="83">
        <v>14598.635283058631</v>
      </c>
      <c r="G1093" s="83">
        <v>12774.028812131513</v>
      </c>
      <c r="H1093" s="83">
        <v>14211.767378921584</v>
      </c>
      <c r="I1093" s="83">
        <v>16367.650802514479</v>
      </c>
      <c r="J1093" s="83">
        <v>17353.847896229985</v>
      </c>
      <c r="K1093" s="83">
        <v>14763.366408673995</v>
      </c>
      <c r="L1093" s="83">
        <v>12961.463008000001</v>
      </c>
      <c r="M1093" s="83">
        <v>13890.902</v>
      </c>
      <c r="N1093" s="83">
        <v>0</v>
      </c>
      <c r="O1093" s="73"/>
      <c r="P1093" s="74" t="s">
        <v>1</v>
      </c>
      <c r="Q1093" s="83">
        <v>14655.251222964953</v>
      </c>
      <c r="R1093" s="83">
        <v>13381.533736693422</v>
      </c>
      <c r="S1093" s="83">
        <v>15126.162357842446</v>
      </c>
      <c r="T1093" s="83">
        <v>10918.098265517319</v>
      </c>
      <c r="U1093" s="83">
        <v>15292.695442475248</v>
      </c>
      <c r="V1093" s="83">
        <v>13140.343982782033</v>
      </c>
      <c r="W1093" s="83">
        <v>11598.712078215829</v>
      </c>
      <c r="X1093" s="83">
        <v>12736.552920606915</v>
      </c>
      <c r="Y1093" s="83">
        <v>13138.193497831999</v>
      </c>
      <c r="Z1093" s="83">
        <v>13225.786106</v>
      </c>
      <c r="AA1093" s="83">
        <v>12715.526</v>
      </c>
      <c r="AB1093" s="83">
        <v>12567</v>
      </c>
      <c r="AC1093" s="73"/>
      <c r="AD1093" s="74" t="s">
        <v>1</v>
      </c>
      <c r="AE1093" s="83">
        <v>111</v>
      </c>
      <c r="AF1093" s="83">
        <v>89</v>
      </c>
      <c r="AG1093" s="83">
        <v>83</v>
      </c>
      <c r="AH1093" s="83">
        <v>85</v>
      </c>
      <c r="AI1093" s="83">
        <v>77</v>
      </c>
      <c r="AJ1093" s="83">
        <v>88</v>
      </c>
      <c r="AK1093" s="83">
        <v>101</v>
      </c>
      <c r="AL1093" s="83">
        <v>106</v>
      </c>
      <c r="AM1093" s="83">
        <v>88</v>
      </c>
      <c r="AN1093" s="83">
        <v>80</v>
      </c>
      <c r="AO1093" s="83">
        <v>85</v>
      </c>
      <c r="AP1093" s="83">
        <v>0</v>
      </c>
      <c r="AQ1093" s="73"/>
      <c r="AR1093" s="73"/>
      <c r="AS1093" s="73"/>
      <c r="AT1093" s="73"/>
      <c r="AU1093" s="73"/>
      <c r="AV1093" s="73"/>
      <c r="AW1093" s="73"/>
      <c r="AX1093" s="73"/>
      <c r="AY1093" s="73"/>
      <c r="AZ1093" s="73"/>
      <c r="BA1093" s="73"/>
      <c r="BB1093" s="73"/>
      <c r="BC1093" s="73"/>
    </row>
    <row r="1094" spans="1:55" x14ac:dyDescent="0.25">
      <c r="A1094" s="72"/>
      <c r="B1094" s="74" t="s">
        <v>2</v>
      </c>
      <c r="C1094" s="83">
        <v>198219.50924872881</v>
      </c>
      <c r="D1094" s="83">
        <v>189265.03847699074</v>
      </c>
      <c r="E1094" s="83">
        <v>188280.4224095754</v>
      </c>
      <c r="F1094" s="83">
        <v>186812.79041909124</v>
      </c>
      <c r="G1094" s="83">
        <v>187637.24794095245</v>
      </c>
      <c r="H1094" s="83">
        <v>186480.46300792648</v>
      </c>
      <c r="I1094" s="83">
        <v>190589.47158038267</v>
      </c>
      <c r="J1094" s="83">
        <v>193014.1506249705</v>
      </c>
      <c r="K1094" s="83">
        <v>196512.42192524797</v>
      </c>
      <c r="L1094" s="83">
        <v>198789.16197399999</v>
      </c>
      <c r="M1094" s="83">
        <v>205444.88800000001</v>
      </c>
      <c r="N1094" s="83">
        <v>0</v>
      </c>
      <c r="O1094" s="73"/>
      <c r="P1094" s="74" t="s">
        <v>2</v>
      </c>
      <c r="Q1094" s="83">
        <v>195346.20049622658</v>
      </c>
      <c r="R1094" s="83">
        <v>192183.83353419843</v>
      </c>
      <c r="S1094" s="83">
        <v>191175.95824450257</v>
      </c>
      <c r="T1094" s="83">
        <v>189933.6188591028</v>
      </c>
      <c r="U1094" s="83">
        <v>187368.67811973911</v>
      </c>
      <c r="V1094" s="83">
        <v>184787.39543165208</v>
      </c>
      <c r="W1094" s="83">
        <v>188128.91003858339</v>
      </c>
      <c r="X1094" s="83">
        <v>198680.57580769135</v>
      </c>
      <c r="Y1094" s="83">
        <v>197996.371392378</v>
      </c>
      <c r="Z1094" s="83">
        <v>202324.88471000001</v>
      </c>
      <c r="AA1094" s="83">
        <v>202000.03600000002</v>
      </c>
      <c r="AB1094" s="83">
        <v>206734</v>
      </c>
      <c r="AC1094" s="73"/>
      <c r="AD1094" s="74" t="s">
        <v>2</v>
      </c>
      <c r="AE1094" s="83">
        <v>1776</v>
      </c>
      <c r="AF1094" s="83">
        <v>1718</v>
      </c>
      <c r="AG1094" s="83">
        <v>1648</v>
      </c>
      <c r="AH1094" s="83">
        <v>1599</v>
      </c>
      <c r="AI1094" s="83">
        <v>1552</v>
      </c>
      <c r="AJ1094" s="83">
        <v>1516</v>
      </c>
      <c r="AK1094" s="83">
        <v>1517</v>
      </c>
      <c r="AL1094" s="83">
        <v>1545</v>
      </c>
      <c r="AM1094" s="83">
        <v>1567</v>
      </c>
      <c r="AN1094" s="83">
        <v>1572</v>
      </c>
      <c r="AO1094" s="83">
        <v>1596</v>
      </c>
      <c r="AP1094" s="83">
        <v>0</v>
      </c>
      <c r="AQ1094" s="73"/>
      <c r="AR1094" s="73"/>
      <c r="AS1094" s="73"/>
      <c r="AT1094" s="73"/>
      <c r="AU1094" s="73"/>
      <c r="AV1094" s="73"/>
      <c r="AW1094" s="73"/>
      <c r="AX1094" s="73"/>
      <c r="AY1094" s="73"/>
      <c r="AZ1094" s="73"/>
      <c r="BA1094" s="73"/>
      <c r="BB1094" s="73"/>
      <c r="BC1094" s="73"/>
    </row>
    <row r="1095" spans="1:55" x14ac:dyDescent="0.25">
      <c r="A1095" s="72"/>
      <c r="B1095" s="74" t="s">
        <v>156</v>
      </c>
      <c r="C1095" s="83">
        <v>0</v>
      </c>
      <c r="D1095" s="83">
        <v>0</v>
      </c>
      <c r="E1095" s="83">
        <v>0</v>
      </c>
      <c r="F1095" s="83">
        <v>0</v>
      </c>
      <c r="G1095" s="83">
        <v>0</v>
      </c>
      <c r="H1095" s="83">
        <v>0</v>
      </c>
      <c r="I1095" s="83">
        <v>0</v>
      </c>
      <c r="J1095" s="83">
        <v>3848.6808666797388</v>
      </c>
      <c r="K1095" s="83">
        <v>14355.142391693998</v>
      </c>
      <c r="L1095" s="83">
        <v>23435.934600000001</v>
      </c>
      <c r="M1095" s="83">
        <v>33924.394</v>
      </c>
      <c r="N1095" s="83">
        <v>0</v>
      </c>
      <c r="O1095" s="73"/>
      <c r="P1095" s="74" t="s">
        <v>156</v>
      </c>
      <c r="Q1095" s="83">
        <v>0</v>
      </c>
      <c r="R1095" s="83">
        <v>0</v>
      </c>
      <c r="S1095" s="83">
        <v>0</v>
      </c>
      <c r="T1095" s="83">
        <v>0</v>
      </c>
      <c r="U1095" s="83">
        <v>0</v>
      </c>
      <c r="V1095" s="83">
        <v>0</v>
      </c>
      <c r="W1095" s="83">
        <v>0</v>
      </c>
      <c r="X1095" s="83">
        <v>0</v>
      </c>
      <c r="Y1095" s="83">
        <v>14859.354218071996</v>
      </c>
      <c r="Z1095" s="83">
        <v>24573.487041999997</v>
      </c>
      <c r="AA1095" s="83">
        <v>33629.508000000002</v>
      </c>
      <c r="AB1095" s="83">
        <v>40926</v>
      </c>
      <c r="AC1095" s="73"/>
      <c r="AD1095" s="74" t="s">
        <v>156</v>
      </c>
      <c r="AE1095" s="83">
        <v>0</v>
      </c>
      <c r="AF1095" s="83">
        <v>0</v>
      </c>
      <c r="AG1095" s="83">
        <v>0</v>
      </c>
      <c r="AH1095" s="83">
        <v>0</v>
      </c>
      <c r="AI1095" s="83">
        <v>0</v>
      </c>
      <c r="AJ1095" s="83">
        <v>0</v>
      </c>
      <c r="AK1095" s="83">
        <v>0</v>
      </c>
      <c r="AL1095" s="83">
        <v>24</v>
      </c>
      <c r="AM1095" s="83">
        <v>93</v>
      </c>
      <c r="AN1095" s="83">
        <v>154</v>
      </c>
      <c r="AO1095" s="83">
        <v>217</v>
      </c>
      <c r="AP1095" s="83">
        <v>0</v>
      </c>
      <c r="AQ1095" s="73"/>
      <c r="AR1095" s="73"/>
      <c r="AS1095" s="73"/>
      <c r="AT1095" s="73"/>
      <c r="AU1095" s="73"/>
      <c r="AV1095" s="73"/>
      <c r="AW1095" s="73"/>
      <c r="AX1095" s="73"/>
      <c r="AY1095" s="73"/>
      <c r="AZ1095" s="73"/>
      <c r="BA1095" s="73"/>
      <c r="BB1095" s="73"/>
      <c r="BC1095" s="73"/>
    </row>
    <row r="1096" spans="1:55" x14ac:dyDescent="0.25">
      <c r="A1096" s="72"/>
      <c r="B1096" s="74" t="s">
        <v>3</v>
      </c>
      <c r="C1096" s="83">
        <v>1139.3119722465174</v>
      </c>
      <c r="D1096" s="83">
        <v>6683.9789728648311</v>
      </c>
      <c r="E1096" s="83">
        <v>13041.108789614771</v>
      </c>
      <c r="F1096" s="83">
        <v>19191.294428124853</v>
      </c>
      <c r="G1096" s="83">
        <v>21418.443241764162</v>
      </c>
      <c r="H1096" s="83">
        <v>20356.346833968913</v>
      </c>
      <c r="I1096" s="83">
        <v>18973.307725194045</v>
      </c>
      <c r="J1096" s="83">
        <v>16449.463995779879</v>
      </c>
      <c r="K1096" s="83">
        <v>17038.387822221997</v>
      </c>
      <c r="L1096" s="83">
        <v>17223.806729999997</v>
      </c>
      <c r="M1096" s="83">
        <v>15834.232</v>
      </c>
      <c r="N1096" s="83">
        <v>0</v>
      </c>
      <c r="O1096" s="73"/>
      <c r="P1096" s="74" t="s">
        <v>3</v>
      </c>
      <c r="Q1096" s="83">
        <v>0</v>
      </c>
      <c r="R1096" s="83">
        <v>5870.0485964468771</v>
      </c>
      <c r="S1096" s="83">
        <v>11082.514310604805</v>
      </c>
      <c r="T1096" s="83">
        <v>17012.11595395525</v>
      </c>
      <c r="U1096" s="83">
        <v>20416.018163463476</v>
      </c>
      <c r="V1096" s="83">
        <v>23690.155035327807</v>
      </c>
      <c r="W1096" s="83">
        <v>20952.50476462462</v>
      </c>
      <c r="X1096" s="83">
        <v>18509.574220626513</v>
      </c>
      <c r="Y1096" s="83">
        <v>17509.500403979997</v>
      </c>
      <c r="Z1096" s="83">
        <v>16669.477317999994</v>
      </c>
      <c r="AA1096" s="83">
        <v>16542.792000000001</v>
      </c>
      <c r="AB1096" s="83">
        <v>15188</v>
      </c>
      <c r="AC1096" s="73"/>
      <c r="AD1096" s="74" t="s">
        <v>3</v>
      </c>
      <c r="AE1096" s="83">
        <v>8</v>
      </c>
      <c r="AF1096" s="83">
        <v>54</v>
      </c>
      <c r="AG1096" s="83">
        <v>108</v>
      </c>
      <c r="AH1096" s="83">
        <v>137</v>
      </c>
      <c r="AI1096" s="83">
        <v>153</v>
      </c>
      <c r="AJ1096" s="83">
        <v>152</v>
      </c>
      <c r="AK1096" s="83">
        <v>149</v>
      </c>
      <c r="AL1096" s="83">
        <v>130</v>
      </c>
      <c r="AM1096" s="83">
        <v>128</v>
      </c>
      <c r="AN1096" s="83">
        <v>131</v>
      </c>
      <c r="AO1096" s="83">
        <v>120</v>
      </c>
      <c r="AP1096" s="83">
        <v>0</v>
      </c>
      <c r="AQ1096" s="73"/>
      <c r="AR1096" s="73"/>
      <c r="AS1096" s="73"/>
      <c r="AT1096" s="73"/>
      <c r="AU1096" s="73"/>
      <c r="AV1096" s="73"/>
      <c r="AW1096" s="73"/>
      <c r="AX1096" s="73"/>
      <c r="AY1096" s="73"/>
      <c r="AZ1096" s="73"/>
      <c r="BA1096" s="73"/>
      <c r="BB1096" s="73"/>
      <c r="BC1096" s="73"/>
    </row>
    <row r="1097" spans="1:55" x14ac:dyDescent="0.25">
      <c r="A1097" s="72"/>
      <c r="B1097" s="74" t="s">
        <v>4</v>
      </c>
      <c r="C1097" s="83">
        <v>0</v>
      </c>
      <c r="D1097" s="83">
        <v>1187.7582930472167</v>
      </c>
      <c r="E1097" s="83">
        <v>14322.130843528514</v>
      </c>
      <c r="F1097" s="83">
        <v>16475.333462273265</v>
      </c>
      <c r="G1097" s="83">
        <v>20023.764871954514</v>
      </c>
      <c r="H1097" s="83">
        <v>20187.737769024006</v>
      </c>
      <c r="I1097" s="83">
        <v>17810.486587642979</v>
      </c>
      <c r="J1097" s="83">
        <v>14150.354055305595</v>
      </c>
      <c r="K1097" s="83">
        <v>10054.447207401998</v>
      </c>
      <c r="L1097" s="83">
        <v>13135.894850000001</v>
      </c>
      <c r="M1097" s="83">
        <v>15087.118000000004</v>
      </c>
      <c r="N1097" s="83">
        <v>0</v>
      </c>
      <c r="O1097" s="73"/>
      <c r="P1097" s="74" t="s">
        <v>4</v>
      </c>
      <c r="Q1097" s="83">
        <v>0</v>
      </c>
      <c r="R1097" s="83">
        <v>0</v>
      </c>
      <c r="S1097" s="83">
        <v>10894.46879295191</v>
      </c>
      <c r="T1097" s="83">
        <v>17304.99369986403</v>
      </c>
      <c r="U1097" s="83">
        <v>17341.600473258099</v>
      </c>
      <c r="V1097" s="83">
        <v>20512.164866400755</v>
      </c>
      <c r="W1097" s="83">
        <v>19551.859834929382</v>
      </c>
      <c r="X1097" s="83">
        <v>18786.72412560317</v>
      </c>
      <c r="Y1097" s="83">
        <v>20910.999442761997</v>
      </c>
      <c r="Z1097" s="83">
        <v>17619.756309999997</v>
      </c>
      <c r="AA1097" s="83">
        <v>14496.304000000002</v>
      </c>
      <c r="AB1097" s="83">
        <v>12613</v>
      </c>
      <c r="AC1097" s="73"/>
      <c r="AD1097" s="74" t="s">
        <v>4</v>
      </c>
      <c r="AE1097" s="83">
        <v>0</v>
      </c>
      <c r="AF1097" s="83">
        <v>9</v>
      </c>
      <c r="AG1097" s="83">
        <v>90</v>
      </c>
      <c r="AH1097" s="83">
        <v>122</v>
      </c>
      <c r="AI1097" s="83">
        <v>144</v>
      </c>
      <c r="AJ1097" s="83">
        <v>145</v>
      </c>
      <c r="AK1097" s="83">
        <v>127</v>
      </c>
      <c r="AL1097" s="83">
        <v>102</v>
      </c>
      <c r="AM1097" s="83">
        <v>72</v>
      </c>
      <c r="AN1097" s="83">
        <v>102</v>
      </c>
      <c r="AO1097" s="83">
        <v>119</v>
      </c>
      <c r="AP1097" s="83">
        <v>0</v>
      </c>
      <c r="AQ1097" s="73"/>
      <c r="AR1097" s="73"/>
      <c r="AS1097" s="73"/>
      <c r="AT1097" s="73"/>
      <c r="AU1097" s="73"/>
      <c r="AV1097" s="73"/>
      <c r="AW1097" s="73"/>
      <c r="AX1097" s="73"/>
      <c r="AY1097" s="73"/>
      <c r="AZ1097" s="73"/>
      <c r="BA1097" s="73"/>
      <c r="BB1097" s="73"/>
      <c r="BC1097" s="73"/>
    </row>
    <row r="1098" spans="1:55" x14ac:dyDescent="0.25">
      <c r="A1098" s="72"/>
      <c r="B1098" s="74" t="s">
        <v>6</v>
      </c>
      <c r="C1098" s="83">
        <v>5622.7248366691601</v>
      </c>
      <c r="D1098" s="83">
        <v>8392.3071412313711</v>
      </c>
      <c r="E1098" s="83">
        <v>15326.62253102971</v>
      </c>
      <c r="F1098" s="83">
        <v>22289.916973467083</v>
      </c>
      <c r="G1098" s="83">
        <v>15875.067896895762</v>
      </c>
      <c r="H1098" s="83">
        <v>11140.989318876735</v>
      </c>
      <c r="I1098" s="83">
        <v>6696.7978393673329</v>
      </c>
      <c r="J1098" s="83">
        <v>5133.4445962273485</v>
      </c>
      <c r="K1098" s="83">
        <v>4362.4804409159988</v>
      </c>
      <c r="L1098" s="83">
        <v>5939.2436999999991</v>
      </c>
      <c r="M1098" s="83">
        <v>6290.5540000000001</v>
      </c>
      <c r="N1098" s="83">
        <v>0</v>
      </c>
      <c r="O1098" s="73"/>
      <c r="P1098" s="74" t="s">
        <v>6</v>
      </c>
      <c r="Q1098" s="83">
        <v>4496.4278518033143</v>
      </c>
      <c r="R1098" s="83">
        <v>6005.4362572399787</v>
      </c>
      <c r="S1098" s="83">
        <v>8994.5396469572806</v>
      </c>
      <c r="T1098" s="83">
        <v>35787.499976517036</v>
      </c>
      <c r="U1098" s="83">
        <v>29415.463049735168</v>
      </c>
      <c r="V1098" s="83">
        <v>15741.109739028741</v>
      </c>
      <c r="W1098" s="83">
        <v>7143.8608332537306</v>
      </c>
      <c r="X1098" s="83">
        <v>6455.2364507313523</v>
      </c>
      <c r="Y1098" s="83">
        <v>6402.4972176619985</v>
      </c>
      <c r="Z1098" s="83">
        <v>5455.5431320000016</v>
      </c>
      <c r="AA1098" s="83">
        <v>10092.811999999998</v>
      </c>
      <c r="AB1098" s="83">
        <v>6645</v>
      </c>
      <c r="AC1098" s="73"/>
      <c r="AD1098" s="74" t="s">
        <v>6</v>
      </c>
      <c r="AE1098" s="83">
        <v>0</v>
      </c>
      <c r="AF1098" s="83">
        <v>0</v>
      </c>
      <c r="AG1098" s="83">
        <v>9</v>
      </c>
      <c r="AH1098" s="83">
        <v>153</v>
      </c>
      <c r="AI1098" s="83">
        <v>186</v>
      </c>
      <c r="AJ1098" s="83">
        <v>134</v>
      </c>
      <c r="AK1098" s="83">
        <v>83</v>
      </c>
      <c r="AL1098" s="83">
        <v>0</v>
      </c>
      <c r="AM1098" s="83">
        <v>30</v>
      </c>
      <c r="AN1098" s="83">
        <v>79</v>
      </c>
      <c r="AO1098" s="83">
        <v>81</v>
      </c>
      <c r="AP1098" s="83">
        <v>0</v>
      </c>
      <c r="AQ1098" s="73"/>
      <c r="AR1098" s="73"/>
      <c r="AS1098" s="73"/>
      <c r="AT1098" s="73"/>
      <c r="AU1098" s="73"/>
      <c r="AV1098" s="73"/>
      <c r="AW1098" s="73"/>
      <c r="AX1098" s="73"/>
      <c r="AY1098" s="73"/>
      <c r="AZ1098" s="73"/>
      <c r="BA1098" s="73"/>
      <c r="BB1098" s="73"/>
      <c r="BC1098" s="73"/>
    </row>
    <row r="1099" spans="1:55" x14ac:dyDescent="0.25">
      <c r="A1099" s="72"/>
      <c r="B1099" s="74" t="s">
        <v>7</v>
      </c>
      <c r="C1099" s="83">
        <v>67983.286006502443</v>
      </c>
      <c r="D1099" s="83">
        <v>64254.712296586091</v>
      </c>
      <c r="E1099" s="83">
        <v>59227.522171349177</v>
      </c>
      <c r="F1099" s="83">
        <v>56804.599073911726</v>
      </c>
      <c r="G1099" s="83">
        <v>55610.444120534899</v>
      </c>
      <c r="H1099" s="83">
        <v>53590.35635574707</v>
      </c>
      <c r="I1099" s="83">
        <v>60807.427470246454</v>
      </c>
      <c r="J1099" s="83">
        <v>74186.40938233168</v>
      </c>
      <c r="K1099" s="83">
        <v>77159.855749989991</v>
      </c>
      <c r="L1099" s="83">
        <v>75049.567553999994</v>
      </c>
      <c r="M1099" s="83">
        <v>76781.854000000007</v>
      </c>
      <c r="N1099" s="83">
        <v>0</v>
      </c>
      <c r="O1099" s="73"/>
      <c r="P1099" s="74" t="s">
        <v>7</v>
      </c>
      <c r="Q1099" s="83">
        <v>70932.682377537814</v>
      </c>
      <c r="R1099" s="83">
        <v>67704.073947913683</v>
      </c>
      <c r="S1099" s="83">
        <v>54399.438291572442</v>
      </c>
      <c r="T1099" s="83">
        <v>49936.855996077073</v>
      </c>
      <c r="U1099" s="83">
        <v>51106.009926149694</v>
      </c>
      <c r="V1099" s="83">
        <v>56725.903553153512</v>
      </c>
      <c r="W1099" s="83">
        <v>55322.616263921525</v>
      </c>
      <c r="X1099" s="83">
        <v>50562.465660152309</v>
      </c>
      <c r="Y1099" s="83">
        <v>54148.157582011998</v>
      </c>
      <c r="Z1099" s="83">
        <v>56424.955417999998</v>
      </c>
      <c r="AA1099" s="83">
        <v>61046.612000000001</v>
      </c>
      <c r="AB1099" s="83">
        <v>70332</v>
      </c>
      <c r="AC1099" s="73"/>
      <c r="AD1099" s="74" t="s">
        <v>7</v>
      </c>
      <c r="AE1099" s="83">
        <v>558</v>
      </c>
      <c r="AF1099" s="83">
        <v>535</v>
      </c>
      <c r="AG1099" s="83">
        <v>495</v>
      </c>
      <c r="AH1099" s="83">
        <v>454</v>
      </c>
      <c r="AI1099" s="83">
        <v>456</v>
      </c>
      <c r="AJ1099" s="83">
        <v>460</v>
      </c>
      <c r="AK1099" s="83">
        <v>506</v>
      </c>
      <c r="AL1099" s="83">
        <v>625</v>
      </c>
      <c r="AM1099" s="83">
        <v>629</v>
      </c>
      <c r="AN1099" s="83">
        <v>694</v>
      </c>
      <c r="AO1099" s="83">
        <v>681</v>
      </c>
      <c r="AP1099" s="83">
        <v>0</v>
      </c>
      <c r="AQ1099" s="73"/>
      <c r="AR1099" s="73"/>
      <c r="AS1099" s="73"/>
      <c r="AT1099" s="73"/>
      <c r="AU1099" s="73"/>
      <c r="AV1099" s="73"/>
      <c r="AW1099" s="73"/>
      <c r="AX1099" s="73"/>
      <c r="AY1099" s="73"/>
      <c r="AZ1099" s="73"/>
      <c r="BA1099" s="73"/>
      <c r="BB1099" s="73"/>
      <c r="BC1099" s="73"/>
    </row>
    <row r="1100" spans="1:55" x14ac:dyDescent="0.25">
      <c r="A1100" s="72"/>
      <c r="B1100" s="79" t="s">
        <v>8</v>
      </c>
      <c r="C1100" s="84">
        <v>34715.351388082243</v>
      </c>
      <c r="D1100" s="84">
        <v>36896.037848734777</v>
      </c>
      <c r="E1100" s="84">
        <v>37861.83914055083</v>
      </c>
      <c r="F1100" s="84">
        <v>42540.732656975859</v>
      </c>
      <c r="G1100" s="84">
        <v>47633.567049154895</v>
      </c>
      <c r="H1100" s="84">
        <v>51705.132586492415</v>
      </c>
      <c r="I1100" s="84">
        <v>61473.448426611736</v>
      </c>
      <c r="J1100" s="84">
        <v>65368.105320746829</v>
      </c>
      <c r="K1100" s="84">
        <v>70484.841418289972</v>
      </c>
      <c r="L1100" s="84">
        <v>74654.688107999988</v>
      </c>
      <c r="M1100" s="84">
        <v>78641.823999999993</v>
      </c>
      <c r="N1100" s="83">
        <v>0</v>
      </c>
      <c r="O1100" s="73"/>
      <c r="P1100" s="79" t="s">
        <v>8</v>
      </c>
      <c r="Q1100" s="84">
        <v>37338.997642272501</v>
      </c>
      <c r="R1100" s="84">
        <v>36500.797207267242</v>
      </c>
      <c r="S1100" s="84">
        <v>39754.526404150405</v>
      </c>
      <c r="T1100" s="84">
        <v>54284.890204191623</v>
      </c>
      <c r="U1100" s="84">
        <v>45607.101733697098</v>
      </c>
      <c r="V1100" s="84">
        <v>51767.576081578904</v>
      </c>
      <c r="W1100" s="84">
        <v>56856.751230793838</v>
      </c>
      <c r="X1100" s="84">
        <v>62996.061194752358</v>
      </c>
      <c r="Y1100" s="84">
        <v>68263.882104288001</v>
      </c>
      <c r="Z1100" s="84">
        <v>75088.092378000001</v>
      </c>
      <c r="AA1100" s="84">
        <v>79674.445999999996</v>
      </c>
      <c r="AB1100" s="84">
        <v>84114</v>
      </c>
      <c r="AC1100" s="73"/>
      <c r="AD1100" s="79" t="s">
        <v>8</v>
      </c>
      <c r="AE1100" s="84">
        <v>462</v>
      </c>
      <c r="AF1100" s="84">
        <v>500</v>
      </c>
      <c r="AG1100" s="84">
        <v>514</v>
      </c>
      <c r="AH1100" s="84">
        <v>527</v>
      </c>
      <c r="AI1100" s="84">
        <v>562</v>
      </c>
      <c r="AJ1100" s="84">
        <v>600</v>
      </c>
      <c r="AK1100" s="84">
        <v>652</v>
      </c>
      <c r="AL1100" s="84">
        <v>662</v>
      </c>
      <c r="AM1100" s="84">
        <v>692</v>
      </c>
      <c r="AN1100" s="84">
        <v>733</v>
      </c>
      <c r="AO1100" s="84">
        <v>746</v>
      </c>
      <c r="AP1100" s="84">
        <v>0</v>
      </c>
      <c r="AQ1100" s="73"/>
      <c r="AR1100" s="73"/>
      <c r="AS1100" s="73"/>
      <c r="AT1100" s="73"/>
      <c r="AU1100" s="73"/>
      <c r="AV1100" s="73"/>
      <c r="AW1100" s="73"/>
      <c r="AX1100" s="73"/>
      <c r="AY1100" s="73"/>
      <c r="AZ1100" s="73"/>
      <c r="BA1100" s="73"/>
      <c r="BB1100" s="73"/>
      <c r="BC1100" s="73"/>
    </row>
    <row r="1101" spans="1:55" x14ac:dyDescent="0.25">
      <c r="A1101" s="72"/>
      <c r="B1101" s="79" t="s">
        <v>5</v>
      </c>
      <c r="C1101" s="84">
        <v>19115.136994814839</v>
      </c>
      <c r="D1101" s="84">
        <v>15292.511439264401</v>
      </c>
      <c r="E1101" s="84">
        <v>19758.654556798356</v>
      </c>
      <c r="F1101" s="84">
        <v>22698.625467245522</v>
      </c>
      <c r="G1101" s="84">
        <v>19375.545693824242</v>
      </c>
      <c r="H1101" s="84">
        <v>14870.621835458014</v>
      </c>
      <c r="I1101" s="84">
        <v>11107.171461664002</v>
      </c>
      <c r="J1101" s="84">
        <v>9314.2565231220178</v>
      </c>
      <c r="K1101" s="84">
        <v>7447.3300394999978</v>
      </c>
      <c r="L1101" s="84">
        <v>15240.848428000003</v>
      </c>
      <c r="M1101" s="82">
        <v>4964.0880000000006</v>
      </c>
      <c r="N1101" s="82">
        <v>0</v>
      </c>
      <c r="O1101" s="73"/>
      <c r="P1101" s="79" t="s">
        <v>5</v>
      </c>
      <c r="Q1101" s="84">
        <v>24043.312024150066</v>
      </c>
      <c r="R1101" s="84">
        <v>20370.47434111682</v>
      </c>
      <c r="S1101" s="84">
        <v>23915.860188482689</v>
      </c>
      <c r="T1101" s="84">
        <v>24676.750570760541</v>
      </c>
      <c r="U1101" s="84">
        <v>26847.08744371072</v>
      </c>
      <c r="V1101" s="84">
        <v>23184.211558379342</v>
      </c>
      <c r="W1101" s="84">
        <v>19974.911772878149</v>
      </c>
      <c r="X1101" s="84">
        <v>17035.181608726474</v>
      </c>
      <c r="Y1101" s="84">
        <v>14710.407617281997</v>
      </c>
      <c r="Z1101" s="84">
        <v>23740.92278999999</v>
      </c>
      <c r="AA1101" s="84">
        <v>9545.7619999999988</v>
      </c>
      <c r="AB1101" s="84">
        <v>7329</v>
      </c>
      <c r="AC1101" s="73"/>
      <c r="AD1101" s="79" t="s">
        <v>5</v>
      </c>
      <c r="AE1101" s="84">
        <v>4339</v>
      </c>
      <c r="AF1101" s="84">
        <v>4183</v>
      </c>
      <c r="AG1101" s="84">
        <v>4159</v>
      </c>
      <c r="AH1101" s="84">
        <v>4116</v>
      </c>
      <c r="AI1101" s="84">
        <v>4026</v>
      </c>
      <c r="AJ1101" s="84">
        <v>3951</v>
      </c>
      <c r="AK1101" s="84">
        <v>3979</v>
      </c>
      <c r="AL1101" s="84">
        <v>4241</v>
      </c>
      <c r="AM1101" s="84">
        <v>4101</v>
      </c>
      <c r="AN1101" s="84">
        <v>4197</v>
      </c>
      <c r="AO1101" s="84">
        <v>4367</v>
      </c>
      <c r="AP1101" s="84">
        <v>0</v>
      </c>
      <c r="AQ1101" s="73"/>
      <c r="AR1101" s="73"/>
      <c r="AS1101" s="73"/>
      <c r="AT1101" s="73"/>
      <c r="AU1101" s="73"/>
      <c r="AV1101" s="73"/>
      <c r="AW1101" s="73"/>
      <c r="AX1101" s="73"/>
      <c r="AY1101" s="73"/>
      <c r="AZ1101" s="73"/>
      <c r="BA1101" s="73"/>
      <c r="BB1101" s="73"/>
      <c r="BC1101" s="73"/>
    </row>
    <row r="1102" spans="1:55" x14ac:dyDescent="0.25">
      <c r="A1102" s="72"/>
      <c r="B1102" s="74" t="s">
        <v>157</v>
      </c>
      <c r="C1102" s="83">
        <v>31319.816266930578</v>
      </c>
      <c r="D1102" s="83">
        <v>33213.78967423804</v>
      </c>
      <c r="E1102" s="83">
        <v>37822.100071609937</v>
      </c>
      <c r="F1102" s="83">
        <v>50705.059919772233</v>
      </c>
      <c r="G1102" s="83">
        <v>47830.164870034307</v>
      </c>
      <c r="H1102" s="83">
        <v>50433.878377864698</v>
      </c>
      <c r="I1102" s="83">
        <v>47944.361789371862</v>
      </c>
      <c r="J1102" s="83">
        <v>49075.730339933449</v>
      </c>
      <c r="K1102" s="83">
        <v>48668.025981093997</v>
      </c>
      <c r="L1102" s="83">
        <v>44847.175671999998</v>
      </c>
      <c r="M1102" s="83">
        <v>42631.346000000005</v>
      </c>
      <c r="N1102" s="83">
        <v>0</v>
      </c>
      <c r="O1102" s="73"/>
      <c r="P1102" s="74" t="s">
        <v>157</v>
      </c>
      <c r="Q1102" s="83">
        <v>29088.496795801908</v>
      </c>
      <c r="R1102" s="83">
        <v>31463.746802728321</v>
      </c>
      <c r="S1102" s="83">
        <v>35207.719670843471</v>
      </c>
      <c r="T1102" s="83">
        <v>46187.060593540125</v>
      </c>
      <c r="U1102" s="83">
        <v>48419.133776203911</v>
      </c>
      <c r="V1102" s="83">
        <v>47768.692330597667</v>
      </c>
      <c r="W1102" s="83">
        <v>50154.522319250143</v>
      </c>
      <c r="X1102" s="83">
        <v>49564.950415114909</v>
      </c>
      <c r="Y1102" s="83">
        <v>48373.44270397599</v>
      </c>
      <c r="Z1102" s="83">
        <v>48200.975628</v>
      </c>
      <c r="AA1102" s="83">
        <v>45337.42</v>
      </c>
      <c r="AB1102" s="83">
        <v>44788</v>
      </c>
      <c r="AC1102" s="73"/>
      <c r="AD1102" s="74" t="s">
        <v>117</v>
      </c>
      <c r="AE1102" s="83">
        <v>22701.415000000001</v>
      </c>
      <c r="AF1102" s="83">
        <v>22724.055</v>
      </c>
      <c r="AG1102" s="83">
        <v>22714.2</v>
      </c>
      <c r="AH1102" s="83">
        <v>22634.061000000002</v>
      </c>
      <c r="AI1102" s="83">
        <v>22665.334999999999</v>
      </c>
      <c r="AJ1102" s="83">
        <v>22658.53</v>
      </c>
      <c r="AK1102" s="83">
        <v>22861.929</v>
      </c>
      <c r="AL1102" s="83">
        <v>23000.976000000002</v>
      </c>
      <c r="AM1102" s="83">
        <v>23000.207999999999</v>
      </c>
      <c r="AN1102" s="83">
        <v>23286.563999999998</v>
      </c>
      <c r="AO1102" s="83">
        <v>23417.146000000001</v>
      </c>
      <c r="AP1102" s="83">
        <v>0</v>
      </c>
      <c r="AQ1102" s="73"/>
      <c r="AR1102" s="73"/>
      <c r="AS1102" s="73"/>
      <c r="AT1102" s="73"/>
      <c r="AU1102" s="73"/>
      <c r="AV1102" s="73"/>
      <c r="AW1102" s="73"/>
      <c r="AX1102" s="73"/>
      <c r="AY1102" s="73"/>
      <c r="AZ1102" s="73"/>
      <c r="BA1102" s="73"/>
      <c r="BB1102" s="73"/>
      <c r="BC1102" s="73"/>
    </row>
    <row r="1103" spans="1:55" x14ac:dyDescent="0.25">
      <c r="A1103" s="72"/>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X1103" s="73"/>
      <c r="Y1103" s="73"/>
      <c r="Z1103" s="73"/>
      <c r="AA1103" s="73"/>
      <c r="AB1103" s="73"/>
      <c r="AC1103" s="73"/>
      <c r="AD1103" s="73"/>
      <c r="AE1103" s="73"/>
      <c r="AF1103" s="73"/>
      <c r="AG1103" s="73"/>
      <c r="AH1103" s="73"/>
      <c r="AI1103" s="73"/>
      <c r="AJ1103" s="73"/>
      <c r="AK1103" s="73"/>
      <c r="AL1103" s="73"/>
      <c r="AM1103" s="73"/>
      <c r="AN1103" s="73"/>
      <c r="AO1103" s="73"/>
      <c r="AP1103" s="73"/>
      <c r="AQ1103" s="73"/>
      <c r="AR1103" s="73"/>
      <c r="AS1103" s="73"/>
      <c r="AT1103" s="73"/>
      <c r="AU1103" s="73"/>
      <c r="AV1103" s="73"/>
      <c r="AW1103" s="73"/>
      <c r="AX1103" s="73"/>
      <c r="AY1103" s="73"/>
      <c r="AZ1103" s="73"/>
      <c r="BA1103" s="73"/>
      <c r="BB1103" s="73"/>
      <c r="BC1103" s="73"/>
    </row>
    <row r="1104" spans="1:55" x14ac:dyDescent="0.25">
      <c r="A1104" s="72"/>
      <c r="B1104" s="75" t="s">
        <v>113</v>
      </c>
      <c r="C1104" s="75"/>
      <c r="D1104" s="75"/>
      <c r="E1104" s="75"/>
      <c r="F1104" s="75"/>
      <c r="G1104" s="75"/>
      <c r="H1104" s="75"/>
      <c r="I1104" s="75"/>
      <c r="J1104" s="75"/>
      <c r="K1104" s="75"/>
      <c r="L1104" s="75"/>
      <c r="M1104" s="75"/>
      <c r="N1104" s="75"/>
      <c r="O1104" s="73"/>
      <c r="P1104" s="75" t="s">
        <v>114</v>
      </c>
      <c r="Q1104" s="75"/>
      <c r="R1104" s="75"/>
      <c r="S1104" s="75"/>
      <c r="T1104" s="75"/>
      <c r="U1104" s="75"/>
      <c r="V1104" s="75"/>
      <c r="W1104" s="75"/>
      <c r="X1104" s="75"/>
      <c r="Y1104" s="75"/>
      <c r="Z1104" s="75"/>
      <c r="AA1104" s="75"/>
      <c r="AB1104" s="75"/>
      <c r="AC1104" s="73"/>
      <c r="AD1104" s="75" t="s">
        <v>145</v>
      </c>
      <c r="AE1104" s="75"/>
      <c r="AF1104" s="75"/>
      <c r="AG1104" s="75"/>
      <c r="AH1104" s="75"/>
      <c r="AI1104" s="75"/>
      <c r="AJ1104" s="75"/>
      <c r="AK1104" s="75"/>
      <c r="AL1104" s="75"/>
      <c r="AM1104" s="75"/>
      <c r="AN1104" s="75"/>
      <c r="AO1104" s="75"/>
      <c r="AP1104" s="75"/>
      <c r="AQ1104" s="73"/>
      <c r="AR1104" s="73"/>
      <c r="AS1104" s="73"/>
      <c r="AT1104" s="73"/>
      <c r="AU1104" s="73"/>
      <c r="AV1104" s="73"/>
      <c r="AW1104" s="73"/>
      <c r="AX1104" s="73"/>
      <c r="AY1104" s="73"/>
      <c r="AZ1104" s="73"/>
      <c r="BA1104" s="73"/>
      <c r="BB1104" s="73"/>
      <c r="BC1104" s="73"/>
    </row>
    <row r="1105" spans="1:55" x14ac:dyDescent="0.25">
      <c r="A1105" s="72"/>
      <c r="B1105" s="77" t="s">
        <v>70</v>
      </c>
      <c r="C1105" s="77">
        <v>2013</v>
      </c>
      <c r="D1105" s="77">
        <v>2014</v>
      </c>
      <c r="E1105" s="77">
        <v>2015</v>
      </c>
      <c r="F1105" s="77">
        <v>2016</v>
      </c>
      <c r="G1105" s="77">
        <v>2017</v>
      </c>
      <c r="H1105" s="77">
        <v>2018</v>
      </c>
      <c r="I1105" s="77">
        <v>2019</v>
      </c>
      <c r="J1105" s="77">
        <v>2020</v>
      </c>
      <c r="K1105" s="77">
        <v>2021</v>
      </c>
      <c r="L1105" s="77">
        <v>2022</v>
      </c>
      <c r="M1105" s="77">
        <v>2023</v>
      </c>
      <c r="N1105" s="77">
        <v>2024</v>
      </c>
      <c r="O1105" s="73"/>
      <c r="P1105" s="77" t="s">
        <v>70</v>
      </c>
      <c r="Q1105" s="77">
        <v>2013</v>
      </c>
      <c r="R1105" s="77">
        <v>2014</v>
      </c>
      <c r="S1105" s="77">
        <v>2015</v>
      </c>
      <c r="T1105" s="77">
        <v>2016</v>
      </c>
      <c r="U1105" s="77">
        <v>2017</v>
      </c>
      <c r="V1105" s="77">
        <v>2018</v>
      </c>
      <c r="W1105" s="77">
        <v>2019</v>
      </c>
      <c r="X1105" s="77">
        <v>2020</v>
      </c>
      <c r="Y1105" s="77">
        <v>2021</v>
      </c>
      <c r="Z1105" s="77">
        <v>2022</v>
      </c>
      <c r="AA1105" s="77">
        <v>2023</v>
      </c>
      <c r="AB1105" s="77">
        <v>2024</v>
      </c>
      <c r="AC1105" s="73"/>
      <c r="AD1105" s="77" t="s">
        <v>70</v>
      </c>
      <c r="AE1105" s="77">
        <v>2013</v>
      </c>
      <c r="AF1105" s="77">
        <v>2014</v>
      </c>
      <c r="AG1105" s="77">
        <v>2015</v>
      </c>
      <c r="AH1105" s="77">
        <v>2016</v>
      </c>
      <c r="AI1105" s="77">
        <v>2017</v>
      </c>
      <c r="AJ1105" s="77">
        <v>2018</v>
      </c>
      <c r="AK1105" s="77">
        <v>2019</v>
      </c>
      <c r="AL1105" s="77">
        <v>2020</v>
      </c>
      <c r="AM1105" s="77">
        <v>2021</v>
      </c>
      <c r="AN1105" s="77">
        <v>2022</v>
      </c>
      <c r="AO1105" s="77">
        <v>2023</v>
      </c>
      <c r="AP1105" s="77">
        <v>2024</v>
      </c>
      <c r="AQ1105" s="73"/>
      <c r="AR1105" s="73"/>
      <c r="AS1105" s="73"/>
      <c r="AT1105" s="73"/>
      <c r="AU1105" s="73"/>
      <c r="AV1105" s="73"/>
      <c r="AW1105" s="73"/>
      <c r="AX1105" s="73"/>
      <c r="AY1105" s="73"/>
      <c r="AZ1105" s="73"/>
      <c r="BA1105" s="73"/>
      <c r="BB1105" s="73"/>
      <c r="BC1105" s="73"/>
    </row>
    <row r="1106" spans="1:55" x14ac:dyDescent="0.25">
      <c r="A1106" s="72"/>
      <c r="B1106" s="79" t="s">
        <v>9</v>
      </c>
      <c r="C1106" s="80">
        <v>332362.7315873453</v>
      </c>
      <c r="D1106" s="80">
        <v>323764.71912477975</v>
      </c>
      <c r="E1106" s="80">
        <v>325991.81460916693</v>
      </c>
      <c r="F1106" s="80">
        <v>349371.94258476951</v>
      </c>
      <c r="G1106" s="80">
        <v>336198.76483317575</v>
      </c>
      <c r="H1106" s="80">
        <v>346874.19661603234</v>
      </c>
      <c r="I1106" s="80">
        <v>363102.04819057632</v>
      </c>
      <c r="J1106" s="80">
        <v>374230.9162259553</v>
      </c>
      <c r="K1106" s="80">
        <v>421666.72352833604</v>
      </c>
      <c r="L1106" s="80">
        <v>408428.41257399996</v>
      </c>
      <c r="M1106" s="80">
        <v>419294.54799999995</v>
      </c>
      <c r="N1106" s="80">
        <v>0</v>
      </c>
      <c r="O1106" s="73"/>
      <c r="P1106" s="79" t="s">
        <v>9</v>
      </c>
      <c r="Q1106" s="80">
        <v>348837.95359374408</v>
      </c>
      <c r="R1106" s="80">
        <v>342022.30672681023</v>
      </c>
      <c r="S1106" s="80">
        <v>317355.10915114143</v>
      </c>
      <c r="T1106" s="80">
        <v>311858.3844172</v>
      </c>
      <c r="U1106" s="80">
        <v>350249.20705875801</v>
      </c>
      <c r="V1106" s="80">
        <v>350739.41407725209</v>
      </c>
      <c r="W1106" s="80">
        <v>348977.20152017905</v>
      </c>
      <c r="X1106" s="80">
        <v>359054.99531579681</v>
      </c>
      <c r="Y1106" s="80">
        <v>419705.04163052392</v>
      </c>
      <c r="Z1106" s="80">
        <v>414627.698836</v>
      </c>
      <c r="AA1106" s="80">
        <v>412318.35800000001</v>
      </c>
      <c r="AB1106" s="80">
        <v>429270</v>
      </c>
      <c r="AC1106" s="73"/>
      <c r="AD1106" s="79" t="s">
        <v>9</v>
      </c>
      <c r="AE1106" s="80">
        <v>3002</v>
      </c>
      <c r="AF1106" s="80">
        <v>2922</v>
      </c>
      <c r="AG1106" s="80">
        <v>2873</v>
      </c>
      <c r="AH1106" s="80">
        <v>2819</v>
      </c>
      <c r="AI1106" s="80">
        <v>2772</v>
      </c>
      <c r="AJ1106" s="80">
        <v>2745</v>
      </c>
      <c r="AK1106" s="80">
        <v>2746</v>
      </c>
      <c r="AL1106" s="80">
        <v>2874</v>
      </c>
      <c r="AM1106" s="80">
        <v>2768</v>
      </c>
      <c r="AN1106" s="80">
        <v>2849</v>
      </c>
      <c r="AO1106" s="80">
        <v>2932</v>
      </c>
      <c r="AP1106" s="80">
        <v>0</v>
      </c>
      <c r="AQ1106" s="73"/>
      <c r="AR1106" s="73"/>
      <c r="AS1106" s="73"/>
      <c r="AT1106" s="73"/>
      <c r="AU1106" s="73"/>
      <c r="AV1106" s="73"/>
      <c r="AW1106" s="73"/>
      <c r="AX1106" s="73"/>
      <c r="AY1106" s="73"/>
      <c r="AZ1106" s="73"/>
      <c r="BA1106" s="73"/>
      <c r="BB1106" s="73"/>
      <c r="BC1106" s="73"/>
    </row>
    <row r="1107" spans="1:55" x14ac:dyDescent="0.25">
      <c r="A1107" s="72"/>
      <c r="B1107" s="74" t="s">
        <v>10</v>
      </c>
      <c r="C1107" s="83">
        <v>237405.94680645486</v>
      </c>
      <c r="D1107" s="83">
        <v>219904.67306007826</v>
      </c>
      <c r="E1107" s="83">
        <v>218784.32646829498</v>
      </c>
      <c r="F1107" s="83">
        <v>238252.08524530765</v>
      </c>
      <c r="G1107" s="83">
        <v>235836.9907996082</v>
      </c>
      <c r="H1107" s="83">
        <v>235855.47645793718</v>
      </c>
      <c r="I1107" s="83">
        <v>242955.4121514888</v>
      </c>
      <c r="J1107" s="83">
        <v>250828.5184546129</v>
      </c>
      <c r="K1107" s="83">
        <v>285140.06262791401</v>
      </c>
      <c r="L1107" s="83">
        <v>274540.73743199999</v>
      </c>
      <c r="M1107" s="83">
        <v>287014.73199999996</v>
      </c>
      <c r="N1107" s="83">
        <v>0</v>
      </c>
      <c r="O1107" s="73"/>
      <c r="P1107" s="74" t="s">
        <v>10</v>
      </c>
      <c r="Q1107" s="83">
        <v>250470.17839418745</v>
      </c>
      <c r="R1107" s="83">
        <v>241300.79840850696</v>
      </c>
      <c r="S1107" s="83">
        <v>219391.36661023277</v>
      </c>
      <c r="T1107" s="83">
        <v>229443.30690964893</v>
      </c>
      <c r="U1107" s="83">
        <v>242738.64623588495</v>
      </c>
      <c r="V1107" s="83">
        <v>235764.66012709442</v>
      </c>
      <c r="W1107" s="83">
        <v>240093.40862208453</v>
      </c>
      <c r="X1107" s="83">
        <v>246246.00747516096</v>
      </c>
      <c r="Y1107" s="83">
        <v>306112.84732729994</v>
      </c>
      <c r="Z1107" s="83">
        <v>298998.65000199998</v>
      </c>
      <c r="AA1107" s="83">
        <v>284877.59000000003</v>
      </c>
      <c r="AB1107" s="83">
        <v>289508</v>
      </c>
      <c r="AC1107" s="73"/>
      <c r="AD1107" s="74" t="s">
        <v>10</v>
      </c>
      <c r="AE1107" s="83">
        <v>3002</v>
      </c>
      <c r="AF1107" s="83">
        <v>2922</v>
      </c>
      <c r="AG1107" s="83">
        <v>2873</v>
      </c>
      <c r="AH1107" s="83">
        <v>2819</v>
      </c>
      <c r="AI1107" s="83">
        <v>2772</v>
      </c>
      <c r="AJ1107" s="83">
        <v>2745</v>
      </c>
      <c r="AK1107" s="83">
        <v>2746</v>
      </c>
      <c r="AL1107" s="83">
        <v>2874</v>
      </c>
      <c r="AM1107" s="83">
        <v>2768</v>
      </c>
      <c r="AN1107" s="83">
        <v>2849</v>
      </c>
      <c r="AO1107" s="83">
        <v>2932</v>
      </c>
      <c r="AP1107" s="83">
        <v>0</v>
      </c>
      <c r="AQ1107" s="73"/>
      <c r="AR1107" s="73"/>
      <c r="AS1107" s="73"/>
      <c r="AT1107" s="73"/>
      <c r="AU1107" s="73"/>
      <c r="AV1107" s="73"/>
      <c r="AW1107" s="73"/>
      <c r="AX1107" s="73"/>
      <c r="AY1107" s="73"/>
      <c r="AZ1107" s="73"/>
      <c r="BA1107" s="73"/>
      <c r="BB1107" s="73"/>
      <c r="BC1107" s="73"/>
    </row>
    <row r="1108" spans="1:55" x14ac:dyDescent="0.25">
      <c r="A1108" s="72"/>
      <c r="B1108" s="79" t="s">
        <v>11</v>
      </c>
      <c r="C1108" s="84">
        <v>94956.784780890463</v>
      </c>
      <c r="D1108" s="84">
        <v>103860.04606470148</v>
      </c>
      <c r="E1108" s="84">
        <v>107207.48814087198</v>
      </c>
      <c r="F1108" s="84">
        <v>111119.85733946186</v>
      </c>
      <c r="G1108" s="84">
        <v>100361.77403356756</v>
      </c>
      <c r="H1108" s="84">
        <v>111018.72015809515</v>
      </c>
      <c r="I1108" s="84">
        <v>120146.63603908753</v>
      </c>
      <c r="J1108" s="84">
        <v>123402.39777134238</v>
      </c>
      <c r="K1108" s="84">
        <v>136526.66090042199</v>
      </c>
      <c r="L1108" s="84">
        <v>133887.67514199996</v>
      </c>
      <c r="M1108" s="84">
        <v>132279.81599999999</v>
      </c>
      <c r="N1108" s="84">
        <v>0</v>
      </c>
      <c r="O1108" s="73"/>
      <c r="P1108" s="79" t="s">
        <v>11</v>
      </c>
      <c r="Q1108" s="84">
        <v>98367.775199556665</v>
      </c>
      <c r="R1108" s="84">
        <v>100721.50831830327</v>
      </c>
      <c r="S1108" s="84">
        <v>97963.742540908657</v>
      </c>
      <c r="T1108" s="84">
        <v>82415.077507551076</v>
      </c>
      <c r="U1108" s="84">
        <v>107510.56082287309</v>
      </c>
      <c r="V1108" s="84">
        <v>114974.75395015767</v>
      </c>
      <c r="W1108" s="84">
        <v>108883.7928980945</v>
      </c>
      <c r="X1108" s="84">
        <v>112808.98784063585</v>
      </c>
      <c r="Y1108" s="84">
        <v>113592.19430322398</v>
      </c>
      <c r="Z1108" s="84">
        <v>115629.048834</v>
      </c>
      <c r="AA1108" s="84">
        <v>127440.76800000001</v>
      </c>
      <c r="AB1108" s="84">
        <v>139762</v>
      </c>
      <c r="AC1108" s="73"/>
      <c r="AD1108" s="79" t="s">
        <v>11</v>
      </c>
      <c r="AE1108" s="84">
        <v>3002</v>
      </c>
      <c r="AF1108" s="84">
        <v>2922</v>
      </c>
      <c r="AG1108" s="84">
        <v>2873</v>
      </c>
      <c r="AH1108" s="84">
        <v>2819</v>
      </c>
      <c r="AI1108" s="84">
        <v>2772</v>
      </c>
      <c r="AJ1108" s="84">
        <v>2745</v>
      </c>
      <c r="AK1108" s="84">
        <v>2746</v>
      </c>
      <c r="AL1108" s="84">
        <v>2874</v>
      </c>
      <c r="AM1108" s="84">
        <v>2768</v>
      </c>
      <c r="AN1108" s="84">
        <v>2849</v>
      </c>
      <c r="AO1108" s="84">
        <v>2932</v>
      </c>
      <c r="AP1108" s="84">
        <v>0</v>
      </c>
      <c r="AQ1108" s="73"/>
      <c r="AR1108" s="73"/>
      <c r="AS1108" s="73"/>
      <c r="AT1108" s="73"/>
      <c r="AU1108" s="73"/>
      <c r="AV1108" s="73"/>
      <c r="AW1108" s="73"/>
      <c r="AX1108" s="73"/>
      <c r="AY1108" s="73"/>
      <c r="AZ1108" s="73"/>
      <c r="BA1108" s="73"/>
      <c r="BB1108" s="73"/>
      <c r="BC1108" s="73"/>
    </row>
    <row r="1109" spans="1:55" x14ac:dyDescent="0.25">
      <c r="A1109" s="72"/>
      <c r="B1109" s="74" t="s">
        <v>0</v>
      </c>
      <c r="C1109" s="83">
        <v>44592.162508644418</v>
      </c>
      <c r="D1109" s="83">
        <v>39869.074361656756</v>
      </c>
      <c r="E1109" s="83">
        <v>35013.527681577973</v>
      </c>
      <c r="F1109" s="83">
        <v>39916.83613010461</v>
      </c>
      <c r="G1109" s="83">
        <v>34438.189881549639</v>
      </c>
      <c r="H1109" s="83">
        <v>32406.778564524328</v>
      </c>
      <c r="I1109" s="83">
        <v>32440.194293719294</v>
      </c>
      <c r="J1109" s="83">
        <v>34758.188690127776</v>
      </c>
      <c r="K1109" s="83">
        <v>33091.521462921999</v>
      </c>
      <c r="L1109" s="83">
        <v>28678.521066000001</v>
      </c>
      <c r="M1109" s="83">
        <v>29232.268</v>
      </c>
      <c r="N1109" s="83">
        <v>0</v>
      </c>
      <c r="O1109" s="73"/>
      <c r="P1109" s="74" t="s">
        <v>0</v>
      </c>
      <c r="Q1109" s="83">
        <v>47165.563402898741</v>
      </c>
      <c r="R1109" s="83">
        <v>40078.07983435785</v>
      </c>
      <c r="S1109" s="83">
        <v>38016.413773184599</v>
      </c>
      <c r="T1109" s="83">
        <v>39303.893421300047</v>
      </c>
      <c r="U1109" s="83">
        <v>35082.580761789817</v>
      </c>
      <c r="V1109" s="83">
        <v>36567.06188939765</v>
      </c>
      <c r="W1109" s="83">
        <v>32895.718326364658</v>
      </c>
      <c r="X1109" s="83">
        <v>32508.449582928686</v>
      </c>
      <c r="Y1109" s="83">
        <v>32777.078639031992</v>
      </c>
      <c r="Z1109" s="83">
        <v>32523.512528000003</v>
      </c>
      <c r="AA1109" s="83">
        <v>29435.457999999999</v>
      </c>
      <c r="AB1109" s="83">
        <v>27416</v>
      </c>
      <c r="AC1109" s="73"/>
      <c r="AD1109" s="74" t="s">
        <v>0</v>
      </c>
      <c r="AE1109" s="83">
        <v>449</v>
      </c>
      <c r="AF1109" s="83">
        <v>458</v>
      </c>
      <c r="AG1109" s="83">
        <v>448</v>
      </c>
      <c r="AH1109" s="83">
        <v>394</v>
      </c>
      <c r="AI1109" s="83">
        <v>314</v>
      </c>
      <c r="AJ1109" s="83">
        <v>300</v>
      </c>
      <c r="AK1109" s="83">
        <v>302</v>
      </c>
      <c r="AL1109" s="83">
        <v>325</v>
      </c>
      <c r="AM1109" s="83">
        <v>296</v>
      </c>
      <c r="AN1109" s="83">
        <v>267</v>
      </c>
      <c r="AO1109" s="83">
        <v>281</v>
      </c>
      <c r="AP1109" s="83">
        <v>0</v>
      </c>
      <c r="AQ1109" s="73"/>
      <c r="AR1109" s="73"/>
      <c r="AS1109" s="73"/>
      <c r="AT1109" s="73"/>
      <c r="AU1109" s="73"/>
      <c r="AV1109" s="73"/>
      <c r="AW1109" s="73"/>
      <c r="AX1109" s="73"/>
      <c r="AY1109" s="73"/>
      <c r="AZ1109" s="73"/>
      <c r="BA1109" s="73"/>
      <c r="BB1109" s="73"/>
      <c r="BC1109" s="73"/>
    </row>
    <row r="1110" spans="1:55" x14ac:dyDescent="0.25">
      <c r="A1110" s="72"/>
      <c r="B1110" s="74" t="s">
        <v>158</v>
      </c>
      <c r="C1110" s="83">
        <v>56291.071862500678</v>
      </c>
      <c r="D1110" s="83">
        <v>49002.434565087002</v>
      </c>
      <c r="E1110" s="83">
        <v>42458.121927531502</v>
      </c>
      <c r="F1110" s="83">
        <v>29812.313832525699</v>
      </c>
      <c r="G1110" s="83">
        <v>34817.485857122869</v>
      </c>
      <c r="H1110" s="83">
        <v>32875.279200843659</v>
      </c>
      <c r="I1110" s="83">
        <v>33607.474627373063</v>
      </c>
      <c r="J1110" s="83">
        <v>41857.490102221862</v>
      </c>
      <c r="K1110" s="83">
        <v>28494.036385203992</v>
      </c>
      <c r="L1110" s="83">
        <v>19930.175616</v>
      </c>
      <c r="M1110" s="83">
        <v>26406.364000000001</v>
      </c>
      <c r="N1110" s="83">
        <v>0</v>
      </c>
      <c r="O1110" s="73"/>
      <c r="P1110" s="74" t="s">
        <v>158</v>
      </c>
      <c r="Q1110" s="83">
        <v>85256.927431061631</v>
      </c>
      <c r="R1110" s="83">
        <v>66802.764844201723</v>
      </c>
      <c r="S1110" s="83">
        <v>57836.472189954402</v>
      </c>
      <c r="T1110" s="83">
        <v>52431.118110824769</v>
      </c>
      <c r="U1110" s="83">
        <v>33330.928337950761</v>
      </c>
      <c r="V1110" s="83">
        <v>32760.159908226102</v>
      </c>
      <c r="W1110" s="83">
        <v>32285.723167187192</v>
      </c>
      <c r="X1110" s="83">
        <v>31889.07003820355</v>
      </c>
      <c r="Y1110" s="83">
        <v>41304.547361297999</v>
      </c>
      <c r="Z1110" s="83">
        <v>32617.68432</v>
      </c>
      <c r="AA1110" s="83">
        <v>22812.506000000001</v>
      </c>
      <c r="AB1110" s="83">
        <v>23512</v>
      </c>
      <c r="AC1110" s="73"/>
      <c r="AD1110" s="74" t="s">
        <v>158</v>
      </c>
      <c r="AE1110" s="83">
        <v>378</v>
      </c>
      <c r="AF1110" s="83">
        <v>312</v>
      </c>
      <c r="AG1110" s="83">
        <v>268</v>
      </c>
      <c r="AH1110" s="83">
        <v>203</v>
      </c>
      <c r="AI1110" s="83">
        <v>210</v>
      </c>
      <c r="AJ1110" s="83">
        <v>218</v>
      </c>
      <c r="AK1110" s="83">
        <v>222</v>
      </c>
      <c r="AL1110" s="83">
        <v>286</v>
      </c>
      <c r="AM1110" s="83">
        <v>182</v>
      </c>
      <c r="AN1110" s="83">
        <v>127</v>
      </c>
      <c r="AO1110" s="83">
        <v>179</v>
      </c>
      <c r="AP1110" s="83">
        <v>0</v>
      </c>
      <c r="AQ1110" s="73"/>
      <c r="AR1110" s="73"/>
      <c r="AS1110" s="73"/>
      <c r="AT1110" s="73"/>
      <c r="AU1110" s="73"/>
      <c r="AV1110" s="73"/>
      <c r="AW1110" s="73"/>
      <c r="AX1110" s="73"/>
      <c r="AY1110" s="73"/>
      <c r="AZ1110" s="73"/>
      <c r="BA1110" s="73"/>
      <c r="BB1110" s="73"/>
      <c r="BC1110" s="73"/>
    </row>
    <row r="1111" spans="1:55" x14ac:dyDescent="0.25">
      <c r="A1111" s="72"/>
      <c r="B1111" s="74" t="s">
        <v>159</v>
      </c>
      <c r="C1111" s="83">
        <v>2467.7792658957828</v>
      </c>
      <c r="D1111" s="83">
        <v>1774.1707545407592</v>
      </c>
      <c r="E1111" s="83">
        <v>1444.6642535799658</v>
      </c>
      <c r="F1111" s="83">
        <v>2695.9156447176679</v>
      </c>
      <c r="G1111" s="83">
        <v>2280.4876046887434</v>
      </c>
      <c r="H1111" s="83">
        <v>2646.5809090662201</v>
      </c>
      <c r="I1111" s="83">
        <v>2923.6319063107858</v>
      </c>
      <c r="J1111" s="83">
        <v>3284.2824771928854</v>
      </c>
      <c r="K1111" s="83">
        <v>2559.6749172799996</v>
      </c>
      <c r="L1111" s="83">
        <v>2149.899206</v>
      </c>
      <c r="M1111" s="83">
        <v>1724.51</v>
      </c>
      <c r="N1111" s="83">
        <v>0</v>
      </c>
      <c r="O1111" s="73"/>
      <c r="P1111" s="74" t="s">
        <v>159</v>
      </c>
      <c r="Q1111" s="83">
        <v>3987.967335191101</v>
      </c>
      <c r="R1111" s="83">
        <v>3179.511951852548</v>
      </c>
      <c r="S1111" s="83">
        <v>1971.3134153172339</v>
      </c>
      <c r="T1111" s="83">
        <v>2474.9970007237725</v>
      </c>
      <c r="U1111" s="83">
        <v>2244.2071200686942</v>
      </c>
      <c r="V1111" s="83">
        <v>2619.8360229025457</v>
      </c>
      <c r="W1111" s="83">
        <v>2403.3923609954127</v>
      </c>
      <c r="X1111" s="83">
        <v>2370.9220616018333</v>
      </c>
      <c r="Y1111" s="83">
        <v>2423.9680143379996</v>
      </c>
      <c r="Z1111" s="83">
        <v>2529.7967760000001</v>
      </c>
      <c r="AA1111" s="83">
        <v>2529.9760000000001</v>
      </c>
      <c r="AB1111" s="83">
        <v>2338</v>
      </c>
      <c r="AC1111" s="73"/>
      <c r="AD1111" s="74" t="s">
        <v>159</v>
      </c>
      <c r="AE1111" s="83">
        <v>0</v>
      </c>
      <c r="AF1111" s="83">
        <v>0</v>
      </c>
      <c r="AG1111" s="83">
        <v>0</v>
      </c>
      <c r="AH1111" s="83">
        <v>0</v>
      </c>
      <c r="AI1111" s="83">
        <v>0</v>
      </c>
      <c r="AJ1111" s="83">
        <v>0</v>
      </c>
      <c r="AK1111" s="83">
        <v>0</v>
      </c>
      <c r="AL1111" s="83">
        <v>0</v>
      </c>
      <c r="AM1111" s="83">
        <v>0</v>
      </c>
      <c r="AN1111" s="83">
        <v>0</v>
      </c>
      <c r="AO1111" s="83">
        <v>0</v>
      </c>
      <c r="AP1111" s="83">
        <v>0</v>
      </c>
      <c r="AQ1111" s="73"/>
      <c r="AR1111" s="73"/>
      <c r="AS1111" s="73"/>
      <c r="AT1111" s="73"/>
      <c r="AU1111" s="73"/>
      <c r="AV1111" s="73"/>
      <c r="AW1111" s="73"/>
      <c r="AX1111" s="73"/>
      <c r="AY1111" s="73"/>
      <c r="AZ1111" s="73"/>
      <c r="BA1111" s="73"/>
      <c r="BB1111" s="73"/>
      <c r="BC1111" s="73"/>
    </row>
    <row r="1112" spans="1:55" x14ac:dyDescent="0.25">
      <c r="A1112" s="72"/>
      <c r="B1112" s="74" t="s">
        <v>1</v>
      </c>
      <c r="C1112" s="83">
        <v>16269.10965816828</v>
      </c>
      <c r="D1112" s="83">
        <v>12979.690324166228</v>
      </c>
      <c r="E1112" s="83">
        <v>13091.923678689262</v>
      </c>
      <c r="F1112" s="83">
        <v>15026.308811203293</v>
      </c>
      <c r="G1112" s="83">
        <v>15043.856079618587</v>
      </c>
      <c r="H1112" s="83">
        <v>16000.535134816384</v>
      </c>
      <c r="I1112" s="83">
        <v>17635.891909467908</v>
      </c>
      <c r="J1112" s="83">
        <v>17801.551588884562</v>
      </c>
      <c r="K1112" s="83">
        <v>14276.807512759999</v>
      </c>
      <c r="L1112" s="83">
        <v>10704.550401999999</v>
      </c>
      <c r="M1112" s="83">
        <v>13445.968000000001</v>
      </c>
      <c r="N1112" s="83">
        <v>0</v>
      </c>
      <c r="O1112" s="73"/>
      <c r="P1112" s="74" t="s">
        <v>1</v>
      </c>
      <c r="Q1112" s="83">
        <v>17338.028068860684</v>
      </c>
      <c r="R1112" s="83">
        <v>11761.201377028328</v>
      </c>
      <c r="S1112" s="83">
        <v>9924.7259697160225</v>
      </c>
      <c r="T1112" s="83">
        <v>12206.040156337471</v>
      </c>
      <c r="U1112" s="83">
        <v>13640.519866888249</v>
      </c>
      <c r="V1112" s="83">
        <v>14513.054335661067</v>
      </c>
      <c r="W1112" s="83">
        <v>15495.020426723946</v>
      </c>
      <c r="X1112" s="83">
        <v>18089.922137787391</v>
      </c>
      <c r="Y1112" s="83">
        <v>16934.676855745998</v>
      </c>
      <c r="Z1112" s="83">
        <v>13368.113928000001</v>
      </c>
      <c r="AA1112" s="83">
        <v>9234.2039999999997</v>
      </c>
      <c r="AB1112" s="83">
        <v>12469</v>
      </c>
      <c r="AC1112" s="73"/>
      <c r="AD1112" s="74" t="s">
        <v>1</v>
      </c>
      <c r="AE1112" s="83">
        <v>100</v>
      </c>
      <c r="AF1112" s="83">
        <v>76</v>
      </c>
      <c r="AG1112" s="83">
        <v>78</v>
      </c>
      <c r="AH1112" s="83">
        <v>85</v>
      </c>
      <c r="AI1112" s="83">
        <v>88</v>
      </c>
      <c r="AJ1112" s="83">
        <v>94</v>
      </c>
      <c r="AK1112" s="83">
        <v>101</v>
      </c>
      <c r="AL1112" s="83">
        <v>104</v>
      </c>
      <c r="AM1112" s="83">
        <v>84</v>
      </c>
      <c r="AN1112" s="83">
        <v>65</v>
      </c>
      <c r="AO1112" s="83">
        <v>83</v>
      </c>
      <c r="AP1112" s="83">
        <v>0</v>
      </c>
      <c r="AQ1112" s="73"/>
      <c r="AR1112" s="73"/>
      <c r="AS1112" s="73"/>
      <c r="AT1112" s="73"/>
      <c r="AU1112" s="73"/>
      <c r="AV1112" s="73"/>
      <c r="AW1112" s="73"/>
      <c r="AX1112" s="73"/>
      <c r="AY1112" s="73"/>
      <c r="AZ1112" s="73"/>
      <c r="BA1112" s="73"/>
      <c r="BB1112" s="73"/>
      <c r="BC1112" s="73"/>
    </row>
    <row r="1113" spans="1:55" x14ac:dyDescent="0.25">
      <c r="A1113" s="72"/>
      <c r="B1113" s="74" t="s">
        <v>2</v>
      </c>
      <c r="C1113" s="83">
        <v>150488.2944712085</v>
      </c>
      <c r="D1113" s="83">
        <v>146443.29128885764</v>
      </c>
      <c r="E1113" s="83">
        <v>140942.85400780148</v>
      </c>
      <c r="F1113" s="83">
        <v>137591.32432695525</v>
      </c>
      <c r="G1113" s="83">
        <v>138047.24397928335</v>
      </c>
      <c r="H1113" s="83">
        <v>139626.91091258146</v>
      </c>
      <c r="I1113" s="83">
        <v>143802.21401048149</v>
      </c>
      <c r="J1113" s="83">
        <v>147467.31279982062</v>
      </c>
      <c r="K1113" s="83">
        <v>148712.69946135196</v>
      </c>
      <c r="L1113" s="83">
        <v>149576.90971599997</v>
      </c>
      <c r="M1113" s="83">
        <v>154368.13199999998</v>
      </c>
      <c r="N1113" s="83">
        <v>0</v>
      </c>
      <c r="O1113" s="73"/>
      <c r="P1113" s="74" t="s">
        <v>2</v>
      </c>
      <c r="Q1113" s="83">
        <v>160309.6041792387</v>
      </c>
      <c r="R1113" s="83">
        <v>155230.53053085288</v>
      </c>
      <c r="S1113" s="83">
        <v>141535.59295341291</v>
      </c>
      <c r="T1113" s="83">
        <v>142093.71951098728</v>
      </c>
      <c r="U1113" s="83">
        <v>141767.17159065063</v>
      </c>
      <c r="V1113" s="83">
        <v>140960.66675735253</v>
      </c>
      <c r="W1113" s="83">
        <v>142204.9070988209</v>
      </c>
      <c r="X1113" s="83">
        <v>147793.83353807247</v>
      </c>
      <c r="Y1113" s="83">
        <v>154756.62152896397</v>
      </c>
      <c r="Z1113" s="83">
        <v>153123.33379199999</v>
      </c>
      <c r="AA1113" s="83">
        <v>153957.584</v>
      </c>
      <c r="AB1113" s="83">
        <v>155590</v>
      </c>
      <c r="AC1113" s="73"/>
      <c r="AD1113" s="74" t="s">
        <v>2</v>
      </c>
      <c r="AE1113" s="83">
        <v>1402</v>
      </c>
      <c r="AF1113" s="83">
        <v>1341</v>
      </c>
      <c r="AG1113" s="83">
        <v>1273</v>
      </c>
      <c r="AH1113" s="83">
        <v>1211</v>
      </c>
      <c r="AI1113" s="83">
        <v>1161</v>
      </c>
      <c r="AJ1113" s="83">
        <v>1129</v>
      </c>
      <c r="AK1113" s="83">
        <v>1110</v>
      </c>
      <c r="AL1113" s="83">
        <v>1099</v>
      </c>
      <c r="AM1113" s="83">
        <v>1105</v>
      </c>
      <c r="AN1113" s="83">
        <v>1124</v>
      </c>
      <c r="AO1113" s="83">
        <v>1144</v>
      </c>
      <c r="AP1113" s="83">
        <v>0</v>
      </c>
      <c r="AQ1113" s="73"/>
      <c r="AR1113" s="73"/>
      <c r="AS1113" s="73"/>
      <c r="AT1113" s="73"/>
      <c r="AU1113" s="73"/>
      <c r="AV1113" s="73"/>
      <c r="AW1113" s="73"/>
      <c r="AX1113" s="73"/>
      <c r="AY1113" s="73"/>
      <c r="AZ1113" s="73"/>
      <c r="BA1113" s="73"/>
      <c r="BB1113" s="73"/>
      <c r="BC1113" s="73"/>
    </row>
    <row r="1114" spans="1:55" x14ac:dyDescent="0.25">
      <c r="A1114" s="72"/>
      <c r="B1114" s="74" t="s">
        <v>156</v>
      </c>
      <c r="C1114" s="83">
        <v>0</v>
      </c>
      <c r="D1114" s="83">
        <v>0</v>
      </c>
      <c r="E1114" s="83">
        <v>0</v>
      </c>
      <c r="F1114" s="83">
        <v>0</v>
      </c>
      <c r="G1114" s="83">
        <v>0</v>
      </c>
      <c r="H1114" s="83">
        <v>0</v>
      </c>
      <c r="I1114" s="83">
        <v>0</v>
      </c>
      <c r="J1114" s="83">
        <v>2171.1945997158291</v>
      </c>
      <c r="K1114" s="83">
        <v>8927.9695821679979</v>
      </c>
      <c r="L1114" s="83">
        <v>12779.540228</v>
      </c>
      <c r="M1114" s="83">
        <v>18524.675999999999</v>
      </c>
      <c r="N1114" s="83">
        <v>0</v>
      </c>
      <c r="O1114" s="73"/>
      <c r="P1114" s="74" t="s">
        <v>156</v>
      </c>
      <c r="Q1114" s="83">
        <v>0</v>
      </c>
      <c r="R1114" s="83">
        <v>0</v>
      </c>
      <c r="S1114" s="83">
        <v>0</v>
      </c>
      <c r="T1114" s="83">
        <v>0</v>
      </c>
      <c r="U1114" s="83">
        <v>0</v>
      </c>
      <c r="V1114" s="83">
        <v>0</v>
      </c>
      <c r="W1114" s="83">
        <v>0</v>
      </c>
      <c r="X1114" s="83">
        <v>0</v>
      </c>
      <c r="Y1114" s="83">
        <v>6219.3480640979988</v>
      </c>
      <c r="Z1114" s="83">
        <v>12903.675771999999</v>
      </c>
      <c r="AA1114" s="83">
        <v>16037.422</v>
      </c>
      <c r="AB1114" s="83">
        <v>23282</v>
      </c>
      <c r="AC1114" s="73"/>
      <c r="AD1114" s="74" t="s">
        <v>156</v>
      </c>
      <c r="AE1114" s="83">
        <v>0</v>
      </c>
      <c r="AF1114" s="83">
        <v>0</v>
      </c>
      <c r="AG1114" s="83">
        <v>0</v>
      </c>
      <c r="AH1114" s="83">
        <v>0</v>
      </c>
      <c r="AI1114" s="83">
        <v>0</v>
      </c>
      <c r="AJ1114" s="83">
        <v>0</v>
      </c>
      <c r="AK1114" s="83">
        <v>0</v>
      </c>
      <c r="AL1114" s="83">
        <v>14</v>
      </c>
      <c r="AM1114" s="83">
        <v>53</v>
      </c>
      <c r="AN1114" s="83">
        <v>82</v>
      </c>
      <c r="AO1114" s="83">
        <v>115</v>
      </c>
      <c r="AP1114" s="83">
        <v>0</v>
      </c>
      <c r="AQ1114" s="73"/>
      <c r="AR1114" s="73"/>
      <c r="AS1114" s="73"/>
      <c r="AT1114" s="73"/>
      <c r="AU1114" s="73"/>
      <c r="AV1114" s="73"/>
      <c r="AW1114" s="73"/>
      <c r="AX1114" s="73"/>
      <c r="AY1114" s="73"/>
      <c r="AZ1114" s="73"/>
      <c r="BA1114" s="73"/>
      <c r="BB1114" s="73"/>
      <c r="BC1114" s="73"/>
    </row>
    <row r="1115" spans="1:55" x14ac:dyDescent="0.25">
      <c r="A1115" s="72"/>
      <c r="B1115" s="74" t="s">
        <v>3</v>
      </c>
      <c r="C1115" s="83">
        <v>348.40120065183498</v>
      </c>
      <c r="D1115" s="83">
        <v>2360.4597997528122</v>
      </c>
      <c r="E1115" s="83">
        <v>6410.5873234809205</v>
      </c>
      <c r="F1115" s="83">
        <v>10314.337994238165</v>
      </c>
      <c r="G1115" s="83">
        <v>11821.783884636478</v>
      </c>
      <c r="H1115" s="83">
        <v>13473.60852080417</v>
      </c>
      <c r="I1115" s="83">
        <v>12562.355789846146</v>
      </c>
      <c r="J1115" s="83">
        <v>14215.433790077437</v>
      </c>
      <c r="K1115" s="83">
        <v>15964.868988379998</v>
      </c>
      <c r="L1115" s="83">
        <v>14084.033573999999</v>
      </c>
      <c r="M1115" s="83">
        <v>9450.94</v>
      </c>
      <c r="N1115" s="83">
        <v>0</v>
      </c>
      <c r="O1115" s="73"/>
      <c r="P1115" s="74" t="s">
        <v>3</v>
      </c>
      <c r="Q1115" s="83">
        <v>0</v>
      </c>
      <c r="R1115" s="83">
        <v>3419.4949112073182</v>
      </c>
      <c r="S1115" s="83">
        <v>4259.0788344516386</v>
      </c>
      <c r="T1115" s="83">
        <v>7297.9372751039273</v>
      </c>
      <c r="U1115" s="83">
        <v>10670.938641981058</v>
      </c>
      <c r="V1115" s="83">
        <v>13501.516228105393</v>
      </c>
      <c r="W1115" s="83">
        <v>15141.829227717535</v>
      </c>
      <c r="X1115" s="83">
        <v>12899.252257536526</v>
      </c>
      <c r="Y1115" s="83">
        <v>12449.729209736</v>
      </c>
      <c r="Z1115" s="83">
        <v>14289.499301999998</v>
      </c>
      <c r="AA1115" s="83">
        <v>15609.160000000002</v>
      </c>
      <c r="AB1115" s="83">
        <v>12051</v>
      </c>
      <c r="AC1115" s="73"/>
      <c r="AD1115" s="74" t="s">
        <v>3</v>
      </c>
      <c r="AE1115" s="83">
        <v>3</v>
      </c>
      <c r="AF1115" s="83">
        <v>20</v>
      </c>
      <c r="AG1115" s="83">
        <v>53</v>
      </c>
      <c r="AH1115" s="83">
        <v>69</v>
      </c>
      <c r="AI1115" s="83">
        <v>86</v>
      </c>
      <c r="AJ1115" s="83">
        <v>97</v>
      </c>
      <c r="AK1115" s="83">
        <v>91</v>
      </c>
      <c r="AL1115" s="83">
        <v>104</v>
      </c>
      <c r="AM1115" s="83">
        <v>117</v>
      </c>
      <c r="AN1115" s="83">
        <v>109</v>
      </c>
      <c r="AO1115" s="83">
        <v>75</v>
      </c>
      <c r="AP1115" s="83">
        <v>0</v>
      </c>
      <c r="AQ1115" s="73"/>
      <c r="AR1115" s="73"/>
      <c r="AS1115" s="73"/>
      <c r="AT1115" s="73"/>
      <c r="AU1115" s="73"/>
      <c r="AV1115" s="73"/>
      <c r="AW1115" s="73"/>
      <c r="AX1115" s="73"/>
      <c r="AY1115" s="73"/>
      <c r="AZ1115" s="73"/>
      <c r="BA1115" s="73"/>
      <c r="BB1115" s="73"/>
      <c r="BC1115" s="73"/>
    </row>
    <row r="1116" spans="1:55" x14ac:dyDescent="0.25">
      <c r="A1116" s="72"/>
      <c r="B1116" s="74" t="s">
        <v>4</v>
      </c>
      <c r="C1116" s="83">
        <v>0</v>
      </c>
      <c r="D1116" s="83">
        <v>120.94795585892273</v>
      </c>
      <c r="E1116" s="83">
        <v>2247.5395009568761</v>
      </c>
      <c r="F1116" s="83">
        <v>3692.180108259814</v>
      </c>
      <c r="G1116" s="83">
        <v>9305.7087174798908</v>
      </c>
      <c r="H1116" s="83">
        <v>11117.732896125714</v>
      </c>
      <c r="I1116" s="83">
        <v>13433.614105297387</v>
      </c>
      <c r="J1116" s="83">
        <v>12311.290515804696</v>
      </c>
      <c r="K1116" s="83">
        <v>10259.662524046</v>
      </c>
      <c r="L1116" s="83">
        <v>11462.205273999998</v>
      </c>
      <c r="M1116" s="83">
        <v>11948.614000000001</v>
      </c>
      <c r="N1116" s="83">
        <v>0</v>
      </c>
      <c r="O1116" s="73"/>
      <c r="P1116" s="74" t="s">
        <v>4</v>
      </c>
      <c r="Q1116" s="83">
        <v>0</v>
      </c>
      <c r="R1116" s="83">
        <v>0</v>
      </c>
      <c r="S1116" s="83">
        <v>1453.9752452307396</v>
      </c>
      <c r="T1116" s="83">
        <v>3672.9750101674367</v>
      </c>
      <c r="U1116" s="83">
        <v>6237.1807163362055</v>
      </c>
      <c r="V1116" s="83">
        <v>9470.0153442158571</v>
      </c>
      <c r="W1116" s="83">
        <v>10754.666292827238</v>
      </c>
      <c r="X1116" s="83">
        <v>12150.83530766032</v>
      </c>
      <c r="Y1116" s="83">
        <v>13316.929418779997</v>
      </c>
      <c r="Z1116" s="83">
        <v>11494.309294000001</v>
      </c>
      <c r="AA1116" s="83">
        <v>11429.697999999999</v>
      </c>
      <c r="AB1116" s="83">
        <v>11241</v>
      </c>
      <c r="AC1116" s="73"/>
      <c r="AD1116" s="74" t="s">
        <v>4</v>
      </c>
      <c r="AE1116" s="83">
        <v>0</v>
      </c>
      <c r="AF1116" s="83">
        <v>1</v>
      </c>
      <c r="AG1116" s="83">
        <v>13</v>
      </c>
      <c r="AH1116" s="83">
        <v>26</v>
      </c>
      <c r="AI1116" s="83">
        <v>72</v>
      </c>
      <c r="AJ1116" s="83">
        <v>83</v>
      </c>
      <c r="AK1116" s="83">
        <v>97</v>
      </c>
      <c r="AL1116" s="83">
        <v>89</v>
      </c>
      <c r="AM1116" s="83">
        <v>76</v>
      </c>
      <c r="AN1116" s="83">
        <v>93</v>
      </c>
      <c r="AO1116" s="83">
        <v>98</v>
      </c>
      <c r="AP1116" s="83">
        <v>0</v>
      </c>
      <c r="AQ1116" s="73"/>
      <c r="AR1116" s="73"/>
      <c r="AS1116" s="73"/>
      <c r="AT1116" s="73"/>
      <c r="AU1116" s="73"/>
      <c r="AV1116" s="73"/>
      <c r="AW1116" s="73"/>
      <c r="AX1116" s="73"/>
      <c r="AY1116" s="73"/>
      <c r="AZ1116" s="73"/>
      <c r="BA1116" s="73"/>
      <c r="BB1116" s="73"/>
      <c r="BC1116" s="73"/>
    </row>
    <row r="1117" spans="1:55" x14ac:dyDescent="0.25">
      <c r="A1117" s="72"/>
      <c r="B1117" s="74" t="s">
        <v>6</v>
      </c>
      <c r="C1117" s="83">
        <v>3858.1928937126695</v>
      </c>
      <c r="D1117" s="83">
        <v>4023.3707765315103</v>
      </c>
      <c r="E1117" s="83">
        <v>7350.8149117453986</v>
      </c>
      <c r="F1117" s="83">
        <v>12886.620819986141</v>
      </c>
      <c r="G1117" s="83">
        <v>10367.030686397535</v>
      </c>
      <c r="H1117" s="83">
        <v>7535.080971330889</v>
      </c>
      <c r="I1117" s="83">
        <v>4925.6966180629115</v>
      </c>
      <c r="J1117" s="83">
        <v>4055.1407149214506</v>
      </c>
      <c r="K1117" s="83">
        <v>2779.233239925999</v>
      </c>
      <c r="L1117" s="83">
        <v>3928.4619139999995</v>
      </c>
      <c r="M1117" s="83">
        <v>4235.7299999999996</v>
      </c>
      <c r="N1117" s="83">
        <v>0</v>
      </c>
      <c r="O1117" s="73"/>
      <c r="P1117" s="74" t="s">
        <v>6</v>
      </c>
      <c r="Q1117" s="83">
        <v>5117.1426345738255</v>
      </c>
      <c r="R1117" s="83">
        <v>5146.4589380786492</v>
      </c>
      <c r="S1117" s="83">
        <v>4682.2725334025245</v>
      </c>
      <c r="T1117" s="83">
        <v>9396.0942416963044</v>
      </c>
      <c r="U1117" s="83">
        <v>17482.953010738802</v>
      </c>
      <c r="V1117" s="83">
        <v>10514.519431021101</v>
      </c>
      <c r="W1117" s="83">
        <v>5806.1020024427726</v>
      </c>
      <c r="X1117" s="83">
        <v>4900.0552025628049</v>
      </c>
      <c r="Y1117" s="83">
        <v>3734.6981012899996</v>
      </c>
      <c r="Z1117" s="83">
        <v>1744.3184200000001</v>
      </c>
      <c r="AA1117" s="83">
        <v>2354.92</v>
      </c>
      <c r="AB1117" s="83">
        <v>587</v>
      </c>
      <c r="AC1117" s="73"/>
      <c r="AD1117" s="74" t="s">
        <v>6</v>
      </c>
      <c r="AE1117" s="83">
        <v>0</v>
      </c>
      <c r="AF1117" s="83">
        <v>0</v>
      </c>
      <c r="AG1117" s="83">
        <v>5</v>
      </c>
      <c r="AH1117" s="83">
        <v>93</v>
      </c>
      <c r="AI1117" s="83">
        <v>130</v>
      </c>
      <c r="AJ1117" s="83">
        <v>88</v>
      </c>
      <c r="AK1117" s="83">
        <v>55</v>
      </c>
      <c r="AL1117" s="83">
        <v>0</v>
      </c>
      <c r="AM1117" s="83">
        <v>83</v>
      </c>
      <c r="AN1117" s="83">
        <v>55</v>
      </c>
      <c r="AO1117" s="83">
        <v>54</v>
      </c>
      <c r="AP1117" s="83">
        <v>0</v>
      </c>
      <c r="AQ1117" s="73"/>
      <c r="AR1117" s="73"/>
      <c r="AS1117" s="73"/>
      <c r="AT1117" s="73"/>
      <c r="AU1117" s="73"/>
      <c r="AV1117" s="73"/>
      <c r="AW1117" s="73"/>
      <c r="AX1117" s="73"/>
      <c r="AY1117" s="73"/>
      <c r="AZ1117" s="73"/>
      <c r="BA1117" s="73"/>
      <c r="BB1117" s="73"/>
      <c r="BC1117" s="73"/>
    </row>
    <row r="1118" spans="1:55" x14ac:dyDescent="0.25">
      <c r="A1118" s="72"/>
      <c r="B1118" s="74" t="s">
        <v>7</v>
      </c>
      <c r="C1118" s="83">
        <v>36361.371859408951</v>
      </c>
      <c r="D1118" s="83">
        <v>37633.943795755702</v>
      </c>
      <c r="E1118" s="83">
        <v>40217.885165124237</v>
      </c>
      <c r="F1118" s="83">
        <v>42438.465509633941</v>
      </c>
      <c r="G1118" s="83">
        <v>31599.124166249632</v>
      </c>
      <c r="H1118" s="83">
        <v>33797.97777349042</v>
      </c>
      <c r="I1118" s="83">
        <v>31718.033201804592</v>
      </c>
      <c r="J1118" s="83">
        <v>36371.717286712468</v>
      </c>
      <c r="K1118" s="83">
        <v>43528.816599761994</v>
      </c>
      <c r="L1118" s="83">
        <v>38354.672693999993</v>
      </c>
      <c r="M1118" s="83">
        <v>37171.266000000003</v>
      </c>
      <c r="N1118" s="83">
        <v>0</v>
      </c>
      <c r="O1118" s="73"/>
      <c r="P1118" s="74" t="s">
        <v>7</v>
      </c>
      <c r="Q1118" s="83">
        <v>44195.643397916923</v>
      </c>
      <c r="R1118" s="83">
        <v>38866.255366420359</v>
      </c>
      <c r="S1118" s="83">
        <v>33614.262119314852</v>
      </c>
      <c r="T1118" s="83">
        <v>31888.86506376414</v>
      </c>
      <c r="U1118" s="83">
        <v>36702.775325771792</v>
      </c>
      <c r="V1118" s="83">
        <v>33272.382619317345</v>
      </c>
      <c r="W1118" s="83">
        <v>32489.24545084903</v>
      </c>
      <c r="X1118" s="83">
        <v>30992.540588501772</v>
      </c>
      <c r="Y1118" s="83">
        <v>30935.657330005997</v>
      </c>
      <c r="Z1118" s="83">
        <v>32763.222544</v>
      </c>
      <c r="AA1118" s="83">
        <v>33565.946000000004</v>
      </c>
      <c r="AB1118" s="83">
        <v>33187</v>
      </c>
      <c r="AC1118" s="73"/>
      <c r="AD1118" s="74" t="s">
        <v>7</v>
      </c>
      <c r="AE1118" s="83">
        <v>296</v>
      </c>
      <c r="AF1118" s="83">
        <v>303</v>
      </c>
      <c r="AG1118" s="83">
        <v>310</v>
      </c>
      <c r="AH1118" s="83">
        <v>306</v>
      </c>
      <c r="AI1118" s="83">
        <v>277</v>
      </c>
      <c r="AJ1118" s="83">
        <v>273</v>
      </c>
      <c r="AK1118" s="83">
        <v>258</v>
      </c>
      <c r="AL1118" s="83">
        <v>313</v>
      </c>
      <c r="AM1118" s="83">
        <v>352</v>
      </c>
      <c r="AN1118" s="83">
        <v>351</v>
      </c>
      <c r="AO1118" s="83">
        <v>328</v>
      </c>
      <c r="AP1118" s="83">
        <v>0</v>
      </c>
      <c r="AQ1118" s="73"/>
      <c r="AR1118" s="73"/>
      <c r="AS1118" s="73"/>
      <c r="AT1118" s="73"/>
      <c r="AU1118" s="73"/>
      <c r="AV1118" s="73"/>
      <c r="AW1118" s="73"/>
      <c r="AX1118" s="73"/>
      <c r="AY1118" s="73"/>
      <c r="AZ1118" s="73"/>
      <c r="BA1118" s="73"/>
      <c r="BB1118" s="73"/>
      <c r="BC1118" s="73"/>
    </row>
    <row r="1119" spans="1:55" x14ac:dyDescent="0.25">
      <c r="A1119" s="72"/>
      <c r="B1119" s="79" t="s">
        <v>8</v>
      </c>
      <c r="C1119" s="84">
        <v>23335.55951327131</v>
      </c>
      <c r="D1119" s="84">
        <v>25185.252022694604</v>
      </c>
      <c r="E1119" s="84">
        <v>29911.530250035634</v>
      </c>
      <c r="F1119" s="84">
        <v>36775.782321164523</v>
      </c>
      <c r="G1119" s="84">
        <v>38211.419178925251</v>
      </c>
      <c r="H1119" s="84">
        <v>42799.666904557591</v>
      </c>
      <c r="I1119" s="84">
        <v>50015.429702354275</v>
      </c>
      <c r="J1119" s="84">
        <v>50671.305906236259</v>
      </c>
      <c r="K1119" s="84">
        <v>55861.595145173989</v>
      </c>
      <c r="L1119" s="84">
        <v>60612.389759999991</v>
      </c>
      <c r="M1119" s="84">
        <v>60894.48</v>
      </c>
      <c r="N1119" s="83">
        <v>0</v>
      </c>
      <c r="O1119" s="73"/>
      <c r="P1119" s="79" t="s">
        <v>8</v>
      </c>
      <c r="Q1119" s="84">
        <v>22431.956471135323</v>
      </c>
      <c r="R1119" s="84">
        <v>22328.72047949797</v>
      </c>
      <c r="S1119" s="84">
        <v>23093.084978558043</v>
      </c>
      <c r="T1119" s="84">
        <v>35286.907091552872</v>
      </c>
      <c r="U1119" s="84">
        <v>38849.449194978806</v>
      </c>
      <c r="V1119" s="84">
        <v>41427.363539076701</v>
      </c>
      <c r="W1119" s="84">
        <v>43362.823639748349</v>
      </c>
      <c r="X1119" s="84">
        <v>44007.36547847795</v>
      </c>
      <c r="Y1119" s="84">
        <v>49630.110691381997</v>
      </c>
      <c r="Z1119" s="84">
        <v>49149.114352000004</v>
      </c>
      <c r="AA1119" s="84">
        <v>64521.682000000001</v>
      </c>
      <c r="AB1119" s="84">
        <v>72406</v>
      </c>
      <c r="AC1119" s="73"/>
      <c r="AD1119" s="79" t="s">
        <v>8</v>
      </c>
      <c r="AE1119" s="84">
        <v>309</v>
      </c>
      <c r="AF1119" s="84">
        <v>356</v>
      </c>
      <c r="AG1119" s="84">
        <v>383</v>
      </c>
      <c r="AH1119" s="84">
        <v>408</v>
      </c>
      <c r="AI1119" s="84">
        <v>422</v>
      </c>
      <c r="AJ1119" s="84">
        <v>449</v>
      </c>
      <c r="AK1119" s="84">
        <v>492</v>
      </c>
      <c r="AL1119" s="84">
        <v>492</v>
      </c>
      <c r="AM1119" s="84">
        <v>513</v>
      </c>
      <c r="AN1119" s="84">
        <v>566</v>
      </c>
      <c r="AO1119" s="84">
        <v>566</v>
      </c>
      <c r="AP1119" s="84">
        <v>0</v>
      </c>
      <c r="AQ1119" s="73"/>
      <c r="AR1119" s="73"/>
      <c r="AS1119" s="73"/>
      <c r="AT1119" s="73"/>
      <c r="AU1119" s="73"/>
      <c r="AV1119" s="73"/>
      <c r="AW1119" s="73"/>
      <c r="AX1119" s="73"/>
      <c r="AY1119" s="73"/>
      <c r="AZ1119" s="73"/>
      <c r="BA1119" s="73"/>
      <c r="BB1119" s="73"/>
      <c r="BC1119" s="73"/>
    </row>
    <row r="1120" spans="1:55" x14ac:dyDescent="0.25">
      <c r="A1120" s="72"/>
      <c r="B1120" s="79" t="s">
        <v>5</v>
      </c>
      <c r="C1120" s="84">
        <v>11004.547262686465</v>
      </c>
      <c r="D1120" s="84">
        <v>7072.9870921172042</v>
      </c>
      <c r="E1120" s="84">
        <v>9821.6965000116998</v>
      </c>
      <c r="F1120" s="84">
        <v>11841.023260719196</v>
      </c>
      <c r="G1120" s="84">
        <v>11822.255059761417</v>
      </c>
      <c r="H1120" s="84">
        <v>15927.16112103691</v>
      </c>
      <c r="I1120" s="84">
        <v>15760.171087292374</v>
      </c>
      <c r="J1120" s="84">
        <v>14043.757938006882</v>
      </c>
      <c r="K1120" s="84">
        <v>16234.076177956</v>
      </c>
      <c r="L1120" s="84">
        <v>18439.478954000002</v>
      </c>
      <c r="M1120" s="82">
        <v>16480.272000000004</v>
      </c>
      <c r="N1120" s="82">
        <v>0</v>
      </c>
      <c r="O1120" s="73"/>
      <c r="P1120" s="79" t="s">
        <v>5</v>
      </c>
      <c r="Q1120" s="84">
        <v>12407.412729391584</v>
      </c>
      <c r="R1120" s="84">
        <v>11019.839774125725</v>
      </c>
      <c r="S1120" s="84">
        <v>16926.530834943831</v>
      </c>
      <c r="T1120" s="84">
        <v>9222.6481995495069</v>
      </c>
      <c r="U1120" s="84">
        <v>12980.403516853345</v>
      </c>
      <c r="V1120" s="84">
        <v>13261.161098973589</v>
      </c>
      <c r="W1120" s="84">
        <v>14742.330992259967</v>
      </c>
      <c r="X1120" s="84">
        <v>14961.606611168412</v>
      </c>
      <c r="Y1120" s="84">
        <v>18632.668104751992</v>
      </c>
      <c r="Z1120" s="84">
        <v>20362.509751999994</v>
      </c>
      <c r="AA1120" s="84">
        <v>17693.159999999993</v>
      </c>
      <c r="AB1120" s="84">
        <v>17236</v>
      </c>
      <c r="AC1120" s="73"/>
      <c r="AD1120" s="79" t="s">
        <v>5</v>
      </c>
      <c r="AE1120" s="84">
        <v>3002</v>
      </c>
      <c r="AF1120" s="84">
        <v>2922</v>
      </c>
      <c r="AG1120" s="84">
        <v>2873</v>
      </c>
      <c r="AH1120" s="84">
        <v>2819</v>
      </c>
      <c r="AI1120" s="84">
        <v>2772</v>
      </c>
      <c r="AJ1120" s="84">
        <v>2745</v>
      </c>
      <c r="AK1120" s="84">
        <v>2746</v>
      </c>
      <c r="AL1120" s="84">
        <v>2874</v>
      </c>
      <c r="AM1120" s="84">
        <v>2768</v>
      </c>
      <c r="AN1120" s="84">
        <v>2849</v>
      </c>
      <c r="AO1120" s="84">
        <v>2932</v>
      </c>
      <c r="AP1120" s="84">
        <v>0</v>
      </c>
      <c r="AQ1120" s="73"/>
      <c r="AR1120" s="73"/>
      <c r="AS1120" s="73"/>
      <c r="AT1120" s="73"/>
      <c r="AU1120" s="73"/>
      <c r="AV1120" s="73"/>
      <c r="AW1120" s="73"/>
      <c r="AX1120" s="73"/>
      <c r="AY1120" s="73"/>
      <c r="AZ1120" s="73"/>
      <c r="BA1120" s="73"/>
      <c r="BB1120" s="73"/>
      <c r="BC1120" s="73"/>
    </row>
    <row r="1121" spans="1:55" x14ac:dyDescent="0.25">
      <c r="A1121" s="72"/>
      <c r="B1121" s="74" t="s">
        <v>157</v>
      </c>
      <c r="C1121" s="83">
        <v>22462.116201507848</v>
      </c>
      <c r="D1121" s="83">
        <v>25805.110296471586</v>
      </c>
      <c r="E1121" s="83">
        <v>23786.236579226814</v>
      </c>
      <c r="F1121" s="83">
        <v>22798.852072915128</v>
      </c>
      <c r="G1121" s="83">
        <v>24505.81824790527</v>
      </c>
      <c r="H1121" s="83">
        <v>25466.945733505832</v>
      </c>
      <c r="I1121" s="83">
        <v>21693.417347842991</v>
      </c>
      <c r="J1121" s="83">
        <v>22471.583590960679</v>
      </c>
      <c r="K1121" s="83">
        <v>22656.432942389998</v>
      </c>
      <c r="L1121" s="83">
        <v>22421.447568</v>
      </c>
      <c r="M1121" s="83">
        <v>24526.596000000001</v>
      </c>
      <c r="N1121" s="83">
        <v>0</v>
      </c>
      <c r="O1121" s="73"/>
      <c r="P1121" s="74" t="s">
        <v>157</v>
      </c>
      <c r="Q1121" s="83">
        <v>22923.897965302851</v>
      </c>
      <c r="R1121" s="83">
        <v>25202.838842806741</v>
      </c>
      <c r="S1121" s="83">
        <v>22887.999737622682</v>
      </c>
      <c r="T1121" s="83">
        <v>23418.216486394344</v>
      </c>
      <c r="U1121" s="83">
        <v>24939.299362846112</v>
      </c>
      <c r="V1121" s="83">
        <v>24306.450238229871</v>
      </c>
      <c r="W1121" s="83">
        <v>22990.014368475153</v>
      </c>
      <c r="X1121" s="83">
        <v>22316.738704779396</v>
      </c>
      <c r="Y1121" s="83">
        <v>22144.497958933996</v>
      </c>
      <c r="Z1121" s="83">
        <v>21848.925877999998</v>
      </c>
      <c r="AA1121" s="83">
        <v>22026.838</v>
      </c>
      <c r="AB1121" s="83">
        <v>22946</v>
      </c>
      <c r="AC1121" s="73"/>
      <c r="AD1121" s="74" t="s">
        <v>117</v>
      </c>
      <c r="AE1121" s="83">
        <v>12819.344999999999</v>
      </c>
      <c r="AF1121" s="83">
        <v>12622.803</v>
      </c>
      <c r="AG1121" s="83">
        <v>12427.152</v>
      </c>
      <c r="AH1121" s="83">
        <v>12212.368</v>
      </c>
      <c r="AI1121" s="83">
        <v>12130.355</v>
      </c>
      <c r="AJ1121" s="83">
        <v>12000.69</v>
      </c>
      <c r="AK1121" s="83">
        <v>11854.143</v>
      </c>
      <c r="AL1121" s="83">
        <v>11723.013000000001</v>
      </c>
      <c r="AM1121" s="83">
        <v>11578.082</v>
      </c>
      <c r="AN1121" s="83">
        <v>11519.031999999999</v>
      </c>
      <c r="AO1121" s="83">
        <v>11418.170999999998</v>
      </c>
      <c r="AP1121" s="83">
        <v>0</v>
      </c>
      <c r="AQ1121" s="73"/>
      <c r="AR1121" s="73"/>
      <c r="AS1121" s="73"/>
      <c r="AT1121" s="73"/>
      <c r="AU1121" s="73"/>
      <c r="AV1121" s="73"/>
      <c r="AW1121" s="73"/>
      <c r="AX1121" s="73"/>
      <c r="AY1121" s="73"/>
      <c r="AZ1121" s="73"/>
      <c r="BA1121" s="73"/>
      <c r="BB1121" s="73"/>
      <c r="BC1121" s="73"/>
    </row>
    <row r="1122" spans="1:55" x14ac:dyDescent="0.25">
      <c r="A1122" s="72"/>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X1122" s="73"/>
      <c r="Y1122" s="73"/>
      <c r="Z1122" s="73"/>
      <c r="AA1122" s="73"/>
      <c r="AB1122" s="73"/>
      <c r="AC1122" s="73"/>
      <c r="AD1122" s="73"/>
      <c r="AE1122" s="73"/>
      <c r="AF1122" s="73"/>
      <c r="AG1122" s="73"/>
      <c r="AH1122" s="73"/>
      <c r="AI1122" s="73"/>
      <c r="AJ1122" s="73"/>
      <c r="AK1122" s="73"/>
      <c r="AL1122" s="73"/>
      <c r="AM1122" s="73"/>
      <c r="AN1122" s="73"/>
      <c r="AO1122" s="73"/>
      <c r="AP1122" s="73"/>
      <c r="AQ1122" s="73"/>
      <c r="AR1122" s="73"/>
      <c r="AS1122" s="73"/>
      <c r="AT1122" s="73"/>
      <c r="AU1122" s="73"/>
      <c r="AV1122" s="73"/>
      <c r="AW1122" s="73"/>
      <c r="AX1122" s="73"/>
      <c r="AY1122" s="73"/>
      <c r="AZ1122" s="73"/>
      <c r="BA1122" s="73"/>
      <c r="BB1122" s="73"/>
      <c r="BC1122" s="73"/>
    </row>
    <row r="1123" spans="1:55" x14ac:dyDescent="0.25">
      <c r="A1123" s="72"/>
      <c r="B1123" s="75" t="s">
        <v>113</v>
      </c>
      <c r="C1123" s="75"/>
      <c r="D1123" s="75"/>
      <c r="E1123" s="75"/>
      <c r="F1123" s="75"/>
      <c r="G1123" s="75"/>
      <c r="H1123" s="75"/>
      <c r="I1123" s="75"/>
      <c r="J1123" s="75"/>
      <c r="K1123" s="75"/>
      <c r="L1123" s="75"/>
      <c r="M1123" s="75"/>
      <c r="N1123" s="75"/>
      <c r="O1123" s="73"/>
      <c r="P1123" s="75" t="s">
        <v>114</v>
      </c>
      <c r="Q1123" s="75"/>
      <c r="R1123" s="75"/>
      <c r="S1123" s="75"/>
      <c r="T1123" s="75"/>
      <c r="U1123" s="75"/>
      <c r="V1123" s="75"/>
      <c r="W1123" s="75"/>
      <c r="X1123" s="75"/>
      <c r="Y1123" s="75"/>
      <c r="Z1123" s="75"/>
      <c r="AA1123" s="75"/>
      <c r="AB1123" s="75"/>
      <c r="AC1123" s="73"/>
      <c r="AD1123" s="75" t="s">
        <v>145</v>
      </c>
      <c r="AE1123" s="75"/>
      <c r="AF1123" s="75"/>
      <c r="AG1123" s="75"/>
      <c r="AH1123" s="75"/>
      <c r="AI1123" s="75"/>
      <c r="AJ1123" s="75"/>
      <c r="AK1123" s="75"/>
      <c r="AL1123" s="75"/>
      <c r="AM1123" s="75"/>
      <c r="AN1123" s="75"/>
      <c r="AO1123" s="75"/>
      <c r="AP1123" s="75"/>
      <c r="AQ1123" s="73"/>
      <c r="AR1123" s="73"/>
      <c r="AS1123" s="73"/>
      <c r="AT1123" s="73"/>
      <c r="AU1123" s="73"/>
      <c r="AV1123" s="73"/>
      <c r="AW1123" s="73"/>
      <c r="AX1123" s="73"/>
      <c r="AY1123" s="73"/>
      <c r="AZ1123" s="73"/>
      <c r="BA1123" s="73"/>
      <c r="BB1123" s="73"/>
      <c r="BC1123" s="73"/>
    </row>
    <row r="1124" spans="1:55" x14ac:dyDescent="0.25">
      <c r="A1124" s="72"/>
      <c r="B1124" s="77" t="s">
        <v>71</v>
      </c>
      <c r="C1124" s="77">
        <v>2013</v>
      </c>
      <c r="D1124" s="77">
        <v>2014</v>
      </c>
      <c r="E1124" s="77">
        <v>2015</v>
      </c>
      <c r="F1124" s="77">
        <v>2016</v>
      </c>
      <c r="G1124" s="77">
        <v>2017</v>
      </c>
      <c r="H1124" s="77">
        <v>2018</v>
      </c>
      <c r="I1124" s="77">
        <v>2019</v>
      </c>
      <c r="J1124" s="77">
        <v>2020</v>
      </c>
      <c r="K1124" s="77">
        <v>2021</v>
      </c>
      <c r="L1124" s="77">
        <v>2022</v>
      </c>
      <c r="M1124" s="77">
        <v>2023</v>
      </c>
      <c r="N1124" s="77">
        <v>2024</v>
      </c>
      <c r="O1124" s="73"/>
      <c r="P1124" s="77" t="s">
        <v>71</v>
      </c>
      <c r="Q1124" s="77">
        <v>2013</v>
      </c>
      <c r="R1124" s="77">
        <v>2014</v>
      </c>
      <c r="S1124" s="77">
        <v>2015</v>
      </c>
      <c r="T1124" s="77">
        <v>2016</v>
      </c>
      <c r="U1124" s="77">
        <v>2017</v>
      </c>
      <c r="V1124" s="77">
        <v>2018</v>
      </c>
      <c r="W1124" s="77">
        <v>2019</v>
      </c>
      <c r="X1124" s="77">
        <v>2020</v>
      </c>
      <c r="Y1124" s="77">
        <v>2021</v>
      </c>
      <c r="Z1124" s="77">
        <v>2022</v>
      </c>
      <c r="AA1124" s="77">
        <v>2023</v>
      </c>
      <c r="AB1124" s="77">
        <v>2024</v>
      </c>
      <c r="AC1124" s="73"/>
      <c r="AD1124" s="77" t="s">
        <v>71</v>
      </c>
      <c r="AE1124" s="77">
        <v>2013</v>
      </c>
      <c r="AF1124" s="77">
        <v>2014</v>
      </c>
      <c r="AG1124" s="77">
        <v>2015</v>
      </c>
      <c r="AH1124" s="77">
        <v>2016</v>
      </c>
      <c r="AI1124" s="77">
        <v>2017</v>
      </c>
      <c r="AJ1124" s="77">
        <v>2018</v>
      </c>
      <c r="AK1124" s="77">
        <v>2019</v>
      </c>
      <c r="AL1124" s="77">
        <v>2020</v>
      </c>
      <c r="AM1124" s="77">
        <v>2021</v>
      </c>
      <c r="AN1124" s="77">
        <v>2022</v>
      </c>
      <c r="AO1124" s="77">
        <v>2023</v>
      </c>
      <c r="AP1124" s="77">
        <v>2024</v>
      </c>
      <c r="AQ1124" s="73"/>
      <c r="AR1124" s="73"/>
      <c r="AS1124" s="73"/>
      <c r="AT1124" s="73"/>
      <c r="AU1124" s="73"/>
      <c r="AV1124" s="73"/>
      <c r="AW1124" s="73"/>
      <c r="AX1124" s="73"/>
      <c r="AY1124" s="73"/>
      <c r="AZ1124" s="73"/>
      <c r="BA1124" s="73"/>
      <c r="BB1124" s="73"/>
      <c r="BC1124" s="73"/>
    </row>
    <row r="1125" spans="1:55" x14ac:dyDescent="0.25">
      <c r="A1125" s="72"/>
      <c r="B1125" s="79" t="s">
        <v>9</v>
      </c>
      <c r="C1125" s="80">
        <v>529572.32787297748</v>
      </c>
      <c r="D1125" s="80">
        <v>519597.35502119147</v>
      </c>
      <c r="E1125" s="80">
        <v>548180.06922775228</v>
      </c>
      <c r="F1125" s="80">
        <v>582148.53433207702</v>
      </c>
      <c r="G1125" s="80">
        <v>577334.41439713899</v>
      </c>
      <c r="H1125" s="80">
        <v>578862.82766315714</v>
      </c>
      <c r="I1125" s="80">
        <v>610338.17426229874</v>
      </c>
      <c r="J1125" s="80">
        <v>630541.84130289964</v>
      </c>
      <c r="K1125" s="80">
        <v>758175.710498336</v>
      </c>
      <c r="L1125" s="80">
        <v>734787.1785540001</v>
      </c>
      <c r="M1125" s="80">
        <v>778693.89399999985</v>
      </c>
      <c r="N1125" s="80">
        <v>0</v>
      </c>
      <c r="O1125" s="73"/>
      <c r="P1125" s="79" t="s">
        <v>9</v>
      </c>
      <c r="Q1125" s="80">
        <v>552071.98730731441</v>
      </c>
      <c r="R1125" s="80">
        <v>565322.47023134597</v>
      </c>
      <c r="S1125" s="80">
        <v>525368.74824490061</v>
      </c>
      <c r="T1125" s="80">
        <v>585068.90956074954</v>
      </c>
      <c r="U1125" s="80">
        <v>560324.99238696042</v>
      </c>
      <c r="V1125" s="80">
        <v>556973.88256989606</v>
      </c>
      <c r="W1125" s="80">
        <v>610432.50341062504</v>
      </c>
      <c r="X1125" s="80">
        <v>614138.38194721728</v>
      </c>
      <c r="Y1125" s="80">
        <v>778031.94734587392</v>
      </c>
      <c r="Z1125" s="80">
        <v>764471.62557999999</v>
      </c>
      <c r="AA1125" s="80">
        <v>756335.69999999984</v>
      </c>
      <c r="AB1125" s="80">
        <v>820769</v>
      </c>
      <c r="AC1125" s="73"/>
      <c r="AD1125" s="79" t="s">
        <v>9</v>
      </c>
      <c r="AE1125" s="80">
        <v>4957</v>
      </c>
      <c r="AF1125" s="80">
        <v>4870</v>
      </c>
      <c r="AG1125" s="80">
        <v>4891</v>
      </c>
      <c r="AH1125" s="80">
        <v>4917</v>
      </c>
      <c r="AI1125" s="80">
        <v>4897</v>
      </c>
      <c r="AJ1125" s="80">
        <v>4811</v>
      </c>
      <c r="AK1125" s="80">
        <v>4772</v>
      </c>
      <c r="AL1125" s="80">
        <v>4942</v>
      </c>
      <c r="AM1125" s="80">
        <v>4865</v>
      </c>
      <c r="AN1125" s="80">
        <v>5072</v>
      </c>
      <c r="AO1125" s="80">
        <v>5284</v>
      </c>
      <c r="AP1125" s="80">
        <v>0</v>
      </c>
      <c r="AQ1125" s="73"/>
      <c r="AR1125" s="73"/>
      <c r="AS1125" s="73"/>
      <c r="AT1125" s="73"/>
      <c r="AU1125" s="73"/>
      <c r="AV1125" s="73"/>
      <c r="AW1125" s="73"/>
      <c r="AX1125" s="73"/>
      <c r="AY1125" s="73"/>
      <c r="AZ1125" s="73"/>
      <c r="BA1125" s="73"/>
      <c r="BB1125" s="73"/>
      <c r="BC1125" s="73"/>
    </row>
    <row r="1126" spans="1:55" x14ac:dyDescent="0.25">
      <c r="A1126" s="72"/>
      <c r="B1126" s="74" t="s">
        <v>10</v>
      </c>
      <c r="C1126" s="83">
        <v>361624.9909790901</v>
      </c>
      <c r="D1126" s="83">
        <v>345683.94438229821</v>
      </c>
      <c r="E1126" s="83">
        <v>383729.39554792852</v>
      </c>
      <c r="F1126" s="83">
        <v>414625.46446883417</v>
      </c>
      <c r="G1126" s="83">
        <v>402874.05000013794</v>
      </c>
      <c r="H1126" s="83">
        <v>396860.7377022811</v>
      </c>
      <c r="I1126" s="83">
        <v>422151.9807045497</v>
      </c>
      <c r="J1126" s="83">
        <v>431354.65342194133</v>
      </c>
      <c r="K1126" s="83">
        <v>535295.87865471898</v>
      </c>
      <c r="L1126" s="83">
        <v>511434.16074400011</v>
      </c>
      <c r="M1126" s="83">
        <v>544505.43599999987</v>
      </c>
      <c r="N1126" s="83">
        <v>0</v>
      </c>
      <c r="O1126" s="73"/>
      <c r="P1126" s="74" t="s">
        <v>10</v>
      </c>
      <c r="Q1126" s="83">
        <v>372201.73310369172</v>
      </c>
      <c r="R1126" s="83">
        <v>385934.25163747359</v>
      </c>
      <c r="S1126" s="83">
        <v>361093.76628335001</v>
      </c>
      <c r="T1126" s="83">
        <v>407081.64192221622</v>
      </c>
      <c r="U1126" s="83">
        <v>411242.76808479254</v>
      </c>
      <c r="V1126" s="83">
        <v>384637.2781864581</v>
      </c>
      <c r="W1126" s="83">
        <v>419154.60055500187</v>
      </c>
      <c r="X1126" s="83">
        <v>423160.77819484845</v>
      </c>
      <c r="Y1126" s="83">
        <v>581359.545738296</v>
      </c>
      <c r="Z1126" s="83">
        <v>565707.076688</v>
      </c>
      <c r="AA1126" s="83">
        <v>549628.94999999984</v>
      </c>
      <c r="AB1126" s="83">
        <v>584764</v>
      </c>
      <c r="AC1126" s="73"/>
      <c r="AD1126" s="74" t="s">
        <v>10</v>
      </c>
      <c r="AE1126" s="83">
        <v>4957</v>
      </c>
      <c r="AF1126" s="83">
        <v>4870</v>
      </c>
      <c r="AG1126" s="83">
        <v>4891</v>
      </c>
      <c r="AH1126" s="83">
        <v>4917</v>
      </c>
      <c r="AI1126" s="83">
        <v>4897</v>
      </c>
      <c r="AJ1126" s="83">
        <v>4811</v>
      </c>
      <c r="AK1126" s="83">
        <v>4772</v>
      </c>
      <c r="AL1126" s="83">
        <v>4942</v>
      </c>
      <c r="AM1126" s="83">
        <v>4865</v>
      </c>
      <c r="AN1126" s="83">
        <v>5072</v>
      </c>
      <c r="AO1126" s="83">
        <v>5284</v>
      </c>
      <c r="AP1126" s="83">
        <v>0</v>
      </c>
      <c r="AQ1126" s="73"/>
      <c r="AR1126" s="73"/>
      <c r="AS1126" s="73"/>
      <c r="AT1126" s="73"/>
      <c r="AU1126" s="73"/>
      <c r="AV1126" s="73"/>
      <c r="AW1126" s="73"/>
      <c r="AX1126" s="73"/>
      <c r="AY1126" s="73"/>
      <c r="AZ1126" s="73"/>
      <c r="BA1126" s="73"/>
      <c r="BB1126" s="73"/>
      <c r="BC1126" s="73"/>
    </row>
    <row r="1127" spans="1:55" x14ac:dyDescent="0.25">
      <c r="A1127" s="72"/>
      <c r="B1127" s="79" t="s">
        <v>11</v>
      </c>
      <c r="C1127" s="84">
        <v>167947.33689388735</v>
      </c>
      <c r="D1127" s="84">
        <v>173913.41063889326</v>
      </c>
      <c r="E1127" s="84">
        <v>164450.67367982378</v>
      </c>
      <c r="F1127" s="84">
        <v>167523.06986324282</v>
      </c>
      <c r="G1127" s="84">
        <v>174460.36439700102</v>
      </c>
      <c r="H1127" s="84">
        <v>182002.08996087601</v>
      </c>
      <c r="I1127" s="84">
        <v>188186.19355774904</v>
      </c>
      <c r="J1127" s="84">
        <v>199187.18788095837</v>
      </c>
      <c r="K1127" s="84">
        <v>222879.83184361696</v>
      </c>
      <c r="L1127" s="84">
        <v>223353.01780999999</v>
      </c>
      <c r="M1127" s="84">
        <v>234188.45800000004</v>
      </c>
      <c r="N1127" s="84">
        <v>0</v>
      </c>
      <c r="O1127" s="73"/>
      <c r="P1127" s="79" t="s">
        <v>11</v>
      </c>
      <c r="Q1127" s="84">
        <v>179870.2542036227</v>
      </c>
      <c r="R1127" s="84">
        <v>179388.21859387241</v>
      </c>
      <c r="S1127" s="84">
        <v>164274.98196155063</v>
      </c>
      <c r="T1127" s="84">
        <v>177987.26763853326</v>
      </c>
      <c r="U1127" s="84">
        <v>149082.22430216786</v>
      </c>
      <c r="V1127" s="84">
        <v>172336.60438343795</v>
      </c>
      <c r="W1127" s="84">
        <v>191277.90285562316</v>
      </c>
      <c r="X1127" s="84">
        <v>190977.6037523688</v>
      </c>
      <c r="Y1127" s="84">
        <v>196672.40160757795</v>
      </c>
      <c r="Z1127" s="84">
        <v>198764.54889200002</v>
      </c>
      <c r="AA1127" s="84">
        <v>206706.75000000003</v>
      </c>
      <c r="AB1127" s="84">
        <v>236005</v>
      </c>
      <c r="AC1127" s="73"/>
      <c r="AD1127" s="79" t="s">
        <v>11</v>
      </c>
      <c r="AE1127" s="84">
        <v>4957</v>
      </c>
      <c r="AF1127" s="84">
        <v>4870</v>
      </c>
      <c r="AG1127" s="84">
        <v>4891</v>
      </c>
      <c r="AH1127" s="84">
        <v>4917</v>
      </c>
      <c r="AI1127" s="84">
        <v>4897</v>
      </c>
      <c r="AJ1127" s="84">
        <v>4811</v>
      </c>
      <c r="AK1127" s="84">
        <v>4772</v>
      </c>
      <c r="AL1127" s="84">
        <v>4942</v>
      </c>
      <c r="AM1127" s="84">
        <v>4865</v>
      </c>
      <c r="AN1127" s="84">
        <v>5072</v>
      </c>
      <c r="AO1127" s="84">
        <v>5284</v>
      </c>
      <c r="AP1127" s="84">
        <v>0</v>
      </c>
      <c r="AQ1127" s="73"/>
      <c r="AR1127" s="73"/>
      <c r="AS1127" s="73"/>
      <c r="AT1127" s="73"/>
      <c r="AU1127" s="73"/>
      <c r="AV1127" s="73"/>
      <c r="AW1127" s="73"/>
      <c r="AX1127" s="73"/>
      <c r="AY1127" s="73"/>
      <c r="AZ1127" s="73"/>
      <c r="BA1127" s="73"/>
      <c r="BB1127" s="73"/>
      <c r="BC1127" s="73"/>
    </row>
    <row r="1128" spans="1:55" x14ac:dyDescent="0.25">
      <c r="A1128" s="72"/>
      <c r="B1128" s="74" t="s">
        <v>0</v>
      </c>
      <c r="C1128" s="83">
        <v>104640.56111265751</v>
      </c>
      <c r="D1128" s="83">
        <v>101415.23123655113</v>
      </c>
      <c r="E1128" s="83">
        <v>103592.9976957341</v>
      </c>
      <c r="F1128" s="83">
        <v>108515.04587882</v>
      </c>
      <c r="G1128" s="83">
        <v>87114.920983563075</v>
      </c>
      <c r="H1128" s="83">
        <v>82774.550560719261</v>
      </c>
      <c r="I1128" s="83">
        <v>80465.450473928664</v>
      </c>
      <c r="J1128" s="83">
        <v>76564.063830289204</v>
      </c>
      <c r="K1128" s="83">
        <v>71535.190780897989</v>
      </c>
      <c r="L1128" s="83">
        <v>61784.18649</v>
      </c>
      <c r="M1128" s="83">
        <v>55423.98</v>
      </c>
      <c r="N1128" s="83">
        <v>0</v>
      </c>
      <c r="O1128" s="73"/>
      <c r="P1128" s="74" t="s">
        <v>0</v>
      </c>
      <c r="Q1128" s="83">
        <v>94951.215868020823</v>
      </c>
      <c r="R1128" s="83">
        <v>98856.009515460784</v>
      </c>
      <c r="S1128" s="83">
        <v>98365.940866529403</v>
      </c>
      <c r="T1128" s="83">
        <v>112364.58775957421</v>
      </c>
      <c r="U1128" s="83">
        <v>92067.619412433982</v>
      </c>
      <c r="V1128" s="83">
        <v>87113.908340775452</v>
      </c>
      <c r="W1128" s="83">
        <v>77259.231306904258</v>
      </c>
      <c r="X1128" s="83">
        <v>72891.547073250505</v>
      </c>
      <c r="Y1128" s="83">
        <v>74313.320712669985</v>
      </c>
      <c r="Z1128" s="83">
        <v>68528.170958000002</v>
      </c>
      <c r="AA1128" s="83">
        <v>68179.102000000014</v>
      </c>
      <c r="AB1128" s="83">
        <v>58446</v>
      </c>
      <c r="AC1128" s="73"/>
      <c r="AD1128" s="74" t="s">
        <v>0</v>
      </c>
      <c r="AE1128" s="83">
        <v>975</v>
      </c>
      <c r="AF1128" s="83">
        <v>1061</v>
      </c>
      <c r="AG1128" s="83">
        <v>1081</v>
      </c>
      <c r="AH1128" s="83">
        <v>949</v>
      </c>
      <c r="AI1128" s="83">
        <v>753</v>
      </c>
      <c r="AJ1128" s="83">
        <v>696</v>
      </c>
      <c r="AK1128" s="83">
        <v>684</v>
      </c>
      <c r="AL1128" s="83">
        <v>664</v>
      </c>
      <c r="AM1128" s="83">
        <v>625</v>
      </c>
      <c r="AN1128" s="83">
        <v>571</v>
      </c>
      <c r="AO1128" s="83">
        <v>534</v>
      </c>
      <c r="AP1128" s="83">
        <v>0</v>
      </c>
      <c r="AQ1128" s="73"/>
      <c r="AR1128" s="73"/>
      <c r="AS1128" s="73"/>
      <c r="AT1128" s="73"/>
      <c r="AU1128" s="73"/>
      <c r="AV1128" s="73"/>
      <c r="AW1128" s="73"/>
      <c r="AX1128" s="73"/>
      <c r="AY1128" s="73"/>
      <c r="AZ1128" s="73"/>
      <c r="BA1128" s="73"/>
      <c r="BB1128" s="73"/>
      <c r="BC1128" s="73"/>
    </row>
    <row r="1129" spans="1:55" x14ac:dyDescent="0.25">
      <c r="A1129" s="72"/>
      <c r="B1129" s="74" t="s">
        <v>158</v>
      </c>
      <c r="C1129" s="83">
        <v>114227.78876399979</v>
      </c>
      <c r="D1129" s="83">
        <v>103177.2454873653</v>
      </c>
      <c r="E1129" s="83">
        <v>88321.754265372409</v>
      </c>
      <c r="F1129" s="83">
        <v>86601.788891689663</v>
      </c>
      <c r="G1129" s="83">
        <v>87688.046626156749</v>
      </c>
      <c r="H1129" s="83">
        <v>80968.398628818075</v>
      </c>
      <c r="I1129" s="83">
        <v>83333.228090594042</v>
      </c>
      <c r="J1129" s="83">
        <v>91601.97082015565</v>
      </c>
      <c r="K1129" s="83">
        <v>75839.195889651994</v>
      </c>
      <c r="L1129" s="83">
        <v>53538.804019999996</v>
      </c>
      <c r="M1129" s="83">
        <v>56239.866000000002</v>
      </c>
      <c r="N1129" s="83">
        <v>0</v>
      </c>
      <c r="O1129" s="73"/>
      <c r="P1129" s="74" t="s">
        <v>158</v>
      </c>
      <c r="Q1129" s="83">
        <v>127870.99957400805</v>
      </c>
      <c r="R1129" s="83">
        <v>114093.41558504052</v>
      </c>
      <c r="S1129" s="83">
        <v>109335.38444192417</v>
      </c>
      <c r="T1129" s="83">
        <v>101134.04655446651</v>
      </c>
      <c r="U1129" s="83">
        <v>67901.047254482386</v>
      </c>
      <c r="V1129" s="83">
        <v>74942.659494028456</v>
      </c>
      <c r="W1129" s="83">
        <v>80064.294332227772</v>
      </c>
      <c r="X1129" s="83">
        <v>76500.106159909992</v>
      </c>
      <c r="Y1129" s="83">
        <v>107114.67213108999</v>
      </c>
      <c r="Z1129" s="83">
        <v>86634.838237999997</v>
      </c>
      <c r="AA1129" s="83">
        <v>61627.006000000001</v>
      </c>
      <c r="AB1129" s="83">
        <v>70307</v>
      </c>
      <c r="AC1129" s="73"/>
      <c r="AD1129" s="74" t="s">
        <v>158</v>
      </c>
      <c r="AE1129" s="83">
        <v>786</v>
      </c>
      <c r="AF1129" s="83">
        <v>650</v>
      </c>
      <c r="AG1129" s="83">
        <v>566</v>
      </c>
      <c r="AH1129" s="83">
        <v>555</v>
      </c>
      <c r="AI1129" s="83">
        <v>565</v>
      </c>
      <c r="AJ1129" s="83">
        <v>540</v>
      </c>
      <c r="AK1129" s="83">
        <v>529</v>
      </c>
      <c r="AL1129" s="83">
        <v>615</v>
      </c>
      <c r="AM1129" s="83">
        <v>490</v>
      </c>
      <c r="AN1129" s="83">
        <v>325</v>
      </c>
      <c r="AO1129" s="83">
        <v>366</v>
      </c>
      <c r="AP1129" s="83">
        <v>0</v>
      </c>
      <c r="AQ1129" s="73"/>
      <c r="AR1129" s="73"/>
      <c r="AS1129" s="73"/>
      <c r="AT1129" s="73"/>
      <c r="AU1129" s="73"/>
      <c r="AV1129" s="73"/>
      <c r="AW1129" s="73"/>
      <c r="AX1129" s="73"/>
      <c r="AY1129" s="73"/>
      <c r="AZ1129" s="73"/>
      <c r="BA1129" s="73"/>
      <c r="BB1129" s="73"/>
      <c r="BC1129" s="73"/>
    </row>
    <row r="1130" spans="1:55" x14ac:dyDescent="0.25">
      <c r="A1130" s="72"/>
      <c r="B1130" s="74" t="s">
        <v>159</v>
      </c>
      <c r="C1130" s="83">
        <v>6412.0087348412608</v>
      </c>
      <c r="D1130" s="83">
        <v>5299.9887922505895</v>
      </c>
      <c r="E1130" s="83">
        <v>3368.2664437063027</v>
      </c>
      <c r="F1130" s="83">
        <v>2782.9387454487578</v>
      </c>
      <c r="G1130" s="83">
        <v>3267.599491429015</v>
      </c>
      <c r="H1130" s="83">
        <v>2443.6686205635597</v>
      </c>
      <c r="I1130" s="83">
        <v>1457.7569413183166</v>
      </c>
      <c r="J1130" s="83">
        <v>535.22471527878588</v>
      </c>
      <c r="K1130" s="83">
        <v>688.4642880959999</v>
      </c>
      <c r="L1130" s="83">
        <v>540.41767000000004</v>
      </c>
      <c r="M1130" s="83">
        <v>530.37800000000004</v>
      </c>
      <c r="N1130" s="83">
        <v>0</v>
      </c>
      <c r="O1130" s="73"/>
      <c r="P1130" s="74" t="s">
        <v>159</v>
      </c>
      <c r="Q1130" s="83">
        <v>7346.5849440610536</v>
      </c>
      <c r="R1130" s="83">
        <v>8003.6075626827223</v>
      </c>
      <c r="S1130" s="83">
        <v>5228.8216576875266</v>
      </c>
      <c r="T1130" s="83">
        <v>5807.2615675461038</v>
      </c>
      <c r="U1130" s="83">
        <v>4702.3277468581937</v>
      </c>
      <c r="V1130" s="83">
        <v>3344.2735915968569</v>
      </c>
      <c r="W1130" s="83">
        <v>1282.8764172392262</v>
      </c>
      <c r="X1130" s="83">
        <v>778.7126884768918</v>
      </c>
      <c r="Y1130" s="83">
        <v>753.55946918199982</v>
      </c>
      <c r="Z1130" s="83">
        <v>1676.8999779999999</v>
      </c>
      <c r="AA1130" s="83">
        <v>1648.444</v>
      </c>
      <c r="AB1130" s="83">
        <v>726</v>
      </c>
      <c r="AC1130" s="73"/>
      <c r="AD1130" s="74" t="s">
        <v>159</v>
      </c>
      <c r="AE1130" s="83">
        <v>0</v>
      </c>
      <c r="AF1130" s="83">
        <v>0</v>
      </c>
      <c r="AG1130" s="83">
        <v>0</v>
      </c>
      <c r="AH1130" s="83">
        <v>0</v>
      </c>
      <c r="AI1130" s="83">
        <v>0</v>
      </c>
      <c r="AJ1130" s="83">
        <v>0</v>
      </c>
      <c r="AK1130" s="83">
        <v>0</v>
      </c>
      <c r="AL1130" s="83">
        <v>0</v>
      </c>
      <c r="AM1130" s="83">
        <v>0</v>
      </c>
      <c r="AN1130" s="83">
        <v>0</v>
      </c>
      <c r="AO1130" s="83">
        <v>0</v>
      </c>
      <c r="AP1130" s="83">
        <v>0</v>
      </c>
      <c r="AQ1130" s="73"/>
      <c r="AR1130" s="73"/>
      <c r="AS1130" s="73"/>
      <c r="AT1130" s="73"/>
      <c r="AU1130" s="73"/>
      <c r="AV1130" s="73"/>
      <c r="AW1130" s="73"/>
      <c r="AX1130" s="73"/>
      <c r="AY1130" s="73"/>
      <c r="AZ1130" s="73"/>
      <c r="BA1130" s="73"/>
      <c r="BB1130" s="73"/>
      <c r="BC1130" s="73"/>
    </row>
    <row r="1131" spans="1:55" x14ac:dyDescent="0.25">
      <c r="A1131" s="72"/>
      <c r="B1131" s="74" t="s">
        <v>1</v>
      </c>
      <c r="C1131" s="83">
        <v>32920.221710370228</v>
      </c>
      <c r="D1131" s="83">
        <v>27539.047343247032</v>
      </c>
      <c r="E1131" s="83">
        <v>24473.485132901289</v>
      </c>
      <c r="F1131" s="83">
        <v>18926.144042586948</v>
      </c>
      <c r="G1131" s="83">
        <v>23040.522506245892</v>
      </c>
      <c r="H1131" s="83">
        <v>24646.284715679169</v>
      </c>
      <c r="I1131" s="83">
        <v>28329.844532281419</v>
      </c>
      <c r="J1131" s="83">
        <v>26929.54542283199</v>
      </c>
      <c r="K1131" s="83">
        <v>24568.465973271996</v>
      </c>
      <c r="L1131" s="83">
        <v>18990.597964000001</v>
      </c>
      <c r="M1131" s="83">
        <v>22881.278000000002</v>
      </c>
      <c r="N1131" s="83">
        <v>0</v>
      </c>
      <c r="O1131" s="73"/>
      <c r="P1131" s="74" t="s">
        <v>1</v>
      </c>
      <c r="Q1131" s="83">
        <v>38619.472169955545</v>
      </c>
      <c r="R1131" s="83">
        <v>39197.504665936016</v>
      </c>
      <c r="S1131" s="83">
        <v>28624.78771759136</v>
      </c>
      <c r="T1131" s="83">
        <v>22638.249440117612</v>
      </c>
      <c r="U1131" s="83">
        <v>17773.432475261659</v>
      </c>
      <c r="V1131" s="83">
        <v>22731.874135871982</v>
      </c>
      <c r="W1131" s="83">
        <v>25765.806773227087</v>
      </c>
      <c r="X1131" s="83">
        <v>27876.567770201586</v>
      </c>
      <c r="Y1131" s="83">
        <v>24913.801425473997</v>
      </c>
      <c r="Z1131" s="83">
        <v>26616.372847999999</v>
      </c>
      <c r="AA1131" s="83">
        <v>27552.564000000002</v>
      </c>
      <c r="AB1131" s="83">
        <v>28443</v>
      </c>
      <c r="AC1131" s="73"/>
      <c r="AD1131" s="74" t="s">
        <v>1</v>
      </c>
      <c r="AE1131" s="83">
        <v>173</v>
      </c>
      <c r="AF1131" s="83">
        <v>145</v>
      </c>
      <c r="AG1131" s="83">
        <v>135</v>
      </c>
      <c r="AH1131" s="83">
        <v>107</v>
      </c>
      <c r="AI1131" s="83">
        <v>136</v>
      </c>
      <c r="AJ1131" s="83">
        <v>148</v>
      </c>
      <c r="AK1131" s="83">
        <v>165</v>
      </c>
      <c r="AL1131" s="83">
        <v>160</v>
      </c>
      <c r="AM1131" s="83">
        <v>146</v>
      </c>
      <c r="AN1131" s="83">
        <v>114</v>
      </c>
      <c r="AO1131" s="83">
        <v>140</v>
      </c>
      <c r="AP1131" s="83">
        <v>0</v>
      </c>
      <c r="AQ1131" s="73"/>
      <c r="AR1131" s="73"/>
      <c r="AS1131" s="73"/>
      <c r="AT1131" s="73"/>
      <c r="AU1131" s="73"/>
      <c r="AV1131" s="73"/>
      <c r="AW1131" s="73"/>
      <c r="AX1131" s="73"/>
      <c r="AY1131" s="73"/>
      <c r="AZ1131" s="73"/>
      <c r="BA1131" s="73"/>
      <c r="BB1131" s="73"/>
      <c r="BC1131" s="73"/>
    </row>
    <row r="1132" spans="1:55" x14ac:dyDescent="0.25">
      <c r="A1132" s="72"/>
      <c r="B1132" s="74" t="s">
        <v>2</v>
      </c>
      <c r="C1132" s="83">
        <v>179684.41520111985</v>
      </c>
      <c r="D1132" s="83">
        <v>175907.6943314691</v>
      </c>
      <c r="E1132" s="83">
        <v>177664.67480460097</v>
      </c>
      <c r="F1132" s="83">
        <v>188399.61164897401</v>
      </c>
      <c r="G1132" s="83">
        <v>205904.70753470919</v>
      </c>
      <c r="H1132" s="83">
        <v>223650.04066974617</v>
      </c>
      <c r="I1132" s="83">
        <v>242726.62108991164</v>
      </c>
      <c r="J1132" s="83">
        <v>255555.77574071253</v>
      </c>
      <c r="K1132" s="83">
        <v>262527.76201168401</v>
      </c>
      <c r="L1132" s="83">
        <v>266882.85852800001</v>
      </c>
      <c r="M1132" s="83">
        <v>295368.446</v>
      </c>
      <c r="N1132" s="83">
        <v>0</v>
      </c>
      <c r="O1132" s="73"/>
      <c r="P1132" s="74" t="s">
        <v>2</v>
      </c>
      <c r="Q1132" s="83">
        <v>193569.15414232708</v>
      </c>
      <c r="R1132" s="83">
        <v>191712.38333891158</v>
      </c>
      <c r="S1132" s="83">
        <v>182282.43981414847</v>
      </c>
      <c r="T1132" s="83">
        <v>173640.49376498096</v>
      </c>
      <c r="U1132" s="83">
        <v>174530.33390305386</v>
      </c>
      <c r="V1132" s="83">
        <v>191005.00005413764</v>
      </c>
      <c r="W1132" s="83">
        <v>242078.32257959555</v>
      </c>
      <c r="X1132" s="83">
        <v>250856.57006442832</v>
      </c>
      <c r="Y1132" s="83">
        <v>266722.53961319197</v>
      </c>
      <c r="Z1132" s="83">
        <v>269043.45907400001</v>
      </c>
      <c r="AA1132" s="83">
        <v>266533.18</v>
      </c>
      <c r="AB1132" s="83">
        <v>300772</v>
      </c>
      <c r="AC1132" s="73"/>
      <c r="AD1132" s="74" t="s">
        <v>2</v>
      </c>
      <c r="AE1132" s="83">
        <v>1823</v>
      </c>
      <c r="AF1132" s="83">
        <v>1750</v>
      </c>
      <c r="AG1132" s="83">
        <v>1705</v>
      </c>
      <c r="AH1132" s="83">
        <v>1688</v>
      </c>
      <c r="AI1132" s="83">
        <v>1720</v>
      </c>
      <c r="AJ1132" s="83">
        <v>1738</v>
      </c>
      <c r="AK1132" s="83">
        <v>1786</v>
      </c>
      <c r="AL1132" s="83">
        <v>1826</v>
      </c>
      <c r="AM1132" s="83">
        <v>1856</v>
      </c>
      <c r="AN1132" s="83">
        <v>1903</v>
      </c>
      <c r="AO1132" s="83">
        <v>2026</v>
      </c>
      <c r="AP1132" s="83">
        <v>0</v>
      </c>
      <c r="AQ1132" s="73"/>
      <c r="AR1132" s="73"/>
      <c r="AS1132" s="73"/>
      <c r="AT1132" s="73"/>
      <c r="AU1132" s="73"/>
      <c r="AV1132" s="73"/>
      <c r="AW1132" s="73"/>
      <c r="AX1132" s="73"/>
      <c r="AY1132" s="73"/>
      <c r="AZ1132" s="73"/>
      <c r="BA1132" s="73"/>
      <c r="BB1132" s="73"/>
      <c r="BC1132" s="73"/>
    </row>
    <row r="1133" spans="1:55" x14ac:dyDescent="0.25">
      <c r="A1133" s="72"/>
      <c r="B1133" s="74" t="s">
        <v>156</v>
      </c>
      <c r="C1133" s="83">
        <v>0</v>
      </c>
      <c r="D1133" s="83">
        <v>0</v>
      </c>
      <c r="E1133" s="83">
        <v>0</v>
      </c>
      <c r="F1133" s="83">
        <v>0</v>
      </c>
      <c r="G1133" s="83">
        <v>0</v>
      </c>
      <c r="H1133" s="83">
        <v>0</v>
      </c>
      <c r="I1133" s="83">
        <v>0</v>
      </c>
      <c r="J1133" s="83">
        <v>9484.8103107999505</v>
      </c>
      <c r="K1133" s="83">
        <v>27234.058473335997</v>
      </c>
      <c r="L1133" s="83">
        <v>39692.340193999997</v>
      </c>
      <c r="M1133" s="83">
        <v>49280.347999999998</v>
      </c>
      <c r="N1133" s="83">
        <v>0</v>
      </c>
      <c r="O1133" s="73"/>
      <c r="P1133" s="74" t="s">
        <v>156</v>
      </c>
      <c r="Q1133" s="83">
        <v>0</v>
      </c>
      <c r="R1133" s="83">
        <v>0</v>
      </c>
      <c r="S1133" s="83">
        <v>0</v>
      </c>
      <c r="T1133" s="83">
        <v>0</v>
      </c>
      <c r="U1133" s="83">
        <v>0</v>
      </c>
      <c r="V1133" s="83">
        <v>0</v>
      </c>
      <c r="W1133" s="83">
        <v>0</v>
      </c>
      <c r="X1133" s="83">
        <v>0</v>
      </c>
      <c r="Y1133" s="83">
        <v>24205.477590605995</v>
      </c>
      <c r="Z1133" s="83">
        <v>29314.180661999999</v>
      </c>
      <c r="AA1133" s="83">
        <v>43674.387999999999</v>
      </c>
      <c r="AB1133" s="83">
        <v>53254</v>
      </c>
      <c r="AC1133" s="73"/>
      <c r="AD1133" s="74" t="s">
        <v>156</v>
      </c>
      <c r="AE1133" s="83">
        <v>0</v>
      </c>
      <c r="AF1133" s="83">
        <v>0</v>
      </c>
      <c r="AG1133" s="83">
        <v>0</v>
      </c>
      <c r="AH1133" s="83">
        <v>0</v>
      </c>
      <c r="AI1133" s="83">
        <v>0</v>
      </c>
      <c r="AJ1133" s="83">
        <v>0</v>
      </c>
      <c r="AK1133" s="83">
        <v>0</v>
      </c>
      <c r="AL1133" s="83">
        <v>61</v>
      </c>
      <c r="AM1133" s="83">
        <v>160</v>
      </c>
      <c r="AN1133" s="83">
        <v>237</v>
      </c>
      <c r="AO1133" s="83">
        <v>288</v>
      </c>
      <c r="AP1133" s="83">
        <v>0</v>
      </c>
      <c r="AQ1133" s="73"/>
      <c r="AR1133" s="73"/>
      <c r="AS1133" s="73"/>
      <c r="AT1133" s="73"/>
      <c r="AU1133" s="73"/>
      <c r="AV1133" s="73"/>
      <c r="AW1133" s="73"/>
      <c r="AX1133" s="73"/>
      <c r="AY1133" s="73"/>
      <c r="AZ1133" s="73"/>
      <c r="BA1133" s="73"/>
      <c r="BB1133" s="73"/>
      <c r="BC1133" s="73"/>
    </row>
    <row r="1134" spans="1:55" x14ac:dyDescent="0.25">
      <c r="A1134" s="72"/>
      <c r="B1134" s="74" t="s">
        <v>3</v>
      </c>
      <c r="C1134" s="83">
        <v>250.28821885907678</v>
      </c>
      <c r="D1134" s="83">
        <v>527.60460336417816</v>
      </c>
      <c r="E1134" s="83">
        <v>7012.4546922793461</v>
      </c>
      <c r="F1134" s="83">
        <v>13948.182617042381</v>
      </c>
      <c r="G1134" s="83">
        <v>19218.762171001887</v>
      </c>
      <c r="H1134" s="83">
        <v>20267.391016946254</v>
      </c>
      <c r="I1134" s="83">
        <v>18317.234206288638</v>
      </c>
      <c r="J1134" s="83">
        <v>16563.914563826911</v>
      </c>
      <c r="K1134" s="83">
        <v>16238.489410572</v>
      </c>
      <c r="L1134" s="83">
        <v>11981.220264000003</v>
      </c>
      <c r="M1134" s="83">
        <v>6162.387999999999</v>
      </c>
      <c r="N1134" s="83">
        <v>0</v>
      </c>
      <c r="O1134" s="73"/>
      <c r="P1134" s="74" t="s">
        <v>3</v>
      </c>
      <c r="Q1134" s="83">
        <v>0</v>
      </c>
      <c r="R1134" s="83">
        <v>8083.766437509631</v>
      </c>
      <c r="S1134" s="83">
        <v>2964.3032896027685</v>
      </c>
      <c r="T1134" s="83">
        <v>6327.3596302603337</v>
      </c>
      <c r="U1134" s="83">
        <v>6973.3918490482229</v>
      </c>
      <c r="V1134" s="83">
        <v>15834.135430032829</v>
      </c>
      <c r="W1134" s="83">
        <v>18945.866518408176</v>
      </c>
      <c r="X1134" s="83">
        <v>17663.537668592566</v>
      </c>
      <c r="Y1134" s="83">
        <v>16203.183549643998</v>
      </c>
      <c r="Z1134" s="83">
        <v>16207.179429999997</v>
      </c>
      <c r="AA1134" s="83">
        <v>13760.652000000002</v>
      </c>
      <c r="AB1134" s="83">
        <v>7910</v>
      </c>
      <c r="AC1134" s="73"/>
      <c r="AD1134" s="74" t="s">
        <v>3</v>
      </c>
      <c r="AE1134" s="83">
        <v>2</v>
      </c>
      <c r="AF1134" s="83">
        <v>4</v>
      </c>
      <c r="AG1134" s="83">
        <v>56</v>
      </c>
      <c r="AH1134" s="83">
        <v>97</v>
      </c>
      <c r="AI1134" s="83">
        <v>132</v>
      </c>
      <c r="AJ1134" s="83">
        <v>140</v>
      </c>
      <c r="AK1134" s="83">
        <v>127</v>
      </c>
      <c r="AL1134" s="83">
        <v>115</v>
      </c>
      <c r="AM1134" s="83">
        <v>113</v>
      </c>
      <c r="AN1134" s="83">
        <v>85</v>
      </c>
      <c r="AO1134" s="83">
        <v>44</v>
      </c>
      <c r="AP1134" s="83">
        <v>0</v>
      </c>
      <c r="AQ1134" s="73"/>
      <c r="AR1134" s="73"/>
      <c r="AS1134" s="73"/>
      <c r="AT1134" s="73"/>
      <c r="AU1134" s="73"/>
      <c r="AV1134" s="73"/>
      <c r="AW1134" s="73"/>
      <c r="AX1134" s="73"/>
      <c r="AY1134" s="73"/>
      <c r="AZ1134" s="73"/>
      <c r="BA1134" s="73"/>
      <c r="BB1134" s="73"/>
      <c r="BC1134" s="73"/>
    </row>
    <row r="1135" spans="1:55" x14ac:dyDescent="0.25">
      <c r="A1135" s="72"/>
      <c r="B1135" s="74" t="s">
        <v>4</v>
      </c>
      <c r="C1135" s="83">
        <v>0</v>
      </c>
      <c r="D1135" s="83">
        <v>1732.2709269753464</v>
      </c>
      <c r="E1135" s="83">
        <v>19133.90527387775</v>
      </c>
      <c r="F1135" s="83">
        <v>24640.62097997425</v>
      </c>
      <c r="G1135" s="83">
        <v>23094.41316116041</v>
      </c>
      <c r="H1135" s="83">
        <v>21347.651853731193</v>
      </c>
      <c r="I1135" s="83">
        <v>20098.397203414548</v>
      </c>
      <c r="J1135" s="83">
        <v>15842.427159373543</v>
      </c>
      <c r="K1135" s="83">
        <v>13704.190580834002</v>
      </c>
      <c r="L1135" s="83">
        <v>21242.159900000002</v>
      </c>
      <c r="M1135" s="83">
        <v>22838.555999999997</v>
      </c>
      <c r="N1135" s="83">
        <v>0</v>
      </c>
      <c r="O1135" s="73"/>
      <c r="P1135" s="74" t="s">
        <v>4</v>
      </c>
      <c r="Q1135" s="83">
        <v>0</v>
      </c>
      <c r="R1135" s="83">
        <v>0</v>
      </c>
      <c r="S1135" s="83">
        <v>6745.1744613629953</v>
      </c>
      <c r="T1135" s="83">
        <v>21709.682947351095</v>
      </c>
      <c r="U1135" s="83">
        <v>22186.812076753034</v>
      </c>
      <c r="V1135" s="83">
        <v>23331.773560734575</v>
      </c>
      <c r="W1135" s="83">
        <v>18758.35160537143</v>
      </c>
      <c r="X1135" s="83">
        <v>19038.0665495496</v>
      </c>
      <c r="Y1135" s="83">
        <v>17351.727337957996</v>
      </c>
      <c r="Z1135" s="83">
        <v>20465.242616</v>
      </c>
      <c r="AA1135" s="83">
        <v>20110.599999999999</v>
      </c>
      <c r="AB1135" s="83">
        <v>20805</v>
      </c>
      <c r="AC1135" s="73"/>
      <c r="AD1135" s="74" t="s">
        <v>4</v>
      </c>
      <c r="AE1135" s="83">
        <v>0</v>
      </c>
      <c r="AF1135" s="83">
        <v>16</v>
      </c>
      <c r="AG1135" s="83">
        <v>145</v>
      </c>
      <c r="AH1135" s="83">
        <v>188</v>
      </c>
      <c r="AI1135" s="83">
        <v>171</v>
      </c>
      <c r="AJ1135" s="83">
        <v>158</v>
      </c>
      <c r="AK1135" s="83">
        <v>149</v>
      </c>
      <c r="AL1135" s="83">
        <v>117</v>
      </c>
      <c r="AM1135" s="83">
        <v>105</v>
      </c>
      <c r="AN1135" s="83">
        <v>174</v>
      </c>
      <c r="AO1135" s="83">
        <v>185</v>
      </c>
      <c r="AP1135" s="83">
        <v>0</v>
      </c>
      <c r="AQ1135" s="73"/>
      <c r="AR1135" s="73"/>
      <c r="AS1135" s="73"/>
      <c r="AT1135" s="73"/>
      <c r="AU1135" s="73"/>
      <c r="AV1135" s="73"/>
      <c r="AW1135" s="73"/>
      <c r="AX1135" s="73"/>
      <c r="AY1135" s="73"/>
      <c r="AZ1135" s="73"/>
      <c r="BA1135" s="73"/>
      <c r="BB1135" s="73"/>
      <c r="BC1135" s="73"/>
    </row>
    <row r="1136" spans="1:55" x14ac:dyDescent="0.25">
      <c r="A1136" s="72"/>
      <c r="B1136" s="74" t="s">
        <v>6</v>
      </c>
      <c r="C1136" s="83">
        <v>5092.1138126879168</v>
      </c>
      <c r="D1136" s="83">
        <v>7677.7268714118181</v>
      </c>
      <c r="E1136" s="83">
        <v>12700.679460892994</v>
      </c>
      <c r="F1136" s="83">
        <v>20722.300841676675</v>
      </c>
      <c r="G1136" s="83">
        <v>19599.707259512397</v>
      </c>
      <c r="H1136" s="83">
        <v>14455.029560897266</v>
      </c>
      <c r="I1136" s="83">
        <v>10493.974828361515</v>
      </c>
      <c r="J1136" s="83">
        <v>7835.9366858477997</v>
      </c>
      <c r="K1136" s="83">
        <v>7026.4179787489993</v>
      </c>
      <c r="L1136" s="83">
        <v>8255.0136760000005</v>
      </c>
      <c r="M1136" s="83">
        <v>9240.4560000000001</v>
      </c>
      <c r="N1136" s="83">
        <v>0</v>
      </c>
      <c r="O1136" s="73"/>
      <c r="P1136" s="74" t="s">
        <v>6</v>
      </c>
      <c r="Q1136" s="83">
        <v>3634.1849378337952</v>
      </c>
      <c r="R1136" s="83">
        <v>3649.4194436207599</v>
      </c>
      <c r="S1136" s="83">
        <v>7507.2152290165768</v>
      </c>
      <c r="T1136" s="83">
        <v>28679.213045075343</v>
      </c>
      <c r="U1136" s="83">
        <v>46281.176646808221</v>
      </c>
      <c r="V1136" s="83">
        <v>22234.302971113881</v>
      </c>
      <c r="W1136" s="83">
        <v>13546.809083289085</v>
      </c>
      <c r="X1136" s="83">
        <v>8422.2153309907062</v>
      </c>
      <c r="Y1136" s="83">
        <v>7917.3393131039993</v>
      </c>
      <c r="Z1136" s="83">
        <v>6645.5321399999984</v>
      </c>
      <c r="AA1136" s="83">
        <v>16707.428000000007</v>
      </c>
      <c r="AB1136" s="83">
        <v>12404</v>
      </c>
      <c r="AC1136" s="73"/>
      <c r="AD1136" s="74" t="s">
        <v>6</v>
      </c>
      <c r="AE1136" s="83">
        <v>0</v>
      </c>
      <c r="AF1136" s="83">
        <v>0</v>
      </c>
      <c r="AG1136" s="83">
        <v>7</v>
      </c>
      <c r="AH1136" s="83">
        <v>165</v>
      </c>
      <c r="AI1136" s="83">
        <v>238</v>
      </c>
      <c r="AJ1136" s="83">
        <v>175</v>
      </c>
      <c r="AK1136" s="83">
        <v>118</v>
      </c>
      <c r="AL1136" s="83">
        <v>0</v>
      </c>
      <c r="AM1136" s="83">
        <v>72</v>
      </c>
      <c r="AN1136" s="83">
        <v>108</v>
      </c>
      <c r="AO1136" s="83">
        <v>110</v>
      </c>
      <c r="AP1136" s="83">
        <v>0</v>
      </c>
      <c r="AQ1136" s="73"/>
      <c r="AR1136" s="73"/>
      <c r="AS1136" s="73"/>
      <c r="AT1136" s="73"/>
      <c r="AU1136" s="73"/>
      <c r="AV1136" s="73"/>
      <c r="AW1136" s="73"/>
      <c r="AX1136" s="73"/>
      <c r="AY1136" s="73"/>
      <c r="AZ1136" s="73"/>
      <c r="BA1136" s="73"/>
      <c r="BB1136" s="73"/>
      <c r="BC1136" s="73"/>
    </row>
    <row r="1137" spans="1:55" x14ac:dyDescent="0.25">
      <c r="A1137" s="72"/>
      <c r="B1137" s="74" t="s">
        <v>7</v>
      </c>
      <c r="C1137" s="83">
        <v>81282.851092017198</v>
      </c>
      <c r="D1137" s="83">
        <v>80700.425470080852</v>
      </c>
      <c r="E1137" s="83">
        <v>70023.647418499459</v>
      </c>
      <c r="F1137" s="83">
        <v>68808.745636553052</v>
      </c>
      <c r="G1137" s="83">
        <v>66024.59231942601</v>
      </c>
      <c r="H1137" s="83">
        <v>61140.088873411114</v>
      </c>
      <c r="I1137" s="83">
        <v>52314.602646744206</v>
      </c>
      <c r="J1137" s="83">
        <v>66430.700300556055</v>
      </c>
      <c r="K1137" s="83">
        <v>81247.612460559991</v>
      </c>
      <c r="L1137" s="83">
        <v>76851.673209999994</v>
      </c>
      <c r="M1137" s="83">
        <v>81507.324000000008</v>
      </c>
      <c r="N1137" s="83">
        <v>0</v>
      </c>
      <c r="O1137" s="73"/>
      <c r="P1137" s="74" t="s">
        <v>7</v>
      </c>
      <c r="Q1137" s="83">
        <v>91433.414951956511</v>
      </c>
      <c r="R1137" s="83">
        <v>81698.246105916973</v>
      </c>
      <c r="S1137" s="83">
        <v>66779.649242445987</v>
      </c>
      <c r="T1137" s="83">
        <v>74846.948508659989</v>
      </c>
      <c r="U1137" s="83">
        <v>60745.075044521596</v>
      </c>
      <c r="V1137" s="83">
        <v>60048.083543136912</v>
      </c>
      <c r="W1137" s="83">
        <v>59790.959435553348</v>
      </c>
      <c r="X1137" s="83">
        <v>57689.818682061843</v>
      </c>
      <c r="Y1137" s="83">
        <v>60918.056414955994</v>
      </c>
      <c r="Z1137" s="83">
        <v>62255.045449999998</v>
      </c>
      <c r="AA1137" s="83">
        <v>68074.902000000002</v>
      </c>
      <c r="AB1137" s="83">
        <v>80955</v>
      </c>
      <c r="AC1137" s="73"/>
      <c r="AD1137" s="74" t="s">
        <v>7</v>
      </c>
      <c r="AE1137" s="83">
        <v>630</v>
      </c>
      <c r="AF1137" s="83">
        <v>630</v>
      </c>
      <c r="AG1137" s="83">
        <v>559</v>
      </c>
      <c r="AH1137" s="83">
        <v>537</v>
      </c>
      <c r="AI1137" s="83">
        <v>518</v>
      </c>
      <c r="AJ1137" s="83">
        <v>496</v>
      </c>
      <c r="AK1137" s="83">
        <v>447</v>
      </c>
      <c r="AL1137" s="83">
        <v>591</v>
      </c>
      <c r="AM1137" s="83">
        <v>655</v>
      </c>
      <c r="AN1137" s="83">
        <v>714</v>
      </c>
      <c r="AO1137" s="83">
        <v>728</v>
      </c>
      <c r="AP1137" s="83">
        <v>0</v>
      </c>
      <c r="AQ1137" s="73"/>
      <c r="AR1137" s="73"/>
      <c r="AS1137" s="73"/>
      <c r="AT1137" s="73"/>
      <c r="AU1137" s="73"/>
      <c r="AV1137" s="73"/>
      <c r="AW1137" s="73"/>
      <c r="AX1137" s="73"/>
      <c r="AY1137" s="73"/>
      <c r="AZ1137" s="73"/>
      <c r="BA1137" s="73"/>
      <c r="BB1137" s="73"/>
      <c r="BC1137" s="73"/>
    </row>
    <row r="1138" spans="1:55" x14ac:dyDescent="0.25">
      <c r="A1138" s="72"/>
      <c r="B1138" s="79" t="s">
        <v>8</v>
      </c>
      <c r="C1138" s="84">
        <v>31526.241475434599</v>
      </c>
      <c r="D1138" s="84">
        <v>35471.011754525563</v>
      </c>
      <c r="E1138" s="84">
        <v>37936.387929911609</v>
      </c>
      <c r="F1138" s="84">
        <v>48393.306252833674</v>
      </c>
      <c r="G1138" s="84">
        <v>59161.396552722108</v>
      </c>
      <c r="H1138" s="84">
        <v>66679.768772704367</v>
      </c>
      <c r="I1138" s="84">
        <v>76417.186442843813</v>
      </c>
      <c r="J1138" s="84">
        <v>76009.764020335919</v>
      </c>
      <c r="K1138" s="84">
        <v>83124.339630513976</v>
      </c>
      <c r="L1138" s="84">
        <v>89822.767423999991</v>
      </c>
      <c r="M1138" s="84">
        <v>91730.385999999999</v>
      </c>
      <c r="N1138" s="83">
        <v>0</v>
      </c>
      <c r="O1138" s="73"/>
      <c r="P1138" s="79" t="s">
        <v>8</v>
      </c>
      <c r="Q1138" s="84">
        <v>29600.336203368719</v>
      </c>
      <c r="R1138" s="84">
        <v>32606.273028609936</v>
      </c>
      <c r="S1138" s="84">
        <v>33224.904442310573</v>
      </c>
      <c r="T1138" s="84">
        <v>39024.159164398232</v>
      </c>
      <c r="U1138" s="84">
        <v>41208.446354859967</v>
      </c>
      <c r="V1138" s="84">
        <v>44426.162970707133</v>
      </c>
      <c r="W1138" s="84">
        <v>75344.235257516484</v>
      </c>
      <c r="X1138" s="84">
        <v>76433.904360745524</v>
      </c>
      <c r="Y1138" s="84">
        <v>78134.076849971985</v>
      </c>
      <c r="Z1138" s="84">
        <v>80966.338439999992</v>
      </c>
      <c r="AA1138" s="84">
        <v>84090.44200000001</v>
      </c>
      <c r="AB1138" s="84">
        <v>93690</v>
      </c>
      <c r="AC1138" s="73"/>
      <c r="AD1138" s="79" t="s">
        <v>8</v>
      </c>
      <c r="AE1138" s="84">
        <v>444</v>
      </c>
      <c r="AF1138" s="84">
        <v>480</v>
      </c>
      <c r="AG1138" s="84">
        <v>528</v>
      </c>
      <c r="AH1138" s="84">
        <v>592</v>
      </c>
      <c r="AI1138" s="84">
        <v>643</v>
      </c>
      <c r="AJ1138" s="84">
        <v>709</v>
      </c>
      <c r="AK1138" s="84">
        <v>758</v>
      </c>
      <c r="AL1138" s="84">
        <v>758</v>
      </c>
      <c r="AM1138" s="84">
        <v>787</v>
      </c>
      <c r="AN1138" s="84">
        <v>840</v>
      </c>
      <c r="AO1138" s="84">
        <v>859</v>
      </c>
      <c r="AP1138" s="84">
        <v>0</v>
      </c>
      <c r="AQ1138" s="73"/>
      <c r="AR1138" s="73"/>
      <c r="AS1138" s="73"/>
      <c r="AT1138" s="73"/>
      <c r="AU1138" s="73"/>
      <c r="AV1138" s="73"/>
      <c r="AW1138" s="73"/>
      <c r="AX1138" s="73"/>
      <c r="AY1138" s="73"/>
      <c r="AZ1138" s="73"/>
      <c r="BA1138" s="73"/>
      <c r="BB1138" s="73"/>
      <c r="BC1138" s="73"/>
    </row>
    <row r="1139" spans="1:55" x14ac:dyDescent="0.25">
      <c r="A1139" s="72"/>
      <c r="B1139" s="79" t="s">
        <v>5</v>
      </c>
      <c r="C1139" s="84">
        <v>21352.713671414989</v>
      </c>
      <c r="D1139" s="84">
        <v>17146.223987224625</v>
      </c>
      <c r="E1139" s="84">
        <v>28051.035892208991</v>
      </c>
      <c r="F1139" s="84">
        <v>28777.039013483394</v>
      </c>
      <c r="G1139" s="84">
        <v>16894.573073475363</v>
      </c>
      <c r="H1139" s="84">
        <v>15587.966195213265</v>
      </c>
      <c r="I1139" s="84">
        <v>19599.538931719828</v>
      </c>
      <c r="J1139" s="84">
        <v>19154.761246381877</v>
      </c>
      <c r="K1139" s="84">
        <v>27291.430497344001</v>
      </c>
      <c r="L1139" s="84">
        <v>26846.451658000002</v>
      </c>
      <c r="M1139" s="82">
        <v>28125.664000000004</v>
      </c>
      <c r="N1139" s="82">
        <v>0</v>
      </c>
      <c r="O1139" s="73"/>
      <c r="P1139" s="79" t="s">
        <v>5</v>
      </c>
      <c r="Q1139" s="84">
        <v>27701.274342775472</v>
      </c>
      <c r="R1139" s="84">
        <v>30419.027979926512</v>
      </c>
      <c r="S1139" s="84">
        <v>25314.943182282077</v>
      </c>
      <c r="T1139" s="84">
        <v>29614.861417763426</v>
      </c>
      <c r="U1139" s="84">
        <v>36184.60048212378</v>
      </c>
      <c r="V1139" s="84">
        <v>18883.866427487996</v>
      </c>
      <c r="W1139" s="84">
        <v>17936.258785411534</v>
      </c>
      <c r="X1139" s="84">
        <v>24263.520425971634</v>
      </c>
      <c r="Y1139" s="84">
        <v>32803.558034728005</v>
      </c>
      <c r="Z1139" s="84">
        <v>29584.924564000001</v>
      </c>
      <c r="AA1139" s="84">
        <v>26166.704000000009</v>
      </c>
      <c r="AB1139" s="84">
        <v>22217</v>
      </c>
      <c r="AC1139" s="73"/>
      <c r="AD1139" s="79" t="s">
        <v>5</v>
      </c>
      <c r="AE1139" s="84">
        <v>4957</v>
      </c>
      <c r="AF1139" s="84">
        <v>4870</v>
      </c>
      <c r="AG1139" s="84">
        <v>4891</v>
      </c>
      <c r="AH1139" s="84">
        <v>4917</v>
      </c>
      <c r="AI1139" s="84">
        <v>4897</v>
      </c>
      <c r="AJ1139" s="84">
        <v>4811</v>
      </c>
      <c r="AK1139" s="84">
        <v>4772</v>
      </c>
      <c r="AL1139" s="84">
        <v>4942</v>
      </c>
      <c r="AM1139" s="84">
        <v>4865</v>
      </c>
      <c r="AN1139" s="84">
        <v>5072</v>
      </c>
      <c r="AO1139" s="84">
        <v>5284</v>
      </c>
      <c r="AP1139" s="84">
        <v>0</v>
      </c>
      <c r="AQ1139" s="73"/>
      <c r="AR1139" s="73"/>
      <c r="AS1139" s="73"/>
      <c r="AT1139" s="73"/>
      <c r="AU1139" s="73"/>
      <c r="AV1139" s="73"/>
      <c r="AW1139" s="73"/>
      <c r="AX1139" s="73"/>
      <c r="AY1139" s="73"/>
      <c r="AZ1139" s="73"/>
      <c r="BA1139" s="73"/>
      <c r="BB1139" s="73"/>
      <c r="BC1139" s="73"/>
    </row>
    <row r="1140" spans="1:55" x14ac:dyDescent="0.25">
      <c r="A1140" s="72"/>
      <c r="B1140" s="74" t="s">
        <v>157</v>
      </c>
      <c r="C1140" s="83">
        <v>32737.699026767252</v>
      </c>
      <c r="D1140" s="83">
        <v>37089.060912983128</v>
      </c>
      <c r="E1140" s="83">
        <v>44934.96741894666</v>
      </c>
      <c r="F1140" s="83">
        <v>36187.206080564669</v>
      </c>
      <c r="G1140" s="83">
        <v>45271.683941633499</v>
      </c>
      <c r="H1140" s="83">
        <v>44395.348210562042</v>
      </c>
      <c r="I1140" s="83">
        <v>50388.915960546074</v>
      </c>
      <c r="J1140" s="83">
        <v>55755.379669188413</v>
      </c>
      <c r="K1140" s="83">
        <v>55392.689179723995</v>
      </c>
      <c r="L1140" s="83">
        <v>56265.505451999998</v>
      </c>
      <c r="M1140" s="83">
        <v>52052.067999999999</v>
      </c>
      <c r="N1140" s="83">
        <v>0</v>
      </c>
      <c r="O1140" s="73"/>
      <c r="P1140" s="74" t="s">
        <v>157</v>
      </c>
      <c r="Q1140" s="83">
        <v>32512.439629794077</v>
      </c>
      <c r="R1140" s="83">
        <v>33484.071330698287</v>
      </c>
      <c r="S1140" s="83">
        <v>36189.938005768308</v>
      </c>
      <c r="T1140" s="83">
        <v>42208.004332525394</v>
      </c>
      <c r="U1140" s="83">
        <v>42553.003470754564</v>
      </c>
      <c r="V1140" s="83">
        <v>48433.82602127688</v>
      </c>
      <c r="W1140" s="83">
        <v>46307.036451148531</v>
      </c>
      <c r="X1140" s="83">
        <v>53992.616508385523</v>
      </c>
      <c r="Y1140" s="83">
        <v>55298.907986633989</v>
      </c>
      <c r="Z1140" s="83">
        <v>54261.144469999999</v>
      </c>
      <c r="AA1140" s="83">
        <v>55574.027999999998</v>
      </c>
      <c r="AB1140" s="83">
        <v>59157</v>
      </c>
      <c r="AC1140" s="73"/>
      <c r="AD1140" s="74" t="s">
        <v>117</v>
      </c>
      <c r="AE1140" s="83">
        <v>23657.77</v>
      </c>
      <c r="AF1140" s="83">
        <v>23513.5</v>
      </c>
      <c r="AG1140" s="83">
        <v>23458.861999999997</v>
      </c>
      <c r="AH1140" s="83">
        <v>23572.991999999998</v>
      </c>
      <c r="AI1140" s="83">
        <v>23430.884999999998</v>
      </c>
      <c r="AJ1140" s="83">
        <v>23414.761000000002</v>
      </c>
      <c r="AK1140" s="83">
        <v>22871.759999999998</v>
      </c>
      <c r="AL1140" s="83">
        <v>22438.845000000001</v>
      </c>
      <c r="AM1140" s="83">
        <v>22239.686000000002</v>
      </c>
      <c r="AN1140" s="83">
        <v>22004.916000000001</v>
      </c>
      <c r="AO1140" s="83">
        <v>21853.998000000003</v>
      </c>
      <c r="AP1140" s="83">
        <v>0</v>
      </c>
      <c r="AQ1140" s="73"/>
      <c r="AR1140" s="73"/>
      <c r="AS1140" s="73"/>
      <c r="AT1140" s="73"/>
      <c r="AU1140" s="73"/>
      <c r="AV1140" s="73"/>
      <c r="AW1140" s="73"/>
      <c r="AX1140" s="73"/>
      <c r="AY1140" s="73"/>
      <c r="AZ1140" s="73"/>
      <c r="BA1140" s="73"/>
      <c r="BB1140" s="73"/>
      <c r="BC1140" s="73"/>
    </row>
    <row r="1141" spans="1:55" x14ac:dyDescent="0.25">
      <c r="A1141" s="72"/>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X1141" s="73"/>
      <c r="Y1141" s="73"/>
      <c r="Z1141" s="73"/>
      <c r="AA1141" s="73"/>
      <c r="AB1141" s="73"/>
      <c r="AC1141" s="73"/>
      <c r="AD1141" s="73"/>
      <c r="AE1141" s="73"/>
      <c r="AF1141" s="73"/>
      <c r="AG1141" s="73"/>
      <c r="AH1141" s="73"/>
      <c r="AI1141" s="73"/>
      <c r="AJ1141" s="73"/>
      <c r="AK1141" s="73"/>
      <c r="AL1141" s="73"/>
      <c r="AM1141" s="73"/>
      <c r="AN1141" s="73"/>
      <c r="AO1141" s="73"/>
      <c r="AP1141" s="73"/>
      <c r="AQ1141" s="73"/>
      <c r="AR1141" s="73"/>
      <c r="AS1141" s="73"/>
      <c r="AT1141" s="73"/>
      <c r="AU1141" s="73"/>
      <c r="AV1141" s="73"/>
      <c r="AW1141" s="73"/>
      <c r="AX1141" s="73"/>
      <c r="AY1141" s="73"/>
      <c r="AZ1141" s="73"/>
      <c r="BA1141" s="73"/>
      <c r="BB1141" s="73"/>
      <c r="BC1141" s="73"/>
    </row>
    <row r="1142" spans="1:55" x14ac:dyDescent="0.25">
      <c r="A1142" s="72"/>
      <c r="B1142" s="75" t="s">
        <v>113</v>
      </c>
      <c r="C1142" s="75"/>
      <c r="D1142" s="75"/>
      <c r="E1142" s="75"/>
      <c r="F1142" s="75"/>
      <c r="G1142" s="75"/>
      <c r="H1142" s="75"/>
      <c r="I1142" s="75"/>
      <c r="J1142" s="75"/>
      <c r="K1142" s="75"/>
      <c r="L1142" s="75"/>
      <c r="M1142" s="75"/>
      <c r="N1142" s="75"/>
      <c r="O1142" s="73"/>
      <c r="P1142" s="75" t="s">
        <v>114</v>
      </c>
      <c r="Q1142" s="75"/>
      <c r="R1142" s="75"/>
      <c r="S1142" s="75"/>
      <c r="T1142" s="75"/>
      <c r="U1142" s="75"/>
      <c r="V1142" s="75"/>
      <c r="W1142" s="75"/>
      <c r="X1142" s="75"/>
      <c r="Y1142" s="75"/>
      <c r="Z1142" s="75"/>
      <c r="AA1142" s="75"/>
      <c r="AB1142" s="75"/>
      <c r="AC1142" s="73"/>
      <c r="AD1142" s="75" t="s">
        <v>145</v>
      </c>
      <c r="AE1142" s="75"/>
      <c r="AF1142" s="75"/>
      <c r="AG1142" s="75"/>
      <c r="AH1142" s="75"/>
      <c r="AI1142" s="75"/>
      <c r="AJ1142" s="75"/>
      <c r="AK1142" s="75"/>
      <c r="AL1142" s="75"/>
      <c r="AM1142" s="75"/>
      <c r="AN1142" s="75"/>
      <c r="AO1142" s="75"/>
      <c r="AP1142" s="75"/>
      <c r="AQ1142" s="73"/>
      <c r="AR1142" s="73"/>
      <c r="AS1142" s="73"/>
      <c r="AT1142" s="73"/>
      <c r="AU1142" s="73"/>
      <c r="AV1142" s="73"/>
      <c r="AW1142" s="73"/>
      <c r="AX1142" s="73"/>
      <c r="AY1142" s="73"/>
      <c r="AZ1142" s="73"/>
      <c r="BA1142" s="73"/>
      <c r="BB1142" s="73"/>
      <c r="BC1142" s="73"/>
    </row>
    <row r="1143" spans="1:55" x14ac:dyDescent="0.25">
      <c r="A1143" s="72"/>
      <c r="B1143" s="77" t="s">
        <v>72</v>
      </c>
      <c r="C1143" s="77">
        <v>2013</v>
      </c>
      <c r="D1143" s="77">
        <v>2014</v>
      </c>
      <c r="E1143" s="77">
        <v>2015</v>
      </c>
      <c r="F1143" s="77">
        <v>2016</v>
      </c>
      <c r="G1143" s="77">
        <v>2017</v>
      </c>
      <c r="H1143" s="77">
        <v>2018</v>
      </c>
      <c r="I1143" s="77">
        <v>2019</v>
      </c>
      <c r="J1143" s="77">
        <v>2020</v>
      </c>
      <c r="K1143" s="77">
        <v>2021</v>
      </c>
      <c r="L1143" s="77">
        <v>2022</v>
      </c>
      <c r="M1143" s="77">
        <v>2023</v>
      </c>
      <c r="N1143" s="77">
        <v>2024</v>
      </c>
      <c r="O1143" s="73"/>
      <c r="P1143" s="77" t="s">
        <v>72</v>
      </c>
      <c r="Q1143" s="77">
        <v>2013</v>
      </c>
      <c r="R1143" s="77">
        <v>2014</v>
      </c>
      <c r="S1143" s="77">
        <v>2015</v>
      </c>
      <c r="T1143" s="77">
        <v>2016</v>
      </c>
      <c r="U1143" s="77">
        <v>2017</v>
      </c>
      <c r="V1143" s="77">
        <v>2018</v>
      </c>
      <c r="W1143" s="77">
        <v>2019</v>
      </c>
      <c r="X1143" s="77">
        <v>2020</v>
      </c>
      <c r="Y1143" s="77">
        <v>2021</v>
      </c>
      <c r="Z1143" s="77">
        <v>2022</v>
      </c>
      <c r="AA1143" s="77">
        <v>2023</v>
      </c>
      <c r="AB1143" s="77">
        <v>2024</v>
      </c>
      <c r="AC1143" s="73"/>
      <c r="AD1143" s="77" t="s">
        <v>72</v>
      </c>
      <c r="AE1143" s="77">
        <v>2013</v>
      </c>
      <c r="AF1143" s="77">
        <v>2014</v>
      </c>
      <c r="AG1143" s="77">
        <v>2015</v>
      </c>
      <c r="AH1143" s="77">
        <v>2016</v>
      </c>
      <c r="AI1143" s="77">
        <v>2017</v>
      </c>
      <c r="AJ1143" s="77">
        <v>2018</v>
      </c>
      <c r="AK1143" s="77">
        <v>2019</v>
      </c>
      <c r="AL1143" s="77">
        <v>2020</v>
      </c>
      <c r="AM1143" s="77">
        <v>2021</v>
      </c>
      <c r="AN1143" s="77">
        <v>2022</v>
      </c>
      <c r="AO1143" s="77">
        <v>2023</v>
      </c>
      <c r="AP1143" s="77">
        <v>2024</v>
      </c>
      <c r="AQ1143" s="73"/>
      <c r="AR1143" s="73"/>
      <c r="AS1143" s="73"/>
      <c r="AT1143" s="73"/>
      <c r="AU1143" s="73"/>
      <c r="AV1143" s="73"/>
      <c r="AW1143" s="73"/>
      <c r="AX1143" s="73"/>
      <c r="AY1143" s="73"/>
      <c r="AZ1143" s="73"/>
      <c r="BA1143" s="73"/>
      <c r="BB1143" s="73"/>
      <c r="BC1143" s="73"/>
    </row>
    <row r="1144" spans="1:55" x14ac:dyDescent="0.25">
      <c r="A1144" s="72"/>
      <c r="B1144" s="79" t="s">
        <v>9</v>
      </c>
      <c r="C1144" s="80">
        <v>426876.56879290985</v>
      </c>
      <c r="D1144" s="80">
        <v>415575.32508703618</v>
      </c>
      <c r="E1144" s="80">
        <v>424705.36583065882</v>
      </c>
      <c r="F1144" s="80">
        <v>445678.30760626437</v>
      </c>
      <c r="G1144" s="80">
        <v>430414.94281531632</v>
      </c>
      <c r="H1144" s="80">
        <v>421704.06245971844</v>
      </c>
      <c r="I1144" s="80">
        <v>430145.48990291083</v>
      </c>
      <c r="J1144" s="80">
        <v>460253.98288601427</v>
      </c>
      <c r="K1144" s="80">
        <v>562746.73718031589</v>
      </c>
      <c r="L1144" s="80">
        <v>530247.11646399996</v>
      </c>
      <c r="M1144" s="80">
        <v>535769.30799999996</v>
      </c>
      <c r="N1144" s="80">
        <v>0</v>
      </c>
      <c r="O1144" s="73"/>
      <c r="P1144" s="79" t="s">
        <v>9</v>
      </c>
      <c r="Q1144" s="80">
        <v>408749.44454204128</v>
      </c>
      <c r="R1144" s="80">
        <v>437481.09796987229</v>
      </c>
      <c r="S1144" s="80">
        <v>421456.86429916619</v>
      </c>
      <c r="T1144" s="80">
        <v>415137.40036485903</v>
      </c>
      <c r="U1144" s="80">
        <v>452806.951658979</v>
      </c>
      <c r="V1144" s="80">
        <v>427091.41278999241</v>
      </c>
      <c r="W1144" s="80">
        <v>414375.94306996651</v>
      </c>
      <c r="X1144" s="80">
        <v>433077.58329680632</v>
      </c>
      <c r="Y1144" s="80">
        <v>573805.19480785786</v>
      </c>
      <c r="Z1144" s="80">
        <v>552816.242524</v>
      </c>
      <c r="AA1144" s="80">
        <v>539548.64199999999</v>
      </c>
      <c r="AB1144" s="80">
        <v>572889</v>
      </c>
      <c r="AC1144" s="73"/>
      <c r="AD1144" s="79" t="s">
        <v>9</v>
      </c>
      <c r="AE1144" s="80">
        <v>3841</v>
      </c>
      <c r="AF1144" s="80">
        <v>3692</v>
      </c>
      <c r="AG1144" s="80">
        <v>3742</v>
      </c>
      <c r="AH1144" s="80">
        <v>3638</v>
      </c>
      <c r="AI1144" s="80">
        <v>3581</v>
      </c>
      <c r="AJ1144" s="80">
        <v>3502</v>
      </c>
      <c r="AK1144" s="80">
        <v>3519</v>
      </c>
      <c r="AL1144" s="80">
        <v>3779</v>
      </c>
      <c r="AM1144" s="80">
        <v>3669</v>
      </c>
      <c r="AN1144" s="80">
        <v>3694</v>
      </c>
      <c r="AO1144" s="80">
        <v>3751</v>
      </c>
      <c r="AP1144" s="80">
        <v>0</v>
      </c>
      <c r="AQ1144" s="73"/>
      <c r="AR1144" s="73"/>
      <c r="AS1144" s="73"/>
      <c r="AT1144" s="73"/>
      <c r="AU1144" s="73"/>
      <c r="AV1144" s="73"/>
      <c r="AW1144" s="73"/>
      <c r="AX1144" s="73"/>
      <c r="AY1144" s="73"/>
      <c r="AZ1144" s="73"/>
      <c r="BA1144" s="73"/>
      <c r="BB1144" s="73"/>
      <c r="BC1144" s="73"/>
    </row>
    <row r="1145" spans="1:55" x14ac:dyDescent="0.25">
      <c r="A1145" s="72"/>
      <c r="B1145" s="74" t="s">
        <v>10</v>
      </c>
      <c r="C1145" s="83">
        <v>294672.57957401342</v>
      </c>
      <c r="D1145" s="83">
        <v>282320.23592991981</v>
      </c>
      <c r="E1145" s="83">
        <v>300712.35056500527</v>
      </c>
      <c r="F1145" s="83">
        <v>324463.29045454366</v>
      </c>
      <c r="G1145" s="83">
        <v>302836.20886496361</v>
      </c>
      <c r="H1145" s="83">
        <v>282144.94401945622</v>
      </c>
      <c r="I1145" s="83">
        <v>288893.30720218667</v>
      </c>
      <c r="J1145" s="83">
        <v>299995.69704254478</v>
      </c>
      <c r="K1145" s="83">
        <v>384200.86106184247</v>
      </c>
      <c r="L1145" s="83">
        <v>372795.62570899999</v>
      </c>
      <c r="M1145" s="83">
        <v>388774.36799999996</v>
      </c>
      <c r="N1145" s="83">
        <v>0</v>
      </c>
      <c r="O1145" s="73"/>
      <c r="P1145" s="74" t="s">
        <v>10</v>
      </c>
      <c r="Q1145" s="83">
        <v>269046.82028612692</v>
      </c>
      <c r="R1145" s="83">
        <v>297334.56707070873</v>
      </c>
      <c r="S1145" s="83">
        <v>295933.13417735638</v>
      </c>
      <c r="T1145" s="83">
        <v>333919.0405321893</v>
      </c>
      <c r="U1145" s="83">
        <v>330636.42468952871</v>
      </c>
      <c r="V1145" s="83">
        <v>292097.29757152812</v>
      </c>
      <c r="W1145" s="83">
        <v>280182.4962922791</v>
      </c>
      <c r="X1145" s="83">
        <v>300146.61470335186</v>
      </c>
      <c r="Y1145" s="83">
        <v>411364.0319862839</v>
      </c>
      <c r="Z1145" s="83">
        <v>401165.41311600001</v>
      </c>
      <c r="AA1145" s="83">
        <v>384783.50800000003</v>
      </c>
      <c r="AB1145" s="83">
        <v>424340</v>
      </c>
      <c r="AC1145" s="73"/>
      <c r="AD1145" s="74" t="s">
        <v>10</v>
      </c>
      <c r="AE1145" s="83">
        <v>3841</v>
      </c>
      <c r="AF1145" s="83">
        <v>3692</v>
      </c>
      <c r="AG1145" s="83">
        <v>3742</v>
      </c>
      <c r="AH1145" s="83">
        <v>3638</v>
      </c>
      <c r="AI1145" s="83">
        <v>3581</v>
      </c>
      <c r="AJ1145" s="83">
        <v>3502</v>
      </c>
      <c r="AK1145" s="83">
        <v>3519</v>
      </c>
      <c r="AL1145" s="83">
        <v>3779</v>
      </c>
      <c r="AM1145" s="83">
        <v>3669</v>
      </c>
      <c r="AN1145" s="83">
        <v>3694</v>
      </c>
      <c r="AO1145" s="83">
        <v>3751</v>
      </c>
      <c r="AP1145" s="83">
        <v>0</v>
      </c>
      <c r="AQ1145" s="73"/>
      <c r="AR1145" s="73"/>
      <c r="AS1145" s="73"/>
      <c r="AT1145" s="73"/>
      <c r="AU1145" s="73"/>
      <c r="AV1145" s="73"/>
      <c r="AW1145" s="73"/>
      <c r="AX1145" s="73"/>
      <c r="AY1145" s="73"/>
      <c r="AZ1145" s="73"/>
      <c r="BA1145" s="73"/>
      <c r="BB1145" s="73"/>
      <c r="BC1145" s="73"/>
    </row>
    <row r="1146" spans="1:55" x14ac:dyDescent="0.25">
      <c r="A1146" s="72"/>
      <c r="B1146" s="79" t="s">
        <v>11</v>
      </c>
      <c r="C1146" s="84">
        <v>132203.9892188964</v>
      </c>
      <c r="D1146" s="84">
        <v>133255.08915711637</v>
      </c>
      <c r="E1146" s="84">
        <v>123993.01526565354</v>
      </c>
      <c r="F1146" s="84">
        <v>121215.01715172073</v>
      </c>
      <c r="G1146" s="84">
        <v>127578.73395035272</v>
      </c>
      <c r="H1146" s="84">
        <v>139559.11844026222</v>
      </c>
      <c r="I1146" s="84">
        <v>141252.18270072417</v>
      </c>
      <c r="J1146" s="84">
        <v>160258.28584346949</v>
      </c>
      <c r="K1146" s="84">
        <v>178545.87611847348</v>
      </c>
      <c r="L1146" s="84">
        <v>157451.49075500001</v>
      </c>
      <c r="M1146" s="84">
        <v>146994.94</v>
      </c>
      <c r="N1146" s="84">
        <v>0</v>
      </c>
      <c r="O1146" s="73"/>
      <c r="P1146" s="79" t="s">
        <v>11</v>
      </c>
      <c r="Q1146" s="84">
        <v>139702.62425591436</v>
      </c>
      <c r="R1146" s="84">
        <v>140146.53089916357</v>
      </c>
      <c r="S1146" s="84">
        <v>125523.73012180983</v>
      </c>
      <c r="T1146" s="84">
        <v>81218.359832669725</v>
      </c>
      <c r="U1146" s="84">
        <v>122170.52696945031</v>
      </c>
      <c r="V1146" s="84">
        <v>134994.11521846429</v>
      </c>
      <c r="W1146" s="84">
        <v>134193.44677768741</v>
      </c>
      <c r="X1146" s="84">
        <v>132930.96859345445</v>
      </c>
      <c r="Y1146" s="84">
        <v>162441.16282157399</v>
      </c>
      <c r="Z1146" s="84">
        <v>151650.82940799996</v>
      </c>
      <c r="AA1146" s="84">
        <v>154765.13400000002</v>
      </c>
      <c r="AB1146" s="84">
        <v>148549</v>
      </c>
      <c r="AC1146" s="73"/>
      <c r="AD1146" s="79" t="s">
        <v>11</v>
      </c>
      <c r="AE1146" s="84">
        <v>3841</v>
      </c>
      <c r="AF1146" s="84">
        <v>3692</v>
      </c>
      <c r="AG1146" s="84">
        <v>3742</v>
      </c>
      <c r="AH1146" s="84">
        <v>3638</v>
      </c>
      <c r="AI1146" s="84">
        <v>3581</v>
      </c>
      <c r="AJ1146" s="84">
        <v>3502</v>
      </c>
      <c r="AK1146" s="84">
        <v>3519</v>
      </c>
      <c r="AL1146" s="84">
        <v>3779</v>
      </c>
      <c r="AM1146" s="84">
        <v>3669</v>
      </c>
      <c r="AN1146" s="84">
        <v>3694</v>
      </c>
      <c r="AO1146" s="84">
        <v>3751</v>
      </c>
      <c r="AP1146" s="84">
        <v>0</v>
      </c>
      <c r="AQ1146" s="73"/>
      <c r="AR1146" s="73"/>
      <c r="AS1146" s="73"/>
      <c r="AT1146" s="73"/>
      <c r="AU1146" s="73"/>
      <c r="AV1146" s="73"/>
      <c r="AW1146" s="73"/>
      <c r="AX1146" s="73"/>
      <c r="AY1146" s="73"/>
      <c r="AZ1146" s="73"/>
      <c r="BA1146" s="73"/>
      <c r="BB1146" s="73"/>
      <c r="BC1146" s="73"/>
    </row>
    <row r="1147" spans="1:55" x14ac:dyDescent="0.25">
      <c r="A1147" s="72"/>
      <c r="B1147" s="74" t="s">
        <v>0</v>
      </c>
      <c r="C1147" s="83">
        <v>71908.681286978768</v>
      </c>
      <c r="D1147" s="83">
        <v>64924.369039943762</v>
      </c>
      <c r="E1147" s="83">
        <v>68954.4047825249</v>
      </c>
      <c r="F1147" s="83">
        <v>69922.161198458722</v>
      </c>
      <c r="G1147" s="83">
        <v>61298.529125649162</v>
      </c>
      <c r="H1147" s="83">
        <v>58268.502074228745</v>
      </c>
      <c r="I1147" s="83">
        <v>56027.455094052668</v>
      </c>
      <c r="J1147" s="83">
        <v>55280.746431110994</v>
      </c>
      <c r="K1147" s="83">
        <v>50103.429889447994</v>
      </c>
      <c r="L1147" s="83">
        <v>42339.851709999995</v>
      </c>
      <c r="M1147" s="83">
        <v>37730.820000000007</v>
      </c>
      <c r="N1147" s="83">
        <v>0</v>
      </c>
      <c r="O1147" s="73"/>
      <c r="P1147" s="74" t="s">
        <v>0</v>
      </c>
      <c r="Q1147" s="83">
        <v>55288.041825422908</v>
      </c>
      <c r="R1147" s="83">
        <v>69121.016275685397</v>
      </c>
      <c r="S1147" s="83">
        <v>65537.57512746357</v>
      </c>
      <c r="T1147" s="83">
        <v>75505.203245776298</v>
      </c>
      <c r="U1147" s="83">
        <v>77700.311915332422</v>
      </c>
      <c r="V1147" s="83">
        <v>64310.9858333991</v>
      </c>
      <c r="W1147" s="83">
        <v>55566.156974146092</v>
      </c>
      <c r="X1147" s="83">
        <v>58146.498889857357</v>
      </c>
      <c r="Y1147" s="83">
        <v>55040.733878597995</v>
      </c>
      <c r="Z1147" s="83">
        <v>52960.931659999995</v>
      </c>
      <c r="AA1147" s="83">
        <v>46878.538</v>
      </c>
      <c r="AB1147" s="83">
        <v>44610</v>
      </c>
      <c r="AC1147" s="73"/>
      <c r="AD1147" s="74" t="s">
        <v>0</v>
      </c>
      <c r="AE1147" s="83">
        <v>694</v>
      </c>
      <c r="AF1147" s="83">
        <v>706</v>
      </c>
      <c r="AG1147" s="83">
        <v>765</v>
      </c>
      <c r="AH1147" s="83">
        <v>636</v>
      </c>
      <c r="AI1147" s="83">
        <v>511</v>
      </c>
      <c r="AJ1147" s="83">
        <v>491</v>
      </c>
      <c r="AK1147" s="83">
        <v>475</v>
      </c>
      <c r="AL1147" s="83">
        <v>480</v>
      </c>
      <c r="AM1147" s="83">
        <v>436</v>
      </c>
      <c r="AN1147" s="83">
        <v>383</v>
      </c>
      <c r="AO1147" s="83">
        <v>358</v>
      </c>
      <c r="AP1147" s="83">
        <v>0</v>
      </c>
      <c r="AQ1147" s="73"/>
      <c r="AR1147" s="73"/>
      <c r="AS1147" s="73"/>
      <c r="AT1147" s="73"/>
      <c r="AU1147" s="73"/>
      <c r="AV1147" s="73"/>
      <c r="AW1147" s="73"/>
      <c r="AX1147" s="73"/>
      <c r="AY1147" s="73"/>
      <c r="AZ1147" s="73"/>
      <c r="BA1147" s="73"/>
      <c r="BB1147" s="73"/>
      <c r="BC1147" s="73"/>
    </row>
    <row r="1148" spans="1:55" x14ac:dyDescent="0.25">
      <c r="A1148" s="72"/>
      <c r="B1148" s="74" t="s">
        <v>158</v>
      </c>
      <c r="C1148" s="83">
        <v>91621.756836647968</v>
      </c>
      <c r="D1148" s="83">
        <v>77268.465514443204</v>
      </c>
      <c r="E1148" s="83">
        <v>75882.756269174366</v>
      </c>
      <c r="F1148" s="83">
        <v>69640.086320226925</v>
      </c>
      <c r="G1148" s="83">
        <v>66465.14106124088</v>
      </c>
      <c r="H1148" s="83">
        <v>58492.228861093587</v>
      </c>
      <c r="I1148" s="83">
        <v>61619.229837661653</v>
      </c>
      <c r="J1148" s="83">
        <v>83802.501227067914</v>
      </c>
      <c r="K1148" s="83">
        <v>70135.092733471989</v>
      </c>
      <c r="L1148" s="83">
        <v>49487.276696000001</v>
      </c>
      <c r="M1148" s="83">
        <v>49776.340000000004</v>
      </c>
      <c r="N1148" s="83">
        <v>0</v>
      </c>
      <c r="O1148" s="73"/>
      <c r="P1148" s="74" t="s">
        <v>158</v>
      </c>
      <c r="Q1148" s="83">
        <v>123639.87723419536</v>
      </c>
      <c r="R1148" s="83">
        <v>103288.32014070511</v>
      </c>
      <c r="S1148" s="83">
        <v>88417.906989609168</v>
      </c>
      <c r="T1148" s="83">
        <v>77059.255777038969</v>
      </c>
      <c r="U1148" s="83">
        <v>75508.169646569135</v>
      </c>
      <c r="V1148" s="83">
        <v>55490.987505074278</v>
      </c>
      <c r="W1148" s="83">
        <v>56934.787162591143</v>
      </c>
      <c r="X1148" s="83">
        <v>56935.791410222548</v>
      </c>
      <c r="Y1148" s="83">
        <v>82760.247939694003</v>
      </c>
      <c r="Z1148" s="83">
        <v>74869.785041999989</v>
      </c>
      <c r="AA1148" s="83">
        <v>46508.628000000004</v>
      </c>
      <c r="AB1148" s="83">
        <v>58783</v>
      </c>
      <c r="AC1148" s="73"/>
      <c r="AD1148" s="74" t="s">
        <v>158</v>
      </c>
      <c r="AE1148" s="83">
        <v>602</v>
      </c>
      <c r="AF1148" s="83">
        <v>478</v>
      </c>
      <c r="AG1148" s="83">
        <v>482</v>
      </c>
      <c r="AH1148" s="83">
        <v>434</v>
      </c>
      <c r="AI1148" s="83">
        <v>422</v>
      </c>
      <c r="AJ1148" s="83">
        <v>384</v>
      </c>
      <c r="AK1148" s="83">
        <v>396</v>
      </c>
      <c r="AL1148" s="83">
        <v>558</v>
      </c>
      <c r="AM1148" s="83">
        <v>433</v>
      </c>
      <c r="AN1148" s="83">
        <v>298</v>
      </c>
      <c r="AO1148" s="83">
        <v>327</v>
      </c>
      <c r="AP1148" s="83">
        <v>0</v>
      </c>
      <c r="AQ1148" s="73"/>
      <c r="AR1148" s="73"/>
      <c r="AS1148" s="73"/>
      <c r="AT1148" s="73"/>
      <c r="AU1148" s="73"/>
      <c r="AV1148" s="73"/>
      <c r="AW1148" s="73"/>
      <c r="AX1148" s="73"/>
      <c r="AY1148" s="73"/>
      <c r="AZ1148" s="73"/>
      <c r="BA1148" s="73"/>
      <c r="BB1148" s="73"/>
      <c r="BC1148" s="73"/>
    </row>
    <row r="1149" spans="1:55" x14ac:dyDescent="0.25">
      <c r="A1149" s="72"/>
      <c r="B1149" s="74" t="s">
        <v>159</v>
      </c>
      <c r="C1149" s="83">
        <v>8570.2440460630769</v>
      </c>
      <c r="D1149" s="83">
        <v>9291.2096274542928</v>
      </c>
      <c r="E1149" s="83">
        <v>7472.4055085966875</v>
      </c>
      <c r="F1149" s="83">
        <v>7837.480499636692</v>
      </c>
      <c r="G1149" s="83">
        <v>4814.231839030419</v>
      </c>
      <c r="H1149" s="83">
        <v>3065.1965185846025</v>
      </c>
      <c r="I1149" s="83">
        <v>2928.2054407750957</v>
      </c>
      <c r="J1149" s="83">
        <v>1304.9608886147339</v>
      </c>
      <c r="K1149" s="83">
        <v>1054.7625952239998</v>
      </c>
      <c r="L1149" s="83">
        <v>641.010266</v>
      </c>
      <c r="M1149" s="83">
        <v>606.44400000000007</v>
      </c>
      <c r="N1149" s="83">
        <v>0</v>
      </c>
      <c r="O1149" s="73"/>
      <c r="P1149" s="74" t="s">
        <v>159</v>
      </c>
      <c r="Q1149" s="83">
        <v>7062.3826715465693</v>
      </c>
      <c r="R1149" s="83">
        <v>8942.0649671227711</v>
      </c>
      <c r="S1149" s="83">
        <v>10190.910789849928</v>
      </c>
      <c r="T1149" s="83">
        <v>18134.413873728634</v>
      </c>
      <c r="U1149" s="83">
        <v>8684.9354903771182</v>
      </c>
      <c r="V1149" s="83">
        <v>5738.5223138144966</v>
      </c>
      <c r="W1149" s="83">
        <v>5464.2303012355269</v>
      </c>
      <c r="X1149" s="83">
        <v>3739.8406205957926</v>
      </c>
      <c r="Y1149" s="83">
        <v>1882.2437107239998</v>
      </c>
      <c r="Z1149" s="83">
        <v>861.45786999999996</v>
      </c>
      <c r="AA1149" s="83">
        <v>688.76200000000006</v>
      </c>
      <c r="AB1149" s="83">
        <v>390</v>
      </c>
      <c r="AC1149" s="73"/>
      <c r="AD1149" s="74" t="s">
        <v>159</v>
      </c>
      <c r="AE1149" s="83">
        <v>0</v>
      </c>
      <c r="AF1149" s="83">
        <v>0</v>
      </c>
      <c r="AG1149" s="83">
        <v>0</v>
      </c>
      <c r="AH1149" s="83">
        <v>0</v>
      </c>
      <c r="AI1149" s="83">
        <v>0</v>
      </c>
      <c r="AJ1149" s="83">
        <v>0</v>
      </c>
      <c r="AK1149" s="83">
        <v>0</v>
      </c>
      <c r="AL1149" s="83">
        <v>0</v>
      </c>
      <c r="AM1149" s="83">
        <v>0</v>
      </c>
      <c r="AN1149" s="83">
        <v>0</v>
      </c>
      <c r="AO1149" s="83">
        <v>0</v>
      </c>
      <c r="AP1149" s="83">
        <v>0</v>
      </c>
      <c r="AQ1149" s="73"/>
      <c r="AR1149" s="73"/>
      <c r="AS1149" s="73"/>
      <c r="AT1149" s="73"/>
      <c r="AU1149" s="73"/>
      <c r="AV1149" s="73"/>
      <c r="AW1149" s="73"/>
      <c r="AX1149" s="73"/>
      <c r="AY1149" s="73"/>
      <c r="AZ1149" s="73"/>
      <c r="BA1149" s="73"/>
      <c r="BB1149" s="73"/>
      <c r="BC1149" s="73"/>
    </row>
    <row r="1150" spans="1:55" x14ac:dyDescent="0.25">
      <c r="A1150" s="72"/>
      <c r="B1150" s="74" t="s">
        <v>1</v>
      </c>
      <c r="C1150" s="83">
        <v>17493.20676455331</v>
      </c>
      <c r="D1150" s="83">
        <v>15180.079206828193</v>
      </c>
      <c r="E1150" s="83">
        <v>15168.396529121121</v>
      </c>
      <c r="F1150" s="83">
        <v>15896.17972292497</v>
      </c>
      <c r="G1150" s="83">
        <v>13164.868578265665</v>
      </c>
      <c r="H1150" s="83">
        <v>11250.178223692781</v>
      </c>
      <c r="I1150" s="83">
        <v>12517.07779864947</v>
      </c>
      <c r="J1150" s="83">
        <v>14847.156043121375</v>
      </c>
      <c r="K1150" s="83">
        <v>11635.487792083999</v>
      </c>
      <c r="L1150" s="83">
        <v>11861.365255999999</v>
      </c>
      <c r="M1150" s="83">
        <v>14724.502</v>
      </c>
      <c r="N1150" s="83">
        <v>0</v>
      </c>
      <c r="O1150" s="73"/>
      <c r="P1150" s="74" t="s">
        <v>1</v>
      </c>
      <c r="Q1150" s="83">
        <v>15969.01408375625</v>
      </c>
      <c r="R1150" s="83">
        <v>17399.967861965382</v>
      </c>
      <c r="S1150" s="83">
        <v>15719.023015763001</v>
      </c>
      <c r="T1150" s="83">
        <v>15226.52195881634</v>
      </c>
      <c r="U1150" s="83">
        <v>16748.155403401594</v>
      </c>
      <c r="V1150" s="83">
        <v>11142.152140014286</v>
      </c>
      <c r="W1150" s="83">
        <v>8308.7400613137306</v>
      </c>
      <c r="X1150" s="83">
        <v>11054.578396072533</v>
      </c>
      <c r="Y1150" s="83">
        <v>14180.819703361998</v>
      </c>
      <c r="Z1150" s="83">
        <v>14722.903571999999</v>
      </c>
      <c r="AA1150" s="83">
        <v>10514.822</v>
      </c>
      <c r="AB1150" s="83">
        <v>13310</v>
      </c>
      <c r="AC1150" s="73"/>
      <c r="AD1150" s="74" t="s">
        <v>1</v>
      </c>
      <c r="AE1150" s="83">
        <v>99</v>
      </c>
      <c r="AF1150" s="83">
        <v>89</v>
      </c>
      <c r="AG1150" s="83">
        <v>92</v>
      </c>
      <c r="AH1150" s="83">
        <v>90</v>
      </c>
      <c r="AI1150" s="83">
        <v>77</v>
      </c>
      <c r="AJ1150" s="83">
        <v>67</v>
      </c>
      <c r="AK1150" s="83">
        <v>74</v>
      </c>
      <c r="AL1150" s="83">
        <v>87</v>
      </c>
      <c r="AM1150" s="83">
        <v>68</v>
      </c>
      <c r="AN1150" s="83">
        <v>71</v>
      </c>
      <c r="AO1150" s="83">
        <v>90</v>
      </c>
      <c r="AP1150" s="83">
        <v>0</v>
      </c>
      <c r="AQ1150" s="73"/>
      <c r="AR1150" s="73"/>
      <c r="AS1150" s="73"/>
      <c r="AT1150" s="73"/>
      <c r="AU1150" s="73"/>
      <c r="AV1150" s="73"/>
      <c r="AW1150" s="73"/>
      <c r="AX1150" s="73"/>
      <c r="AY1150" s="73"/>
      <c r="AZ1150" s="73"/>
      <c r="BA1150" s="73"/>
      <c r="BB1150" s="73"/>
      <c r="BC1150" s="73"/>
    </row>
    <row r="1151" spans="1:55" x14ac:dyDescent="0.25">
      <c r="A1151" s="72"/>
      <c r="B1151" s="74" t="s">
        <v>2</v>
      </c>
      <c r="C1151" s="83">
        <v>159965.45787830744</v>
      </c>
      <c r="D1151" s="83">
        <v>156959.59263450952</v>
      </c>
      <c r="E1151" s="83">
        <v>154774.24082079509</v>
      </c>
      <c r="F1151" s="83">
        <v>148877.92041212012</v>
      </c>
      <c r="G1151" s="83">
        <v>150496.86871789664</v>
      </c>
      <c r="H1151" s="83">
        <v>153711.00053059999</v>
      </c>
      <c r="I1151" s="83">
        <v>160895.79907084376</v>
      </c>
      <c r="J1151" s="83">
        <v>171506.42034726863</v>
      </c>
      <c r="K1151" s="83">
        <v>177472.63311166997</v>
      </c>
      <c r="L1151" s="83">
        <v>179848.860308</v>
      </c>
      <c r="M1151" s="83">
        <v>190715.17600000001</v>
      </c>
      <c r="N1151" s="83">
        <v>0</v>
      </c>
      <c r="O1151" s="73"/>
      <c r="P1151" s="74" t="s">
        <v>2</v>
      </c>
      <c r="Q1151" s="83">
        <v>166062.47888971461</v>
      </c>
      <c r="R1151" s="83">
        <v>165671.54794479662</v>
      </c>
      <c r="S1151" s="83">
        <v>159060.94834942612</v>
      </c>
      <c r="T1151" s="83">
        <v>160427.38627742435</v>
      </c>
      <c r="U1151" s="83">
        <v>151774.9312442847</v>
      </c>
      <c r="V1151" s="83">
        <v>148639.93754973979</v>
      </c>
      <c r="W1151" s="83">
        <v>147547.93873675217</v>
      </c>
      <c r="X1151" s="83">
        <v>163671.04469361715</v>
      </c>
      <c r="Y1151" s="83">
        <v>179771.92730460595</v>
      </c>
      <c r="Z1151" s="83">
        <v>188496.61316199999</v>
      </c>
      <c r="AA1151" s="83">
        <v>189207.402</v>
      </c>
      <c r="AB1151" s="83">
        <v>199875</v>
      </c>
      <c r="AC1151" s="73"/>
      <c r="AD1151" s="74" t="s">
        <v>2</v>
      </c>
      <c r="AE1151" s="83">
        <v>1473</v>
      </c>
      <c r="AF1151" s="83">
        <v>1421</v>
      </c>
      <c r="AG1151" s="83">
        <v>1363</v>
      </c>
      <c r="AH1151" s="83">
        <v>1301</v>
      </c>
      <c r="AI1151" s="83">
        <v>1268</v>
      </c>
      <c r="AJ1151" s="83">
        <v>1245</v>
      </c>
      <c r="AK1151" s="83">
        <v>1258</v>
      </c>
      <c r="AL1151" s="83">
        <v>1288</v>
      </c>
      <c r="AM1151" s="83">
        <v>1328</v>
      </c>
      <c r="AN1151" s="83">
        <v>1349</v>
      </c>
      <c r="AO1151" s="83">
        <v>1391</v>
      </c>
      <c r="AP1151" s="83">
        <v>0</v>
      </c>
      <c r="AQ1151" s="73"/>
      <c r="AR1151" s="73"/>
      <c r="AS1151" s="73"/>
      <c r="AT1151" s="73"/>
      <c r="AU1151" s="73"/>
      <c r="AV1151" s="73"/>
      <c r="AW1151" s="73"/>
      <c r="AX1151" s="73"/>
      <c r="AY1151" s="73"/>
      <c r="AZ1151" s="73"/>
      <c r="BA1151" s="73"/>
      <c r="BB1151" s="73"/>
      <c r="BC1151" s="73"/>
    </row>
    <row r="1152" spans="1:55" x14ac:dyDescent="0.25">
      <c r="A1152" s="72"/>
      <c r="B1152" s="74" t="s">
        <v>156</v>
      </c>
      <c r="C1152" s="83">
        <v>0</v>
      </c>
      <c r="D1152" s="83">
        <v>0</v>
      </c>
      <c r="E1152" s="83">
        <v>0</v>
      </c>
      <c r="F1152" s="83">
        <v>0</v>
      </c>
      <c r="G1152" s="83">
        <v>0</v>
      </c>
      <c r="H1152" s="83">
        <v>0</v>
      </c>
      <c r="I1152" s="83">
        <v>0</v>
      </c>
      <c r="J1152" s="83">
        <v>2130.8002815815817</v>
      </c>
      <c r="K1152" s="83">
        <v>15335.9833406</v>
      </c>
      <c r="L1152" s="83">
        <v>25111.764444</v>
      </c>
      <c r="M1152" s="83">
        <v>32787.572</v>
      </c>
      <c r="N1152" s="83">
        <v>0</v>
      </c>
      <c r="O1152" s="73"/>
      <c r="P1152" s="74" t="s">
        <v>156</v>
      </c>
      <c r="Q1152" s="83">
        <v>0</v>
      </c>
      <c r="R1152" s="83">
        <v>0</v>
      </c>
      <c r="S1152" s="83">
        <v>0</v>
      </c>
      <c r="T1152" s="83">
        <v>0</v>
      </c>
      <c r="U1152" s="83">
        <v>0</v>
      </c>
      <c r="V1152" s="83">
        <v>0</v>
      </c>
      <c r="W1152" s="83">
        <v>0</v>
      </c>
      <c r="X1152" s="83">
        <v>0</v>
      </c>
      <c r="Y1152" s="83">
        <v>12401.183650959998</v>
      </c>
      <c r="Z1152" s="83">
        <v>11114.411724</v>
      </c>
      <c r="AA1152" s="83">
        <v>26269.862000000001</v>
      </c>
      <c r="AB1152" s="83">
        <v>42094</v>
      </c>
      <c r="AC1152" s="73"/>
      <c r="AD1152" s="74" t="s">
        <v>156</v>
      </c>
      <c r="AE1152" s="83">
        <v>0</v>
      </c>
      <c r="AF1152" s="83">
        <v>0</v>
      </c>
      <c r="AG1152" s="83">
        <v>0</v>
      </c>
      <c r="AH1152" s="83">
        <v>0</v>
      </c>
      <c r="AI1152" s="83">
        <v>0</v>
      </c>
      <c r="AJ1152" s="83">
        <v>0</v>
      </c>
      <c r="AK1152" s="83">
        <v>0</v>
      </c>
      <c r="AL1152" s="83">
        <v>16</v>
      </c>
      <c r="AM1152" s="83">
        <v>94</v>
      </c>
      <c r="AN1152" s="83">
        <v>159</v>
      </c>
      <c r="AO1152" s="83">
        <v>196</v>
      </c>
      <c r="AP1152" s="83">
        <v>0</v>
      </c>
      <c r="AQ1152" s="73"/>
      <c r="AR1152" s="73"/>
      <c r="AS1152" s="73"/>
      <c r="AT1152" s="73"/>
      <c r="AU1152" s="73"/>
      <c r="AV1152" s="73"/>
      <c r="AW1152" s="73"/>
      <c r="AX1152" s="73"/>
      <c r="AY1152" s="73"/>
      <c r="AZ1152" s="73"/>
      <c r="BA1152" s="73"/>
      <c r="BB1152" s="73"/>
      <c r="BC1152" s="73"/>
    </row>
    <row r="1153" spans="1:55" x14ac:dyDescent="0.25">
      <c r="A1153" s="72"/>
      <c r="B1153" s="74" t="s">
        <v>3</v>
      </c>
      <c r="C1153" s="83">
        <v>623.59309728738981</v>
      </c>
      <c r="D1153" s="83">
        <v>2927.1873643489066</v>
      </c>
      <c r="E1153" s="83">
        <v>7682.8460911351067</v>
      </c>
      <c r="F1153" s="83">
        <v>13526.630713914668</v>
      </c>
      <c r="G1153" s="83">
        <v>13533.327525965378</v>
      </c>
      <c r="H1153" s="83">
        <v>15115.511967026268</v>
      </c>
      <c r="I1153" s="83">
        <v>14445.508605526189</v>
      </c>
      <c r="J1153" s="83">
        <v>14510.536725335975</v>
      </c>
      <c r="K1153" s="83">
        <v>14696.064611279999</v>
      </c>
      <c r="L1153" s="83">
        <v>16089.464690000001</v>
      </c>
      <c r="M1153" s="83">
        <v>18226.664000000004</v>
      </c>
      <c r="N1153" s="83">
        <v>0</v>
      </c>
      <c r="O1153" s="73"/>
      <c r="P1153" s="74" t="s">
        <v>3</v>
      </c>
      <c r="Q1153" s="83">
        <v>0</v>
      </c>
      <c r="R1153" s="83">
        <v>6860.5876716751582</v>
      </c>
      <c r="S1153" s="83">
        <v>6790.9382896073266</v>
      </c>
      <c r="T1153" s="83">
        <v>8057.7389683836618</v>
      </c>
      <c r="U1153" s="83">
        <v>13521.548147841986</v>
      </c>
      <c r="V1153" s="83">
        <v>15098.069649963003</v>
      </c>
      <c r="W1153" s="83">
        <v>14798.814142894209</v>
      </c>
      <c r="X1153" s="83">
        <v>14610.400456278972</v>
      </c>
      <c r="Y1153" s="83">
        <v>13397.470914021998</v>
      </c>
      <c r="Z1153" s="83">
        <v>13337.080042000001</v>
      </c>
      <c r="AA1153" s="83">
        <v>13128.158000000003</v>
      </c>
      <c r="AB1153" s="83">
        <v>13697</v>
      </c>
      <c r="AC1153" s="73"/>
      <c r="AD1153" s="74" t="s">
        <v>3</v>
      </c>
      <c r="AE1153" s="83">
        <v>6</v>
      </c>
      <c r="AF1153" s="83">
        <v>22</v>
      </c>
      <c r="AG1153" s="83">
        <v>61</v>
      </c>
      <c r="AH1153" s="83">
        <v>90</v>
      </c>
      <c r="AI1153" s="83">
        <v>91</v>
      </c>
      <c r="AJ1153" s="83">
        <v>102</v>
      </c>
      <c r="AK1153" s="83">
        <v>98</v>
      </c>
      <c r="AL1153" s="83">
        <v>100</v>
      </c>
      <c r="AM1153" s="83">
        <v>102</v>
      </c>
      <c r="AN1153" s="83">
        <v>115</v>
      </c>
      <c r="AO1153" s="83">
        <v>132</v>
      </c>
      <c r="AP1153" s="83">
        <v>0</v>
      </c>
      <c r="AQ1153" s="73"/>
      <c r="AR1153" s="73"/>
      <c r="AS1153" s="73"/>
      <c r="AT1153" s="73"/>
      <c r="AU1153" s="73"/>
      <c r="AV1153" s="73"/>
      <c r="AW1153" s="73"/>
      <c r="AX1153" s="73"/>
      <c r="AY1153" s="73"/>
      <c r="AZ1153" s="73"/>
      <c r="BA1153" s="73"/>
      <c r="BB1153" s="73"/>
      <c r="BC1153" s="73"/>
    </row>
    <row r="1154" spans="1:55" x14ac:dyDescent="0.25">
      <c r="A1154" s="72"/>
      <c r="B1154" s="74" t="s">
        <v>4</v>
      </c>
      <c r="C1154" s="83">
        <v>0</v>
      </c>
      <c r="D1154" s="83">
        <v>788.38320614979432</v>
      </c>
      <c r="E1154" s="83">
        <v>8370.0337886550096</v>
      </c>
      <c r="F1154" s="83">
        <v>15263.851868233402</v>
      </c>
      <c r="G1154" s="83">
        <v>19304.516043740183</v>
      </c>
      <c r="H1154" s="83">
        <v>21190.554718048043</v>
      </c>
      <c r="I1154" s="83">
        <v>22978.580532314372</v>
      </c>
      <c r="J1154" s="83">
        <v>20874.885960265266</v>
      </c>
      <c r="K1154" s="83">
        <v>18716.519524455998</v>
      </c>
      <c r="L1154" s="83">
        <v>26270.719566</v>
      </c>
      <c r="M1154" s="83">
        <v>22175.844000000005</v>
      </c>
      <c r="N1154" s="83">
        <v>0</v>
      </c>
      <c r="O1154" s="73"/>
      <c r="P1154" s="74" t="s">
        <v>4</v>
      </c>
      <c r="Q1154" s="83">
        <v>0</v>
      </c>
      <c r="R1154" s="83">
        <v>0</v>
      </c>
      <c r="S1154" s="83">
        <v>6168.5015405607846</v>
      </c>
      <c r="T1154" s="83">
        <v>9516.1261047736716</v>
      </c>
      <c r="U1154" s="83">
        <v>11263.441361587686</v>
      </c>
      <c r="V1154" s="83">
        <v>15271.329999458112</v>
      </c>
      <c r="W1154" s="83">
        <v>17523.497300007468</v>
      </c>
      <c r="X1154" s="83">
        <v>19663.056416237829</v>
      </c>
      <c r="Y1154" s="83">
        <v>20851.420802445995</v>
      </c>
      <c r="Z1154" s="83">
        <v>21302.087403999998</v>
      </c>
      <c r="AA1154" s="83">
        <v>21296.396000000001</v>
      </c>
      <c r="AB1154" s="83">
        <v>25012</v>
      </c>
      <c r="AC1154" s="73"/>
      <c r="AD1154" s="74" t="s">
        <v>4</v>
      </c>
      <c r="AE1154" s="83">
        <v>0</v>
      </c>
      <c r="AF1154" s="83">
        <v>7</v>
      </c>
      <c r="AG1154" s="83">
        <v>53</v>
      </c>
      <c r="AH1154" s="83">
        <v>110</v>
      </c>
      <c r="AI1154" s="83">
        <v>142</v>
      </c>
      <c r="AJ1154" s="83">
        <v>153</v>
      </c>
      <c r="AK1154" s="83">
        <v>165</v>
      </c>
      <c r="AL1154" s="83">
        <v>146</v>
      </c>
      <c r="AM1154" s="83">
        <v>134</v>
      </c>
      <c r="AN1154" s="83">
        <v>202</v>
      </c>
      <c r="AO1154" s="83">
        <v>170</v>
      </c>
      <c r="AP1154" s="83">
        <v>0</v>
      </c>
      <c r="AQ1154" s="73"/>
      <c r="AR1154" s="73"/>
      <c r="AS1154" s="73"/>
      <c r="AT1154" s="73"/>
      <c r="AU1154" s="73"/>
      <c r="AV1154" s="73"/>
      <c r="AW1154" s="73"/>
      <c r="AX1154" s="73"/>
      <c r="AY1154" s="73"/>
      <c r="AZ1154" s="73"/>
      <c r="BA1154" s="73"/>
      <c r="BB1154" s="73"/>
      <c r="BC1154" s="73"/>
    </row>
    <row r="1155" spans="1:55" x14ac:dyDescent="0.25">
      <c r="A1155" s="72"/>
      <c r="B1155" s="74" t="s">
        <v>6</v>
      </c>
      <c r="C1155" s="83">
        <v>5465.0432587879413</v>
      </c>
      <c r="D1155" s="83">
        <v>6833.5595060291334</v>
      </c>
      <c r="E1155" s="83">
        <v>12589.921259556986</v>
      </c>
      <c r="F1155" s="83">
        <v>18570.729696014871</v>
      </c>
      <c r="G1155" s="83">
        <v>16217.258831380306</v>
      </c>
      <c r="H1155" s="83">
        <v>13670.125293050296</v>
      </c>
      <c r="I1155" s="83">
        <v>9715.9022776206093</v>
      </c>
      <c r="J1155" s="83">
        <v>7944.7769319317495</v>
      </c>
      <c r="K1155" s="83">
        <v>5341.3906005524987</v>
      </c>
      <c r="L1155" s="83">
        <v>5908.7448810000005</v>
      </c>
      <c r="M1155" s="83">
        <v>5760.1759999999995</v>
      </c>
      <c r="N1155" s="83">
        <v>0</v>
      </c>
      <c r="O1155" s="73"/>
      <c r="P1155" s="74" t="s">
        <v>6</v>
      </c>
      <c r="Q1155" s="83">
        <v>4760.4819226996415</v>
      </c>
      <c r="R1155" s="83">
        <v>5807.9702068580646</v>
      </c>
      <c r="S1155" s="83">
        <v>6330.2571994350228</v>
      </c>
      <c r="T1155" s="83">
        <v>18189.628530744227</v>
      </c>
      <c r="U1155" s="83">
        <v>16167.196474355891</v>
      </c>
      <c r="V1155" s="83">
        <v>15973.673966538952</v>
      </c>
      <c r="W1155" s="83">
        <v>12347.399670023533</v>
      </c>
      <c r="X1155" s="83">
        <v>12303.436065056367</v>
      </c>
      <c r="Y1155" s="83">
        <v>6253.5506168719994</v>
      </c>
      <c r="Z1155" s="83">
        <v>5764.811858</v>
      </c>
      <c r="AA1155" s="83">
        <v>7957.7539999999999</v>
      </c>
      <c r="AB1155" s="83">
        <v>5581</v>
      </c>
      <c r="AC1155" s="73"/>
      <c r="AD1155" s="74" t="s">
        <v>6</v>
      </c>
      <c r="AE1155" s="83">
        <v>0</v>
      </c>
      <c r="AF1155" s="83">
        <v>0</v>
      </c>
      <c r="AG1155" s="83">
        <v>6</v>
      </c>
      <c r="AH1155" s="83">
        <v>137</v>
      </c>
      <c r="AI1155" s="83">
        <v>197</v>
      </c>
      <c r="AJ1155" s="83">
        <v>163</v>
      </c>
      <c r="AK1155" s="83">
        <v>118</v>
      </c>
      <c r="AL1155" s="83">
        <v>0</v>
      </c>
      <c r="AM1155" s="83">
        <v>64</v>
      </c>
      <c r="AN1155" s="83">
        <v>85</v>
      </c>
      <c r="AO1155" s="83">
        <v>73</v>
      </c>
      <c r="AP1155" s="83">
        <v>0</v>
      </c>
      <c r="AQ1155" s="73"/>
      <c r="AR1155" s="73"/>
      <c r="AS1155" s="73"/>
      <c r="AT1155" s="73"/>
      <c r="AU1155" s="73"/>
      <c r="AV1155" s="73"/>
      <c r="AW1155" s="73"/>
      <c r="AX1155" s="73"/>
      <c r="AY1155" s="73"/>
      <c r="AZ1155" s="73"/>
      <c r="BA1155" s="73"/>
      <c r="BB1155" s="73"/>
      <c r="BC1155" s="73"/>
    </row>
    <row r="1156" spans="1:55" x14ac:dyDescent="0.25">
      <c r="A1156" s="72"/>
      <c r="B1156" s="74" t="s">
        <v>7</v>
      </c>
      <c r="C1156" s="83">
        <v>62499.345987190631</v>
      </c>
      <c r="D1156" s="83">
        <v>55488.824071288422</v>
      </c>
      <c r="E1156" s="83">
        <v>50403.014620289054</v>
      </c>
      <c r="F1156" s="83">
        <v>47592.87377390224</v>
      </c>
      <c r="G1156" s="83">
        <v>49876.478437630009</v>
      </c>
      <c r="H1156" s="83">
        <v>51227.736368470825</v>
      </c>
      <c r="I1156" s="83">
        <v>51793.677071259182</v>
      </c>
      <c r="J1156" s="83">
        <v>63341.657027678695</v>
      </c>
      <c r="K1156" s="83">
        <v>73808.005578137992</v>
      </c>
      <c r="L1156" s="83">
        <v>55318.436861999995</v>
      </c>
      <c r="M1156" s="83">
        <v>52462.616000000002</v>
      </c>
      <c r="N1156" s="83">
        <v>0</v>
      </c>
      <c r="O1156" s="73"/>
      <c r="P1156" s="74" t="s">
        <v>7</v>
      </c>
      <c r="Q1156" s="83">
        <v>68026.335580146202</v>
      </c>
      <c r="R1156" s="83">
        <v>65328.310529256269</v>
      </c>
      <c r="S1156" s="83">
        <v>52638.26117802073</v>
      </c>
      <c r="T1156" s="83">
        <v>56424.578195408765</v>
      </c>
      <c r="U1156" s="83">
        <v>54235.20172462886</v>
      </c>
      <c r="V1156" s="83">
        <v>38067.85699057793</v>
      </c>
      <c r="W1156" s="83">
        <v>44517.069400178836</v>
      </c>
      <c r="X1156" s="83">
        <v>43506.924759370318</v>
      </c>
      <c r="Y1156" s="83">
        <v>48289.591284271999</v>
      </c>
      <c r="Z1156" s="83">
        <v>51229.454847999994</v>
      </c>
      <c r="AA1156" s="83">
        <v>51835.332000000002</v>
      </c>
      <c r="AB1156" s="83">
        <v>51432</v>
      </c>
      <c r="AC1156" s="73"/>
      <c r="AD1156" s="74" t="s">
        <v>7</v>
      </c>
      <c r="AE1156" s="83">
        <v>500</v>
      </c>
      <c r="AF1156" s="83">
        <v>443</v>
      </c>
      <c r="AG1156" s="83">
        <v>411</v>
      </c>
      <c r="AH1156" s="83">
        <v>378</v>
      </c>
      <c r="AI1156" s="83">
        <v>397</v>
      </c>
      <c r="AJ1156" s="83">
        <v>400</v>
      </c>
      <c r="AK1156" s="83">
        <v>417</v>
      </c>
      <c r="AL1156" s="83">
        <v>522</v>
      </c>
      <c r="AM1156" s="83">
        <v>570</v>
      </c>
      <c r="AN1156" s="83">
        <v>489</v>
      </c>
      <c r="AO1156" s="83">
        <v>465</v>
      </c>
      <c r="AP1156" s="83">
        <v>0</v>
      </c>
      <c r="AQ1156" s="73"/>
      <c r="AR1156" s="73"/>
      <c r="AS1156" s="73"/>
      <c r="AT1156" s="73"/>
      <c r="AU1156" s="73"/>
      <c r="AV1156" s="73"/>
      <c r="AW1156" s="73"/>
      <c r="AX1156" s="73"/>
      <c r="AY1156" s="73"/>
      <c r="AZ1156" s="73"/>
      <c r="BA1156" s="73"/>
      <c r="BB1156" s="73"/>
      <c r="BC1156" s="73"/>
    </row>
    <row r="1157" spans="1:55" x14ac:dyDescent="0.25">
      <c r="A1157" s="72"/>
      <c r="B1157" s="79" t="s">
        <v>8</v>
      </c>
      <c r="C1157" s="84">
        <v>24360.051765116226</v>
      </c>
      <c r="D1157" s="84">
        <v>28182.601543069835</v>
      </c>
      <c r="E1157" s="84">
        <v>29682.771964968575</v>
      </c>
      <c r="F1157" s="84">
        <v>33184.248930095084</v>
      </c>
      <c r="G1157" s="84">
        <v>42046.725799011161</v>
      </c>
      <c r="H1157" s="84">
        <v>44945.304467566813</v>
      </c>
      <c r="I1157" s="84">
        <v>50239.189876020697</v>
      </c>
      <c r="J1157" s="84">
        <v>51438.79795078696</v>
      </c>
      <c r="K1157" s="84">
        <v>56982.556229637994</v>
      </c>
      <c r="L1157" s="84">
        <v>56799.502317999999</v>
      </c>
      <c r="M1157" s="84">
        <v>57151.616000000002</v>
      </c>
      <c r="N1157" s="83">
        <v>0</v>
      </c>
      <c r="O1157" s="73"/>
      <c r="P1157" s="79" t="s">
        <v>8</v>
      </c>
      <c r="Q1157" s="84">
        <v>25300.885179807494</v>
      </c>
      <c r="R1157" s="84">
        <v>27120.419316437365</v>
      </c>
      <c r="S1157" s="84">
        <v>28694.042021503647</v>
      </c>
      <c r="T1157" s="84">
        <v>22495.171459329387</v>
      </c>
      <c r="U1157" s="84">
        <v>41386.550552085646</v>
      </c>
      <c r="V1157" s="84">
        <v>42466.169802307952</v>
      </c>
      <c r="W1157" s="84">
        <v>45743.405497603017</v>
      </c>
      <c r="X1157" s="84">
        <v>44957.754019025408</v>
      </c>
      <c r="Y1157" s="84">
        <v>57862.996136529997</v>
      </c>
      <c r="Z1157" s="84">
        <v>56811.273791999993</v>
      </c>
      <c r="AA1157" s="84">
        <v>63916.28</v>
      </c>
      <c r="AB1157" s="84">
        <v>60976</v>
      </c>
      <c r="AC1157" s="73"/>
      <c r="AD1157" s="79" t="s">
        <v>8</v>
      </c>
      <c r="AE1157" s="84">
        <v>330</v>
      </c>
      <c r="AF1157" s="84">
        <v>367</v>
      </c>
      <c r="AG1157" s="84">
        <v>388</v>
      </c>
      <c r="AH1157" s="84">
        <v>404</v>
      </c>
      <c r="AI1157" s="84">
        <v>449</v>
      </c>
      <c r="AJ1157" s="84">
        <v>478</v>
      </c>
      <c r="AK1157" s="84">
        <v>502</v>
      </c>
      <c r="AL1157" s="84">
        <v>493</v>
      </c>
      <c r="AM1157" s="84">
        <v>521</v>
      </c>
      <c r="AN1157" s="84">
        <v>539</v>
      </c>
      <c r="AO1157" s="84">
        <v>547</v>
      </c>
      <c r="AP1157" s="84">
        <v>0</v>
      </c>
      <c r="AQ1157" s="73"/>
      <c r="AR1157" s="73"/>
      <c r="AS1157" s="73"/>
      <c r="AT1157" s="73"/>
      <c r="AU1157" s="73"/>
      <c r="AV1157" s="73"/>
      <c r="AW1157" s="73"/>
      <c r="AX1157" s="73"/>
      <c r="AY1157" s="73"/>
      <c r="AZ1157" s="73"/>
      <c r="BA1157" s="73"/>
      <c r="BB1157" s="73"/>
      <c r="BC1157" s="73"/>
    </row>
    <row r="1158" spans="1:55" x14ac:dyDescent="0.25">
      <c r="A1158" s="72"/>
      <c r="B1158" s="79" t="s">
        <v>5</v>
      </c>
      <c r="C1158" s="84">
        <v>16844.397129215871</v>
      </c>
      <c r="D1158" s="84">
        <v>16352.04021584486</v>
      </c>
      <c r="E1158" s="84">
        <v>17333.658509085533</v>
      </c>
      <c r="F1158" s="84">
        <v>25920.160640378985</v>
      </c>
      <c r="G1158" s="84">
        <v>17056.77511023447</v>
      </c>
      <c r="H1158" s="84">
        <v>15530.406548904488</v>
      </c>
      <c r="I1158" s="84">
        <v>15682.306663037483</v>
      </c>
      <c r="J1158" s="84">
        <v>12217.03710682478</v>
      </c>
      <c r="K1158" s="84">
        <v>15580.917750787998</v>
      </c>
      <c r="L1158" s="84">
        <v>14657.625397999998</v>
      </c>
      <c r="M1158" s="82">
        <v>12319.566000000004</v>
      </c>
      <c r="N1158" s="82">
        <v>0</v>
      </c>
      <c r="O1158" s="73"/>
      <c r="P1158" s="79" t="s">
        <v>5</v>
      </c>
      <c r="Q1158" s="84">
        <v>12720.898723512575</v>
      </c>
      <c r="R1158" s="84">
        <v>14685.920415747458</v>
      </c>
      <c r="S1158" s="84">
        <v>19904.831040100049</v>
      </c>
      <c r="T1158" s="84">
        <v>17930.719802086343</v>
      </c>
      <c r="U1158" s="84">
        <v>22524.173466206994</v>
      </c>
      <c r="V1158" s="84">
        <v>20677.40175004676</v>
      </c>
      <c r="W1158" s="84">
        <v>17467.471502819659</v>
      </c>
      <c r="X1158" s="84">
        <v>17038.547801904329</v>
      </c>
      <c r="Y1158" s="84">
        <v>18708.796367377996</v>
      </c>
      <c r="Z1158" s="84">
        <v>14304.481178</v>
      </c>
      <c r="AA1158" s="84">
        <v>11452.622000000001</v>
      </c>
      <c r="AB1158" s="84">
        <v>12173</v>
      </c>
      <c r="AC1158" s="73"/>
      <c r="AD1158" s="79" t="s">
        <v>5</v>
      </c>
      <c r="AE1158" s="84">
        <v>3841</v>
      </c>
      <c r="AF1158" s="84">
        <v>3692</v>
      </c>
      <c r="AG1158" s="84">
        <v>3742</v>
      </c>
      <c r="AH1158" s="84">
        <v>3638</v>
      </c>
      <c r="AI1158" s="84">
        <v>3581</v>
      </c>
      <c r="AJ1158" s="84">
        <v>3502</v>
      </c>
      <c r="AK1158" s="84">
        <v>3519</v>
      </c>
      <c r="AL1158" s="84">
        <v>3779</v>
      </c>
      <c r="AM1158" s="84">
        <v>3669</v>
      </c>
      <c r="AN1158" s="84">
        <v>3694</v>
      </c>
      <c r="AO1158" s="84">
        <v>3751</v>
      </c>
      <c r="AP1158" s="84">
        <v>0</v>
      </c>
      <c r="AQ1158" s="73"/>
      <c r="AR1158" s="73"/>
      <c r="AS1158" s="73"/>
      <c r="AT1158" s="73"/>
      <c r="AU1158" s="73"/>
      <c r="AV1158" s="73"/>
      <c r="AW1158" s="73"/>
      <c r="AX1158" s="73"/>
      <c r="AY1158" s="73"/>
      <c r="AZ1158" s="73"/>
      <c r="BA1158" s="73"/>
      <c r="BB1158" s="73"/>
      <c r="BC1158" s="73"/>
    </row>
    <row r="1159" spans="1:55" x14ac:dyDescent="0.25">
      <c r="A1159" s="72"/>
      <c r="B1159" s="74" t="s">
        <v>157</v>
      </c>
      <c r="C1159" s="83">
        <v>26241.468306279909</v>
      </c>
      <c r="D1159" s="83">
        <v>27419.395258343742</v>
      </c>
      <c r="E1159" s="83">
        <v>27689.550334002452</v>
      </c>
      <c r="F1159" s="83">
        <v>31948.880995302829</v>
      </c>
      <c r="G1159" s="83">
        <v>32422.738284637217</v>
      </c>
      <c r="H1159" s="83">
        <v>31948.510754215458</v>
      </c>
      <c r="I1159" s="83">
        <v>30457.452765078877</v>
      </c>
      <c r="J1159" s="83">
        <v>30771.493903156024</v>
      </c>
      <c r="K1159" s="83">
        <v>31778.584759661997</v>
      </c>
      <c r="L1159" s="83">
        <v>35612.989385999994</v>
      </c>
      <c r="M1159" s="83">
        <v>34647.542000000001</v>
      </c>
      <c r="N1159" s="83">
        <v>0</v>
      </c>
      <c r="O1159" s="73"/>
      <c r="P1159" s="74" t="s">
        <v>157</v>
      </c>
      <c r="Q1159" s="83">
        <v>24857.374455989215</v>
      </c>
      <c r="R1159" s="83">
        <v>25687.864829057322</v>
      </c>
      <c r="S1159" s="83">
        <v>26765.753907474631</v>
      </c>
      <c r="T1159" s="83">
        <v>34630.392816451211</v>
      </c>
      <c r="U1159" s="83">
        <v>28828.850019190235</v>
      </c>
      <c r="V1159" s="83">
        <v>27480.95194374428</v>
      </c>
      <c r="W1159" s="83">
        <v>30155.599490434357</v>
      </c>
      <c r="X1159" s="83">
        <v>30576.254698840494</v>
      </c>
      <c r="Y1159" s="83">
        <v>31232.447223431998</v>
      </c>
      <c r="Z1159" s="83">
        <v>31297.138963999998</v>
      </c>
      <c r="AA1159" s="83">
        <v>33464.872000000003</v>
      </c>
      <c r="AB1159" s="83">
        <v>32612</v>
      </c>
      <c r="AC1159" s="73"/>
      <c r="AD1159" s="74" t="s">
        <v>117</v>
      </c>
      <c r="AE1159" s="83">
        <v>17826.64</v>
      </c>
      <c r="AF1159" s="83">
        <v>17701.194</v>
      </c>
      <c r="AG1159" s="83">
        <v>17621.21</v>
      </c>
      <c r="AH1159" s="83">
        <v>17754.588</v>
      </c>
      <c r="AI1159" s="83">
        <v>17667.599999999999</v>
      </c>
      <c r="AJ1159" s="83">
        <v>17680.083999999999</v>
      </c>
      <c r="AK1159" s="83">
        <v>17786.107</v>
      </c>
      <c r="AL1159" s="83">
        <v>17739.669999999998</v>
      </c>
      <c r="AM1159" s="83">
        <v>17552.106</v>
      </c>
      <c r="AN1159" s="83">
        <v>17650.115999999998</v>
      </c>
      <c r="AO1159" s="83">
        <v>17568.066000000003</v>
      </c>
      <c r="AP1159" s="83">
        <v>0</v>
      </c>
      <c r="AQ1159" s="73"/>
      <c r="AR1159" s="73"/>
      <c r="AS1159" s="73"/>
      <c r="AT1159" s="73"/>
      <c r="AU1159" s="73"/>
      <c r="AV1159" s="73"/>
      <c r="AW1159" s="73"/>
      <c r="AX1159" s="73"/>
      <c r="AY1159" s="73"/>
      <c r="AZ1159" s="73"/>
      <c r="BA1159" s="73"/>
      <c r="BB1159" s="73"/>
      <c r="BC1159" s="73"/>
    </row>
    <row r="1160" spans="1:55" x14ac:dyDescent="0.25">
      <c r="A1160" s="72"/>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X1160" s="73"/>
      <c r="Y1160" s="73"/>
      <c r="Z1160" s="73"/>
      <c r="AA1160" s="73"/>
      <c r="AB1160" s="73"/>
      <c r="AC1160" s="73"/>
      <c r="AD1160" s="73"/>
      <c r="AE1160" s="73"/>
      <c r="AF1160" s="73"/>
      <c r="AG1160" s="73"/>
      <c r="AH1160" s="73"/>
      <c r="AI1160" s="73"/>
      <c r="AJ1160" s="73"/>
      <c r="AK1160" s="73"/>
      <c r="AL1160" s="73"/>
      <c r="AM1160" s="73"/>
      <c r="AN1160" s="73"/>
      <c r="AO1160" s="73"/>
      <c r="AP1160" s="73"/>
      <c r="AQ1160" s="73"/>
      <c r="AR1160" s="73"/>
      <c r="AS1160" s="73"/>
      <c r="AT1160" s="73"/>
      <c r="AU1160" s="73"/>
      <c r="AV1160" s="73"/>
      <c r="AW1160" s="73"/>
      <c r="AX1160" s="73"/>
      <c r="AY1160" s="73"/>
      <c r="AZ1160" s="73"/>
      <c r="BA1160" s="73"/>
      <c r="BB1160" s="73"/>
      <c r="BC1160" s="73"/>
    </row>
    <row r="1161" spans="1:55" x14ac:dyDescent="0.25">
      <c r="A1161" s="72"/>
      <c r="B1161" s="75" t="s">
        <v>113</v>
      </c>
      <c r="C1161" s="75"/>
      <c r="D1161" s="75"/>
      <c r="E1161" s="75"/>
      <c r="F1161" s="75"/>
      <c r="G1161" s="75"/>
      <c r="H1161" s="75"/>
      <c r="I1161" s="75"/>
      <c r="J1161" s="75"/>
      <c r="K1161" s="75"/>
      <c r="L1161" s="75"/>
      <c r="M1161" s="75"/>
      <c r="N1161" s="75"/>
      <c r="O1161" s="73"/>
      <c r="P1161" s="75" t="s">
        <v>114</v>
      </c>
      <c r="Q1161" s="75"/>
      <c r="R1161" s="75"/>
      <c r="S1161" s="75"/>
      <c r="T1161" s="75"/>
      <c r="U1161" s="75"/>
      <c r="V1161" s="75"/>
      <c r="W1161" s="75"/>
      <c r="X1161" s="75"/>
      <c r="Y1161" s="75"/>
      <c r="Z1161" s="75"/>
      <c r="AA1161" s="75"/>
      <c r="AB1161" s="75"/>
      <c r="AC1161" s="73"/>
      <c r="AD1161" s="75" t="s">
        <v>145</v>
      </c>
      <c r="AE1161" s="75"/>
      <c r="AF1161" s="75"/>
      <c r="AG1161" s="75"/>
      <c r="AH1161" s="75"/>
      <c r="AI1161" s="75"/>
      <c r="AJ1161" s="75"/>
      <c r="AK1161" s="75"/>
      <c r="AL1161" s="75"/>
      <c r="AM1161" s="75"/>
      <c r="AN1161" s="75"/>
      <c r="AO1161" s="75"/>
      <c r="AP1161" s="75"/>
      <c r="AQ1161" s="73"/>
      <c r="AR1161" s="73"/>
      <c r="AS1161" s="73"/>
      <c r="AT1161" s="73"/>
      <c r="AU1161" s="73"/>
      <c r="AV1161" s="73"/>
      <c r="AW1161" s="73"/>
      <c r="AX1161" s="73"/>
      <c r="AY1161" s="73"/>
      <c r="AZ1161" s="73"/>
      <c r="BA1161" s="73"/>
      <c r="BB1161" s="73"/>
      <c r="BC1161" s="73"/>
    </row>
    <row r="1162" spans="1:55" x14ac:dyDescent="0.25">
      <c r="A1162" s="72"/>
      <c r="B1162" s="77" t="s">
        <v>73</v>
      </c>
      <c r="C1162" s="77">
        <v>2013</v>
      </c>
      <c r="D1162" s="77">
        <v>2014</v>
      </c>
      <c r="E1162" s="77">
        <v>2015</v>
      </c>
      <c r="F1162" s="77">
        <v>2016</v>
      </c>
      <c r="G1162" s="77">
        <v>2017</v>
      </c>
      <c r="H1162" s="77">
        <v>2018</v>
      </c>
      <c r="I1162" s="77">
        <v>2019</v>
      </c>
      <c r="J1162" s="77">
        <v>2020</v>
      </c>
      <c r="K1162" s="77">
        <v>2021</v>
      </c>
      <c r="L1162" s="77">
        <v>2022</v>
      </c>
      <c r="M1162" s="77">
        <v>2023</v>
      </c>
      <c r="N1162" s="77">
        <v>2024</v>
      </c>
      <c r="O1162" s="73"/>
      <c r="P1162" s="77" t="s">
        <v>73</v>
      </c>
      <c r="Q1162" s="77">
        <v>2013</v>
      </c>
      <c r="R1162" s="77">
        <v>2014</v>
      </c>
      <c r="S1162" s="77">
        <v>2015</v>
      </c>
      <c r="T1162" s="77">
        <v>2016</v>
      </c>
      <c r="U1162" s="77">
        <v>2017</v>
      </c>
      <c r="V1162" s="77">
        <v>2018</v>
      </c>
      <c r="W1162" s="77">
        <v>2019</v>
      </c>
      <c r="X1162" s="77">
        <v>2020</v>
      </c>
      <c r="Y1162" s="77">
        <v>2021</v>
      </c>
      <c r="Z1162" s="77">
        <v>2022</v>
      </c>
      <c r="AA1162" s="77">
        <v>2023</v>
      </c>
      <c r="AB1162" s="77">
        <v>2024</v>
      </c>
      <c r="AC1162" s="73"/>
      <c r="AD1162" s="77" t="s">
        <v>73</v>
      </c>
      <c r="AE1162" s="77">
        <v>2013</v>
      </c>
      <c r="AF1162" s="77">
        <v>2014</v>
      </c>
      <c r="AG1162" s="77">
        <v>2015</v>
      </c>
      <c r="AH1162" s="77">
        <v>2016</v>
      </c>
      <c r="AI1162" s="77">
        <v>2017</v>
      </c>
      <c r="AJ1162" s="77">
        <v>2018</v>
      </c>
      <c r="AK1162" s="77">
        <v>2019</v>
      </c>
      <c r="AL1162" s="77">
        <v>2020</v>
      </c>
      <c r="AM1162" s="77">
        <v>2021</v>
      </c>
      <c r="AN1162" s="77">
        <v>2022</v>
      </c>
      <c r="AO1162" s="77">
        <v>2023</v>
      </c>
      <c r="AP1162" s="77">
        <v>2024</v>
      </c>
      <c r="AQ1162" s="73"/>
      <c r="AR1162" s="73"/>
      <c r="AS1162" s="73"/>
      <c r="AT1162" s="73"/>
      <c r="AU1162" s="73"/>
      <c r="AV1162" s="73"/>
      <c r="AW1162" s="73"/>
      <c r="AX1162" s="73"/>
      <c r="AY1162" s="73"/>
      <c r="AZ1162" s="73"/>
      <c r="BA1162" s="73"/>
      <c r="BB1162" s="73"/>
      <c r="BC1162" s="73"/>
    </row>
    <row r="1163" spans="1:55" x14ac:dyDescent="0.25">
      <c r="A1163" s="72"/>
      <c r="B1163" s="79" t="s">
        <v>9</v>
      </c>
      <c r="C1163" s="80">
        <v>519444.41509684548</v>
      </c>
      <c r="D1163" s="80">
        <v>513207.47704711428</v>
      </c>
      <c r="E1163" s="80">
        <v>521005.36196149816</v>
      </c>
      <c r="F1163" s="80">
        <v>558174.57031963475</v>
      </c>
      <c r="G1163" s="80">
        <v>540990.32113522419</v>
      </c>
      <c r="H1163" s="80">
        <v>543187.47516309062</v>
      </c>
      <c r="I1163" s="80">
        <v>539602.74685364892</v>
      </c>
      <c r="J1163" s="80">
        <v>562849.94062504102</v>
      </c>
      <c r="K1163" s="80">
        <v>651974.5775187579</v>
      </c>
      <c r="L1163" s="80">
        <v>623588.48447999998</v>
      </c>
      <c r="M1163" s="80">
        <v>649494.23</v>
      </c>
      <c r="N1163" s="80">
        <v>0</v>
      </c>
      <c r="O1163" s="73"/>
      <c r="P1163" s="79" t="s">
        <v>9</v>
      </c>
      <c r="Q1163" s="80">
        <v>535238.10228329059</v>
      </c>
      <c r="R1163" s="80">
        <v>540778.05725028133</v>
      </c>
      <c r="S1163" s="80">
        <v>538196.00850732054</v>
      </c>
      <c r="T1163" s="80">
        <v>566938.69680222869</v>
      </c>
      <c r="U1163" s="80">
        <v>558258.88946411735</v>
      </c>
      <c r="V1163" s="80">
        <v>551126.05506915168</v>
      </c>
      <c r="W1163" s="80">
        <v>524543.24124628899</v>
      </c>
      <c r="X1163" s="80">
        <v>539236.09548239538</v>
      </c>
      <c r="Y1163" s="80">
        <v>643519.92713465588</v>
      </c>
      <c r="Z1163" s="80">
        <v>634266.28153200005</v>
      </c>
      <c r="AA1163" s="80">
        <v>592840.68999999994</v>
      </c>
      <c r="AB1163" s="80">
        <v>623450</v>
      </c>
      <c r="AC1163" s="73"/>
      <c r="AD1163" s="79" t="s">
        <v>9</v>
      </c>
      <c r="AE1163" s="80">
        <v>4517</v>
      </c>
      <c r="AF1163" s="80">
        <v>4458</v>
      </c>
      <c r="AG1163" s="80">
        <v>4514</v>
      </c>
      <c r="AH1163" s="80">
        <v>4543</v>
      </c>
      <c r="AI1163" s="80">
        <v>4476</v>
      </c>
      <c r="AJ1163" s="80">
        <v>4340</v>
      </c>
      <c r="AK1163" s="80">
        <v>4305</v>
      </c>
      <c r="AL1163" s="80">
        <v>4565</v>
      </c>
      <c r="AM1163" s="80">
        <v>4418</v>
      </c>
      <c r="AN1163" s="80">
        <v>4471</v>
      </c>
      <c r="AO1163" s="80">
        <v>4636</v>
      </c>
      <c r="AP1163" s="80">
        <v>0</v>
      </c>
      <c r="AQ1163" s="73"/>
      <c r="AR1163" s="73"/>
      <c r="AS1163" s="73"/>
      <c r="AT1163" s="73"/>
      <c r="AU1163" s="73"/>
      <c r="AV1163" s="73"/>
      <c r="AW1163" s="73"/>
      <c r="AX1163" s="73"/>
      <c r="AY1163" s="73"/>
      <c r="AZ1163" s="73"/>
      <c r="BA1163" s="73"/>
      <c r="BB1163" s="73"/>
      <c r="BC1163" s="73"/>
    </row>
    <row r="1164" spans="1:55" x14ac:dyDescent="0.25">
      <c r="A1164" s="72"/>
      <c r="B1164" s="74" t="s">
        <v>10</v>
      </c>
      <c r="C1164" s="83">
        <v>382090.30777054024</v>
      </c>
      <c r="D1164" s="83">
        <v>368652.45486503374</v>
      </c>
      <c r="E1164" s="83">
        <v>384394.3707490266</v>
      </c>
      <c r="F1164" s="83">
        <v>412586.00308328675</v>
      </c>
      <c r="G1164" s="83">
        <v>394268.27193074999</v>
      </c>
      <c r="H1164" s="83">
        <v>373673.15396260284</v>
      </c>
      <c r="I1164" s="83">
        <v>378934.25244568154</v>
      </c>
      <c r="J1164" s="83">
        <v>394232.83608876378</v>
      </c>
      <c r="K1164" s="83">
        <v>465884.00441619393</v>
      </c>
      <c r="L1164" s="83">
        <v>439189.949471</v>
      </c>
      <c r="M1164" s="83">
        <v>460372.27199999994</v>
      </c>
      <c r="N1164" s="83">
        <v>0</v>
      </c>
      <c r="O1164" s="73"/>
      <c r="P1164" s="74" t="s">
        <v>10</v>
      </c>
      <c r="Q1164" s="83">
        <v>380464.93607726938</v>
      </c>
      <c r="R1164" s="83">
        <v>396655.6708429596</v>
      </c>
      <c r="S1164" s="83">
        <v>386438.22470060352</v>
      </c>
      <c r="T1164" s="83">
        <v>434277.08109186072</v>
      </c>
      <c r="U1164" s="83">
        <v>412584.20366548444</v>
      </c>
      <c r="V1164" s="83">
        <v>384622.21965272684</v>
      </c>
      <c r="W1164" s="83">
        <v>361279.43753736751</v>
      </c>
      <c r="X1164" s="83">
        <v>381924.911766137</v>
      </c>
      <c r="Y1164" s="83">
        <v>485594.60458740394</v>
      </c>
      <c r="Z1164" s="83">
        <v>431346.40231800004</v>
      </c>
      <c r="AA1164" s="83">
        <v>421558.8139999999</v>
      </c>
      <c r="AB1164" s="83">
        <v>450128</v>
      </c>
      <c r="AC1164" s="73"/>
      <c r="AD1164" s="74" t="s">
        <v>10</v>
      </c>
      <c r="AE1164" s="83">
        <v>4517</v>
      </c>
      <c r="AF1164" s="83">
        <v>4458</v>
      </c>
      <c r="AG1164" s="83">
        <v>4514</v>
      </c>
      <c r="AH1164" s="83">
        <v>4543</v>
      </c>
      <c r="AI1164" s="83">
        <v>4476</v>
      </c>
      <c r="AJ1164" s="83">
        <v>4340</v>
      </c>
      <c r="AK1164" s="83">
        <v>4305</v>
      </c>
      <c r="AL1164" s="83">
        <v>4565</v>
      </c>
      <c r="AM1164" s="83">
        <v>4418</v>
      </c>
      <c r="AN1164" s="83">
        <v>4471</v>
      </c>
      <c r="AO1164" s="83">
        <v>4636</v>
      </c>
      <c r="AP1164" s="83">
        <v>0</v>
      </c>
      <c r="AQ1164" s="73"/>
      <c r="AR1164" s="73"/>
      <c r="AS1164" s="73"/>
      <c r="AT1164" s="73"/>
      <c r="AU1164" s="73"/>
      <c r="AV1164" s="73"/>
      <c r="AW1164" s="73"/>
      <c r="AX1164" s="73"/>
      <c r="AY1164" s="73"/>
      <c r="AZ1164" s="73"/>
      <c r="BA1164" s="73"/>
      <c r="BB1164" s="73"/>
      <c r="BC1164" s="73"/>
    </row>
    <row r="1165" spans="1:55" x14ac:dyDescent="0.25">
      <c r="A1165" s="72"/>
      <c r="B1165" s="79" t="s">
        <v>11</v>
      </c>
      <c r="C1165" s="84">
        <v>137354.10732630524</v>
      </c>
      <c r="D1165" s="84">
        <v>144555.02218208057</v>
      </c>
      <c r="E1165" s="84">
        <v>136610.99121247159</v>
      </c>
      <c r="F1165" s="84">
        <v>145588.56723634797</v>
      </c>
      <c r="G1165" s="84">
        <v>146722.04920447423</v>
      </c>
      <c r="H1165" s="84">
        <v>169514.32120048776</v>
      </c>
      <c r="I1165" s="84">
        <v>160668.4944079674</v>
      </c>
      <c r="J1165" s="84">
        <v>168617.10453627727</v>
      </c>
      <c r="K1165" s="84">
        <v>186090.573102564</v>
      </c>
      <c r="L1165" s="84">
        <v>184398.53500900001</v>
      </c>
      <c r="M1165" s="84">
        <v>189121.95800000001</v>
      </c>
      <c r="N1165" s="84">
        <v>0</v>
      </c>
      <c r="O1165" s="73"/>
      <c r="P1165" s="79" t="s">
        <v>11</v>
      </c>
      <c r="Q1165" s="84">
        <v>154773.16620602127</v>
      </c>
      <c r="R1165" s="84">
        <v>144122.38640732178</v>
      </c>
      <c r="S1165" s="84">
        <v>151757.78380671702</v>
      </c>
      <c r="T1165" s="84">
        <v>132661.61571036791</v>
      </c>
      <c r="U1165" s="84">
        <v>145674.68579863294</v>
      </c>
      <c r="V1165" s="84">
        <v>166503.83541642487</v>
      </c>
      <c r="W1165" s="84">
        <v>163263.80370892151</v>
      </c>
      <c r="X1165" s="84">
        <v>157311.18371625835</v>
      </c>
      <c r="Y1165" s="84">
        <v>157925.32254725197</v>
      </c>
      <c r="Z1165" s="84">
        <v>202919.87921399996</v>
      </c>
      <c r="AA1165" s="84">
        <v>171281.87599999999</v>
      </c>
      <c r="AB1165" s="84">
        <v>173322</v>
      </c>
      <c r="AC1165" s="73"/>
      <c r="AD1165" s="79" t="s">
        <v>11</v>
      </c>
      <c r="AE1165" s="84">
        <v>4517</v>
      </c>
      <c r="AF1165" s="84">
        <v>4458</v>
      </c>
      <c r="AG1165" s="84">
        <v>4514</v>
      </c>
      <c r="AH1165" s="84">
        <v>4543</v>
      </c>
      <c r="AI1165" s="84">
        <v>4476</v>
      </c>
      <c r="AJ1165" s="84">
        <v>4340</v>
      </c>
      <c r="AK1165" s="84">
        <v>4305</v>
      </c>
      <c r="AL1165" s="84">
        <v>4565</v>
      </c>
      <c r="AM1165" s="84">
        <v>4418</v>
      </c>
      <c r="AN1165" s="84">
        <v>4471</v>
      </c>
      <c r="AO1165" s="84">
        <v>4636</v>
      </c>
      <c r="AP1165" s="84">
        <v>0</v>
      </c>
      <c r="AQ1165" s="73"/>
      <c r="AR1165" s="73"/>
      <c r="AS1165" s="73"/>
      <c r="AT1165" s="73"/>
      <c r="AU1165" s="73"/>
      <c r="AV1165" s="73"/>
      <c r="AW1165" s="73"/>
      <c r="AX1165" s="73"/>
      <c r="AY1165" s="73"/>
      <c r="AZ1165" s="73"/>
      <c r="BA1165" s="73"/>
      <c r="BB1165" s="73"/>
      <c r="BC1165" s="73"/>
    </row>
    <row r="1166" spans="1:55" x14ac:dyDescent="0.25">
      <c r="A1166" s="72"/>
      <c r="B1166" s="74" t="s">
        <v>0</v>
      </c>
      <c r="C1166" s="83">
        <v>61078.522340782387</v>
      </c>
      <c r="D1166" s="83">
        <v>59000.387528486339</v>
      </c>
      <c r="E1166" s="83">
        <v>63906.386760095222</v>
      </c>
      <c r="F1166" s="83">
        <v>73020.423648211741</v>
      </c>
      <c r="G1166" s="83">
        <v>64830.398965276487</v>
      </c>
      <c r="H1166" s="83">
        <v>61574.867696741458</v>
      </c>
      <c r="I1166" s="83">
        <v>58266.028706790443</v>
      </c>
      <c r="J1166" s="83">
        <v>57327.39188324623</v>
      </c>
      <c r="K1166" s="83">
        <v>50474.141429191994</v>
      </c>
      <c r="L1166" s="83">
        <v>45969.746238</v>
      </c>
      <c r="M1166" s="83">
        <v>46194.985999999997</v>
      </c>
      <c r="N1166" s="83">
        <v>0</v>
      </c>
      <c r="O1166" s="73"/>
      <c r="P1166" s="74" t="s">
        <v>0</v>
      </c>
      <c r="Q1166" s="83">
        <v>60834.679043558921</v>
      </c>
      <c r="R1166" s="83">
        <v>56644.617547430076</v>
      </c>
      <c r="S1166" s="83">
        <v>56389.860539427864</v>
      </c>
      <c r="T1166" s="83">
        <v>69500.84935905716</v>
      </c>
      <c r="U1166" s="83">
        <v>70016.211287209313</v>
      </c>
      <c r="V1166" s="83">
        <v>65447.8179185259</v>
      </c>
      <c r="W1166" s="83">
        <v>58179.531736234159</v>
      </c>
      <c r="X1166" s="83">
        <v>57631.471333645699</v>
      </c>
      <c r="Y1166" s="83">
        <v>59135.110438091986</v>
      </c>
      <c r="Z1166" s="83">
        <v>48866.598976000001</v>
      </c>
      <c r="AA1166" s="83">
        <v>47160.92</v>
      </c>
      <c r="AB1166" s="83">
        <v>46535</v>
      </c>
      <c r="AC1166" s="73"/>
      <c r="AD1166" s="74" t="s">
        <v>0</v>
      </c>
      <c r="AE1166" s="83">
        <v>585</v>
      </c>
      <c r="AF1166" s="83">
        <v>642</v>
      </c>
      <c r="AG1166" s="83">
        <v>747</v>
      </c>
      <c r="AH1166" s="83">
        <v>679</v>
      </c>
      <c r="AI1166" s="83">
        <v>560</v>
      </c>
      <c r="AJ1166" s="83">
        <v>541</v>
      </c>
      <c r="AK1166" s="83">
        <v>511</v>
      </c>
      <c r="AL1166" s="83">
        <v>517</v>
      </c>
      <c r="AM1166" s="83">
        <v>459</v>
      </c>
      <c r="AN1166" s="83">
        <v>434</v>
      </c>
      <c r="AO1166" s="83">
        <v>443</v>
      </c>
      <c r="AP1166" s="83">
        <v>0</v>
      </c>
      <c r="AQ1166" s="73"/>
      <c r="AR1166" s="73"/>
      <c r="AS1166" s="73"/>
      <c r="AT1166" s="73"/>
      <c r="AU1166" s="73"/>
      <c r="AV1166" s="73"/>
      <c r="AW1166" s="73"/>
      <c r="AX1166" s="73"/>
      <c r="AY1166" s="73"/>
      <c r="AZ1166" s="73"/>
      <c r="BA1166" s="73"/>
      <c r="BB1166" s="73"/>
      <c r="BC1166" s="73"/>
    </row>
    <row r="1167" spans="1:55" x14ac:dyDescent="0.25">
      <c r="A1167" s="72"/>
      <c r="B1167" s="74" t="s">
        <v>158</v>
      </c>
      <c r="C1167" s="83">
        <v>99575.916431989404</v>
      </c>
      <c r="D1167" s="83">
        <v>81233.830638675019</v>
      </c>
      <c r="E1167" s="83">
        <v>75787.820668029206</v>
      </c>
      <c r="F1167" s="83">
        <v>66768.924155416287</v>
      </c>
      <c r="G1167" s="83">
        <v>63309.445661984093</v>
      </c>
      <c r="H1167" s="83">
        <v>53500.237717586861</v>
      </c>
      <c r="I1167" s="83">
        <v>56799.867895893978</v>
      </c>
      <c r="J1167" s="83">
        <v>78625.296119528473</v>
      </c>
      <c r="K1167" s="83">
        <v>64329.485227123994</v>
      </c>
      <c r="L1167" s="83">
        <v>43902.247349999998</v>
      </c>
      <c r="M1167" s="83">
        <v>54387.19</v>
      </c>
      <c r="N1167" s="83">
        <v>0</v>
      </c>
      <c r="O1167" s="73"/>
      <c r="P1167" s="74" t="s">
        <v>158</v>
      </c>
      <c r="Q1167" s="83">
        <v>121126.98351685022</v>
      </c>
      <c r="R1167" s="83">
        <v>101440.77840681933</v>
      </c>
      <c r="S1167" s="83">
        <v>89194.431522052822</v>
      </c>
      <c r="T1167" s="83">
        <v>79635.139558679264</v>
      </c>
      <c r="U1167" s="83">
        <v>73839.031766484433</v>
      </c>
      <c r="V1167" s="83">
        <v>73649.602389071675</v>
      </c>
      <c r="W1167" s="83">
        <v>71404.306824054976</v>
      </c>
      <c r="X1167" s="83">
        <v>68882.410998426392</v>
      </c>
      <c r="Y1167" s="83">
        <v>75990.349106749985</v>
      </c>
      <c r="Z1167" s="83">
        <v>56437.797026</v>
      </c>
      <c r="AA1167" s="83">
        <v>44670.54</v>
      </c>
      <c r="AB1167" s="83">
        <v>46692</v>
      </c>
      <c r="AC1167" s="73"/>
      <c r="AD1167" s="74" t="s">
        <v>158</v>
      </c>
      <c r="AE1167" s="83">
        <v>655</v>
      </c>
      <c r="AF1167" s="83">
        <v>525</v>
      </c>
      <c r="AG1167" s="83">
        <v>469</v>
      </c>
      <c r="AH1167" s="83">
        <v>427</v>
      </c>
      <c r="AI1167" s="83">
        <v>398</v>
      </c>
      <c r="AJ1167" s="83">
        <v>356</v>
      </c>
      <c r="AK1167" s="83">
        <v>377</v>
      </c>
      <c r="AL1167" s="83">
        <v>538</v>
      </c>
      <c r="AM1167" s="83">
        <v>407</v>
      </c>
      <c r="AN1167" s="83">
        <v>272</v>
      </c>
      <c r="AO1167" s="83">
        <v>361</v>
      </c>
      <c r="AP1167" s="83">
        <v>0</v>
      </c>
      <c r="AQ1167" s="73"/>
      <c r="AR1167" s="73"/>
      <c r="AS1167" s="73"/>
      <c r="AT1167" s="73"/>
      <c r="AU1167" s="73"/>
      <c r="AV1167" s="73"/>
      <c r="AW1167" s="73"/>
      <c r="AX1167" s="73"/>
      <c r="AY1167" s="73"/>
      <c r="AZ1167" s="73"/>
      <c r="BA1167" s="73"/>
      <c r="BB1167" s="73"/>
      <c r="BC1167" s="73"/>
    </row>
    <row r="1168" spans="1:55" x14ac:dyDescent="0.25">
      <c r="A1168" s="72"/>
      <c r="B1168" s="74" t="s">
        <v>159</v>
      </c>
      <c r="C1168" s="83">
        <v>12739.482623762864</v>
      </c>
      <c r="D1168" s="83">
        <v>12126.1433213904</v>
      </c>
      <c r="E1168" s="83">
        <v>8084.0098621279503</v>
      </c>
      <c r="F1168" s="83">
        <v>8320.6087485230964</v>
      </c>
      <c r="G1168" s="83">
        <v>5757.7600267141415</v>
      </c>
      <c r="H1168" s="83">
        <v>3251.2479005927726</v>
      </c>
      <c r="I1168" s="83">
        <v>3578.7907183233319</v>
      </c>
      <c r="J1168" s="83">
        <v>2646.9499021858614</v>
      </c>
      <c r="K1168" s="83">
        <v>2270.6081809319994</v>
      </c>
      <c r="L1168" s="83">
        <v>1895.2073139999998</v>
      </c>
      <c r="M1168" s="83">
        <v>1909.9860000000001</v>
      </c>
      <c r="N1168" s="83">
        <v>0</v>
      </c>
      <c r="O1168" s="73"/>
      <c r="P1168" s="74" t="s">
        <v>159</v>
      </c>
      <c r="Q1168" s="83">
        <v>14083.029782598391</v>
      </c>
      <c r="R1168" s="83">
        <v>13141.612485479398</v>
      </c>
      <c r="S1168" s="83">
        <v>13256.296152210449</v>
      </c>
      <c r="T1168" s="83">
        <v>16714.436933523386</v>
      </c>
      <c r="U1168" s="83">
        <v>8850.4357530107809</v>
      </c>
      <c r="V1168" s="83">
        <v>5444.3285660140773</v>
      </c>
      <c r="W1168" s="83">
        <v>3224.3417973392316</v>
      </c>
      <c r="X1168" s="83">
        <v>3427.9067194479885</v>
      </c>
      <c r="Y1168" s="83">
        <v>2844.3284210119996</v>
      </c>
      <c r="Z1168" s="83">
        <v>1497.1174659999995</v>
      </c>
      <c r="AA1168" s="83">
        <v>1594.26</v>
      </c>
      <c r="AB1168" s="83">
        <v>2791</v>
      </c>
      <c r="AC1168" s="73"/>
      <c r="AD1168" s="74" t="s">
        <v>159</v>
      </c>
      <c r="AE1168" s="83">
        <v>0</v>
      </c>
      <c r="AF1168" s="83">
        <v>0</v>
      </c>
      <c r="AG1168" s="83">
        <v>0</v>
      </c>
      <c r="AH1168" s="83">
        <v>0</v>
      </c>
      <c r="AI1168" s="83">
        <v>0</v>
      </c>
      <c r="AJ1168" s="83">
        <v>0</v>
      </c>
      <c r="AK1168" s="83">
        <v>0</v>
      </c>
      <c r="AL1168" s="83">
        <v>0</v>
      </c>
      <c r="AM1168" s="83">
        <v>0</v>
      </c>
      <c r="AN1168" s="83">
        <v>0</v>
      </c>
      <c r="AO1168" s="83">
        <v>0</v>
      </c>
      <c r="AP1168" s="83">
        <v>0</v>
      </c>
      <c r="AQ1168" s="73"/>
      <c r="AR1168" s="73"/>
      <c r="AS1168" s="73"/>
      <c r="AT1168" s="73"/>
      <c r="AU1168" s="73"/>
      <c r="AV1168" s="73"/>
      <c r="AW1168" s="73"/>
      <c r="AX1168" s="73"/>
      <c r="AY1168" s="73"/>
      <c r="AZ1168" s="73"/>
      <c r="BA1168" s="73"/>
      <c r="BB1168" s="73"/>
      <c r="BC1168" s="73"/>
    </row>
    <row r="1169" spans="1:55" x14ac:dyDescent="0.25">
      <c r="A1169" s="72"/>
      <c r="B1169" s="74" t="s">
        <v>1</v>
      </c>
      <c r="C1169" s="83">
        <v>22874.966618515897</v>
      </c>
      <c r="D1169" s="83">
        <v>16118.104654283035</v>
      </c>
      <c r="E1169" s="83">
        <v>18132.091257178094</v>
      </c>
      <c r="F1169" s="83">
        <v>18831.678966345062</v>
      </c>
      <c r="G1169" s="83">
        <v>21706.92021200604</v>
      </c>
      <c r="H1169" s="83">
        <v>20252.623188499358</v>
      </c>
      <c r="I1169" s="83">
        <v>26143.123366532738</v>
      </c>
      <c r="J1169" s="83">
        <v>31016.103940746751</v>
      </c>
      <c r="K1169" s="83">
        <v>28629.743288146001</v>
      </c>
      <c r="L1169" s="83">
        <v>21282.824992000002</v>
      </c>
      <c r="M1169" s="83">
        <v>20600.34</v>
      </c>
      <c r="N1169" s="83">
        <v>0</v>
      </c>
      <c r="O1169" s="73"/>
      <c r="P1169" s="74" t="s">
        <v>1</v>
      </c>
      <c r="Q1169" s="83">
        <v>20173.605872369881</v>
      </c>
      <c r="R1169" s="83">
        <v>24469.375881919419</v>
      </c>
      <c r="S1169" s="83">
        <v>15504.931063949767</v>
      </c>
      <c r="T1169" s="83">
        <v>18543.722526822461</v>
      </c>
      <c r="U1169" s="83">
        <v>18503.164950005805</v>
      </c>
      <c r="V1169" s="83">
        <v>18093.845746635809</v>
      </c>
      <c r="W1169" s="83">
        <v>19011.839753055865</v>
      </c>
      <c r="X1169" s="83">
        <v>20583.14921818459</v>
      </c>
      <c r="Y1169" s="83">
        <v>31435.455923767993</v>
      </c>
      <c r="Z1169" s="83">
        <v>28204.451703999999</v>
      </c>
      <c r="AA1169" s="83">
        <v>16899.155999999999</v>
      </c>
      <c r="AB1169" s="83">
        <v>18079</v>
      </c>
      <c r="AC1169" s="73"/>
      <c r="AD1169" s="74" t="s">
        <v>1</v>
      </c>
      <c r="AE1169" s="83">
        <v>136</v>
      </c>
      <c r="AF1169" s="83">
        <v>102</v>
      </c>
      <c r="AG1169" s="83">
        <v>117</v>
      </c>
      <c r="AH1169" s="83">
        <v>111</v>
      </c>
      <c r="AI1169" s="83">
        <v>128</v>
      </c>
      <c r="AJ1169" s="83">
        <v>118</v>
      </c>
      <c r="AK1169" s="83">
        <v>157</v>
      </c>
      <c r="AL1169" s="83">
        <v>181</v>
      </c>
      <c r="AM1169" s="83">
        <v>168</v>
      </c>
      <c r="AN1169" s="83">
        <v>127</v>
      </c>
      <c r="AO1169" s="83">
        <v>124</v>
      </c>
      <c r="AP1169" s="83">
        <v>0</v>
      </c>
      <c r="AQ1169" s="73"/>
      <c r="AR1169" s="73"/>
      <c r="AS1169" s="73"/>
      <c r="AT1169" s="73"/>
      <c r="AU1169" s="73"/>
      <c r="AV1169" s="73"/>
      <c r="AW1169" s="73"/>
      <c r="AX1169" s="73"/>
      <c r="AY1169" s="73"/>
      <c r="AZ1169" s="73"/>
      <c r="BA1169" s="73"/>
      <c r="BB1169" s="73"/>
      <c r="BC1169" s="73"/>
    </row>
    <row r="1170" spans="1:55" x14ac:dyDescent="0.25">
      <c r="A1170" s="72"/>
      <c r="B1170" s="74" t="s">
        <v>2</v>
      </c>
      <c r="C1170" s="83">
        <v>249790.1453035473</v>
      </c>
      <c r="D1170" s="83">
        <v>245752.6705143672</v>
      </c>
      <c r="E1170" s="83">
        <v>241699.95490009707</v>
      </c>
      <c r="F1170" s="83">
        <v>240689.0921613675</v>
      </c>
      <c r="G1170" s="83">
        <v>240069.61584379611</v>
      </c>
      <c r="H1170" s="83">
        <v>240969.09869243173</v>
      </c>
      <c r="I1170" s="83">
        <v>250344.98612383762</v>
      </c>
      <c r="J1170" s="83">
        <v>259248.48965681839</v>
      </c>
      <c r="K1170" s="83">
        <v>260646.62160911396</v>
      </c>
      <c r="L1170" s="83">
        <v>253566.11103199999</v>
      </c>
      <c r="M1170" s="83">
        <v>262461.04399999999</v>
      </c>
      <c r="N1170" s="83">
        <v>0</v>
      </c>
      <c r="O1170" s="73"/>
      <c r="P1170" s="74" t="s">
        <v>2</v>
      </c>
      <c r="Q1170" s="83">
        <v>258569.00458002937</v>
      </c>
      <c r="R1170" s="83">
        <v>259156.91284685454</v>
      </c>
      <c r="S1170" s="83">
        <v>254691.52677988357</v>
      </c>
      <c r="T1170" s="83">
        <v>240084.13157145758</v>
      </c>
      <c r="U1170" s="83">
        <v>237446.34833571667</v>
      </c>
      <c r="V1170" s="83">
        <v>239760.92753051617</v>
      </c>
      <c r="W1170" s="83">
        <v>232564.22751021263</v>
      </c>
      <c r="X1170" s="83">
        <v>254268.76788237976</v>
      </c>
      <c r="Y1170" s="83">
        <v>263386.13575549598</v>
      </c>
      <c r="Z1170" s="83">
        <v>251201.11489199998</v>
      </c>
      <c r="AA1170" s="83">
        <v>250819.82</v>
      </c>
      <c r="AB1170" s="83">
        <v>259138</v>
      </c>
      <c r="AC1170" s="73"/>
      <c r="AD1170" s="74" t="s">
        <v>2</v>
      </c>
      <c r="AE1170" s="83">
        <v>2126</v>
      </c>
      <c r="AF1170" s="83">
        <v>2064</v>
      </c>
      <c r="AG1170" s="83">
        <v>2007</v>
      </c>
      <c r="AH1170" s="83">
        <v>1967</v>
      </c>
      <c r="AI1170" s="83">
        <v>1936</v>
      </c>
      <c r="AJ1170" s="83">
        <v>1887</v>
      </c>
      <c r="AK1170" s="83">
        <v>1898</v>
      </c>
      <c r="AL1170" s="83">
        <v>1925</v>
      </c>
      <c r="AM1170" s="83">
        <v>1932</v>
      </c>
      <c r="AN1170" s="83">
        <v>1924</v>
      </c>
      <c r="AO1170" s="83">
        <v>1935</v>
      </c>
      <c r="AP1170" s="83">
        <v>0</v>
      </c>
      <c r="AQ1170" s="73"/>
      <c r="AR1170" s="73"/>
      <c r="AS1170" s="73"/>
      <c r="AT1170" s="73"/>
      <c r="AU1170" s="73"/>
      <c r="AV1170" s="73"/>
      <c r="AW1170" s="73"/>
      <c r="AX1170" s="73"/>
      <c r="AY1170" s="73"/>
      <c r="AZ1170" s="73"/>
      <c r="BA1170" s="73"/>
      <c r="BB1170" s="73"/>
      <c r="BC1170" s="73"/>
    </row>
    <row r="1171" spans="1:55" x14ac:dyDescent="0.25">
      <c r="A1171" s="72"/>
      <c r="B1171" s="74" t="s">
        <v>156</v>
      </c>
      <c r="C1171" s="83">
        <v>0</v>
      </c>
      <c r="D1171" s="83">
        <v>0</v>
      </c>
      <c r="E1171" s="83">
        <v>0</v>
      </c>
      <c r="F1171" s="83">
        <v>0</v>
      </c>
      <c r="G1171" s="83">
        <v>0</v>
      </c>
      <c r="H1171" s="83">
        <v>0</v>
      </c>
      <c r="I1171" s="83">
        <v>0</v>
      </c>
      <c r="J1171" s="83">
        <v>3715.155203958197</v>
      </c>
      <c r="K1171" s="83">
        <v>15478.310092465999</v>
      </c>
      <c r="L1171" s="83">
        <v>23349.253745999999</v>
      </c>
      <c r="M1171" s="83">
        <v>32302</v>
      </c>
      <c r="N1171" s="83">
        <v>0</v>
      </c>
      <c r="O1171" s="73"/>
      <c r="P1171" s="74" t="s">
        <v>156</v>
      </c>
      <c r="Q1171" s="83">
        <v>0</v>
      </c>
      <c r="R1171" s="83">
        <v>0</v>
      </c>
      <c r="S1171" s="83">
        <v>0</v>
      </c>
      <c r="T1171" s="83">
        <v>0</v>
      </c>
      <c r="U1171" s="83">
        <v>0</v>
      </c>
      <c r="V1171" s="83">
        <v>0</v>
      </c>
      <c r="W1171" s="83">
        <v>0</v>
      </c>
      <c r="X1171" s="83">
        <v>0</v>
      </c>
      <c r="Y1171" s="83">
        <v>727.08007348599995</v>
      </c>
      <c r="Z1171" s="83">
        <v>12993.567027999999</v>
      </c>
      <c r="AA1171" s="83">
        <v>22888.572</v>
      </c>
      <c r="AB1171" s="83">
        <v>30567</v>
      </c>
      <c r="AC1171" s="73"/>
      <c r="AD1171" s="74" t="s">
        <v>156</v>
      </c>
      <c r="AE1171" s="83">
        <v>0</v>
      </c>
      <c r="AF1171" s="83">
        <v>0</v>
      </c>
      <c r="AG1171" s="83">
        <v>0</v>
      </c>
      <c r="AH1171" s="83">
        <v>0</v>
      </c>
      <c r="AI1171" s="83">
        <v>0</v>
      </c>
      <c r="AJ1171" s="83">
        <v>0</v>
      </c>
      <c r="AK1171" s="83">
        <v>0</v>
      </c>
      <c r="AL1171" s="83">
        <v>25</v>
      </c>
      <c r="AM1171" s="83">
        <v>90</v>
      </c>
      <c r="AN1171" s="83">
        <v>141</v>
      </c>
      <c r="AO1171" s="83">
        <v>191</v>
      </c>
      <c r="AP1171" s="83">
        <v>0</v>
      </c>
      <c r="AQ1171" s="73"/>
      <c r="AR1171" s="73"/>
      <c r="AS1171" s="73"/>
      <c r="AT1171" s="73"/>
      <c r="AU1171" s="73"/>
      <c r="AV1171" s="73"/>
      <c r="AW1171" s="73"/>
      <c r="AX1171" s="73"/>
      <c r="AY1171" s="73"/>
      <c r="AZ1171" s="73"/>
      <c r="BA1171" s="73"/>
      <c r="BB1171" s="73"/>
      <c r="BC1171" s="73"/>
    </row>
    <row r="1172" spans="1:55" x14ac:dyDescent="0.25">
      <c r="A1172" s="72"/>
      <c r="B1172" s="74" t="s">
        <v>3</v>
      </c>
      <c r="C1172" s="83">
        <v>2029.2117343999648</v>
      </c>
      <c r="D1172" s="83">
        <v>7556.7789155528944</v>
      </c>
      <c r="E1172" s="83">
        <v>16484.228303454751</v>
      </c>
      <c r="F1172" s="83">
        <v>22380.781093816655</v>
      </c>
      <c r="G1172" s="83">
        <v>22535.599462986684</v>
      </c>
      <c r="H1172" s="83">
        <v>20541.933087522062</v>
      </c>
      <c r="I1172" s="83">
        <v>15590.264281943224</v>
      </c>
      <c r="J1172" s="83">
        <v>14230.020627181473</v>
      </c>
      <c r="K1172" s="83">
        <v>16450.324576139999</v>
      </c>
      <c r="L1172" s="83">
        <v>15793.037571999997</v>
      </c>
      <c r="M1172" s="83">
        <v>12165.349999999999</v>
      </c>
      <c r="N1172" s="83">
        <v>0</v>
      </c>
      <c r="O1172" s="73"/>
      <c r="P1172" s="74" t="s">
        <v>3</v>
      </c>
      <c r="Q1172" s="83">
        <v>0</v>
      </c>
      <c r="R1172" s="83">
        <v>10910.122699882268</v>
      </c>
      <c r="S1172" s="83">
        <v>15681.413912232425</v>
      </c>
      <c r="T1172" s="83">
        <v>28205.087185919743</v>
      </c>
      <c r="U1172" s="83">
        <v>22638.786815347597</v>
      </c>
      <c r="V1172" s="83">
        <v>23338.983051787385</v>
      </c>
      <c r="W1172" s="83">
        <v>20433.408602925319</v>
      </c>
      <c r="X1172" s="83">
        <v>13683.575267976508</v>
      </c>
      <c r="Y1172" s="83">
        <v>13857.550414239995</v>
      </c>
      <c r="Z1172" s="83">
        <v>15668.902027999997</v>
      </c>
      <c r="AA1172" s="83">
        <v>13948.212</v>
      </c>
      <c r="AB1172" s="83">
        <v>13621</v>
      </c>
      <c r="AC1172" s="73"/>
      <c r="AD1172" s="74" t="s">
        <v>3</v>
      </c>
      <c r="AE1172" s="83">
        <v>14</v>
      </c>
      <c r="AF1172" s="83">
        <v>54</v>
      </c>
      <c r="AG1172" s="83">
        <v>130</v>
      </c>
      <c r="AH1172" s="83">
        <v>153</v>
      </c>
      <c r="AI1172" s="83">
        <v>156</v>
      </c>
      <c r="AJ1172" s="83">
        <v>139</v>
      </c>
      <c r="AK1172" s="83">
        <v>103</v>
      </c>
      <c r="AL1172" s="83">
        <v>94</v>
      </c>
      <c r="AM1172" s="83">
        <v>111</v>
      </c>
      <c r="AN1172" s="83">
        <v>110</v>
      </c>
      <c r="AO1172" s="83">
        <v>84</v>
      </c>
      <c r="AP1172" s="83">
        <v>0</v>
      </c>
      <c r="AQ1172" s="73"/>
      <c r="AR1172" s="73"/>
      <c r="AS1172" s="73"/>
      <c r="AT1172" s="73"/>
      <c r="AU1172" s="73"/>
      <c r="AV1172" s="73"/>
      <c r="AW1172" s="73"/>
      <c r="AX1172" s="73"/>
      <c r="AY1172" s="73"/>
      <c r="AZ1172" s="73"/>
      <c r="BA1172" s="73"/>
      <c r="BB1172" s="73"/>
      <c r="BC1172" s="73"/>
    </row>
    <row r="1173" spans="1:55" x14ac:dyDescent="0.25">
      <c r="A1173" s="72"/>
      <c r="B1173" s="74" t="s">
        <v>4</v>
      </c>
      <c r="C1173" s="83">
        <v>0</v>
      </c>
      <c r="D1173" s="83">
        <v>996.70988930271437</v>
      </c>
      <c r="E1173" s="83">
        <v>8647.2944289225161</v>
      </c>
      <c r="F1173" s="83">
        <v>10828.794559387759</v>
      </c>
      <c r="G1173" s="83">
        <v>12193.776645773207</v>
      </c>
      <c r="H1173" s="83">
        <v>15206.212015755251</v>
      </c>
      <c r="I1173" s="83">
        <v>15927.33377196294</v>
      </c>
      <c r="J1173" s="83">
        <v>15804.276970024528</v>
      </c>
      <c r="K1173" s="83">
        <v>14429.064038011997</v>
      </c>
      <c r="L1173" s="83">
        <v>21444.415226000001</v>
      </c>
      <c r="M1173" s="83">
        <v>21414.142000000003</v>
      </c>
      <c r="N1173" s="83">
        <v>0</v>
      </c>
      <c r="O1173" s="73"/>
      <c r="P1173" s="74" t="s">
        <v>4</v>
      </c>
      <c r="Q1173" s="83">
        <v>0</v>
      </c>
      <c r="R1173" s="83">
        <v>0</v>
      </c>
      <c r="S1173" s="83">
        <v>1613.7835071584111</v>
      </c>
      <c r="T1173" s="83">
        <v>9370.8875504500575</v>
      </c>
      <c r="U1173" s="83">
        <v>11290.533931271488</v>
      </c>
      <c r="V1173" s="83">
        <v>11966.59232653799</v>
      </c>
      <c r="W1173" s="83">
        <v>13026.56953797371</v>
      </c>
      <c r="X1173" s="83">
        <v>15917.605473678945</v>
      </c>
      <c r="Y1173" s="83">
        <v>17499.570630594</v>
      </c>
      <c r="Z1173" s="83">
        <v>9565.9278259999992</v>
      </c>
      <c r="AA1173" s="83">
        <v>15819.644</v>
      </c>
      <c r="AB1173" s="83">
        <v>24425</v>
      </c>
      <c r="AC1173" s="73"/>
      <c r="AD1173" s="74" t="s">
        <v>4</v>
      </c>
      <c r="AE1173" s="83">
        <v>0</v>
      </c>
      <c r="AF1173" s="83">
        <v>7</v>
      </c>
      <c r="AG1173" s="83">
        <v>55</v>
      </c>
      <c r="AH1173" s="83">
        <v>75</v>
      </c>
      <c r="AI1173" s="83">
        <v>87</v>
      </c>
      <c r="AJ1173" s="83">
        <v>108</v>
      </c>
      <c r="AK1173" s="83">
        <v>113</v>
      </c>
      <c r="AL1173" s="83">
        <v>110</v>
      </c>
      <c r="AM1173" s="83">
        <v>104</v>
      </c>
      <c r="AN1173" s="83">
        <v>160</v>
      </c>
      <c r="AO1173" s="83">
        <v>166</v>
      </c>
      <c r="AP1173" s="83">
        <v>0</v>
      </c>
      <c r="AQ1173" s="73"/>
      <c r="AR1173" s="73"/>
      <c r="AS1173" s="73"/>
      <c r="AT1173" s="73"/>
      <c r="AU1173" s="73"/>
      <c r="AV1173" s="73"/>
      <c r="AW1173" s="73"/>
      <c r="AX1173" s="73"/>
      <c r="AY1173" s="73"/>
      <c r="AZ1173" s="73"/>
      <c r="BA1173" s="73"/>
      <c r="BB1173" s="73"/>
      <c r="BC1173" s="73"/>
    </row>
    <row r="1174" spans="1:55" x14ac:dyDescent="0.25">
      <c r="A1174" s="72"/>
      <c r="B1174" s="74" t="s">
        <v>6</v>
      </c>
      <c r="C1174" s="83">
        <v>4166.0474029093339</v>
      </c>
      <c r="D1174" s="83">
        <v>5909.1715576787974</v>
      </c>
      <c r="E1174" s="83">
        <v>12057.429906980016</v>
      </c>
      <c r="F1174" s="83">
        <v>20153.349810689953</v>
      </c>
      <c r="G1174" s="83">
        <v>16824.485773641176</v>
      </c>
      <c r="H1174" s="83">
        <v>11670.072936462471</v>
      </c>
      <c r="I1174" s="83">
        <v>8872.6568607632744</v>
      </c>
      <c r="J1174" s="83">
        <v>7286.6861656612891</v>
      </c>
      <c r="K1174" s="83">
        <v>4822.559941133999</v>
      </c>
      <c r="L1174" s="83">
        <v>5283.7866250000006</v>
      </c>
      <c r="M1174" s="83">
        <v>6635.4560000000001</v>
      </c>
      <c r="N1174" s="83">
        <v>0</v>
      </c>
      <c r="O1174" s="73"/>
      <c r="P1174" s="74" t="s">
        <v>6</v>
      </c>
      <c r="Q1174" s="83">
        <v>2940.8865715941529</v>
      </c>
      <c r="R1174" s="83">
        <v>4004.8583343082064</v>
      </c>
      <c r="S1174" s="83">
        <v>5422.283373098061</v>
      </c>
      <c r="T1174" s="83">
        <v>21027.181773893182</v>
      </c>
      <c r="U1174" s="83">
        <v>21740.02026453277</v>
      </c>
      <c r="V1174" s="83">
        <v>14745.734845285033</v>
      </c>
      <c r="W1174" s="83">
        <v>10158.963428850735</v>
      </c>
      <c r="X1174" s="83">
        <v>7023.0010333960599</v>
      </c>
      <c r="Y1174" s="83">
        <v>8014.430430655998</v>
      </c>
      <c r="Z1174" s="83">
        <v>3660.928414</v>
      </c>
      <c r="AA1174" s="83">
        <v>4079.4299999999989</v>
      </c>
      <c r="AB1174" s="83">
        <v>7938</v>
      </c>
      <c r="AC1174" s="73"/>
      <c r="AD1174" s="74" t="s">
        <v>6</v>
      </c>
      <c r="AE1174" s="83">
        <v>0</v>
      </c>
      <c r="AF1174" s="83">
        <v>0</v>
      </c>
      <c r="AG1174" s="83">
        <v>5</v>
      </c>
      <c r="AH1174" s="83">
        <v>142</v>
      </c>
      <c r="AI1174" s="83">
        <v>200</v>
      </c>
      <c r="AJ1174" s="83">
        <v>144</v>
      </c>
      <c r="AK1174" s="83">
        <v>110</v>
      </c>
      <c r="AL1174" s="83">
        <v>0</v>
      </c>
      <c r="AM1174" s="83">
        <v>130</v>
      </c>
      <c r="AN1174" s="83">
        <v>77</v>
      </c>
      <c r="AO1174" s="83">
        <v>92</v>
      </c>
      <c r="AP1174" s="83">
        <v>0</v>
      </c>
      <c r="AQ1174" s="73"/>
      <c r="AR1174" s="73"/>
      <c r="AS1174" s="73"/>
      <c r="AT1174" s="73"/>
      <c r="AU1174" s="73"/>
      <c r="AV1174" s="73"/>
      <c r="AW1174" s="73"/>
      <c r="AX1174" s="73"/>
      <c r="AY1174" s="73"/>
      <c r="AZ1174" s="73"/>
      <c r="BA1174" s="73"/>
      <c r="BB1174" s="73"/>
      <c r="BC1174" s="73"/>
    </row>
    <row r="1175" spans="1:55" x14ac:dyDescent="0.25">
      <c r="A1175" s="72"/>
      <c r="B1175" s="74" t="s">
        <v>7</v>
      </c>
      <c r="C1175" s="83">
        <v>54579.225589614012</v>
      </c>
      <c r="D1175" s="83">
        <v>55083.154754035088</v>
      </c>
      <c r="E1175" s="83">
        <v>50275.581832598051</v>
      </c>
      <c r="F1175" s="83">
        <v>54551.24090836032</v>
      </c>
      <c r="G1175" s="83">
        <v>54683.878237348858</v>
      </c>
      <c r="H1175" s="83">
        <v>59718.540032754936</v>
      </c>
      <c r="I1175" s="83">
        <v>50975.471755593957</v>
      </c>
      <c r="J1175" s="83">
        <v>55984.280805282477</v>
      </c>
      <c r="K1175" s="83">
        <v>66639.812501599983</v>
      </c>
      <c r="L1175" s="83">
        <v>61156.01783199999</v>
      </c>
      <c r="M1175" s="83">
        <v>65878.366000000009</v>
      </c>
      <c r="N1175" s="83">
        <v>0</v>
      </c>
      <c r="O1175" s="73"/>
      <c r="P1175" s="74" t="s">
        <v>7</v>
      </c>
      <c r="Q1175" s="83">
        <v>68189.773787061175</v>
      </c>
      <c r="R1175" s="83">
        <v>57993.310671538551</v>
      </c>
      <c r="S1175" s="83">
        <v>54189.971407507306</v>
      </c>
      <c r="T1175" s="83">
        <v>52293.681627601181</v>
      </c>
      <c r="U1175" s="83">
        <v>51706.758210442698</v>
      </c>
      <c r="V1175" s="83">
        <v>53608.961493947892</v>
      </c>
      <c r="W1175" s="83">
        <v>57694.565575474815</v>
      </c>
      <c r="X1175" s="83">
        <v>49984.602497954038</v>
      </c>
      <c r="Y1175" s="83">
        <v>52826.394413519993</v>
      </c>
      <c r="Z1175" s="83">
        <v>51506.619553999997</v>
      </c>
      <c r="AA1175" s="83">
        <v>58472.872000000003</v>
      </c>
      <c r="AB1175" s="83">
        <v>61286</v>
      </c>
      <c r="AC1175" s="73"/>
      <c r="AD1175" s="74" t="s">
        <v>7</v>
      </c>
      <c r="AE1175" s="83">
        <v>428</v>
      </c>
      <c r="AF1175" s="83">
        <v>451</v>
      </c>
      <c r="AG1175" s="83">
        <v>403</v>
      </c>
      <c r="AH1175" s="83">
        <v>424</v>
      </c>
      <c r="AI1175" s="83">
        <v>437</v>
      </c>
      <c r="AJ1175" s="83">
        <v>444</v>
      </c>
      <c r="AK1175" s="83">
        <v>411</v>
      </c>
      <c r="AL1175" s="83">
        <v>477</v>
      </c>
      <c r="AM1175" s="83">
        <v>530</v>
      </c>
      <c r="AN1175" s="83">
        <v>541</v>
      </c>
      <c r="AO1175" s="83">
        <v>562</v>
      </c>
      <c r="AP1175" s="83">
        <v>0</v>
      </c>
      <c r="AQ1175" s="73"/>
      <c r="AR1175" s="73"/>
      <c r="AS1175" s="73"/>
      <c r="AT1175" s="73"/>
      <c r="AU1175" s="73"/>
      <c r="AV1175" s="73"/>
      <c r="AW1175" s="73"/>
      <c r="AX1175" s="73"/>
      <c r="AY1175" s="73"/>
      <c r="AZ1175" s="73"/>
      <c r="BA1175" s="73"/>
      <c r="BB1175" s="73"/>
      <c r="BC1175" s="73"/>
    </row>
    <row r="1176" spans="1:55" x14ac:dyDescent="0.25">
      <c r="A1176" s="72"/>
      <c r="B1176" s="79" t="s">
        <v>8</v>
      </c>
      <c r="C1176" s="84">
        <v>29700.201202693494</v>
      </c>
      <c r="D1176" s="84">
        <v>31738.903402307376</v>
      </c>
      <c r="E1176" s="84">
        <v>32778.463692310048</v>
      </c>
      <c r="F1176" s="84">
        <v>43566.945070355825</v>
      </c>
      <c r="G1176" s="84">
        <v>48105.390039887367</v>
      </c>
      <c r="H1176" s="84">
        <v>54128.626260319463</v>
      </c>
      <c r="I1176" s="84">
        <v>58281.007032161076</v>
      </c>
      <c r="J1176" s="84">
        <v>58954.385252542321</v>
      </c>
      <c r="K1176" s="84">
        <v>66314.336596170004</v>
      </c>
      <c r="L1176" s="84">
        <v>71016.232508000001</v>
      </c>
      <c r="M1176" s="84">
        <v>69538.911999999997</v>
      </c>
      <c r="N1176" s="83">
        <v>0</v>
      </c>
      <c r="O1176" s="73"/>
      <c r="P1176" s="79" t="s">
        <v>8</v>
      </c>
      <c r="Q1176" s="84">
        <v>32037.392590399555</v>
      </c>
      <c r="R1176" s="84">
        <v>28982.585879679569</v>
      </c>
      <c r="S1176" s="84">
        <v>38237.139045847071</v>
      </c>
      <c r="T1176" s="84">
        <v>38978.727104223442</v>
      </c>
      <c r="U1176" s="84">
        <v>50807.814968956016</v>
      </c>
      <c r="V1176" s="84">
        <v>55793.437282951323</v>
      </c>
      <c r="W1176" s="84">
        <v>55561.812116404995</v>
      </c>
      <c r="X1176" s="84">
        <v>56159.322850530887</v>
      </c>
      <c r="Y1176" s="84">
        <v>54437.224318359993</v>
      </c>
      <c r="Z1176" s="84">
        <v>67368.145701999994</v>
      </c>
      <c r="AA1176" s="84">
        <v>68104.078000000009</v>
      </c>
      <c r="AB1176" s="84">
        <v>66009</v>
      </c>
      <c r="AC1176" s="73"/>
      <c r="AD1176" s="79" t="s">
        <v>8</v>
      </c>
      <c r="AE1176" s="84">
        <v>387</v>
      </c>
      <c r="AF1176" s="84">
        <v>431</v>
      </c>
      <c r="AG1176" s="84">
        <v>450</v>
      </c>
      <c r="AH1176" s="84">
        <v>503</v>
      </c>
      <c r="AI1176" s="84">
        <v>544</v>
      </c>
      <c r="AJ1176" s="84">
        <v>587</v>
      </c>
      <c r="AK1176" s="84">
        <v>605</v>
      </c>
      <c r="AL1176" s="84">
        <v>615</v>
      </c>
      <c r="AM1176" s="84">
        <v>631</v>
      </c>
      <c r="AN1176" s="84">
        <v>677</v>
      </c>
      <c r="AO1176" s="84">
        <v>669</v>
      </c>
      <c r="AP1176" s="84">
        <v>0</v>
      </c>
      <c r="AQ1176" s="73"/>
      <c r="AR1176" s="73"/>
      <c r="AS1176" s="73"/>
      <c r="AT1176" s="73"/>
      <c r="AU1176" s="73"/>
      <c r="AV1176" s="73"/>
      <c r="AW1176" s="73"/>
      <c r="AX1176" s="73"/>
      <c r="AY1176" s="73"/>
      <c r="AZ1176" s="73"/>
      <c r="BA1176" s="73"/>
      <c r="BB1176" s="73"/>
      <c r="BC1176" s="73"/>
    </row>
    <row r="1177" spans="1:55" x14ac:dyDescent="0.25">
      <c r="A1177" s="72"/>
      <c r="B1177" s="79" t="s">
        <v>5</v>
      </c>
      <c r="C1177" s="84">
        <v>14188.839127121058</v>
      </c>
      <c r="D1177" s="84">
        <v>12072.580655224301</v>
      </c>
      <c r="E1177" s="84">
        <v>10789.674494764764</v>
      </c>
      <c r="F1177" s="84">
        <v>11593.877654642902</v>
      </c>
      <c r="G1177" s="84">
        <v>10343.825311494453</v>
      </c>
      <c r="H1177" s="84">
        <v>9744.5574147916632</v>
      </c>
      <c r="I1177" s="84">
        <v>5562.5612922182127</v>
      </c>
      <c r="J1177" s="84">
        <v>5264.7261301636554</v>
      </c>
      <c r="K1177" s="84">
        <v>7270.8007348599995</v>
      </c>
      <c r="L1177" s="84">
        <v>5289.6723619999984</v>
      </c>
      <c r="M1177" s="82">
        <v>4805.7039999999997</v>
      </c>
      <c r="N1177" s="82">
        <v>0</v>
      </c>
      <c r="O1177" s="73"/>
      <c r="P1177" s="79" t="s">
        <v>5</v>
      </c>
      <c r="Q1177" s="84">
        <v>20509.868094407051</v>
      </c>
      <c r="R1177" s="84">
        <v>19659.596559741934</v>
      </c>
      <c r="S1177" s="84">
        <v>18990.771598305066</v>
      </c>
      <c r="T1177" s="84">
        <v>15279.456010433461</v>
      </c>
      <c r="U1177" s="84">
        <v>13924.991848568168</v>
      </c>
      <c r="V1177" s="84">
        <v>11389.251631743891</v>
      </c>
      <c r="W1177" s="84">
        <v>9145.4681915594247</v>
      </c>
      <c r="X1177" s="84">
        <v>9827.0399505484384</v>
      </c>
      <c r="Y1177" s="84">
        <v>9651.7397311920013</v>
      </c>
      <c r="Z1177" s="84">
        <v>831.49411799999984</v>
      </c>
      <c r="AA1177" s="84">
        <v>3223.9479999999999</v>
      </c>
      <c r="AB1177" s="84">
        <v>4705</v>
      </c>
      <c r="AC1177" s="73"/>
      <c r="AD1177" s="79" t="s">
        <v>5</v>
      </c>
      <c r="AE1177" s="84">
        <v>4517</v>
      </c>
      <c r="AF1177" s="84">
        <v>4458</v>
      </c>
      <c r="AG1177" s="84">
        <v>4514</v>
      </c>
      <c r="AH1177" s="84">
        <v>4543</v>
      </c>
      <c r="AI1177" s="84">
        <v>4476</v>
      </c>
      <c r="AJ1177" s="84">
        <v>4340</v>
      </c>
      <c r="AK1177" s="84">
        <v>4305</v>
      </c>
      <c r="AL1177" s="84">
        <v>4565</v>
      </c>
      <c r="AM1177" s="84">
        <v>4418</v>
      </c>
      <c r="AN1177" s="84">
        <v>4471</v>
      </c>
      <c r="AO1177" s="84">
        <v>4636</v>
      </c>
      <c r="AP1177" s="84">
        <v>0</v>
      </c>
      <c r="AQ1177" s="73"/>
      <c r="AR1177" s="73"/>
      <c r="AS1177" s="73"/>
      <c r="AT1177" s="73"/>
      <c r="AU1177" s="73"/>
      <c r="AV1177" s="73"/>
      <c r="AW1177" s="73"/>
      <c r="AX1177" s="73"/>
      <c r="AY1177" s="73"/>
      <c r="AZ1177" s="73"/>
      <c r="BA1177" s="73"/>
      <c r="BB1177" s="73"/>
      <c r="BC1177" s="73"/>
    </row>
    <row r="1178" spans="1:55" x14ac:dyDescent="0.25">
      <c r="A1178" s="72"/>
      <c r="B1178" s="74" t="s">
        <v>157</v>
      </c>
      <c r="C1178" s="83">
        <v>30182.256312216075</v>
      </c>
      <c r="D1178" s="83">
        <v>32019.120069427459</v>
      </c>
      <c r="E1178" s="83">
        <v>35373.248411301684</v>
      </c>
      <c r="F1178" s="83">
        <v>38879.520769390016</v>
      </c>
      <c r="G1178" s="83">
        <v>39727.130658952759</v>
      </c>
      <c r="H1178" s="83">
        <v>39546.384066974111</v>
      </c>
      <c r="I1178" s="83">
        <v>33400.522192862991</v>
      </c>
      <c r="J1178" s="83">
        <v>31661.290966502096</v>
      </c>
      <c r="K1178" s="83">
        <v>32450.499425447993</v>
      </c>
      <c r="L1178" s="83">
        <v>30173.498263999998</v>
      </c>
      <c r="M1178" s="83">
        <v>28943.634000000002</v>
      </c>
      <c r="N1178" s="83">
        <v>0</v>
      </c>
      <c r="O1178" s="73"/>
      <c r="P1178" s="74" t="s">
        <v>157</v>
      </c>
      <c r="Q1178" s="83">
        <v>25667.056843998325</v>
      </c>
      <c r="R1178" s="83">
        <v>30096.294403833566</v>
      </c>
      <c r="S1178" s="83">
        <v>30822.425171792449</v>
      </c>
      <c r="T1178" s="83">
        <v>36003.55733005629</v>
      </c>
      <c r="U1178" s="83">
        <v>40005.123982664816</v>
      </c>
      <c r="V1178" s="83">
        <v>39896.393229376976</v>
      </c>
      <c r="W1178" s="83">
        <v>33526.294390631541</v>
      </c>
      <c r="X1178" s="83">
        <v>31774.619470156518</v>
      </c>
      <c r="Y1178" s="83">
        <v>31735.555741655993</v>
      </c>
      <c r="Z1178" s="83">
        <v>30939.714207999998</v>
      </c>
      <c r="AA1178" s="83">
        <v>29958.542000000001</v>
      </c>
      <c r="AB1178" s="83">
        <v>29087</v>
      </c>
      <c r="AC1178" s="73"/>
      <c r="AD1178" s="74" t="s">
        <v>117</v>
      </c>
      <c r="AE1178" s="83">
        <v>18966.75</v>
      </c>
      <c r="AF1178" s="83">
        <v>18819.714</v>
      </c>
      <c r="AG1178" s="83">
        <v>18943.8</v>
      </c>
      <c r="AH1178" s="83">
        <v>19067.827999999998</v>
      </c>
      <c r="AI1178" s="83">
        <v>19124.490000000002</v>
      </c>
      <c r="AJ1178" s="83">
        <v>18866.848000000002</v>
      </c>
      <c r="AK1178" s="83">
        <v>18872.738000000001</v>
      </c>
      <c r="AL1178" s="83">
        <v>18821.292000000001</v>
      </c>
      <c r="AM1178" s="83">
        <v>18712.738000000001</v>
      </c>
      <c r="AN1178" s="83">
        <v>18777.330000000002</v>
      </c>
      <c r="AO1178" s="83">
        <v>18873.27</v>
      </c>
      <c r="AP1178" s="83">
        <v>0</v>
      </c>
      <c r="AQ1178" s="73"/>
      <c r="AR1178" s="73"/>
      <c r="AS1178" s="73"/>
      <c r="AT1178" s="73"/>
      <c r="AU1178" s="73"/>
      <c r="AV1178" s="73"/>
      <c r="AW1178" s="73"/>
      <c r="AX1178" s="73"/>
      <c r="AY1178" s="73"/>
      <c r="AZ1178" s="73"/>
      <c r="BA1178" s="73"/>
      <c r="BB1178" s="73"/>
      <c r="BC1178" s="73"/>
    </row>
    <row r="1179" spans="1:55" x14ac:dyDescent="0.25">
      <c r="A1179" s="72"/>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X1179" s="73"/>
      <c r="Y1179" s="73"/>
      <c r="Z1179" s="73"/>
      <c r="AA1179" s="73"/>
      <c r="AB1179" s="73"/>
      <c r="AC1179" s="73"/>
      <c r="AD1179" s="73"/>
      <c r="AE1179" s="73"/>
      <c r="AF1179" s="73"/>
      <c r="AG1179" s="73"/>
      <c r="AH1179" s="73"/>
      <c r="AI1179" s="73"/>
      <c r="AJ1179" s="73"/>
      <c r="AK1179" s="73"/>
      <c r="AL1179" s="73"/>
      <c r="AM1179" s="73"/>
      <c r="AN1179" s="73"/>
      <c r="AO1179" s="73"/>
      <c r="AP1179" s="73"/>
      <c r="AQ1179" s="73"/>
      <c r="AR1179" s="73"/>
      <c r="AS1179" s="73"/>
      <c r="AT1179" s="73"/>
      <c r="AU1179" s="73"/>
      <c r="AV1179" s="73"/>
      <c r="AW1179" s="73"/>
      <c r="AX1179" s="73"/>
      <c r="AY1179" s="73"/>
      <c r="AZ1179" s="73"/>
      <c r="BA1179" s="73"/>
      <c r="BB1179" s="73"/>
      <c r="BC1179" s="73"/>
    </row>
    <row r="1180" spans="1:55" x14ac:dyDescent="0.25">
      <c r="A1180" s="72"/>
      <c r="B1180" s="75" t="s">
        <v>113</v>
      </c>
      <c r="C1180" s="75"/>
      <c r="D1180" s="75"/>
      <c r="E1180" s="75"/>
      <c r="F1180" s="75"/>
      <c r="G1180" s="75"/>
      <c r="H1180" s="75"/>
      <c r="I1180" s="75"/>
      <c r="J1180" s="75"/>
      <c r="K1180" s="75"/>
      <c r="L1180" s="75"/>
      <c r="M1180" s="75"/>
      <c r="N1180" s="75"/>
      <c r="O1180" s="73"/>
      <c r="P1180" s="75" t="s">
        <v>114</v>
      </c>
      <c r="Q1180" s="75"/>
      <c r="R1180" s="75"/>
      <c r="S1180" s="75"/>
      <c r="T1180" s="75"/>
      <c r="U1180" s="75"/>
      <c r="V1180" s="75"/>
      <c r="W1180" s="75"/>
      <c r="X1180" s="75"/>
      <c r="Y1180" s="75"/>
      <c r="Z1180" s="75"/>
      <c r="AA1180" s="75"/>
      <c r="AB1180" s="75"/>
      <c r="AC1180" s="73"/>
      <c r="AD1180" s="75" t="s">
        <v>145</v>
      </c>
      <c r="AE1180" s="75"/>
      <c r="AF1180" s="75"/>
      <c r="AG1180" s="75"/>
      <c r="AH1180" s="75"/>
      <c r="AI1180" s="75"/>
      <c r="AJ1180" s="75"/>
      <c r="AK1180" s="75"/>
      <c r="AL1180" s="75"/>
      <c r="AM1180" s="75"/>
      <c r="AN1180" s="75"/>
      <c r="AO1180" s="75"/>
      <c r="AP1180" s="75"/>
      <c r="AQ1180" s="73"/>
      <c r="AR1180" s="73"/>
      <c r="AS1180" s="73"/>
      <c r="AT1180" s="73"/>
      <c r="AU1180" s="73"/>
      <c r="AV1180" s="73"/>
      <c r="AW1180" s="73"/>
      <c r="AX1180" s="73"/>
      <c r="AY1180" s="73"/>
      <c r="AZ1180" s="73"/>
      <c r="BA1180" s="73"/>
      <c r="BB1180" s="73"/>
      <c r="BC1180" s="73"/>
    </row>
    <row r="1181" spans="1:55" x14ac:dyDescent="0.25">
      <c r="A1181" s="72"/>
      <c r="B1181" s="77" t="s">
        <v>74</v>
      </c>
      <c r="C1181" s="77">
        <v>2013</v>
      </c>
      <c r="D1181" s="77">
        <v>2014</v>
      </c>
      <c r="E1181" s="77">
        <v>2015</v>
      </c>
      <c r="F1181" s="77">
        <v>2016</v>
      </c>
      <c r="G1181" s="77">
        <v>2017</v>
      </c>
      <c r="H1181" s="77">
        <v>2018</v>
      </c>
      <c r="I1181" s="77">
        <v>2019</v>
      </c>
      <c r="J1181" s="77">
        <v>2020</v>
      </c>
      <c r="K1181" s="77">
        <v>2021</v>
      </c>
      <c r="L1181" s="77">
        <v>2022</v>
      </c>
      <c r="M1181" s="77">
        <v>2023</v>
      </c>
      <c r="N1181" s="77">
        <v>2024</v>
      </c>
      <c r="O1181" s="73"/>
      <c r="P1181" s="77" t="s">
        <v>74</v>
      </c>
      <c r="Q1181" s="77">
        <v>2013</v>
      </c>
      <c r="R1181" s="77">
        <v>2014</v>
      </c>
      <c r="S1181" s="77">
        <v>2015</v>
      </c>
      <c r="T1181" s="77">
        <v>2016</v>
      </c>
      <c r="U1181" s="77">
        <v>2017</v>
      </c>
      <c r="V1181" s="77">
        <v>2018</v>
      </c>
      <c r="W1181" s="77">
        <v>2019</v>
      </c>
      <c r="X1181" s="77">
        <v>2020</v>
      </c>
      <c r="Y1181" s="77">
        <v>2021</v>
      </c>
      <c r="Z1181" s="77">
        <v>2022</v>
      </c>
      <c r="AA1181" s="77">
        <v>2023</v>
      </c>
      <c r="AB1181" s="77">
        <v>2024</v>
      </c>
      <c r="AC1181" s="73"/>
      <c r="AD1181" s="77" t="s">
        <v>74</v>
      </c>
      <c r="AE1181" s="77">
        <v>2013</v>
      </c>
      <c r="AF1181" s="77">
        <v>2014</v>
      </c>
      <c r="AG1181" s="77">
        <v>2015</v>
      </c>
      <c r="AH1181" s="77">
        <v>2016</v>
      </c>
      <c r="AI1181" s="77">
        <v>2017</v>
      </c>
      <c r="AJ1181" s="77">
        <v>2018</v>
      </c>
      <c r="AK1181" s="77">
        <v>2019</v>
      </c>
      <c r="AL1181" s="77">
        <v>2020</v>
      </c>
      <c r="AM1181" s="77">
        <v>2021</v>
      </c>
      <c r="AN1181" s="77">
        <v>2022</v>
      </c>
      <c r="AO1181" s="77">
        <v>2023</v>
      </c>
      <c r="AP1181" s="77">
        <v>2024</v>
      </c>
      <c r="AQ1181" s="73"/>
      <c r="AR1181" s="73"/>
      <c r="AS1181" s="73"/>
      <c r="AT1181" s="73"/>
      <c r="AU1181" s="73"/>
      <c r="AV1181" s="73"/>
      <c r="AW1181" s="73"/>
      <c r="AX1181" s="73"/>
      <c r="AY1181" s="73"/>
      <c r="AZ1181" s="73"/>
      <c r="BA1181" s="73"/>
      <c r="BB1181" s="73"/>
      <c r="BC1181" s="73"/>
    </row>
    <row r="1182" spans="1:55" x14ac:dyDescent="0.25">
      <c r="A1182" s="72"/>
      <c r="B1182" s="79" t="s">
        <v>9</v>
      </c>
      <c r="C1182" s="80">
        <v>1188791.4502327689</v>
      </c>
      <c r="D1182" s="80">
        <v>1175180.9398007032</v>
      </c>
      <c r="E1182" s="80">
        <v>1207272.9144241479</v>
      </c>
      <c r="F1182" s="80">
        <v>1256913.6542146504</v>
      </c>
      <c r="G1182" s="80">
        <v>1195139.2382128162</v>
      </c>
      <c r="H1182" s="80">
        <v>1200394.2141476136</v>
      </c>
      <c r="I1182" s="80">
        <v>1265458.1112318982</v>
      </c>
      <c r="J1182" s="80">
        <v>1301783.2022548395</v>
      </c>
      <c r="K1182" s="80">
        <v>1519801.4655942295</v>
      </c>
      <c r="L1182" s="80">
        <v>1489368.6257059998</v>
      </c>
      <c r="M1182" s="80">
        <v>1509496.4260000002</v>
      </c>
      <c r="N1182" s="80">
        <v>0</v>
      </c>
      <c r="O1182" s="73"/>
      <c r="P1182" s="79" t="s">
        <v>9</v>
      </c>
      <c r="Q1182" s="80">
        <v>1129360.1372323525</v>
      </c>
      <c r="R1182" s="80">
        <v>1164367.2052166641</v>
      </c>
      <c r="S1182" s="80">
        <v>1146370.5091664419</v>
      </c>
      <c r="T1182" s="80">
        <v>1283551.1252687797</v>
      </c>
      <c r="U1182" s="80">
        <v>1263093.2926688541</v>
      </c>
      <c r="V1182" s="80">
        <v>1273132.1647648448</v>
      </c>
      <c r="W1182" s="80">
        <v>1241252.6800795323</v>
      </c>
      <c r="X1182" s="80">
        <v>1268076.3879005951</v>
      </c>
      <c r="Y1182" s="80">
        <v>1583941.1818188657</v>
      </c>
      <c r="Z1182" s="80">
        <v>1535206.7454620001</v>
      </c>
      <c r="AA1182" s="80">
        <v>1484260.2279999997</v>
      </c>
      <c r="AB1182" s="80">
        <v>1575063</v>
      </c>
      <c r="AC1182" s="73"/>
      <c r="AD1182" s="79" t="s">
        <v>9</v>
      </c>
      <c r="AE1182" s="80">
        <v>10457</v>
      </c>
      <c r="AF1182" s="80">
        <v>10207</v>
      </c>
      <c r="AG1182" s="80">
        <v>10222</v>
      </c>
      <c r="AH1182" s="80">
        <v>10073</v>
      </c>
      <c r="AI1182" s="80">
        <v>9858</v>
      </c>
      <c r="AJ1182" s="80">
        <v>9761</v>
      </c>
      <c r="AK1182" s="80">
        <v>9764</v>
      </c>
      <c r="AL1182" s="80">
        <v>10302</v>
      </c>
      <c r="AM1182" s="80">
        <v>9880</v>
      </c>
      <c r="AN1182" s="80">
        <v>10015</v>
      </c>
      <c r="AO1182" s="80">
        <v>10141</v>
      </c>
      <c r="AP1182" s="80">
        <v>0</v>
      </c>
      <c r="AQ1182" s="73"/>
      <c r="AR1182" s="73"/>
      <c r="AS1182" s="73"/>
      <c r="AT1182" s="73"/>
      <c r="AU1182" s="73"/>
      <c r="AV1182" s="73"/>
      <c r="AW1182" s="73"/>
      <c r="AX1182" s="73"/>
      <c r="AY1182" s="73"/>
      <c r="AZ1182" s="73"/>
      <c r="BA1182" s="73"/>
      <c r="BB1182" s="73"/>
      <c r="BC1182" s="73"/>
    </row>
    <row r="1183" spans="1:55" x14ac:dyDescent="0.25">
      <c r="A1183" s="72"/>
      <c r="B1183" s="74" t="s">
        <v>10</v>
      </c>
      <c r="C1183" s="83">
        <v>844443.66728535655</v>
      </c>
      <c r="D1183" s="83">
        <v>815386.81195580226</v>
      </c>
      <c r="E1183" s="83">
        <v>844643.50393612077</v>
      </c>
      <c r="F1183" s="83">
        <v>915696.37632769963</v>
      </c>
      <c r="G1183" s="83">
        <v>868392.01079828804</v>
      </c>
      <c r="H1183" s="83">
        <v>823860.11319923657</v>
      </c>
      <c r="I1183" s="83">
        <v>860404.80364480207</v>
      </c>
      <c r="J1183" s="83">
        <v>884044.23920512118</v>
      </c>
      <c r="K1183" s="83">
        <v>1080027.8002965227</v>
      </c>
      <c r="L1183" s="83">
        <v>1028507.3926009999</v>
      </c>
      <c r="M1183" s="83">
        <v>1046113.2950000002</v>
      </c>
      <c r="N1183" s="83">
        <v>0</v>
      </c>
      <c r="O1183" s="73"/>
      <c r="P1183" s="74" t="s">
        <v>10</v>
      </c>
      <c r="Q1183" s="83">
        <v>795211.78691961197</v>
      </c>
      <c r="R1183" s="83">
        <v>824368.55525742401</v>
      </c>
      <c r="S1183" s="83">
        <v>817639.3156150009</v>
      </c>
      <c r="T1183" s="83">
        <v>917489.23225055484</v>
      </c>
      <c r="U1183" s="83">
        <v>923958.16445707926</v>
      </c>
      <c r="V1183" s="83">
        <v>898406.07626218931</v>
      </c>
      <c r="W1183" s="83">
        <v>860575.56798786332</v>
      </c>
      <c r="X1183" s="83">
        <v>879944.21591449529</v>
      </c>
      <c r="Y1183" s="83">
        <v>1166158.1029926098</v>
      </c>
      <c r="Z1183" s="83">
        <v>1121838.5943440001</v>
      </c>
      <c r="AA1183" s="83">
        <v>1044538.3119999998</v>
      </c>
      <c r="AB1183" s="83">
        <v>1120330.5</v>
      </c>
      <c r="AC1183" s="73"/>
      <c r="AD1183" s="74" t="s">
        <v>10</v>
      </c>
      <c r="AE1183" s="83">
        <v>10457</v>
      </c>
      <c r="AF1183" s="83">
        <v>10207</v>
      </c>
      <c r="AG1183" s="83">
        <v>10222</v>
      </c>
      <c r="AH1183" s="83">
        <v>10073</v>
      </c>
      <c r="AI1183" s="83">
        <v>9858</v>
      </c>
      <c r="AJ1183" s="83">
        <v>9761</v>
      </c>
      <c r="AK1183" s="83">
        <v>9764</v>
      </c>
      <c r="AL1183" s="83">
        <v>10302</v>
      </c>
      <c r="AM1183" s="83">
        <v>9880</v>
      </c>
      <c r="AN1183" s="83">
        <v>10015</v>
      </c>
      <c r="AO1183" s="83">
        <v>10141</v>
      </c>
      <c r="AP1183" s="83">
        <v>0</v>
      </c>
      <c r="AQ1183" s="73"/>
      <c r="AR1183" s="73"/>
      <c r="AS1183" s="73"/>
      <c r="AT1183" s="73"/>
      <c r="AU1183" s="73"/>
      <c r="AV1183" s="73"/>
      <c r="AW1183" s="73"/>
      <c r="AX1183" s="73"/>
      <c r="AY1183" s="73"/>
      <c r="AZ1183" s="73"/>
      <c r="BA1183" s="73"/>
      <c r="BB1183" s="73"/>
      <c r="BC1183" s="73"/>
    </row>
    <row r="1184" spans="1:55" x14ac:dyDescent="0.25">
      <c r="A1184" s="72"/>
      <c r="B1184" s="79" t="s">
        <v>11</v>
      </c>
      <c r="C1184" s="84">
        <v>344347.78294741223</v>
      </c>
      <c r="D1184" s="84">
        <v>359794.12784490094</v>
      </c>
      <c r="E1184" s="84">
        <v>362629.41048802703</v>
      </c>
      <c r="F1184" s="84">
        <v>341217.27788695088</v>
      </c>
      <c r="G1184" s="84">
        <v>326747.22741452808</v>
      </c>
      <c r="H1184" s="84">
        <v>376534.1009483771</v>
      </c>
      <c r="I1184" s="84">
        <v>405053.30758709618</v>
      </c>
      <c r="J1184" s="84">
        <v>417738.96304971824</v>
      </c>
      <c r="K1184" s="84">
        <v>439773.66529770684</v>
      </c>
      <c r="L1184" s="84">
        <v>460861.23310499988</v>
      </c>
      <c r="M1184" s="84">
        <v>463383.13099999999</v>
      </c>
      <c r="N1184" s="84">
        <v>0</v>
      </c>
      <c r="O1184" s="73"/>
      <c r="P1184" s="79" t="s">
        <v>11</v>
      </c>
      <c r="Q1184" s="84">
        <v>334148.3503127406</v>
      </c>
      <c r="R1184" s="84">
        <v>339998.64995924017</v>
      </c>
      <c r="S1184" s="84">
        <v>328731.19355144101</v>
      </c>
      <c r="T1184" s="84">
        <v>366061.89301822486</v>
      </c>
      <c r="U1184" s="84">
        <v>339135.12821177486</v>
      </c>
      <c r="V1184" s="84">
        <v>374726.08850265539</v>
      </c>
      <c r="W1184" s="84">
        <v>380677.11209166888</v>
      </c>
      <c r="X1184" s="84">
        <v>388132.17198609968</v>
      </c>
      <c r="Y1184" s="84">
        <v>417783.07882625592</v>
      </c>
      <c r="Z1184" s="84">
        <v>413368.15111799998</v>
      </c>
      <c r="AA1184" s="84">
        <v>439721.91599999997</v>
      </c>
      <c r="AB1184" s="84">
        <v>454732.5</v>
      </c>
      <c r="AC1184" s="73"/>
      <c r="AD1184" s="79" t="s">
        <v>11</v>
      </c>
      <c r="AE1184" s="84">
        <v>10457</v>
      </c>
      <c r="AF1184" s="84">
        <v>10207</v>
      </c>
      <c r="AG1184" s="84">
        <v>10222</v>
      </c>
      <c r="AH1184" s="84">
        <v>10073</v>
      </c>
      <c r="AI1184" s="84">
        <v>9858</v>
      </c>
      <c r="AJ1184" s="84">
        <v>9761</v>
      </c>
      <c r="AK1184" s="84">
        <v>9764</v>
      </c>
      <c r="AL1184" s="84">
        <v>10302</v>
      </c>
      <c r="AM1184" s="84">
        <v>9880</v>
      </c>
      <c r="AN1184" s="84">
        <v>10015</v>
      </c>
      <c r="AO1184" s="84">
        <v>10141</v>
      </c>
      <c r="AP1184" s="84">
        <v>0</v>
      </c>
      <c r="AQ1184" s="73"/>
      <c r="AR1184" s="73"/>
      <c r="AS1184" s="73"/>
      <c r="AT1184" s="73"/>
      <c r="AU1184" s="73"/>
      <c r="AV1184" s="73"/>
      <c r="AW1184" s="73"/>
      <c r="AX1184" s="73"/>
      <c r="AY1184" s="73"/>
      <c r="AZ1184" s="73"/>
      <c r="BA1184" s="73"/>
      <c r="BB1184" s="73"/>
      <c r="BC1184" s="73"/>
    </row>
    <row r="1185" spans="1:55" x14ac:dyDescent="0.25">
      <c r="A1185" s="72"/>
      <c r="B1185" s="74" t="s">
        <v>0</v>
      </c>
      <c r="C1185" s="83">
        <v>239123.23684810172</v>
      </c>
      <c r="D1185" s="83">
        <v>221083.17513201383</v>
      </c>
      <c r="E1185" s="83">
        <v>219998.2241837068</v>
      </c>
      <c r="F1185" s="83">
        <v>240937.19802234834</v>
      </c>
      <c r="G1185" s="83">
        <v>216687.96254709674</v>
      </c>
      <c r="H1185" s="83">
        <v>202608.90846787347</v>
      </c>
      <c r="I1185" s="83">
        <v>188472.78266111881</v>
      </c>
      <c r="J1185" s="83">
        <v>181571.3379490521</v>
      </c>
      <c r="K1185" s="83">
        <v>172439.34131312199</v>
      </c>
      <c r="L1185" s="83">
        <v>158311.34342399999</v>
      </c>
      <c r="M1185" s="83">
        <v>153073.96799999999</v>
      </c>
      <c r="N1185" s="83">
        <v>0</v>
      </c>
      <c r="O1185" s="73"/>
      <c r="P1185" s="74" t="s">
        <v>0</v>
      </c>
      <c r="Q1185" s="83">
        <v>204437.48204189955</v>
      </c>
      <c r="R1185" s="83">
        <v>222023.42207253553</v>
      </c>
      <c r="S1185" s="83">
        <v>216188.20291390255</v>
      </c>
      <c r="T1185" s="83">
        <v>242425.2330289185</v>
      </c>
      <c r="U1185" s="83">
        <v>226450.12216685817</v>
      </c>
      <c r="V1185" s="83">
        <v>212681.26516134077</v>
      </c>
      <c r="W1185" s="83">
        <v>197413.64235458107</v>
      </c>
      <c r="X1185" s="83">
        <v>186571.25688255791</v>
      </c>
      <c r="Y1185" s="83">
        <v>191902.80045783601</v>
      </c>
      <c r="Z1185" s="83">
        <v>176473.65767199997</v>
      </c>
      <c r="AA1185" s="83">
        <v>148113.00599999999</v>
      </c>
      <c r="AB1185" s="83">
        <v>159537</v>
      </c>
      <c r="AC1185" s="73"/>
      <c r="AD1185" s="74" t="s">
        <v>0</v>
      </c>
      <c r="AE1185" s="83">
        <v>2203</v>
      </c>
      <c r="AF1185" s="83">
        <v>2204</v>
      </c>
      <c r="AG1185" s="83">
        <v>2209</v>
      </c>
      <c r="AH1185" s="83">
        <v>2092</v>
      </c>
      <c r="AI1185" s="83">
        <v>1815</v>
      </c>
      <c r="AJ1185" s="83">
        <v>1756</v>
      </c>
      <c r="AK1185" s="83">
        <v>1654</v>
      </c>
      <c r="AL1185" s="83">
        <v>1615</v>
      </c>
      <c r="AM1185" s="83">
        <v>1532</v>
      </c>
      <c r="AN1185" s="83">
        <v>1457</v>
      </c>
      <c r="AO1185" s="83">
        <v>1447</v>
      </c>
      <c r="AP1185" s="83">
        <v>0</v>
      </c>
      <c r="AQ1185" s="73"/>
      <c r="AR1185" s="73"/>
      <c r="AS1185" s="73"/>
      <c r="AT1185" s="73"/>
      <c r="AU1185" s="73"/>
      <c r="AV1185" s="73"/>
      <c r="AW1185" s="73"/>
      <c r="AX1185" s="73"/>
      <c r="AY1185" s="73"/>
      <c r="AZ1185" s="73"/>
      <c r="BA1185" s="73"/>
      <c r="BB1185" s="73"/>
      <c r="BC1185" s="73"/>
    </row>
    <row r="1186" spans="1:55" x14ac:dyDescent="0.25">
      <c r="A1186" s="72"/>
      <c r="B1186" s="74" t="s">
        <v>158</v>
      </c>
      <c r="C1186" s="83">
        <v>237659.92677654207</v>
      </c>
      <c r="D1186" s="83">
        <v>203075.32037557586</v>
      </c>
      <c r="E1186" s="83">
        <v>187327.41502884915</v>
      </c>
      <c r="F1186" s="83">
        <v>174944.03979800121</v>
      </c>
      <c r="G1186" s="83">
        <v>167063.38611063559</v>
      </c>
      <c r="H1186" s="83">
        <v>154744.74852188284</v>
      </c>
      <c r="I1186" s="83">
        <v>149142.95888118062</v>
      </c>
      <c r="J1186" s="83">
        <v>204822.75629288226</v>
      </c>
      <c r="K1186" s="83">
        <v>177687.77820169998</v>
      </c>
      <c r="L1186" s="83">
        <v>135577.41672800001</v>
      </c>
      <c r="M1186" s="83">
        <v>136225.87</v>
      </c>
      <c r="N1186" s="83">
        <v>0</v>
      </c>
      <c r="O1186" s="73"/>
      <c r="P1186" s="74" t="s">
        <v>158</v>
      </c>
      <c r="Q1186" s="83">
        <v>252597.12767805188</v>
      </c>
      <c r="R1186" s="83">
        <v>220175.88033864973</v>
      </c>
      <c r="S1186" s="83">
        <v>187007.31165575713</v>
      </c>
      <c r="T1186" s="83">
        <v>179894.15383131179</v>
      </c>
      <c r="U1186" s="83">
        <v>161302.09227048434</v>
      </c>
      <c r="V1186" s="83">
        <v>162130.98838760721</v>
      </c>
      <c r="W1186" s="83">
        <v>160272.65500008137</v>
      </c>
      <c r="X1186" s="83">
        <v>153525.33845556519</v>
      </c>
      <c r="Y1186" s="83">
        <v>203165.37009386794</v>
      </c>
      <c r="Z1186" s="83">
        <v>157284.014784</v>
      </c>
      <c r="AA1186" s="83">
        <v>127970.10400000001</v>
      </c>
      <c r="AB1186" s="83">
        <v>153002</v>
      </c>
      <c r="AC1186" s="73"/>
      <c r="AD1186" s="74" t="s">
        <v>158</v>
      </c>
      <c r="AE1186" s="83">
        <v>1544</v>
      </c>
      <c r="AF1186" s="83">
        <v>1282</v>
      </c>
      <c r="AG1186" s="83">
        <v>1170</v>
      </c>
      <c r="AH1186" s="83">
        <v>1078</v>
      </c>
      <c r="AI1186" s="83">
        <v>1098</v>
      </c>
      <c r="AJ1186" s="83">
        <v>1030</v>
      </c>
      <c r="AK1186" s="83">
        <v>973</v>
      </c>
      <c r="AL1186" s="83">
        <v>1373</v>
      </c>
      <c r="AM1186" s="83">
        <v>1113</v>
      </c>
      <c r="AN1186" s="83">
        <v>830</v>
      </c>
      <c r="AO1186" s="83">
        <v>883</v>
      </c>
      <c r="AP1186" s="83">
        <v>0</v>
      </c>
      <c r="AQ1186" s="73"/>
      <c r="AR1186" s="73"/>
      <c r="AS1186" s="73"/>
      <c r="AT1186" s="73"/>
      <c r="AU1186" s="73"/>
      <c r="AV1186" s="73"/>
      <c r="AW1186" s="73"/>
      <c r="AX1186" s="73"/>
      <c r="AY1186" s="73"/>
      <c r="AZ1186" s="73"/>
      <c r="BA1186" s="73"/>
      <c r="BB1186" s="73"/>
      <c r="BC1186" s="73"/>
    </row>
    <row r="1187" spans="1:55" x14ac:dyDescent="0.25">
      <c r="A1187" s="72"/>
      <c r="B1187" s="74" t="s">
        <v>159</v>
      </c>
      <c r="C1187" s="83">
        <v>15884.666954000737</v>
      </c>
      <c r="D1187" s="83">
        <v>17258.594511520085</v>
      </c>
      <c r="E1187" s="83">
        <v>14470.437292240522</v>
      </c>
      <c r="F1187" s="83">
        <v>17380.073630218918</v>
      </c>
      <c r="G1187" s="83">
        <v>14204.222006983182</v>
      </c>
      <c r="H1187" s="83">
        <v>15191.618610478989</v>
      </c>
      <c r="I1187" s="83">
        <v>23232.411695083632</v>
      </c>
      <c r="J1187" s="83">
        <v>23527.446184414221</v>
      </c>
      <c r="K1187" s="83">
        <v>16111.608972861997</v>
      </c>
      <c r="L1187" s="83">
        <v>10572.923919999999</v>
      </c>
      <c r="M1187" s="83">
        <v>6829.2680000000009</v>
      </c>
      <c r="N1187" s="83">
        <v>0</v>
      </c>
      <c r="O1187" s="73"/>
      <c r="P1187" s="74" t="s">
        <v>159</v>
      </c>
      <c r="Q1187" s="83">
        <v>17688.494147318106</v>
      </c>
      <c r="R1187" s="83">
        <v>17444.706264005035</v>
      </c>
      <c r="S1187" s="83">
        <v>16657.546631699232</v>
      </c>
      <c r="T1187" s="83">
        <v>19238.94707776657</v>
      </c>
      <c r="U1187" s="83">
        <v>15648.491558692309</v>
      </c>
      <c r="V1187" s="83">
        <v>18665.604899969665</v>
      </c>
      <c r="W1187" s="83">
        <v>17498.914552261798</v>
      </c>
      <c r="X1187" s="83">
        <v>24135.605085213174</v>
      </c>
      <c r="Y1187" s="83">
        <v>21051.119578319998</v>
      </c>
      <c r="Z1187" s="83">
        <v>15249.409499999998</v>
      </c>
      <c r="AA1187" s="83">
        <v>10610.686</v>
      </c>
      <c r="AB1187" s="83">
        <v>3558</v>
      </c>
      <c r="AC1187" s="73"/>
      <c r="AD1187" s="74" t="s">
        <v>159</v>
      </c>
      <c r="AE1187" s="83">
        <v>0</v>
      </c>
      <c r="AF1187" s="83">
        <v>0</v>
      </c>
      <c r="AG1187" s="83">
        <v>0</v>
      </c>
      <c r="AH1187" s="83">
        <v>0</v>
      </c>
      <c r="AI1187" s="83">
        <v>0</v>
      </c>
      <c r="AJ1187" s="83">
        <v>0</v>
      </c>
      <c r="AK1187" s="83">
        <v>0</v>
      </c>
      <c r="AL1187" s="83">
        <v>0</v>
      </c>
      <c r="AM1187" s="83">
        <v>0</v>
      </c>
      <c r="AN1187" s="83">
        <v>0</v>
      </c>
      <c r="AO1187" s="83">
        <v>0</v>
      </c>
      <c r="AP1187" s="83">
        <v>0</v>
      </c>
      <c r="AQ1187" s="73"/>
      <c r="AR1187" s="73"/>
      <c r="AS1187" s="73"/>
      <c r="AT1187" s="73"/>
      <c r="AU1187" s="73"/>
      <c r="AV1187" s="73"/>
      <c r="AW1187" s="73"/>
      <c r="AX1187" s="73"/>
      <c r="AY1187" s="73"/>
      <c r="AZ1187" s="73"/>
      <c r="BA1187" s="73"/>
      <c r="BB1187" s="73"/>
      <c r="BC1187" s="73"/>
    </row>
    <row r="1188" spans="1:55" x14ac:dyDescent="0.25">
      <c r="A1188" s="72"/>
      <c r="B1188" s="74" t="s">
        <v>1</v>
      </c>
      <c r="C1188" s="83">
        <v>45538.126831822301</v>
      </c>
      <c r="D1188" s="83">
        <v>43645.057201944161</v>
      </c>
      <c r="E1188" s="83">
        <v>38682.849521992648</v>
      </c>
      <c r="F1188" s="83">
        <v>36232.338061081755</v>
      </c>
      <c r="G1188" s="83">
        <v>45259.904563510114</v>
      </c>
      <c r="H1188" s="83">
        <v>44955.595434634124</v>
      </c>
      <c r="I1188" s="83">
        <v>39258.762488198896</v>
      </c>
      <c r="J1188" s="83">
        <v>44845.547579763595</v>
      </c>
      <c r="K1188" s="83">
        <v>37397.733187983991</v>
      </c>
      <c r="L1188" s="83">
        <v>31529.358042</v>
      </c>
      <c r="M1188" s="83">
        <v>31971.686000000002</v>
      </c>
      <c r="N1188" s="83">
        <v>0</v>
      </c>
      <c r="O1188" s="73"/>
      <c r="P1188" s="74" t="s">
        <v>1</v>
      </c>
      <c r="Q1188" s="83">
        <v>48676.177947822711</v>
      </c>
      <c r="R1188" s="83">
        <v>43826.602552014047</v>
      </c>
      <c r="S1188" s="83">
        <v>43448.860124097569</v>
      </c>
      <c r="T1188" s="83">
        <v>38467.811479034637</v>
      </c>
      <c r="U1188" s="83">
        <v>35245.784045689405</v>
      </c>
      <c r="V1188" s="83">
        <v>41591.437601585167</v>
      </c>
      <c r="W1188" s="83">
        <v>42152.437743768452</v>
      </c>
      <c r="X1188" s="83">
        <v>36338.055354933917</v>
      </c>
      <c r="Y1188" s="83">
        <v>39395.824254877989</v>
      </c>
      <c r="Z1188" s="83">
        <v>37085.493770000001</v>
      </c>
      <c r="AA1188" s="83">
        <v>36923.270000000004</v>
      </c>
      <c r="AB1188" s="83">
        <v>35410</v>
      </c>
      <c r="AC1188" s="73"/>
      <c r="AD1188" s="74" t="s">
        <v>1</v>
      </c>
      <c r="AE1188" s="83">
        <v>265</v>
      </c>
      <c r="AF1188" s="83">
        <v>254</v>
      </c>
      <c r="AG1188" s="83">
        <v>223</v>
      </c>
      <c r="AH1188" s="83">
        <v>213</v>
      </c>
      <c r="AI1188" s="83">
        <v>265</v>
      </c>
      <c r="AJ1188" s="83">
        <v>262</v>
      </c>
      <c r="AK1188" s="83">
        <v>234</v>
      </c>
      <c r="AL1188" s="83">
        <v>264</v>
      </c>
      <c r="AM1188" s="83">
        <v>215</v>
      </c>
      <c r="AN1188" s="83">
        <v>189</v>
      </c>
      <c r="AO1188" s="83">
        <v>194</v>
      </c>
      <c r="AP1188" s="83">
        <v>0</v>
      </c>
      <c r="AQ1188" s="73"/>
      <c r="AR1188" s="73"/>
      <c r="AS1188" s="73"/>
      <c r="AT1188" s="73"/>
      <c r="AU1188" s="73"/>
      <c r="AV1188" s="73"/>
      <c r="AW1188" s="73"/>
      <c r="AX1188" s="73"/>
      <c r="AY1188" s="73"/>
      <c r="AZ1188" s="73"/>
      <c r="BA1188" s="73"/>
      <c r="BB1188" s="73"/>
      <c r="BC1188" s="73"/>
    </row>
    <row r="1189" spans="1:55" x14ac:dyDescent="0.25">
      <c r="A1189" s="72"/>
      <c r="B1189" s="74" t="s">
        <v>2</v>
      </c>
      <c r="C1189" s="83">
        <v>430115.29834494641</v>
      </c>
      <c r="D1189" s="83">
        <v>420713.76196681795</v>
      </c>
      <c r="E1189" s="83">
        <v>408638.1238983876</v>
      </c>
      <c r="F1189" s="83">
        <v>397751.98531673331</v>
      </c>
      <c r="G1189" s="83">
        <v>393428.87344567711</v>
      </c>
      <c r="H1189" s="83">
        <v>400223.26758573757</v>
      </c>
      <c r="I1189" s="83">
        <v>427907.88816624659</v>
      </c>
      <c r="J1189" s="83">
        <v>450842.10676073446</v>
      </c>
      <c r="K1189" s="83">
        <v>474197.43135658395</v>
      </c>
      <c r="L1189" s="83">
        <v>477753.833362</v>
      </c>
      <c r="M1189" s="83">
        <v>500150.62200000003</v>
      </c>
      <c r="N1189" s="83">
        <v>0</v>
      </c>
      <c r="O1189" s="73"/>
      <c r="P1189" s="74" t="s">
        <v>2</v>
      </c>
      <c r="Q1189" s="83">
        <v>448239.91971362644</v>
      </c>
      <c r="R1189" s="83">
        <v>434433.94997991639</v>
      </c>
      <c r="S1189" s="83">
        <v>426813.42302531761</v>
      </c>
      <c r="T1189" s="83">
        <v>416988.29169351206</v>
      </c>
      <c r="U1189" s="83">
        <v>402715.73515815951</v>
      </c>
      <c r="V1189" s="83">
        <v>414894.58187821932</v>
      </c>
      <c r="W1189" s="83">
        <v>410019.65149271028</v>
      </c>
      <c r="X1189" s="83">
        <v>452396.16594451043</v>
      </c>
      <c r="Y1189" s="83">
        <v>477416.88454995595</v>
      </c>
      <c r="Z1189" s="83">
        <v>496409.47938399995</v>
      </c>
      <c r="AA1189" s="83">
        <v>495178.19800000003</v>
      </c>
      <c r="AB1189" s="83">
        <v>527795</v>
      </c>
      <c r="AC1189" s="73"/>
      <c r="AD1189" s="74" t="s">
        <v>2</v>
      </c>
      <c r="AE1189" s="83">
        <v>4108</v>
      </c>
      <c r="AF1189" s="83">
        <v>3922</v>
      </c>
      <c r="AG1189" s="83">
        <v>3757</v>
      </c>
      <c r="AH1189" s="83">
        <v>3573</v>
      </c>
      <c r="AI1189" s="83">
        <v>3467</v>
      </c>
      <c r="AJ1189" s="83">
        <v>3411</v>
      </c>
      <c r="AK1189" s="83">
        <v>3493</v>
      </c>
      <c r="AL1189" s="83">
        <v>3581</v>
      </c>
      <c r="AM1189" s="83">
        <v>3666</v>
      </c>
      <c r="AN1189" s="83">
        <v>3741</v>
      </c>
      <c r="AO1189" s="83">
        <v>3743</v>
      </c>
      <c r="AP1189" s="83">
        <v>0</v>
      </c>
      <c r="AQ1189" s="73"/>
      <c r="AR1189" s="73"/>
      <c r="AS1189" s="73"/>
      <c r="AT1189" s="73"/>
      <c r="AU1189" s="73"/>
      <c r="AV1189" s="73"/>
      <c r="AW1189" s="73"/>
      <c r="AX1189" s="73"/>
      <c r="AY1189" s="73"/>
      <c r="AZ1189" s="73"/>
      <c r="BA1189" s="73"/>
      <c r="BB1189" s="73"/>
      <c r="BC1189" s="73"/>
    </row>
    <row r="1190" spans="1:55" x14ac:dyDescent="0.25">
      <c r="A1190" s="72"/>
      <c r="B1190" s="74" t="s">
        <v>156</v>
      </c>
      <c r="C1190" s="83">
        <v>0</v>
      </c>
      <c r="D1190" s="83">
        <v>0</v>
      </c>
      <c r="E1190" s="83">
        <v>0</v>
      </c>
      <c r="F1190" s="83">
        <v>0</v>
      </c>
      <c r="G1190" s="83">
        <v>0</v>
      </c>
      <c r="H1190" s="83">
        <v>0</v>
      </c>
      <c r="I1190" s="83">
        <v>0</v>
      </c>
      <c r="J1190" s="83">
        <v>16041.032556866925</v>
      </c>
      <c r="K1190" s="83">
        <v>41717.184610893994</v>
      </c>
      <c r="L1190" s="83">
        <v>59761.633229999999</v>
      </c>
      <c r="M1190" s="83">
        <v>80744.58</v>
      </c>
      <c r="N1190" s="83">
        <v>0</v>
      </c>
      <c r="O1190" s="73"/>
      <c r="P1190" s="74" t="s">
        <v>156</v>
      </c>
      <c r="Q1190" s="83">
        <v>0</v>
      </c>
      <c r="R1190" s="83">
        <v>0</v>
      </c>
      <c r="S1190" s="83">
        <v>0</v>
      </c>
      <c r="T1190" s="83">
        <v>0</v>
      </c>
      <c r="U1190" s="83">
        <v>0</v>
      </c>
      <c r="V1190" s="83">
        <v>0</v>
      </c>
      <c r="W1190" s="83">
        <v>0</v>
      </c>
      <c r="X1190" s="83">
        <v>0</v>
      </c>
      <c r="Y1190" s="83">
        <v>48811.456041113997</v>
      </c>
      <c r="Z1190" s="83">
        <v>58338.355009999999</v>
      </c>
      <c r="AA1190" s="83">
        <v>77129.881999999998</v>
      </c>
      <c r="AB1190" s="83">
        <v>100880</v>
      </c>
      <c r="AC1190" s="73"/>
      <c r="AD1190" s="74" t="s">
        <v>156</v>
      </c>
      <c r="AE1190" s="83">
        <v>0</v>
      </c>
      <c r="AF1190" s="83">
        <v>0</v>
      </c>
      <c r="AG1190" s="83">
        <v>0</v>
      </c>
      <c r="AH1190" s="83">
        <v>0</v>
      </c>
      <c r="AI1190" s="83">
        <v>0</v>
      </c>
      <c r="AJ1190" s="83">
        <v>0</v>
      </c>
      <c r="AK1190" s="83">
        <v>0</v>
      </c>
      <c r="AL1190" s="83">
        <v>98</v>
      </c>
      <c r="AM1190" s="83">
        <v>238</v>
      </c>
      <c r="AN1190" s="83">
        <v>352</v>
      </c>
      <c r="AO1190" s="83">
        <v>470</v>
      </c>
      <c r="AP1190" s="83">
        <v>0</v>
      </c>
      <c r="AQ1190" s="73"/>
      <c r="AR1190" s="73"/>
      <c r="AS1190" s="73"/>
      <c r="AT1190" s="73"/>
      <c r="AU1190" s="73"/>
      <c r="AV1190" s="73"/>
      <c r="AW1190" s="73"/>
      <c r="AX1190" s="73"/>
      <c r="AY1190" s="73"/>
      <c r="AZ1190" s="73"/>
      <c r="BA1190" s="73"/>
      <c r="BB1190" s="73"/>
      <c r="BC1190" s="73"/>
    </row>
    <row r="1191" spans="1:55" x14ac:dyDescent="0.25">
      <c r="A1191" s="72"/>
      <c r="B1191" s="74" t="s">
        <v>3</v>
      </c>
      <c r="C1191" s="83">
        <v>3776.348646145751</v>
      </c>
      <c r="D1191" s="83">
        <v>13501.247529737459</v>
      </c>
      <c r="E1191" s="83">
        <v>31833.489323988306</v>
      </c>
      <c r="F1191" s="83">
        <v>48278.615807663242</v>
      </c>
      <c r="G1191" s="83">
        <v>48449.995746887202</v>
      </c>
      <c r="H1191" s="83">
        <v>45223.974553180924</v>
      </c>
      <c r="I1191" s="83">
        <v>44008.83538283228</v>
      </c>
      <c r="J1191" s="83">
        <v>41012.575614580506</v>
      </c>
      <c r="K1191" s="83">
        <v>31517.100727163986</v>
      </c>
      <c r="L1191" s="83">
        <v>25994.624993999998</v>
      </c>
      <c r="M1191" s="83">
        <v>26485.556000000004</v>
      </c>
      <c r="N1191" s="83">
        <v>0</v>
      </c>
      <c r="O1191" s="73"/>
      <c r="P1191" s="74" t="s">
        <v>3</v>
      </c>
      <c r="Q1191" s="83">
        <v>0</v>
      </c>
      <c r="R1191" s="83">
        <v>21907.007045651098</v>
      </c>
      <c r="S1191" s="83">
        <v>25650.869155564909</v>
      </c>
      <c r="T1191" s="83">
        <v>40468.622604671262</v>
      </c>
      <c r="U1191" s="83">
        <v>59048.373419628166</v>
      </c>
      <c r="V1191" s="83">
        <v>53723.499375996667</v>
      </c>
      <c r="W1191" s="83">
        <v>50235.702555991658</v>
      </c>
      <c r="X1191" s="83">
        <v>47674.271913553574</v>
      </c>
      <c r="Y1191" s="83">
        <v>40953.695368325978</v>
      </c>
      <c r="Z1191" s="83">
        <v>34357.722203999991</v>
      </c>
      <c r="AA1191" s="83">
        <v>25084.065999999999</v>
      </c>
      <c r="AB1191" s="83">
        <v>22072</v>
      </c>
      <c r="AC1191" s="73"/>
      <c r="AD1191" s="74" t="s">
        <v>3</v>
      </c>
      <c r="AE1191" s="83">
        <v>29</v>
      </c>
      <c r="AF1191" s="83">
        <v>105</v>
      </c>
      <c r="AG1191" s="83">
        <v>253</v>
      </c>
      <c r="AH1191" s="83">
        <v>336</v>
      </c>
      <c r="AI1191" s="83">
        <v>330</v>
      </c>
      <c r="AJ1191" s="83">
        <v>313</v>
      </c>
      <c r="AK1191" s="83">
        <v>304</v>
      </c>
      <c r="AL1191" s="83">
        <v>281</v>
      </c>
      <c r="AM1191" s="83">
        <v>214</v>
      </c>
      <c r="AN1191" s="83">
        <v>184</v>
      </c>
      <c r="AO1191" s="83">
        <v>194</v>
      </c>
      <c r="AP1191" s="83">
        <v>0</v>
      </c>
      <c r="AQ1191" s="73"/>
      <c r="AR1191" s="73"/>
      <c r="AS1191" s="73"/>
      <c r="AT1191" s="73"/>
      <c r="AU1191" s="73"/>
      <c r="AV1191" s="73"/>
      <c r="AW1191" s="73"/>
      <c r="AX1191" s="73"/>
      <c r="AY1191" s="73"/>
      <c r="AZ1191" s="73"/>
      <c r="BA1191" s="73"/>
      <c r="BB1191" s="73"/>
      <c r="BC1191" s="73"/>
    </row>
    <row r="1192" spans="1:55" x14ac:dyDescent="0.25">
      <c r="A1192" s="72"/>
      <c r="B1192" s="74" t="s">
        <v>4</v>
      </c>
      <c r="C1192" s="83">
        <v>0</v>
      </c>
      <c r="D1192" s="83">
        <v>2540.0304893188659</v>
      </c>
      <c r="E1192" s="83">
        <v>32780.654513874935</v>
      </c>
      <c r="F1192" s="83">
        <v>44911.842080206181</v>
      </c>
      <c r="G1192" s="83">
        <v>51248.422607661501</v>
      </c>
      <c r="H1192" s="83">
        <v>52662.773934322591</v>
      </c>
      <c r="I1192" s="83">
        <v>51881.717609697174</v>
      </c>
      <c r="J1192" s="83">
        <v>47642.854110560271</v>
      </c>
      <c r="K1192" s="83">
        <v>35547.485413725997</v>
      </c>
      <c r="L1192" s="83">
        <v>33940.369943999998</v>
      </c>
      <c r="M1192" s="83">
        <v>39734.58600000001</v>
      </c>
      <c r="N1192" s="83">
        <v>0</v>
      </c>
      <c r="O1192" s="73"/>
      <c r="P1192" s="74" t="s">
        <v>4</v>
      </c>
      <c r="Q1192" s="83">
        <v>0</v>
      </c>
      <c r="R1192" s="83">
        <v>0</v>
      </c>
      <c r="S1192" s="83">
        <v>20355.166583993709</v>
      </c>
      <c r="T1192" s="83">
        <v>35375.790686161658</v>
      </c>
      <c r="U1192" s="83">
        <v>46045.824671902839</v>
      </c>
      <c r="V1192" s="83">
        <v>46236.094071305371</v>
      </c>
      <c r="W1192" s="83">
        <v>48737.870018929811</v>
      </c>
      <c r="X1192" s="83">
        <v>46797.939622918915</v>
      </c>
      <c r="Y1192" s="83">
        <v>40377.768511937997</v>
      </c>
      <c r="Z1192" s="83">
        <v>37568.124203999992</v>
      </c>
      <c r="AA1192" s="83">
        <v>29433.374000000003</v>
      </c>
      <c r="AB1192" s="83">
        <v>34794</v>
      </c>
      <c r="AC1192" s="73"/>
      <c r="AD1192" s="74" t="s">
        <v>4</v>
      </c>
      <c r="AE1192" s="83">
        <v>0</v>
      </c>
      <c r="AF1192" s="83">
        <v>20</v>
      </c>
      <c r="AG1192" s="83">
        <v>210</v>
      </c>
      <c r="AH1192" s="83">
        <v>330</v>
      </c>
      <c r="AI1192" s="83">
        <v>382</v>
      </c>
      <c r="AJ1192" s="83">
        <v>391</v>
      </c>
      <c r="AK1192" s="83">
        <v>380</v>
      </c>
      <c r="AL1192" s="83">
        <v>352</v>
      </c>
      <c r="AM1192" s="83">
        <v>256</v>
      </c>
      <c r="AN1192" s="83">
        <v>256</v>
      </c>
      <c r="AO1192" s="83">
        <v>300</v>
      </c>
      <c r="AP1192" s="83">
        <v>0</v>
      </c>
      <c r="AQ1192" s="73"/>
      <c r="AR1192" s="73"/>
      <c r="AS1192" s="73"/>
      <c r="AT1192" s="73"/>
      <c r="AU1192" s="73"/>
      <c r="AV1192" s="73"/>
      <c r="AW1192" s="73"/>
      <c r="AX1192" s="73"/>
      <c r="AY1192" s="73"/>
      <c r="AZ1192" s="73"/>
      <c r="BA1192" s="73"/>
      <c r="BB1192" s="73"/>
      <c r="BC1192" s="73"/>
    </row>
    <row r="1193" spans="1:55" x14ac:dyDescent="0.25">
      <c r="A1193" s="72"/>
      <c r="B1193" s="74" t="s">
        <v>6</v>
      </c>
      <c r="C1193" s="83">
        <v>10276.834266353695</v>
      </c>
      <c r="D1193" s="83">
        <v>12214.509378936307</v>
      </c>
      <c r="E1193" s="83">
        <v>18848.97675813314</v>
      </c>
      <c r="F1193" s="83">
        <v>31427.942709547053</v>
      </c>
      <c r="G1193" s="83">
        <v>30906.732320156632</v>
      </c>
      <c r="H1193" s="83">
        <v>24385.52207558334</v>
      </c>
      <c r="I1193" s="83">
        <v>16519.606485091212</v>
      </c>
      <c r="J1193" s="83">
        <v>13222.406802610509</v>
      </c>
      <c r="K1193" s="83">
        <v>10493.012198616996</v>
      </c>
      <c r="L1193" s="83">
        <v>12087.698597000002</v>
      </c>
      <c r="M1193" s="83">
        <v>13634.049000000001</v>
      </c>
      <c r="N1193" s="83">
        <v>0</v>
      </c>
      <c r="O1193" s="73"/>
      <c r="P1193" s="74" t="s">
        <v>6</v>
      </c>
      <c r="Q1193" s="83">
        <v>7518.6580945266669</v>
      </c>
      <c r="R1193" s="83">
        <v>10163.330780594171</v>
      </c>
      <c r="S1193" s="83">
        <v>10954.107824440531</v>
      </c>
      <c r="T1193" s="83">
        <v>51532.079456375301</v>
      </c>
      <c r="U1193" s="83">
        <v>46454.333505222086</v>
      </c>
      <c r="V1193" s="83">
        <v>34614.859622620053</v>
      </c>
      <c r="W1193" s="83">
        <v>20090.393518102002</v>
      </c>
      <c r="X1193" s="83">
        <v>10949.104343166438</v>
      </c>
      <c r="Y1193" s="83">
        <v>10155.951557570001</v>
      </c>
      <c r="Z1193" s="83">
        <v>10999.907386000004</v>
      </c>
      <c r="AA1193" s="83">
        <v>15770.670000000004</v>
      </c>
      <c r="AB1193" s="83">
        <v>14015.5</v>
      </c>
      <c r="AC1193" s="73"/>
      <c r="AD1193" s="74" t="s">
        <v>6</v>
      </c>
      <c r="AE1193" s="83">
        <v>0</v>
      </c>
      <c r="AF1193" s="83">
        <v>0</v>
      </c>
      <c r="AG1193" s="83">
        <v>10</v>
      </c>
      <c r="AH1193" s="83">
        <v>236</v>
      </c>
      <c r="AI1193" s="83">
        <v>384</v>
      </c>
      <c r="AJ1193" s="83">
        <v>304</v>
      </c>
      <c r="AK1193" s="83">
        <v>204</v>
      </c>
      <c r="AL1193" s="83">
        <v>0</v>
      </c>
      <c r="AM1193" s="83">
        <v>37</v>
      </c>
      <c r="AN1193" s="83">
        <v>170</v>
      </c>
      <c r="AO1193" s="83">
        <v>171</v>
      </c>
      <c r="AP1193" s="83">
        <v>0</v>
      </c>
      <c r="AQ1193" s="73"/>
      <c r="AR1193" s="73"/>
      <c r="AS1193" s="73"/>
      <c r="AT1193" s="73"/>
      <c r="AU1193" s="73"/>
      <c r="AV1193" s="73"/>
      <c r="AW1193" s="73"/>
      <c r="AX1193" s="73"/>
      <c r="AY1193" s="73"/>
      <c r="AZ1193" s="73"/>
      <c r="BA1193" s="73"/>
      <c r="BB1193" s="73"/>
      <c r="BC1193" s="73"/>
    </row>
    <row r="1194" spans="1:55" x14ac:dyDescent="0.25">
      <c r="A1194" s="72"/>
      <c r="B1194" s="74" t="s">
        <v>7</v>
      </c>
      <c r="C1194" s="83">
        <v>142529.37939970873</v>
      </c>
      <c r="D1194" s="83">
        <v>148671.07858601015</v>
      </c>
      <c r="E1194" s="83">
        <v>144938.79082984824</v>
      </c>
      <c r="F1194" s="83">
        <v>131885.00955625722</v>
      </c>
      <c r="G1194" s="83">
        <v>123595.12495969339</v>
      </c>
      <c r="H1194" s="83">
        <v>139819.47409295992</v>
      </c>
      <c r="I1194" s="83">
        <v>146150.60961954354</v>
      </c>
      <c r="J1194" s="83">
        <v>153704.86875838405</v>
      </c>
      <c r="K1194" s="83">
        <v>171604.13704054395</v>
      </c>
      <c r="L1194" s="83">
        <v>168080.59670999998</v>
      </c>
      <c r="M1194" s="83">
        <v>151149.394</v>
      </c>
      <c r="N1194" s="83">
        <v>0</v>
      </c>
      <c r="O1194" s="73"/>
      <c r="P1194" s="74" t="s">
        <v>7</v>
      </c>
      <c r="Q1194" s="83">
        <v>160719.95171405812</v>
      </c>
      <c r="R1194" s="83">
        <v>147966.3716187097</v>
      </c>
      <c r="S1194" s="83">
        <v>122054.92931073703</v>
      </c>
      <c r="T1194" s="83">
        <v>145649.06329533888</v>
      </c>
      <c r="U1194" s="83">
        <v>141948.57401375088</v>
      </c>
      <c r="V1194" s="83">
        <v>139397.83514848389</v>
      </c>
      <c r="W1194" s="83">
        <v>126420.49627886766</v>
      </c>
      <c r="X1194" s="83">
        <v>137739.01451582258</v>
      </c>
      <c r="Y1194" s="83">
        <v>143839.38734513399</v>
      </c>
      <c r="Z1194" s="83">
        <v>147159.47701</v>
      </c>
      <c r="AA1194" s="83">
        <v>165157</v>
      </c>
      <c r="AB1194" s="83">
        <v>151648</v>
      </c>
      <c r="AC1194" s="73"/>
      <c r="AD1194" s="74" t="s">
        <v>7</v>
      </c>
      <c r="AE1194" s="83">
        <v>1139</v>
      </c>
      <c r="AF1194" s="83">
        <v>1151</v>
      </c>
      <c r="AG1194" s="83">
        <v>1106</v>
      </c>
      <c r="AH1194" s="83">
        <v>1022</v>
      </c>
      <c r="AI1194" s="83">
        <v>978</v>
      </c>
      <c r="AJ1194" s="83">
        <v>1070</v>
      </c>
      <c r="AK1194" s="83">
        <v>1134</v>
      </c>
      <c r="AL1194" s="83">
        <v>1265</v>
      </c>
      <c r="AM1194" s="83">
        <v>1362</v>
      </c>
      <c r="AN1194" s="83">
        <v>1435</v>
      </c>
      <c r="AO1194" s="83">
        <v>1299</v>
      </c>
      <c r="AP1194" s="83">
        <v>0</v>
      </c>
      <c r="AQ1194" s="73"/>
      <c r="AR1194" s="73"/>
      <c r="AS1194" s="73"/>
      <c r="AT1194" s="73"/>
      <c r="AU1194" s="73"/>
      <c r="AV1194" s="73"/>
      <c r="AW1194" s="73"/>
      <c r="AX1194" s="73"/>
      <c r="AY1194" s="73"/>
      <c r="AZ1194" s="73"/>
      <c r="BA1194" s="73"/>
      <c r="BB1194" s="73"/>
      <c r="BC1194" s="73"/>
    </row>
    <row r="1195" spans="1:55" x14ac:dyDescent="0.25">
      <c r="A1195" s="72"/>
      <c r="B1195" s="79" t="s">
        <v>8</v>
      </c>
      <c r="C1195" s="84">
        <v>73965.800157781487</v>
      </c>
      <c r="D1195" s="84">
        <v>75120.775383976885</v>
      </c>
      <c r="E1195" s="84">
        <v>80761.898462643891</v>
      </c>
      <c r="F1195" s="84">
        <v>86875.341507642996</v>
      </c>
      <c r="G1195" s="84">
        <v>91821.607100326903</v>
      </c>
      <c r="H1195" s="84">
        <v>103835.97399144227</v>
      </c>
      <c r="I1195" s="84">
        <v>125362.58058809175</v>
      </c>
      <c r="J1195" s="84">
        <v>129510.91632475475</v>
      </c>
      <c r="K1195" s="84">
        <v>135854.74623463597</v>
      </c>
      <c r="L1195" s="84">
        <v>143120.791294</v>
      </c>
      <c r="M1195" s="84">
        <v>151541.18600000002</v>
      </c>
      <c r="N1195" s="83">
        <v>0</v>
      </c>
      <c r="O1195" s="73"/>
      <c r="P1195" s="79" t="s">
        <v>8</v>
      </c>
      <c r="Q1195" s="84">
        <v>56896.769352139643</v>
      </c>
      <c r="R1195" s="84">
        <v>63214.745000621566</v>
      </c>
      <c r="S1195" s="84">
        <v>73920.023571652957</v>
      </c>
      <c r="T1195" s="84">
        <v>94604.733314578494</v>
      </c>
      <c r="U1195" s="84">
        <v>99304.515950102505</v>
      </c>
      <c r="V1195" s="84">
        <v>98990.963439721978</v>
      </c>
      <c r="W1195" s="84">
        <v>117052.2969588963</v>
      </c>
      <c r="X1195" s="84">
        <v>119123.96624228994</v>
      </c>
      <c r="Y1195" s="84">
        <v>147191.23751698594</v>
      </c>
      <c r="Z1195" s="84">
        <v>144990.31539199999</v>
      </c>
      <c r="AA1195" s="84">
        <v>152226.82200000001</v>
      </c>
      <c r="AB1195" s="84">
        <v>155265</v>
      </c>
      <c r="AC1195" s="73"/>
      <c r="AD1195" s="79" t="s">
        <v>8</v>
      </c>
      <c r="AE1195" s="84">
        <v>910</v>
      </c>
      <c r="AF1195" s="84">
        <v>968</v>
      </c>
      <c r="AG1195" s="84">
        <v>1018</v>
      </c>
      <c r="AH1195" s="84">
        <v>1027</v>
      </c>
      <c r="AI1195" s="84">
        <v>1049</v>
      </c>
      <c r="AJ1195" s="84">
        <v>1144</v>
      </c>
      <c r="AK1195" s="84">
        <v>1261</v>
      </c>
      <c r="AL1195" s="84">
        <v>1273</v>
      </c>
      <c r="AM1195" s="84">
        <v>1300</v>
      </c>
      <c r="AN1195" s="84">
        <v>1336</v>
      </c>
      <c r="AO1195" s="84">
        <v>1394</v>
      </c>
      <c r="AP1195" s="84">
        <v>0</v>
      </c>
      <c r="AQ1195" s="73"/>
      <c r="AR1195" s="73"/>
      <c r="AS1195" s="73"/>
      <c r="AT1195" s="73"/>
      <c r="AU1195" s="73"/>
      <c r="AV1195" s="73"/>
      <c r="AW1195" s="73"/>
      <c r="AX1195" s="73"/>
      <c r="AY1195" s="73"/>
      <c r="AZ1195" s="73"/>
      <c r="BA1195" s="73"/>
      <c r="BB1195" s="73"/>
      <c r="BC1195" s="73"/>
    </row>
    <row r="1196" spans="1:55" x14ac:dyDescent="0.25">
      <c r="A1196" s="72"/>
      <c r="B1196" s="79" t="s">
        <v>5</v>
      </c>
      <c r="C1196" s="84">
        <v>63424.91182053151</v>
      </c>
      <c r="D1196" s="84">
        <v>62243.767406009283</v>
      </c>
      <c r="E1196" s="84">
        <v>77050.09902633226</v>
      </c>
      <c r="F1196" s="84">
        <v>81839.884819684346</v>
      </c>
      <c r="G1196" s="84">
        <v>61609.210223653652</v>
      </c>
      <c r="H1196" s="84">
        <v>59312.482891522115</v>
      </c>
      <c r="I1196" s="84">
        <v>82554.126494598677</v>
      </c>
      <c r="J1196" s="84">
        <v>69728.447550460318</v>
      </c>
      <c r="K1196" s="84">
        <v>76280.519151251967</v>
      </c>
      <c r="L1196" s="84">
        <v>79443.537757999991</v>
      </c>
      <c r="M1196" s="82">
        <v>61669.72800000001</v>
      </c>
      <c r="N1196" s="82">
        <v>0</v>
      </c>
      <c r="O1196" s="73"/>
      <c r="P1196" s="79" t="s">
        <v>5</v>
      </c>
      <c r="Q1196" s="84">
        <v>46124.990132992127</v>
      </c>
      <c r="R1196" s="84">
        <v>49081.420985239762</v>
      </c>
      <c r="S1196" s="84">
        <v>43672.810772952776</v>
      </c>
      <c r="T1196" s="84">
        <v>52578.637270546846</v>
      </c>
      <c r="U1196" s="84">
        <v>75613.359493211028</v>
      </c>
      <c r="V1196" s="84">
        <v>75741.750179753566</v>
      </c>
      <c r="W1196" s="84">
        <v>79967.792755030809</v>
      </c>
      <c r="X1196" s="84">
        <v>80566.467518757607</v>
      </c>
      <c r="Y1196" s="84">
        <v>87855.324994865965</v>
      </c>
      <c r="Z1196" s="84">
        <v>84598.373235999999</v>
      </c>
      <c r="AA1196" s="84">
        <v>70187.035999999993</v>
      </c>
      <c r="AB1196" s="84">
        <v>65991</v>
      </c>
      <c r="AC1196" s="73"/>
      <c r="AD1196" s="79" t="s">
        <v>5</v>
      </c>
      <c r="AE1196" s="84">
        <v>10457</v>
      </c>
      <c r="AF1196" s="84">
        <v>10207</v>
      </c>
      <c r="AG1196" s="84">
        <v>10222</v>
      </c>
      <c r="AH1196" s="84">
        <v>10073</v>
      </c>
      <c r="AI1196" s="84">
        <v>9858</v>
      </c>
      <c r="AJ1196" s="84">
        <v>9761</v>
      </c>
      <c r="AK1196" s="84">
        <v>9764</v>
      </c>
      <c r="AL1196" s="84">
        <v>10302</v>
      </c>
      <c r="AM1196" s="84">
        <v>9880</v>
      </c>
      <c r="AN1196" s="84">
        <v>10015</v>
      </c>
      <c r="AO1196" s="84">
        <v>10141</v>
      </c>
      <c r="AP1196" s="84">
        <v>0</v>
      </c>
      <c r="AQ1196" s="73"/>
      <c r="AR1196" s="73"/>
      <c r="AS1196" s="73"/>
      <c r="AT1196" s="73"/>
      <c r="AU1196" s="73"/>
      <c r="AV1196" s="73"/>
      <c r="AW1196" s="73"/>
      <c r="AX1196" s="73"/>
      <c r="AY1196" s="73"/>
      <c r="AZ1196" s="73"/>
      <c r="BA1196" s="73"/>
      <c r="BB1196" s="73"/>
      <c r="BC1196" s="73"/>
    </row>
    <row r="1197" spans="1:55" x14ac:dyDescent="0.25">
      <c r="A1197" s="72"/>
      <c r="B1197" s="74" t="s">
        <v>157</v>
      </c>
      <c r="C1197" s="83">
        <v>67089.757065175538</v>
      </c>
      <c r="D1197" s="83">
        <v>74980.327655642745</v>
      </c>
      <c r="E1197" s="83">
        <v>87748.489289226694</v>
      </c>
      <c r="F1197" s="83">
        <v>89270.09720789954</v>
      </c>
      <c r="G1197" s="83">
        <v>93875.753954374683</v>
      </c>
      <c r="H1197" s="83">
        <v>86246.443772162369</v>
      </c>
      <c r="I1197" s="83">
        <v>89187.35220491208</v>
      </c>
      <c r="J1197" s="83">
        <v>87386.37489708983</v>
      </c>
      <c r="K1197" s="83">
        <v>89489.324370939983</v>
      </c>
      <c r="L1197" s="83">
        <v>88426.242553999997</v>
      </c>
      <c r="M1197" s="83">
        <v>86049.402000000002</v>
      </c>
      <c r="N1197" s="83">
        <v>0</v>
      </c>
      <c r="O1197" s="73"/>
      <c r="P1197" s="74" t="s">
        <v>157</v>
      </c>
      <c r="Q1197" s="83">
        <v>64998.598996607951</v>
      </c>
      <c r="R1197" s="83">
        <v>64120.929047452344</v>
      </c>
      <c r="S1197" s="83">
        <v>63363.428148930456</v>
      </c>
      <c r="T1197" s="83">
        <v>82902.406871645187</v>
      </c>
      <c r="U1197" s="83">
        <v>84177.791945385819</v>
      </c>
      <c r="V1197" s="83">
        <v>86641.802958929708</v>
      </c>
      <c r="W1197" s="83">
        <v>87607.196047492645</v>
      </c>
      <c r="X1197" s="83">
        <v>87789.196014039684</v>
      </c>
      <c r="Y1197" s="83">
        <v>91043.885559925984</v>
      </c>
      <c r="Z1197" s="83">
        <v>89271.648413999996</v>
      </c>
      <c r="AA1197" s="83">
        <v>88312.626000000004</v>
      </c>
      <c r="AB1197" s="83">
        <v>84653</v>
      </c>
      <c r="AC1197" s="73"/>
      <c r="AD1197" s="74" t="s">
        <v>117</v>
      </c>
      <c r="AE1197" s="83">
        <v>50970.363999999994</v>
      </c>
      <c r="AF1197" s="83">
        <v>50895</v>
      </c>
      <c r="AG1197" s="83">
        <v>50809.314000000006</v>
      </c>
      <c r="AH1197" s="83">
        <v>51134.382000000005</v>
      </c>
      <c r="AI1197" s="83">
        <v>51035.057999999997</v>
      </c>
      <c r="AJ1197" s="83">
        <v>51089.807999999997</v>
      </c>
      <c r="AK1197" s="83">
        <v>51205.447</v>
      </c>
      <c r="AL1197" s="83">
        <v>51049.802000000003</v>
      </c>
      <c r="AM1197" s="83">
        <v>50823.591000000008</v>
      </c>
      <c r="AN1197" s="83">
        <v>51034.808999999994</v>
      </c>
      <c r="AO1197" s="83">
        <v>51420.991999999998</v>
      </c>
      <c r="AP1197" s="83">
        <v>0</v>
      </c>
      <c r="AQ1197" s="73"/>
      <c r="AR1197" s="73"/>
      <c r="AS1197" s="73"/>
      <c r="AT1197" s="73"/>
      <c r="AU1197" s="73"/>
      <c r="AV1197" s="73"/>
      <c r="AW1197" s="73"/>
      <c r="AX1197" s="73"/>
      <c r="AY1197" s="73"/>
      <c r="AZ1197" s="73"/>
      <c r="BA1197" s="73"/>
      <c r="BB1197" s="73"/>
      <c r="BC1197" s="73"/>
    </row>
    <row r="1198" spans="1:55" x14ac:dyDescent="0.25">
      <c r="A1198" s="72"/>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X1198" s="73"/>
      <c r="Y1198" s="73"/>
      <c r="Z1198" s="73"/>
      <c r="AA1198" s="73"/>
      <c r="AB1198" s="73"/>
      <c r="AC1198" s="73"/>
      <c r="AD1198" s="73"/>
      <c r="AE1198" s="73"/>
      <c r="AF1198" s="73"/>
      <c r="AG1198" s="73"/>
      <c r="AH1198" s="73"/>
      <c r="AI1198" s="73"/>
      <c r="AJ1198" s="73"/>
      <c r="AK1198" s="73"/>
      <c r="AL1198" s="73"/>
      <c r="AM1198" s="73"/>
      <c r="AN1198" s="73"/>
      <c r="AO1198" s="73"/>
      <c r="AP1198" s="73"/>
      <c r="AQ1198" s="73"/>
      <c r="AR1198" s="73"/>
      <c r="AS1198" s="73"/>
      <c r="AT1198" s="73"/>
      <c r="AU1198" s="73"/>
      <c r="AV1198" s="73"/>
      <c r="AW1198" s="73"/>
      <c r="AX1198" s="73"/>
      <c r="AY1198" s="73"/>
      <c r="AZ1198" s="73"/>
      <c r="BA1198" s="73"/>
      <c r="BB1198" s="73"/>
      <c r="BC1198" s="73"/>
    </row>
    <row r="1199" spans="1:55" x14ac:dyDescent="0.25">
      <c r="A1199" s="72"/>
      <c r="B1199" s="75" t="s">
        <v>113</v>
      </c>
      <c r="C1199" s="75"/>
      <c r="D1199" s="75"/>
      <c r="E1199" s="75"/>
      <c r="F1199" s="75"/>
      <c r="G1199" s="75"/>
      <c r="H1199" s="75"/>
      <c r="I1199" s="75"/>
      <c r="J1199" s="75"/>
      <c r="K1199" s="75"/>
      <c r="L1199" s="75"/>
      <c r="M1199" s="75"/>
      <c r="N1199" s="75"/>
      <c r="O1199" s="73"/>
      <c r="P1199" s="75" t="s">
        <v>114</v>
      </c>
      <c r="Q1199" s="75"/>
      <c r="R1199" s="75"/>
      <c r="S1199" s="75"/>
      <c r="T1199" s="75"/>
      <c r="U1199" s="75"/>
      <c r="V1199" s="75"/>
      <c r="W1199" s="75"/>
      <c r="X1199" s="75"/>
      <c r="Y1199" s="75"/>
      <c r="Z1199" s="75"/>
      <c r="AA1199" s="75"/>
      <c r="AB1199" s="75"/>
      <c r="AC1199" s="73"/>
      <c r="AD1199" s="75" t="s">
        <v>145</v>
      </c>
      <c r="AE1199" s="75"/>
      <c r="AF1199" s="75"/>
      <c r="AG1199" s="75"/>
      <c r="AH1199" s="75"/>
      <c r="AI1199" s="75"/>
      <c r="AJ1199" s="75"/>
      <c r="AK1199" s="75"/>
      <c r="AL1199" s="75"/>
      <c r="AM1199" s="75"/>
      <c r="AN1199" s="75"/>
      <c r="AO1199" s="75"/>
      <c r="AP1199" s="75"/>
      <c r="AQ1199" s="73"/>
      <c r="AR1199" s="73"/>
      <c r="AS1199" s="73"/>
      <c r="AT1199" s="73"/>
      <c r="AU1199" s="73"/>
      <c r="AV1199" s="73"/>
      <c r="AW1199" s="73"/>
      <c r="AX1199" s="73"/>
      <c r="AY1199" s="73"/>
      <c r="AZ1199" s="73"/>
      <c r="BA1199" s="73"/>
      <c r="BB1199" s="73"/>
      <c r="BC1199" s="73"/>
    </row>
    <row r="1200" spans="1:55" x14ac:dyDescent="0.25">
      <c r="A1200" s="72"/>
      <c r="B1200" s="77" t="s">
        <v>75</v>
      </c>
      <c r="C1200" s="77">
        <v>2013</v>
      </c>
      <c r="D1200" s="77">
        <v>2014</v>
      </c>
      <c r="E1200" s="77">
        <v>2015</v>
      </c>
      <c r="F1200" s="77">
        <v>2016</v>
      </c>
      <c r="G1200" s="77">
        <v>2017</v>
      </c>
      <c r="H1200" s="77">
        <v>2018</v>
      </c>
      <c r="I1200" s="77">
        <v>2019</v>
      </c>
      <c r="J1200" s="77">
        <v>2020</v>
      </c>
      <c r="K1200" s="77">
        <v>2021</v>
      </c>
      <c r="L1200" s="77">
        <v>2022</v>
      </c>
      <c r="M1200" s="77">
        <v>2023</v>
      </c>
      <c r="N1200" s="77">
        <v>2024</v>
      </c>
      <c r="O1200" s="73"/>
      <c r="P1200" s="77" t="s">
        <v>75</v>
      </c>
      <c r="Q1200" s="77">
        <v>2013</v>
      </c>
      <c r="R1200" s="77">
        <v>2014</v>
      </c>
      <c r="S1200" s="77">
        <v>2015</v>
      </c>
      <c r="T1200" s="77">
        <v>2016</v>
      </c>
      <c r="U1200" s="77">
        <v>2017</v>
      </c>
      <c r="V1200" s="77">
        <v>2018</v>
      </c>
      <c r="W1200" s="77">
        <v>2019</v>
      </c>
      <c r="X1200" s="77">
        <v>2020</v>
      </c>
      <c r="Y1200" s="77">
        <v>2021</v>
      </c>
      <c r="Z1200" s="77">
        <v>2022</v>
      </c>
      <c r="AA1200" s="77">
        <v>2023</v>
      </c>
      <c r="AB1200" s="77">
        <v>2024</v>
      </c>
      <c r="AC1200" s="73"/>
      <c r="AD1200" s="77" t="s">
        <v>75</v>
      </c>
      <c r="AE1200" s="77">
        <v>2013</v>
      </c>
      <c r="AF1200" s="77">
        <v>2014</v>
      </c>
      <c r="AG1200" s="77">
        <v>2015</v>
      </c>
      <c r="AH1200" s="77">
        <v>2016</v>
      </c>
      <c r="AI1200" s="77">
        <v>2017</v>
      </c>
      <c r="AJ1200" s="77">
        <v>2018</v>
      </c>
      <c r="AK1200" s="77">
        <v>2019</v>
      </c>
      <c r="AL1200" s="77">
        <v>2020</v>
      </c>
      <c r="AM1200" s="77">
        <v>2021</v>
      </c>
      <c r="AN1200" s="77">
        <v>2022</v>
      </c>
      <c r="AO1200" s="77">
        <v>2023</v>
      </c>
      <c r="AP1200" s="77">
        <v>2024</v>
      </c>
      <c r="AQ1200" s="73"/>
      <c r="AR1200" s="73"/>
      <c r="AS1200" s="73"/>
      <c r="AT1200" s="73"/>
      <c r="AU1200" s="73"/>
      <c r="AV1200" s="73"/>
      <c r="AW1200" s="73"/>
      <c r="AX1200" s="73"/>
      <c r="AY1200" s="73"/>
      <c r="AZ1200" s="73"/>
      <c r="BA1200" s="73"/>
      <c r="BB1200" s="73"/>
      <c r="BC1200" s="73"/>
    </row>
    <row r="1201" spans="1:55" x14ac:dyDescent="0.25">
      <c r="A1201" s="72"/>
      <c r="B1201" s="79" t="s">
        <v>9</v>
      </c>
      <c r="C1201" s="80">
        <v>277117.86447967548</v>
      </c>
      <c r="D1201" s="80">
        <v>275743.443997528</v>
      </c>
      <c r="E1201" s="80">
        <v>302373.54101658164</v>
      </c>
      <c r="F1201" s="80">
        <v>322027.48385711468</v>
      </c>
      <c r="G1201" s="80">
        <v>314156.0145508718</v>
      </c>
      <c r="H1201" s="80">
        <v>323970.10866968893</v>
      </c>
      <c r="I1201" s="80">
        <v>327672.02007917536</v>
      </c>
      <c r="J1201" s="80">
        <v>337372.22299284663</v>
      </c>
      <c r="K1201" s="80">
        <v>388970.18638454599</v>
      </c>
      <c r="L1201" s="80">
        <v>368121.81546399998</v>
      </c>
      <c r="M1201" s="80">
        <v>386165.19999999995</v>
      </c>
      <c r="N1201" s="80">
        <v>0</v>
      </c>
      <c r="O1201" s="73"/>
      <c r="P1201" s="79" t="s">
        <v>9</v>
      </c>
      <c r="Q1201" s="80">
        <v>274138.18323415832</v>
      </c>
      <c r="R1201" s="80">
        <v>277631.09602289757</v>
      </c>
      <c r="S1201" s="80">
        <v>269909.21679421468</v>
      </c>
      <c r="T1201" s="80">
        <v>309443.34333208343</v>
      </c>
      <c r="U1201" s="80">
        <v>317060.80919610034</v>
      </c>
      <c r="V1201" s="80">
        <v>321224.68796393101</v>
      </c>
      <c r="W1201" s="80">
        <v>330074.26905655453</v>
      </c>
      <c r="X1201" s="80">
        <v>337033.35954627604</v>
      </c>
      <c r="Y1201" s="80">
        <v>405112.68798572</v>
      </c>
      <c r="Z1201" s="80">
        <v>386461.77195600001</v>
      </c>
      <c r="AA1201" s="80">
        <v>368201.12000000011</v>
      </c>
      <c r="AB1201" s="80">
        <v>384886</v>
      </c>
      <c r="AC1201" s="73"/>
      <c r="AD1201" s="79" t="s">
        <v>9</v>
      </c>
      <c r="AE1201" s="80">
        <v>2353</v>
      </c>
      <c r="AF1201" s="80">
        <v>2296</v>
      </c>
      <c r="AG1201" s="80">
        <v>2405</v>
      </c>
      <c r="AH1201" s="80">
        <v>2439</v>
      </c>
      <c r="AI1201" s="80">
        <v>2426</v>
      </c>
      <c r="AJ1201" s="80">
        <v>2431</v>
      </c>
      <c r="AK1201" s="80">
        <v>2415</v>
      </c>
      <c r="AL1201" s="80">
        <v>2536</v>
      </c>
      <c r="AM1201" s="80">
        <v>2514</v>
      </c>
      <c r="AN1201" s="80">
        <v>2522</v>
      </c>
      <c r="AO1201" s="80">
        <v>2633</v>
      </c>
      <c r="AP1201" s="80">
        <v>0</v>
      </c>
      <c r="AQ1201" s="73"/>
      <c r="AR1201" s="73"/>
      <c r="AS1201" s="73"/>
      <c r="AT1201" s="73"/>
      <c r="AU1201" s="73"/>
      <c r="AV1201" s="73"/>
      <c r="AW1201" s="73"/>
      <c r="AX1201" s="73"/>
      <c r="AY1201" s="73"/>
      <c r="AZ1201" s="73"/>
      <c r="BA1201" s="73"/>
      <c r="BB1201" s="73"/>
      <c r="BC1201" s="73"/>
    </row>
    <row r="1202" spans="1:55" x14ac:dyDescent="0.25">
      <c r="A1202" s="72"/>
      <c r="B1202" s="74" t="s">
        <v>10</v>
      </c>
      <c r="C1202" s="83">
        <v>175316.63549381008</v>
      </c>
      <c r="D1202" s="83">
        <v>168257.73612339224</v>
      </c>
      <c r="E1202" s="83">
        <v>185703.77282464871</v>
      </c>
      <c r="F1202" s="83">
        <v>214139.42441507927</v>
      </c>
      <c r="G1202" s="83">
        <v>203511.43238448893</v>
      </c>
      <c r="H1202" s="83">
        <v>197715.29199260354</v>
      </c>
      <c r="I1202" s="83">
        <v>195392.48313644045</v>
      </c>
      <c r="J1202" s="83">
        <v>201618.1403875653</v>
      </c>
      <c r="K1202" s="83">
        <v>245119.76595787195</v>
      </c>
      <c r="L1202" s="83">
        <v>235537.56353400002</v>
      </c>
      <c r="M1202" s="83">
        <v>251825.34999999998</v>
      </c>
      <c r="N1202" s="83">
        <v>0</v>
      </c>
      <c r="O1202" s="73"/>
      <c r="P1202" s="74" t="s">
        <v>10</v>
      </c>
      <c r="Q1202" s="83">
        <v>167127.39268890527</v>
      </c>
      <c r="R1202" s="83">
        <v>170499.59287663444</v>
      </c>
      <c r="S1202" s="83">
        <v>171634.56015955561</v>
      </c>
      <c r="T1202" s="83">
        <v>180719.97304928408</v>
      </c>
      <c r="U1202" s="83">
        <v>213198.49846871369</v>
      </c>
      <c r="V1202" s="83">
        <v>199020.67500161837</v>
      </c>
      <c r="W1202" s="83">
        <v>198537.13109573902</v>
      </c>
      <c r="X1202" s="83">
        <v>200665.50771823263</v>
      </c>
      <c r="Y1202" s="83">
        <v>267434.173372522</v>
      </c>
      <c r="Z1202" s="83">
        <v>248661.68691000002</v>
      </c>
      <c r="AA1202" s="83">
        <v>236015.08400000006</v>
      </c>
      <c r="AB1202" s="83">
        <v>243000</v>
      </c>
      <c r="AC1202" s="73"/>
      <c r="AD1202" s="74" t="s">
        <v>10</v>
      </c>
      <c r="AE1202" s="83">
        <v>2353</v>
      </c>
      <c r="AF1202" s="83">
        <v>2296</v>
      </c>
      <c r="AG1202" s="83">
        <v>2405</v>
      </c>
      <c r="AH1202" s="83">
        <v>2439</v>
      </c>
      <c r="AI1202" s="83">
        <v>2426</v>
      </c>
      <c r="AJ1202" s="83">
        <v>2431</v>
      </c>
      <c r="AK1202" s="83">
        <v>2415</v>
      </c>
      <c r="AL1202" s="83">
        <v>2536</v>
      </c>
      <c r="AM1202" s="83">
        <v>2514</v>
      </c>
      <c r="AN1202" s="83">
        <v>2522</v>
      </c>
      <c r="AO1202" s="83">
        <v>2633</v>
      </c>
      <c r="AP1202" s="83">
        <v>0</v>
      </c>
      <c r="AQ1202" s="73"/>
      <c r="AR1202" s="73"/>
      <c r="AS1202" s="73"/>
      <c r="AT1202" s="73"/>
      <c r="AU1202" s="73"/>
      <c r="AV1202" s="73"/>
      <c r="AW1202" s="73"/>
      <c r="AX1202" s="73"/>
      <c r="AY1202" s="73"/>
      <c r="AZ1202" s="73"/>
      <c r="BA1202" s="73"/>
      <c r="BB1202" s="73"/>
      <c r="BC1202" s="73"/>
    </row>
    <row r="1203" spans="1:55" x14ac:dyDescent="0.25">
      <c r="A1203" s="72"/>
      <c r="B1203" s="79" t="s">
        <v>11</v>
      </c>
      <c r="C1203" s="84">
        <v>101801.22898586541</v>
      </c>
      <c r="D1203" s="84">
        <v>107485.70787413575</v>
      </c>
      <c r="E1203" s="84">
        <v>116669.76819193292</v>
      </c>
      <c r="F1203" s="84">
        <v>107888.05944203545</v>
      </c>
      <c r="G1203" s="84">
        <v>110644.58216638288</v>
      </c>
      <c r="H1203" s="84">
        <v>126254.81667708539</v>
      </c>
      <c r="I1203" s="84">
        <v>132279.53694273494</v>
      </c>
      <c r="J1203" s="84">
        <v>135754.08260528132</v>
      </c>
      <c r="K1203" s="84">
        <v>143850.42042667401</v>
      </c>
      <c r="L1203" s="84">
        <v>132584.25193</v>
      </c>
      <c r="M1203" s="84">
        <v>134339.85</v>
      </c>
      <c r="N1203" s="84">
        <v>0</v>
      </c>
      <c r="O1203" s="73"/>
      <c r="P1203" s="79" t="s">
        <v>11</v>
      </c>
      <c r="Q1203" s="84">
        <v>107010.79054525305</v>
      </c>
      <c r="R1203" s="84">
        <v>107131.50314626313</v>
      </c>
      <c r="S1203" s="84">
        <v>98274.65663465907</v>
      </c>
      <c r="T1203" s="84">
        <v>128723.37028279937</v>
      </c>
      <c r="U1203" s="84">
        <v>103862.31072738665</v>
      </c>
      <c r="V1203" s="84">
        <v>122204.01296231267</v>
      </c>
      <c r="W1203" s="84">
        <v>131537.13796081554</v>
      </c>
      <c r="X1203" s="84">
        <v>136367.85182804338</v>
      </c>
      <c r="Y1203" s="84">
        <v>137678.514613198</v>
      </c>
      <c r="Z1203" s="84">
        <v>137800.08504599999</v>
      </c>
      <c r="AA1203" s="84">
        <v>132186.03600000002</v>
      </c>
      <c r="AB1203" s="84">
        <v>141886</v>
      </c>
      <c r="AC1203" s="73"/>
      <c r="AD1203" s="79" t="s">
        <v>11</v>
      </c>
      <c r="AE1203" s="84">
        <v>2353</v>
      </c>
      <c r="AF1203" s="84">
        <v>2296</v>
      </c>
      <c r="AG1203" s="84">
        <v>2405</v>
      </c>
      <c r="AH1203" s="84">
        <v>2439</v>
      </c>
      <c r="AI1203" s="84">
        <v>2426</v>
      </c>
      <c r="AJ1203" s="84">
        <v>2431</v>
      </c>
      <c r="AK1203" s="84">
        <v>2415</v>
      </c>
      <c r="AL1203" s="84">
        <v>2536</v>
      </c>
      <c r="AM1203" s="84">
        <v>2514</v>
      </c>
      <c r="AN1203" s="84">
        <v>2522</v>
      </c>
      <c r="AO1203" s="84">
        <v>2633</v>
      </c>
      <c r="AP1203" s="84">
        <v>0</v>
      </c>
      <c r="AQ1203" s="73"/>
      <c r="AR1203" s="73"/>
      <c r="AS1203" s="73"/>
      <c r="AT1203" s="73"/>
      <c r="AU1203" s="73"/>
      <c r="AV1203" s="73"/>
      <c r="AW1203" s="73"/>
      <c r="AX1203" s="73"/>
      <c r="AY1203" s="73"/>
      <c r="AZ1203" s="73"/>
      <c r="BA1203" s="73"/>
      <c r="BB1203" s="73"/>
      <c r="BC1203" s="73"/>
    </row>
    <row r="1204" spans="1:55" x14ac:dyDescent="0.25">
      <c r="A1204" s="72"/>
      <c r="B1204" s="74" t="s">
        <v>0</v>
      </c>
      <c r="C1204" s="83">
        <v>33445.514109700722</v>
      </c>
      <c r="D1204" s="83">
        <v>29509.696817917793</v>
      </c>
      <c r="E1204" s="83">
        <v>30528.124808242479</v>
      </c>
      <c r="F1204" s="83">
        <v>31678.809303378741</v>
      </c>
      <c r="G1204" s="83">
        <v>28825.021721300134</v>
      </c>
      <c r="H1204" s="83">
        <v>28722.961200762573</v>
      </c>
      <c r="I1204" s="83">
        <v>27763.640965599723</v>
      </c>
      <c r="J1204" s="83">
        <v>30568.40024809217</v>
      </c>
      <c r="K1204" s="83">
        <v>29052.310311128</v>
      </c>
      <c r="L1204" s="83">
        <v>25320.440574</v>
      </c>
      <c r="M1204" s="83">
        <v>22140.416000000001</v>
      </c>
      <c r="N1204" s="83">
        <v>0</v>
      </c>
      <c r="O1204" s="73"/>
      <c r="P1204" s="74" t="s">
        <v>0</v>
      </c>
      <c r="Q1204" s="83">
        <v>30481.225589643233</v>
      </c>
      <c r="R1204" s="83">
        <v>29299.025225416583</v>
      </c>
      <c r="S1204" s="83">
        <v>28615.050732858515</v>
      </c>
      <c r="T1204" s="83">
        <v>32486.623741889431</v>
      </c>
      <c r="U1204" s="83">
        <v>31215.352026989513</v>
      </c>
      <c r="V1204" s="83">
        <v>27475.602966511542</v>
      </c>
      <c r="W1204" s="83">
        <v>28017.014774922551</v>
      </c>
      <c r="X1204" s="83">
        <v>26598.536427009683</v>
      </c>
      <c r="Y1204" s="83">
        <v>32324.722295891996</v>
      </c>
      <c r="Z1204" s="83">
        <v>27552.740097999998</v>
      </c>
      <c r="AA1204" s="83">
        <v>25050.722000000002</v>
      </c>
      <c r="AB1204" s="83">
        <v>23835</v>
      </c>
      <c r="AC1204" s="73"/>
      <c r="AD1204" s="74" t="s">
        <v>0</v>
      </c>
      <c r="AE1204" s="83">
        <v>346</v>
      </c>
      <c r="AF1204" s="83">
        <v>357</v>
      </c>
      <c r="AG1204" s="83">
        <v>392</v>
      </c>
      <c r="AH1204" s="83">
        <v>335</v>
      </c>
      <c r="AI1204" s="83">
        <v>272</v>
      </c>
      <c r="AJ1204" s="83">
        <v>271</v>
      </c>
      <c r="AK1204" s="83">
        <v>268</v>
      </c>
      <c r="AL1204" s="83">
        <v>275</v>
      </c>
      <c r="AM1204" s="83">
        <v>276</v>
      </c>
      <c r="AN1204" s="83">
        <v>255</v>
      </c>
      <c r="AO1204" s="83">
        <v>227</v>
      </c>
      <c r="AP1204" s="83">
        <v>0</v>
      </c>
      <c r="AQ1204" s="73"/>
      <c r="AR1204" s="73"/>
      <c r="AS1204" s="73"/>
      <c r="AT1204" s="73"/>
      <c r="AU1204" s="73"/>
      <c r="AV1204" s="73"/>
      <c r="AW1204" s="73"/>
      <c r="AX1204" s="73"/>
      <c r="AY1204" s="73"/>
      <c r="AZ1204" s="73"/>
      <c r="BA1204" s="73"/>
      <c r="BB1204" s="73"/>
      <c r="BC1204" s="73"/>
    </row>
    <row r="1205" spans="1:55" x14ac:dyDescent="0.25">
      <c r="A1205" s="72"/>
      <c r="B1205" s="74" t="s">
        <v>158</v>
      </c>
      <c r="C1205" s="83">
        <v>51202.71237309563</v>
      </c>
      <c r="D1205" s="83">
        <v>41123.539154848615</v>
      </c>
      <c r="E1205" s="83">
        <v>35275.878563973318</v>
      </c>
      <c r="F1205" s="83">
        <v>33864.589530017613</v>
      </c>
      <c r="G1205" s="83">
        <v>30801.895854858445</v>
      </c>
      <c r="H1205" s="83">
        <v>31918.277404639135</v>
      </c>
      <c r="I1205" s="83">
        <v>30598.088949856447</v>
      </c>
      <c r="J1205" s="83">
        <v>44448.336784776824</v>
      </c>
      <c r="K1205" s="83">
        <v>38477.871870750001</v>
      </c>
      <c r="L1205" s="83">
        <v>25338.632851999999</v>
      </c>
      <c r="M1205" s="83">
        <v>31831.016</v>
      </c>
      <c r="N1205" s="83">
        <v>0</v>
      </c>
      <c r="O1205" s="73"/>
      <c r="P1205" s="74" t="s">
        <v>158</v>
      </c>
      <c r="Q1205" s="83">
        <v>61873.75058415236</v>
      </c>
      <c r="R1205" s="83">
        <v>56225.989520620431</v>
      </c>
      <c r="S1205" s="83">
        <v>54394.448086896853</v>
      </c>
      <c r="T1205" s="83">
        <v>39010.355500144346</v>
      </c>
      <c r="U1205" s="83">
        <v>39894.397828304936</v>
      </c>
      <c r="V1205" s="83">
        <v>30814.76014510317</v>
      </c>
      <c r="W1205" s="83">
        <v>30292.805524363688</v>
      </c>
      <c r="X1205" s="83">
        <v>29734.706404376993</v>
      </c>
      <c r="Y1205" s="83">
        <v>39939.755174799997</v>
      </c>
      <c r="Z1205" s="83">
        <v>34579.239941999993</v>
      </c>
      <c r="AA1205" s="83">
        <v>23967.042000000001</v>
      </c>
      <c r="AB1205" s="83">
        <v>30000</v>
      </c>
      <c r="AC1205" s="73"/>
      <c r="AD1205" s="74" t="s">
        <v>158</v>
      </c>
      <c r="AE1205" s="83">
        <v>342</v>
      </c>
      <c r="AF1205" s="83">
        <v>261</v>
      </c>
      <c r="AG1205" s="83">
        <v>236</v>
      </c>
      <c r="AH1205" s="83">
        <v>212</v>
      </c>
      <c r="AI1205" s="83">
        <v>197</v>
      </c>
      <c r="AJ1205" s="83">
        <v>216</v>
      </c>
      <c r="AK1205" s="83">
        <v>212</v>
      </c>
      <c r="AL1205" s="83">
        <v>304</v>
      </c>
      <c r="AM1205" s="83">
        <v>250</v>
      </c>
      <c r="AN1205" s="83">
        <v>164</v>
      </c>
      <c r="AO1205" s="83">
        <v>218</v>
      </c>
      <c r="AP1205" s="83">
        <v>0</v>
      </c>
      <c r="AQ1205" s="73"/>
      <c r="AR1205" s="73"/>
      <c r="AS1205" s="73"/>
      <c r="AT1205" s="73"/>
      <c r="AU1205" s="73"/>
      <c r="AV1205" s="73"/>
      <c r="AW1205" s="73"/>
      <c r="AX1205" s="73"/>
      <c r="AY1205" s="73"/>
      <c r="AZ1205" s="73"/>
      <c r="BA1205" s="73"/>
      <c r="BB1205" s="73"/>
      <c r="BC1205" s="73"/>
    </row>
    <row r="1206" spans="1:55" x14ac:dyDescent="0.25">
      <c r="A1206" s="72"/>
      <c r="B1206" s="74" t="s">
        <v>159</v>
      </c>
      <c r="C1206" s="83">
        <v>10025.795182838041</v>
      </c>
      <c r="D1206" s="83">
        <v>8330.3521679240439</v>
      </c>
      <c r="E1206" s="83">
        <v>5919.478156018502</v>
      </c>
      <c r="F1206" s="83">
        <v>5967.3840728913101</v>
      </c>
      <c r="G1206" s="83">
        <v>3410.1299667220619</v>
      </c>
      <c r="H1206" s="83">
        <v>2283.7807141502881</v>
      </c>
      <c r="I1206" s="83">
        <v>596.84624759258134</v>
      </c>
      <c r="J1206" s="83">
        <v>192.99507553029596</v>
      </c>
      <c r="K1206" s="83">
        <v>145.63667632799996</v>
      </c>
      <c r="L1206" s="83">
        <v>10.70134</v>
      </c>
      <c r="M1206" s="83">
        <v>0</v>
      </c>
      <c r="N1206" s="83">
        <v>0</v>
      </c>
      <c r="O1206" s="73"/>
      <c r="P1206" s="74" t="s">
        <v>159</v>
      </c>
      <c r="Q1206" s="83">
        <v>13227.544650538062</v>
      </c>
      <c r="R1206" s="83">
        <v>13180.8588629928</v>
      </c>
      <c r="S1206" s="83">
        <v>9962.15250478286</v>
      </c>
      <c r="T1206" s="83">
        <v>11343.011060811201</v>
      </c>
      <c r="U1206" s="83">
        <v>5712.9983898452492</v>
      </c>
      <c r="V1206" s="83">
        <v>2488.4372343592759</v>
      </c>
      <c r="W1206" s="83">
        <v>2040.9397546987686</v>
      </c>
      <c r="X1206" s="83">
        <v>411.79763209080591</v>
      </c>
      <c r="Y1206" s="83">
        <v>650.95181085999991</v>
      </c>
      <c r="Z1206" s="83">
        <v>240.78014999999999</v>
      </c>
      <c r="AA1206" s="83">
        <v>83.36</v>
      </c>
      <c r="AB1206" s="83">
        <v>80</v>
      </c>
      <c r="AC1206" s="73"/>
      <c r="AD1206" s="74" t="s">
        <v>159</v>
      </c>
      <c r="AE1206" s="83">
        <v>0</v>
      </c>
      <c r="AF1206" s="83">
        <v>0</v>
      </c>
      <c r="AG1206" s="83">
        <v>0</v>
      </c>
      <c r="AH1206" s="83">
        <v>0</v>
      </c>
      <c r="AI1206" s="83">
        <v>0</v>
      </c>
      <c r="AJ1206" s="83">
        <v>0</v>
      </c>
      <c r="AK1206" s="83">
        <v>0</v>
      </c>
      <c r="AL1206" s="83">
        <v>0</v>
      </c>
      <c r="AM1206" s="83">
        <v>0</v>
      </c>
      <c r="AN1206" s="83">
        <v>0</v>
      </c>
      <c r="AO1206" s="83">
        <v>0</v>
      </c>
      <c r="AP1206" s="83">
        <v>0</v>
      </c>
      <c r="AQ1206" s="73"/>
      <c r="AR1206" s="73"/>
      <c r="AS1206" s="73"/>
      <c r="AT1206" s="73"/>
      <c r="AU1206" s="73"/>
      <c r="AV1206" s="73"/>
      <c r="AW1206" s="73"/>
      <c r="AX1206" s="73"/>
      <c r="AY1206" s="73"/>
      <c r="AZ1206" s="73"/>
      <c r="BA1206" s="73"/>
      <c r="BB1206" s="73"/>
      <c r="BC1206" s="73"/>
    </row>
    <row r="1207" spans="1:55" x14ac:dyDescent="0.25">
      <c r="A1207" s="72"/>
      <c r="B1207" s="74" t="s">
        <v>1</v>
      </c>
      <c r="C1207" s="83">
        <v>11560.187108553611</v>
      </c>
      <c r="D1207" s="83">
        <v>11687.028191853617</v>
      </c>
      <c r="E1207" s="83">
        <v>15970.66321495223</v>
      </c>
      <c r="F1207" s="83">
        <v>23025.112134815961</v>
      </c>
      <c r="G1207" s="83">
        <v>22147.468953820902</v>
      </c>
      <c r="H1207" s="83">
        <v>19733.307268469052</v>
      </c>
      <c r="I1207" s="83">
        <v>17707.010370387943</v>
      </c>
      <c r="J1207" s="83">
        <v>17275.303388746725</v>
      </c>
      <c r="K1207" s="83">
        <v>12907.602093645997</v>
      </c>
      <c r="L1207" s="83">
        <v>13072.756944000001</v>
      </c>
      <c r="M1207" s="83">
        <v>15651.882</v>
      </c>
      <c r="N1207" s="83">
        <v>0</v>
      </c>
      <c r="O1207" s="73"/>
      <c r="P1207" s="74" t="s">
        <v>1</v>
      </c>
      <c r="Q1207" s="83">
        <v>13203.704697691737</v>
      </c>
      <c r="R1207" s="83">
        <v>11617.174576531017</v>
      </c>
      <c r="S1207" s="83">
        <v>10108.207275775399</v>
      </c>
      <c r="T1207" s="83">
        <v>16168.291956521361</v>
      </c>
      <c r="U1207" s="83">
        <v>21126.314664304031</v>
      </c>
      <c r="V1207" s="83">
        <v>23224.096323397342</v>
      </c>
      <c r="W1207" s="83">
        <v>16921.505826142537</v>
      </c>
      <c r="X1207" s="83">
        <v>14510.536725335975</v>
      </c>
      <c r="Y1207" s="83">
        <v>16968.879408519999</v>
      </c>
      <c r="Z1207" s="83">
        <v>10871.491306</v>
      </c>
      <c r="AA1207" s="83">
        <v>11722.5</v>
      </c>
      <c r="AB1207" s="83">
        <v>12500</v>
      </c>
      <c r="AC1207" s="73"/>
      <c r="AD1207" s="74" t="s">
        <v>1</v>
      </c>
      <c r="AE1207" s="83">
        <v>66</v>
      </c>
      <c r="AF1207" s="83">
        <v>71</v>
      </c>
      <c r="AG1207" s="83">
        <v>99</v>
      </c>
      <c r="AH1207" s="83">
        <v>133</v>
      </c>
      <c r="AI1207" s="83">
        <v>124</v>
      </c>
      <c r="AJ1207" s="83">
        <v>111</v>
      </c>
      <c r="AK1207" s="83">
        <v>104</v>
      </c>
      <c r="AL1207" s="83">
        <v>102</v>
      </c>
      <c r="AM1207" s="83">
        <v>75</v>
      </c>
      <c r="AN1207" s="83">
        <v>77</v>
      </c>
      <c r="AO1207" s="83">
        <v>95</v>
      </c>
      <c r="AP1207" s="83">
        <v>0</v>
      </c>
      <c r="AQ1207" s="73"/>
      <c r="AR1207" s="73"/>
      <c r="AS1207" s="73"/>
      <c r="AT1207" s="73"/>
      <c r="AU1207" s="73"/>
      <c r="AV1207" s="73"/>
      <c r="AW1207" s="73"/>
      <c r="AX1207" s="73"/>
      <c r="AY1207" s="73"/>
      <c r="AZ1207" s="73"/>
      <c r="BA1207" s="73"/>
      <c r="BB1207" s="73"/>
      <c r="BC1207" s="73"/>
    </row>
    <row r="1208" spans="1:55" x14ac:dyDescent="0.25">
      <c r="A1208" s="72"/>
      <c r="B1208" s="74" t="s">
        <v>2</v>
      </c>
      <c r="C1208" s="83">
        <v>95259.696097764638</v>
      </c>
      <c r="D1208" s="83">
        <v>93876.59451437711</v>
      </c>
      <c r="E1208" s="83">
        <v>96050.485897060993</v>
      </c>
      <c r="F1208" s="83">
        <v>97692.733040038394</v>
      </c>
      <c r="G1208" s="83">
        <v>97314.154428592883</v>
      </c>
      <c r="H1208" s="83">
        <v>99189.805854243241</v>
      </c>
      <c r="I1208" s="83">
        <v>102343.12409150257</v>
      </c>
      <c r="J1208" s="83">
        <v>108992.84684134202</v>
      </c>
      <c r="K1208" s="83">
        <v>109936.93438902198</v>
      </c>
      <c r="L1208" s="83">
        <v>109390.16761400001</v>
      </c>
      <c r="M1208" s="83">
        <v>118188.85</v>
      </c>
      <c r="N1208" s="83">
        <v>0</v>
      </c>
      <c r="O1208" s="73"/>
      <c r="P1208" s="74" t="s">
        <v>2</v>
      </c>
      <c r="Q1208" s="83">
        <v>90051.198263307248</v>
      </c>
      <c r="R1208" s="83">
        <v>91330.51662726533</v>
      </c>
      <c r="S1208" s="83">
        <v>92501.354961942241</v>
      </c>
      <c r="T1208" s="83">
        <v>96423.996247310628</v>
      </c>
      <c r="U1208" s="83">
        <v>98357.80733032542</v>
      </c>
      <c r="V1208" s="83">
        <v>94778.062458374508</v>
      </c>
      <c r="W1208" s="83">
        <v>97209.331655313523</v>
      </c>
      <c r="X1208" s="83">
        <v>106036.20716679358</v>
      </c>
      <c r="Y1208" s="83">
        <v>114522.28307704598</v>
      </c>
      <c r="Z1208" s="83">
        <v>115774.587058</v>
      </c>
      <c r="AA1208" s="83">
        <v>111075.11600000001</v>
      </c>
      <c r="AB1208" s="83">
        <v>110015</v>
      </c>
      <c r="AC1208" s="73"/>
      <c r="AD1208" s="74" t="s">
        <v>2</v>
      </c>
      <c r="AE1208" s="83">
        <v>835</v>
      </c>
      <c r="AF1208" s="83">
        <v>801</v>
      </c>
      <c r="AG1208" s="83">
        <v>782</v>
      </c>
      <c r="AH1208" s="83">
        <v>763</v>
      </c>
      <c r="AI1208" s="83">
        <v>753</v>
      </c>
      <c r="AJ1208" s="83">
        <v>756</v>
      </c>
      <c r="AK1208" s="83">
        <v>756</v>
      </c>
      <c r="AL1208" s="83">
        <v>782</v>
      </c>
      <c r="AM1208" s="83">
        <v>797</v>
      </c>
      <c r="AN1208" s="83">
        <v>804</v>
      </c>
      <c r="AO1208" s="83">
        <v>841</v>
      </c>
      <c r="AP1208" s="83">
        <v>0</v>
      </c>
      <c r="AQ1208" s="73"/>
      <c r="AR1208" s="73"/>
      <c r="AS1208" s="73"/>
      <c r="AT1208" s="73"/>
      <c r="AU1208" s="73"/>
      <c r="AV1208" s="73"/>
      <c r="AW1208" s="73"/>
      <c r="AX1208" s="73"/>
      <c r="AY1208" s="73"/>
      <c r="AZ1208" s="73"/>
      <c r="BA1208" s="73"/>
      <c r="BB1208" s="73"/>
      <c r="BC1208" s="73"/>
    </row>
    <row r="1209" spans="1:55" x14ac:dyDescent="0.25">
      <c r="A1209" s="72"/>
      <c r="B1209" s="74" t="s">
        <v>156</v>
      </c>
      <c r="C1209" s="83">
        <v>0</v>
      </c>
      <c r="D1209" s="83">
        <v>0</v>
      </c>
      <c r="E1209" s="83">
        <v>0</v>
      </c>
      <c r="F1209" s="83">
        <v>0</v>
      </c>
      <c r="G1209" s="83">
        <v>0</v>
      </c>
      <c r="H1209" s="83">
        <v>0</v>
      </c>
      <c r="I1209" s="83">
        <v>0</v>
      </c>
      <c r="J1209" s="83">
        <v>1391.3598468463199</v>
      </c>
      <c r="K1209" s="83">
        <v>8112.6248563619984</v>
      </c>
      <c r="L1209" s="83">
        <v>13143.385788</v>
      </c>
      <c r="M1209" s="83">
        <v>18760.168000000001</v>
      </c>
      <c r="N1209" s="83">
        <v>0</v>
      </c>
      <c r="O1209" s="73"/>
      <c r="P1209" s="74" t="s">
        <v>156</v>
      </c>
      <c r="Q1209" s="83">
        <v>0</v>
      </c>
      <c r="R1209" s="83">
        <v>0</v>
      </c>
      <c r="S1209" s="83">
        <v>0</v>
      </c>
      <c r="T1209" s="83">
        <v>0</v>
      </c>
      <c r="U1209" s="83">
        <v>0</v>
      </c>
      <c r="V1209" s="83">
        <v>0</v>
      </c>
      <c r="W1209" s="83">
        <v>0</v>
      </c>
      <c r="X1209" s="83">
        <v>0</v>
      </c>
      <c r="Y1209" s="83">
        <v>7942.7154006459987</v>
      </c>
      <c r="Z1209" s="83">
        <v>10017.524374000001</v>
      </c>
      <c r="AA1209" s="83">
        <v>13820.046</v>
      </c>
      <c r="AB1209" s="83">
        <v>22500</v>
      </c>
      <c r="AC1209" s="73"/>
      <c r="AD1209" s="74" t="s">
        <v>156</v>
      </c>
      <c r="AE1209" s="83">
        <v>0</v>
      </c>
      <c r="AF1209" s="83">
        <v>0</v>
      </c>
      <c r="AG1209" s="83">
        <v>0</v>
      </c>
      <c r="AH1209" s="83">
        <v>0</v>
      </c>
      <c r="AI1209" s="83">
        <v>0</v>
      </c>
      <c r="AJ1209" s="83">
        <v>0</v>
      </c>
      <c r="AK1209" s="83">
        <v>0</v>
      </c>
      <c r="AL1209" s="83">
        <v>9</v>
      </c>
      <c r="AM1209" s="83">
        <v>46</v>
      </c>
      <c r="AN1209" s="83">
        <v>80</v>
      </c>
      <c r="AO1209" s="83">
        <v>110</v>
      </c>
      <c r="AP1209" s="83">
        <v>0</v>
      </c>
      <c r="AQ1209" s="73"/>
      <c r="AR1209" s="73"/>
      <c r="AS1209" s="73"/>
      <c r="AT1209" s="73"/>
      <c r="AU1209" s="73"/>
      <c r="AV1209" s="73"/>
      <c r="AW1209" s="73"/>
      <c r="AX1209" s="73"/>
      <c r="AY1209" s="73"/>
      <c r="AZ1209" s="73"/>
      <c r="BA1209" s="73"/>
      <c r="BB1209" s="73"/>
      <c r="BC1209" s="73"/>
    </row>
    <row r="1210" spans="1:55" x14ac:dyDescent="0.25">
      <c r="A1210" s="72"/>
      <c r="B1210" s="74" t="s">
        <v>3</v>
      </c>
      <c r="C1210" s="83">
        <v>1015.2941598018452</v>
      </c>
      <c r="D1210" s="83">
        <v>2928.4215271637936</v>
      </c>
      <c r="E1210" s="83">
        <v>4723.167869280438</v>
      </c>
      <c r="F1210" s="83">
        <v>7584.4533322696025</v>
      </c>
      <c r="G1210" s="83">
        <v>9449.4171305852778</v>
      </c>
      <c r="H1210" s="83">
        <v>11327.040700884907</v>
      </c>
      <c r="I1210" s="83">
        <v>12341.111060135105</v>
      </c>
      <c r="J1210" s="83">
        <v>10894.12318792816</v>
      </c>
      <c r="K1210" s="83">
        <v>11108.106494471998</v>
      </c>
      <c r="L1210" s="83">
        <v>9071.5259179999994</v>
      </c>
      <c r="M1210" s="83">
        <v>5623.6739999999991</v>
      </c>
      <c r="N1210" s="83">
        <v>0</v>
      </c>
      <c r="O1210" s="73"/>
      <c r="P1210" s="74" t="s">
        <v>3</v>
      </c>
      <c r="Q1210" s="83">
        <v>0</v>
      </c>
      <c r="R1210" s="83">
        <v>6541.0629189009223</v>
      </c>
      <c r="S1210" s="83">
        <v>4320.786975195987</v>
      </c>
      <c r="T1210" s="83">
        <v>5881.5612907909926</v>
      </c>
      <c r="U1210" s="83">
        <v>8068.8740145237034</v>
      </c>
      <c r="V1210" s="83">
        <v>9053.7253769725794</v>
      </c>
      <c r="W1210" s="83">
        <v>11488.718574349146</v>
      </c>
      <c r="X1210" s="83">
        <v>14155.964377268687</v>
      </c>
      <c r="Y1210" s="83">
        <v>12467.382140199998</v>
      </c>
      <c r="Z1210" s="83">
        <v>10100.994825999998</v>
      </c>
      <c r="AA1210" s="83">
        <v>9893.7900000000009</v>
      </c>
      <c r="AB1210" s="83">
        <v>8450</v>
      </c>
      <c r="AC1210" s="73"/>
      <c r="AD1210" s="74" t="s">
        <v>3</v>
      </c>
      <c r="AE1210" s="83">
        <v>8</v>
      </c>
      <c r="AF1210" s="83">
        <v>24</v>
      </c>
      <c r="AG1210" s="83">
        <v>39</v>
      </c>
      <c r="AH1210" s="83">
        <v>53</v>
      </c>
      <c r="AI1210" s="83">
        <v>64</v>
      </c>
      <c r="AJ1210" s="83">
        <v>75</v>
      </c>
      <c r="AK1210" s="83">
        <v>85</v>
      </c>
      <c r="AL1210" s="83">
        <v>75</v>
      </c>
      <c r="AM1210" s="83">
        <v>76</v>
      </c>
      <c r="AN1210" s="83">
        <v>64</v>
      </c>
      <c r="AO1210" s="83">
        <v>39</v>
      </c>
      <c r="AP1210" s="83">
        <v>0</v>
      </c>
      <c r="AQ1210" s="73"/>
      <c r="AR1210" s="73"/>
      <c r="AS1210" s="73"/>
      <c r="AT1210" s="73"/>
      <c r="AU1210" s="73"/>
      <c r="AV1210" s="73"/>
      <c r="AW1210" s="73"/>
      <c r="AX1210" s="73"/>
      <c r="AY1210" s="73"/>
      <c r="AZ1210" s="73"/>
      <c r="BA1210" s="73"/>
      <c r="BB1210" s="73"/>
      <c r="BC1210" s="73"/>
    </row>
    <row r="1211" spans="1:55" x14ac:dyDescent="0.25">
      <c r="A1211" s="72"/>
      <c r="B1211" s="74" t="s">
        <v>4</v>
      </c>
      <c r="C1211" s="83">
        <v>0</v>
      </c>
      <c r="D1211" s="83">
        <v>405.54590097185729</v>
      </c>
      <c r="E1211" s="83">
        <v>4875.4299680401582</v>
      </c>
      <c r="F1211" s="83">
        <v>9316.9932439283202</v>
      </c>
      <c r="G1211" s="83">
        <v>12061.258641885048</v>
      </c>
      <c r="H1211" s="83">
        <v>12368.579593789396</v>
      </c>
      <c r="I1211" s="83">
        <v>12305.094476228656</v>
      </c>
      <c r="J1211" s="83">
        <v>11004.085498404724</v>
      </c>
      <c r="K1211" s="83">
        <v>11728.165677019999</v>
      </c>
      <c r="L1211" s="83">
        <v>17410.010045999999</v>
      </c>
      <c r="M1211" s="83">
        <v>19554.172000000002</v>
      </c>
      <c r="N1211" s="83">
        <v>0</v>
      </c>
      <c r="O1211" s="73"/>
      <c r="P1211" s="74" t="s">
        <v>4</v>
      </c>
      <c r="Q1211" s="83">
        <v>0</v>
      </c>
      <c r="R1211" s="83">
        <v>0</v>
      </c>
      <c r="S1211" s="83">
        <v>6116.2869599309506</v>
      </c>
      <c r="T1211" s="83">
        <v>4021.0674130918005</v>
      </c>
      <c r="U1211" s="83">
        <v>8952.3273737781237</v>
      </c>
      <c r="V1211" s="83">
        <v>12680.564504994341</v>
      </c>
      <c r="W1211" s="83">
        <v>13526.228178199681</v>
      </c>
      <c r="X1211" s="83">
        <v>13278.510022241411</v>
      </c>
      <c r="Y1211" s="83">
        <v>13238.594539845997</v>
      </c>
      <c r="Z1211" s="83">
        <v>14230.641931999995</v>
      </c>
      <c r="AA1211" s="83">
        <v>15218.410000000002</v>
      </c>
      <c r="AB1211" s="83">
        <v>16550</v>
      </c>
      <c r="AC1211" s="73"/>
      <c r="AD1211" s="74" t="s">
        <v>4</v>
      </c>
      <c r="AE1211" s="83">
        <v>0</v>
      </c>
      <c r="AF1211" s="83">
        <v>2</v>
      </c>
      <c r="AG1211" s="83">
        <v>31</v>
      </c>
      <c r="AH1211" s="83">
        <v>71</v>
      </c>
      <c r="AI1211" s="83">
        <v>88</v>
      </c>
      <c r="AJ1211" s="83">
        <v>88</v>
      </c>
      <c r="AK1211" s="83">
        <v>90</v>
      </c>
      <c r="AL1211" s="83">
        <v>79</v>
      </c>
      <c r="AM1211" s="83">
        <v>89</v>
      </c>
      <c r="AN1211" s="83">
        <v>142</v>
      </c>
      <c r="AO1211" s="83">
        <v>163</v>
      </c>
      <c r="AP1211" s="83">
        <v>0</v>
      </c>
      <c r="AQ1211" s="73"/>
      <c r="AR1211" s="73"/>
      <c r="AS1211" s="73"/>
      <c r="AT1211" s="73"/>
      <c r="AU1211" s="73"/>
      <c r="AV1211" s="73"/>
      <c r="AW1211" s="73"/>
      <c r="AX1211" s="73"/>
      <c r="AY1211" s="73"/>
      <c r="AZ1211" s="73"/>
      <c r="BA1211" s="73"/>
      <c r="BB1211" s="73"/>
      <c r="BC1211" s="73"/>
    </row>
    <row r="1212" spans="1:55" x14ac:dyDescent="0.25">
      <c r="A1212" s="72"/>
      <c r="B1212" s="74" t="s">
        <v>6</v>
      </c>
      <c r="C1212" s="83">
        <v>3472.7490366696902</v>
      </c>
      <c r="D1212" s="83">
        <v>5103.2632395576065</v>
      </c>
      <c r="E1212" s="83">
        <v>8907.5153459075573</v>
      </c>
      <c r="F1212" s="83">
        <v>16030.25531398239</v>
      </c>
      <c r="G1212" s="83">
        <v>13410.233024575928</v>
      </c>
      <c r="H1212" s="83">
        <v>9324.081291453198</v>
      </c>
      <c r="I1212" s="83">
        <v>6066.793466908498</v>
      </c>
      <c r="J1212" s="83">
        <v>4354.7319077504544</v>
      </c>
      <c r="K1212" s="83">
        <v>3241.519356452</v>
      </c>
      <c r="L1212" s="83">
        <v>3357.010358</v>
      </c>
      <c r="M1212" s="83">
        <v>4339.93</v>
      </c>
      <c r="N1212" s="83">
        <v>0</v>
      </c>
      <c r="O1212" s="73"/>
      <c r="P1212" s="74" t="s">
        <v>6</v>
      </c>
      <c r="Q1212" s="83">
        <v>2580.4715364370822</v>
      </c>
      <c r="R1212" s="83">
        <v>2776.8663334956741</v>
      </c>
      <c r="S1212" s="83">
        <v>4138.2185114553122</v>
      </c>
      <c r="T1212" s="83">
        <v>13323.536801587761</v>
      </c>
      <c r="U1212" s="83">
        <v>16608.923153983098</v>
      </c>
      <c r="V1212" s="83">
        <v>13180.577594141301</v>
      </c>
      <c r="W1212" s="83">
        <v>7247.9087423168048</v>
      </c>
      <c r="X1212" s="83">
        <v>4561.1917559921685</v>
      </c>
      <c r="Y1212" s="83">
        <v>3781.037043758</v>
      </c>
      <c r="Z1212" s="83">
        <v>2459.1679319999998</v>
      </c>
      <c r="AA1212" s="83">
        <v>5939.4000000000015</v>
      </c>
      <c r="AB1212" s="83">
        <v>2320</v>
      </c>
      <c r="AC1212" s="73"/>
      <c r="AD1212" s="74" t="s">
        <v>6</v>
      </c>
      <c r="AE1212" s="83">
        <v>0</v>
      </c>
      <c r="AF1212" s="83">
        <v>0</v>
      </c>
      <c r="AG1212" s="83">
        <v>6</v>
      </c>
      <c r="AH1212" s="83">
        <v>126</v>
      </c>
      <c r="AI1212" s="83">
        <v>165</v>
      </c>
      <c r="AJ1212" s="83">
        <v>112</v>
      </c>
      <c r="AK1212" s="83">
        <v>70</v>
      </c>
      <c r="AL1212" s="83">
        <v>0</v>
      </c>
      <c r="AM1212" s="83">
        <v>426</v>
      </c>
      <c r="AN1212" s="83">
        <v>47</v>
      </c>
      <c r="AO1212" s="83">
        <v>55</v>
      </c>
      <c r="AP1212" s="83">
        <v>0</v>
      </c>
      <c r="AQ1212" s="73"/>
      <c r="AR1212" s="73"/>
      <c r="AS1212" s="73"/>
      <c r="AT1212" s="73"/>
      <c r="AU1212" s="73"/>
      <c r="AV1212" s="73"/>
      <c r="AW1212" s="73"/>
      <c r="AX1212" s="73"/>
      <c r="AY1212" s="73"/>
      <c r="AZ1212" s="73"/>
      <c r="BA1212" s="73"/>
      <c r="BB1212" s="73"/>
      <c r="BC1212" s="73"/>
    </row>
    <row r="1213" spans="1:55" x14ac:dyDescent="0.25">
      <c r="A1213" s="72"/>
      <c r="B1213" s="74" t="s">
        <v>7</v>
      </c>
      <c r="C1213" s="83">
        <v>39640.272670572303</v>
      </c>
      <c r="D1213" s="83">
        <v>38932.653325861262</v>
      </c>
      <c r="E1213" s="83">
        <v>45890.65247047451</v>
      </c>
      <c r="F1213" s="83">
        <v>36684.017961841892</v>
      </c>
      <c r="G1213" s="83">
        <v>33252.595473430207</v>
      </c>
      <c r="H1213" s="83">
        <v>33811.35021657226</v>
      </c>
      <c r="I1213" s="83">
        <v>35049.281367247087</v>
      </c>
      <c r="J1213" s="83">
        <v>37574.570315598961</v>
      </c>
      <c r="K1213" s="83">
        <v>42561.215348703998</v>
      </c>
      <c r="L1213" s="83">
        <v>34358.792337999999</v>
      </c>
      <c r="M1213" s="83">
        <v>34532.921999999999</v>
      </c>
      <c r="N1213" s="83">
        <v>0</v>
      </c>
      <c r="O1213" s="73"/>
      <c r="P1213" s="74" t="s">
        <v>7</v>
      </c>
      <c r="Q1213" s="83">
        <v>41353.745816881543</v>
      </c>
      <c r="R1213" s="83">
        <v>45682.53659304107</v>
      </c>
      <c r="S1213" s="83">
        <v>30963.368025800242</v>
      </c>
      <c r="T1213" s="83">
        <v>57195.182756365473</v>
      </c>
      <c r="U1213" s="83">
        <v>39086.332489040222</v>
      </c>
      <c r="V1213" s="83">
        <v>32677.599607459975</v>
      </c>
      <c r="W1213" s="83">
        <v>33576.60326973896</v>
      </c>
      <c r="X1213" s="83">
        <v>31706.17354220682</v>
      </c>
      <c r="Y1213" s="83">
        <v>33981.891143199995</v>
      </c>
      <c r="Z1213" s="83">
        <v>36807.258929999996</v>
      </c>
      <c r="AA1213" s="83">
        <v>32091.516</v>
      </c>
      <c r="AB1213" s="83">
        <v>41600</v>
      </c>
      <c r="AC1213" s="73"/>
      <c r="AD1213" s="74" t="s">
        <v>7</v>
      </c>
      <c r="AE1213" s="83">
        <v>311</v>
      </c>
      <c r="AF1213" s="83">
        <v>331</v>
      </c>
      <c r="AG1213" s="83">
        <v>364</v>
      </c>
      <c r="AH1213" s="83">
        <v>303</v>
      </c>
      <c r="AI1213" s="83">
        <v>288</v>
      </c>
      <c r="AJ1213" s="83">
        <v>298</v>
      </c>
      <c r="AK1213" s="83">
        <v>297</v>
      </c>
      <c r="AL1213" s="83">
        <v>328</v>
      </c>
      <c r="AM1213" s="83">
        <v>368</v>
      </c>
      <c r="AN1213" s="83">
        <v>341</v>
      </c>
      <c r="AO1213" s="83">
        <v>333</v>
      </c>
      <c r="AP1213" s="83">
        <v>0</v>
      </c>
      <c r="AQ1213" s="73"/>
      <c r="AR1213" s="73"/>
      <c r="AS1213" s="73"/>
      <c r="AT1213" s="73"/>
      <c r="AU1213" s="73"/>
      <c r="AV1213" s="73"/>
      <c r="AW1213" s="73"/>
      <c r="AX1213" s="73"/>
      <c r="AY1213" s="73"/>
      <c r="AZ1213" s="73"/>
      <c r="BA1213" s="73"/>
      <c r="BB1213" s="73"/>
      <c r="BC1213" s="73"/>
    </row>
    <row r="1214" spans="1:55" x14ac:dyDescent="0.25">
      <c r="A1214" s="72"/>
      <c r="B1214" s="79" t="s">
        <v>8</v>
      </c>
      <c r="C1214" s="84">
        <v>27764.221829818529</v>
      </c>
      <c r="D1214" s="84">
        <v>26262.984700794652</v>
      </c>
      <c r="E1214" s="84">
        <v>30498.548717116493</v>
      </c>
      <c r="F1214" s="84">
        <v>36775.062129986072</v>
      </c>
      <c r="G1214" s="84">
        <v>44798.683013088681</v>
      </c>
      <c r="H1214" s="84">
        <v>48950.641875861453</v>
      </c>
      <c r="I1214" s="84">
        <v>56837.771062766944</v>
      </c>
      <c r="J1214" s="84">
        <v>56290.604384467195</v>
      </c>
      <c r="K1214" s="84">
        <v>58887.969411596001</v>
      </c>
      <c r="L1214" s="84">
        <v>58582.345562000002</v>
      </c>
      <c r="M1214" s="84">
        <v>57954.998</v>
      </c>
      <c r="N1214" s="83">
        <v>0</v>
      </c>
      <c r="O1214" s="73"/>
      <c r="P1214" s="79" t="s">
        <v>8</v>
      </c>
      <c r="Q1214" s="84">
        <v>25223.796408398903</v>
      </c>
      <c r="R1214" s="84">
        <v>24081.601925481929</v>
      </c>
      <c r="S1214" s="84">
        <v>24569.57700098347</v>
      </c>
      <c r="T1214" s="84">
        <v>38632.255131450635</v>
      </c>
      <c r="U1214" s="84">
        <v>35084.877740523872</v>
      </c>
      <c r="V1214" s="84">
        <v>50334.689734831605</v>
      </c>
      <c r="W1214" s="84">
        <v>57522.486341255106</v>
      </c>
      <c r="X1214" s="84">
        <v>62644.855039862923</v>
      </c>
      <c r="Y1214" s="84">
        <v>62425.175353319988</v>
      </c>
      <c r="Z1214" s="84">
        <v>59773.404704</v>
      </c>
      <c r="AA1214" s="84">
        <v>59136.626000000004</v>
      </c>
      <c r="AB1214" s="84">
        <v>58600</v>
      </c>
      <c r="AC1214" s="73"/>
      <c r="AD1214" s="79" t="s">
        <v>8</v>
      </c>
      <c r="AE1214" s="84">
        <v>317</v>
      </c>
      <c r="AF1214" s="84">
        <v>333</v>
      </c>
      <c r="AG1214" s="84">
        <v>368</v>
      </c>
      <c r="AH1214" s="84">
        <v>395</v>
      </c>
      <c r="AI1214" s="84">
        <v>450</v>
      </c>
      <c r="AJ1214" s="84">
        <v>486</v>
      </c>
      <c r="AK1214" s="84">
        <v>525</v>
      </c>
      <c r="AL1214" s="84">
        <v>538</v>
      </c>
      <c r="AM1214" s="84">
        <v>545</v>
      </c>
      <c r="AN1214" s="84">
        <v>548</v>
      </c>
      <c r="AO1214" s="84">
        <v>551</v>
      </c>
      <c r="AP1214" s="84">
        <v>0</v>
      </c>
      <c r="AQ1214" s="73"/>
      <c r="AR1214" s="73"/>
      <c r="AS1214" s="73"/>
      <c r="AT1214" s="73"/>
      <c r="AU1214" s="73"/>
      <c r="AV1214" s="73"/>
      <c r="AW1214" s="73"/>
      <c r="AX1214" s="73"/>
      <c r="AY1214" s="73"/>
      <c r="AZ1214" s="73"/>
      <c r="BA1214" s="73"/>
      <c r="BB1214" s="73"/>
      <c r="BC1214" s="73"/>
    </row>
    <row r="1215" spans="1:55" x14ac:dyDescent="0.25">
      <c r="A1215" s="72"/>
      <c r="B1215" s="79" t="s">
        <v>5</v>
      </c>
      <c r="C1215" s="84">
        <v>13332.853418623024</v>
      </c>
      <c r="D1215" s="84">
        <v>9896.751612578586</v>
      </c>
      <c r="E1215" s="84">
        <v>16229.11930345445</v>
      </c>
      <c r="F1215" s="84">
        <v>16862.436220697782</v>
      </c>
      <c r="G1215" s="84">
        <v>15417.321263020733</v>
      </c>
      <c r="H1215" s="84">
        <v>17923.143603643315</v>
      </c>
      <c r="I1215" s="84">
        <v>21213.31056745195</v>
      </c>
      <c r="J1215" s="84">
        <v>17506.44865362603</v>
      </c>
      <c r="K1215" s="84">
        <v>16375.299621668</v>
      </c>
      <c r="L1215" s="84">
        <v>16950.922559999995</v>
      </c>
      <c r="M1215" s="82">
        <v>15785.258000000002</v>
      </c>
      <c r="N1215" s="82">
        <v>0</v>
      </c>
      <c r="O1215" s="73"/>
      <c r="P1215" s="79" t="s">
        <v>5</v>
      </c>
      <c r="Q1215" s="84">
        <v>12162.130274909687</v>
      </c>
      <c r="R1215" s="84">
        <v>11014.903122866177</v>
      </c>
      <c r="S1215" s="84">
        <v>13714.542996199541</v>
      </c>
      <c r="T1215" s="84">
        <v>11757.120988428118</v>
      </c>
      <c r="U1215" s="84">
        <v>17772.725712574258</v>
      </c>
      <c r="V1215" s="84">
        <v>18065.240346652048</v>
      </c>
      <c r="W1215" s="84">
        <v>19544.885194871305</v>
      </c>
      <c r="X1215" s="84">
        <v>19802.192400922464</v>
      </c>
      <c r="Y1215" s="84">
        <v>20412.304157153994</v>
      </c>
      <c r="Z1215" s="84">
        <v>18614.980929999994</v>
      </c>
      <c r="AA1215" s="84">
        <v>17448.29</v>
      </c>
      <c r="AB1215" s="84">
        <v>14600</v>
      </c>
      <c r="AC1215" s="73"/>
      <c r="AD1215" s="79" t="s">
        <v>5</v>
      </c>
      <c r="AE1215" s="84">
        <v>2353</v>
      </c>
      <c r="AF1215" s="84">
        <v>2296</v>
      </c>
      <c r="AG1215" s="84">
        <v>2405</v>
      </c>
      <c r="AH1215" s="84">
        <v>2439</v>
      </c>
      <c r="AI1215" s="84">
        <v>2426</v>
      </c>
      <c r="AJ1215" s="84">
        <v>2431</v>
      </c>
      <c r="AK1215" s="84">
        <v>2415</v>
      </c>
      <c r="AL1215" s="84">
        <v>2536</v>
      </c>
      <c r="AM1215" s="84">
        <v>2514</v>
      </c>
      <c r="AN1215" s="84">
        <v>2522</v>
      </c>
      <c r="AO1215" s="84">
        <v>2633</v>
      </c>
      <c r="AP1215" s="84">
        <v>0</v>
      </c>
      <c r="AQ1215" s="73"/>
      <c r="AR1215" s="73"/>
      <c r="AS1215" s="73"/>
      <c r="AT1215" s="73"/>
      <c r="AU1215" s="73"/>
      <c r="AV1215" s="73"/>
      <c r="AW1215" s="73"/>
      <c r="AX1215" s="73"/>
      <c r="AY1215" s="73"/>
      <c r="AZ1215" s="73"/>
      <c r="BA1215" s="73"/>
      <c r="BB1215" s="73"/>
      <c r="BC1215" s="73"/>
    </row>
    <row r="1216" spans="1:55" x14ac:dyDescent="0.25">
      <c r="A1216" s="72"/>
      <c r="B1216" s="74" t="s">
        <v>157</v>
      </c>
      <c r="C1216" s="83">
        <v>14753.23906064828</v>
      </c>
      <c r="D1216" s="83">
        <v>14671.727543376261</v>
      </c>
      <c r="E1216" s="83">
        <v>14861.07294849099</v>
      </c>
      <c r="F1216" s="83">
        <v>17599.071764403579</v>
      </c>
      <c r="G1216" s="83">
        <v>16253.185934656654</v>
      </c>
      <c r="H1216" s="83">
        <v>20001.686387015838</v>
      </c>
      <c r="I1216" s="83">
        <v>24488.990289153073</v>
      </c>
      <c r="J1216" s="83">
        <v>25917.443340690559</v>
      </c>
      <c r="K1216" s="83">
        <v>23015.008092439999</v>
      </c>
      <c r="L1216" s="83">
        <v>21681.984973999999</v>
      </c>
      <c r="M1216" s="83">
        <v>18823.73</v>
      </c>
      <c r="N1216" s="83">
        <v>0</v>
      </c>
      <c r="O1216" s="73"/>
      <c r="P1216" s="74" t="s">
        <v>157</v>
      </c>
      <c r="Q1216" s="83">
        <v>13759.594831777749</v>
      </c>
      <c r="R1216" s="83">
        <v>13289.465190702855</v>
      </c>
      <c r="S1216" s="83">
        <v>12284.423363564254</v>
      </c>
      <c r="T1216" s="83">
        <v>14388.219427084008</v>
      </c>
      <c r="U1216" s="83">
        <v>17220.272878587159</v>
      </c>
      <c r="V1216" s="83">
        <v>19573.76820839705</v>
      </c>
      <c r="W1216" s="83">
        <v>25046.961493799001</v>
      </c>
      <c r="X1216" s="83">
        <v>25465.251390465506</v>
      </c>
      <c r="Y1216" s="83">
        <v>24298.155475541997</v>
      </c>
      <c r="Z1216" s="83">
        <v>23458.407413999998</v>
      </c>
      <c r="AA1216" s="83">
        <v>21567.316000000003</v>
      </c>
      <c r="AB1216" s="83">
        <v>19924</v>
      </c>
      <c r="AC1216" s="73"/>
      <c r="AD1216" s="74" t="s">
        <v>117</v>
      </c>
      <c r="AE1216" s="83">
        <v>13232.6</v>
      </c>
      <c r="AF1216" s="83">
        <v>13150.892</v>
      </c>
      <c r="AG1216" s="83">
        <v>13134.871999999999</v>
      </c>
      <c r="AH1216" s="83">
        <v>13190.076000000001</v>
      </c>
      <c r="AI1216" s="83">
        <v>13197.621000000001</v>
      </c>
      <c r="AJ1216" s="83">
        <v>13326.714</v>
      </c>
      <c r="AK1216" s="83">
        <v>13219.525</v>
      </c>
      <c r="AL1216" s="83">
        <v>13272.364000000001</v>
      </c>
      <c r="AM1216" s="83">
        <v>13235.904000000002</v>
      </c>
      <c r="AN1216" s="83">
        <v>13376.495999999999</v>
      </c>
      <c r="AO1216" s="83">
        <v>13584.95</v>
      </c>
      <c r="AP1216" s="83">
        <v>0</v>
      </c>
      <c r="AQ1216" s="73"/>
      <c r="AR1216" s="73"/>
      <c r="AS1216" s="73"/>
      <c r="AT1216" s="73"/>
      <c r="AU1216" s="73"/>
      <c r="AV1216" s="73"/>
      <c r="AW1216" s="73"/>
      <c r="AX1216" s="73"/>
      <c r="AY1216" s="73"/>
      <c r="AZ1216" s="73"/>
      <c r="BA1216" s="73"/>
      <c r="BB1216" s="73"/>
      <c r="BC1216" s="73"/>
    </row>
    <row r="1217" spans="1:55" x14ac:dyDescent="0.25">
      <c r="A1217" s="72"/>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X1217" s="73"/>
      <c r="Y1217" s="73"/>
      <c r="Z1217" s="73"/>
      <c r="AA1217" s="73"/>
      <c r="AB1217" s="73"/>
      <c r="AC1217" s="73"/>
      <c r="AD1217" s="73"/>
      <c r="AE1217" s="73"/>
      <c r="AF1217" s="73"/>
      <c r="AG1217" s="73"/>
      <c r="AH1217" s="73"/>
      <c r="AI1217" s="73"/>
      <c r="AJ1217" s="73"/>
      <c r="AK1217" s="73"/>
      <c r="AL1217" s="73"/>
      <c r="AM1217" s="73"/>
      <c r="AN1217" s="73"/>
      <c r="AO1217" s="73"/>
      <c r="AP1217" s="73"/>
      <c r="AQ1217" s="73"/>
      <c r="AR1217" s="73"/>
      <c r="AS1217" s="73"/>
      <c r="AT1217" s="73"/>
      <c r="AU1217" s="73"/>
      <c r="AV1217" s="73"/>
      <c r="AW1217" s="73"/>
      <c r="AX1217" s="73"/>
      <c r="AY1217" s="73"/>
      <c r="AZ1217" s="73"/>
      <c r="BA1217" s="73"/>
      <c r="BB1217" s="73"/>
      <c r="BC1217" s="73"/>
    </row>
    <row r="1218" spans="1:55" x14ac:dyDescent="0.25">
      <c r="A1218" s="72"/>
      <c r="B1218" s="75" t="s">
        <v>113</v>
      </c>
      <c r="C1218" s="75"/>
      <c r="D1218" s="75"/>
      <c r="E1218" s="75"/>
      <c r="F1218" s="75"/>
      <c r="G1218" s="75"/>
      <c r="H1218" s="75"/>
      <c r="I1218" s="75"/>
      <c r="J1218" s="75"/>
      <c r="K1218" s="75"/>
      <c r="L1218" s="75"/>
      <c r="M1218" s="75"/>
      <c r="N1218" s="75"/>
      <c r="O1218" s="73"/>
      <c r="P1218" s="75" t="s">
        <v>114</v>
      </c>
      <c r="Q1218" s="75"/>
      <c r="R1218" s="75"/>
      <c r="S1218" s="75"/>
      <c r="T1218" s="75"/>
      <c r="U1218" s="75"/>
      <c r="V1218" s="75"/>
      <c r="W1218" s="75"/>
      <c r="X1218" s="75"/>
      <c r="Y1218" s="75"/>
      <c r="Z1218" s="75"/>
      <c r="AA1218" s="75"/>
      <c r="AB1218" s="75"/>
      <c r="AC1218" s="73"/>
      <c r="AD1218" s="75" t="s">
        <v>145</v>
      </c>
      <c r="AE1218" s="75"/>
      <c r="AF1218" s="75"/>
      <c r="AG1218" s="75"/>
      <c r="AH1218" s="75"/>
      <c r="AI1218" s="75"/>
      <c r="AJ1218" s="75"/>
      <c r="AK1218" s="75"/>
      <c r="AL1218" s="75"/>
      <c r="AM1218" s="75"/>
      <c r="AN1218" s="75"/>
      <c r="AO1218" s="75"/>
      <c r="AP1218" s="75"/>
      <c r="AQ1218" s="73"/>
      <c r="AR1218" s="73"/>
      <c r="AS1218" s="73"/>
      <c r="AT1218" s="73"/>
      <c r="AU1218" s="73"/>
      <c r="AV1218" s="73"/>
      <c r="AW1218" s="73"/>
      <c r="AX1218" s="73"/>
      <c r="AY1218" s="73"/>
      <c r="AZ1218" s="73"/>
      <c r="BA1218" s="73"/>
      <c r="BB1218" s="73"/>
      <c r="BC1218" s="73"/>
    </row>
    <row r="1219" spans="1:55" x14ac:dyDescent="0.25">
      <c r="A1219" s="72"/>
      <c r="B1219" s="77" t="s">
        <v>76</v>
      </c>
      <c r="C1219" s="77">
        <v>2013</v>
      </c>
      <c r="D1219" s="77">
        <v>2014</v>
      </c>
      <c r="E1219" s="77">
        <v>2015</v>
      </c>
      <c r="F1219" s="77">
        <v>2016</v>
      </c>
      <c r="G1219" s="77">
        <v>2017</v>
      </c>
      <c r="H1219" s="77">
        <v>2018</v>
      </c>
      <c r="I1219" s="77">
        <v>2019</v>
      </c>
      <c r="J1219" s="77">
        <v>2020</v>
      </c>
      <c r="K1219" s="77">
        <v>2021</v>
      </c>
      <c r="L1219" s="77">
        <v>2022</v>
      </c>
      <c r="M1219" s="77">
        <v>2023</v>
      </c>
      <c r="N1219" s="77">
        <v>2024</v>
      </c>
      <c r="O1219" s="73"/>
      <c r="P1219" s="77" t="s">
        <v>76</v>
      </c>
      <c r="Q1219" s="77">
        <v>2013</v>
      </c>
      <c r="R1219" s="77">
        <v>2014</v>
      </c>
      <c r="S1219" s="77">
        <v>2015</v>
      </c>
      <c r="T1219" s="77">
        <v>2016</v>
      </c>
      <c r="U1219" s="77">
        <v>2017</v>
      </c>
      <c r="V1219" s="77">
        <v>2018</v>
      </c>
      <c r="W1219" s="77">
        <v>2019</v>
      </c>
      <c r="X1219" s="77">
        <v>2020</v>
      </c>
      <c r="Y1219" s="77">
        <v>2021</v>
      </c>
      <c r="Z1219" s="77">
        <v>2022</v>
      </c>
      <c r="AA1219" s="77">
        <v>2023</v>
      </c>
      <c r="AB1219" s="77">
        <v>2024</v>
      </c>
      <c r="AC1219" s="73"/>
      <c r="AD1219" s="77" t="s">
        <v>76</v>
      </c>
      <c r="AE1219" s="77">
        <v>2013</v>
      </c>
      <c r="AF1219" s="77">
        <v>2014</v>
      </c>
      <c r="AG1219" s="77">
        <v>2015</v>
      </c>
      <c r="AH1219" s="77">
        <v>2016</v>
      </c>
      <c r="AI1219" s="77">
        <v>2017</v>
      </c>
      <c r="AJ1219" s="77">
        <v>2018</v>
      </c>
      <c r="AK1219" s="77">
        <v>2019</v>
      </c>
      <c r="AL1219" s="77">
        <v>2020</v>
      </c>
      <c r="AM1219" s="77">
        <v>2021</v>
      </c>
      <c r="AN1219" s="77">
        <v>2022</v>
      </c>
      <c r="AO1219" s="77">
        <v>2023</v>
      </c>
      <c r="AP1219" s="77">
        <v>2024</v>
      </c>
      <c r="AQ1219" s="73"/>
      <c r="AR1219" s="73"/>
      <c r="AS1219" s="73"/>
      <c r="AT1219" s="73"/>
      <c r="AU1219" s="73"/>
      <c r="AV1219" s="73"/>
      <c r="AW1219" s="73"/>
      <c r="AX1219" s="73"/>
      <c r="AY1219" s="73"/>
      <c r="AZ1219" s="73"/>
      <c r="BA1219" s="73"/>
      <c r="BB1219" s="73"/>
      <c r="BC1219" s="73"/>
    </row>
    <row r="1220" spans="1:55" x14ac:dyDescent="0.25">
      <c r="A1220" s="72"/>
      <c r="B1220" s="79" t="s">
        <v>9</v>
      </c>
      <c r="C1220" s="80">
        <v>3149309.0800846708</v>
      </c>
      <c r="D1220" s="80">
        <v>3121966.0252014059</v>
      </c>
      <c r="E1220" s="80">
        <v>3162612.8062871657</v>
      </c>
      <c r="F1220" s="80">
        <v>3350804.6883932604</v>
      </c>
      <c r="G1220" s="80">
        <v>3281939.7063564342</v>
      </c>
      <c r="H1220" s="80">
        <v>3224621.6221851297</v>
      </c>
      <c r="I1220" s="80">
        <v>3347866.1029185741</v>
      </c>
      <c r="J1220" s="80">
        <v>3532946.5334341386</v>
      </c>
      <c r="K1220" s="80">
        <v>4158079.365689652</v>
      </c>
      <c r="L1220" s="80">
        <v>3932217.0142059997</v>
      </c>
      <c r="M1220" s="80">
        <v>4023414.1639999999</v>
      </c>
      <c r="N1220" s="80">
        <v>0</v>
      </c>
      <c r="O1220" s="73"/>
      <c r="P1220" s="79" t="s">
        <v>9</v>
      </c>
      <c r="Q1220" s="80">
        <v>3061775.4058707571</v>
      </c>
      <c r="R1220" s="80">
        <v>3200059.5285575991</v>
      </c>
      <c r="S1220" s="80">
        <v>3124121.288515172</v>
      </c>
      <c r="T1220" s="80">
        <v>3460568.425743673</v>
      </c>
      <c r="U1220" s="80">
        <v>3422096.6369576156</v>
      </c>
      <c r="V1220" s="80">
        <v>3378027.9635776891</v>
      </c>
      <c r="W1220" s="80">
        <v>3363045.6638056217</v>
      </c>
      <c r="X1220" s="80">
        <v>3399217.7770575318</v>
      </c>
      <c r="Y1220" s="80">
        <v>4487798.5942799356</v>
      </c>
      <c r="Z1220" s="80">
        <v>4658083.5557359997</v>
      </c>
      <c r="AA1220" s="80">
        <v>4094151.3760000006</v>
      </c>
      <c r="AB1220" s="80">
        <v>4375036</v>
      </c>
      <c r="AC1220" s="73"/>
      <c r="AD1220" s="79" t="s">
        <v>9</v>
      </c>
      <c r="AE1220" s="80">
        <v>27876</v>
      </c>
      <c r="AF1220" s="80">
        <v>27035</v>
      </c>
      <c r="AG1220" s="80">
        <v>26985</v>
      </c>
      <c r="AH1220" s="80">
        <v>27176</v>
      </c>
      <c r="AI1220" s="80">
        <v>26722</v>
      </c>
      <c r="AJ1220" s="80">
        <v>26275</v>
      </c>
      <c r="AK1220" s="80">
        <v>26296</v>
      </c>
      <c r="AL1220" s="80">
        <v>28006</v>
      </c>
      <c r="AM1220" s="80">
        <v>26695</v>
      </c>
      <c r="AN1220" s="80">
        <v>26426</v>
      </c>
      <c r="AO1220" s="80">
        <v>27029</v>
      </c>
      <c r="AP1220" s="80">
        <v>0</v>
      </c>
      <c r="AQ1220" s="73"/>
      <c r="AR1220" s="73"/>
      <c r="AS1220" s="73"/>
      <c r="AT1220" s="73"/>
      <c r="AU1220" s="73"/>
      <c r="AV1220" s="73"/>
      <c r="AW1220" s="73"/>
      <c r="AX1220" s="73"/>
      <c r="AY1220" s="73"/>
      <c r="AZ1220" s="73"/>
      <c r="BA1220" s="73"/>
      <c r="BB1220" s="73"/>
      <c r="BC1220" s="73"/>
    </row>
    <row r="1221" spans="1:55" x14ac:dyDescent="0.25">
      <c r="A1221" s="72"/>
      <c r="B1221" s="74" t="s">
        <v>10</v>
      </c>
      <c r="C1221" s="83">
        <v>2276363.5290164645</v>
      </c>
      <c r="D1221" s="83">
        <v>2261990.761987959</v>
      </c>
      <c r="E1221" s="83">
        <v>2339454.446013283</v>
      </c>
      <c r="F1221" s="83">
        <v>2490230.304482854</v>
      </c>
      <c r="G1221" s="83">
        <v>2393749.6824679249</v>
      </c>
      <c r="H1221" s="83">
        <v>2295191.1872677924</v>
      </c>
      <c r="I1221" s="83">
        <v>2397659.0925293136</v>
      </c>
      <c r="J1221" s="83">
        <v>2474631.1072183377</v>
      </c>
      <c r="K1221" s="83">
        <v>3073985.3231915622</v>
      </c>
      <c r="L1221" s="83">
        <v>2885261.0465119998</v>
      </c>
      <c r="M1221" s="83">
        <v>2997558.912</v>
      </c>
      <c r="N1221" s="83">
        <v>0</v>
      </c>
      <c r="O1221" s="73"/>
      <c r="P1221" s="74" t="s">
        <v>10</v>
      </c>
      <c r="Q1221" s="83">
        <v>1987809.2449524603</v>
      </c>
      <c r="R1221" s="83">
        <v>1973622.6345999674</v>
      </c>
      <c r="S1221" s="83">
        <v>2023665.2874318003</v>
      </c>
      <c r="T1221" s="83">
        <v>2324673.6566164745</v>
      </c>
      <c r="U1221" s="83">
        <v>2385172.7049780488</v>
      </c>
      <c r="V1221" s="83">
        <v>2461685.4875508891</v>
      </c>
      <c r="W1221" s="83">
        <v>2409287.4182431865</v>
      </c>
      <c r="X1221" s="83">
        <v>2440869.311708854</v>
      </c>
      <c r="Y1221" s="83">
        <v>3176437.4150638478</v>
      </c>
      <c r="Z1221" s="83">
        <v>3334167.2776359995</v>
      </c>
      <c r="AA1221" s="83">
        <v>2738912.6300000008</v>
      </c>
      <c r="AB1221" s="83">
        <v>2989610</v>
      </c>
      <c r="AC1221" s="73"/>
      <c r="AD1221" s="74" t="s">
        <v>10</v>
      </c>
      <c r="AE1221" s="83">
        <v>27876</v>
      </c>
      <c r="AF1221" s="83">
        <v>27035</v>
      </c>
      <c r="AG1221" s="83">
        <v>26985</v>
      </c>
      <c r="AH1221" s="83">
        <v>27176</v>
      </c>
      <c r="AI1221" s="83">
        <v>26722</v>
      </c>
      <c r="AJ1221" s="83">
        <v>26275</v>
      </c>
      <c r="AK1221" s="83">
        <v>26296</v>
      </c>
      <c r="AL1221" s="83">
        <v>28006</v>
      </c>
      <c r="AM1221" s="83">
        <v>26695</v>
      </c>
      <c r="AN1221" s="83">
        <v>26426</v>
      </c>
      <c r="AO1221" s="83">
        <v>27029</v>
      </c>
      <c r="AP1221" s="83">
        <v>0</v>
      </c>
      <c r="AQ1221" s="73"/>
      <c r="AR1221" s="73"/>
      <c r="AS1221" s="73"/>
      <c r="AT1221" s="73"/>
      <c r="AU1221" s="73"/>
      <c r="AV1221" s="73"/>
      <c r="AW1221" s="73"/>
      <c r="AX1221" s="73"/>
      <c r="AY1221" s="73"/>
      <c r="AZ1221" s="73"/>
      <c r="BA1221" s="73"/>
      <c r="BB1221" s="73"/>
      <c r="BC1221" s="73"/>
    </row>
    <row r="1222" spans="1:55" x14ac:dyDescent="0.25">
      <c r="A1222" s="72"/>
      <c r="B1222" s="79" t="s">
        <v>11</v>
      </c>
      <c r="C1222" s="84">
        <v>872945.55106820643</v>
      </c>
      <c r="D1222" s="84">
        <v>859975.26321344671</v>
      </c>
      <c r="E1222" s="84">
        <v>823158.36027388251</v>
      </c>
      <c r="F1222" s="84">
        <v>860574.38391040626</v>
      </c>
      <c r="G1222" s="84">
        <v>888190.02388850902</v>
      </c>
      <c r="H1222" s="84">
        <v>929430.43491733703</v>
      </c>
      <c r="I1222" s="84">
        <v>950207.0103892606</v>
      </c>
      <c r="J1222" s="84">
        <v>1058315.4262158007</v>
      </c>
      <c r="K1222" s="84">
        <v>1084094.0424980901</v>
      </c>
      <c r="L1222" s="84">
        <v>1046955.9676939999</v>
      </c>
      <c r="M1222" s="84">
        <v>1025855.252</v>
      </c>
      <c r="N1222" s="84">
        <v>0</v>
      </c>
      <c r="O1222" s="73"/>
      <c r="P1222" s="79" t="s">
        <v>11</v>
      </c>
      <c r="Q1222" s="84">
        <v>1073966.1609182965</v>
      </c>
      <c r="R1222" s="84">
        <v>1226436.8939576317</v>
      </c>
      <c r="S1222" s="84">
        <v>1100456.0010833719</v>
      </c>
      <c r="T1222" s="84">
        <v>1135894.7691271983</v>
      </c>
      <c r="U1222" s="84">
        <v>1036923.9319795669</v>
      </c>
      <c r="V1222" s="84">
        <v>916342.4760268</v>
      </c>
      <c r="W1222" s="84">
        <v>953758.24556243489</v>
      </c>
      <c r="X1222" s="84">
        <v>958348.46534867783</v>
      </c>
      <c r="Y1222" s="84">
        <v>1311361.179216088</v>
      </c>
      <c r="Z1222" s="84">
        <v>1323916.2781000002</v>
      </c>
      <c r="AA1222" s="84">
        <v>1355238.7459999998</v>
      </c>
      <c r="AB1222" s="84">
        <v>1385426</v>
      </c>
      <c r="AC1222" s="73"/>
      <c r="AD1222" s="79" t="s">
        <v>11</v>
      </c>
      <c r="AE1222" s="84">
        <v>27876</v>
      </c>
      <c r="AF1222" s="84">
        <v>27035</v>
      </c>
      <c r="AG1222" s="84">
        <v>26985</v>
      </c>
      <c r="AH1222" s="84">
        <v>27176</v>
      </c>
      <c r="AI1222" s="84">
        <v>26722</v>
      </c>
      <c r="AJ1222" s="84">
        <v>26275</v>
      </c>
      <c r="AK1222" s="84">
        <v>26296</v>
      </c>
      <c r="AL1222" s="84">
        <v>28006</v>
      </c>
      <c r="AM1222" s="84">
        <v>26695</v>
      </c>
      <c r="AN1222" s="84">
        <v>26426</v>
      </c>
      <c r="AO1222" s="84">
        <v>27029</v>
      </c>
      <c r="AP1222" s="84">
        <v>0</v>
      </c>
      <c r="AQ1222" s="73"/>
      <c r="AR1222" s="73"/>
      <c r="AS1222" s="73"/>
      <c r="AT1222" s="73"/>
      <c r="AU1222" s="73"/>
      <c r="AV1222" s="73"/>
      <c r="AW1222" s="73"/>
      <c r="AX1222" s="73"/>
      <c r="AY1222" s="73"/>
      <c r="AZ1222" s="73"/>
      <c r="BA1222" s="73"/>
      <c r="BB1222" s="73"/>
      <c r="BC1222" s="73"/>
    </row>
    <row r="1223" spans="1:55" x14ac:dyDescent="0.25">
      <c r="A1223" s="72"/>
      <c r="B1223" s="74" t="s">
        <v>0</v>
      </c>
      <c r="C1223" s="83">
        <v>790518.38223956607</v>
      </c>
      <c r="D1223" s="83">
        <v>772969.12967326317</v>
      </c>
      <c r="E1223" s="83">
        <v>792332.04030819586</v>
      </c>
      <c r="F1223" s="83">
        <v>859852.57230179093</v>
      </c>
      <c r="G1223" s="83">
        <v>781071.24518201884</v>
      </c>
      <c r="H1223" s="83">
        <v>725408.17549782596</v>
      </c>
      <c r="I1223" s="83">
        <v>665727.67846776044</v>
      </c>
      <c r="J1223" s="83">
        <v>625227.74433946086</v>
      </c>
      <c r="K1223" s="83">
        <v>536194.52314615203</v>
      </c>
      <c r="L1223" s="83">
        <v>441232.30020999996</v>
      </c>
      <c r="M1223" s="83">
        <v>395886.01800000004</v>
      </c>
      <c r="N1223" s="83">
        <v>0</v>
      </c>
      <c r="O1223" s="73"/>
      <c r="P1223" s="74" t="s">
        <v>0</v>
      </c>
      <c r="Q1223" s="83">
        <v>709246.98183356202</v>
      </c>
      <c r="R1223" s="83">
        <v>624022.70936325216</v>
      </c>
      <c r="S1223" s="83">
        <v>639561.67094541877</v>
      </c>
      <c r="T1223" s="83">
        <v>826421.77792493475</v>
      </c>
      <c r="U1223" s="83">
        <v>865500.29126277671</v>
      </c>
      <c r="V1223" s="83">
        <v>771306.70259290037</v>
      </c>
      <c r="W1223" s="83">
        <v>717321.94943637587</v>
      </c>
      <c r="X1223" s="83">
        <v>650529.17432860413</v>
      </c>
      <c r="Y1223" s="83">
        <v>646296.95375827386</v>
      </c>
      <c r="Z1223" s="83">
        <v>538014.1490359999</v>
      </c>
      <c r="AA1223" s="83">
        <v>439731.29400000005</v>
      </c>
      <c r="AB1223" s="83">
        <v>405351</v>
      </c>
      <c r="AC1223" s="73"/>
      <c r="AD1223" s="74" t="s">
        <v>0</v>
      </c>
      <c r="AE1223" s="83">
        <v>6779</v>
      </c>
      <c r="AF1223" s="83">
        <v>7081</v>
      </c>
      <c r="AG1223" s="83">
        <v>7329</v>
      </c>
      <c r="AH1223" s="83">
        <v>7009</v>
      </c>
      <c r="AI1223" s="83">
        <v>6303</v>
      </c>
      <c r="AJ1223" s="83">
        <v>5975</v>
      </c>
      <c r="AK1223" s="83">
        <v>5550</v>
      </c>
      <c r="AL1223" s="83">
        <v>5301</v>
      </c>
      <c r="AM1223" s="83">
        <v>4618</v>
      </c>
      <c r="AN1223" s="83">
        <v>3981</v>
      </c>
      <c r="AO1223" s="83">
        <v>3716</v>
      </c>
      <c r="AP1223" s="83">
        <v>0</v>
      </c>
      <c r="AQ1223" s="73"/>
      <c r="AR1223" s="73"/>
      <c r="AS1223" s="73"/>
      <c r="AT1223" s="73"/>
      <c r="AU1223" s="73"/>
      <c r="AV1223" s="73"/>
      <c r="AW1223" s="73"/>
      <c r="AX1223" s="73"/>
      <c r="AY1223" s="73"/>
      <c r="AZ1223" s="73"/>
      <c r="BA1223" s="73"/>
      <c r="BB1223" s="73"/>
      <c r="BC1223" s="73"/>
    </row>
    <row r="1224" spans="1:55" x14ac:dyDescent="0.25">
      <c r="A1224" s="72"/>
      <c r="B1224" s="74" t="s">
        <v>158</v>
      </c>
      <c r="C1224" s="83">
        <v>712455.42651111679</v>
      </c>
      <c r="D1224" s="83">
        <v>615348.64285138203</v>
      </c>
      <c r="E1224" s="83">
        <v>592640.35864097311</v>
      </c>
      <c r="F1224" s="83">
        <v>565171.22761841409</v>
      </c>
      <c r="G1224" s="83">
        <v>559475.6992242639</v>
      </c>
      <c r="H1224" s="83">
        <v>504187.61703076545</v>
      </c>
      <c r="I1224" s="83">
        <v>520141.21432438982</v>
      </c>
      <c r="J1224" s="83">
        <v>648524.04525899573</v>
      </c>
      <c r="K1224" s="83">
        <v>562382.64548949583</v>
      </c>
      <c r="L1224" s="83">
        <v>414254.22206999996</v>
      </c>
      <c r="M1224" s="83">
        <v>454007.73600000003</v>
      </c>
      <c r="N1224" s="83">
        <v>0</v>
      </c>
      <c r="O1224" s="73"/>
      <c r="P1224" s="74" t="s">
        <v>158</v>
      </c>
      <c r="Q1224" s="83">
        <v>805936.82481388736</v>
      </c>
      <c r="R1224" s="83">
        <v>689019.52376042958</v>
      </c>
      <c r="S1224" s="83">
        <v>576024.19419438846</v>
      </c>
      <c r="T1224" s="83">
        <v>530123.12391845381</v>
      </c>
      <c r="U1224" s="83">
        <v>508909.18481616554</v>
      </c>
      <c r="V1224" s="83">
        <v>514866.96635803441</v>
      </c>
      <c r="W1224" s="83">
        <v>462392.33802715124</v>
      </c>
      <c r="X1224" s="83">
        <v>506415.71199831873</v>
      </c>
      <c r="Y1224" s="83">
        <v>748753.45886317582</v>
      </c>
      <c r="Z1224" s="83">
        <v>560051.4184979999</v>
      </c>
      <c r="AA1224" s="83">
        <v>378338.73800000001</v>
      </c>
      <c r="AB1224" s="83">
        <v>490126</v>
      </c>
      <c r="AC1224" s="73"/>
      <c r="AD1224" s="74" t="s">
        <v>158</v>
      </c>
      <c r="AE1224" s="83">
        <v>4644</v>
      </c>
      <c r="AF1224" s="83">
        <v>3898</v>
      </c>
      <c r="AG1224" s="83">
        <v>3746</v>
      </c>
      <c r="AH1224" s="83">
        <v>3700</v>
      </c>
      <c r="AI1224" s="83">
        <v>3735</v>
      </c>
      <c r="AJ1224" s="83">
        <v>3541</v>
      </c>
      <c r="AK1224" s="83">
        <v>3577</v>
      </c>
      <c r="AL1224" s="83">
        <v>4619</v>
      </c>
      <c r="AM1224" s="83">
        <v>3809</v>
      </c>
      <c r="AN1224" s="83">
        <v>2771</v>
      </c>
      <c r="AO1224" s="83">
        <v>3235</v>
      </c>
      <c r="AP1224" s="83">
        <v>0</v>
      </c>
      <c r="AQ1224" s="73"/>
      <c r="AR1224" s="73"/>
      <c r="AS1224" s="73"/>
      <c r="AT1224" s="73"/>
      <c r="AU1224" s="73"/>
      <c r="AV1224" s="73"/>
      <c r="AW1224" s="73"/>
      <c r="AX1224" s="73"/>
      <c r="AY1224" s="73"/>
      <c r="AZ1224" s="73"/>
      <c r="BA1224" s="73"/>
      <c r="BB1224" s="73"/>
      <c r="BC1224" s="73"/>
    </row>
    <row r="1225" spans="1:55" x14ac:dyDescent="0.25">
      <c r="A1225" s="72"/>
      <c r="B1225" s="74" t="s">
        <v>159</v>
      </c>
      <c r="C1225" s="83">
        <v>10708.644015940317</v>
      </c>
      <c r="D1225" s="83">
        <v>27148.990185602001</v>
      </c>
      <c r="E1225" s="83">
        <v>23297.135664865546</v>
      </c>
      <c r="F1225" s="83">
        <v>38860.855814681468</v>
      </c>
      <c r="G1225" s="83">
        <v>36074.816678013769</v>
      </c>
      <c r="H1225" s="83">
        <v>31181.223226602397</v>
      </c>
      <c r="I1225" s="83">
        <v>26254.03157729228</v>
      </c>
      <c r="J1225" s="83">
        <v>21598.61749350388</v>
      </c>
      <c r="K1225" s="83">
        <v>14726.957239591999</v>
      </c>
      <c r="L1225" s="83">
        <v>10168.413267999998</v>
      </c>
      <c r="M1225" s="83">
        <v>6076.9440000000004</v>
      </c>
      <c r="N1225" s="83">
        <v>0</v>
      </c>
      <c r="O1225" s="73"/>
      <c r="P1225" s="74" t="s">
        <v>159</v>
      </c>
      <c r="Q1225" s="83">
        <v>36966.255912336637</v>
      </c>
      <c r="R1225" s="83">
        <v>26115.193703711939</v>
      </c>
      <c r="S1225" s="83">
        <v>85878.075378203444</v>
      </c>
      <c r="T1225" s="83">
        <v>33654.893865221457</v>
      </c>
      <c r="U1225" s="83">
        <v>35170.867200824629</v>
      </c>
      <c r="V1225" s="83">
        <v>37489.353474646283</v>
      </c>
      <c r="W1225" s="83">
        <v>32073.053814596729</v>
      </c>
      <c r="X1225" s="83">
        <v>19450.986246033026</v>
      </c>
      <c r="Y1225" s="83">
        <v>19816.517753993998</v>
      </c>
      <c r="Z1225" s="83">
        <v>12658.615085999998</v>
      </c>
      <c r="AA1225" s="83">
        <v>8259.9340000000011</v>
      </c>
      <c r="AB1225" s="83">
        <v>4372</v>
      </c>
      <c r="AC1225" s="73"/>
      <c r="AD1225" s="74" t="s">
        <v>159</v>
      </c>
      <c r="AE1225" s="83">
        <v>0</v>
      </c>
      <c r="AF1225" s="83">
        <v>0</v>
      </c>
      <c r="AG1225" s="83">
        <v>0</v>
      </c>
      <c r="AH1225" s="83">
        <v>0</v>
      </c>
      <c r="AI1225" s="83">
        <v>0</v>
      </c>
      <c r="AJ1225" s="83">
        <v>0</v>
      </c>
      <c r="AK1225" s="83">
        <v>0</v>
      </c>
      <c r="AL1225" s="83">
        <v>0</v>
      </c>
      <c r="AM1225" s="83">
        <v>0</v>
      </c>
      <c r="AN1225" s="83">
        <v>0</v>
      </c>
      <c r="AO1225" s="83">
        <v>0</v>
      </c>
      <c r="AP1225" s="83">
        <v>0</v>
      </c>
      <c r="AQ1225" s="73"/>
      <c r="AR1225" s="73"/>
      <c r="AS1225" s="73"/>
      <c r="AT1225" s="73"/>
      <c r="AU1225" s="73"/>
      <c r="AV1225" s="73"/>
      <c r="AW1225" s="73"/>
      <c r="AX1225" s="73"/>
      <c r="AY1225" s="73"/>
      <c r="AZ1225" s="73"/>
      <c r="BA1225" s="73"/>
      <c r="BB1225" s="73"/>
      <c r="BC1225" s="73"/>
    </row>
    <row r="1226" spans="1:55" x14ac:dyDescent="0.25">
      <c r="A1226" s="72"/>
      <c r="B1226" s="74" t="s">
        <v>1</v>
      </c>
      <c r="C1226" s="83">
        <v>104632.42674554461</v>
      </c>
      <c r="D1226" s="83">
        <v>110840.65607012439</v>
      </c>
      <c r="E1226" s="83">
        <v>113035.68206502016</v>
      </c>
      <c r="F1226" s="83">
        <v>100840.8087129685</v>
      </c>
      <c r="G1226" s="83">
        <v>91042.695721917626</v>
      </c>
      <c r="H1226" s="83">
        <v>92071.828824951896</v>
      </c>
      <c r="I1226" s="83">
        <v>110520.60371369058</v>
      </c>
      <c r="J1226" s="83">
        <v>129588.33876784542</v>
      </c>
      <c r="K1226" s="83">
        <v>112382.96856643999</v>
      </c>
      <c r="L1226" s="83">
        <v>97075.065541999997</v>
      </c>
      <c r="M1226" s="83">
        <v>101376.18000000001</v>
      </c>
      <c r="N1226" s="83">
        <v>0</v>
      </c>
      <c r="O1226" s="73"/>
      <c r="P1226" s="74" t="s">
        <v>1</v>
      </c>
      <c r="Q1226" s="83">
        <v>53059.663240865841</v>
      </c>
      <c r="R1226" s="83">
        <v>64506.481510823032</v>
      </c>
      <c r="S1226" s="83">
        <v>105994.01641854232</v>
      </c>
      <c r="T1226" s="83">
        <v>115124.96051476445</v>
      </c>
      <c r="U1226" s="83">
        <v>94109.103434999066</v>
      </c>
      <c r="V1226" s="83">
        <v>77176.671463491555</v>
      </c>
      <c r="W1226" s="83">
        <v>94298.162630417966</v>
      </c>
      <c r="X1226" s="83">
        <v>111732.92808811518</v>
      </c>
      <c r="Y1226" s="83">
        <v>132233.68887320798</v>
      </c>
      <c r="Z1226" s="83">
        <v>105974.29988599999</v>
      </c>
      <c r="AA1226" s="83">
        <v>99516.209999999992</v>
      </c>
      <c r="AB1226" s="83">
        <v>102338</v>
      </c>
      <c r="AC1226" s="73"/>
      <c r="AD1226" s="74" t="s">
        <v>1</v>
      </c>
      <c r="AE1226" s="83">
        <v>597</v>
      </c>
      <c r="AF1226" s="83">
        <v>621</v>
      </c>
      <c r="AG1226" s="83">
        <v>636</v>
      </c>
      <c r="AH1226" s="83">
        <v>561</v>
      </c>
      <c r="AI1226" s="83">
        <v>524</v>
      </c>
      <c r="AJ1226" s="83">
        <v>533</v>
      </c>
      <c r="AK1226" s="83">
        <v>647</v>
      </c>
      <c r="AL1226" s="83">
        <v>763</v>
      </c>
      <c r="AM1226" s="83">
        <v>659</v>
      </c>
      <c r="AN1226" s="83">
        <v>590</v>
      </c>
      <c r="AO1226" s="83">
        <v>631</v>
      </c>
      <c r="AP1226" s="83">
        <v>0</v>
      </c>
      <c r="AQ1226" s="73"/>
      <c r="AR1226" s="73"/>
      <c r="AS1226" s="73"/>
      <c r="AT1226" s="73"/>
      <c r="AU1226" s="73"/>
      <c r="AV1226" s="73"/>
      <c r="AW1226" s="73"/>
      <c r="AX1226" s="73"/>
      <c r="AY1226" s="73"/>
      <c r="AZ1226" s="73"/>
      <c r="BA1226" s="73"/>
      <c r="BB1226" s="73"/>
      <c r="BC1226" s="73"/>
    </row>
    <row r="1227" spans="1:55" x14ac:dyDescent="0.25">
      <c r="A1227" s="72"/>
      <c r="B1227" s="74" t="s">
        <v>2</v>
      </c>
      <c r="C1227" s="83">
        <v>1160351.1999238119</v>
      </c>
      <c r="D1227" s="83">
        <v>1132751.6563877047</v>
      </c>
      <c r="E1227" s="83">
        <v>1101845.7122293659</v>
      </c>
      <c r="F1227" s="83">
        <v>1092186.7266017951</v>
      </c>
      <c r="G1227" s="83">
        <v>1089822.1742871911</v>
      </c>
      <c r="H1227" s="83">
        <v>1091169.2618763042</v>
      </c>
      <c r="I1227" s="83">
        <v>1143519.6787280547</v>
      </c>
      <c r="J1227" s="83">
        <v>1230197.7381345963</v>
      </c>
      <c r="K1227" s="83">
        <v>1315877.0194904099</v>
      </c>
      <c r="L1227" s="83">
        <v>1371312.51296</v>
      </c>
      <c r="M1227" s="83">
        <v>1483523.534</v>
      </c>
      <c r="N1227" s="83">
        <v>0</v>
      </c>
      <c r="O1227" s="73"/>
      <c r="P1227" s="74" t="s">
        <v>2</v>
      </c>
      <c r="Q1227" s="83">
        <v>1251879.0986783875</v>
      </c>
      <c r="R1227" s="83">
        <v>1201007.0308650283</v>
      </c>
      <c r="S1227" s="83">
        <v>1217819.286012901</v>
      </c>
      <c r="T1227" s="83">
        <v>1250643.1896874886</v>
      </c>
      <c r="U1227" s="83">
        <v>1096360.907083486</v>
      </c>
      <c r="V1227" s="83">
        <v>1197796.4717263239</v>
      </c>
      <c r="W1227" s="83">
        <v>1077836.8635188527</v>
      </c>
      <c r="X1227" s="83">
        <v>1172858.0035430314</v>
      </c>
      <c r="Y1227" s="83">
        <v>1327080.0104861257</v>
      </c>
      <c r="Z1227" s="83">
        <v>1513600.740002</v>
      </c>
      <c r="AA1227" s="83">
        <v>1489772.4080000001</v>
      </c>
      <c r="AB1227" s="83">
        <v>1616505</v>
      </c>
      <c r="AC1227" s="73"/>
      <c r="AD1227" s="74" t="s">
        <v>2</v>
      </c>
      <c r="AE1227" s="83">
        <v>9959</v>
      </c>
      <c r="AF1227" s="83">
        <v>9458</v>
      </c>
      <c r="AG1227" s="83">
        <v>9029</v>
      </c>
      <c r="AH1227" s="83">
        <v>8737</v>
      </c>
      <c r="AI1227" s="83">
        <v>8527</v>
      </c>
      <c r="AJ1227" s="83">
        <v>8314</v>
      </c>
      <c r="AK1227" s="83">
        <v>8468</v>
      </c>
      <c r="AL1227" s="83">
        <v>8834</v>
      </c>
      <c r="AM1227" s="83">
        <v>9243</v>
      </c>
      <c r="AN1227" s="83">
        <v>9653</v>
      </c>
      <c r="AO1227" s="83">
        <v>10101</v>
      </c>
      <c r="AP1227" s="83">
        <v>0</v>
      </c>
      <c r="AQ1227" s="73"/>
      <c r="AR1227" s="73"/>
      <c r="AS1227" s="73"/>
      <c r="AT1227" s="73"/>
      <c r="AU1227" s="73"/>
      <c r="AV1227" s="73"/>
      <c r="AW1227" s="73"/>
      <c r="AX1227" s="73"/>
      <c r="AY1227" s="73"/>
      <c r="AZ1227" s="73"/>
      <c r="BA1227" s="73"/>
      <c r="BB1227" s="73"/>
      <c r="BC1227" s="73"/>
    </row>
    <row r="1228" spans="1:55" x14ac:dyDescent="0.25">
      <c r="A1228" s="72"/>
      <c r="B1228" s="74" t="s">
        <v>156</v>
      </c>
      <c r="C1228" s="83">
        <v>0</v>
      </c>
      <c r="D1228" s="83">
        <v>0</v>
      </c>
      <c r="E1228" s="83">
        <v>0</v>
      </c>
      <c r="F1228" s="83">
        <v>0</v>
      </c>
      <c r="G1228" s="83">
        <v>0</v>
      </c>
      <c r="H1228" s="83">
        <v>0</v>
      </c>
      <c r="I1228" s="83">
        <v>0</v>
      </c>
      <c r="J1228" s="83">
        <v>18487.132932774162</v>
      </c>
      <c r="K1228" s="83">
        <v>69263.479291811993</v>
      </c>
      <c r="L1228" s="83">
        <v>110259.11642199999</v>
      </c>
      <c r="M1228" s="83">
        <v>148077.57800000001</v>
      </c>
      <c r="N1228" s="83">
        <v>0</v>
      </c>
      <c r="O1228" s="73"/>
      <c r="P1228" s="74" t="s">
        <v>156</v>
      </c>
      <c r="Q1228" s="83">
        <v>0</v>
      </c>
      <c r="R1228" s="83">
        <v>0</v>
      </c>
      <c r="S1228" s="83">
        <v>0</v>
      </c>
      <c r="T1228" s="83">
        <v>0</v>
      </c>
      <c r="U1228" s="83">
        <v>0</v>
      </c>
      <c r="V1228" s="83">
        <v>0</v>
      </c>
      <c r="W1228" s="83">
        <v>0</v>
      </c>
      <c r="X1228" s="83">
        <v>0</v>
      </c>
      <c r="Y1228" s="83">
        <v>43168.034833403995</v>
      </c>
      <c r="Z1228" s="83">
        <v>87298.321318000002</v>
      </c>
      <c r="AA1228" s="83">
        <v>133948.05800000002</v>
      </c>
      <c r="AB1228" s="83">
        <v>193376</v>
      </c>
      <c r="AC1228" s="73"/>
      <c r="AD1228" s="74" t="s">
        <v>156</v>
      </c>
      <c r="AE1228" s="83">
        <v>0</v>
      </c>
      <c r="AF1228" s="83">
        <v>0</v>
      </c>
      <c r="AG1228" s="83">
        <v>0</v>
      </c>
      <c r="AH1228" s="83">
        <v>0</v>
      </c>
      <c r="AI1228" s="83">
        <v>0</v>
      </c>
      <c r="AJ1228" s="83">
        <v>0</v>
      </c>
      <c r="AK1228" s="83">
        <v>0</v>
      </c>
      <c r="AL1228" s="83">
        <v>121</v>
      </c>
      <c r="AM1228" s="83">
        <v>401</v>
      </c>
      <c r="AN1228" s="83">
        <v>651</v>
      </c>
      <c r="AO1228" s="83">
        <v>864</v>
      </c>
      <c r="AP1228" s="83">
        <v>0</v>
      </c>
      <c r="AQ1228" s="73"/>
      <c r="AR1228" s="73"/>
      <c r="AS1228" s="73"/>
      <c r="AT1228" s="73"/>
      <c r="AU1228" s="73"/>
      <c r="AV1228" s="73"/>
      <c r="AW1228" s="73"/>
      <c r="AX1228" s="73"/>
      <c r="AY1228" s="73"/>
      <c r="AZ1228" s="73"/>
      <c r="BA1228" s="73"/>
      <c r="BB1228" s="73"/>
      <c r="BC1228" s="73"/>
    </row>
    <row r="1229" spans="1:55" x14ac:dyDescent="0.25">
      <c r="A1229" s="72"/>
      <c r="B1229" s="74" t="s">
        <v>3</v>
      </c>
      <c r="C1229" s="83">
        <v>3498.4035791027463</v>
      </c>
      <c r="D1229" s="83">
        <v>12905.146890147054</v>
      </c>
      <c r="E1229" s="83">
        <v>39665.554706154122</v>
      </c>
      <c r="F1229" s="83">
        <v>76824.71351658582</v>
      </c>
      <c r="G1229" s="83">
        <v>93329.190809449268</v>
      </c>
      <c r="H1229" s="83">
        <v>107451.41747231602</v>
      </c>
      <c r="I1229" s="83">
        <v>118829.57245172752</v>
      </c>
      <c r="J1229" s="83">
        <v>120368.33565370333</v>
      </c>
      <c r="K1229" s="83">
        <v>109909.35168517198</v>
      </c>
      <c r="L1229" s="83">
        <v>94792.469719999979</v>
      </c>
      <c r="M1229" s="83">
        <v>76154.569999999978</v>
      </c>
      <c r="N1229" s="83">
        <v>0</v>
      </c>
      <c r="O1229" s="73"/>
      <c r="P1229" s="74" t="s">
        <v>3</v>
      </c>
      <c r="Q1229" s="83">
        <v>0</v>
      </c>
      <c r="R1229" s="83">
        <v>26706.172567620561</v>
      </c>
      <c r="S1229" s="83">
        <v>35354.86985261846</v>
      </c>
      <c r="T1229" s="83">
        <v>76580.328643360292</v>
      </c>
      <c r="U1229" s="83">
        <v>119206.12867091742</v>
      </c>
      <c r="V1229" s="83">
        <v>121756.67567069671</v>
      </c>
      <c r="W1229" s="83">
        <v>146474.30152125517</v>
      </c>
      <c r="X1229" s="83">
        <v>125504.02437871587</v>
      </c>
      <c r="Y1229" s="83">
        <v>121821.76982391</v>
      </c>
      <c r="Z1229" s="83">
        <v>106918.15807399999</v>
      </c>
      <c r="AA1229" s="83">
        <v>85771.187999999995</v>
      </c>
      <c r="AB1229" s="83">
        <v>75106</v>
      </c>
      <c r="AC1229" s="73"/>
      <c r="AD1229" s="74" t="s">
        <v>3</v>
      </c>
      <c r="AE1229" s="83">
        <v>26</v>
      </c>
      <c r="AF1229" s="83">
        <v>99</v>
      </c>
      <c r="AG1229" s="83">
        <v>308</v>
      </c>
      <c r="AH1229" s="83">
        <v>534</v>
      </c>
      <c r="AI1229" s="83">
        <v>656</v>
      </c>
      <c r="AJ1229" s="83">
        <v>760</v>
      </c>
      <c r="AK1229" s="83">
        <v>845</v>
      </c>
      <c r="AL1229" s="83">
        <v>873</v>
      </c>
      <c r="AM1229" s="83">
        <v>813</v>
      </c>
      <c r="AN1229" s="83">
        <v>710</v>
      </c>
      <c r="AO1229" s="83">
        <v>570</v>
      </c>
      <c r="AP1229" s="83">
        <v>0</v>
      </c>
      <c r="AQ1229" s="73"/>
      <c r="AR1229" s="73"/>
      <c r="AS1229" s="73"/>
      <c r="AT1229" s="73"/>
      <c r="AU1229" s="73"/>
      <c r="AV1229" s="73"/>
      <c r="AW1229" s="73"/>
      <c r="AX1229" s="73"/>
      <c r="AY1229" s="73"/>
      <c r="AZ1229" s="73"/>
      <c r="BA1229" s="73"/>
      <c r="BB1229" s="73"/>
      <c r="BC1229" s="73"/>
    </row>
    <row r="1230" spans="1:55" x14ac:dyDescent="0.25">
      <c r="A1230" s="72"/>
      <c r="B1230" s="74" t="s">
        <v>4</v>
      </c>
      <c r="C1230" s="83">
        <v>0</v>
      </c>
      <c r="D1230" s="83">
        <v>9122.6846950814797</v>
      </c>
      <c r="E1230" s="83">
        <v>78340.492928051361</v>
      </c>
      <c r="F1230" s="83">
        <v>103534.08365669847</v>
      </c>
      <c r="G1230" s="83">
        <v>121072.92451591263</v>
      </c>
      <c r="H1230" s="83">
        <v>137435.22563252522</v>
      </c>
      <c r="I1230" s="83">
        <v>138723.8756796722</v>
      </c>
      <c r="J1230" s="83">
        <v>115054.23869026446</v>
      </c>
      <c r="K1230" s="83">
        <v>97801.648003175971</v>
      </c>
      <c r="L1230" s="83">
        <v>122733.66846</v>
      </c>
      <c r="M1230" s="83">
        <v>133493.74600000001</v>
      </c>
      <c r="N1230" s="83">
        <v>0</v>
      </c>
      <c r="O1230" s="73"/>
      <c r="P1230" s="74" t="s">
        <v>4</v>
      </c>
      <c r="Q1230" s="83">
        <v>0</v>
      </c>
      <c r="R1230" s="83">
        <v>0</v>
      </c>
      <c r="S1230" s="83">
        <v>56590.138144151402</v>
      </c>
      <c r="T1230" s="83">
        <v>56531.646617273778</v>
      </c>
      <c r="U1230" s="83">
        <v>75717.842577165502</v>
      </c>
      <c r="V1230" s="83">
        <v>117053.06416930267</v>
      </c>
      <c r="W1230" s="83">
        <v>137791.4463407608</v>
      </c>
      <c r="X1230" s="83">
        <v>131611.42086773567</v>
      </c>
      <c r="Y1230" s="83">
        <v>134153.44506116796</v>
      </c>
      <c r="Z1230" s="83">
        <v>133649.03525999998</v>
      </c>
      <c r="AA1230" s="83">
        <v>132445.49400000001</v>
      </c>
      <c r="AB1230" s="83">
        <v>133676</v>
      </c>
      <c r="AC1230" s="73"/>
      <c r="AD1230" s="74" t="s">
        <v>4</v>
      </c>
      <c r="AE1230" s="83">
        <v>0</v>
      </c>
      <c r="AF1230" s="83">
        <v>71</v>
      </c>
      <c r="AG1230" s="83">
        <v>516</v>
      </c>
      <c r="AH1230" s="83">
        <v>756</v>
      </c>
      <c r="AI1230" s="83">
        <v>867</v>
      </c>
      <c r="AJ1230" s="83">
        <v>982</v>
      </c>
      <c r="AK1230" s="83">
        <v>1007</v>
      </c>
      <c r="AL1230" s="83">
        <v>833</v>
      </c>
      <c r="AM1230" s="83">
        <v>717</v>
      </c>
      <c r="AN1230" s="83">
        <v>961</v>
      </c>
      <c r="AO1230" s="83">
        <v>1059</v>
      </c>
      <c r="AP1230" s="83">
        <v>0</v>
      </c>
      <c r="AQ1230" s="73"/>
      <c r="AR1230" s="73"/>
      <c r="AS1230" s="73"/>
      <c r="AT1230" s="73"/>
      <c r="AU1230" s="73"/>
      <c r="AV1230" s="73"/>
      <c r="AW1230" s="73"/>
      <c r="AX1230" s="73"/>
      <c r="AY1230" s="73"/>
      <c r="AZ1230" s="73"/>
      <c r="BA1230" s="73"/>
      <c r="BB1230" s="73"/>
      <c r="BC1230" s="73"/>
    </row>
    <row r="1231" spans="1:55" x14ac:dyDescent="0.25">
      <c r="A1231" s="72"/>
      <c r="B1231" s="74" t="s">
        <v>6</v>
      </c>
      <c r="C1231" s="83">
        <v>9196.840601976779</v>
      </c>
      <c r="D1231" s="83">
        <v>14241.004720980711</v>
      </c>
      <c r="E1231" s="83">
        <v>30800.516956143561</v>
      </c>
      <c r="F1231" s="83">
        <v>64400.09533758444</v>
      </c>
      <c r="G1231" s="83">
        <v>64385.49185355597</v>
      </c>
      <c r="H1231" s="83">
        <v>50194.918634097965</v>
      </c>
      <c r="I1231" s="83">
        <v>42078.803838893044</v>
      </c>
      <c r="J1231" s="83">
        <v>42005.602602047431</v>
      </c>
      <c r="K1231" s="83">
        <v>35648.989763893987</v>
      </c>
      <c r="L1231" s="83">
        <v>41439.869016000011</v>
      </c>
      <c r="M1231" s="83">
        <v>47952.840000000011</v>
      </c>
      <c r="N1231" s="83">
        <v>0</v>
      </c>
      <c r="O1231" s="73"/>
      <c r="P1231" s="74" t="s">
        <v>6</v>
      </c>
      <c r="Q1231" s="83">
        <v>9538.4840207194193</v>
      </c>
      <c r="R1231" s="83">
        <v>10901.360143896574</v>
      </c>
      <c r="S1231" s="83">
        <v>19824.196635281252</v>
      </c>
      <c r="T1231" s="83">
        <v>68618.615165438518</v>
      </c>
      <c r="U1231" s="83">
        <v>85939.986912645312</v>
      </c>
      <c r="V1231" s="83">
        <v>61069.040501906733</v>
      </c>
      <c r="W1231" s="83">
        <v>50133.941414160734</v>
      </c>
      <c r="X1231" s="83">
        <v>29371.157541168763</v>
      </c>
      <c r="Y1231" s="83">
        <v>42318.487554824002</v>
      </c>
      <c r="Z1231" s="83">
        <v>36126.653705999997</v>
      </c>
      <c r="AA1231" s="83">
        <v>45824.034000000007</v>
      </c>
      <c r="AB1231" s="83">
        <v>39423</v>
      </c>
      <c r="AC1231" s="73"/>
      <c r="AD1231" s="74" t="s">
        <v>6</v>
      </c>
      <c r="AE1231" s="83">
        <v>0</v>
      </c>
      <c r="AF1231" s="83">
        <v>0</v>
      </c>
      <c r="AG1231" s="83">
        <v>17</v>
      </c>
      <c r="AH1231" s="83">
        <v>506</v>
      </c>
      <c r="AI1231" s="83">
        <v>745</v>
      </c>
      <c r="AJ1231" s="83">
        <v>614</v>
      </c>
      <c r="AK1231" s="83">
        <v>495</v>
      </c>
      <c r="AL1231" s="83">
        <v>0</v>
      </c>
      <c r="AM1231" s="83">
        <v>72</v>
      </c>
      <c r="AN1231" s="83">
        <v>542</v>
      </c>
      <c r="AO1231" s="83">
        <v>596</v>
      </c>
      <c r="AP1231" s="83">
        <v>0</v>
      </c>
      <c r="AQ1231" s="73"/>
      <c r="AR1231" s="73"/>
      <c r="AS1231" s="73"/>
      <c r="AT1231" s="73"/>
      <c r="AU1231" s="73"/>
      <c r="AV1231" s="73"/>
      <c r="AW1231" s="73"/>
      <c r="AX1231" s="73"/>
      <c r="AY1231" s="73"/>
      <c r="AZ1231" s="73"/>
      <c r="BA1231" s="73"/>
      <c r="BB1231" s="73"/>
      <c r="BC1231" s="73"/>
    </row>
    <row r="1232" spans="1:55" x14ac:dyDescent="0.25">
      <c r="A1232" s="72"/>
      <c r="B1232" s="74" t="s">
        <v>7</v>
      </c>
      <c r="C1232" s="83">
        <v>339615.95902577188</v>
      </c>
      <c r="D1232" s="83">
        <v>320849.13289089088</v>
      </c>
      <c r="E1232" s="83">
        <v>280939.51652418962</v>
      </c>
      <c r="F1232" s="83">
        <v>298925.0712024768</v>
      </c>
      <c r="G1232" s="83">
        <v>314743.21655032289</v>
      </c>
      <c r="H1232" s="83">
        <v>303772.25435676827</v>
      </c>
      <c r="I1232" s="83">
        <v>301194.11398985499</v>
      </c>
      <c r="J1232" s="83">
        <v>363699.21983684279</v>
      </c>
      <c r="K1232" s="83">
        <v>393105.38534573797</v>
      </c>
      <c r="L1232" s="83">
        <v>358803.08859199996</v>
      </c>
      <c r="M1232" s="83">
        <v>330068.08800000005</v>
      </c>
      <c r="N1232" s="83">
        <v>0</v>
      </c>
      <c r="O1232" s="73"/>
      <c r="P1232" s="74" t="s">
        <v>7</v>
      </c>
      <c r="Q1232" s="83">
        <v>343272.04418275598</v>
      </c>
      <c r="R1232" s="83">
        <v>328333.46644920984</v>
      </c>
      <c r="S1232" s="83">
        <v>258246.74333046033</v>
      </c>
      <c r="T1232" s="83">
        <v>297621.40513759357</v>
      </c>
      <c r="U1232" s="83">
        <v>303994.5340127275</v>
      </c>
      <c r="V1232" s="83">
        <v>284299.88415156567</v>
      </c>
      <c r="W1232" s="83">
        <v>301184.39522911829</v>
      </c>
      <c r="X1232" s="83">
        <v>295362.1321332287</v>
      </c>
      <c r="Y1232" s="83">
        <v>314234.29864889401</v>
      </c>
      <c r="Z1232" s="83">
        <v>315919.60881000001</v>
      </c>
      <c r="AA1232" s="83">
        <v>324551.74</v>
      </c>
      <c r="AB1232" s="83">
        <v>358601</v>
      </c>
      <c r="AC1232" s="73"/>
      <c r="AD1232" s="74" t="s">
        <v>7</v>
      </c>
      <c r="AE1232" s="83">
        <v>2590</v>
      </c>
      <c r="AF1232" s="83">
        <v>2445</v>
      </c>
      <c r="AG1232" s="83">
        <v>2244</v>
      </c>
      <c r="AH1232" s="83">
        <v>2332</v>
      </c>
      <c r="AI1232" s="83">
        <v>2365</v>
      </c>
      <c r="AJ1232" s="83">
        <v>2402</v>
      </c>
      <c r="AK1232" s="83">
        <v>2377</v>
      </c>
      <c r="AL1232" s="83">
        <v>2949</v>
      </c>
      <c r="AM1232" s="83">
        <v>3054</v>
      </c>
      <c r="AN1232" s="83">
        <v>3145</v>
      </c>
      <c r="AO1232" s="83">
        <v>2955</v>
      </c>
      <c r="AP1232" s="83">
        <v>0</v>
      </c>
      <c r="AQ1232" s="73"/>
      <c r="AR1232" s="73"/>
      <c r="AS1232" s="73"/>
      <c r="AT1232" s="73"/>
      <c r="AU1232" s="73"/>
      <c r="AV1232" s="73"/>
      <c r="AW1232" s="73"/>
      <c r="AX1232" s="73"/>
      <c r="AY1232" s="73"/>
      <c r="AZ1232" s="73"/>
      <c r="BA1232" s="73"/>
      <c r="BB1232" s="73"/>
      <c r="BC1232" s="73"/>
    </row>
    <row r="1233" spans="1:55" x14ac:dyDescent="0.25">
      <c r="A1233" s="72"/>
      <c r="B1233" s="79" t="s">
        <v>8</v>
      </c>
      <c r="C1233" s="84">
        <v>172006.07322296107</v>
      </c>
      <c r="D1233" s="84">
        <v>176083.80936515352</v>
      </c>
      <c r="E1233" s="84">
        <v>172935.29960755334</v>
      </c>
      <c r="F1233" s="84">
        <v>206290.42085658715</v>
      </c>
      <c r="G1233" s="84">
        <v>236419.18656335684</v>
      </c>
      <c r="H1233" s="84">
        <v>264839.60728619364</v>
      </c>
      <c r="I1233" s="84">
        <v>306973.86099994718</v>
      </c>
      <c r="J1233" s="84">
        <v>336060.52971787617</v>
      </c>
      <c r="K1233" s="84">
        <v>337774.48142263794</v>
      </c>
      <c r="L1233" s="84">
        <v>347966.91170799994</v>
      </c>
      <c r="M1233" s="84">
        <v>356899.58799999999</v>
      </c>
      <c r="N1233" s="83">
        <v>0</v>
      </c>
      <c r="O1233" s="73"/>
      <c r="P1233" s="79" t="s">
        <v>8</v>
      </c>
      <c r="Q1233" s="84">
        <v>164579.27090475566</v>
      </c>
      <c r="R1233" s="84">
        <v>184346.71453524393</v>
      </c>
      <c r="S1233" s="84">
        <v>165523.01997968188</v>
      </c>
      <c r="T1233" s="84">
        <v>100528.54582117268</v>
      </c>
      <c r="U1233" s="84">
        <v>258197.90208502495</v>
      </c>
      <c r="V1233" s="84">
        <v>284483.60989129881</v>
      </c>
      <c r="W1233" s="84">
        <v>300096.92307186674</v>
      </c>
      <c r="X1233" s="84">
        <v>301898.15722022858</v>
      </c>
      <c r="Y1233" s="84">
        <v>327859.05104263994</v>
      </c>
      <c r="Z1233" s="84">
        <v>350802.76680799999</v>
      </c>
      <c r="AA1233" s="84">
        <v>371591.788</v>
      </c>
      <c r="AB1233" s="84">
        <v>371541</v>
      </c>
      <c r="AC1233" s="73"/>
      <c r="AD1233" s="79" t="s">
        <v>8</v>
      </c>
      <c r="AE1233" s="84">
        <v>2514</v>
      </c>
      <c r="AF1233" s="84">
        <v>2549</v>
      </c>
      <c r="AG1233" s="84">
        <v>2503</v>
      </c>
      <c r="AH1233" s="84">
        <v>2636</v>
      </c>
      <c r="AI1233" s="84">
        <v>2768</v>
      </c>
      <c r="AJ1233" s="84">
        <v>2973</v>
      </c>
      <c r="AK1233" s="84">
        <v>3177</v>
      </c>
      <c r="AL1233" s="84">
        <v>3221</v>
      </c>
      <c r="AM1233" s="84">
        <v>3276</v>
      </c>
      <c r="AN1233" s="84">
        <v>3359</v>
      </c>
      <c r="AO1233" s="84">
        <v>3264</v>
      </c>
      <c r="AP1233" s="84">
        <v>0</v>
      </c>
      <c r="AQ1233" s="73"/>
      <c r="AR1233" s="73"/>
      <c r="AS1233" s="73"/>
      <c r="AT1233" s="73"/>
      <c r="AU1233" s="73"/>
      <c r="AV1233" s="73"/>
      <c r="AW1233" s="73"/>
      <c r="AX1233" s="73"/>
      <c r="AY1233" s="73"/>
      <c r="AZ1233" s="73"/>
      <c r="BA1233" s="73"/>
      <c r="BB1233" s="73"/>
      <c r="BC1233" s="73"/>
    </row>
    <row r="1234" spans="1:55" x14ac:dyDescent="0.25">
      <c r="A1234" s="72"/>
      <c r="B1234" s="79" t="s">
        <v>5</v>
      </c>
      <c r="C1234" s="84">
        <v>108096.97884304667</v>
      </c>
      <c r="D1234" s="84">
        <v>136795.84056488628</v>
      </c>
      <c r="E1234" s="84">
        <v>144338.01887183229</v>
      </c>
      <c r="F1234" s="84">
        <v>121695.26463589337</v>
      </c>
      <c r="G1234" s="84">
        <v>106715.27610887226</v>
      </c>
      <c r="H1234" s="84">
        <v>87651.480552665307</v>
      </c>
      <c r="I1234" s="84">
        <v>164219.27222769693</v>
      </c>
      <c r="J1234" s="84">
        <v>174923.10642279041</v>
      </c>
      <c r="K1234" s="84">
        <v>186894.88474682995</v>
      </c>
      <c r="L1234" s="84">
        <v>173673.11699399998</v>
      </c>
      <c r="M1234" s="82">
        <v>157022.10600000003</v>
      </c>
      <c r="N1234" s="82">
        <v>0</v>
      </c>
      <c r="O1234" s="73"/>
      <c r="P1234" s="79" t="s">
        <v>5</v>
      </c>
      <c r="Q1234" s="84">
        <v>-101361.72287354892</v>
      </c>
      <c r="R1234" s="84">
        <v>-123279.28941624421</v>
      </c>
      <c r="S1234" s="84">
        <v>-167517.51958989425</v>
      </c>
      <c r="T1234" s="84">
        <v>-158979.44191312208</v>
      </c>
      <c r="U1234" s="84">
        <v>-41379.188440758524</v>
      </c>
      <c r="V1234" s="84">
        <v>90218.059367468028</v>
      </c>
      <c r="W1234" s="84">
        <v>143971.66346238423</v>
      </c>
      <c r="X1234" s="84">
        <v>190410.96123409667</v>
      </c>
      <c r="Y1234" s="84">
        <v>-79833.171407131988</v>
      </c>
      <c r="Z1234" s="84">
        <v>214410.97810599997</v>
      </c>
      <c r="AA1234" s="84">
        <v>-81021.752000000008</v>
      </c>
      <c r="AB1234" s="84">
        <v>-81431</v>
      </c>
      <c r="AC1234" s="73"/>
      <c r="AD1234" s="79" t="s">
        <v>5</v>
      </c>
      <c r="AE1234" s="84">
        <v>27876</v>
      </c>
      <c r="AF1234" s="84">
        <v>27035</v>
      </c>
      <c r="AG1234" s="84">
        <v>26985</v>
      </c>
      <c r="AH1234" s="84">
        <v>27176</v>
      </c>
      <c r="AI1234" s="84">
        <v>26722</v>
      </c>
      <c r="AJ1234" s="84">
        <v>26275</v>
      </c>
      <c r="AK1234" s="84">
        <v>26296</v>
      </c>
      <c r="AL1234" s="84">
        <v>28006</v>
      </c>
      <c r="AM1234" s="84">
        <v>26695</v>
      </c>
      <c r="AN1234" s="84">
        <v>26426</v>
      </c>
      <c r="AO1234" s="84">
        <v>27029</v>
      </c>
      <c r="AP1234" s="84">
        <v>0</v>
      </c>
      <c r="AQ1234" s="73"/>
      <c r="AR1234" s="73"/>
      <c r="AS1234" s="73"/>
      <c r="AT1234" s="73"/>
      <c r="AU1234" s="73"/>
      <c r="AV1234" s="73"/>
      <c r="AW1234" s="73"/>
      <c r="AX1234" s="73"/>
      <c r="AY1234" s="73"/>
      <c r="AZ1234" s="73"/>
      <c r="BA1234" s="73"/>
      <c r="BB1234" s="73"/>
      <c r="BC1234" s="73"/>
    </row>
    <row r="1235" spans="1:55" x14ac:dyDescent="0.25">
      <c r="A1235" s="72"/>
      <c r="B1235" s="74" t="s">
        <v>157</v>
      </c>
      <c r="C1235" s="83">
        <v>154096.19914606211</v>
      </c>
      <c r="D1235" s="83">
        <v>145352.29136049762</v>
      </c>
      <c r="E1235" s="83">
        <v>147366.82968529005</v>
      </c>
      <c r="F1235" s="83">
        <v>163585.42459498989</v>
      </c>
      <c r="G1235" s="83">
        <v>185946.90718024567</v>
      </c>
      <c r="H1235" s="83">
        <v>234522.41830584861</v>
      </c>
      <c r="I1235" s="83">
        <v>225127.660471243</v>
      </c>
      <c r="J1235" s="83">
        <v>245941.92802476152</v>
      </c>
      <c r="K1235" s="83">
        <v>257093.96935323396</v>
      </c>
      <c r="L1235" s="83">
        <v>257490.29240999999</v>
      </c>
      <c r="M1235" s="83">
        <v>222301.32200000001</v>
      </c>
      <c r="N1235" s="83">
        <v>0</v>
      </c>
      <c r="O1235" s="73"/>
      <c r="P1235" s="74" t="s">
        <v>157</v>
      </c>
      <c r="Q1235" s="83">
        <v>130980.83069333209</v>
      </c>
      <c r="R1235" s="83">
        <v>145040.04816833121</v>
      </c>
      <c r="S1235" s="83">
        <v>140485.21572535823</v>
      </c>
      <c r="T1235" s="83">
        <v>131887.41019351876</v>
      </c>
      <c r="U1235" s="83">
        <v>139247.56261005701</v>
      </c>
      <c r="V1235" s="83">
        <v>207765.90393079867</v>
      </c>
      <c r="W1235" s="83">
        <v>214599.38413439915</v>
      </c>
      <c r="X1235" s="83">
        <v>237644.2618413514</v>
      </c>
      <c r="Y1235" s="83">
        <v>235999.82075690798</v>
      </c>
      <c r="Z1235" s="83">
        <v>254027.33878599998</v>
      </c>
      <c r="AA1235" s="83">
        <v>246023.49400000001</v>
      </c>
      <c r="AB1235" s="83">
        <v>228417</v>
      </c>
      <c r="AC1235" s="73"/>
      <c r="AD1235" s="74" t="s">
        <v>117</v>
      </c>
      <c r="AE1235" s="83">
        <v>127817.56999999998</v>
      </c>
      <c r="AF1235" s="83">
        <v>129617.614</v>
      </c>
      <c r="AG1235" s="83">
        <v>130534.27999999998</v>
      </c>
      <c r="AH1235" s="83">
        <v>131520.492</v>
      </c>
      <c r="AI1235" s="83">
        <v>132572.14299999998</v>
      </c>
      <c r="AJ1235" s="83">
        <v>133954.37600000002</v>
      </c>
      <c r="AK1235" s="83">
        <v>135372.666</v>
      </c>
      <c r="AL1235" s="83">
        <v>135640.49</v>
      </c>
      <c r="AM1235" s="83">
        <v>135841.44899999999</v>
      </c>
      <c r="AN1235" s="83">
        <v>136151.45799999998</v>
      </c>
      <c r="AO1235" s="83">
        <v>137122.92000000001</v>
      </c>
      <c r="AP1235" s="83">
        <v>0</v>
      </c>
      <c r="AQ1235" s="73"/>
      <c r="AR1235" s="73"/>
      <c r="AS1235" s="73"/>
      <c r="AT1235" s="73"/>
      <c r="AU1235" s="73"/>
      <c r="AV1235" s="73"/>
      <c r="AW1235" s="73"/>
      <c r="AX1235" s="73"/>
      <c r="AY1235" s="73"/>
      <c r="AZ1235" s="73"/>
      <c r="BA1235" s="73"/>
      <c r="BB1235" s="73"/>
      <c r="BC1235" s="73"/>
    </row>
    <row r="1236" spans="1:55" x14ac:dyDescent="0.25">
      <c r="A1236" s="72"/>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X1236" s="73"/>
      <c r="Y1236" s="73"/>
      <c r="Z1236" s="73"/>
      <c r="AA1236" s="73"/>
      <c r="AB1236" s="73"/>
      <c r="AC1236" s="73"/>
      <c r="AD1236" s="73"/>
      <c r="AE1236" s="73"/>
      <c r="AF1236" s="73"/>
      <c r="AG1236" s="73"/>
      <c r="AH1236" s="73"/>
      <c r="AI1236" s="73"/>
      <c r="AJ1236" s="73"/>
      <c r="AK1236" s="73"/>
      <c r="AL1236" s="73"/>
      <c r="AM1236" s="73"/>
      <c r="AN1236" s="73"/>
      <c r="AO1236" s="73"/>
      <c r="AP1236" s="73"/>
      <c r="AQ1236" s="73"/>
      <c r="AR1236" s="73"/>
      <c r="AS1236" s="73"/>
      <c r="AT1236" s="73"/>
      <c r="AU1236" s="73"/>
      <c r="AV1236" s="73"/>
      <c r="AW1236" s="73"/>
      <c r="AX1236" s="73"/>
      <c r="AY1236" s="73"/>
      <c r="AZ1236" s="73"/>
      <c r="BA1236" s="73"/>
      <c r="BB1236" s="73"/>
      <c r="BC1236" s="73"/>
    </row>
    <row r="1237" spans="1:55" x14ac:dyDescent="0.25">
      <c r="A1237" s="72"/>
      <c r="B1237" s="75" t="s">
        <v>113</v>
      </c>
      <c r="C1237" s="75"/>
      <c r="D1237" s="75"/>
      <c r="E1237" s="75"/>
      <c r="F1237" s="75"/>
      <c r="G1237" s="75"/>
      <c r="H1237" s="75"/>
      <c r="I1237" s="75"/>
      <c r="J1237" s="75"/>
      <c r="K1237" s="75"/>
      <c r="L1237" s="75"/>
      <c r="M1237" s="75"/>
      <c r="N1237" s="75"/>
      <c r="O1237" s="73"/>
      <c r="P1237" s="75" t="s">
        <v>114</v>
      </c>
      <c r="Q1237" s="75"/>
      <c r="R1237" s="75"/>
      <c r="S1237" s="75"/>
      <c r="T1237" s="75"/>
      <c r="U1237" s="75"/>
      <c r="V1237" s="75"/>
      <c r="W1237" s="75"/>
      <c r="X1237" s="75"/>
      <c r="Y1237" s="75"/>
      <c r="Z1237" s="75"/>
      <c r="AA1237" s="75"/>
      <c r="AB1237" s="75"/>
      <c r="AC1237" s="73"/>
      <c r="AD1237" s="75" t="s">
        <v>145</v>
      </c>
      <c r="AE1237" s="75"/>
      <c r="AF1237" s="75"/>
      <c r="AG1237" s="75"/>
      <c r="AH1237" s="75"/>
      <c r="AI1237" s="75"/>
      <c r="AJ1237" s="75"/>
      <c r="AK1237" s="75"/>
      <c r="AL1237" s="75"/>
      <c r="AM1237" s="75"/>
      <c r="AN1237" s="75"/>
      <c r="AO1237" s="75"/>
      <c r="AP1237" s="75"/>
      <c r="AQ1237" s="73"/>
      <c r="AR1237" s="73"/>
      <c r="AS1237" s="73"/>
      <c r="AT1237" s="73"/>
      <c r="AU1237" s="73"/>
      <c r="AV1237" s="73"/>
      <c r="AW1237" s="73"/>
      <c r="AX1237" s="73"/>
      <c r="AY1237" s="73"/>
      <c r="AZ1237" s="73"/>
      <c r="BA1237" s="73"/>
      <c r="BB1237" s="73"/>
      <c r="BC1237" s="73"/>
    </row>
    <row r="1238" spans="1:55" x14ac:dyDescent="0.25">
      <c r="A1238" s="72"/>
      <c r="B1238" s="77" t="s">
        <v>77</v>
      </c>
      <c r="C1238" s="77">
        <v>2013</v>
      </c>
      <c r="D1238" s="77">
        <v>2014</v>
      </c>
      <c r="E1238" s="77">
        <v>2015</v>
      </c>
      <c r="F1238" s="77">
        <v>2016</v>
      </c>
      <c r="G1238" s="77">
        <v>2017</v>
      </c>
      <c r="H1238" s="77">
        <v>2018</v>
      </c>
      <c r="I1238" s="77">
        <v>2019</v>
      </c>
      <c r="J1238" s="77">
        <v>2020</v>
      </c>
      <c r="K1238" s="77">
        <v>2021</v>
      </c>
      <c r="L1238" s="77">
        <v>2022</v>
      </c>
      <c r="M1238" s="77">
        <v>2023</v>
      </c>
      <c r="N1238" s="77">
        <v>2024</v>
      </c>
      <c r="O1238" s="73"/>
      <c r="P1238" s="77" t="s">
        <v>77</v>
      </c>
      <c r="Q1238" s="77">
        <v>2013</v>
      </c>
      <c r="R1238" s="77">
        <v>2014</v>
      </c>
      <c r="S1238" s="77">
        <v>2015</v>
      </c>
      <c r="T1238" s="77">
        <v>2016</v>
      </c>
      <c r="U1238" s="77">
        <v>2017</v>
      </c>
      <c r="V1238" s="77">
        <v>2018</v>
      </c>
      <c r="W1238" s="77">
        <v>2019</v>
      </c>
      <c r="X1238" s="77">
        <v>2020</v>
      </c>
      <c r="Y1238" s="77">
        <v>2021</v>
      </c>
      <c r="Z1238" s="77">
        <v>2022</v>
      </c>
      <c r="AA1238" s="77">
        <v>2023</v>
      </c>
      <c r="AB1238" s="77">
        <v>2024</v>
      </c>
      <c r="AC1238" s="73"/>
      <c r="AD1238" s="77" t="s">
        <v>77</v>
      </c>
      <c r="AE1238" s="77">
        <v>2013</v>
      </c>
      <c r="AF1238" s="77">
        <v>2014</v>
      </c>
      <c r="AG1238" s="77">
        <v>2015</v>
      </c>
      <c r="AH1238" s="77">
        <v>2016</v>
      </c>
      <c r="AI1238" s="77">
        <v>2017</v>
      </c>
      <c r="AJ1238" s="77">
        <v>2018</v>
      </c>
      <c r="AK1238" s="77">
        <v>2019</v>
      </c>
      <c r="AL1238" s="77">
        <v>2020</v>
      </c>
      <c r="AM1238" s="77">
        <v>2021</v>
      </c>
      <c r="AN1238" s="77">
        <v>2022</v>
      </c>
      <c r="AO1238" s="77">
        <v>2023</v>
      </c>
      <c r="AP1238" s="77">
        <v>2024</v>
      </c>
      <c r="AQ1238" s="73"/>
      <c r="AR1238" s="73"/>
      <c r="AS1238" s="73"/>
      <c r="AT1238" s="73"/>
      <c r="AU1238" s="73"/>
      <c r="AV1238" s="73"/>
      <c r="AW1238" s="73"/>
      <c r="AX1238" s="73"/>
      <c r="AY1238" s="73"/>
      <c r="AZ1238" s="73"/>
      <c r="BA1238" s="73"/>
      <c r="BB1238" s="73"/>
      <c r="BC1238" s="73"/>
    </row>
    <row r="1239" spans="1:55" x14ac:dyDescent="0.25">
      <c r="A1239" s="72"/>
      <c r="B1239" s="79" t="s">
        <v>9</v>
      </c>
      <c r="C1239" s="80">
        <v>541389.99898668274</v>
      </c>
      <c r="D1239" s="80">
        <v>512260.25708668854</v>
      </c>
      <c r="E1239" s="80">
        <v>509481.64053018729</v>
      </c>
      <c r="F1239" s="80">
        <v>547946.65526681195</v>
      </c>
      <c r="G1239" s="80">
        <v>528139.0196026034</v>
      </c>
      <c r="H1239" s="80">
        <v>541343.24083893455</v>
      </c>
      <c r="I1239" s="80">
        <v>564448.4728310185</v>
      </c>
      <c r="J1239" s="80">
        <v>571347.33427033713</v>
      </c>
      <c r="K1239" s="80">
        <v>663689.50349792989</v>
      </c>
      <c r="L1239" s="80">
        <v>657806.01912999991</v>
      </c>
      <c r="M1239" s="80">
        <v>660999.99400000006</v>
      </c>
      <c r="N1239" s="80">
        <v>0</v>
      </c>
      <c r="O1239" s="73"/>
      <c r="P1239" s="79" t="s">
        <v>9</v>
      </c>
      <c r="Q1239" s="80">
        <v>543618.3775712396</v>
      </c>
      <c r="R1239" s="80">
        <v>560324.11083105404</v>
      </c>
      <c r="S1239" s="80">
        <v>529052.97984318761</v>
      </c>
      <c r="T1239" s="80">
        <v>569468.36831658403</v>
      </c>
      <c r="U1239" s="80">
        <v>550395.38890717505</v>
      </c>
      <c r="V1239" s="80">
        <v>535517.50693980383</v>
      </c>
      <c r="W1239" s="80">
        <v>538368.46424009313</v>
      </c>
      <c r="X1239" s="80">
        <v>585751.27487837442</v>
      </c>
      <c r="Y1239" s="80">
        <v>718176.3766832198</v>
      </c>
      <c r="Z1239" s="80">
        <v>708861.04213599989</v>
      </c>
      <c r="AA1239" s="80">
        <v>679941.4700000002</v>
      </c>
      <c r="AB1239" s="80">
        <v>696059</v>
      </c>
      <c r="AC1239" s="73"/>
      <c r="AD1239" s="79" t="s">
        <v>9</v>
      </c>
      <c r="AE1239" s="80">
        <v>4898</v>
      </c>
      <c r="AF1239" s="80">
        <v>4786</v>
      </c>
      <c r="AG1239" s="80">
        <v>4692</v>
      </c>
      <c r="AH1239" s="80">
        <v>4569</v>
      </c>
      <c r="AI1239" s="80">
        <v>4531</v>
      </c>
      <c r="AJ1239" s="80">
        <v>4427</v>
      </c>
      <c r="AK1239" s="80">
        <v>4432</v>
      </c>
      <c r="AL1239" s="80">
        <v>4601</v>
      </c>
      <c r="AM1239" s="80">
        <v>4570</v>
      </c>
      <c r="AN1239" s="80">
        <v>4582</v>
      </c>
      <c r="AO1239" s="80">
        <v>4669</v>
      </c>
      <c r="AP1239" s="80">
        <v>0</v>
      </c>
      <c r="AQ1239" s="73"/>
      <c r="AR1239" s="73"/>
      <c r="AS1239" s="73"/>
      <c r="AT1239" s="73"/>
      <c r="AU1239" s="73"/>
      <c r="AV1239" s="73"/>
      <c r="AW1239" s="73"/>
      <c r="AX1239" s="73"/>
      <c r="AY1239" s="73"/>
      <c r="AZ1239" s="73"/>
      <c r="BA1239" s="73"/>
      <c r="BB1239" s="73"/>
      <c r="BC1239" s="73"/>
    </row>
    <row r="1240" spans="1:55" x14ac:dyDescent="0.25">
      <c r="A1240" s="72"/>
      <c r="B1240" s="74" t="s">
        <v>10</v>
      </c>
      <c r="C1240" s="83">
        <v>394813.52166007739</v>
      </c>
      <c r="D1240" s="83">
        <v>377998.70815403195</v>
      </c>
      <c r="E1240" s="83">
        <v>383039.95617268921</v>
      </c>
      <c r="F1240" s="83">
        <v>411614.58521540131</v>
      </c>
      <c r="G1240" s="83">
        <v>393257.60128776293</v>
      </c>
      <c r="H1240" s="83">
        <v>390290.27500560571</v>
      </c>
      <c r="I1240" s="83">
        <v>396714.09635241376</v>
      </c>
      <c r="J1240" s="83">
        <v>393149.48291769106</v>
      </c>
      <c r="K1240" s="83">
        <v>465660.03286093188</v>
      </c>
      <c r="L1240" s="83">
        <v>456564.11002799991</v>
      </c>
      <c r="M1240" s="83">
        <v>461299.65200000006</v>
      </c>
      <c r="N1240" s="83">
        <v>0</v>
      </c>
      <c r="O1240" s="73"/>
      <c r="P1240" s="74" t="s">
        <v>10</v>
      </c>
      <c r="Q1240" s="83">
        <v>388733.7079637167</v>
      </c>
      <c r="R1240" s="83">
        <v>394975.17304606887</v>
      </c>
      <c r="S1240" s="83">
        <v>385771.72809564089</v>
      </c>
      <c r="T1240" s="83">
        <v>436459.02029888111</v>
      </c>
      <c r="U1240" s="83">
        <v>418487.73349647562</v>
      </c>
      <c r="V1240" s="83">
        <v>390105.90971424704</v>
      </c>
      <c r="W1240" s="83">
        <v>389231.56529207766</v>
      </c>
      <c r="X1240" s="83">
        <v>417297.99174341938</v>
      </c>
      <c r="Y1240" s="83">
        <v>539056.50449762784</v>
      </c>
      <c r="Z1240" s="83">
        <v>517060.92531599989</v>
      </c>
      <c r="AA1240" s="83">
        <v>483548.4360000001</v>
      </c>
      <c r="AB1240" s="83">
        <v>497000</v>
      </c>
      <c r="AC1240" s="73"/>
      <c r="AD1240" s="74" t="s">
        <v>10</v>
      </c>
      <c r="AE1240" s="83">
        <v>4898</v>
      </c>
      <c r="AF1240" s="83">
        <v>4786</v>
      </c>
      <c r="AG1240" s="83">
        <v>4692</v>
      </c>
      <c r="AH1240" s="83">
        <v>4569</v>
      </c>
      <c r="AI1240" s="83">
        <v>4531</v>
      </c>
      <c r="AJ1240" s="83">
        <v>4427</v>
      </c>
      <c r="AK1240" s="83">
        <v>4432</v>
      </c>
      <c r="AL1240" s="83">
        <v>4601</v>
      </c>
      <c r="AM1240" s="83">
        <v>4570</v>
      </c>
      <c r="AN1240" s="83">
        <v>4582</v>
      </c>
      <c r="AO1240" s="83">
        <v>4669</v>
      </c>
      <c r="AP1240" s="83">
        <v>0</v>
      </c>
      <c r="AQ1240" s="73"/>
      <c r="AR1240" s="73"/>
      <c r="AS1240" s="73"/>
      <c r="AT1240" s="73"/>
      <c r="AU1240" s="73"/>
      <c r="AV1240" s="73"/>
      <c r="AW1240" s="73"/>
      <c r="AX1240" s="73"/>
      <c r="AY1240" s="73"/>
      <c r="AZ1240" s="73"/>
      <c r="BA1240" s="73"/>
      <c r="BB1240" s="73"/>
      <c r="BC1240" s="73"/>
    </row>
    <row r="1241" spans="1:55" x14ac:dyDescent="0.25">
      <c r="A1241" s="72"/>
      <c r="B1241" s="79" t="s">
        <v>11</v>
      </c>
      <c r="C1241" s="84">
        <v>146576.47732660538</v>
      </c>
      <c r="D1241" s="84">
        <v>134261.54893265662</v>
      </c>
      <c r="E1241" s="84">
        <v>126441.68435749807</v>
      </c>
      <c r="F1241" s="84">
        <v>136332.07005141067</v>
      </c>
      <c r="G1241" s="84">
        <v>134881.41831484044</v>
      </c>
      <c r="H1241" s="84">
        <v>151052.96583332881</v>
      </c>
      <c r="I1241" s="84">
        <v>167734.37647860468</v>
      </c>
      <c r="J1241" s="84">
        <v>178197.85135264607</v>
      </c>
      <c r="K1241" s="84">
        <v>198029.47063699798</v>
      </c>
      <c r="L1241" s="84">
        <v>201241.90910199995</v>
      </c>
      <c r="M1241" s="84">
        <v>199700.342</v>
      </c>
      <c r="N1241" s="84">
        <v>0</v>
      </c>
      <c r="O1241" s="73"/>
      <c r="P1241" s="79" t="s">
        <v>11</v>
      </c>
      <c r="Q1241" s="84">
        <v>154884.66960752293</v>
      </c>
      <c r="R1241" s="84">
        <v>165348.93778498517</v>
      </c>
      <c r="S1241" s="84">
        <v>143281.25174754666</v>
      </c>
      <c r="T1241" s="84">
        <v>133009.34801770287</v>
      </c>
      <c r="U1241" s="84">
        <v>131907.65541069943</v>
      </c>
      <c r="V1241" s="84">
        <v>145411.59722555676</v>
      </c>
      <c r="W1241" s="84">
        <v>149136.89894801547</v>
      </c>
      <c r="X1241" s="84">
        <v>168453.28313495507</v>
      </c>
      <c r="Y1241" s="84">
        <v>179119.87218559196</v>
      </c>
      <c r="Z1241" s="84">
        <v>191800.11681999997</v>
      </c>
      <c r="AA1241" s="84">
        <v>196393.03400000004</v>
      </c>
      <c r="AB1241" s="84">
        <v>199059</v>
      </c>
      <c r="AC1241" s="73"/>
      <c r="AD1241" s="79" t="s">
        <v>11</v>
      </c>
      <c r="AE1241" s="84">
        <v>4898</v>
      </c>
      <c r="AF1241" s="84">
        <v>4786</v>
      </c>
      <c r="AG1241" s="84">
        <v>4692</v>
      </c>
      <c r="AH1241" s="84">
        <v>4569</v>
      </c>
      <c r="AI1241" s="84">
        <v>4531</v>
      </c>
      <c r="AJ1241" s="84">
        <v>4427</v>
      </c>
      <c r="AK1241" s="84">
        <v>4432</v>
      </c>
      <c r="AL1241" s="84">
        <v>4601</v>
      </c>
      <c r="AM1241" s="84">
        <v>4570</v>
      </c>
      <c r="AN1241" s="84">
        <v>4582</v>
      </c>
      <c r="AO1241" s="84">
        <v>4669</v>
      </c>
      <c r="AP1241" s="84">
        <v>0</v>
      </c>
      <c r="AQ1241" s="73"/>
      <c r="AR1241" s="73"/>
      <c r="AS1241" s="73"/>
      <c r="AT1241" s="73"/>
      <c r="AU1241" s="73"/>
      <c r="AV1241" s="73"/>
      <c r="AW1241" s="73"/>
      <c r="AX1241" s="73"/>
      <c r="AY1241" s="73"/>
      <c r="AZ1241" s="73"/>
      <c r="BA1241" s="73"/>
      <c r="BB1241" s="73"/>
      <c r="BC1241" s="73"/>
    </row>
    <row r="1242" spans="1:55" x14ac:dyDescent="0.25">
      <c r="A1242" s="72"/>
      <c r="B1242" s="74" t="s">
        <v>0</v>
      </c>
      <c r="C1242" s="83">
        <v>98645.219690161946</v>
      </c>
      <c r="D1242" s="83">
        <v>91889.037009142412</v>
      </c>
      <c r="E1242" s="83">
        <v>88319.563443807492</v>
      </c>
      <c r="F1242" s="83">
        <v>97445.827497688268</v>
      </c>
      <c r="G1242" s="83">
        <v>94471.083724730925</v>
      </c>
      <c r="H1242" s="83">
        <v>89834.502815246786</v>
      </c>
      <c r="I1242" s="83">
        <v>80696.356795195563</v>
      </c>
      <c r="J1242" s="83">
        <v>67664.971132435865</v>
      </c>
      <c r="K1242" s="83">
        <v>52383.96784376599</v>
      </c>
      <c r="L1242" s="83">
        <v>42453.285913999993</v>
      </c>
      <c r="M1242" s="83">
        <v>37404.674000000006</v>
      </c>
      <c r="N1242" s="83">
        <v>0</v>
      </c>
      <c r="O1242" s="73"/>
      <c r="P1242" s="74" t="s">
        <v>0</v>
      </c>
      <c r="Q1242" s="83">
        <v>89210.104703831297</v>
      </c>
      <c r="R1242" s="83">
        <v>88020.430249597746</v>
      </c>
      <c r="S1242" s="83">
        <v>75867.116237447262</v>
      </c>
      <c r="T1242" s="83">
        <v>95092.602822056462</v>
      </c>
      <c r="U1242" s="83">
        <v>92911.611854975039</v>
      </c>
      <c r="V1242" s="83">
        <v>87859.858100514452</v>
      </c>
      <c r="W1242" s="83">
        <v>82594.602274607838</v>
      </c>
      <c r="X1242" s="83">
        <v>83346.943083665028</v>
      </c>
      <c r="Y1242" s="83">
        <v>88644.190324975993</v>
      </c>
      <c r="Z1242" s="83">
        <v>59930.714401999998</v>
      </c>
      <c r="AA1242" s="83">
        <v>46310.648000000001</v>
      </c>
      <c r="AB1242" s="83">
        <v>41889</v>
      </c>
      <c r="AC1242" s="73"/>
      <c r="AD1242" s="74" t="s">
        <v>0</v>
      </c>
      <c r="AE1242" s="83">
        <v>971</v>
      </c>
      <c r="AF1242" s="83">
        <v>1014</v>
      </c>
      <c r="AG1242" s="83">
        <v>1055</v>
      </c>
      <c r="AH1242" s="83">
        <v>934</v>
      </c>
      <c r="AI1242" s="83">
        <v>833</v>
      </c>
      <c r="AJ1242" s="83">
        <v>788</v>
      </c>
      <c r="AK1242" s="83">
        <v>715</v>
      </c>
      <c r="AL1242" s="83">
        <v>613</v>
      </c>
      <c r="AM1242" s="83">
        <v>492</v>
      </c>
      <c r="AN1242" s="83">
        <v>412</v>
      </c>
      <c r="AO1242" s="83">
        <v>384</v>
      </c>
      <c r="AP1242" s="83">
        <v>0</v>
      </c>
      <c r="AQ1242" s="73"/>
      <c r="AR1242" s="73"/>
      <c r="AS1242" s="73"/>
      <c r="AT1242" s="73"/>
      <c r="AU1242" s="73"/>
      <c r="AV1242" s="73"/>
      <c r="AW1242" s="73"/>
      <c r="AX1242" s="73"/>
      <c r="AY1242" s="73"/>
      <c r="AZ1242" s="73"/>
      <c r="BA1242" s="73"/>
      <c r="BB1242" s="73"/>
      <c r="BC1242" s="73"/>
    </row>
    <row r="1243" spans="1:55" x14ac:dyDescent="0.25">
      <c r="A1243" s="72"/>
      <c r="B1243" s="74" t="s">
        <v>158</v>
      </c>
      <c r="C1243" s="83">
        <v>83827.781701376298</v>
      </c>
      <c r="D1243" s="83">
        <v>81453.511619724915</v>
      </c>
      <c r="E1243" s="83">
        <v>69853.128473365665</v>
      </c>
      <c r="F1243" s="83">
        <v>61976.051862737011</v>
      </c>
      <c r="G1243" s="83">
        <v>61183.26791071178</v>
      </c>
      <c r="H1243" s="83">
        <v>56123.56220390206</v>
      </c>
      <c r="I1243" s="83">
        <v>55996.069213791314</v>
      </c>
      <c r="J1243" s="83">
        <v>66651.746985901802</v>
      </c>
      <c r="K1243" s="83">
        <v>61447.644328875991</v>
      </c>
      <c r="L1243" s="83">
        <v>41146.652299999994</v>
      </c>
      <c r="M1243" s="83">
        <v>35415.495999999999</v>
      </c>
      <c r="N1243" s="83">
        <v>0</v>
      </c>
      <c r="O1243" s="73"/>
      <c r="P1243" s="74" t="s">
        <v>158</v>
      </c>
      <c r="Q1243" s="83">
        <v>85916.436887755292</v>
      </c>
      <c r="R1243" s="83">
        <v>82988.8101614443</v>
      </c>
      <c r="S1243" s="83">
        <v>69407.661421838406</v>
      </c>
      <c r="T1243" s="83">
        <v>71358.942599494796</v>
      </c>
      <c r="U1243" s="83">
        <v>64573.372934624087</v>
      </c>
      <c r="V1243" s="83">
        <v>60920.199396300195</v>
      </c>
      <c r="W1243" s="83">
        <v>53261.095604133363</v>
      </c>
      <c r="X1243" s="83">
        <v>50405.376645185788</v>
      </c>
      <c r="Y1243" s="83">
        <v>68303.601197831988</v>
      </c>
      <c r="Z1243" s="83">
        <v>62313.902819999996</v>
      </c>
      <c r="AA1243" s="83">
        <v>48214.382000000005</v>
      </c>
      <c r="AB1243" s="83">
        <v>45204</v>
      </c>
      <c r="AC1243" s="73"/>
      <c r="AD1243" s="74" t="s">
        <v>158</v>
      </c>
      <c r="AE1243" s="83">
        <v>557</v>
      </c>
      <c r="AF1243" s="83">
        <v>509</v>
      </c>
      <c r="AG1243" s="83">
        <v>433</v>
      </c>
      <c r="AH1243" s="83">
        <v>383</v>
      </c>
      <c r="AI1243" s="83">
        <v>379</v>
      </c>
      <c r="AJ1243" s="83">
        <v>360</v>
      </c>
      <c r="AK1243" s="83">
        <v>356</v>
      </c>
      <c r="AL1243" s="83">
        <v>449</v>
      </c>
      <c r="AM1243" s="83">
        <v>390</v>
      </c>
      <c r="AN1243" s="83">
        <v>251</v>
      </c>
      <c r="AO1243" s="83">
        <v>227</v>
      </c>
      <c r="AP1243" s="83">
        <v>0</v>
      </c>
      <c r="AQ1243" s="73"/>
      <c r="AR1243" s="73"/>
      <c r="AS1243" s="73"/>
      <c r="AT1243" s="73"/>
      <c r="AU1243" s="73"/>
      <c r="AV1243" s="73"/>
      <c r="AW1243" s="73"/>
      <c r="AX1243" s="73"/>
      <c r="AY1243" s="73"/>
      <c r="AZ1243" s="73"/>
      <c r="BA1243" s="73"/>
      <c r="BB1243" s="73"/>
      <c r="BC1243" s="73"/>
    </row>
    <row r="1244" spans="1:55" x14ac:dyDescent="0.25">
      <c r="A1244" s="72"/>
      <c r="B1244" s="74" t="s">
        <v>159</v>
      </c>
      <c r="C1244" s="83">
        <v>8975.8361047242124</v>
      </c>
      <c r="D1244" s="83">
        <v>6101.0838753937196</v>
      </c>
      <c r="E1244" s="83">
        <v>3116.0785391258501</v>
      </c>
      <c r="F1244" s="83">
        <v>2821.5890053596709</v>
      </c>
      <c r="G1244" s="83">
        <v>1761.0170294471443</v>
      </c>
      <c r="H1244" s="83">
        <v>1338.000141923131</v>
      </c>
      <c r="I1244" s="83">
        <v>1930.031543939228</v>
      </c>
      <c r="J1244" s="83">
        <v>2085.9177058768614</v>
      </c>
      <c r="K1244" s="83">
        <v>1745.4334996279999</v>
      </c>
      <c r="L1244" s="83">
        <v>1649.0764940000001</v>
      </c>
      <c r="M1244" s="83">
        <v>551.21800000000007</v>
      </c>
      <c r="N1244" s="83">
        <v>0</v>
      </c>
      <c r="O1244" s="73"/>
      <c r="P1244" s="74" t="s">
        <v>159</v>
      </c>
      <c r="Q1244" s="83">
        <v>11119.429555142775</v>
      </c>
      <c r="R1244" s="83">
        <v>8875.6670076818518</v>
      </c>
      <c r="S1244" s="83">
        <v>5599.9833444723199</v>
      </c>
      <c r="T1244" s="83">
        <v>3932.2438344145485</v>
      </c>
      <c r="U1244" s="83">
        <v>2637.4027618275295</v>
      </c>
      <c r="V1244" s="83">
        <v>2593.0911367388712</v>
      </c>
      <c r="W1244" s="83">
        <v>1954.0425998768603</v>
      </c>
      <c r="X1244" s="83">
        <v>1551.8150549906939</v>
      </c>
      <c r="Y1244" s="83">
        <v>2902.8037531739997</v>
      </c>
      <c r="Z1244" s="83">
        <v>2659.2829899999997</v>
      </c>
      <c r="AA1244" s="83">
        <v>2797.77</v>
      </c>
      <c r="AB1244" s="83">
        <v>1018</v>
      </c>
      <c r="AC1244" s="73"/>
      <c r="AD1244" s="74" t="s">
        <v>159</v>
      </c>
      <c r="AE1244" s="83">
        <v>0</v>
      </c>
      <c r="AF1244" s="83">
        <v>0</v>
      </c>
      <c r="AG1244" s="83">
        <v>0</v>
      </c>
      <c r="AH1244" s="83">
        <v>0</v>
      </c>
      <c r="AI1244" s="83">
        <v>0</v>
      </c>
      <c r="AJ1244" s="83">
        <v>0</v>
      </c>
      <c r="AK1244" s="83">
        <v>0</v>
      </c>
      <c r="AL1244" s="83">
        <v>0</v>
      </c>
      <c r="AM1244" s="83">
        <v>0</v>
      </c>
      <c r="AN1244" s="83">
        <v>0</v>
      </c>
      <c r="AO1244" s="83">
        <v>0</v>
      </c>
      <c r="AP1244" s="83">
        <v>0</v>
      </c>
      <c r="AQ1244" s="73"/>
      <c r="AR1244" s="73"/>
      <c r="AS1244" s="73"/>
      <c r="AT1244" s="73"/>
      <c r="AU1244" s="73"/>
      <c r="AV1244" s="73"/>
      <c r="AW1244" s="73"/>
      <c r="AX1244" s="73"/>
      <c r="AY1244" s="73"/>
      <c r="AZ1244" s="73"/>
      <c r="BA1244" s="73"/>
      <c r="BB1244" s="73"/>
      <c r="BC1244" s="73"/>
    </row>
    <row r="1245" spans="1:55" x14ac:dyDescent="0.25">
      <c r="A1245" s="72"/>
      <c r="B1245" s="74" t="s">
        <v>1</v>
      </c>
      <c r="C1245" s="83">
        <v>23463.018788725301</v>
      </c>
      <c r="D1245" s="83">
        <v>20684.321944942581</v>
      </c>
      <c r="E1245" s="83">
        <v>18559.484030795014</v>
      </c>
      <c r="F1245" s="83">
        <v>17186.642282869743</v>
      </c>
      <c r="G1245" s="83">
        <v>16756.283174306736</v>
      </c>
      <c r="H1245" s="83">
        <v>15788.843546725213</v>
      </c>
      <c r="I1245" s="83">
        <v>13388.450452462317</v>
      </c>
      <c r="J1245" s="83">
        <v>17119.336438172824</v>
      </c>
      <c r="K1245" s="83">
        <v>17774.294360939995</v>
      </c>
      <c r="L1245" s="83">
        <v>17290.155038000001</v>
      </c>
      <c r="M1245" s="83">
        <v>18599.7</v>
      </c>
      <c r="N1245" s="83">
        <v>0</v>
      </c>
      <c r="O1245" s="73"/>
      <c r="P1245" s="74" t="s">
        <v>1</v>
      </c>
      <c r="Q1245" s="83">
        <v>16974.046426584871</v>
      </c>
      <c r="R1245" s="83">
        <v>13183.327188622579</v>
      </c>
      <c r="S1245" s="83">
        <v>23706.028167490073</v>
      </c>
      <c r="T1245" s="83">
        <v>18770.58274803868</v>
      </c>
      <c r="U1245" s="83">
        <v>18264.279161663417</v>
      </c>
      <c r="V1245" s="83">
        <v>16840.673406697028</v>
      </c>
      <c r="W1245" s="83">
        <v>17332.323559399269</v>
      </c>
      <c r="X1245" s="83">
        <v>13516.387673476427</v>
      </c>
      <c r="Y1245" s="83">
        <v>22969.772458126001</v>
      </c>
      <c r="Z1245" s="83">
        <v>14506.736503999999</v>
      </c>
      <c r="AA1245" s="83">
        <v>15353.87</v>
      </c>
      <c r="AB1245" s="83">
        <v>17624</v>
      </c>
      <c r="AC1245" s="73"/>
      <c r="AD1245" s="74" t="s">
        <v>1</v>
      </c>
      <c r="AE1245" s="83">
        <v>130</v>
      </c>
      <c r="AF1245" s="83">
        <v>118</v>
      </c>
      <c r="AG1245" s="83">
        <v>104</v>
      </c>
      <c r="AH1245" s="83">
        <v>98</v>
      </c>
      <c r="AI1245" s="83">
        <v>95</v>
      </c>
      <c r="AJ1245" s="83">
        <v>93</v>
      </c>
      <c r="AK1245" s="83">
        <v>81</v>
      </c>
      <c r="AL1245" s="83">
        <v>108</v>
      </c>
      <c r="AM1245" s="83">
        <v>110</v>
      </c>
      <c r="AN1245" s="83">
        <v>105</v>
      </c>
      <c r="AO1245" s="83">
        <v>116</v>
      </c>
      <c r="AP1245" s="83">
        <v>0</v>
      </c>
      <c r="AQ1245" s="73"/>
      <c r="AR1245" s="73"/>
      <c r="AS1245" s="73"/>
      <c r="AT1245" s="73"/>
      <c r="AU1245" s="73"/>
      <c r="AV1245" s="73"/>
      <c r="AW1245" s="73"/>
      <c r="AX1245" s="73"/>
      <c r="AY1245" s="73"/>
      <c r="AZ1245" s="73"/>
      <c r="BA1245" s="73"/>
      <c r="BB1245" s="73"/>
      <c r="BC1245" s="73"/>
    </row>
    <row r="1246" spans="1:55" x14ac:dyDescent="0.25">
      <c r="A1246" s="72"/>
      <c r="B1246" s="74" t="s">
        <v>2</v>
      </c>
      <c r="C1246" s="83">
        <v>215986.2184644404</v>
      </c>
      <c r="D1246" s="83">
        <v>209797.80522826524</v>
      </c>
      <c r="E1246" s="83">
        <v>203309.45834470785</v>
      </c>
      <c r="F1246" s="83">
        <v>200772.49609498901</v>
      </c>
      <c r="G1246" s="83">
        <v>205095.46425763212</v>
      </c>
      <c r="H1246" s="83">
        <v>208022.88740219746</v>
      </c>
      <c r="I1246" s="83">
        <v>221634.62352412555</v>
      </c>
      <c r="J1246" s="83">
        <v>235217.23656011862</v>
      </c>
      <c r="K1246" s="83">
        <v>245911.94121244398</v>
      </c>
      <c r="L1246" s="83">
        <v>254375.13233599998</v>
      </c>
      <c r="M1246" s="83">
        <v>275358.92000000004</v>
      </c>
      <c r="N1246" s="83">
        <v>0</v>
      </c>
      <c r="O1246" s="73"/>
      <c r="P1246" s="74" t="s">
        <v>2</v>
      </c>
      <c r="Q1246" s="83">
        <v>235133.26720715972</v>
      </c>
      <c r="R1246" s="83">
        <v>238511.83727942538</v>
      </c>
      <c r="S1246" s="83">
        <v>212042.31652697016</v>
      </c>
      <c r="T1246" s="83">
        <v>205763.42096174596</v>
      </c>
      <c r="U1246" s="83">
        <v>197641.47378114951</v>
      </c>
      <c r="V1246" s="83">
        <v>193353.89875199078</v>
      </c>
      <c r="W1246" s="83">
        <v>200956.53082735956</v>
      </c>
      <c r="X1246" s="83">
        <v>231830.84622319759</v>
      </c>
      <c r="Y1246" s="83">
        <v>255112.42790864996</v>
      </c>
      <c r="Z1246" s="83">
        <v>260997.12152799996</v>
      </c>
      <c r="AA1246" s="83">
        <v>259115.18200000003</v>
      </c>
      <c r="AB1246" s="83">
        <v>274881</v>
      </c>
      <c r="AC1246" s="73"/>
      <c r="AD1246" s="74" t="s">
        <v>2</v>
      </c>
      <c r="AE1246" s="83">
        <v>2190</v>
      </c>
      <c r="AF1246" s="83">
        <v>2082</v>
      </c>
      <c r="AG1246" s="83">
        <v>1996</v>
      </c>
      <c r="AH1246" s="83">
        <v>1891</v>
      </c>
      <c r="AI1246" s="83">
        <v>1838</v>
      </c>
      <c r="AJ1246" s="83">
        <v>1802</v>
      </c>
      <c r="AK1246" s="83">
        <v>1830</v>
      </c>
      <c r="AL1246" s="83">
        <v>1877</v>
      </c>
      <c r="AM1246" s="83">
        <v>1937</v>
      </c>
      <c r="AN1246" s="83">
        <v>1968</v>
      </c>
      <c r="AO1246" s="83">
        <v>2016</v>
      </c>
      <c r="AP1246" s="83">
        <v>0</v>
      </c>
      <c r="AQ1246" s="73"/>
      <c r="AR1246" s="73"/>
      <c r="AS1246" s="73"/>
      <c r="AT1246" s="73"/>
      <c r="AU1246" s="73"/>
      <c r="AV1246" s="73"/>
      <c r="AW1246" s="73"/>
      <c r="AX1246" s="73"/>
      <c r="AY1246" s="73"/>
      <c r="AZ1246" s="73"/>
      <c r="BA1246" s="73"/>
      <c r="BB1246" s="73"/>
      <c r="BC1246" s="73"/>
    </row>
    <row r="1247" spans="1:55" x14ac:dyDescent="0.25">
      <c r="A1247" s="72"/>
      <c r="B1247" s="74" t="s">
        <v>156</v>
      </c>
      <c r="C1247" s="83">
        <v>0</v>
      </c>
      <c r="D1247" s="83">
        <v>0</v>
      </c>
      <c r="E1247" s="83">
        <v>0</v>
      </c>
      <c r="F1247" s="83">
        <v>0</v>
      </c>
      <c r="G1247" s="83">
        <v>0</v>
      </c>
      <c r="H1247" s="83">
        <v>0</v>
      </c>
      <c r="I1247" s="83">
        <v>0</v>
      </c>
      <c r="J1247" s="83">
        <v>4546.6049188881352</v>
      </c>
      <c r="K1247" s="83">
        <v>17692.649557543995</v>
      </c>
      <c r="L1247" s="83">
        <v>26969.517067999997</v>
      </c>
      <c r="M1247" s="83">
        <v>37276.508000000002</v>
      </c>
      <c r="N1247" s="83">
        <v>0</v>
      </c>
      <c r="O1247" s="73"/>
      <c r="P1247" s="74" t="s">
        <v>156</v>
      </c>
      <c r="Q1247" s="83">
        <v>0</v>
      </c>
      <c r="R1247" s="83">
        <v>0</v>
      </c>
      <c r="S1247" s="83">
        <v>0</v>
      </c>
      <c r="T1247" s="83">
        <v>0</v>
      </c>
      <c r="U1247" s="83">
        <v>0</v>
      </c>
      <c r="V1247" s="83">
        <v>0</v>
      </c>
      <c r="W1247" s="83">
        <v>0</v>
      </c>
      <c r="X1247" s="83">
        <v>0</v>
      </c>
      <c r="Y1247" s="83">
        <v>5033.2917985479999</v>
      </c>
      <c r="Z1247" s="83">
        <v>21295.6666</v>
      </c>
      <c r="AA1247" s="83">
        <v>32231.144</v>
      </c>
      <c r="AB1247" s="83">
        <v>45010</v>
      </c>
      <c r="AC1247" s="73"/>
      <c r="AD1247" s="74" t="s">
        <v>156</v>
      </c>
      <c r="AE1247" s="83">
        <v>0</v>
      </c>
      <c r="AF1247" s="83">
        <v>0</v>
      </c>
      <c r="AG1247" s="83">
        <v>0</v>
      </c>
      <c r="AH1247" s="83">
        <v>0</v>
      </c>
      <c r="AI1247" s="83">
        <v>0</v>
      </c>
      <c r="AJ1247" s="83">
        <v>0</v>
      </c>
      <c r="AK1247" s="83">
        <v>0</v>
      </c>
      <c r="AL1247" s="83">
        <v>32</v>
      </c>
      <c r="AM1247" s="83">
        <v>108</v>
      </c>
      <c r="AN1247" s="83">
        <v>169</v>
      </c>
      <c r="AO1247" s="83">
        <v>228</v>
      </c>
      <c r="AP1247" s="83">
        <v>0</v>
      </c>
      <c r="AQ1247" s="73"/>
      <c r="AR1247" s="73"/>
      <c r="AS1247" s="73"/>
      <c r="AT1247" s="73"/>
      <c r="AU1247" s="73"/>
      <c r="AV1247" s="73"/>
      <c r="AW1247" s="73"/>
      <c r="AX1247" s="73"/>
      <c r="AY1247" s="73"/>
      <c r="AZ1247" s="73"/>
      <c r="BA1247" s="73"/>
      <c r="BB1247" s="73"/>
      <c r="BC1247" s="73"/>
    </row>
    <row r="1248" spans="1:55" x14ac:dyDescent="0.25">
      <c r="A1248" s="72"/>
      <c r="B1248" s="74" t="s">
        <v>3</v>
      </c>
      <c r="C1248" s="83">
        <v>1346.5506174618333</v>
      </c>
      <c r="D1248" s="83">
        <v>7275.8834588846221</v>
      </c>
      <c r="E1248" s="83">
        <v>11957.50410115928</v>
      </c>
      <c r="F1248" s="83">
        <v>16753.20722529737</v>
      </c>
      <c r="G1248" s="83">
        <v>16411.029601510108</v>
      </c>
      <c r="H1248" s="83">
        <v>15370.86748883248</v>
      </c>
      <c r="I1248" s="83">
        <v>15255.595897517269</v>
      </c>
      <c r="J1248" s="83">
        <v>18760.916644572964</v>
      </c>
      <c r="K1248" s="83">
        <v>22560.44513299199</v>
      </c>
      <c r="L1248" s="83">
        <v>20368.930556000003</v>
      </c>
      <c r="M1248" s="83">
        <v>16201.016</v>
      </c>
      <c r="N1248" s="83">
        <v>0</v>
      </c>
      <c r="O1248" s="73"/>
      <c r="P1248" s="74" t="s">
        <v>3</v>
      </c>
      <c r="Q1248" s="83">
        <v>0</v>
      </c>
      <c r="R1248" s="83">
        <v>8311.7163094192529</v>
      </c>
      <c r="S1248" s="83">
        <v>16613.730200401467</v>
      </c>
      <c r="T1248" s="83">
        <v>21935.822977388856</v>
      </c>
      <c r="U1248" s="83">
        <v>17996.533896918711</v>
      </c>
      <c r="V1248" s="83">
        <v>17702.788998077391</v>
      </c>
      <c r="W1248" s="83">
        <v>15904.466099641388</v>
      </c>
      <c r="X1248" s="83">
        <v>12397.689474036277</v>
      </c>
      <c r="Y1248" s="83">
        <v>22446.804393129994</v>
      </c>
      <c r="Z1248" s="83">
        <v>22044.760399999999</v>
      </c>
      <c r="AA1248" s="83">
        <v>20925.444</v>
      </c>
      <c r="AB1248" s="83">
        <v>16647</v>
      </c>
      <c r="AC1248" s="73"/>
      <c r="AD1248" s="74" t="s">
        <v>3</v>
      </c>
      <c r="AE1248" s="83">
        <v>10</v>
      </c>
      <c r="AF1248" s="83">
        <v>57</v>
      </c>
      <c r="AG1248" s="83">
        <v>96</v>
      </c>
      <c r="AH1248" s="83">
        <v>116</v>
      </c>
      <c r="AI1248" s="83">
        <v>113</v>
      </c>
      <c r="AJ1248" s="83">
        <v>107</v>
      </c>
      <c r="AK1248" s="83">
        <v>105</v>
      </c>
      <c r="AL1248" s="83">
        <v>133</v>
      </c>
      <c r="AM1248" s="83">
        <v>161</v>
      </c>
      <c r="AN1248" s="83">
        <v>151</v>
      </c>
      <c r="AO1248" s="83">
        <v>119</v>
      </c>
      <c r="AP1248" s="83">
        <v>0</v>
      </c>
      <c r="AQ1248" s="73"/>
      <c r="AR1248" s="73"/>
      <c r="AS1248" s="73"/>
      <c r="AT1248" s="73"/>
      <c r="AU1248" s="73"/>
      <c r="AV1248" s="73"/>
      <c r="AW1248" s="73"/>
      <c r="AX1248" s="73"/>
      <c r="AY1248" s="73"/>
      <c r="AZ1248" s="73"/>
      <c r="BA1248" s="73"/>
      <c r="BB1248" s="73"/>
      <c r="BC1248" s="73"/>
    </row>
    <row r="1249" spans="1:55" x14ac:dyDescent="0.25">
      <c r="A1249" s="72"/>
      <c r="B1249" s="74" t="s">
        <v>4</v>
      </c>
      <c r="C1249" s="83">
        <v>0</v>
      </c>
      <c r="D1249" s="83">
        <v>837.25605361931798</v>
      </c>
      <c r="E1249" s="83">
        <v>8331.2075620328269</v>
      </c>
      <c r="F1249" s="83">
        <v>13695.875640853756</v>
      </c>
      <c r="G1249" s="83">
        <v>17106.01291079025</v>
      </c>
      <c r="H1249" s="83">
        <v>17957.330545087312</v>
      </c>
      <c r="I1249" s="83">
        <v>20081.589464258199</v>
      </c>
      <c r="J1249" s="83">
        <v>19168.226019093287</v>
      </c>
      <c r="K1249" s="83">
        <v>12161.765781542003</v>
      </c>
      <c r="L1249" s="83">
        <v>16440.468641999996</v>
      </c>
      <c r="M1249" s="83">
        <v>14209.753999999999</v>
      </c>
      <c r="N1249" s="83">
        <v>0</v>
      </c>
      <c r="O1249" s="73"/>
      <c r="P1249" s="74" t="s">
        <v>4</v>
      </c>
      <c r="Q1249" s="83">
        <v>0</v>
      </c>
      <c r="R1249" s="83">
        <v>0</v>
      </c>
      <c r="S1249" s="83">
        <v>5601.2004675639246</v>
      </c>
      <c r="T1249" s="83">
        <v>16571.599016461318</v>
      </c>
      <c r="U1249" s="83">
        <v>14833.770870787885</v>
      </c>
      <c r="V1249" s="83">
        <v>14591.079633990741</v>
      </c>
      <c r="W1249" s="83">
        <v>15895.319030712764</v>
      </c>
      <c r="X1249" s="83">
        <v>15809.887291987619</v>
      </c>
      <c r="Y1249" s="83">
        <v>17213.813818708</v>
      </c>
      <c r="Z1249" s="83">
        <v>15547.976885999999</v>
      </c>
      <c r="AA1249" s="83">
        <v>18791.428000000004</v>
      </c>
      <c r="AB1249" s="83">
        <v>14586</v>
      </c>
      <c r="AC1249" s="73"/>
      <c r="AD1249" s="74" t="s">
        <v>4</v>
      </c>
      <c r="AE1249" s="83">
        <v>0</v>
      </c>
      <c r="AF1249" s="83">
        <v>7</v>
      </c>
      <c r="AG1249" s="83">
        <v>59</v>
      </c>
      <c r="AH1249" s="83">
        <v>107</v>
      </c>
      <c r="AI1249" s="83">
        <v>130</v>
      </c>
      <c r="AJ1249" s="83">
        <v>141</v>
      </c>
      <c r="AK1249" s="83">
        <v>156</v>
      </c>
      <c r="AL1249" s="83">
        <v>142</v>
      </c>
      <c r="AM1249" s="83">
        <v>93</v>
      </c>
      <c r="AN1249" s="83">
        <v>133</v>
      </c>
      <c r="AO1249" s="83">
        <v>112</v>
      </c>
      <c r="AP1249" s="83">
        <v>0</v>
      </c>
      <c r="AQ1249" s="73"/>
      <c r="AR1249" s="73"/>
      <c r="AS1249" s="73"/>
      <c r="AT1249" s="73"/>
      <c r="AU1249" s="73"/>
      <c r="AV1249" s="73"/>
      <c r="AW1249" s="73"/>
      <c r="AX1249" s="73"/>
      <c r="AY1249" s="73"/>
      <c r="AZ1249" s="73"/>
      <c r="BA1249" s="73"/>
      <c r="BB1249" s="73"/>
      <c r="BC1249" s="73"/>
    </row>
    <row r="1250" spans="1:55" x14ac:dyDescent="0.25">
      <c r="A1250" s="72"/>
      <c r="B1250" s="74" t="s">
        <v>6</v>
      </c>
      <c r="C1250" s="83">
        <v>3315.0674587884723</v>
      </c>
      <c r="D1250" s="83">
        <v>6717.5482014297586</v>
      </c>
      <c r="E1250" s="83">
        <v>13040.256803450653</v>
      </c>
      <c r="F1250" s="83">
        <v>20457.630583591079</v>
      </c>
      <c r="G1250" s="83">
        <v>16274.388815278757</v>
      </c>
      <c r="H1250" s="83">
        <v>10992.148213270199</v>
      </c>
      <c r="I1250" s="83">
        <v>7614.3631912697192</v>
      </c>
      <c r="J1250" s="83">
        <v>7013.4634860588067</v>
      </c>
      <c r="K1250" s="83">
        <v>5331.1850001279972</v>
      </c>
      <c r="L1250" s="83">
        <v>5348.5297319999991</v>
      </c>
      <c r="M1250" s="83">
        <v>6397.8799999999974</v>
      </c>
      <c r="N1250" s="83">
        <v>0</v>
      </c>
      <c r="O1250" s="73"/>
      <c r="P1250" s="74" t="s">
        <v>6</v>
      </c>
      <c r="Q1250" s="83">
        <v>1461.6831981370087</v>
      </c>
      <c r="R1250" s="83">
        <v>3208.8233187061123</v>
      </c>
      <c r="S1250" s="83">
        <v>5475.8367891286607</v>
      </c>
      <c r="T1250" s="83">
        <v>22138.676825989609</v>
      </c>
      <c r="U1250" s="83">
        <v>24303.212944182931</v>
      </c>
      <c r="V1250" s="83">
        <v>23844.810246622099</v>
      </c>
      <c r="W1250" s="83">
        <v>11260.041851133599</v>
      </c>
      <c r="X1250" s="83">
        <v>6437.2834204494629</v>
      </c>
      <c r="Y1250" s="83">
        <v>2950.2460037959991</v>
      </c>
      <c r="Z1250" s="83">
        <v>5919.9812879999999</v>
      </c>
      <c r="AA1250" s="83">
        <v>7438.8380000000025</v>
      </c>
      <c r="AB1250" s="83">
        <v>7782</v>
      </c>
      <c r="AC1250" s="73"/>
      <c r="AD1250" s="74" t="s">
        <v>6</v>
      </c>
      <c r="AE1250" s="83">
        <v>0</v>
      </c>
      <c r="AF1250" s="83">
        <v>0</v>
      </c>
      <c r="AG1250" s="83">
        <v>5</v>
      </c>
      <c r="AH1250" s="83">
        <v>135</v>
      </c>
      <c r="AI1250" s="83">
        <v>200</v>
      </c>
      <c r="AJ1250" s="83">
        <v>140</v>
      </c>
      <c r="AK1250" s="83">
        <v>91</v>
      </c>
      <c r="AL1250" s="83">
        <v>0</v>
      </c>
      <c r="AM1250" s="83">
        <v>226</v>
      </c>
      <c r="AN1250" s="83">
        <v>68</v>
      </c>
      <c r="AO1250" s="83">
        <v>84</v>
      </c>
      <c r="AP1250" s="83">
        <v>0</v>
      </c>
      <c r="AQ1250" s="73"/>
      <c r="AR1250" s="73"/>
      <c r="AS1250" s="73"/>
      <c r="AT1250" s="73"/>
      <c r="AU1250" s="73"/>
      <c r="AV1250" s="73"/>
      <c r="AW1250" s="73"/>
      <c r="AX1250" s="73"/>
      <c r="AY1250" s="73"/>
      <c r="AZ1250" s="73"/>
      <c r="BA1250" s="73"/>
      <c r="BB1250" s="73"/>
      <c r="BC1250" s="73"/>
    </row>
    <row r="1251" spans="1:55" x14ac:dyDescent="0.25">
      <c r="A1251" s="72"/>
      <c r="B1251" s="74" t="s">
        <v>7</v>
      </c>
      <c r="C1251" s="83">
        <v>64085.547574210039</v>
      </c>
      <c r="D1251" s="83">
        <v>49286.785677636952</v>
      </c>
      <c r="E1251" s="83">
        <v>41438.53791369441</v>
      </c>
      <c r="F1251" s="83">
        <v>43377.714838214342</v>
      </c>
      <c r="G1251" s="83">
        <v>46501.922192840582</v>
      </c>
      <c r="H1251" s="83">
        <v>47573.803507944111</v>
      </c>
      <c r="I1251" s="83">
        <v>53284.306291539746</v>
      </c>
      <c r="J1251" s="83">
        <v>62794.08960408112</v>
      </c>
      <c r="K1251" s="83">
        <v>80329.660076431988</v>
      </c>
      <c r="L1251" s="83">
        <v>74467.414657999994</v>
      </c>
      <c r="M1251" s="83">
        <v>80687.27</v>
      </c>
      <c r="N1251" s="83">
        <v>0</v>
      </c>
      <c r="O1251" s="73"/>
      <c r="P1251" s="74" t="s">
        <v>7</v>
      </c>
      <c r="Q1251" s="83">
        <v>64178.654791625617</v>
      </c>
      <c r="R1251" s="83">
        <v>64419.102783529037</v>
      </c>
      <c r="S1251" s="83">
        <v>50364.553530594349</v>
      </c>
      <c r="T1251" s="83">
        <v>48806.155845888279</v>
      </c>
      <c r="U1251" s="83">
        <v>42935.244290858645</v>
      </c>
      <c r="V1251" s="83">
        <v>42013.30911028869</v>
      </c>
      <c r="W1251" s="83">
        <v>42338.351919742701</v>
      </c>
      <c r="X1251" s="83">
        <v>47302.868599597008</v>
      </c>
      <c r="Y1251" s="83">
        <v>52688.480894269989</v>
      </c>
      <c r="Z1251" s="83">
        <v>58878.772679999995</v>
      </c>
      <c r="AA1251" s="83">
        <v>68241.622000000003</v>
      </c>
      <c r="AB1251" s="83">
        <v>70172</v>
      </c>
      <c r="AC1251" s="73"/>
      <c r="AD1251" s="74" t="s">
        <v>7</v>
      </c>
      <c r="AE1251" s="83">
        <v>486</v>
      </c>
      <c r="AF1251" s="83">
        <v>413</v>
      </c>
      <c r="AG1251" s="83">
        <v>364</v>
      </c>
      <c r="AH1251" s="83">
        <v>358</v>
      </c>
      <c r="AI1251" s="83">
        <v>391</v>
      </c>
      <c r="AJ1251" s="83">
        <v>389</v>
      </c>
      <c r="AK1251" s="83">
        <v>436</v>
      </c>
      <c r="AL1251" s="83">
        <v>533</v>
      </c>
      <c r="AM1251" s="83">
        <v>634</v>
      </c>
      <c r="AN1251" s="83">
        <v>626</v>
      </c>
      <c r="AO1251" s="83">
        <v>666</v>
      </c>
      <c r="AP1251" s="83">
        <v>0</v>
      </c>
      <c r="AQ1251" s="73"/>
      <c r="AR1251" s="73"/>
      <c r="AS1251" s="73"/>
      <c r="AT1251" s="73"/>
      <c r="AU1251" s="73"/>
      <c r="AV1251" s="73"/>
      <c r="AW1251" s="73"/>
      <c r="AX1251" s="73"/>
      <c r="AY1251" s="73"/>
      <c r="AZ1251" s="73"/>
      <c r="BA1251" s="73"/>
      <c r="BB1251" s="73"/>
      <c r="BC1251" s="73"/>
    </row>
    <row r="1252" spans="1:55" x14ac:dyDescent="0.25">
      <c r="A1252" s="72"/>
      <c r="B1252" s="79" t="s">
        <v>8</v>
      </c>
      <c r="C1252" s="84">
        <v>36869.018939309884</v>
      </c>
      <c r="D1252" s="84">
        <v>38165.991385253488</v>
      </c>
      <c r="E1252" s="84">
        <v>40229.082697566992</v>
      </c>
      <c r="F1252" s="84">
        <v>44479.967436853789</v>
      </c>
      <c r="G1252" s="84">
        <v>46849.649435043131</v>
      </c>
      <c r="H1252" s="84">
        <v>53848.095660885258</v>
      </c>
      <c r="I1252" s="84">
        <v>65992.214815712592</v>
      </c>
      <c r="J1252" s="84">
        <v>65159.401343719866</v>
      </c>
      <c r="K1252" s="84">
        <v>72321.849494699971</v>
      </c>
      <c r="L1252" s="84">
        <v>72652.467393999992</v>
      </c>
      <c r="M1252" s="84">
        <v>75903.448000000004</v>
      </c>
      <c r="N1252" s="83">
        <v>0</v>
      </c>
      <c r="O1252" s="73"/>
      <c r="P1252" s="79" t="s">
        <v>8</v>
      </c>
      <c r="Q1252" s="84">
        <v>35833.138573506883</v>
      </c>
      <c r="R1252" s="84">
        <v>44542.540400929982</v>
      </c>
      <c r="S1252" s="84">
        <v>42474.918226195638</v>
      </c>
      <c r="T1252" s="84">
        <v>44473.005588795335</v>
      </c>
      <c r="U1252" s="84">
        <v>46276.523792449487</v>
      </c>
      <c r="V1252" s="84">
        <v>45580.321090783451</v>
      </c>
      <c r="W1252" s="84">
        <v>49768.916194727928</v>
      </c>
      <c r="X1252" s="84">
        <v>71901.886278961407</v>
      </c>
      <c r="Y1252" s="84">
        <v>72854.747333081992</v>
      </c>
      <c r="Z1252" s="84">
        <v>79475.64177799999</v>
      </c>
      <c r="AA1252" s="84">
        <v>73606.880000000005</v>
      </c>
      <c r="AB1252" s="84">
        <v>80470</v>
      </c>
      <c r="AC1252" s="73"/>
      <c r="AD1252" s="79" t="s">
        <v>8</v>
      </c>
      <c r="AE1252" s="84">
        <v>424</v>
      </c>
      <c r="AF1252" s="84">
        <v>473</v>
      </c>
      <c r="AG1252" s="84">
        <v>500</v>
      </c>
      <c r="AH1252" s="84">
        <v>513</v>
      </c>
      <c r="AI1252" s="84">
        <v>544</v>
      </c>
      <c r="AJ1252" s="84">
        <v>599</v>
      </c>
      <c r="AK1252" s="84">
        <v>651</v>
      </c>
      <c r="AL1252" s="84">
        <v>645</v>
      </c>
      <c r="AM1252" s="84">
        <v>672</v>
      </c>
      <c r="AN1252" s="84">
        <v>690</v>
      </c>
      <c r="AO1252" s="84">
        <v>715</v>
      </c>
      <c r="AP1252" s="84">
        <v>0</v>
      </c>
      <c r="AQ1252" s="73"/>
      <c r="AR1252" s="73"/>
      <c r="AS1252" s="73"/>
      <c r="AT1252" s="73"/>
      <c r="AU1252" s="73"/>
      <c r="AV1252" s="73"/>
      <c r="AW1252" s="73"/>
      <c r="AX1252" s="73"/>
      <c r="AY1252" s="73"/>
      <c r="AZ1252" s="73"/>
      <c r="BA1252" s="73"/>
      <c r="BB1252" s="73"/>
      <c r="BC1252" s="73"/>
    </row>
    <row r="1253" spans="1:55" x14ac:dyDescent="0.25">
      <c r="A1253" s="72"/>
      <c r="B1253" s="79" t="s">
        <v>5</v>
      </c>
      <c r="C1253" s="84">
        <v>23207.975093707901</v>
      </c>
      <c r="D1253" s="84">
        <v>19432.510601802729</v>
      </c>
      <c r="E1253" s="84">
        <v>27996.995626941756</v>
      </c>
      <c r="F1253" s="84">
        <v>26530.042536675079</v>
      </c>
      <c r="G1253" s="84">
        <v>25218.588418151739</v>
      </c>
      <c r="H1253" s="84">
        <v>33924.143866914717</v>
      </c>
      <c r="I1253" s="84">
        <v>36364.629879182932</v>
      </c>
      <c r="J1253" s="84">
        <v>24006.5676800621</v>
      </c>
      <c r="K1253" s="84">
        <v>27611.389862003991</v>
      </c>
      <c r="L1253" s="84">
        <v>29925.227176000004</v>
      </c>
      <c r="M1253" s="82">
        <v>23996.218000000004</v>
      </c>
      <c r="N1253" s="82">
        <v>0</v>
      </c>
      <c r="O1253" s="73"/>
      <c r="P1253" s="79" t="s">
        <v>5</v>
      </c>
      <c r="Q1253" s="84">
        <v>23949.453942077915</v>
      </c>
      <c r="R1253" s="84">
        <v>21006.068190783615</v>
      </c>
      <c r="S1253" s="84">
        <v>29889.500322077591</v>
      </c>
      <c r="T1253" s="84">
        <v>32142.732454172776</v>
      </c>
      <c r="U1253" s="84">
        <v>34224.62975617253</v>
      </c>
      <c r="V1253" s="84">
        <v>31691.759847044181</v>
      </c>
      <c r="W1253" s="84">
        <v>36355.025456807867</v>
      </c>
      <c r="X1253" s="84">
        <v>45991.175324626573</v>
      </c>
      <c r="Y1253" s="84">
        <v>45107.650568135978</v>
      </c>
      <c r="Z1253" s="84">
        <v>46466.288413999981</v>
      </c>
      <c r="AA1253" s="84">
        <v>31240.201999999997</v>
      </c>
      <c r="AB1253" s="84">
        <v>29497</v>
      </c>
      <c r="AC1253" s="73"/>
      <c r="AD1253" s="79" t="s">
        <v>5</v>
      </c>
      <c r="AE1253" s="84">
        <v>4898</v>
      </c>
      <c r="AF1253" s="84">
        <v>4786</v>
      </c>
      <c r="AG1253" s="84">
        <v>4692</v>
      </c>
      <c r="AH1253" s="84">
        <v>4569</v>
      </c>
      <c r="AI1253" s="84">
        <v>4531</v>
      </c>
      <c r="AJ1253" s="84">
        <v>4427</v>
      </c>
      <c r="AK1253" s="84">
        <v>4432</v>
      </c>
      <c r="AL1253" s="84">
        <v>4601</v>
      </c>
      <c r="AM1253" s="84">
        <v>4570</v>
      </c>
      <c r="AN1253" s="84">
        <v>4582</v>
      </c>
      <c r="AO1253" s="84">
        <v>4669</v>
      </c>
      <c r="AP1253" s="84">
        <v>0</v>
      </c>
      <c r="AQ1253" s="73"/>
      <c r="AR1253" s="73"/>
      <c r="AS1253" s="73"/>
      <c r="AT1253" s="73"/>
      <c r="AU1253" s="73"/>
      <c r="AV1253" s="73"/>
      <c r="AW1253" s="73"/>
      <c r="AX1253" s="73"/>
      <c r="AY1253" s="73"/>
      <c r="AZ1253" s="73"/>
      <c r="BA1253" s="73"/>
      <c r="BB1253" s="73"/>
      <c r="BC1253" s="73"/>
    </row>
    <row r="1254" spans="1:55" x14ac:dyDescent="0.25">
      <c r="A1254" s="72"/>
      <c r="B1254" s="74" t="s">
        <v>157</v>
      </c>
      <c r="C1254" s="83">
        <v>43914.319439919309</v>
      </c>
      <c r="D1254" s="83">
        <v>47928.712916135351</v>
      </c>
      <c r="E1254" s="83">
        <v>40757.800968560005</v>
      </c>
      <c r="F1254" s="83">
        <v>37489.551794954095</v>
      </c>
      <c r="G1254" s="83">
        <v>35162.621636138261</v>
      </c>
      <c r="H1254" s="83">
        <v>38682.407961773657</v>
      </c>
      <c r="I1254" s="83">
        <v>33891.03376416034</v>
      </c>
      <c r="J1254" s="83">
        <v>33795.45744126154</v>
      </c>
      <c r="K1254" s="83">
        <v>35979.982210093993</v>
      </c>
      <c r="L1254" s="83">
        <v>26203.301124000001</v>
      </c>
      <c r="M1254" s="83">
        <v>24419.27</v>
      </c>
      <c r="N1254" s="83">
        <v>0</v>
      </c>
      <c r="O1254" s="73"/>
      <c r="P1254" s="74" t="s">
        <v>157</v>
      </c>
      <c r="Q1254" s="83">
        <v>47858.86176913837</v>
      </c>
      <c r="R1254" s="83">
        <v>44654.478968240219</v>
      </c>
      <c r="S1254" s="83">
        <v>45397.474193756367</v>
      </c>
      <c r="T1254" s="83">
        <v>43794.825562408201</v>
      </c>
      <c r="U1254" s="83">
        <v>39637.607385214986</v>
      </c>
      <c r="V1254" s="83">
        <v>34543.927533229427</v>
      </c>
      <c r="W1254" s="83">
        <v>37716.79534355647</v>
      </c>
      <c r="X1254" s="83">
        <v>36784.636983195887</v>
      </c>
      <c r="Y1254" s="83">
        <v>35653.402996509998</v>
      </c>
      <c r="Z1254" s="83">
        <v>32853.113799999999</v>
      </c>
      <c r="AA1254" s="83">
        <v>25782.206000000002</v>
      </c>
      <c r="AB1254" s="83">
        <v>25255</v>
      </c>
      <c r="AC1254" s="73"/>
      <c r="AD1254" s="74" t="s">
        <v>117</v>
      </c>
      <c r="AE1254" s="83">
        <v>19536.104000000003</v>
      </c>
      <c r="AF1254" s="83">
        <v>19390.264000000003</v>
      </c>
      <c r="AG1254" s="83">
        <v>19174.355</v>
      </c>
      <c r="AH1254" s="83">
        <v>19098.912</v>
      </c>
      <c r="AI1254" s="83">
        <v>19021.248</v>
      </c>
      <c r="AJ1254" s="83">
        <v>18923.476000000002</v>
      </c>
      <c r="AK1254" s="83">
        <v>18813.295999999998</v>
      </c>
      <c r="AL1254" s="83">
        <v>18554.790999999997</v>
      </c>
      <c r="AM1254" s="83">
        <v>18469.803</v>
      </c>
      <c r="AN1254" s="83">
        <v>18314.717000000001</v>
      </c>
      <c r="AO1254" s="83">
        <v>18269.258000000002</v>
      </c>
      <c r="AP1254" s="83">
        <v>0</v>
      </c>
      <c r="AQ1254" s="73"/>
      <c r="AR1254" s="73"/>
      <c r="AS1254" s="73"/>
      <c r="AT1254" s="73"/>
      <c r="AU1254" s="73"/>
      <c r="AV1254" s="73"/>
      <c r="AW1254" s="73"/>
      <c r="AX1254" s="73"/>
      <c r="AY1254" s="73"/>
      <c r="AZ1254" s="73"/>
      <c r="BA1254" s="73"/>
      <c r="BB1254" s="73"/>
      <c r="BC1254" s="73"/>
    </row>
    <row r="1255" spans="1:55" x14ac:dyDescent="0.25">
      <c r="A1255" s="72"/>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X1255" s="73"/>
      <c r="Y1255" s="73"/>
      <c r="Z1255" s="73"/>
      <c r="AA1255" s="73"/>
      <c r="AB1255" s="73"/>
      <c r="AC1255" s="73"/>
      <c r="AD1255" s="73"/>
      <c r="AE1255" s="73"/>
      <c r="AF1255" s="73"/>
      <c r="AG1255" s="73"/>
      <c r="AH1255" s="73"/>
      <c r="AI1255" s="73"/>
      <c r="AJ1255" s="73"/>
      <c r="AK1255" s="73"/>
      <c r="AL1255" s="73"/>
      <c r="AM1255" s="73"/>
      <c r="AN1255" s="73"/>
      <c r="AO1255" s="73"/>
      <c r="AP1255" s="73"/>
      <c r="AQ1255" s="73"/>
      <c r="AR1255" s="73"/>
      <c r="AS1255" s="73"/>
      <c r="AT1255" s="73"/>
      <c r="AU1255" s="73"/>
      <c r="AV1255" s="73"/>
      <c r="AW1255" s="73"/>
      <c r="AX1255" s="73"/>
      <c r="AY1255" s="73"/>
      <c r="AZ1255" s="73"/>
      <c r="BA1255" s="73"/>
      <c r="BB1255" s="73"/>
      <c r="BC1255" s="73"/>
    </row>
    <row r="1256" spans="1:55" x14ac:dyDescent="0.25">
      <c r="A1256" s="72"/>
      <c r="B1256" s="75" t="s">
        <v>113</v>
      </c>
      <c r="C1256" s="75"/>
      <c r="D1256" s="75"/>
      <c r="E1256" s="75"/>
      <c r="F1256" s="75"/>
      <c r="G1256" s="75"/>
      <c r="H1256" s="75"/>
      <c r="I1256" s="75"/>
      <c r="J1256" s="75"/>
      <c r="K1256" s="75"/>
      <c r="L1256" s="75"/>
      <c r="M1256" s="75"/>
      <c r="N1256" s="75"/>
      <c r="O1256" s="73"/>
      <c r="P1256" s="75" t="s">
        <v>114</v>
      </c>
      <c r="Q1256" s="75"/>
      <c r="R1256" s="75"/>
      <c r="S1256" s="75"/>
      <c r="T1256" s="75"/>
      <c r="U1256" s="75"/>
      <c r="V1256" s="75"/>
      <c r="W1256" s="75"/>
      <c r="X1256" s="75"/>
      <c r="Y1256" s="75"/>
      <c r="Z1256" s="75"/>
      <c r="AA1256" s="75"/>
      <c r="AB1256" s="75"/>
      <c r="AC1256" s="73"/>
      <c r="AD1256" s="75" t="s">
        <v>145</v>
      </c>
      <c r="AE1256" s="75"/>
      <c r="AF1256" s="75"/>
      <c r="AG1256" s="75"/>
      <c r="AH1256" s="75"/>
      <c r="AI1256" s="75"/>
      <c r="AJ1256" s="75"/>
      <c r="AK1256" s="75"/>
      <c r="AL1256" s="75"/>
      <c r="AM1256" s="75"/>
      <c r="AN1256" s="75"/>
      <c r="AO1256" s="75"/>
      <c r="AP1256" s="75"/>
      <c r="AQ1256" s="73"/>
      <c r="AR1256" s="73"/>
      <c r="AS1256" s="73"/>
      <c r="AT1256" s="73"/>
      <c r="AU1256" s="73"/>
      <c r="AV1256" s="73"/>
      <c r="AW1256" s="73"/>
      <c r="AX1256" s="73"/>
      <c r="AY1256" s="73"/>
      <c r="AZ1256" s="73"/>
      <c r="BA1256" s="73"/>
      <c r="BB1256" s="73"/>
      <c r="BC1256" s="73"/>
    </row>
    <row r="1257" spans="1:55" x14ac:dyDescent="0.25">
      <c r="A1257" s="72"/>
      <c r="B1257" s="77" t="s">
        <v>78</v>
      </c>
      <c r="C1257" s="77">
        <v>2013</v>
      </c>
      <c r="D1257" s="77">
        <v>2014</v>
      </c>
      <c r="E1257" s="77">
        <v>2015</v>
      </c>
      <c r="F1257" s="77">
        <v>2016</v>
      </c>
      <c r="G1257" s="77">
        <v>2017</v>
      </c>
      <c r="H1257" s="77">
        <v>2018</v>
      </c>
      <c r="I1257" s="77">
        <v>2019</v>
      </c>
      <c r="J1257" s="77">
        <v>2020</v>
      </c>
      <c r="K1257" s="77">
        <v>2021</v>
      </c>
      <c r="L1257" s="77">
        <v>2022</v>
      </c>
      <c r="M1257" s="77">
        <v>2023</v>
      </c>
      <c r="N1257" s="77">
        <v>2024</v>
      </c>
      <c r="O1257" s="73"/>
      <c r="P1257" s="77" t="s">
        <v>78</v>
      </c>
      <c r="Q1257" s="77">
        <v>2013</v>
      </c>
      <c r="R1257" s="77">
        <v>2014</v>
      </c>
      <c r="S1257" s="77">
        <v>2015</v>
      </c>
      <c r="T1257" s="77">
        <v>2016</v>
      </c>
      <c r="U1257" s="77">
        <v>2017</v>
      </c>
      <c r="V1257" s="77">
        <v>2018</v>
      </c>
      <c r="W1257" s="77">
        <v>2019</v>
      </c>
      <c r="X1257" s="77">
        <v>2020</v>
      </c>
      <c r="Y1257" s="77">
        <v>2021</v>
      </c>
      <c r="Z1257" s="77">
        <v>2022</v>
      </c>
      <c r="AA1257" s="77">
        <v>2023</v>
      </c>
      <c r="AB1257" s="77">
        <v>2024</v>
      </c>
      <c r="AC1257" s="73"/>
      <c r="AD1257" s="77" t="s">
        <v>78</v>
      </c>
      <c r="AE1257" s="77">
        <v>2013</v>
      </c>
      <c r="AF1257" s="77">
        <v>2014</v>
      </c>
      <c r="AG1257" s="77">
        <v>2015</v>
      </c>
      <c r="AH1257" s="77">
        <v>2016</v>
      </c>
      <c r="AI1257" s="77">
        <v>2017</v>
      </c>
      <c r="AJ1257" s="77">
        <v>2018</v>
      </c>
      <c r="AK1257" s="77">
        <v>2019</v>
      </c>
      <c r="AL1257" s="77">
        <v>2020</v>
      </c>
      <c r="AM1257" s="77">
        <v>2021</v>
      </c>
      <c r="AN1257" s="77">
        <v>2022</v>
      </c>
      <c r="AO1257" s="77">
        <v>2023</v>
      </c>
      <c r="AP1257" s="77">
        <v>2024</v>
      </c>
      <c r="AQ1257" s="73"/>
      <c r="AR1257" s="73"/>
      <c r="AS1257" s="73"/>
      <c r="AT1257" s="73"/>
      <c r="AU1257" s="73"/>
      <c r="AV1257" s="73"/>
      <c r="AW1257" s="73"/>
      <c r="AX1257" s="73"/>
      <c r="AY1257" s="73"/>
      <c r="AZ1257" s="73"/>
      <c r="BA1257" s="73"/>
      <c r="BB1257" s="73"/>
      <c r="BC1257" s="73"/>
    </row>
    <row r="1258" spans="1:55" x14ac:dyDescent="0.25">
      <c r="A1258" s="72"/>
      <c r="B1258" s="79" t="s">
        <v>9</v>
      </c>
      <c r="C1258" s="80">
        <v>1528453.8377231387</v>
      </c>
      <c r="D1258" s="80">
        <v>1488236.2110993019</v>
      </c>
      <c r="E1258" s="80">
        <v>1509476.0582079047</v>
      </c>
      <c r="F1258" s="80">
        <v>1621598.0615722002</v>
      </c>
      <c r="G1258" s="80">
        <v>1609608.4368624962</v>
      </c>
      <c r="H1258" s="80">
        <v>1611049.1501583215</v>
      </c>
      <c r="I1258" s="80">
        <v>1679688.8445826222</v>
      </c>
      <c r="J1258" s="80">
        <v>1767059.5453622118</v>
      </c>
      <c r="K1258" s="80">
        <v>2078816.8145977175</v>
      </c>
      <c r="L1258" s="80">
        <v>2018260.9525259999</v>
      </c>
      <c r="M1258" s="80">
        <v>2114824.4440000001</v>
      </c>
      <c r="N1258" s="80">
        <v>0</v>
      </c>
      <c r="O1258" s="73"/>
      <c r="P1258" s="79" t="s">
        <v>9</v>
      </c>
      <c r="Q1258" s="80">
        <v>1509380.123428545</v>
      </c>
      <c r="R1258" s="80">
        <v>1569783.5190929575</v>
      </c>
      <c r="S1258" s="80">
        <v>1511491.6140476025</v>
      </c>
      <c r="T1258" s="80">
        <v>1679994.7632779696</v>
      </c>
      <c r="U1258" s="80">
        <v>1605317.2094121452</v>
      </c>
      <c r="V1258" s="80">
        <v>1627394.9268888766</v>
      </c>
      <c r="W1258" s="80">
        <v>1650218.1318782191</v>
      </c>
      <c r="X1258" s="80">
        <v>1692719.4131580917</v>
      </c>
      <c r="Y1258" s="80">
        <v>2135118.629696338</v>
      </c>
      <c r="Z1258" s="80">
        <v>2195452.6701119998</v>
      </c>
      <c r="AA1258" s="80">
        <v>2015857.3680000002</v>
      </c>
      <c r="AB1258" s="80">
        <v>2147173</v>
      </c>
      <c r="AC1258" s="73"/>
      <c r="AD1258" s="79" t="s">
        <v>9</v>
      </c>
      <c r="AE1258" s="80">
        <v>13503</v>
      </c>
      <c r="AF1258" s="80">
        <v>13078</v>
      </c>
      <c r="AG1258" s="80">
        <v>13011</v>
      </c>
      <c r="AH1258" s="80">
        <v>12927</v>
      </c>
      <c r="AI1258" s="80">
        <v>12831</v>
      </c>
      <c r="AJ1258" s="80">
        <v>12636</v>
      </c>
      <c r="AK1258" s="80">
        <v>12831</v>
      </c>
      <c r="AL1258" s="80">
        <v>13727</v>
      </c>
      <c r="AM1258" s="80">
        <v>13487</v>
      </c>
      <c r="AN1258" s="80">
        <v>13747</v>
      </c>
      <c r="AO1258" s="80">
        <v>14311</v>
      </c>
      <c r="AP1258" s="80">
        <v>0</v>
      </c>
      <c r="AQ1258" s="73"/>
      <c r="AR1258" s="73"/>
      <c r="AS1258" s="73"/>
      <c r="AT1258" s="73"/>
      <c r="AU1258" s="73"/>
      <c r="AV1258" s="73"/>
      <c r="AW1258" s="73"/>
      <c r="AX1258" s="73"/>
      <c r="AY1258" s="73"/>
      <c r="AZ1258" s="73"/>
      <c r="BA1258" s="73"/>
      <c r="BB1258" s="73"/>
      <c r="BC1258" s="73"/>
    </row>
    <row r="1259" spans="1:55" x14ac:dyDescent="0.25">
      <c r="A1259" s="72"/>
      <c r="B1259" s="74" t="s">
        <v>10</v>
      </c>
      <c r="C1259" s="83">
        <v>1060410.3632687256</v>
      </c>
      <c r="D1259" s="83">
        <v>1010610.3267949269</v>
      </c>
      <c r="E1259" s="83">
        <v>1046883.2936517717</v>
      </c>
      <c r="F1259" s="83">
        <v>1164220.1882558533</v>
      </c>
      <c r="G1259" s="83">
        <v>1143662.6490509049</v>
      </c>
      <c r="H1259" s="83">
        <v>1114399.6955749013</v>
      </c>
      <c r="I1259" s="83">
        <v>1160658.5989487942</v>
      </c>
      <c r="J1259" s="83">
        <v>1194759.578422542</v>
      </c>
      <c r="K1259" s="83">
        <v>1463348.4972785115</v>
      </c>
      <c r="L1259" s="83">
        <v>1419276.9889740001</v>
      </c>
      <c r="M1259" s="83">
        <v>1503213.166</v>
      </c>
      <c r="N1259" s="83">
        <v>0</v>
      </c>
      <c r="O1259" s="73"/>
      <c r="P1259" s="74" t="s">
        <v>10</v>
      </c>
      <c r="Q1259" s="83">
        <v>920442.93407725857</v>
      </c>
      <c r="R1259" s="83">
        <v>932890.21939837572</v>
      </c>
      <c r="S1259" s="83">
        <v>987948.18530318083</v>
      </c>
      <c r="T1259" s="83">
        <v>311356.65122953668</v>
      </c>
      <c r="U1259" s="83">
        <v>1178200.0212962537</v>
      </c>
      <c r="V1259" s="83">
        <v>1039331.7421033016</v>
      </c>
      <c r="W1259" s="83">
        <v>1058826.8531795831</v>
      </c>
      <c r="X1259" s="83">
        <v>1049742.8542561992</v>
      </c>
      <c r="Y1259" s="83">
        <v>1472904.2492003059</v>
      </c>
      <c r="Z1259" s="83">
        <v>1549289.708902</v>
      </c>
      <c r="AA1259" s="83">
        <v>1366609.0500000003</v>
      </c>
      <c r="AB1259" s="83">
        <v>1456118</v>
      </c>
      <c r="AC1259" s="73"/>
      <c r="AD1259" s="74" t="s">
        <v>10</v>
      </c>
      <c r="AE1259" s="83">
        <v>13503</v>
      </c>
      <c r="AF1259" s="83">
        <v>13078</v>
      </c>
      <c r="AG1259" s="83">
        <v>13011</v>
      </c>
      <c r="AH1259" s="83">
        <v>12927</v>
      </c>
      <c r="AI1259" s="83">
        <v>12831</v>
      </c>
      <c r="AJ1259" s="83">
        <v>12636</v>
      </c>
      <c r="AK1259" s="83">
        <v>12831</v>
      </c>
      <c r="AL1259" s="83">
        <v>13727</v>
      </c>
      <c r="AM1259" s="83">
        <v>13487</v>
      </c>
      <c r="AN1259" s="83">
        <v>13747</v>
      </c>
      <c r="AO1259" s="83">
        <v>14311</v>
      </c>
      <c r="AP1259" s="83">
        <v>0</v>
      </c>
      <c r="AQ1259" s="73"/>
      <c r="AR1259" s="73"/>
      <c r="AS1259" s="73"/>
      <c r="AT1259" s="73"/>
      <c r="AU1259" s="73"/>
      <c r="AV1259" s="73"/>
      <c r="AW1259" s="73"/>
      <c r="AX1259" s="73"/>
      <c r="AY1259" s="73"/>
      <c r="AZ1259" s="73"/>
      <c r="BA1259" s="73"/>
      <c r="BB1259" s="73"/>
      <c r="BC1259" s="73"/>
    </row>
    <row r="1260" spans="1:55" x14ac:dyDescent="0.25">
      <c r="A1260" s="72"/>
      <c r="B1260" s="79" t="s">
        <v>11</v>
      </c>
      <c r="C1260" s="84">
        <v>468043.47445441323</v>
      </c>
      <c r="D1260" s="84">
        <v>477625.8843043751</v>
      </c>
      <c r="E1260" s="84">
        <v>462592.76455613296</v>
      </c>
      <c r="F1260" s="84">
        <v>457377.87331634678</v>
      </c>
      <c r="G1260" s="84">
        <v>465945.78781159117</v>
      </c>
      <c r="H1260" s="84">
        <v>496649.45458342019</v>
      </c>
      <c r="I1260" s="84">
        <v>519030.24563382799</v>
      </c>
      <c r="J1260" s="84">
        <v>572299.9669396698</v>
      </c>
      <c r="K1260" s="84">
        <v>615468.31731920585</v>
      </c>
      <c r="L1260" s="84">
        <v>598983.96355199988</v>
      </c>
      <c r="M1260" s="84">
        <v>611611.27800000005</v>
      </c>
      <c r="N1260" s="84">
        <v>0</v>
      </c>
      <c r="O1260" s="73"/>
      <c r="P1260" s="79" t="s">
        <v>11</v>
      </c>
      <c r="Q1260" s="84">
        <v>588937.18935128651</v>
      </c>
      <c r="R1260" s="84">
        <v>636893.29969458189</v>
      </c>
      <c r="S1260" s="84">
        <v>523543.42874442175</v>
      </c>
      <c r="T1260" s="84">
        <v>1368638.1120484329</v>
      </c>
      <c r="U1260" s="84">
        <v>427117.18811589153</v>
      </c>
      <c r="V1260" s="84">
        <v>588063.18478557514</v>
      </c>
      <c r="W1260" s="84">
        <v>591391.27869863599</v>
      </c>
      <c r="X1260" s="84">
        <v>642976.55890189251</v>
      </c>
      <c r="Y1260" s="84">
        <v>662214.38049603195</v>
      </c>
      <c r="Z1260" s="84">
        <v>646162.96120999986</v>
      </c>
      <c r="AA1260" s="84">
        <v>649248.31799999997</v>
      </c>
      <c r="AB1260" s="84">
        <v>691055</v>
      </c>
      <c r="AC1260" s="73"/>
      <c r="AD1260" s="79" t="s">
        <v>11</v>
      </c>
      <c r="AE1260" s="84">
        <v>13503</v>
      </c>
      <c r="AF1260" s="84">
        <v>13078</v>
      </c>
      <c r="AG1260" s="84">
        <v>13011</v>
      </c>
      <c r="AH1260" s="84">
        <v>12927</v>
      </c>
      <c r="AI1260" s="84">
        <v>12831</v>
      </c>
      <c r="AJ1260" s="84">
        <v>12636</v>
      </c>
      <c r="AK1260" s="84">
        <v>12831</v>
      </c>
      <c r="AL1260" s="84">
        <v>13727</v>
      </c>
      <c r="AM1260" s="84">
        <v>13487</v>
      </c>
      <c r="AN1260" s="84">
        <v>13747</v>
      </c>
      <c r="AO1260" s="84">
        <v>14311</v>
      </c>
      <c r="AP1260" s="84">
        <v>0</v>
      </c>
      <c r="AQ1260" s="73"/>
      <c r="AR1260" s="73"/>
      <c r="AS1260" s="73"/>
      <c r="AT1260" s="73"/>
      <c r="AU1260" s="73"/>
      <c r="AV1260" s="73"/>
      <c r="AW1260" s="73"/>
      <c r="AX1260" s="73"/>
      <c r="AY1260" s="73"/>
      <c r="AZ1260" s="73"/>
      <c r="BA1260" s="73"/>
      <c r="BB1260" s="73"/>
      <c r="BC1260" s="73"/>
    </row>
    <row r="1261" spans="1:55" x14ac:dyDescent="0.25">
      <c r="A1261" s="72"/>
      <c r="B1261" s="74" t="s">
        <v>0</v>
      </c>
      <c r="C1261" s="83">
        <v>308957.27908895753</v>
      </c>
      <c r="D1261" s="83">
        <v>288649.63992606761</v>
      </c>
      <c r="E1261" s="83">
        <v>277177.8758972768</v>
      </c>
      <c r="F1261" s="83">
        <v>313932.8951067662</v>
      </c>
      <c r="G1261" s="83">
        <v>298674.26008951606</v>
      </c>
      <c r="H1261" s="83">
        <v>281853.07591393084</v>
      </c>
      <c r="I1261" s="83">
        <v>277250.00316294376</v>
      </c>
      <c r="J1261" s="83">
        <v>266453.26512181852</v>
      </c>
      <c r="K1261" s="83">
        <v>248132.900526446</v>
      </c>
      <c r="L1261" s="83">
        <v>227235.46396199998</v>
      </c>
      <c r="M1261" s="83">
        <v>231478.21599999999</v>
      </c>
      <c r="N1261" s="83">
        <v>0</v>
      </c>
      <c r="O1261" s="73"/>
      <c r="P1261" s="74" t="s">
        <v>0</v>
      </c>
      <c r="Q1261" s="83">
        <v>263747.9684046614</v>
      </c>
      <c r="R1261" s="83">
        <v>281149.69420814031</v>
      </c>
      <c r="S1261" s="83">
        <v>272599.91081282479</v>
      </c>
      <c r="T1261" s="83">
        <v>-96356.778403987322</v>
      </c>
      <c r="U1261" s="83">
        <v>275263.09945061768</v>
      </c>
      <c r="V1261" s="83">
        <v>295120.39996493346</v>
      </c>
      <c r="W1261" s="83">
        <v>270733.68842737435</v>
      </c>
      <c r="X1261" s="83">
        <v>258103.98397634801</v>
      </c>
      <c r="Y1261" s="83">
        <v>285851.69638724398</v>
      </c>
      <c r="Z1261" s="83">
        <v>255867.969266</v>
      </c>
      <c r="AA1261" s="83">
        <v>232478.53599999999</v>
      </c>
      <c r="AB1261" s="83">
        <v>230179</v>
      </c>
      <c r="AC1261" s="73"/>
      <c r="AD1261" s="74" t="s">
        <v>0</v>
      </c>
      <c r="AE1261" s="83">
        <v>2849</v>
      </c>
      <c r="AF1261" s="83">
        <v>2919</v>
      </c>
      <c r="AG1261" s="83">
        <v>2908</v>
      </c>
      <c r="AH1261" s="83">
        <v>2734</v>
      </c>
      <c r="AI1261" s="83">
        <v>2515</v>
      </c>
      <c r="AJ1261" s="83">
        <v>2380</v>
      </c>
      <c r="AK1261" s="83">
        <v>2361</v>
      </c>
      <c r="AL1261" s="83">
        <v>2339</v>
      </c>
      <c r="AM1261" s="83">
        <v>2169</v>
      </c>
      <c r="AN1261" s="83">
        <v>2058</v>
      </c>
      <c r="AO1261" s="83">
        <v>2143</v>
      </c>
      <c r="AP1261" s="83">
        <v>0</v>
      </c>
      <c r="AQ1261" s="73"/>
      <c r="AR1261" s="73"/>
      <c r="AS1261" s="73"/>
      <c r="AT1261" s="73"/>
      <c r="AU1261" s="73"/>
      <c r="AV1261" s="73"/>
      <c r="AW1261" s="73"/>
      <c r="AX1261" s="73"/>
      <c r="AY1261" s="73"/>
      <c r="AZ1261" s="73"/>
      <c r="BA1261" s="73"/>
      <c r="BB1261" s="73"/>
      <c r="BC1261" s="73"/>
    </row>
    <row r="1262" spans="1:55" x14ac:dyDescent="0.25">
      <c r="A1262" s="72"/>
      <c r="B1262" s="74" t="s">
        <v>158</v>
      </c>
      <c r="C1262" s="83">
        <v>291588.27785301313</v>
      </c>
      <c r="D1262" s="83">
        <v>276446.29972060601</v>
      </c>
      <c r="E1262" s="83">
        <v>250184.5199716721</v>
      </c>
      <c r="F1262" s="83">
        <v>226100.41952294426</v>
      </c>
      <c r="G1262" s="83">
        <v>203948.15282841373</v>
      </c>
      <c r="H1262" s="83">
        <v>196700.49798586275</v>
      </c>
      <c r="I1262" s="83">
        <v>209059.69051450255</v>
      </c>
      <c r="J1262" s="83">
        <v>267349.79457152029</v>
      </c>
      <c r="K1262" s="83">
        <v>229794.81569881199</v>
      </c>
      <c r="L1262" s="83">
        <v>166612.37286199999</v>
      </c>
      <c r="M1262" s="83">
        <v>181659.15400000001</v>
      </c>
      <c r="N1262" s="83">
        <v>0</v>
      </c>
      <c r="O1262" s="73"/>
      <c r="P1262" s="74" t="s">
        <v>158</v>
      </c>
      <c r="Q1262" s="83">
        <v>350398.50063833041</v>
      </c>
      <c r="R1262" s="83">
        <v>308066.78520082508</v>
      </c>
      <c r="S1262" s="83">
        <v>276353.88356426056</v>
      </c>
      <c r="T1262" s="83">
        <v>0</v>
      </c>
      <c r="U1262" s="83">
        <v>231515.43145058866</v>
      </c>
      <c r="V1262" s="83">
        <v>224326.80257180086</v>
      </c>
      <c r="W1262" s="83">
        <v>211194.38772571966</v>
      </c>
      <c r="X1262" s="83">
        <v>209042.84047351859</v>
      </c>
      <c r="Y1262" s="83">
        <v>281922.81605084997</v>
      </c>
      <c r="Z1262" s="83">
        <v>237071.06555599999</v>
      </c>
      <c r="AA1262" s="83">
        <v>164953.81</v>
      </c>
      <c r="AB1262" s="83">
        <v>196844</v>
      </c>
      <c r="AC1262" s="73"/>
      <c r="AD1262" s="74" t="s">
        <v>158</v>
      </c>
      <c r="AE1262" s="83">
        <v>2050</v>
      </c>
      <c r="AF1262" s="83">
        <v>1803</v>
      </c>
      <c r="AG1262" s="83">
        <v>1600</v>
      </c>
      <c r="AH1262" s="83">
        <v>1408</v>
      </c>
      <c r="AI1262" s="83">
        <v>1357</v>
      </c>
      <c r="AJ1262" s="83">
        <v>1344</v>
      </c>
      <c r="AK1262" s="83">
        <v>1392</v>
      </c>
      <c r="AL1262" s="83">
        <v>1814</v>
      </c>
      <c r="AM1262" s="83">
        <v>1487</v>
      </c>
      <c r="AN1262" s="83">
        <v>1038</v>
      </c>
      <c r="AO1262" s="83">
        <v>1216</v>
      </c>
      <c r="AP1262" s="83">
        <v>0</v>
      </c>
      <c r="AQ1262" s="73"/>
      <c r="AR1262" s="73"/>
      <c r="AS1262" s="73"/>
      <c r="AT1262" s="73"/>
      <c r="AU1262" s="73"/>
      <c r="AV1262" s="73"/>
      <c r="AW1262" s="73"/>
      <c r="AX1262" s="73"/>
      <c r="AY1262" s="73"/>
      <c r="AZ1262" s="73"/>
      <c r="BA1262" s="73"/>
      <c r="BB1262" s="73"/>
      <c r="BC1262" s="73"/>
    </row>
    <row r="1263" spans="1:55" x14ac:dyDescent="0.25">
      <c r="A1263" s="72"/>
      <c r="B1263" s="74" t="s">
        <v>159</v>
      </c>
      <c r="C1263" s="83">
        <v>9323.9870171571893</v>
      </c>
      <c r="D1263" s="83">
        <v>5128.1316202775779</v>
      </c>
      <c r="E1263" s="83">
        <v>3590.5739763878655</v>
      </c>
      <c r="F1263" s="83">
        <v>2345.362588600216</v>
      </c>
      <c r="G1263" s="83">
        <v>1140.9505650317751</v>
      </c>
      <c r="H1263" s="83">
        <v>904.6167039578495</v>
      </c>
      <c r="I1263" s="83">
        <v>766.06702277208683</v>
      </c>
      <c r="J1263" s="83">
        <v>743.92869230573376</v>
      </c>
      <c r="K1263" s="83">
        <v>812.0348013439999</v>
      </c>
      <c r="L1263" s="83">
        <v>1005.9259599999999</v>
      </c>
      <c r="M1263" s="83">
        <v>700.22400000000005</v>
      </c>
      <c r="N1263" s="83">
        <v>0</v>
      </c>
      <c r="O1263" s="73"/>
      <c r="P1263" s="74" t="s">
        <v>159</v>
      </c>
      <c r="Q1263" s="83">
        <v>21305.158909831767</v>
      </c>
      <c r="R1263" s="83">
        <v>11214.097001188929</v>
      </c>
      <c r="S1263" s="83">
        <v>4610.2188463795374</v>
      </c>
      <c r="T1263" s="83">
        <v>-1440.3823569284066</v>
      </c>
      <c r="U1263" s="83">
        <v>2050.7897312825935</v>
      </c>
      <c r="V1263" s="83">
        <v>1132.5877879747356</v>
      </c>
      <c r="W1263" s="83">
        <v>1144.5269996938196</v>
      </c>
      <c r="X1263" s="83">
        <v>807.88636268495986</v>
      </c>
      <c r="Y1263" s="83">
        <v>3133.3951573599998</v>
      </c>
      <c r="Z1263" s="83">
        <v>1977.6076319999997</v>
      </c>
      <c r="AA1263" s="83">
        <v>997.19400000000007</v>
      </c>
      <c r="AB1263" s="83">
        <v>1117</v>
      </c>
      <c r="AC1263" s="73"/>
      <c r="AD1263" s="74" t="s">
        <v>159</v>
      </c>
      <c r="AE1263" s="83">
        <v>0</v>
      </c>
      <c r="AF1263" s="83">
        <v>0</v>
      </c>
      <c r="AG1263" s="83">
        <v>0</v>
      </c>
      <c r="AH1263" s="83">
        <v>0</v>
      </c>
      <c r="AI1263" s="83">
        <v>0</v>
      </c>
      <c r="AJ1263" s="83">
        <v>0</v>
      </c>
      <c r="AK1263" s="83">
        <v>0</v>
      </c>
      <c r="AL1263" s="83">
        <v>0</v>
      </c>
      <c r="AM1263" s="83">
        <v>0</v>
      </c>
      <c r="AN1263" s="83">
        <v>0</v>
      </c>
      <c r="AO1263" s="83">
        <v>0</v>
      </c>
      <c r="AP1263" s="83">
        <v>0</v>
      </c>
      <c r="AQ1263" s="73"/>
      <c r="AR1263" s="73"/>
      <c r="AS1263" s="73"/>
      <c r="AT1263" s="73"/>
      <c r="AU1263" s="73"/>
      <c r="AV1263" s="73"/>
      <c r="AW1263" s="73"/>
      <c r="AX1263" s="73"/>
      <c r="AY1263" s="73"/>
      <c r="AZ1263" s="73"/>
      <c r="BA1263" s="73"/>
      <c r="BB1263" s="73"/>
      <c r="BC1263" s="73"/>
    </row>
    <row r="1264" spans="1:55" x14ac:dyDescent="0.25">
      <c r="A1264" s="72"/>
      <c r="B1264" s="74" t="s">
        <v>1</v>
      </c>
      <c r="C1264" s="83">
        <v>58262.216730125343</v>
      </c>
      <c r="D1264" s="83">
        <v>43028.592875908136</v>
      </c>
      <c r="E1264" s="83">
        <v>44188.384114556451</v>
      </c>
      <c r="F1264" s="83">
        <v>45376.245358452506</v>
      </c>
      <c r="G1264" s="83">
        <v>44456.315387932293</v>
      </c>
      <c r="H1264" s="83">
        <v>48464.757063535741</v>
      </c>
      <c r="I1264" s="83">
        <v>49963.348578641948</v>
      </c>
      <c r="J1264" s="83">
        <v>55563.506658050734</v>
      </c>
      <c r="K1264" s="83">
        <v>51525.594099953989</v>
      </c>
      <c r="L1264" s="83">
        <v>45051.571265999992</v>
      </c>
      <c r="M1264" s="83">
        <v>46804.555999999997</v>
      </c>
      <c r="N1264" s="83">
        <v>0</v>
      </c>
      <c r="O1264" s="73"/>
      <c r="P1264" s="74" t="s">
        <v>1</v>
      </c>
      <c r="Q1264" s="83">
        <v>65150.649089564839</v>
      </c>
      <c r="R1264" s="83">
        <v>63441.152169012603</v>
      </c>
      <c r="S1264" s="83">
        <v>45167.681354061453</v>
      </c>
      <c r="T1264" s="83">
        <v>-15036.391487701789</v>
      </c>
      <c r="U1264" s="83">
        <v>43136.553862987428</v>
      </c>
      <c r="V1264" s="83">
        <v>55830.531277239192</v>
      </c>
      <c r="W1264" s="83">
        <v>54300.431311148037</v>
      </c>
      <c r="X1264" s="83">
        <v>34331.804220932936</v>
      </c>
      <c r="Y1264" s="83">
        <v>53467.416450993995</v>
      </c>
      <c r="Z1264" s="83">
        <v>54996.326527999998</v>
      </c>
      <c r="AA1264" s="83">
        <v>46226.245999999999</v>
      </c>
      <c r="AB1264" s="83">
        <v>47402</v>
      </c>
      <c r="AC1264" s="73"/>
      <c r="AD1264" s="74" t="s">
        <v>1</v>
      </c>
      <c r="AE1264" s="83">
        <v>310</v>
      </c>
      <c r="AF1264" s="83">
        <v>244</v>
      </c>
      <c r="AG1264" s="83">
        <v>264</v>
      </c>
      <c r="AH1264" s="83">
        <v>268</v>
      </c>
      <c r="AI1264" s="83">
        <v>265</v>
      </c>
      <c r="AJ1264" s="83">
        <v>292</v>
      </c>
      <c r="AK1264" s="83">
        <v>310</v>
      </c>
      <c r="AL1264" s="83">
        <v>343</v>
      </c>
      <c r="AM1264" s="83">
        <v>307</v>
      </c>
      <c r="AN1264" s="83">
        <v>273</v>
      </c>
      <c r="AO1264" s="83">
        <v>285</v>
      </c>
      <c r="AP1264" s="83">
        <v>0</v>
      </c>
      <c r="AQ1264" s="73"/>
      <c r="AR1264" s="73"/>
      <c r="AS1264" s="73"/>
      <c r="AT1264" s="73"/>
      <c r="AU1264" s="73"/>
      <c r="AV1264" s="73"/>
      <c r="AW1264" s="73"/>
      <c r="AX1264" s="73"/>
      <c r="AY1264" s="73"/>
      <c r="AZ1264" s="73"/>
      <c r="BA1264" s="73"/>
      <c r="BB1264" s="73"/>
      <c r="BC1264" s="73"/>
    </row>
    <row r="1265" spans="1:55" x14ac:dyDescent="0.25">
      <c r="A1265" s="72"/>
      <c r="B1265" s="74" t="s">
        <v>2</v>
      </c>
      <c r="C1265" s="83">
        <v>587813.14496039064</v>
      </c>
      <c r="D1265" s="83">
        <v>572654.01443318231</v>
      </c>
      <c r="E1265" s="83">
        <v>553173.9252726055</v>
      </c>
      <c r="F1265" s="83">
        <v>574382.47279097151</v>
      </c>
      <c r="G1265" s="83">
        <v>569075.89239482849</v>
      </c>
      <c r="H1265" s="83">
        <v>565562.47949184827</v>
      </c>
      <c r="I1265" s="83">
        <v>593233.15536577546</v>
      </c>
      <c r="J1265" s="83">
        <v>620219.97095520678</v>
      </c>
      <c r="K1265" s="83">
        <v>645018.21960778791</v>
      </c>
      <c r="L1265" s="83">
        <v>648490.50266</v>
      </c>
      <c r="M1265" s="83">
        <v>703092.62599999993</v>
      </c>
      <c r="N1265" s="83">
        <v>0</v>
      </c>
      <c r="O1265" s="73"/>
      <c r="P1265" s="74" t="s">
        <v>2</v>
      </c>
      <c r="Q1265" s="83">
        <v>608339.28178902343</v>
      </c>
      <c r="R1265" s="83">
        <v>581347.457301246</v>
      </c>
      <c r="S1265" s="83">
        <v>558339.39567337523</v>
      </c>
      <c r="T1265" s="83">
        <v>553202.85055097006</v>
      </c>
      <c r="U1265" s="83">
        <v>577187.17217059655</v>
      </c>
      <c r="V1265" s="83">
        <v>556792.48247243802</v>
      </c>
      <c r="W1265" s="83">
        <v>575487.84164424893</v>
      </c>
      <c r="X1265" s="83">
        <v>612839.0313805656</v>
      </c>
      <c r="Y1265" s="83">
        <v>641517.42283514584</v>
      </c>
      <c r="Z1265" s="83">
        <v>662624.83253200003</v>
      </c>
      <c r="AA1265" s="83">
        <v>676014.17200000002</v>
      </c>
      <c r="AB1265" s="83">
        <v>715180</v>
      </c>
      <c r="AC1265" s="73"/>
      <c r="AD1265" s="74" t="s">
        <v>2</v>
      </c>
      <c r="AE1265" s="83">
        <v>4967</v>
      </c>
      <c r="AF1265" s="83">
        <v>4733</v>
      </c>
      <c r="AG1265" s="83">
        <v>4542</v>
      </c>
      <c r="AH1265" s="83">
        <v>4455</v>
      </c>
      <c r="AI1265" s="83">
        <v>4335</v>
      </c>
      <c r="AJ1265" s="83">
        <v>4181</v>
      </c>
      <c r="AK1265" s="83">
        <v>4225</v>
      </c>
      <c r="AL1265" s="83">
        <v>4338</v>
      </c>
      <c r="AM1265" s="83">
        <v>4462</v>
      </c>
      <c r="AN1265" s="83">
        <v>4577</v>
      </c>
      <c r="AO1265" s="83">
        <v>4816</v>
      </c>
      <c r="AP1265" s="83">
        <v>0</v>
      </c>
      <c r="AQ1265" s="73"/>
      <c r="AR1265" s="73"/>
      <c r="AS1265" s="73"/>
      <c r="AT1265" s="73"/>
      <c r="AU1265" s="73"/>
      <c r="AV1265" s="73"/>
      <c r="AW1265" s="73"/>
      <c r="AX1265" s="73"/>
      <c r="AY1265" s="73"/>
      <c r="AZ1265" s="73"/>
      <c r="BA1265" s="73"/>
      <c r="BB1265" s="73"/>
      <c r="BC1265" s="73"/>
    </row>
    <row r="1266" spans="1:55" x14ac:dyDescent="0.25">
      <c r="A1266" s="72"/>
      <c r="B1266" s="74" t="s">
        <v>156</v>
      </c>
      <c r="C1266" s="83">
        <v>0</v>
      </c>
      <c r="D1266" s="83">
        <v>0</v>
      </c>
      <c r="E1266" s="83">
        <v>0</v>
      </c>
      <c r="F1266" s="83">
        <v>0</v>
      </c>
      <c r="G1266" s="83">
        <v>0</v>
      </c>
      <c r="H1266" s="83">
        <v>0</v>
      </c>
      <c r="I1266" s="83">
        <v>0</v>
      </c>
      <c r="J1266" s="83">
        <v>9885.387298964577</v>
      </c>
      <c r="K1266" s="83">
        <v>34610.776790979995</v>
      </c>
      <c r="L1266" s="83">
        <v>55178.249307999999</v>
      </c>
      <c r="M1266" s="83">
        <v>76818.324000000008</v>
      </c>
      <c r="N1266" s="83">
        <v>0</v>
      </c>
      <c r="O1266" s="73"/>
      <c r="P1266" s="74" t="s">
        <v>156</v>
      </c>
      <c r="Q1266" s="83">
        <v>0</v>
      </c>
      <c r="R1266" s="83">
        <v>0</v>
      </c>
      <c r="S1266" s="83">
        <v>0</v>
      </c>
      <c r="T1266" s="83">
        <v>0</v>
      </c>
      <c r="U1266" s="83">
        <v>0</v>
      </c>
      <c r="V1266" s="83">
        <v>0</v>
      </c>
      <c r="W1266" s="83">
        <v>0</v>
      </c>
      <c r="X1266" s="83">
        <v>0</v>
      </c>
      <c r="Y1266" s="83">
        <v>38978.773772665998</v>
      </c>
      <c r="Z1266" s="83">
        <v>52077.000975999996</v>
      </c>
      <c r="AA1266" s="83">
        <v>68617.784</v>
      </c>
      <c r="AB1266" s="83">
        <v>86320</v>
      </c>
      <c r="AC1266" s="73"/>
      <c r="AD1266" s="74" t="s">
        <v>156</v>
      </c>
      <c r="AE1266" s="83">
        <v>0</v>
      </c>
      <c r="AF1266" s="83">
        <v>0</v>
      </c>
      <c r="AG1266" s="83">
        <v>0</v>
      </c>
      <c r="AH1266" s="83">
        <v>0</v>
      </c>
      <c r="AI1266" s="83">
        <v>0</v>
      </c>
      <c r="AJ1266" s="83">
        <v>0</v>
      </c>
      <c r="AK1266" s="83">
        <v>0</v>
      </c>
      <c r="AL1266" s="83">
        <v>61</v>
      </c>
      <c r="AM1266" s="83">
        <v>197</v>
      </c>
      <c r="AN1266" s="83">
        <v>326</v>
      </c>
      <c r="AO1266" s="83">
        <v>448</v>
      </c>
      <c r="AP1266" s="83">
        <v>0</v>
      </c>
      <c r="AQ1266" s="73"/>
      <c r="AR1266" s="73"/>
      <c r="AS1266" s="73"/>
      <c r="AT1266" s="73"/>
      <c r="AU1266" s="73"/>
      <c r="AV1266" s="73"/>
      <c r="AW1266" s="73"/>
      <c r="AX1266" s="73"/>
      <c r="AY1266" s="73"/>
      <c r="AZ1266" s="73"/>
      <c r="BA1266" s="73"/>
      <c r="BB1266" s="73"/>
      <c r="BC1266" s="73"/>
    </row>
    <row r="1267" spans="1:55" x14ac:dyDescent="0.25">
      <c r="A1267" s="72"/>
      <c r="B1267" s="74" t="s">
        <v>3</v>
      </c>
      <c r="C1267" s="83">
        <v>615.45873017446968</v>
      </c>
      <c r="D1267" s="83">
        <v>10972.447922034064</v>
      </c>
      <c r="E1267" s="83">
        <v>29081.330589252208</v>
      </c>
      <c r="F1267" s="83">
        <v>42573.021228143676</v>
      </c>
      <c r="G1267" s="83">
        <v>53758.725879537618</v>
      </c>
      <c r="H1267" s="83">
        <v>65394.735133596681</v>
      </c>
      <c r="I1267" s="83">
        <v>66173.326780499294</v>
      </c>
      <c r="J1267" s="83">
        <v>73792.564780522749</v>
      </c>
      <c r="K1267" s="83">
        <v>78473.895761403997</v>
      </c>
      <c r="L1267" s="83">
        <v>78586.360424000013</v>
      </c>
      <c r="M1267" s="83">
        <v>65013.506000000023</v>
      </c>
      <c r="N1267" s="83">
        <v>0</v>
      </c>
      <c r="O1267" s="73"/>
      <c r="P1267" s="74" t="s">
        <v>3</v>
      </c>
      <c r="Q1267" s="83">
        <v>0</v>
      </c>
      <c r="R1267" s="83">
        <v>24669.927339338541</v>
      </c>
      <c r="S1267" s="83">
        <v>40678.931392224025</v>
      </c>
      <c r="T1267" s="83">
        <v>0</v>
      </c>
      <c r="U1267" s="83">
        <v>45805.289770623174</v>
      </c>
      <c r="V1267" s="83">
        <v>68562.259912285779</v>
      </c>
      <c r="W1267" s="83">
        <v>68759.660520067147</v>
      </c>
      <c r="X1267" s="83">
        <v>65079.734771843949</v>
      </c>
      <c r="Y1267" s="83">
        <v>73835.588281987977</v>
      </c>
      <c r="Z1267" s="83">
        <v>75030.305142000012</v>
      </c>
      <c r="AA1267" s="83">
        <v>76092.05</v>
      </c>
      <c r="AB1267" s="83">
        <v>67229</v>
      </c>
      <c r="AC1267" s="73"/>
      <c r="AD1267" s="74" t="s">
        <v>3</v>
      </c>
      <c r="AE1267" s="83">
        <v>4</v>
      </c>
      <c r="AF1267" s="83">
        <v>86</v>
      </c>
      <c r="AG1267" s="83">
        <v>234</v>
      </c>
      <c r="AH1267" s="83">
        <v>288</v>
      </c>
      <c r="AI1267" s="83">
        <v>371</v>
      </c>
      <c r="AJ1267" s="83">
        <v>447</v>
      </c>
      <c r="AK1267" s="83">
        <v>466</v>
      </c>
      <c r="AL1267" s="83">
        <v>514</v>
      </c>
      <c r="AM1267" s="83">
        <v>552</v>
      </c>
      <c r="AN1267" s="83">
        <v>570</v>
      </c>
      <c r="AO1267" s="83">
        <v>475</v>
      </c>
      <c r="AP1267" s="83">
        <v>0</v>
      </c>
      <c r="AQ1267" s="73"/>
      <c r="AR1267" s="73"/>
      <c r="AS1267" s="73"/>
      <c r="AT1267" s="73"/>
      <c r="AU1267" s="73"/>
      <c r="AV1267" s="73"/>
      <c r="AW1267" s="73"/>
      <c r="AX1267" s="73"/>
      <c r="AY1267" s="73"/>
      <c r="AZ1267" s="73"/>
      <c r="BA1267" s="73"/>
      <c r="BB1267" s="73"/>
      <c r="BC1267" s="73"/>
    </row>
    <row r="1268" spans="1:55" x14ac:dyDescent="0.25">
      <c r="A1268" s="72"/>
      <c r="B1268" s="74" t="s">
        <v>4</v>
      </c>
      <c r="C1268" s="83">
        <v>0</v>
      </c>
      <c r="D1268" s="83">
        <v>4189.2422588523195</v>
      </c>
      <c r="E1268" s="83">
        <v>44040.74708354484</v>
      </c>
      <c r="F1268" s="83">
        <v>55576.553082767183</v>
      </c>
      <c r="G1268" s="83">
        <v>63466.582566150137</v>
      </c>
      <c r="H1268" s="83">
        <v>67942.359963857307</v>
      </c>
      <c r="I1268" s="83">
        <v>72707.764146383575</v>
      </c>
      <c r="J1268" s="83">
        <v>67676.191776362015</v>
      </c>
      <c r="K1268" s="83">
        <v>60950.052351421982</v>
      </c>
      <c r="L1268" s="83">
        <v>81760.377867999996</v>
      </c>
      <c r="M1268" s="83">
        <v>84431.176000000007</v>
      </c>
      <c r="N1268" s="83">
        <v>0</v>
      </c>
      <c r="O1268" s="73"/>
      <c r="P1268" s="74" t="s">
        <v>4</v>
      </c>
      <c r="Q1268" s="83">
        <v>0</v>
      </c>
      <c r="R1268" s="83">
        <v>0</v>
      </c>
      <c r="S1268" s="83">
        <v>29537.995173222211</v>
      </c>
      <c r="T1268" s="83">
        <v>0</v>
      </c>
      <c r="U1268" s="83">
        <v>53725.743620792142</v>
      </c>
      <c r="V1268" s="83">
        <v>59105.035600582989</v>
      </c>
      <c r="W1268" s="83">
        <v>62277.818800522429</v>
      </c>
      <c r="X1268" s="83">
        <v>66037.977763139774</v>
      </c>
      <c r="Y1268" s="83">
        <v>75081.223187854004</v>
      </c>
      <c r="Z1268" s="83">
        <v>80666.700919999988</v>
      </c>
      <c r="AA1268" s="83">
        <v>68777.210000000006</v>
      </c>
      <c r="AB1268" s="83">
        <v>78426</v>
      </c>
      <c r="AC1268" s="73"/>
      <c r="AD1268" s="74" t="s">
        <v>4</v>
      </c>
      <c r="AE1268" s="83">
        <v>0</v>
      </c>
      <c r="AF1268" s="83">
        <v>32</v>
      </c>
      <c r="AG1268" s="83">
        <v>297</v>
      </c>
      <c r="AH1268" s="83">
        <v>410</v>
      </c>
      <c r="AI1268" s="83">
        <v>478</v>
      </c>
      <c r="AJ1268" s="83">
        <v>510</v>
      </c>
      <c r="AK1268" s="83">
        <v>544</v>
      </c>
      <c r="AL1268" s="83">
        <v>509</v>
      </c>
      <c r="AM1268" s="83">
        <v>458</v>
      </c>
      <c r="AN1268" s="83">
        <v>646</v>
      </c>
      <c r="AO1268" s="83">
        <v>682</v>
      </c>
      <c r="AP1268" s="83">
        <v>0</v>
      </c>
      <c r="AQ1268" s="73"/>
      <c r="AR1268" s="73"/>
      <c r="AS1268" s="73"/>
      <c r="AT1268" s="73"/>
      <c r="AU1268" s="73"/>
      <c r="AV1268" s="73"/>
      <c r="AW1268" s="73"/>
      <c r="AX1268" s="73"/>
      <c r="AY1268" s="73"/>
      <c r="AZ1268" s="73"/>
      <c r="BA1268" s="73"/>
      <c r="BB1268" s="73"/>
      <c r="BC1268" s="73"/>
    </row>
    <row r="1269" spans="1:55" x14ac:dyDescent="0.25">
      <c r="A1269" s="72"/>
      <c r="B1269" s="74" t="s">
        <v>6</v>
      </c>
      <c r="C1269" s="83">
        <v>8258.2597812552394</v>
      </c>
      <c r="D1269" s="83">
        <v>12255.236751827577</v>
      </c>
      <c r="E1269" s="83">
        <v>22949.464453748718</v>
      </c>
      <c r="F1269" s="83">
        <v>40501.151239565246</v>
      </c>
      <c r="G1269" s="83">
        <v>36058.443342422244</v>
      </c>
      <c r="H1269" s="83">
        <v>29840.897442404155</v>
      </c>
      <c r="I1269" s="83">
        <v>24606.758801609078</v>
      </c>
      <c r="J1269" s="83">
        <v>21590.763042755556</v>
      </c>
      <c r="K1269" s="83">
        <v>18370.080764099999</v>
      </c>
      <c r="L1269" s="83">
        <v>23107.403461999987</v>
      </c>
      <c r="M1269" s="83">
        <v>27044.067999999999</v>
      </c>
      <c r="N1269" s="83">
        <v>0</v>
      </c>
      <c r="O1269" s="73"/>
      <c r="P1269" s="74" t="s">
        <v>6</v>
      </c>
      <c r="Q1269" s="83">
        <v>6169.6045948762439</v>
      </c>
      <c r="R1269" s="83">
        <v>7072.9870921172042</v>
      </c>
      <c r="S1269" s="83">
        <v>11348.455706120392</v>
      </c>
      <c r="T1269" s="83">
        <v>-30127.997632419174</v>
      </c>
      <c r="U1269" s="83">
        <v>81960.912982563415</v>
      </c>
      <c r="V1269" s="83">
        <v>35466.044695307428</v>
      </c>
      <c r="W1269" s="83">
        <v>28791.542836453613</v>
      </c>
      <c r="X1269" s="83">
        <v>22022.757833913489</v>
      </c>
      <c r="Y1269" s="83">
        <v>21987.828201065997</v>
      </c>
      <c r="Z1269" s="83">
        <v>19276.323741999997</v>
      </c>
      <c r="AA1269" s="83">
        <v>30745.252000000008</v>
      </c>
      <c r="AB1269" s="83">
        <v>18958</v>
      </c>
      <c r="AC1269" s="73"/>
      <c r="AD1269" s="74" t="s">
        <v>6</v>
      </c>
      <c r="AE1269" s="83">
        <v>0</v>
      </c>
      <c r="AF1269" s="83">
        <v>0</v>
      </c>
      <c r="AG1269" s="83">
        <v>9</v>
      </c>
      <c r="AH1269" s="83">
        <v>308</v>
      </c>
      <c r="AI1269" s="83">
        <v>458</v>
      </c>
      <c r="AJ1269" s="83">
        <v>359</v>
      </c>
      <c r="AK1269" s="83">
        <v>292</v>
      </c>
      <c r="AL1269" s="83">
        <v>0</v>
      </c>
      <c r="AM1269" s="83">
        <v>59</v>
      </c>
      <c r="AN1269" s="83">
        <v>308</v>
      </c>
      <c r="AO1269" s="83">
        <v>339</v>
      </c>
      <c r="AP1269" s="83">
        <v>0</v>
      </c>
      <c r="AQ1269" s="73"/>
      <c r="AR1269" s="73"/>
      <c r="AS1269" s="73"/>
      <c r="AT1269" s="73"/>
      <c r="AU1269" s="73"/>
      <c r="AV1269" s="73"/>
      <c r="AW1269" s="73"/>
      <c r="AX1269" s="73"/>
      <c r="AY1269" s="73"/>
      <c r="AZ1269" s="73"/>
      <c r="BA1269" s="73"/>
      <c r="BB1269" s="73"/>
      <c r="BC1269" s="73"/>
    </row>
    <row r="1270" spans="1:55" x14ac:dyDescent="0.25">
      <c r="A1270" s="72"/>
      <c r="B1270" s="74" t="s">
        <v>7</v>
      </c>
      <c r="C1270" s="83">
        <v>205834.90373984445</v>
      </c>
      <c r="D1270" s="83">
        <v>191389.89659538167</v>
      </c>
      <c r="E1270" s="83">
        <v>170154.78190478278</v>
      </c>
      <c r="F1270" s="83">
        <v>166519.60348791617</v>
      </c>
      <c r="G1270" s="83">
        <v>157887.83952141911</v>
      </c>
      <c r="H1270" s="83">
        <v>153556.34531930563</v>
      </c>
      <c r="I1270" s="83">
        <v>150915.20348610112</v>
      </c>
      <c r="J1270" s="83">
        <v>190982.09200993925</v>
      </c>
      <c r="K1270" s="83">
        <v>220209.27445685997</v>
      </c>
      <c r="L1270" s="83">
        <v>196478.74266799999</v>
      </c>
      <c r="M1270" s="83">
        <v>188644.72200000001</v>
      </c>
      <c r="N1270" s="83">
        <v>0</v>
      </c>
      <c r="O1270" s="73"/>
      <c r="P1270" s="74" t="s">
        <v>7</v>
      </c>
      <c r="Q1270" s="83">
        <v>211162.78905469767</v>
      </c>
      <c r="R1270" s="83">
        <v>210831.54000201449</v>
      </c>
      <c r="S1270" s="83">
        <v>160831.49731078322</v>
      </c>
      <c r="T1270" s="83">
        <v>-99230.341206059471</v>
      </c>
      <c r="U1270" s="83">
        <v>174487.33917290348</v>
      </c>
      <c r="V1270" s="83">
        <v>152031.88680797623</v>
      </c>
      <c r="W1270" s="83">
        <v>151650.39915123911</v>
      </c>
      <c r="X1270" s="83">
        <v>154806.73599193498</v>
      </c>
      <c r="Y1270" s="83">
        <v>160456.31145252797</v>
      </c>
      <c r="Z1270" s="83">
        <v>160944.94319799999</v>
      </c>
      <c r="AA1270" s="83">
        <v>160911.89199999999</v>
      </c>
      <c r="AB1270" s="83">
        <v>190000</v>
      </c>
      <c r="AC1270" s="73"/>
      <c r="AD1270" s="74" t="s">
        <v>7</v>
      </c>
      <c r="AE1270" s="83">
        <v>1607</v>
      </c>
      <c r="AF1270" s="83">
        <v>1502</v>
      </c>
      <c r="AG1270" s="83">
        <v>1360</v>
      </c>
      <c r="AH1270" s="83">
        <v>1290</v>
      </c>
      <c r="AI1270" s="83">
        <v>1266</v>
      </c>
      <c r="AJ1270" s="83">
        <v>1273</v>
      </c>
      <c r="AK1270" s="83">
        <v>1258</v>
      </c>
      <c r="AL1270" s="83">
        <v>1587</v>
      </c>
      <c r="AM1270" s="83">
        <v>1753</v>
      </c>
      <c r="AN1270" s="83">
        <v>1774</v>
      </c>
      <c r="AO1270" s="83">
        <v>1684</v>
      </c>
      <c r="AP1270" s="83">
        <v>0</v>
      </c>
      <c r="AQ1270" s="73"/>
      <c r="AR1270" s="73"/>
      <c r="AS1270" s="73"/>
      <c r="AT1270" s="73"/>
      <c r="AU1270" s="73"/>
      <c r="AV1270" s="73"/>
      <c r="AW1270" s="73"/>
      <c r="AX1270" s="73"/>
      <c r="AY1270" s="73"/>
      <c r="AZ1270" s="73"/>
      <c r="BA1270" s="73"/>
      <c r="BB1270" s="73"/>
      <c r="BC1270" s="73"/>
    </row>
    <row r="1271" spans="1:55" x14ac:dyDescent="0.25">
      <c r="A1271" s="72"/>
      <c r="B1271" s="79" t="s">
        <v>8</v>
      </c>
      <c r="C1271" s="84">
        <v>113953.41030407554</v>
      </c>
      <c r="D1271" s="84">
        <v>120160.06631789889</v>
      </c>
      <c r="E1271" s="84">
        <v>124732.90439303982</v>
      </c>
      <c r="F1271" s="84">
        <v>143688.94297128555</v>
      </c>
      <c r="G1271" s="84">
        <v>158520.15653908276</v>
      </c>
      <c r="H1271" s="84">
        <v>166976.58034989616</v>
      </c>
      <c r="I1271" s="84">
        <v>189198.83125732813</v>
      </c>
      <c r="J1271" s="84">
        <v>204511.94445612709</v>
      </c>
      <c r="K1271" s="84">
        <v>214540.477161608</v>
      </c>
      <c r="L1271" s="84">
        <v>223624.83184599999</v>
      </c>
      <c r="M1271" s="84">
        <v>233988.39400000003</v>
      </c>
      <c r="N1271" s="83">
        <v>0</v>
      </c>
      <c r="O1271" s="73"/>
      <c r="P1271" s="79" t="s">
        <v>8</v>
      </c>
      <c r="Q1271" s="84">
        <v>108988.19261834913</v>
      </c>
      <c r="R1271" s="84">
        <v>122106.03253627189</v>
      </c>
      <c r="S1271" s="84">
        <v>134684.52878308031</v>
      </c>
      <c r="T1271" s="84">
        <v>-191301.9820981847</v>
      </c>
      <c r="U1271" s="84">
        <v>154545.02870067224</v>
      </c>
      <c r="V1271" s="84">
        <v>168715.11423264883</v>
      </c>
      <c r="W1271" s="84">
        <v>183721.90939795412</v>
      </c>
      <c r="X1271" s="84">
        <v>200202.09512408139</v>
      </c>
      <c r="Y1271" s="84">
        <v>205483.42052542197</v>
      </c>
      <c r="Z1271" s="84">
        <v>222575.03039199999</v>
      </c>
      <c r="AA1271" s="84">
        <v>235858.78400000001</v>
      </c>
      <c r="AB1271" s="84">
        <v>238110</v>
      </c>
      <c r="AC1271" s="73"/>
      <c r="AD1271" s="79" t="s">
        <v>8</v>
      </c>
      <c r="AE1271" s="84">
        <v>1424</v>
      </c>
      <c r="AF1271" s="84">
        <v>1516</v>
      </c>
      <c r="AG1271" s="84">
        <v>1595</v>
      </c>
      <c r="AH1271" s="84">
        <v>1689</v>
      </c>
      <c r="AI1271" s="84">
        <v>1771</v>
      </c>
      <c r="AJ1271" s="84">
        <v>1841</v>
      </c>
      <c r="AK1271" s="84">
        <v>1978</v>
      </c>
      <c r="AL1271" s="84">
        <v>2009</v>
      </c>
      <c r="AM1271" s="84">
        <v>2071</v>
      </c>
      <c r="AN1271" s="84">
        <v>2171</v>
      </c>
      <c r="AO1271" s="84">
        <v>2219</v>
      </c>
      <c r="AP1271" s="84">
        <v>0</v>
      </c>
      <c r="AQ1271" s="73"/>
      <c r="AR1271" s="73"/>
      <c r="AS1271" s="73"/>
      <c r="AT1271" s="73"/>
      <c r="AU1271" s="73"/>
      <c r="AV1271" s="73"/>
      <c r="AW1271" s="73"/>
      <c r="AX1271" s="73"/>
      <c r="AY1271" s="73"/>
      <c r="AZ1271" s="73"/>
      <c r="BA1271" s="73"/>
      <c r="BB1271" s="73"/>
      <c r="BC1271" s="73"/>
    </row>
    <row r="1272" spans="1:55" x14ac:dyDescent="0.25">
      <c r="A1272" s="72"/>
      <c r="B1272" s="79" t="s">
        <v>5</v>
      </c>
      <c r="C1272" s="84">
        <v>46797.014000628747</v>
      </c>
      <c r="D1272" s="84">
        <v>48812.99057300188</v>
      </c>
      <c r="E1272" s="84">
        <v>60640.602080702018</v>
      </c>
      <c r="F1272" s="84">
        <v>71782.895139884058</v>
      </c>
      <c r="G1272" s="84">
        <v>64840.882611806315</v>
      </c>
      <c r="H1272" s="84">
        <v>69523.331582471728</v>
      </c>
      <c r="I1272" s="84">
        <v>80800.976396066675</v>
      </c>
      <c r="J1272" s="84">
        <v>77952.057483957688</v>
      </c>
      <c r="K1272" s="84">
        <v>83252.323376377972</v>
      </c>
      <c r="L1272" s="84">
        <v>82748.111549999987</v>
      </c>
      <c r="M1272" s="82">
        <v>79641.102000000014</v>
      </c>
      <c r="N1272" s="82">
        <v>0</v>
      </c>
      <c r="O1272" s="73"/>
      <c r="P1272" s="79" t="s">
        <v>5</v>
      </c>
      <c r="Q1272" s="84">
        <v>-61339.385236888251</v>
      </c>
      <c r="R1272" s="84">
        <v>-58185.840070660925</v>
      </c>
      <c r="S1272" s="84">
        <v>16669.109301069475</v>
      </c>
      <c r="T1272" s="84">
        <v>-27007.169192407615</v>
      </c>
      <c r="U1272" s="84">
        <v>54481.979696313923</v>
      </c>
      <c r="V1272" s="84">
        <v>-19959.824826063992</v>
      </c>
      <c r="W1272" s="84">
        <v>-3193.4704397051328</v>
      </c>
      <c r="X1272" s="84">
        <v>-6084.9552011674114</v>
      </c>
      <c r="Y1272" s="84">
        <v>4317.2448066019979</v>
      </c>
      <c r="Z1272" s="84">
        <v>94715.420071999994</v>
      </c>
      <c r="AA1272" s="84">
        <v>1335.8440000000001</v>
      </c>
      <c r="AB1272" s="84">
        <v>2205</v>
      </c>
      <c r="AC1272" s="73"/>
      <c r="AD1272" s="79" t="s">
        <v>5</v>
      </c>
      <c r="AE1272" s="84">
        <v>13503</v>
      </c>
      <c r="AF1272" s="84">
        <v>13078</v>
      </c>
      <c r="AG1272" s="84">
        <v>13011</v>
      </c>
      <c r="AH1272" s="84">
        <v>12927</v>
      </c>
      <c r="AI1272" s="84">
        <v>12831</v>
      </c>
      <c r="AJ1272" s="84">
        <v>12636</v>
      </c>
      <c r="AK1272" s="84">
        <v>12831</v>
      </c>
      <c r="AL1272" s="84">
        <v>13727</v>
      </c>
      <c r="AM1272" s="84">
        <v>13487</v>
      </c>
      <c r="AN1272" s="84">
        <v>13747</v>
      </c>
      <c r="AO1272" s="84">
        <v>14311</v>
      </c>
      <c r="AP1272" s="84">
        <v>0</v>
      </c>
      <c r="AQ1272" s="73"/>
      <c r="AR1272" s="73"/>
      <c r="AS1272" s="73"/>
      <c r="AT1272" s="73"/>
      <c r="AU1272" s="73"/>
      <c r="AV1272" s="73"/>
      <c r="AW1272" s="73"/>
      <c r="AX1272" s="73"/>
      <c r="AY1272" s="73"/>
      <c r="AZ1272" s="73"/>
      <c r="BA1272" s="73"/>
      <c r="BB1272" s="73"/>
      <c r="BC1272" s="73"/>
    </row>
    <row r="1273" spans="1:55" x14ac:dyDescent="0.25">
      <c r="A1273" s="72"/>
      <c r="B1273" s="74" t="s">
        <v>157</v>
      </c>
      <c r="C1273" s="83">
        <v>61019.016316748639</v>
      </c>
      <c r="D1273" s="83">
        <v>91602.032446540426</v>
      </c>
      <c r="E1273" s="83">
        <v>105814.24733791231</v>
      </c>
      <c r="F1273" s="83">
        <v>100057.36074266252</v>
      </c>
      <c r="G1273" s="83">
        <v>105691.64814994947</v>
      </c>
      <c r="H1273" s="83">
        <v>112485.5027410021</v>
      </c>
      <c r="I1273" s="83">
        <v>109161.12059417415</v>
      </c>
      <c r="J1273" s="83">
        <v>109627.9352875638</v>
      </c>
      <c r="K1273" s="83">
        <v>112359.79909520599</v>
      </c>
      <c r="L1273" s="83">
        <v>111374.19605</v>
      </c>
      <c r="M1273" s="83">
        <v>118693.178</v>
      </c>
      <c r="N1273" s="83">
        <v>0</v>
      </c>
      <c r="O1273" s="73"/>
      <c r="P1273" s="74" t="s">
        <v>157</v>
      </c>
      <c r="Q1273" s="83">
        <v>67577.819091950732</v>
      </c>
      <c r="R1273" s="83">
        <v>65018.165413875176</v>
      </c>
      <c r="S1273" s="83">
        <v>80083.048058301501</v>
      </c>
      <c r="T1273" s="83">
        <v>90804.104418028306</v>
      </c>
      <c r="U1273" s="83">
        <v>101191.92570681361</v>
      </c>
      <c r="V1273" s="83">
        <v>103314.33242913686</v>
      </c>
      <c r="W1273" s="83">
        <v>103191.51473463225</v>
      </c>
      <c r="X1273" s="83">
        <v>102236.89713338905</v>
      </c>
      <c r="Y1273" s="83">
        <v>107368.43300650998</v>
      </c>
      <c r="Z1273" s="83">
        <v>109476.848468</v>
      </c>
      <c r="AA1273" s="83">
        <v>108340.90800000001</v>
      </c>
      <c r="AB1273" s="83">
        <v>105359</v>
      </c>
      <c r="AC1273" s="73"/>
      <c r="AD1273" s="74" t="s">
        <v>117</v>
      </c>
      <c r="AE1273" s="83">
        <v>60292.395999999993</v>
      </c>
      <c r="AF1273" s="83">
        <v>60310.718000000001</v>
      </c>
      <c r="AG1273" s="83">
        <v>60403.199999999997</v>
      </c>
      <c r="AH1273" s="83">
        <v>60754.96</v>
      </c>
      <c r="AI1273" s="83">
        <v>61029.396000000008</v>
      </c>
      <c r="AJ1273" s="83">
        <v>61022.565000000002</v>
      </c>
      <c r="AK1273" s="83">
        <v>60605.670999999995</v>
      </c>
      <c r="AL1273" s="83">
        <v>60247.88</v>
      </c>
      <c r="AM1273" s="83">
        <v>60386.85</v>
      </c>
      <c r="AN1273" s="83">
        <v>60877.62</v>
      </c>
      <c r="AO1273" s="83">
        <v>61557.496000000006</v>
      </c>
      <c r="AP1273" s="83">
        <v>0</v>
      </c>
      <c r="AQ1273" s="73"/>
      <c r="AR1273" s="73"/>
      <c r="AS1273" s="73"/>
      <c r="AT1273" s="73"/>
      <c r="AU1273" s="73"/>
      <c r="AV1273" s="73"/>
      <c r="AW1273" s="73"/>
      <c r="AX1273" s="73"/>
      <c r="AY1273" s="73"/>
      <c r="AZ1273" s="73"/>
      <c r="BA1273" s="73"/>
      <c r="BB1273" s="73"/>
      <c r="BC1273" s="73"/>
    </row>
    <row r="1274" spans="1:55" x14ac:dyDescent="0.25">
      <c r="A1274" s="72"/>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X1274" s="73"/>
      <c r="Y1274" s="73"/>
      <c r="Z1274" s="73"/>
      <c r="AA1274" s="73"/>
      <c r="AB1274" s="73"/>
      <c r="AC1274" s="73"/>
      <c r="AD1274" s="73"/>
      <c r="AE1274" s="73"/>
      <c r="AF1274" s="73"/>
      <c r="AG1274" s="73"/>
      <c r="AH1274" s="73"/>
      <c r="AI1274" s="73"/>
      <c r="AJ1274" s="73"/>
      <c r="AK1274" s="73"/>
      <c r="AL1274" s="73"/>
      <c r="AM1274" s="73"/>
      <c r="AN1274" s="73"/>
      <c r="AO1274" s="73"/>
      <c r="AP1274" s="73"/>
      <c r="AQ1274" s="73"/>
      <c r="AR1274" s="73"/>
      <c r="AS1274" s="73"/>
      <c r="AT1274" s="73"/>
      <c r="AU1274" s="73"/>
      <c r="AV1274" s="73"/>
      <c r="AW1274" s="73"/>
      <c r="AX1274" s="73"/>
      <c r="AY1274" s="73"/>
      <c r="AZ1274" s="73"/>
      <c r="BA1274" s="73"/>
      <c r="BB1274" s="73"/>
      <c r="BC1274" s="73"/>
    </row>
    <row r="1275" spans="1:55" x14ac:dyDescent="0.25">
      <c r="A1275" s="72"/>
      <c r="B1275" s="75" t="s">
        <v>113</v>
      </c>
      <c r="C1275" s="75"/>
      <c r="D1275" s="75"/>
      <c r="E1275" s="75"/>
      <c r="F1275" s="75"/>
      <c r="G1275" s="75"/>
      <c r="H1275" s="75"/>
      <c r="I1275" s="75"/>
      <c r="J1275" s="75"/>
      <c r="K1275" s="75"/>
      <c r="L1275" s="75"/>
      <c r="M1275" s="75"/>
      <c r="N1275" s="75"/>
      <c r="O1275" s="73"/>
      <c r="P1275" s="75" t="s">
        <v>114</v>
      </c>
      <c r="Q1275" s="75"/>
      <c r="R1275" s="75"/>
      <c r="S1275" s="75"/>
      <c r="T1275" s="75"/>
      <c r="U1275" s="75"/>
      <c r="V1275" s="75"/>
      <c r="W1275" s="75"/>
      <c r="X1275" s="75"/>
      <c r="Y1275" s="75"/>
      <c r="Z1275" s="75"/>
      <c r="AA1275" s="75"/>
      <c r="AB1275" s="75"/>
      <c r="AC1275" s="73"/>
      <c r="AD1275" s="75" t="s">
        <v>145</v>
      </c>
      <c r="AE1275" s="75"/>
      <c r="AF1275" s="75"/>
      <c r="AG1275" s="75"/>
      <c r="AH1275" s="75"/>
      <c r="AI1275" s="75"/>
      <c r="AJ1275" s="75"/>
      <c r="AK1275" s="75"/>
      <c r="AL1275" s="75"/>
      <c r="AM1275" s="75"/>
      <c r="AN1275" s="75"/>
      <c r="AO1275" s="75"/>
      <c r="AP1275" s="75"/>
      <c r="AQ1275" s="73"/>
      <c r="AR1275" s="73"/>
      <c r="AS1275" s="73"/>
      <c r="AT1275" s="73"/>
      <c r="AU1275" s="73"/>
      <c r="AV1275" s="73"/>
      <c r="AW1275" s="73"/>
      <c r="AX1275" s="73"/>
      <c r="AY1275" s="73"/>
      <c r="AZ1275" s="73"/>
      <c r="BA1275" s="73"/>
      <c r="BB1275" s="73"/>
      <c r="BC1275" s="73"/>
    </row>
    <row r="1276" spans="1:55" x14ac:dyDescent="0.25">
      <c r="A1276" s="72"/>
      <c r="B1276" s="77" t="s">
        <v>79</v>
      </c>
      <c r="C1276" s="77">
        <v>2013</v>
      </c>
      <c r="D1276" s="77">
        <v>2014</v>
      </c>
      <c r="E1276" s="77">
        <v>2015</v>
      </c>
      <c r="F1276" s="77">
        <v>2016</v>
      </c>
      <c r="G1276" s="77">
        <v>2017</v>
      </c>
      <c r="H1276" s="77">
        <v>2018</v>
      </c>
      <c r="I1276" s="77">
        <v>2019</v>
      </c>
      <c r="J1276" s="77">
        <v>2020</v>
      </c>
      <c r="K1276" s="77">
        <v>2021</v>
      </c>
      <c r="L1276" s="77">
        <v>2022</v>
      </c>
      <c r="M1276" s="77">
        <v>2023</v>
      </c>
      <c r="N1276" s="77">
        <v>2024</v>
      </c>
      <c r="O1276" s="73"/>
      <c r="P1276" s="77" t="s">
        <v>79</v>
      </c>
      <c r="Q1276" s="77">
        <v>2013</v>
      </c>
      <c r="R1276" s="77">
        <v>2014</v>
      </c>
      <c r="S1276" s="77">
        <v>2015</v>
      </c>
      <c r="T1276" s="77">
        <v>2016</v>
      </c>
      <c r="U1276" s="77">
        <v>2017</v>
      </c>
      <c r="V1276" s="77">
        <v>2018</v>
      </c>
      <c r="W1276" s="77">
        <v>2019</v>
      </c>
      <c r="X1276" s="77">
        <v>2020</v>
      </c>
      <c r="Y1276" s="77">
        <v>2021</v>
      </c>
      <c r="Z1276" s="77">
        <v>2022</v>
      </c>
      <c r="AA1276" s="77">
        <v>2023</v>
      </c>
      <c r="AB1276" s="77">
        <v>2024</v>
      </c>
      <c r="AC1276" s="73"/>
      <c r="AD1276" s="77" t="s">
        <v>79</v>
      </c>
      <c r="AE1276" s="77">
        <v>2013</v>
      </c>
      <c r="AF1276" s="77">
        <v>2014</v>
      </c>
      <c r="AG1276" s="77">
        <v>2015</v>
      </c>
      <c r="AH1276" s="77">
        <v>2016</v>
      </c>
      <c r="AI1276" s="77">
        <v>2017</v>
      </c>
      <c r="AJ1276" s="77">
        <v>2018</v>
      </c>
      <c r="AK1276" s="77">
        <v>2019</v>
      </c>
      <c r="AL1276" s="77">
        <v>2020</v>
      </c>
      <c r="AM1276" s="77">
        <v>2021</v>
      </c>
      <c r="AN1276" s="77">
        <v>2022</v>
      </c>
      <c r="AO1276" s="77">
        <v>2023</v>
      </c>
      <c r="AP1276" s="77">
        <v>2024</v>
      </c>
      <c r="AQ1276" s="73"/>
      <c r="AR1276" s="73"/>
      <c r="AS1276" s="73"/>
      <c r="AT1276" s="73"/>
      <c r="AU1276" s="73"/>
      <c r="AV1276" s="73"/>
      <c r="AW1276" s="73"/>
      <c r="AX1276" s="73"/>
      <c r="AY1276" s="73"/>
      <c r="AZ1276" s="73"/>
      <c r="BA1276" s="73"/>
      <c r="BB1276" s="73"/>
      <c r="BC1276" s="73"/>
    </row>
    <row r="1277" spans="1:55" x14ac:dyDescent="0.25">
      <c r="A1277" s="72"/>
      <c r="B1277" s="79" t="s">
        <v>9</v>
      </c>
      <c r="C1277" s="80">
        <v>299992.95624230086</v>
      </c>
      <c r="D1277" s="80">
        <v>292858.81391438033</v>
      </c>
      <c r="E1277" s="80">
        <v>306954.79233338108</v>
      </c>
      <c r="F1277" s="80">
        <v>326052.1522260987</v>
      </c>
      <c r="G1277" s="80">
        <v>316383.49495400535</v>
      </c>
      <c r="H1277" s="80">
        <v>324588.72951486619</v>
      </c>
      <c r="I1277" s="80">
        <v>335792.33052055945</v>
      </c>
      <c r="J1277" s="80">
        <v>352076.87685810548</v>
      </c>
      <c r="K1277" s="80">
        <v>423878.85637710599</v>
      </c>
      <c r="L1277" s="80">
        <v>420687.86767799995</v>
      </c>
      <c r="M1277" s="80">
        <v>421881.83400000003</v>
      </c>
      <c r="N1277" s="80">
        <v>0</v>
      </c>
      <c r="O1277" s="73"/>
      <c r="P1277" s="79" t="s">
        <v>9</v>
      </c>
      <c r="Q1277" s="80">
        <v>281684.49817686889</v>
      </c>
      <c r="R1277" s="80">
        <v>290985.97184278956</v>
      </c>
      <c r="S1277" s="80">
        <v>285943.5964030124</v>
      </c>
      <c r="T1277" s="80">
        <v>329413.04439226497</v>
      </c>
      <c r="U1277" s="80">
        <v>332669.66314740753</v>
      </c>
      <c r="V1277" s="80">
        <v>331012.73488926707</v>
      </c>
      <c r="W1277" s="80">
        <v>322873.23904249701</v>
      </c>
      <c r="X1277" s="80">
        <v>326685.68171755283</v>
      </c>
      <c r="Y1277" s="80">
        <v>424620.27945659391</v>
      </c>
      <c r="Z1277" s="80">
        <v>426486.92382400006</v>
      </c>
      <c r="AA1277" s="80">
        <v>418698.52399999992</v>
      </c>
      <c r="AB1277" s="80">
        <v>448147</v>
      </c>
      <c r="AC1277" s="73"/>
      <c r="AD1277" s="79" t="s">
        <v>9</v>
      </c>
      <c r="AE1277" s="80">
        <v>2672</v>
      </c>
      <c r="AF1277" s="80">
        <v>2699</v>
      </c>
      <c r="AG1277" s="80">
        <v>2726</v>
      </c>
      <c r="AH1277" s="80">
        <v>2691</v>
      </c>
      <c r="AI1277" s="80">
        <v>2672</v>
      </c>
      <c r="AJ1277" s="80">
        <v>2604</v>
      </c>
      <c r="AK1277" s="80">
        <v>2634</v>
      </c>
      <c r="AL1277" s="80">
        <v>2854</v>
      </c>
      <c r="AM1277" s="80">
        <v>2747</v>
      </c>
      <c r="AN1277" s="80">
        <v>2869</v>
      </c>
      <c r="AO1277" s="80">
        <v>2877</v>
      </c>
      <c r="AP1277" s="80">
        <v>0</v>
      </c>
      <c r="AQ1277" s="73"/>
      <c r="AR1277" s="73"/>
      <c r="AS1277" s="73"/>
      <c r="AT1277" s="73"/>
      <c r="AU1277" s="73"/>
      <c r="AV1277" s="73"/>
      <c r="AW1277" s="73"/>
      <c r="AX1277" s="73"/>
      <c r="AY1277" s="73"/>
      <c r="AZ1277" s="73"/>
      <c r="BA1277" s="73"/>
      <c r="BB1277" s="73"/>
      <c r="BC1277" s="73"/>
    </row>
    <row r="1278" spans="1:55" x14ac:dyDescent="0.25">
      <c r="A1278" s="72"/>
      <c r="B1278" s="74" t="s">
        <v>10</v>
      </c>
      <c r="C1278" s="83">
        <v>188930.87544248541</v>
      </c>
      <c r="D1278" s="83">
        <v>180972.3899830615</v>
      </c>
      <c r="E1278" s="83">
        <v>201009.27827003915</v>
      </c>
      <c r="F1278" s="83">
        <v>224691.24545041603</v>
      </c>
      <c r="G1278" s="83">
        <v>210001.63414291566</v>
      </c>
      <c r="H1278" s="83">
        <v>206414.29878156615</v>
      </c>
      <c r="I1278" s="83">
        <v>217914.85360593983</v>
      </c>
      <c r="J1278" s="83">
        <v>227234.3094388379</v>
      </c>
      <c r="K1278" s="83">
        <v>281794.83230498602</v>
      </c>
      <c r="L1278" s="83">
        <v>278885.21393849998</v>
      </c>
      <c r="M1278" s="83">
        <v>282075.652</v>
      </c>
      <c r="N1278" s="83">
        <v>0</v>
      </c>
      <c r="O1278" s="73"/>
      <c r="P1278" s="74" t="s">
        <v>10</v>
      </c>
      <c r="Q1278" s="83">
        <v>178008.42271558475</v>
      </c>
      <c r="R1278" s="83">
        <v>178459.69620009244</v>
      </c>
      <c r="S1278" s="83">
        <v>180936.78852407055</v>
      </c>
      <c r="T1278" s="83">
        <v>212674.85563774072</v>
      </c>
      <c r="U1278" s="83">
        <v>221990.86188757617</v>
      </c>
      <c r="V1278" s="83">
        <v>211728.97279074334</v>
      </c>
      <c r="W1278" s="83">
        <v>210386.3013550567</v>
      </c>
      <c r="X1278" s="83">
        <v>215146.87076936054</v>
      </c>
      <c r="Y1278" s="83">
        <v>309968.90932552994</v>
      </c>
      <c r="Z1278" s="83">
        <v>300939.87307800003</v>
      </c>
      <c r="AA1278" s="83">
        <v>285264.1719999999</v>
      </c>
      <c r="AB1278" s="83">
        <v>304035</v>
      </c>
      <c r="AC1278" s="73"/>
      <c r="AD1278" s="74" t="s">
        <v>10</v>
      </c>
      <c r="AE1278" s="83">
        <v>2672</v>
      </c>
      <c r="AF1278" s="83">
        <v>2699</v>
      </c>
      <c r="AG1278" s="83">
        <v>2726</v>
      </c>
      <c r="AH1278" s="83">
        <v>2691</v>
      </c>
      <c r="AI1278" s="83">
        <v>2672</v>
      </c>
      <c r="AJ1278" s="83">
        <v>2604</v>
      </c>
      <c r="AK1278" s="83">
        <v>2634</v>
      </c>
      <c r="AL1278" s="83">
        <v>2854</v>
      </c>
      <c r="AM1278" s="83">
        <v>2747</v>
      </c>
      <c r="AN1278" s="83">
        <v>2869</v>
      </c>
      <c r="AO1278" s="83">
        <v>2877</v>
      </c>
      <c r="AP1278" s="83">
        <v>0</v>
      </c>
      <c r="AQ1278" s="73"/>
      <c r="AR1278" s="73"/>
      <c r="AS1278" s="73"/>
      <c r="AT1278" s="73"/>
      <c r="AU1278" s="73"/>
      <c r="AV1278" s="73"/>
      <c r="AW1278" s="73"/>
      <c r="AX1278" s="73"/>
      <c r="AY1278" s="73"/>
      <c r="AZ1278" s="73"/>
      <c r="BA1278" s="73"/>
      <c r="BB1278" s="73"/>
      <c r="BC1278" s="73"/>
    </row>
    <row r="1279" spans="1:55" x14ac:dyDescent="0.25">
      <c r="A1279" s="72"/>
      <c r="B1279" s="79" t="s">
        <v>11</v>
      </c>
      <c r="C1279" s="84">
        <v>111062.08079981543</v>
      </c>
      <c r="D1279" s="84">
        <v>111886.42393131884</v>
      </c>
      <c r="E1279" s="84">
        <v>105945.51406334192</v>
      </c>
      <c r="F1279" s="84">
        <v>101360.90677568266</v>
      </c>
      <c r="G1279" s="84">
        <v>106381.86081108969</v>
      </c>
      <c r="H1279" s="84">
        <v>118174.43073330006</v>
      </c>
      <c r="I1279" s="84">
        <v>117877.47691461965</v>
      </c>
      <c r="J1279" s="84">
        <v>124842.56741926758</v>
      </c>
      <c r="K1279" s="84">
        <v>142084.02407211997</v>
      </c>
      <c r="L1279" s="84">
        <v>141802.65373949998</v>
      </c>
      <c r="M1279" s="84">
        <v>139806.182</v>
      </c>
      <c r="N1279" s="84">
        <v>0</v>
      </c>
      <c r="O1279" s="73"/>
      <c r="P1279" s="79" t="s">
        <v>11</v>
      </c>
      <c r="Q1279" s="84">
        <v>103676.07546128414</v>
      </c>
      <c r="R1279" s="84">
        <v>112526.27564269709</v>
      </c>
      <c r="S1279" s="84">
        <v>105006.80787894188</v>
      </c>
      <c r="T1279" s="84">
        <v>116738.18875452425</v>
      </c>
      <c r="U1279" s="84">
        <v>110678.80125983134</v>
      </c>
      <c r="V1279" s="84">
        <v>119283.76209852374</v>
      </c>
      <c r="W1279" s="84">
        <v>112486.9376874403</v>
      </c>
      <c r="X1279" s="84">
        <v>111538.81094819226</v>
      </c>
      <c r="Y1279" s="84">
        <v>114651.37013106397</v>
      </c>
      <c r="Z1279" s="84">
        <v>125547.05074599999</v>
      </c>
      <c r="AA1279" s="84">
        <v>133434.35200000001</v>
      </c>
      <c r="AB1279" s="84">
        <v>144112</v>
      </c>
      <c r="AC1279" s="73"/>
      <c r="AD1279" s="79" t="s">
        <v>11</v>
      </c>
      <c r="AE1279" s="84">
        <v>2672</v>
      </c>
      <c r="AF1279" s="84">
        <v>2699</v>
      </c>
      <c r="AG1279" s="84">
        <v>2726</v>
      </c>
      <c r="AH1279" s="84">
        <v>2691</v>
      </c>
      <c r="AI1279" s="84">
        <v>2672</v>
      </c>
      <c r="AJ1279" s="84">
        <v>2604</v>
      </c>
      <c r="AK1279" s="84">
        <v>2634</v>
      </c>
      <c r="AL1279" s="84">
        <v>2854</v>
      </c>
      <c r="AM1279" s="84">
        <v>2747</v>
      </c>
      <c r="AN1279" s="84">
        <v>2869</v>
      </c>
      <c r="AO1279" s="84">
        <v>2877</v>
      </c>
      <c r="AP1279" s="84">
        <v>0</v>
      </c>
      <c r="AQ1279" s="73"/>
      <c r="AR1279" s="73"/>
      <c r="AS1279" s="73"/>
      <c r="AT1279" s="73"/>
      <c r="AU1279" s="73"/>
      <c r="AV1279" s="73"/>
      <c r="AW1279" s="73"/>
      <c r="AX1279" s="73"/>
      <c r="AY1279" s="73"/>
      <c r="AZ1279" s="73"/>
      <c r="BA1279" s="73"/>
      <c r="BB1279" s="73"/>
      <c r="BC1279" s="73"/>
    </row>
    <row r="1280" spans="1:55" x14ac:dyDescent="0.25">
      <c r="A1280" s="72"/>
      <c r="B1280" s="74" t="s">
        <v>0</v>
      </c>
      <c r="C1280" s="83">
        <v>45020.781083440597</v>
      </c>
      <c r="D1280" s="83">
        <v>41376.480823759688</v>
      </c>
      <c r="E1280" s="83">
        <v>40225.066191364713</v>
      </c>
      <c r="F1280" s="83">
        <v>42231.770641414725</v>
      </c>
      <c r="G1280" s="83">
        <v>39878.436770947737</v>
      </c>
      <c r="H1280" s="83">
        <v>39390.391611371633</v>
      </c>
      <c r="I1280" s="83">
        <v>35551.741297332454</v>
      </c>
      <c r="J1280" s="83">
        <v>34172.471077181181</v>
      </c>
      <c r="K1280" s="83">
        <v>28529.342246131993</v>
      </c>
      <c r="L1280" s="83">
        <v>25144.938597999997</v>
      </c>
      <c r="M1280" s="83">
        <v>24669.35</v>
      </c>
      <c r="N1280" s="83">
        <v>0</v>
      </c>
      <c r="O1280" s="73"/>
      <c r="P1280" s="74" t="s">
        <v>0</v>
      </c>
      <c r="Q1280" s="83">
        <v>35850.658748827016</v>
      </c>
      <c r="R1280" s="83">
        <v>37794.138129128049</v>
      </c>
      <c r="S1280" s="83">
        <v>38410.82251101904</v>
      </c>
      <c r="T1280" s="83">
        <v>42277.622813110276</v>
      </c>
      <c r="U1280" s="83">
        <v>42564.782848877963</v>
      </c>
      <c r="V1280" s="83">
        <v>40840.894698352837</v>
      </c>
      <c r="W1280" s="83">
        <v>38748.413211162602</v>
      </c>
      <c r="X1280" s="83">
        <v>37461.241811944536</v>
      </c>
      <c r="Y1280" s="83">
        <v>35868.548086539995</v>
      </c>
      <c r="Z1280" s="83">
        <v>29745.444663999999</v>
      </c>
      <c r="AA1280" s="83">
        <v>26791.904000000002</v>
      </c>
      <c r="AB1280" s="83">
        <v>27128</v>
      </c>
      <c r="AC1280" s="73"/>
      <c r="AD1280" s="74" t="s">
        <v>0</v>
      </c>
      <c r="AE1280" s="83">
        <v>441</v>
      </c>
      <c r="AF1280" s="83">
        <v>460</v>
      </c>
      <c r="AG1280" s="83">
        <v>488</v>
      </c>
      <c r="AH1280" s="83">
        <v>407</v>
      </c>
      <c r="AI1280" s="83">
        <v>343</v>
      </c>
      <c r="AJ1280" s="83">
        <v>345</v>
      </c>
      <c r="AK1280" s="83">
        <v>317</v>
      </c>
      <c r="AL1280" s="83">
        <v>305</v>
      </c>
      <c r="AM1280" s="83">
        <v>253</v>
      </c>
      <c r="AN1280" s="83">
        <v>237</v>
      </c>
      <c r="AO1280" s="83">
        <v>236</v>
      </c>
      <c r="AP1280" s="83">
        <v>0</v>
      </c>
      <c r="AQ1280" s="73"/>
      <c r="AR1280" s="73"/>
      <c r="AS1280" s="73"/>
      <c r="AT1280" s="73"/>
      <c r="AU1280" s="73"/>
      <c r="AV1280" s="73"/>
      <c r="AW1280" s="73"/>
      <c r="AX1280" s="73"/>
      <c r="AY1280" s="73"/>
      <c r="AZ1280" s="73"/>
      <c r="BA1280" s="73"/>
      <c r="BB1280" s="73"/>
      <c r="BC1280" s="73"/>
    </row>
    <row r="1281" spans="1:55" x14ac:dyDescent="0.25">
      <c r="A1281" s="72"/>
      <c r="B1281" s="74" t="s">
        <v>158</v>
      </c>
      <c r="C1281" s="83">
        <v>69105.828668085407</v>
      </c>
      <c r="D1281" s="83">
        <v>65174.904091365817</v>
      </c>
      <c r="E1281" s="83">
        <v>60638.289546827953</v>
      </c>
      <c r="F1281" s="83">
        <v>53007.271053596138</v>
      </c>
      <c r="G1281" s="83">
        <v>48132.894887805487</v>
      </c>
      <c r="H1281" s="83">
        <v>41156.89134248234</v>
      </c>
      <c r="I1281" s="83">
        <v>50431.22115434095</v>
      </c>
      <c r="J1281" s="83">
        <v>73751.048397995881</v>
      </c>
      <c r="K1281" s="83">
        <v>60037.616508063991</v>
      </c>
      <c r="L1281" s="83">
        <v>43188.467971999999</v>
      </c>
      <c r="M1281" s="83">
        <v>44356.898000000001</v>
      </c>
      <c r="N1281" s="83">
        <v>0</v>
      </c>
      <c r="O1281" s="73"/>
      <c r="P1281" s="74" t="s">
        <v>158</v>
      </c>
      <c r="Q1281" s="83">
        <v>93402.557513830267</v>
      </c>
      <c r="R1281" s="83">
        <v>74491.599180947509</v>
      </c>
      <c r="S1281" s="83">
        <v>68750.414952371983</v>
      </c>
      <c r="T1281" s="83">
        <v>64459.51110980774</v>
      </c>
      <c r="U1281" s="83">
        <v>56815.474502557925</v>
      </c>
      <c r="V1281" s="83">
        <v>49153.612305420989</v>
      </c>
      <c r="W1281" s="83">
        <v>45938.866926771501</v>
      </c>
      <c r="X1281" s="83">
        <v>48732.378635792353</v>
      </c>
      <c r="Y1281" s="83">
        <v>68793.470018207983</v>
      </c>
      <c r="Z1281" s="83">
        <v>54912.856075999996</v>
      </c>
      <c r="AA1281" s="83">
        <v>41746.688000000002</v>
      </c>
      <c r="AB1281" s="83">
        <v>48513</v>
      </c>
      <c r="AC1281" s="73"/>
      <c r="AD1281" s="74" t="s">
        <v>158</v>
      </c>
      <c r="AE1281" s="83">
        <v>482</v>
      </c>
      <c r="AF1281" s="83">
        <v>453</v>
      </c>
      <c r="AG1281" s="83">
        <v>391</v>
      </c>
      <c r="AH1281" s="83">
        <v>340</v>
      </c>
      <c r="AI1281" s="83">
        <v>328</v>
      </c>
      <c r="AJ1281" s="83">
        <v>290</v>
      </c>
      <c r="AK1281" s="83">
        <v>342</v>
      </c>
      <c r="AL1281" s="83">
        <v>504</v>
      </c>
      <c r="AM1281" s="83">
        <v>388</v>
      </c>
      <c r="AN1281" s="83">
        <v>269</v>
      </c>
      <c r="AO1281" s="83">
        <v>293</v>
      </c>
      <c r="AP1281" s="83">
        <v>0</v>
      </c>
      <c r="AQ1281" s="73"/>
      <c r="AR1281" s="73"/>
      <c r="AS1281" s="73"/>
      <c r="AT1281" s="73"/>
      <c r="AU1281" s="73"/>
      <c r="AV1281" s="73"/>
      <c r="AW1281" s="73"/>
      <c r="AX1281" s="73"/>
      <c r="AY1281" s="73"/>
      <c r="AZ1281" s="73"/>
      <c r="BA1281" s="73"/>
      <c r="BB1281" s="73"/>
      <c r="BC1281" s="73"/>
    </row>
    <row r="1282" spans="1:55" x14ac:dyDescent="0.25">
      <c r="A1282" s="72"/>
      <c r="B1282" s="74" t="s">
        <v>159</v>
      </c>
      <c r="C1282" s="83">
        <v>3135.5482338117995</v>
      </c>
      <c r="D1282" s="83">
        <v>4055.952674844526</v>
      </c>
      <c r="E1282" s="83">
        <v>2972.2754458527779</v>
      </c>
      <c r="F1282" s="83">
        <v>4267.1327324004033</v>
      </c>
      <c r="G1282" s="83">
        <v>4023.8355669507982</v>
      </c>
      <c r="H1282" s="83">
        <v>3432.6479980507388</v>
      </c>
      <c r="I1282" s="83">
        <v>5257.2778667254552</v>
      </c>
      <c r="J1282" s="83">
        <v>5103.1488576266629</v>
      </c>
      <c r="K1282" s="83">
        <v>6170.8025053219999</v>
      </c>
      <c r="L1282" s="83">
        <v>6665.864685999999</v>
      </c>
      <c r="M1282" s="83">
        <v>6154.0520000000006</v>
      </c>
      <c r="N1282" s="83">
        <v>0</v>
      </c>
      <c r="O1282" s="73"/>
      <c r="P1282" s="74" t="s">
        <v>159</v>
      </c>
      <c r="Q1282" s="83">
        <v>3740.8702911224768</v>
      </c>
      <c r="R1282" s="83">
        <v>3132.3669323238651</v>
      </c>
      <c r="S1282" s="83">
        <v>3888.7082776763882</v>
      </c>
      <c r="T1282" s="83">
        <v>6268.063889900116</v>
      </c>
      <c r="U1282" s="83">
        <v>4940.2711849507177</v>
      </c>
      <c r="V1282" s="83">
        <v>4804.7769403609927</v>
      </c>
      <c r="W1282" s="83">
        <v>4280.8282585950647</v>
      </c>
      <c r="X1282" s="83">
        <v>5900.9366407780608</v>
      </c>
      <c r="Y1282" s="83">
        <v>5535.2970086179994</v>
      </c>
      <c r="Z1282" s="83">
        <v>5771.2326620000003</v>
      </c>
      <c r="AA1282" s="83">
        <v>5938.3580000000002</v>
      </c>
      <c r="AB1282" s="83">
        <v>5865</v>
      </c>
      <c r="AC1282" s="73"/>
      <c r="AD1282" s="74" t="s">
        <v>159</v>
      </c>
      <c r="AE1282" s="83">
        <v>0</v>
      </c>
      <c r="AF1282" s="83">
        <v>0</v>
      </c>
      <c r="AG1282" s="83">
        <v>0</v>
      </c>
      <c r="AH1282" s="83">
        <v>0</v>
      </c>
      <c r="AI1282" s="83">
        <v>0</v>
      </c>
      <c r="AJ1282" s="83">
        <v>0</v>
      </c>
      <c r="AK1282" s="83">
        <v>0</v>
      </c>
      <c r="AL1282" s="83">
        <v>0</v>
      </c>
      <c r="AM1282" s="83">
        <v>0</v>
      </c>
      <c r="AN1282" s="83">
        <v>0</v>
      </c>
      <c r="AO1282" s="83">
        <v>0</v>
      </c>
      <c r="AP1282" s="83">
        <v>0</v>
      </c>
      <c r="AQ1282" s="73"/>
      <c r="AR1282" s="73"/>
      <c r="AS1282" s="73"/>
      <c r="AT1282" s="73"/>
      <c r="AU1282" s="73"/>
      <c r="AV1282" s="73"/>
      <c r="AW1282" s="73"/>
      <c r="AX1282" s="73"/>
      <c r="AY1282" s="73"/>
      <c r="AZ1282" s="73"/>
      <c r="BA1282" s="73"/>
      <c r="BB1282" s="73"/>
      <c r="BC1282" s="73"/>
    </row>
    <row r="1283" spans="1:55" x14ac:dyDescent="0.25">
      <c r="A1283" s="72"/>
      <c r="B1283" s="74" t="s">
        <v>1</v>
      </c>
      <c r="C1283" s="83">
        <v>16612.817954716505</v>
      </c>
      <c r="D1283" s="83">
        <v>14624.088858721623</v>
      </c>
      <c r="E1283" s="83">
        <v>13963.688093050987</v>
      </c>
      <c r="F1283" s="83">
        <v>13090.314891628435</v>
      </c>
      <c r="G1283" s="83">
        <v>12018.263911734668</v>
      </c>
      <c r="H1283" s="83">
        <v>10213.988308021029</v>
      </c>
      <c r="I1283" s="83">
        <v>13566.246604762404</v>
      </c>
      <c r="J1283" s="83">
        <v>15593.328864212343</v>
      </c>
      <c r="K1283" s="83">
        <v>12173.902171235997</v>
      </c>
      <c r="L1283" s="83">
        <v>9306.9553980000001</v>
      </c>
      <c r="M1283" s="83">
        <v>11217.130000000001</v>
      </c>
      <c r="N1283" s="83">
        <v>0</v>
      </c>
      <c r="O1283" s="73"/>
      <c r="P1283" s="74" t="s">
        <v>1</v>
      </c>
      <c r="Q1283" s="83">
        <v>16587.100840228741</v>
      </c>
      <c r="R1283" s="83">
        <v>15236.727280031513</v>
      </c>
      <c r="S1283" s="83">
        <v>13990.586513375443</v>
      </c>
      <c r="T1283" s="83">
        <v>11566.270326135105</v>
      </c>
      <c r="U1283" s="83">
        <v>12507.343691417909</v>
      </c>
      <c r="V1283" s="83">
        <v>12114.270611006976</v>
      </c>
      <c r="W1283" s="83">
        <v>9780.5034519290039</v>
      </c>
      <c r="X1283" s="83">
        <v>12440.327920955762</v>
      </c>
      <c r="Y1283" s="83">
        <v>16603.684409545996</v>
      </c>
      <c r="Z1283" s="83">
        <v>13478.337729999999</v>
      </c>
      <c r="AA1283" s="83">
        <v>9842.732</v>
      </c>
      <c r="AB1283" s="83">
        <v>10421</v>
      </c>
      <c r="AC1283" s="73"/>
      <c r="AD1283" s="74" t="s">
        <v>1</v>
      </c>
      <c r="AE1283" s="83">
        <v>94</v>
      </c>
      <c r="AF1283" s="83">
        <v>83</v>
      </c>
      <c r="AG1283" s="83">
        <v>78</v>
      </c>
      <c r="AH1283" s="83">
        <v>73</v>
      </c>
      <c r="AI1283" s="83">
        <v>69</v>
      </c>
      <c r="AJ1283" s="83">
        <v>60</v>
      </c>
      <c r="AK1283" s="83">
        <v>81</v>
      </c>
      <c r="AL1283" s="83">
        <v>96</v>
      </c>
      <c r="AM1283" s="83">
        <v>70</v>
      </c>
      <c r="AN1283" s="83">
        <v>58</v>
      </c>
      <c r="AO1283" s="83">
        <v>72</v>
      </c>
      <c r="AP1283" s="83">
        <v>0</v>
      </c>
      <c r="AQ1283" s="73"/>
      <c r="AR1283" s="73"/>
      <c r="AS1283" s="73"/>
      <c r="AT1283" s="73"/>
      <c r="AU1283" s="73"/>
      <c r="AV1283" s="73"/>
      <c r="AW1283" s="73"/>
      <c r="AX1283" s="73"/>
      <c r="AY1283" s="73"/>
      <c r="AZ1283" s="73"/>
      <c r="BA1283" s="73"/>
      <c r="BB1283" s="73"/>
      <c r="BC1283" s="73"/>
    </row>
    <row r="1284" spans="1:55" x14ac:dyDescent="0.25">
      <c r="A1284" s="72"/>
      <c r="B1284" s="74" t="s">
        <v>2</v>
      </c>
      <c r="C1284" s="83">
        <v>97135.606298113387</v>
      </c>
      <c r="D1284" s="83">
        <v>94546.744922860758</v>
      </c>
      <c r="E1284" s="83">
        <v>94305.131383700151</v>
      </c>
      <c r="F1284" s="83">
        <v>97343.440318483263</v>
      </c>
      <c r="G1284" s="83">
        <v>93239.667535711502</v>
      </c>
      <c r="H1284" s="83">
        <v>92886.152467578911</v>
      </c>
      <c r="I1284" s="83">
        <v>98582.535378222892</v>
      </c>
      <c r="J1284" s="83">
        <v>111346.93793705458</v>
      </c>
      <c r="K1284" s="83">
        <v>114475.94413457798</v>
      </c>
      <c r="L1284" s="83">
        <v>119544.66913999998</v>
      </c>
      <c r="M1284" s="83">
        <v>131605.64199999999</v>
      </c>
      <c r="N1284" s="83">
        <v>0</v>
      </c>
      <c r="O1284" s="73"/>
      <c r="P1284" s="74" t="s">
        <v>2</v>
      </c>
      <c r="Q1284" s="83">
        <v>101956.15739333922</v>
      </c>
      <c r="R1284" s="83">
        <v>100214.02056882171</v>
      </c>
      <c r="S1284" s="83">
        <v>93685.615730073449</v>
      </c>
      <c r="T1284" s="83">
        <v>93560.035994284641</v>
      </c>
      <c r="U1284" s="83">
        <v>94684.997231451722</v>
      </c>
      <c r="V1284" s="83">
        <v>93595.47336148507</v>
      </c>
      <c r="W1284" s="83">
        <v>90941.302671975325</v>
      </c>
      <c r="X1284" s="83">
        <v>94425.084831982545</v>
      </c>
      <c r="Y1284" s="83">
        <v>109146.96575075798</v>
      </c>
      <c r="Z1284" s="83">
        <v>112673.33872599999</v>
      </c>
      <c r="AA1284" s="83">
        <v>120739.666</v>
      </c>
      <c r="AB1284" s="83">
        <v>135457</v>
      </c>
      <c r="AC1284" s="73"/>
      <c r="AD1284" s="74" t="s">
        <v>2</v>
      </c>
      <c r="AE1284" s="83">
        <v>827</v>
      </c>
      <c r="AF1284" s="83">
        <v>808</v>
      </c>
      <c r="AG1284" s="83">
        <v>801</v>
      </c>
      <c r="AH1284" s="83">
        <v>777</v>
      </c>
      <c r="AI1284" s="83">
        <v>753</v>
      </c>
      <c r="AJ1284" s="83">
        <v>736</v>
      </c>
      <c r="AK1284" s="83">
        <v>742</v>
      </c>
      <c r="AL1284" s="83">
        <v>783</v>
      </c>
      <c r="AM1284" s="83">
        <v>807</v>
      </c>
      <c r="AN1284" s="83">
        <v>853</v>
      </c>
      <c r="AO1284" s="83">
        <v>901</v>
      </c>
      <c r="AP1284" s="83">
        <v>0</v>
      </c>
      <c r="AQ1284" s="73"/>
      <c r="AR1284" s="73"/>
      <c r="AS1284" s="73"/>
      <c r="AT1284" s="73"/>
      <c r="AU1284" s="73"/>
      <c r="AV1284" s="73"/>
      <c r="AW1284" s="73"/>
      <c r="AX1284" s="73"/>
      <c r="AY1284" s="73"/>
      <c r="AZ1284" s="73"/>
      <c r="BA1284" s="73"/>
      <c r="BB1284" s="73"/>
      <c r="BC1284" s="73"/>
    </row>
    <row r="1285" spans="1:55" x14ac:dyDescent="0.25">
      <c r="A1285" s="72"/>
      <c r="B1285" s="74" t="s">
        <v>156</v>
      </c>
      <c r="C1285" s="83">
        <v>0</v>
      </c>
      <c r="D1285" s="83">
        <v>0</v>
      </c>
      <c r="E1285" s="83">
        <v>0</v>
      </c>
      <c r="F1285" s="83">
        <v>0</v>
      </c>
      <c r="G1285" s="83">
        <v>0</v>
      </c>
      <c r="H1285" s="83">
        <v>0</v>
      </c>
      <c r="I1285" s="83">
        <v>0</v>
      </c>
      <c r="J1285" s="83">
        <v>2873.606909494697</v>
      </c>
      <c r="K1285" s="83">
        <v>12317.332231255998</v>
      </c>
      <c r="L1285" s="83">
        <v>18273.608184000001</v>
      </c>
      <c r="M1285" s="83">
        <v>23556.494000000002</v>
      </c>
      <c r="N1285" s="83">
        <v>0</v>
      </c>
      <c r="O1285" s="73"/>
      <c r="P1285" s="74" t="s">
        <v>156</v>
      </c>
      <c r="Q1285" s="83">
        <v>0</v>
      </c>
      <c r="R1285" s="83">
        <v>0</v>
      </c>
      <c r="S1285" s="83">
        <v>0</v>
      </c>
      <c r="T1285" s="83">
        <v>0</v>
      </c>
      <c r="U1285" s="83">
        <v>0</v>
      </c>
      <c r="V1285" s="83">
        <v>0</v>
      </c>
      <c r="W1285" s="83">
        <v>0</v>
      </c>
      <c r="X1285" s="83">
        <v>0</v>
      </c>
      <c r="Y1285" s="83">
        <v>8672.0020904399989</v>
      </c>
      <c r="Z1285" s="83">
        <v>16694.090400000001</v>
      </c>
      <c r="AA1285" s="83">
        <v>19506.240000000002</v>
      </c>
      <c r="AB1285" s="83">
        <v>25229</v>
      </c>
      <c r="AC1285" s="73"/>
      <c r="AD1285" s="74" t="s">
        <v>156</v>
      </c>
      <c r="AE1285" s="83">
        <v>0</v>
      </c>
      <c r="AF1285" s="83">
        <v>0</v>
      </c>
      <c r="AG1285" s="83">
        <v>0</v>
      </c>
      <c r="AH1285" s="83">
        <v>0</v>
      </c>
      <c r="AI1285" s="83">
        <v>0</v>
      </c>
      <c r="AJ1285" s="83">
        <v>0</v>
      </c>
      <c r="AK1285" s="83">
        <v>0</v>
      </c>
      <c r="AL1285" s="83">
        <v>20</v>
      </c>
      <c r="AM1285" s="83">
        <v>72</v>
      </c>
      <c r="AN1285" s="83">
        <v>104</v>
      </c>
      <c r="AO1285" s="83">
        <v>135</v>
      </c>
      <c r="AP1285" s="83">
        <v>0</v>
      </c>
      <c r="AQ1285" s="73"/>
      <c r="AR1285" s="73"/>
      <c r="AS1285" s="73"/>
      <c r="AT1285" s="73"/>
      <c r="AU1285" s="73"/>
      <c r="AV1285" s="73"/>
      <c r="AW1285" s="73"/>
      <c r="AX1285" s="73"/>
      <c r="AY1285" s="73"/>
      <c r="AZ1285" s="73"/>
      <c r="BA1285" s="73"/>
      <c r="BB1285" s="73"/>
      <c r="BC1285" s="73"/>
    </row>
    <row r="1286" spans="1:55" x14ac:dyDescent="0.25">
      <c r="A1286" s="72"/>
      <c r="B1286" s="74" t="s">
        <v>3</v>
      </c>
      <c r="C1286" s="83">
        <v>457.02628763667417</v>
      </c>
      <c r="D1286" s="83">
        <v>2952.4877020540903</v>
      </c>
      <c r="E1286" s="83">
        <v>6362.2675367442198</v>
      </c>
      <c r="F1286" s="83">
        <v>9824.6079928825056</v>
      </c>
      <c r="G1286" s="83">
        <v>14194.150638687686</v>
      </c>
      <c r="H1286" s="83">
        <v>16010.884242940589</v>
      </c>
      <c r="I1286" s="83">
        <v>15562.594398434143</v>
      </c>
      <c r="J1286" s="83">
        <v>15327.399603161884</v>
      </c>
      <c r="K1286" s="83">
        <v>16026.654245003996</v>
      </c>
      <c r="L1286" s="83">
        <v>12544.110748000005</v>
      </c>
      <c r="M1286" s="83">
        <v>7535.7439999999997</v>
      </c>
      <c r="N1286" s="83">
        <v>0</v>
      </c>
      <c r="O1286" s="73"/>
      <c r="P1286" s="74" t="s">
        <v>3</v>
      </c>
      <c r="Q1286" s="83">
        <v>0</v>
      </c>
      <c r="R1286" s="83">
        <v>3376.6694615307401</v>
      </c>
      <c r="S1286" s="83">
        <v>4866.3015448531251</v>
      </c>
      <c r="T1286" s="83">
        <v>10185.903900745379</v>
      </c>
      <c r="U1286" s="83">
        <v>10347.005743587768</v>
      </c>
      <c r="V1286" s="83">
        <v>17076.028404937362</v>
      </c>
      <c r="W1286" s="83">
        <v>18654.30369630835</v>
      </c>
      <c r="X1286" s="83">
        <v>17524.401683907923</v>
      </c>
      <c r="Y1286" s="83">
        <v>17230.363441018002</v>
      </c>
      <c r="Z1286" s="83">
        <v>16694.090399999997</v>
      </c>
      <c r="AA1286" s="83">
        <v>13654.368</v>
      </c>
      <c r="AB1286" s="83">
        <v>7286</v>
      </c>
      <c r="AC1286" s="73"/>
      <c r="AD1286" s="74" t="s">
        <v>3</v>
      </c>
      <c r="AE1286" s="83">
        <v>3</v>
      </c>
      <c r="AF1286" s="83">
        <v>24</v>
      </c>
      <c r="AG1286" s="83">
        <v>54</v>
      </c>
      <c r="AH1286" s="83">
        <v>72</v>
      </c>
      <c r="AI1286" s="83">
        <v>104</v>
      </c>
      <c r="AJ1286" s="83">
        <v>113</v>
      </c>
      <c r="AK1286" s="83">
        <v>113</v>
      </c>
      <c r="AL1286" s="83">
        <v>111</v>
      </c>
      <c r="AM1286" s="83">
        <v>122</v>
      </c>
      <c r="AN1286" s="83">
        <v>104</v>
      </c>
      <c r="AO1286" s="83">
        <v>53</v>
      </c>
      <c r="AP1286" s="83">
        <v>0</v>
      </c>
      <c r="AQ1286" s="73"/>
      <c r="AR1286" s="73"/>
      <c r="AS1286" s="73"/>
      <c r="AT1286" s="73"/>
      <c r="AU1286" s="73"/>
      <c r="AV1286" s="73"/>
      <c r="AW1286" s="73"/>
      <c r="AX1286" s="73"/>
      <c r="AY1286" s="73"/>
      <c r="AZ1286" s="73"/>
      <c r="BA1286" s="73"/>
      <c r="BB1286" s="73"/>
      <c r="BC1286" s="73"/>
    </row>
    <row r="1287" spans="1:55" x14ac:dyDescent="0.25">
      <c r="A1287" s="72"/>
      <c r="B1287" s="74" t="s">
        <v>4</v>
      </c>
      <c r="C1287" s="83">
        <v>0</v>
      </c>
      <c r="D1287" s="83">
        <v>1812.3680936615101</v>
      </c>
      <c r="E1287" s="83">
        <v>13854.512151734067</v>
      </c>
      <c r="F1287" s="83">
        <v>18999.483510927224</v>
      </c>
      <c r="G1287" s="83">
        <v>18241.544961885265</v>
      </c>
      <c r="H1287" s="83">
        <v>22726.176312297979</v>
      </c>
      <c r="I1287" s="83">
        <v>22163.348014050942</v>
      </c>
      <c r="J1287" s="83">
        <v>15947.901212279628</v>
      </c>
      <c r="K1287" s="83">
        <v>9517.1361364039985</v>
      </c>
      <c r="L1287" s="83">
        <v>14665.116335999997</v>
      </c>
      <c r="M1287" s="83">
        <v>17934.903999999999</v>
      </c>
      <c r="N1287" s="83">
        <v>0</v>
      </c>
      <c r="O1287" s="73"/>
      <c r="P1287" s="74" t="s">
        <v>4</v>
      </c>
      <c r="Q1287" s="83">
        <v>0</v>
      </c>
      <c r="R1287" s="83">
        <v>0</v>
      </c>
      <c r="S1287" s="83">
        <v>6389.896230923644</v>
      </c>
      <c r="T1287" s="83">
        <v>-3884.2310891836023</v>
      </c>
      <c r="U1287" s="83">
        <v>-5771.8952804622113</v>
      </c>
      <c r="V1287" s="83">
        <v>18284.19956685292</v>
      </c>
      <c r="W1287" s="83">
        <v>22570.392581374621</v>
      </c>
      <c r="X1287" s="83">
        <v>21613.20433060791</v>
      </c>
      <c r="Y1287" s="83">
        <v>16004.588081923996</v>
      </c>
      <c r="Z1287" s="83">
        <v>15523.363804000001</v>
      </c>
      <c r="AA1287" s="83">
        <v>15756.082</v>
      </c>
      <c r="AB1287" s="83">
        <v>16773</v>
      </c>
      <c r="AC1287" s="73"/>
      <c r="AD1287" s="74" t="s">
        <v>4</v>
      </c>
      <c r="AE1287" s="83">
        <v>0</v>
      </c>
      <c r="AF1287" s="83">
        <v>14</v>
      </c>
      <c r="AG1287" s="83">
        <v>94</v>
      </c>
      <c r="AH1287" s="83">
        <v>144</v>
      </c>
      <c r="AI1287" s="83">
        <v>135</v>
      </c>
      <c r="AJ1287" s="83">
        <v>171</v>
      </c>
      <c r="AK1287" s="83">
        <v>167</v>
      </c>
      <c r="AL1287" s="83">
        <v>121</v>
      </c>
      <c r="AM1287" s="83">
        <v>73</v>
      </c>
      <c r="AN1287" s="83">
        <v>121</v>
      </c>
      <c r="AO1287" s="83">
        <v>148</v>
      </c>
      <c r="AP1287" s="83">
        <v>0</v>
      </c>
      <c r="AQ1287" s="73"/>
      <c r="AR1287" s="73"/>
      <c r="AS1287" s="73"/>
      <c r="AT1287" s="73"/>
      <c r="AU1287" s="73"/>
      <c r="AV1287" s="73"/>
      <c r="AW1287" s="73"/>
      <c r="AX1287" s="73"/>
      <c r="AY1287" s="73"/>
      <c r="AZ1287" s="73"/>
      <c r="BA1287" s="73"/>
      <c r="BB1287" s="73"/>
      <c r="BC1287" s="73"/>
    </row>
    <row r="1288" spans="1:55" x14ac:dyDescent="0.25">
      <c r="A1288" s="72"/>
      <c r="B1288" s="74" t="s">
        <v>6</v>
      </c>
      <c r="C1288" s="83">
        <v>3764.3348116405155</v>
      </c>
      <c r="D1288" s="83">
        <v>3890.0811925237185</v>
      </c>
      <c r="E1288" s="83">
        <v>8090.8257514409397</v>
      </c>
      <c r="F1288" s="83">
        <v>13622.416140650406</v>
      </c>
      <c r="G1288" s="83">
        <v>11000.761229436039</v>
      </c>
      <c r="H1288" s="83">
        <v>8649.6450316735827</v>
      </c>
      <c r="I1288" s="83">
        <v>6089.9469851340709</v>
      </c>
      <c r="J1288" s="83">
        <v>5487.4559120983267</v>
      </c>
      <c r="K1288" s="83">
        <v>4945.0271462279989</v>
      </c>
      <c r="L1288" s="83">
        <v>6358.4686944999994</v>
      </c>
      <c r="M1288" s="83">
        <v>5096.4220000000014</v>
      </c>
      <c r="N1288" s="83">
        <v>0</v>
      </c>
      <c r="O1288" s="73"/>
      <c r="P1288" s="74" t="s">
        <v>6</v>
      </c>
      <c r="Q1288" s="83">
        <v>4555.245583235197</v>
      </c>
      <c r="R1288" s="83">
        <v>4208.4951987645554</v>
      </c>
      <c r="S1288" s="83">
        <v>3734.1336450426161</v>
      </c>
      <c r="T1288" s="83">
        <v>16221.105976275405</v>
      </c>
      <c r="U1288" s="83">
        <v>15275.497550415097</v>
      </c>
      <c r="V1288" s="83">
        <v>11153.780351389798</v>
      </c>
      <c r="W1288" s="83">
        <v>8257.5164753134504</v>
      </c>
      <c r="X1288" s="83">
        <v>5413.9606943818499</v>
      </c>
      <c r="Y1288" s="83">
        <v>4548.9395189420002</v>
      </c>
      <c r="Z1288" s="83">
        <v>5540.083717999998</v>
      </c>
      <c r="AA1288" s="83">
        <v>9167.5159999999978</v>
      </c>
      <c r="AB1288" s="83">
        <v>6335</v>
      </c>
      <c r="AC1288" s="73"/>
      <c r="AD1288" s="74" t="s">
        <v>6</v>
      </c>
      <c r="AE1288" s="83">
        <v>0</v>
      </c>
      <c r="AF1288" s="83">
        <v>0</v>
      </c>
      <c r="AG1288" s="83">
        <v>4</v>
      </c>
      <c r="AH1288" s="83">
        <v>104</v>
      </c>
      <c r="AI1288" s="83">
        <v>152</v>
      </c>
      <c r="AJ1288" s="83">
        <v>106</v>
      </c>
      <c r="AK1288" s="83">
        <v>75</v>
      </c>
      <c r="AL1288" s="83">
        <v>0</v>
      </c>
      <c r="AM1288" s="83">
        <v>107</v>
      </c>
      <c r="AN1288" s="83">
        <v>89</v>
      </c>
      <c r="AO1288" s="83">
        <v>67</v>
      </c>
      <c r="AP1288" s="83">
        <v>0</v>
      </c>
      <c r="AQ1288" s="73"/>
      <c r="AR1288" s="73"/>
      <c r="AS1288" s="73"/>
      <c r="AT1288" s="73"/>
      <c r="AU1288" s="73"/>
      <c r="AV1288" s="73"/>
      <c r="AW1288" s="73"/>
      <c r="AX1288" s="73"/>
      <c r="AY1288" s="73"/>
      <c r="AZ1288" s="73"/>
      <c r="BA1288" s="73"/>
      <c r="BB1288" s="73"/>
      <c r="BC1288" s="73"/>
    </row>
    <row r="1289" spans="1:55" x14ac:dyDescent="0.25">
      <c r="A1289" s="72"/>
      <c r="B1289" s="74" t="s">
        <v>7</v>
      </c>
      <c r="C1289" s="83">
        <v>49897.584455854972</v>
      </c>
      <c r="D1289" s="83">
        <v>50288.18538563625</v>
      </c>
      <c r="E1289" s="83">
        <v>47494.942417518418</v>
      </c>
      <c r="F1289" s="83">
        <v>40698.003495012126</v>
      </c>
      <c r="G1289" s="83">
        <v>40862.662710047778</v>
      </c>
      <c r="H1289" s="83">
        <v>40080.351533337554</v>
      </c>
      <c r="I1289" s="83">
        <v>40108.525191667897</v>
      </c>
      <c r="J1289" s="83">
        <v>46517.423524764417</v>
      </c>
      <c r="K1289" s="83">
        <v>55559.288710977991</v>
      </c>
      <c r="L1289" s="83">
        <v>51738.838631999992</v>
      </c>
      <c r="M1289" s="83">
        <v>45253.018000000004</v>
      </c>
      <c r="N1289" s="83">
        <v>0</v>
      </c>
      <c r="O1289" s="73"/>
      <c r="P1289" s="74" t="s">
        <v>7</v>
      </c>
      <c r="Q1289" s="83">
        <v>52459.284375877629</v>
      </c>
      <c r="R1289" s="83">
        <v>50907.858534990992</v>
      </c>
      <c r="S1289" s="83">
        <v>42090.550753866934</v>
      </c>
      <c r="T1289" s="83">
        <v>47881.910500192556</v>
      </c>
      <c r="U1289" s="83">
        <v>43990.087601808431</v>
      </c>
      <c r="V1289" s="83">
        <v>41518.528716260713</v>
      </c>
      <c r="W1289" s="83">
        <v>40457.485871294812</v>
      </c>
      <c r="X1289" s="83">
        <v>37910.067568991733</v>
      </c>
      <c r="Y1289" s="83">
        <v>37153.902085949994</v>
      </c>
      <c r="Z1289" s="83">
        <v>41525.479736000001</v>
      </c>
      <c r="AA1289" s="83">
        <v>45315.538</v>
      </c>
      <c r="AB1289" s="83">
        <v>54876</v>
      </c>
      <c r="AC1289" s="73"/>
      <c r="AD1289" s="74" t="s">
        <v>7</v>
      </c>
      <c r="AE1289" s="83">
        <v>409</v>
      </c>
      <c r="AF1289" s="83">
        <v>406</v>
      </c>
      <c r="AG1289" s="83">
        <v>376</v>
      </c>
      <c r="AH1289" s="83">
        <v>339</v>
      </c>
      <c r="AI1289" s="83">
        <v>349</v>
      </c>
      <c r="AJ1289" s="83">
        <v>344</v>
      </c>
      <c r="AK1289" s="83">
        <v>341</v>
      </c>
      <c r="AL1289" s="83">
        <v>405</v>
      </c>
      <c r="AM1289" s="83">
        <v>468</v>
      </c>
      <c r="AN1289" s="83">
        <v>479</v>
      </c>
      <c r="AO1289" s="83">
        <v>420</v>
      </c>
      <c r="AP1289" s="83">
        <v>0</v>
      </c>
      <c r="AQ1289" s="73"/>
      <c r="AR1289" s="73"/>
      <c r="AS1289" s="73"/>
      <c r="AT1289" s="73"/>
      <c r="AU1289" s="73"/>
      <c r="AV1289" s="73"/>
      <c r="AW1289" s="73"/>
      <c r="AX1289" s="73"/>
      <c r="AY1289" s="73"/>
      <c r="AZ1289" s="73"/>
      <c r="BA1289" s="73"/>
      <c r="BB1289" s="73"/>
      <c r="BC1289" s="73"/>
    </row>
    <row r="1290" spans="1:55" x14ac:dyDescent="0.25">
      <c r="A1290" s="72"/>
      <c r="B1290" s="79" t="s">
        <v>8</v>
      </c>
      <c r="C1290" s="84">
        <v>27172.477908380955</v>
      </c>
      <c r="D1290" s="84">
        <v>28100.097758894637</v>
      </c>
      <c r="E1290" s="84">
        <v>28295.312496694016</v>
      </c>
      <c r="F1290" s="84">
        <v>34638.134871619695</v>
      </c>
      <c r="G1290" s="84">
        <v>36067.98463870219</v>
      </c>
      <c r="H1290" s="84">
        <v>37248.591358116319</v>
      </c>
      <c r="I1290" s="84">
        <v>42296.732756117468</v>
      </c>
      <c r="J1290" s="84">
        <v>40119.412358056587</v>
      </c>
      <c r="K1290" s="84">
        <v>49705.135645853989</v>
      </c>
      <c r="L1290" s="84">
        <v>51611.492685999998</v>
      </c>
      <c r="M1290" s="84">
        <v>53602.564000000006</v>
      </c>
      <c r="N1290" s="83">
        <v>0</v>
      </c>
      <c r="O1290" s="73"/>
      <c r="P1290" s="79" t="s">
        <v>8</v>
      </c>
      <c r="Q1290" s="84">
        <v>22282.158972148161</v>
      </c>
      <c r="R1290" s="84">
        <v>27887.142965185896</v>
      </c>
      <c r="S1290" s="84">
        <v>29189.045982859203</v>
      </c>
      <c r="T1290" s="84">
        <v>35396.196102884816</v>
      </c>
      <c r="U1290" s="84">
        <v>37910.98613988814</v>
      </c>
      <c r="V1290" s="84">
        <v>40084.537689432742</v>
      </c>
      <c r="W1290" s="84">
        <v>39427.297233208767</v>
      </c>
      <c r="X1290" s="84">
        <v>39008.56860936476</v>
      </c>
      <c r="Y1290" s="84">
        <v>42127.615244181987</v>
      </c>
      <c r="Z1290" s="84">
        <v>50544.569087999997</v>
      </c>
      <c r="AA1290" s="84">
        <v>52341.743999999999</v>
      </c>
      <c r="AB1290" s="84">
        <v>52030</v>
      </c>
      <c r="AC1290" s="73"/>
      <c r="AD1290" s="79" t="s">
        <v>8</v>
      </c>
      <c r="AE1290" s="84">
        <v>352</v>
      </c>
      <c r="AF1290" s="84">
        <v>382</v>
      </c>
      <c r="AG1290" s="84">
        <v>379</v>
      </c>
      <c r="AH1290" s="84">
        <v>399</v>
      </c>
      <c r="AI1290" s="84">
        <v>416</v>
      </c>
      <c r="AJ1290" s="84">
        <v>421</v>
      </c>
      <c r="AK1290" s="84">
        <v>426</v>
      </c>
      <c r="AL1290" s="84">
        <v>436</v>
      </c>
      <c r="AM1290" s="84">
        <v>476</v>
      </c>
      <c r="AN1290" s="84">
        <v>521</v>
      </c>
      <c r="AO1290" s="84">
        <v>519</v>
      </c>
      <c r="AP1290" s="84">
        <v>0</v>
      </c>
      <c r="AQ1290" s="73"/>
      <c r="AR1290" s="73"/>
      <c r="AS1290" s="73"/>
      <c r="AT1290" s="73"/>
      <c r="AU1290" s="73"/>
      <c r="AV1290" s="73"/>
      <c r="AW1290" s="73"/>
      <c r="AX1290" s="73"/>
      <c r="AY1290" s="73"/>
      <c r="AZ1290" s="73"/>
      <c r="BA1290" s="73"/>
      <c r="BB1290" s="73"/>
      <c r="BC1290" s="73"/>
    </row>
    <row r="1291" spans="1:55" x14ac:dyDescent="0.25">
      <c r="A1291" s="72"/>
      <c r="B1291" s="79" t="s">
        <v>5</v>
      </c>
      <c r="C1291" s="84">
        <v>14966.609767225647</v>
      </c>
      <c r="D1291" s="84">
        <v>13060.527988541326</v>
      </c>
      <c r="E1291" s="84">
        <v>17635.870172730938</v>
      </c>
      <c r="F1291" s="84">
        <v>19363.900247230111</v>
      </c>
      <c r="G1291" s="84">
        <v>18555.818770217375</v>
      </c>
      <c r="H1291" s="84">
        <v>19791.797171687867</v>
      </c>
      <c r="I1291" s="84">
        <v>23974.467661918086</v>
      </c>
      <c r="J1291" s="84">
        <v>20528.168062946308</v>
      </c>
      <c r="K1291" s="84">
        <v>18940.491079717995</v>
      </c>
      <c r="L1291" s="84">
        <v>22452.481454000001</v>
      </c>
      <c r="M1291" s="82">
        <v>15752.956</v>
      </c>
      <c r="N1291" s="82">
        <v>0</v>
      </c>
      <c r="O1291" s="73"/>
      <c r="P1291" s="79" t="s">
        <v>5</v>
      </c>
      <c r="Q1291" s="84">
        <v>12389.892554071448</v>
      </c>
      <c r="R1291" s="84">
        <v>11243.223243620263</v>
      </c>
      <c r="S1291" s="84">
        <v>15086.849281983623</v>
      </c>
      <c r="T1291" s="84">
        <v>12057.200646121533</v>
      </c>
      <c r="U1291" s="84">
        <v>16392.418184075148</v>
      </c>
      <c r="V1291" s="84">
        <v>17349.175090148106</v>
      </c>
      <c r="W1291" s="84">
        <v>17936.258785411534</v>
      </c>
      <c r="X1291" s="84">
        <v>21166.622702345947</v>
      </c>
      <c r="Y1291" s="84">
        <v>23200.363862311995</v>
      </c>
      <c r="Z1291" s="84">
        <v>25004.751044000001</v>
      </c>
      <c r="AA1291" s="84">
        <v>21016.097999999994</v>
      </c>
      <c r="AB1291" s="84">
        <v>19501</v>
      </c>
      <c r="AC1291" s="73"/>
      <c r="AD1291" s="79" t="s">
        <v>5</v>
      </c>
      <c r="AE1291" s="84">
        <v>2672</v>
      </c>
      <c r="AF1291" s="84">
        <v>2699</v>
      </c>
      <c r="AG1291" s="84">
        <v>2726</v>
      </c>
      <c r="AH1291" s="84">
        <v>2691</v>
      </c>
      <c r="AI1291" s="84">
        <v>2672</v>
      </c>
      <c r="AJ1291" s="84">
        <v>2604</v>
      </c>
      <c r="AK1291" s="84">
        <v>2634</v>
      </c>
      <c r="AL1291" s="84">
        <v>2854</v>
      </c>
      <c r="AM1291" s="84">
        <v>2747</v>
      </c>
      <c r="AN1291" s="84">
        <v>2869</v>
      </c>
      <c r="AO1291" s="84">
        <v>2877</v>
      </c>
      <c r="AP1291" s="84">
        <v>0</v>
      </c>
      <c r="AQ1291" s="73"/>
      <c r="AR1291" s="73"/>
      <c r="AS1291" s="73"/>
      <c r="AT1291" s="73"/>
      <c r="AU1291" s="73"/>
      <c r="AV1291" s="73"/>
      <c r="AW1291" s="73"/>
      <c r="AX1291" s="73"/>
      <c r="AY1291" s="73"/>
      <c r="AZ1291" s="73"/>
      <c r="BA1291" s="73"/>
      <c r="BB1291" s="73"/>
      <c r="BC1291" s="73"/>
    </row>
    <row r="1292" spans="1:55" x14ac:dyDescent="0.25">
      <c r="A1292" s="72"/>
      <c r="B1292" s="74" t="s">
        <v>157</v>
      </c>
      <c r="C1292" s="83">
        <v>27534.206956687045</v>
      </c>
      <c r="D1292" s="83">
        <v>22485.21232442564</v>
      </c>
      <c r="E1292" s="83">
        <v>20066.708411283442</v>
      </c>
      <c r="F1292" s="83">
        <v>22676.419572576211</v>
      </c>
      <c r="G1292" s="83">
        <v>22385.530185694664</v>
      </c>
      <c r="H1292" s="83">
        <v>24139.003994422521</v>
      </c>
      <c r="I1292" s="83">
        <v>23687.478374282571</v>
      </c>
      <c r="J1292" s="83">
        <v>20874.885960265266</v>
      </c>
      <c r="K1292" s="83">
        <v>20815.011633364</v>
      </c>
      <c r="L1292" s="83">
        <v>20432.068461999999</v>
      </c>
      <c r="M1292" s="83">
        <v>19064.432000000001</v>
      </c>
      <c r="N1292" s="83">
        <v>0</v>
      </c>
      <c r="O1292" s="73"/>
      <c r="P1292" s="74" t="s">
        <v>157</v>
      </c>
      <c r="Q1292" s="83">
        <v>22475.882053545098</v>
      </c>
      <c r="R1292" s="83">
        <v>22614.799419988776</v>
      </c>
      <c r="S1292" s="83">
        <v>22384.110777698424</v>
      </c>
      <c r="T1292" s="83">
        <v>22611.602366514438</v>
      </c>
      <c r="U1292" s="83">
        <v>23869.731829242093</v>
      </c>
      <c r="V1292" s="83">
        <v>23636.665263000461</v>
      </c>
      <c r="W1292" s="83">
        <v>21082.850496857478</v>
      </c>
      <c r="X1292" s="83">
        <v>21610.960201822676</v>
      </c>
      <c r="Y1292" s="83">
        <v>20613.106241181998</v>
      </c>
      <c r="Z1292" s="83">
        <v>20235.163805999997</v>
      </c>
      <c r="AA1292" s="83">
        <v>20407.57</v>
      </c>
      <c r="AB1292" s="83">
        <v>20156</v>
      </c>
      <c r="AC1292" s="73"/>
      <c r="AD1292" s="74" t="s">
        <v>117</v>
      </c>
      <c r="AE1292" s="83">
        <v>17550.527999999998</v>
      </c>
      <c r="AF1292" s="83">
        <v>17420.37</v>
      </c>
      <c r="AG1292" s="83">
        <v>17344.259000000002</v>
      </c>
      <c r="AH1292" s="83">
        <v>17460.251</v>
      </c>
      <c r="AI1292" s="83">
        <v>17487.645</v>
      </c>
      <c r="AJ1292" s="83">
        <v>17747.064999999999</v>
      </c>
      <c r="AK1292" s="83">
        <v>17680.356</v>
      </c>
      <c r="AL1292" s="83">
        <v>17736.557000000001</v>
      </c>
      <c r="AM1292" s="83">
        <v>17883.547999999999</v>
      </c>
      <c r="AN1292" s="83">
        <v>17897.263999999999</v>
      </c>
      <c r="AO1292" s="83">
        <v>17988.456000000002</v>
      </c>
      <c r="AP1292" s="83">
        <v>0</v>
      </c>
      <c r="AQ1292" s="73"/>
      <c r="AR1292" s="73"/>
      <c r="AS1292" s="73"/>
      <c r="AT1292" s="73"/>
      <c r="AU1292" s="73"/>
      <c r="AV1292" s="73"/>
      <c r="AW1292" s="73"/>
      <c r="AX1292" s="73"/>
      <c r="AY1292" s="73"/>
      <c r="AZ1292" s="73"/>
      <c r="BA1292" s="73"/>
      <c r="BB1292" s="73"/>
      <c r="BC1292" s="73"/>
    </row>
    <row r="1293" spans="1:55" x14ac:dyDescent="0.25">
      <c r="A1293" s="72"/>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X1293" s="73"/>
      <c r="Y1293" s="73"/>
      <c r="Z1293" s="73"/>
      <c r="AA1293" s="73"/>
      <c r="AB1293" s="73"/>
      <c r="AC1293" s="73"/>
      <c r="AD1293" s="73"/>
      <c r="AE1293" s="73"/>
      <c r="AF1293" s="73"/>
      <c r="AG1293" s="73"/>
      <c r="AH1293" s="73"/>
      <c r="AI1293" s="73"/>
      <c r="AJ1293" s="73"/>
      <c r="AK1293" s="73"/>
      <c r="AL1293" s="73"/>
      <c r="AM1293" s="73"/>
      <c r="AN1293" s="73"/>
      <c r="AO1293" s="73"/>
      <c r="AP1293" s="73"/>
      <c r="AQ1293" s="73"/>
      <c r="AR1293" s="73"/>
      <c r="AS1293" s="73"/>
      <c r="AT1293" s="73"/>
      <c r="AU1293" s="73"/>
      <c r="AV1293" s="73"/>
      <c r="AW1293" s="73"/>
      <c r="AX1293" s="73"/>
      <c r="AY1293" s="73"/>
      <c r="AZ1293" s="73"/>
      <c r="BA1293" s="73"/>
      <c r="BB1293" s="73"/>
      <c r="BC1293" s="73"/>
    </row>
    <row r="1294" spans="1:55" x14ac:dyDescent="0.25">
      <c r="A1294" s="72"/>
      <c r="B1294" s="75" t="s">
        <v>113</v>
      </c>
      <c r="C1294" s="75"/>
      <c r="D1294" s="75"/>
      <c r="E1294" s="75"/>
      <c r="F1294" s="75"/>
      <c r="G1294" s="75"/>
      <c r="H1294" s="75"/>
      <c r="I1294" s="75"/>
      <c r="J1294" s="75"/>
      <c r="K1294" s="75"/>
      <c r="L1294" s="75"/>
      <c r="M1294" s="75"/>
      <c r="N1294" s="75"/>
      <c r="O1294" s="73"/>
      <c r="P1294" s="75" t="s">
        <v>114</v>
      </c>
      <c r="Q1294" s="75"/>
      <c r="R1294" s="75"/>
      <c r="S1294" s="75"/>
      <c r="T1294" s="75"/>
      <c r="U1294" s="75"/>
      <c r="V1294" s="75"/>
      <c r="W1294" s="75"/>
      <c r="X1294" s="75"/>
      <c r="Y1294" s="75"/>
      <c r="Z1294" s="75"/>
      <c r="AA1294" s="75"/>
      <c r="AB1294" s="75"/>
      <c r="AC1294" s="73"/>
      <c r="AD1294" s="75" t="s">
        <v>145</v>
      </c>
      <c r="AE1294" s="75"/>
      <c r="AF1294" s="75"/>
      <c r="AG1294" s="75"/>
      <c r="AH1294" s="75"/>
      <c r="AI1294" s="75"/>
      <c r="AJ1294" s="75"/>
      <c r="AK1294" s="75"/>
      <c r="AL1294" s="75"/>
      <c r="AM1294" s="75"/>
      <c r="AN1294" s="75"/>
      <c r="AO1294" s="75"/>
      <c r="AP1294" s="75"/>
      <c r="AQ1294" s="73"/>
      <c r="AR1294" s="73"/>
      <c r="AS1294" s="73"/>
      <c r="AT1294" s="73"/>
      <c r="AU1294" s="73"/>
      <c r="AV1294" s="73"/>
      <c r="AW1294" s="73"/>
      <c r="AX1294" s="73"/>
      <c r="AY1294" s="73"/>
      <c r="AZ1294" s="73"/>
      <c r="BA1294" s="73"/>
      <c r="BB1294" s="73"/>
      <c r="BC1294" s="73"/>
    </row>
    <row r="1295" spans="1:55" x14ac:dyDescent="0.25">
      <c r="A1295" s="72"/>
      <c r="B1295" s="77" t="s">
        <v>80</v>
      </c>
      <c r="C1295" s="77">
        <v>2013</v>
      </c>
      <c r="D1295" s="77">
        <v>2014</v>
      </c>
      <c r="E1295" s="77">
        <v>2015</v>
      </c>
      <c r="F1295" s="77">
        <v>2016</v>
      </c>
      <c r="G1295" s="77">
        <v>2017</v>
      </c>
      <c r="H1295" s="77">
        <v>2018</v>
      </c>
      <c r="I1295" s="77">
        <v>2019</v>
      </c>
      <c r="J1295" s="77">
        <v>2020</v>
      </c>
      <c r="K1295" s="77">
        <v>2021</v>
      </c>
      <c r="L1295" s="77">
        <v>2022</v>
      </c>
      <c r="M1295" s="77">
        <v>2023</v>
      </c>
      <c r="N1295" s="77">
        <v>2024</v>
      </c>
      <c r="O1295" s="73"/>
      <c r="P1295" s="77" t="s">
        <v>80</v>
      </c>
      <c r="Q1295" s="77">
        <v>2013</v>
      </c>
      <c r="R1295" s="77">
        <v>2014</v>
      </c>
      <c r="S1295" s="77">
        <v>2015</v>
      </c>
      <c r="T1295" s="77">
        <v>2016</v>
      </c>
      <c r="U1295" s="77">
        <v>2017</v>
      </c>
      <c r="V1295" s="77">
        <v>2018</v>
      </c>
      <c r="W1295" s="77">
        <v>2019</v>
      </c>
      <c r="X1295" s="77">
        <v>2020</v>
      </c>
      <c r="Y1295" s="77">
        <v>2021</v>
      </c>
      <c r="Z1295" s="77">
        <v>2022</v>
      </c>
      <c r="AA1295" s="77">
        <v>2023</v>
      </c>
      <c r="AB1295" s="77">
        <v>2024</v>
      </c>
      <c r="AC1295" s="73"/>
      <c r="AD1295" s="77" t="s">
        <v>80</v>
      </c>
      <c r="AE1295" s="77">
        <v>2013</v>
      </c>
      <c r="AF1295" s="77">
        <v>2014</v>
      </c>
      <c r="AG1295" s="77">
        <v>2015</v>
      </c>
      <c r="AH1295" s="77">
        <v>2016</v>
      </c>
      <c r="AI1295" s="77">
        <v>2017</v>
      </c>
      <c r="AJ1295" s="77">
        <v>2018</v>
      </c>
      <c r="AK1295" s="77">
        <v>2019</v>
      </c>
      <c r="AL1295" s="77">
        <v>2020</v>
      </c>
      <c r="AM1295" s="77">
        <v>2021</v>
      </c>
      <c r="AN1295" s="77">
        <v>2022</v>
      </c>
      <c r="AO1295" s="77">
        <v>2023</v>
      </c>
      <c r="AP1295" s="77">
        <v>2024</v>
      </c>
      <c r="AQ1295" s="73"/>
      <c r="AR1295" s="73"/>
      <c r="AS1295" s="73"/>
      <c r="AT1295" s="73"/>
      <c r="AU1295" s="73"/>
      <c r="AV1295" s="73"/>
      <c r="AW1295" s="73"/>
      <c r="AX1295" s="73"/>
      <c r="AY1295" s="73"/>
      <c r="AZ1295" s="73"/>
      <c r="BA1295" s="73"/>
      <c r="BB1295" s="73"/>
      <c r="BC1295" s="73"/>
    </row>
    <row r="1296" spans="1:55" x14ac:dyDescent="0.25">
      <c r="A1296" s="72"/>
      <c r="B1296" s="79" t="s">
        <v>9</v>
      </c>
      <c r="C1296" s="80">
        <v>770773.83294637536</v>
      </c>
      <c r="D1296" s="80">
        <v>780419.77058673603</v>
      </c>
      <c r="E1296" s="80">
        <v>805280.2826059208</v>
      </c>
      <c r="F1296" s="80">
        <v>870299.42547286651</v>
      </c>
      <c r="G1296" s="80">
        <v>854139.19885654608</v>
      </c>
      <c r="H1296" s="80">
        <v>884737.11379027646</v>
      </c>
      <c r="I1296" s="80">
        <v>894885.19449386967</v>
      </c>
      <c r="J1296" s="80">
        <v>900192.98994367954</v>
      </c>
      <c r="K1296" s="80">
        <v>1004803.6987027259</v>
      </c>
      <c r="L1296" s="80">
        <v>986643.21545400016</v>
      </c>
      <c r="M1296" s="80">
        <v>960938.652</v>
      </c>
      <c r="N1296" s="80">
        <v>0</v>
      </c>
      <c r="O1296" s="73"/>
      <c r="P1296" s="79" t="s">
        <v>9</v>
      </c>
      <c r="Q1296" s="80">
        <v>736340.05580451002</v>
      </c>
      <c r="R1296" s="80">
        <v>762936.00306964002</v>
      </c>
      <c r="S1296" s="80">
        <v>769269.26169461897</v>
      </c>
      <c r="T1296" s="80">
        <v>858077.78117432888</v>
      </c>
      <c r="U1296" s="80">
        <v>866342.63459238061</v>
      </c>
      <c r="V1296" s="80">
        <v>899171.21257069777</v>
      </c>
      <c r="W1296" s="80">
        <v>897310.31114357058</v>
      </c>
      <c r="X1296" s="80">
        <v>878154.52320826938</v>
      </c>
      <c r="Y1296" s="80">
        <v>1010461.462916438</v>
      </c>
      <c r="Z1296" s="80">
        <v>1030205.1601920001</v>
      </c>
      <c r="AA1296" s="80">
        <v>960031.07000000007</v>
      </c>
      <c r="AB1296" s="80">
        <v>981980</v>
      </c>
      <c r="AC1296" s="73"/>
      <c r="AD1296" s="79" t="s">
        <v>9</v>
      </c>
      <c r="AE1296" s="80">
        <v>6715</v>
      </c>
      <c r="AF1296" s="80">
        <v>6503</v>
      </c>
      <c r="AG1296" s="80">
        <v>6570</v>
      </c>
      <c r="AH1296" s="80">
        <v>6546</v>
      </c>
      <c r="AI1296" s="80">
        <v>6456</v>
      </c>
      <c r="AJ1296" s="80">
        <v>6437</v>
      </c>
      <c r="AK1296" s="80">
        <v>6524</v>
      </c>
      <c r="AL1296" s="80">
        <v>6720</v>
      </c>
      <c r="AM1296" s="80">
        <v>6376</v>
      </c>
      <c r="AN1296" s="80">
        <v>6410</v>
      </c>
      <c r="AO1296" s="80">
        <v>6570</v>
      </c>
      <c r="AP1296" s="80">
        <v>0</v>
      </c>
      <c r="AQ1296" s="73"/>
      <c r="AR1296" s="73"/>
      <c r="AS1296" s="73"/>
      <c r="AT1296" s="73"/>
      <c r="AU1296" s="73"/>
      <c r="AV1296" s="73"/>
      <c r="AW1296" s="73"/>
      <c r="AX1296" s="73"/>
      <c r="AY1296" s="73"/>
      <c r="AZ1296" s="73"/>
      <c r="BA1296" s="73"/>
      <c r="BB1296" s="73"/>
      <c r="BC1296" s="73"/>
    </row>
    <row r="1297" spans="1:55" x14ac:dyDescent="0.25">
      <c r="A1297" s="72"/>
      <c r="B1297" s="74" t="s">
        <v>10</v>
      </c>
      <c r="C1297" s="83">
        <v>501603.5579962965</v>
      </c>
      <c r="D1297" s="83">
        <v>494353.78880549356</v>
      </c>
      <c r="E1297" s="83">
        <v>523005.82547485974</v>
      </c>
      <c r="F1297" s="83">
        <v>586493.80780734087</v>
      </c>
      <c r="G1297" s="83">
        <v>577763.36045150238</v>
      </c>
      <c r="H1297" s="83">
        <v>565547.13025283231</v>
      </c>
      <c r="I1297" s="83">
        <v>578506.71740577894</v>
      </c>
      <c r="J1297" s="83">
        <v>562601.96439427242</v>
      </c>
      <c r="K1297" s="83">
        <v>652394.93792543199</v>
      </c>
      <c r="L1297" s="83">
        <v>647635.46559400018</v>
      </c>
      <c r="M1297" s="83">
        <v>631465.54600000009</v>
      </c>
      <c r="N1297" s="83">
        <v>0</v>
      </c>
      <c r="O1297" s="73"/>
      <c r="P1297" s="74" t="s">
        <v>10</v>
      </c>
      <c r="Q1297" s="83">
        <v>461983.30838323303</v>
      </c>
      <c r="R1297" s="83">
        <v>486005.41786047223</v>
      </c>
      <c r="S1297" s="83">
        <v>496589.69017544843</v>
      </c>
      <c r="T1297" s="83">
        <v>572048.57324529509</v>
      </c>
      <c r="U1297" s="83">
        <v>592388.69522639667</v>
      </c>
      <c r="V1297" s="83">
        <v>604853.39175490232</v>
      </c>
      <c r="W1297" s="83">
        <v>598646.0477426491</v>
      </c>
      <c r="X1297" s="83">
        <v>579412.73312447534</v>
      </c>
      <c r="Y1297" s="83">
        <v>711336.96943657403</v>
      </c>
      <c r="Z1297" s="83">
        <v>701637.63763600006</v>
      </c>
      <c r="AA1297" s="83">
        <v>633997.60600000015</v>
      </c>
      <c r="AB1297" s="83">
        <v>660084</v>
      </c>
      <c r="AC1297" s="73"/>
      <c r="AD1297" s="74" t="s">
        <v>10</v>
      </c>
      <c r="AE1297" s="83">
        <v>6715</v>
      </c>
      <c r="AF1297" s="83">
        <v>6503</v>
      </c>
      <c r="AG1297" s="83">
        <v>6570</v>
      </c>
      <c r="AH1297" s="83">
        <v>6546</v>
      </c>
      <c r="AI1297" s="83">
        <v>6456</v>
      </c>
      <c r="AJ1297" s="83">
        <v>6437</v>
      </c>
      <c r="AK1297" s="83">
        <v>6524</v>
      </c>
      <c r="AL1297" s="83">
        <v>6720</v>
      </c>
      <c r="AM1297" s="83">
        <v>6376</v>
      </c>
      <c r="AN1297" s="83">
        <v>6410</v>
      </c>
      <c r="AO1297" s="83">
        <v>6570</v>
      </c>
      <c r="AP1297" s="83">
        <v>0</v>
      </c>
      <c r="AQ1297" s="73"/>
      <c r="AR1297" s="73"/>
      <c r="AS1297" s="73"/>
      <c r="AT1297" s="73"/>
      <c r="AU1297" s="73"/>
      <c r="AV1297" s="73"/>
      <c r="AW1297" s="73"/>
      <c r="AX1297" s="73"/>
      <c r="AY1297" s="73"/>
      <c r="AZ1297" s="73"/>
      <c r="BA1297" s="73"/>
      <c r="BB1297" s="73"/>
      <c r="BC1297" s="73"/>
    </row>
    <row r="1298" spans="1:55" x14ac:dyDescent="0.25">
      <c r="A1298" s="72"/>
      <c r="B1298" s="79" t="s">
        <v>11</v>
      </c>
      <c r="C1298" s="84">
        <v>269170.27495007886</v>
      </c>
      <c r="D1298" s="84">
        <v>286065.98178124247</v>
      </c>
      <c r="E1298" s="84">
        <v>282274.45713106106</v>
      </c>
      <c r="F1298" s="84">
        <v>283805.6176655257</v>
      </c>
      <c r="G1298" s="84">
        <v>276375.83840504376</v>
      </c>
      <c r="H1298" s="84">
        <v>319189.98353744409</v>
      </c>
      <c r="I1298" s="84">
        <v>316378.47708809073</v>
      </c>
      <c r="J1298" s="84">
        <v>337591.02554940712</v>
      </c>
      <c r="K1298" s="84">
        <v>352408.76077729394</v>
      </c>
      <c r="L1298" s="84">
        <v>339007.74985999998</v>
      </c>
      <c r="M1298" s="84">
        <v>329473.10599999991</v>
      </c>
      <c r="N1298" s="84">
        <v>0</v>
      </c>
      <c r="O1298" s="73"/>
      <c r="P1298" s="79" t="s">
        <v>11</v>
      </c>
      <c r="Q1298" s="84">
        <v>274356.74742127699</v>
      </c>
      <c r="R1298" s="84">
        <v>276930.5852091678</v>
      </c>
      <c r="S1298" s="84">
        <v>272679.5715191706</v>
      </c>
      <c r="T1298" s="84">
        <v>286029.20792903379</v>
      </c>
      <c r="U1298" s="84">
        <v>273953.93936598394</v>
      </c>
      <c r="V1298" s="84">
        <v>294317.82081579551</v>
      </c>
      <c r="W1298" s="84">
        <v>298664.26340092142</v>
      </c>
      <c r="X1298" s="84">
        <v>298741.7900837941</v>
      </c>
      <c r="Y1298" s="84">
        <v>299124.49347986403</v>
      </c>
      <c r="Z1298" s="84">
        <v>328567.52255600004</v>
      </c>
      <c r="AA1298" s="84">
        <v>326033.46399999998</v>
      </c>
      <c r="AB1298" s="84">
        <v>321896</v>
      </c>
      <c r="AC1298" s="73"/>
      <c r="AD1298" s="79" t="s">
        <v>11</v>
      </c>
      <c r="AE1298" s="84">
        <v>6715</v>
      </c>
      <c r="AF1298" s="84">
        <v>6503</v>
      </c>
      <c r="AG1298" s="84">
        <v>6570</v>
      </c>
      <c r="AH1298" s="84">
        <v>6546</v>
      </c>
      <c r="AI1298" s="84">
        <v>6456</v>
      </c>
      <c r="AJ1298" s="84">
        <v>6437</v>
      </c>
      <c r="AK1298" s="84">
        <v>6524</v>
      </c>
      <c r="AL1298" s="84">
        <v>6720</v>
      </c>
      <c r="AM1298" s="84">
        <v>6376</v>
      </c>
      <c r="AN1298" s="84">
        <v>6410</v>
      </c>
      <c r="AO1298" s="84">
        <v>6570</v>
      </c>
      <c r="AP1298" s="84">
        <v>0</v>
      </c>
      <c r="AQ1298" s="73"/>
      <c r="AR1298" s="73"/>
      <c r="AS1298" s="73"/>
      <c r="AT1298" s="73"/>
      <c r="AU1298" s="73"/>
      <c r="AV1298" s="73"/>
      <c r="AW1298" s="73"/>
      <c r="AX1298" s="73"/>
      <c r="AY1298" s="73"/>
      <c r="AZ1298" s="73"/>
      <c r="BA1298" s="73"/>
      <c r="BB1298" s="73"/>
      <c r="BC1298" s="73"/>
    </row>
    <row r="1299" spans="1:55" x14ac:dyDescent="0.25">
      <c r="A1299" s="72"/>
      <c r="B1299" s="74" t="s">
        <v>0</v>
      </c>
      <c r="C1299" s="83">
        <v>81469.566103286081</v>
      </c>
      <c r="D1299" s="83">
        <v>72989.191078244883</v>
      </c>
      <c r="E1299" s="83">
        <v>78992.566624378436</v>
      </c>
      <c r="F1299" s="83">
        <v>83353.966740542281</v>
      </c>
      <c r="G1299" s="83">
        <v>71146.442618148809</v>
      </c>
      <c r="H1299" s="83">
        <v>65643.346292805101</v>
      </c>
      <c r="I1299" s="83">
        <v>65290.291613802452</v>
      </c>
      <c r="J1299" s="83">
        <v>63193.544527853133</v>
      </c>
      <c r="K1299" s="83">
        <v>56353.670581857994</v>
      </c>
      <c r="L1299" s="83">
        <v>48595.855073999992</v>
      </c>
      <c r="M1299" s="83">
        <v>46693.061999999998</v>
      </c>
      <c r="N1299" s="83">
        <v>0</v>
      </c>
      <c r="O1299" s="73"/>
      <c r="P1299" s="74" t="s">
        <v>0</v>
      </c>
      <c r="Q1299" s="83">
        <v>63778.756789943509</v>
      </c>
      <c r="R1299" s="83">
        <v>68949.652768838336</v>
      </c>
      <c r="S1299" s="83">
        <v>57940.718782750322</v>
      </c>
      <c r="T1299" s="83">
        <v>73672.796824037199</v>
      </c>
      <c r="U1299" s="83">
        <v>79379.34447304075</v>
      </c>
      <c r="V1299" s="83">
        <v>72676.321096941436</v>
      </c>
      <c r="W1299" s="83">
        <v>72382.928861055887</v>
      </c>
      <c r="X1299" s="83">
        <v>71015.455408793205</v>
      </c>
      <c r="Y1299" s="83">
        <v>70974.710238665997</v>
      </c>
      <c r="Z1299" s="83">
        <v>60009.904317999994</v>
      </c>
      <c r="AA1299" s="83">
        <v>48660.358</v>
      </c>
      <c r="AB1299" s="83">
        <v>48241</v>
      </c>
      <c r="AC1299" s="73"/>
      <c r="AD1299" s="74" t="s">
        <v>0</v>
      </c>
      <c r="AE1299" s="83">
        <v>851</v>
      </c>
      <c r="AF1299" s="83">
        <v>893</v>
      </c>
      <c r="AG1299" s="83">
        <v>986</v>
      </c>
      <c r="AH1299" s="83">
        <v>857</v>
      </c>
      <c r="AI1299" s="83">
        <v>676</v>
      </c>
      <c r="AJ1299" s="83">
        <v>632</v>
      </c>
      <c r="AK1299" s="83">
        <v>637</v>
      </c>
      <c r="AL1299" s="83">
        <v>621</v>
      </c>
      <c r="AM1299" s="83">
        <v>554</v>
      </c>
      <c r="AN1299" s="83">
        <v>487</v>
      </c>
      <c r="AO1299" s="83">
        <v>485</v>
      </c>
      <c r="AP1299" s="83">
        <v>0</v>
      </c>
      <c r="AQ1299" s="73"/>
      <c r="AR1299" s="73"/>
      <c r="AS1299" s="73"/>
      <c r="AT1299" s="73"/>
      <c r="AU1299" s="73"/>
      <c r="AV1299" s="73"/>
      <c r="AW1299" s="73"/>
      <c r="AX1299" s="73"/>
      <c r="AY1299" s="73"/>
      <c r="AZ1299" s="73"/>
      <c r="BA1299" s="73"/>
      <c r="BB1299" s="73"/>
      <c r="BC1299" s="73"/>
    </row>
    <row r="1300" spans="1:55" x14ac:dyDescent="0.25">
      <c r="A1300" s="72"/>
      <c r="B1300" s="74" t="s">
        <v>158</v>
      </c>
      <c r="C1300" s="83">
        <v>153295.27684571309</v>
      </c>
      <c r="D1300" s="83">
        <v>115557.13268349644</v>
      </c>
      <c r="E1300" s="83">
        <v>102227.38558695384</v>
      </c>
      <c r="F1300" s="83">
        <v>85067.781681560911</v>
      </c>
      <c r="G1300" s="83">
        <v>78099.632833715412</v>
      </c>
      <c r="H1300" s="83">
        <v>72137.93491025531</v>
      </c>
      <c r="I1300" s="83">
        <v>76374.595403144893</v>
      </c>
      <c r="J1300" s="83">
        <v>103567.66550303399</v>
      </c>
      <c r="K1300" s="83">
        <v>80894.553851279998</v>
      </c>
      <c r="L1300" s="83">
        <v>53650.097955999998</v>
      </c>
      <c r="M1300" s="83">
        <v>63223.350000000006</v>
      </c>
      <c r="N1300" s="83">
        <v>0</v>
      </c>
      <c r="O1300" s="73"/>
      <c r="P1300" s="74" t="s">
        <v>158</v>
      </c>
      <c r="Q1300" s="83">
        <v>166063.73033080884</v>
      </c>
      <c r="R1300" s="83">
        <v>162313.39092548916</v>
      </c>
      <c r="S1300" s="83">
        <v>138316.30237611895</v>
      </c>
      <c r="T1300" s="83">
        <v>103959.59661130774</v>
      </c>
      <c r="U1300" s="83">
        <v>95723.938381934902</v>
      </c>
      <c r="V1300" s="83">
        <v>92622.192069354845</v>
      </c>
      <c r="W1300" s="83">
        <v>79957.959655932558</v>
      </c>
      <c r="X1300" s="83">
        <v>89095.278967047037</v>
      </c>
      <c r="Y1300" s="83">
        <v>113377.04921319398</v>
      </c>
      <c r="Z1300" s="83">
        <v>90961.389999999985</v>
      </c>
      <c r="AA1300" s="83">
        <v>59943.134000000005</v>
      </c>
      <c r="AB1300" s="83">
        <v>61696</v>
      </c>
      <c r="AC1300" s="73"/>
      <c r="AD1300" s="74" t="s">
        <v>158</v>
      </c>
      <c r="AE1300" s="83">
        <v>1009</v>
      </c>
      <c r="AF1300" s="83">
        <v>742</v>
      </c>
      <c r="AG1300" s="83">
        <v>632</v>
      </c>
      <c r="AH1300" s="83">
        <v>535</v>
      </c>
      <c r="AI1300" s="83">
        <v>508</v>
      </c>
      <c r="AJ1300" s="83">
        <v>495</v>
      </c>
      <c r="AK1300" s="83">
        <v>507</v>
      </c>
      <c r="AL1300" s="83">
        <v>701</v>
      </c>
      <c r="AM1300" s="83">
        <v>516</v>
      </c>
      <c r="AN1300" s="83">
        <v>337</v>
      </c>
      <c r="AO1300" s="83">
        <v>413</v>
      </c>
      <c r="AP1300" s="83">
        <v>0</v>
      </c>
      <c r="AQ1300" s="73"/>
      <c r="AR1300" s="73"/>
      <c r="AS1300" s="73"/>
      <c r="AT1300" s="73"/>
      <c r="AU1300" s="73"/>
      <c r="AV1300" s="73"/>
      <c r="AW1300" s="73"/>
      <c r="AX1300" s="73"/>
      <c r="AY1300" s="73"/>
      <c r="AZ1300" s="73"/>
      <c r="BA1300" s="73"/>
      <c r="BB1300" s="73"/>
      <c r="BC1300" s="73"/>
    </row>
    <row r="1301" spans="1:55" x14ac:dyDescent="0.25">
      <c r="A1301" s="72"/>
      <c r="B1301" s="74" t="s">
        <v>159</v>
      </c>
      <c r="C1301" s="83">
        <v>25318.593071291776</v>
      </c>
      <c r="D1301" s="83">
        <v>23043.424165599019</v>
      </c>
      <c r="E1301" s="83">
        <v>22596.011907946762</v>
      </c>
      <c r="F1301" s="83">
        <v>30513.299912897517</v>
      </c>
      <c r="G1301" s="83">
        <v>29681.676995323833</v>
      </c>
      <c r="H1301" s="83">
        <v>26170.45252172423</v>
      </c>
      <c r="I1301" s="83">
        <v>21928.954372755008</v>
      </c>
      <c r="J1301" s="83">
        <v>15761.638523105044</v>
      </c>
      <c r="K1301" s="83">
        <v>8098.2818503599983</v>
      </c>
      <c r="L1301" s="83">
        <v>3469.3744279999996</v>
      </c>
      <c r="M1301" s="83">
        <v>809.63400000000001</v>
      </c>
      <c r="N1301" s="83">
        <v>0</v>
      </c>
      <c r="O1301" s="73"/>
      <c r="P1301" s="74" t="s">
        <v>159</v>
      </c>
      <c r="Q1301" s="83">
        <v>23669.443997229322</v>
      </c>
      <c r="R1301" s="83">
        <v>23761.028134315042</v>
      </c>
      <c r="S1301" s="83">
        <v>22993.341741201057</v>
      </c>
      <c r="T1301" s="83">
        <v>24481.69879325982</v>
      </c>
      <c r="U1301" s="83">
        <v>27480.111224061824</v>
      </c>
      <c r="V1301" s="83">
        <v>32000.837705405258</v>
      </c>
      <c r="W1301" s="83">
        <v>31871.818298167047</v>
      </c>
      <c r="X1301" s="83">
        <v>28136.886709288963</v>
      </c>
      <c r="Y1301" s="83">
        <v>28122.221537305999</v>
      </c>
      <c r="Z1301" s="83">
        <v>8152.280812</v>
      </c>
      <c r="AA1301" s="83">
        <v>1354.6000000000001</v>
      </c>
      <c r="AB1301" s="83">
        <v>1341</v>
      </c>
      <c r="AC1301" s="73"/>
      <c r="AD1301" s="74" t="s">
        <v>159</v>
      </c>
      <c r="AE1301" s="83">
        <v>0</v>
      </c>
      <c r="AF1301" s="83">
        <v>0</v>
      </c>
      <c r="AG1301" s="83">
        <v>0</v>
      </c>
      <c r="AH1301" s="83">
        <v>0</v>
      </c>
      <c r="AI1301" s="83">
        <v>0</v>
      </c>
      <c r="AJ1301" s="83">
        <v>0</v>
      </c>
      <c r="AK1301" s="83">
        <v>0</v>
      </c>
      <c r="AL1301" s="83">
        <v>0</v>
      </c>
      <c r="AM1301" s="83">
        <v>0</v>
      </c>
      <c r="AN1301" s="83">
        <v>0</v>
      </c>
      <c r="AO1301" s="83">
        <v>0</v>
      </c>
      <c r="AP1301" s="83">
        <v>0</v>
      </c>
      <c r="AQ1301" s="73"/>
      <c r="AR1301" s="73"/>
      <c r="AS1301" s="73"/>
      <c r="AT1301" s="73"/>
      <c r="AU1301" s="73"/>
      <c r="AV1301" s="73"/>
      <c r="AW1301" s="73"/>
      <c r="AX1301" s="73"/>
      <c r="AY1301" s="73"/>
      <c r="AZ1301" s="73"/>
      <c r="BA1301" s="73"/>
      <c r="BB1301" s="73"/>
      <c r="BC1301" s="73"/>
    </row>
    <row r="1302" spans="1:55" x14ac:dyDescent="0.25">
      <c r="A1302" s="72"/>
      <c r="B1302" s="74" t="s">
        <v>1</v>
      </c>
      <c r="C1302" s="83">
        <v>40806.49062634616</v>
      </c>
      <c r="D1302" s="83">
        <v>35815.775136864235</v>
      </c>
      <c r="E1302" s="83">
        <v>30285.917313013182</v>
      </c>
      <c r="F1302" s="83">
        <v>29285.373953616057</v>
      </c>
      <c r="G1302" s="83">
        <v>34807.591179499221</v>
      </c>
      <c r="H1302" s="83">
        <v>33724.603759710953</v>
      </c>
      <c r="I1302" s="83">
        <v>34581.180114824871</v>
      </c>
      <c r="J1302" s="83">
        <v>38900.850427673438</v>
      </c>
      <c r="K1302" s="83">
        <v>31603.158763175994</v>
      </c>
      <c r="L1302" s="83">
        <v>27828.83467</v>
      </c>
      <c r="M1302" s="83">
        <v>28888.407999999999</v>
      </c>
      <c r="N1302" s="83">
        <v>0</v>
      </c>
      <c r="O1302" s="73"/>
      <c r="P1302" s="74" t="s">
        <v>1</v>
      </c>
      <c r="Q1302" s="83">
        <v>33151.926028979018</v>
      </c>
      <c r="R1302" s="83">
        <v>33397.309684811727</v>
      </c>
      <c r="S1302" s="83">
        <v>28926.999381236757</v>
      </c>
      <c r="T1302" s="83">
        <v>35011.373949858775</v>
      </c>
      <c r="U1302" s="83">
        <v>30821.096241199575</v>
      </c>
      <c r="V1302" s="83">
        <v>34284.385855328044</v>
      </c>
      <c r="W1302" s="83">
        <v>31482.724853615789</v>
      </c>
      <c r="X1302" s="83">
        <v>31218.075531417988</v>
      </c>
      <c r="Y1302" s="83">
        <v>31199.347978811998</v>
      </c>
      <c r="Z1302" s="83">
        <v>33785.200513999996</v>
      </c>
      <c r="AA1302" s="83">
        <v>24545.352000000003</v>
      </c>
      <c r="AB1302" s="83">
        <v>24330</v>
      </c>
      <c r="AC1302" s="73"/>
      <c r="AD1302" s="74" t="s">
        <v>1</v>
      </c>
      <c r="AE1302" s="83">
        <v>224</v>
      </c>
      <c r="AF1302" s="83">
        <v>198</v>
      </c>
      <c r="AG1302" s="83">
        <v>172</v>
      </c>
      <c r="AH1302" s="83">
        <v>176</v>
      </c>
      <c r="AI1302" s="83">
        <v>215</v>
      </c>
      <c r="AJ1302" s="83">
        <v>209</v>
      </c>
      <c r="AK1302" s="83">
        <v>211</v>
      </c>
      <c r="AL1302" s="83">
        <v>235</v>
      </c>
      <c r="AM1302" s="83">
        <v>187</v>
      </c>
      <c r="AN1302" s="83">
        <v>170</v>
      </c>
      <c r="AO1302" s="83">
        <v>177</v>
      </c>
      <c r="AP1302" s="83">
        <v>0</v>
      </c>
      <c r="AQ1302" s="73"/>
      <c r="AR1302" s="73"/>
      <c r="AS1302" s="73"/>
      <c r="AT1302" s="73"/>
      <c r="AU1302" s="73"/>
      <c r="AV1302" s="73"/>
      <c r="AW1302" s="73"/>
      <c r="AX1302" s="73"/>
      <c r="AY1302" s="73"/>
      <c r="AZ1302" s="73"/>
      <c r="BA1302" s="73"/>
      <c r="BB1302" s="73"/>
      <c r="BC1302" s="73"/>
    </row>
    <row r="1303" spans="1:55" x14ac:dyDescent="0.25">
      <c r="A1303" s="72"/>
      <c r="B1303" s="74" t="s">
        <v>2</v>
      </c>
      <c r="C1303" s="83">
        <v>307432.77354788687</v>
      </c>
      <c r="D1303" s="83">
        <v>302787.0366787386</v>
      </c>
      <c r="E1303" s="83">
        <v>291790.65573508048</v>
      </c>
      <c r="F1303" s="83">
        <v>296157.01640804962</v>
      </c>
      <c r="G1303" s="83">
        <v>304665.36959685467</v>
      </c>
      <c r="H1303" s="83">
        <v>315788.49914587976</v>
      </c>
      <c r="I1303" s="83">
        <v>322001.98072704574</v>
      </c>
      <c r="J1303" s="83">
        <v>330395.2265995479</v>
      </c>
      <c r="K1303" s="83">
        <v>335596.55112664198</v>
      </c>
      <c r="L1303" s="83">
        <v>332189.92614600004</v>
      </c>
      <c r="M1303" s="83">
        <v>354281.04200000002</v>
      </c>
      <c r="N1303" s="83">
        <v>0</v>
      </c>
      <c r="O1303" s="73"/>
      <c r="P1303" s="74" t="s">
        <v>2</v>
      </c>
      <c r="Q1303" s="83">
        <v>310824.1789134274</v>
      </c>
      <c r="R1303" s="83">
        <v>316573.86948384094</v>
      </c>
      <c r="S1303" s="83">
        <v>323400.55954714096</v>
      </c>
      <c r="T1303" s="83">
        <v>332573.48334709206</v>
      </c>
      <c r="U1303" s="83">
        <v>310710.54644977953</v>
      </c>
      <c r="V1303" s="83">
        <v>325281.77091284661</v>
      </c>
      <c r="W1303" s="83">
        <v>320719.1043098066</v>
      </c>
      <c r="X1303" s="83">
        <v>306749.96365390875</v>
      </c>
      <c r="Y1303" s="83">
        <v>313369.30505615799</v>
      </c>
      <c r="Z1303" s="83">
        <v>330917.53681999998</v>
      </c>
      <c r="AA1303" s="83">
        <v>340774.63800000004</v>
      </c>
      <c r="AB1303" s="83">
        <v>366192</v>
      </c>
      <c r="AC1303" s="73"/>
      <c r="AD1303" s="74" t="s">
        <v>2</v>
      </c>
      <c r="AE1303" s="83">
        <v>2622</v>
      </c>
      <c r="AF1303" s="83">
        <v>2542</v>
      </c>
      <c r="AG1303" s="83">
        <v>2428</v>
      </c>
      <c r="AH1303" s="83">
        <v>2369</v>
      </c>
      <c r="AI1303" s="83">
        <v>2347</v>
      </c>
      <c r="AJ1303" s="83">
        <v>2353</v>
      </c>
      <c r="AK1303" s="83">
        <v>2327</v>
      </c>
      <c r="AL1303" s="83">
        <v>2347</v>
      </c>
      <c r="AM1303" s="83">
        <v>2374</v>
      </c>
      <c r="AN1303" s="83">
        <v>2398</v>
      </c>
      <c r="AO1303" s="83">
        <v>2477</v>
      </c>
      <c r="AP1303" s="83">
        <v>0</v>
      </c>
      <c r="AQ1303" s="73"/>
      <c r="AR1303" s="73"/>
      <c r="AS1303" s="73"/>
      <c r="AT1303" s="73"/>
      <c r="AU1303" s="73"/>
      <c r="AV1303" s="73"/>
      <c r="AW1303" s="73"/>
      <c r="AX1303" s="73"/>
      <c r="AY1303" s="73"/>
      <c r="AZ1303" s="73"/>
      <c r="BA1303" s="73"/>
      <c r="BB1303" s="73"/>
      <c r="BC1303" s="73"/>
    </row>
    <row r="1304" spans="1:55" x14ac:dyDescent="0.25">
      <c r="A1304" s="72"/>
      <c r="B1304" s="74" t="s">
        <v>156</v>
      </c>
      <c r="C1304" s="83">
        <v>0</v>
      </c>
      <c r="D1304" s="83">
        <v>0</v>
      </c>
      <c r="E1304" s="83">
        <v>0</v>
      </c>
      <c r="F1304" s="83">
        <v>0</v>
      </c>
      <c r="G1304" s="83">
        <v>0</v>
      </c>
      <c r="H1304" s="83">
        <v>0</v>
      </c>
      <c r="I1304" s="83">
        <v>0</v>
      </c>
      <c r="J1304" s="83">
        <v>7104.9117340571747</v>
      </c>
      <c r="K1304" s="83">
        <v>25540.480456945999</v>
      </c>
      <c r="L1304" s="83">
        <v>37021.285729999996</v>
      </c>
      <c r="M1304" s="83">
        <v>50567.218000000001</v>
      </c>
      <c r="N1304" s="83">
        <v>0</v>
      </c>
      <c r="O1304" s="73"/>
      <c r="P1304" s="74" t="s">
        <v>156</v>
      </c>
      <c r="Q1304" s="83">
        <v>0</v>
      </c>
      <c r="R1304" s="83">
        <v>0</v>
      </c>
      <c r="S1304" s="83">
        <v>0</v>
      </c>
      <c r="T1304" s="83">
        <v>0</v>
      </c>
      <c r="U1304" s="83">
        <v>0</v>
      </c>
      <c r="V1304" s="83">
        <v>0</v>
      </c>
      <c r="W1304" s="83">
        <v>0</v>
      </c>
      <c r="X1304" s="83">
        <v>0</v>
      </c>
      <c r="Y1304" s="83">
        <v>7295.0735142479998</v>
      </c>
      <c r="Z1304" s="83">
        <v>26781.173483999999</v>
      </c>
      <c r="AA1304" s="83">
        <v>48974</v>
      </c>
      <c r="AB1304" s="83">
        <v>48627</v>
      </c>
      <c r="AC1304" s="73"/>
      <c r="AD1304" s="74" t="s">
        <v>156</v>
      </c>
      <c r="AE1304" s="83">
        <v>0</v>
      </c>
      <c r="AF1304" s="83">
        <v>0</v>
      </c>
      <c r="AG1304" s="83">
        <v>0</v>
      </c>
      <c r="AH1304" s="83">
        <v>0</v>
      </c>
      <c r="AI1304" s="83">
        <v>0</v>
      </c>
      <c r="AJ1304" s="83">
        <v>0</v>
      </c>
      <c r="AK1304" s="83">
        <v>0</v>
      </c>
      <c r="AL1304" s="83">
        <v>47</v>
      </c>
      <c r="AM1304" s="83">
        <v>148</v>
      </c>
      <c r="AN1304" s="83">
        <v>219</v>
      </c>
      <c r="AO1304" s="83">
        <v>300</v>
      </c>
      <c r="AP1304" s="83">
        <v>0</v>
      </c>
      <c r="AQ1304" s="73"/>
      <c r="AR1304" s="73"/>
      <c r="AS1304" s="73"/>
      <c r="AT1304" s="73"/>
      <c r="AU1304" s="73"/>
      <c r="AV1304" s="73"/>
      <c r="AW1304" s="73"/>
      <c r="AX1304" s="73"/>
      <c r="AY1304" s="73"/>
      <c r="AZ1304" s="73"/>
      <c r="BA1304" s="73"/>
      <c r="BB1304" s="73"/>
      <c r="BC1304" s="73"/>
    </row>
    <row r="1305" spans="1:55" x14ac:dyDescent="0.25">
      <c r="A1305" s="72"/>
      <c r="B1305" s="74" t="s">
        <v>3</v>
      </c>
      <c r="C1305" s="83">
        <v>2635.5349445860788</v>
      </c>
      <c r="D1305" s="83">
        <v>10037.075924631232</v>
      </c>
      <c r="E1305" s="83">
        <v>18284.231643628649</v>
      </c>
      <c r="F1305" s="83">
        <v>29970.875923650899</v>
      </c>
      <c r="G1305" s="83">
        <v>31284.850357917527</v>
      </c>
      <c r="H1305" s="83">
        <v>31315.93605538768</v>
      </c>
      <c r="I1305" s="83">
        <v>34152.868612242142</v>
      </c>
      <c r="J1305" s="83">
        <v>28595.811045869705</v>
      </c>
      <c r="K1305" s="83">
        <v>28129.944694384001</v>
      </c>
      <c r="L1305" s="83">
        <v>24284.550862000004</v>
      </c>
      <c r="M1305" s="83">
        <v>19170.716000000008</v>
      </c>
      <c r="N1305" s="83">
        <v>0</v>
      </c>
      <c r="O1305" s="73"/>
      <c r="P1305" s="74" t="s">
        <v>3</v>
      </c>
      <c r="Q1305" s="83">
        <v>0</v>
      </c>
      <c r="R1305" s="83">
        <v>9146.6274536902874</v>
      </c>
      <c r="S1305" s="83">
        <v>9155.9301689040367</v>
      </c>
      <c r="T1305" s="83">
        <v>27344.458727655019</v>
      </c>
      <c r="U1305" s="83">
        <v>28833.561770439592</v>
      </c>
      <c r="V1305" s="83">
        <v>31917.114583501578</v>
      </c>
      <c r="W1305" s="83">
        <v>34283.214344475004</v>
      </c>
      <c r="X1305" s="83">
        <v>34083.827990164362</v>
      </c>
      <c r="Y1305" s="83">
        <v>34064.639254750007</v>
      </c>
      <c r="Z1305" s="83">
        <v>28399.216091999995</v>
      </c>
      <c r="AA1305" s="83">
        <v>28214.233999999997</v>
      </c>
      <c r="AB1305" s="83">
        <v>27971</v>
      </c>
      <c r="AC1305" s="73"/>
      <c r="AD1305" s="74" t="s">
        <v>3</v>
      </c>
      <c r="AE1305" s="83">
        <v>20</v>
      </c>
      <c r="AF1305" s="83">
        <v>79</v>
      </c>
      <c r="AG1305" s="83">
        <v>143</v>
      </c>
      <c r="AH1305" s="83">
        <v>200</v>
      </c>
      <c r="AI1305" s="83">
        <v>210</v>
      </c>
      <c r="AJ1305" s="83">
        <v>215</v>
      </c>
      <c r="AK1305" s="83">
        <v>235</v>
      </c>
      <c r="AL1305" s="83">
        <v>221</v>
      </c>
      <c r="AM1305" s="83">
        <v>199</v>
      </c>
      <c r="AN1305" s="83">
        <v>177</v>
      </c>
      <c r="AO1305" s="83">
        <v>142</v>
      </c>
      <c r="AP1305" s="83">
        <v>0</v>
      </c>
      <c r="AQ1305" s="73"/>
      <c r="AR1305" s="73"/>
      <c r="AS1305" s="73"/>
      <c r="AT1305" s="73"/>
      <c r="AU1305" s="73"/>
      <c r="AV1305" s="73"/>
      <c r="AW1305" s="73"/>
      <c r="AX1305" s="73"/>
      <c r="AY1305" s="73"/>
      <c r="AZ1305" s="73"/>
      <c r="BA1305" s="73"/>
      <c r="BB1305" s="73"/>
      <c r="BC1305" s="73"/>
    </row>
    <row r="1306" spans="1:55" x14ac:dyDescent="0.25">
      <c r="A1306" s="72"/>
      <c r="B1306" s="74" t="s">
        <v>4</v>
      </c>
      <c r="C1306" s="83">
        <v>0</v>
      </c>
      <c r="D1306" s="83">
        <v>2256.2964581763522</v>
      </c>
      <c r="E1306" s="83">
        <v>23088.581623119113</v>
      </c>
      <c r="F1306" s="83">
        <v>36292.113928894287</v>
      </c>
      <c r="G1306" s="83">
        <v>35036.582290217972</v>
      </c>
      <c r="H1306" s="83">
        <v>38178.906409214054</v>
      </c>
      <c r="I1306" s="83">
        <v>45087.046132793592</v>
      </c>
      <c r="J1306" s="83">
        <v>46431.024566532833</v>
      </c>
      <c r="K1306" s="83">
        <v>40890.806803547996</v>
      </c>
      <c r="L1306" s="83">
        <v>44736.951870000004</v>
      </c>
      <c r="M1306" s="83">
        <v>40239.955999999998</v>
      </c>
      <c r="N1306" s="83">
        <v>0</v>
      </c>
      <c r="O1306" s="73"/>
      <c r="P1306" s="74" t="s">
        <v>4</v>
      </c>
      <c r="Q1306" s="83">
        <v>0</v>
      </c>
      <c r="R1306" s="83">
        <v>0</v>
      </c>
      <c r="S1306" s="83">
        <v>17297.509953264882</v>
      </c>
      <c r="T1306" s="83">
        <v>19943.294050304565</v>
      </c>
      <c r="U1306" s="83">
        <v>34740.919899320819</v>
      </c>
      <c r="V1306" s="83">
        <v>32919.466404070597</v>
      </c>
      <c r="W1306" s="83">
        <v>32785.381807413163</v>
      </c>
      <c r="X1306" s="83">
        <v>32609.435378264305</v>
      </c>
      <c r="Y1306" s="83">
        <v>32591.722869159996</v>
      </c>
      <c r="Z1306" s="83">
        <v>42408.340285999999</v>
      </c>
      <c r="AA1306" s="83">
        <v>42132.228000000003</v>
      </c>
      <c r="AB1306" s="83">
        <v>41768</v>
      </c>
      <c r="AC1306" s="73"/>
      <c r="AD1306" s="74" t="s">
        <v>4</v>
      </c>
      <c r="AE1306" s="83">
        <v>0</v>
      </c>
      <c r="AF1306" s="83">
        <v>16</v>
      </c>
      <c r="AG1306" s="83">
        <v>150</v>
      </c>
      <c r="AH1306" s="83">
        <v>274</v>
      </c>
      <c r="AI1306" s="83">
        <v>296</v>
      </c>
      <c r="AJ1306" s="83">
        <v>295</v>
      </c>
      <c r="AK1306" s="83">
        <v>340</v>
      </c>
      <c r="AL1306" s="83">
        <v>331</v>
      </c>
      <c r="AM1306" s="83">
        <v>312</v>
      </c>
      <c r="AN1306" s="83">
        <v>371</v>
      </c>
      <c r="AO1306" s="83">
        <v>341</v>
      </c>
      <c r="AP1306" s="83">
        <v>0</v>
      </c>
      <c r="AQ1306" s="73"/>
      <c r="AR1306" s="73"/>
      <c r="AS1306" s="73"/>
      <c r="AT1306" s="73"/>
      <c r="AU1306" s="73"/>
      <c r="AV1306" s="73"/>
      <c r="AW1306" s="73"/>
      <c r="AX1306" s="73"/>
      <c r="AY1306" s="73"/>
      <c r="AZ1306" s="73"/>
      <c r="BA1306" s="73"/>
      <c r="BB1306" s="73"/>
      <c r="BC1306" s="73"/>
    </row>
    <row r="1307" spans="1:55" x14ac:dyDescent="0.25">
      <c r="A1307" s="72"/>
      <c r="B1307" s="74" t="s">
        <v>6</v>
      </c>
      <c r="C1307" s="83">
        <v>5959.3624910346189</v>
      </c>
      <c r="D1307" s="83">
        <v>8724.2969384359676</v>
      </c>
      <c r="E1307" s="83">
        <v>15829.902929408174</v>
      </c>
      <c r="F1307" s="83">
        <v>25534.978391763718</v>
      </c>
      <c r="G1307" s="83">
        <v>23738.980732072439</v>
      </c>
      <c r="H1307" s="83">
        <v>18670.256184519869</v>
      </c>
      <c r="I1307" s="83">
        <v>14461.515976151275</v>
      </c>
      <c r="J1307" s="83">
        <v>11294.700176092789</v>
      </c>
      <c r="K1307" s="83">
        <v>8285.8442365400006</v>
      </c>
      <c r="L1307" s="83">
        <v>9464.265096000001</v>
      </c>
      <c r="M1307" s="83">
        <v>9447.8139999999985</v>
      </c>
      <c r="N1307" s="83">
        <v>0</v>
      </c>
      <c r="O1307" s="73"/>
      <c r="P1307" s="74" t="s">
        <v>6</v>
      </c>
      <c r="Q1307" s="83">
        <v>20.023057508726154</v>
      </c>
      <c r="R1307" s="83">
        <v>4040.6490559399281</v>
      </c>
      <c r="S1307" s="83">
        <v>7010.62900764194</v>
      </c>
      <c r="T1307" s="83">
        <v>24365.267886074769</v>
      </c>
      <c r="U1307" s="83">
        <v>28424.817349557885</v>
      </c>
      <c r="V1307" s="83">
        <v>20907.524053168116</v>
      </c>
      <c r="W1307" s="83">
        <v>18585.700679343689</v>
      </c>
      <c r="X1307" s="83">
        <v>15303.836250916902</v>
      </c>
      <c r="Y1307" s="83">
        <v>15296.264247056004</v>
      </c>
      <c r="Z1307" s="83">
        <v>8138.3690700000006</v>
      </c>
      <c r="AA1307" s="83">
        <v>13274.038</v>
      </c>
      <c r="AB1307" s="83">
        <v>13157</v>
      </c>
      <c r="AC1307" s="73"/>
      <c r="AD1307" s="74" t="s">
        <v>6</v>
      </c>
      <c r="AE1307" s="83">
        <v>0</v>
      </c>
      <c r="AF1307" s="83">
        <v>0</v>
      </c>
      <c r="AG1307" s="83">
        <v>8</v>
      </c>
      <c r="AH1307" s="83">
        <v>193</v>
      </c>
      <c r="AI1307" s="83">
        <v>297</v>
      </c>
      <c r="AJ1307" s="83">
        <v>243</v>
      </c>
      <c r="AK1307" s="83">
        <v>180</v>
      </c>
      <c r="AL1307" s="83">
        <v>0</v>
      </c>
      <c r="AM1307" s="83">
        <v>43</v>
      </c>
      <c r="AN1307" s="83">
        <v>136</v>
      </c>
      <c r="AO1307" s="83">
        <v>113</v>
      </c>
      <c r="AP1307" s="83">
        <v>0</v>
      </c>
      <c r="AQ1307" s="73"/>
      <c r="AR1307" s="73"/>
      <c r="AS1307" s="73"/>
      <c r="AT1307" s="73"/>
      <c r="AU1307" s="73"/>
      <c r="AV1307" s="73"/>
      <c r="AW1307" s="73"/>
      <c r="AX1307" s="73"/>
      <c r="AY1307" s="73"/>
      <c r="AZ1307" s="73"/>
      <c r="BA1307" s="73"/>
      <c r="BB1307" s="73"/>
      <c r="BC1307" s="73"/>
    </row>
    <row r="1308" spans="1:55" x14ac:dyDescent="0.25">
      <c r="A1308" s="72"/>
      <c r="B1308" s="74" t="s">
        <v>7</v>
      </c>
      <c r="C1308" s="83">
        <v>108134.77236409439</v>
      </c>
      <c r="D1308" s="83">
        <v>105188.80745934955</v>
      </c>
      <c r="E1308" s="83">
        <v>99802.876388477685</v>
      </c>
      <c r="F1308" s="83">
        <v>80805.450223683583</v>
      </c>
      <c r="G1308" s="83">
        <v>70095.78098643283</v>
      </c>
      <c r="H1308" s="83">
        <v>70415.215394973406</v>
      </c>
      <c r="I1308" s="83">
        <v>72958.736850112648</v>
      </c>
      <c r="J1308" s="83">
        <v>82950.85435307087</v>
      </c>
      <c r="K1308" s="83">
        <v>90477.888476923981</v>
      </c>
      <c r="L1308" s="83">
        <v>74813.067939999994</v>
      </c>
      <c r="M1308" s="83">
        <v>70995.627999999997</v>
      </c>
      <c r="N1308" s="83">
        <v>0</v>
      </c>
      <c r="O1308" s="73"/>
      <c r="P1308" s="74" t="s">
        <v>7</v>
      </c>
      <c r="Q1308" s="83">
        <v>112038.51771363945</v>
      </c>
      <c r="R1308" s="83">
        <v>112734.4789095685</v>
      </c>
      <c r="S1308" s="83">
        <v>94286.387688089439</v>
      </c>
      <c r="T1308" s="83">
        <v>92660.997339835172</v>
      </c>
      <c r="U1308" s="83">
        <v>78496.597876473737</v>
      </c>
      <c r="V1308" s="83">
        <v>74956.031937110311</v>
      </c>
      <c r="W1308" s="83">
        <v>74638.367382130862</v>
      </c>
      <c r="X1308" s="83">
        <v>75094.159475959634</v>
      </c>
      <c r="Y1308" s="83">
        <v>75442.004954211996</v>
      </c>
      <c r="Z1308" s="83">
        <v>83421.225835999983</v>
      </c>
      <c r="AA1308" s="83">
        <v>83417.31</v>
      </c>
      <c r="AB1308" s="83">
        <v>83056</v>
      </c>
      <c r="AC1308" s="73"/>
      <c r="AD1308" s="74" t="s">
        <v>7</v>
      </c>
      <c r="AE1308" s="83">
        <v>886</v>
      </c>
      <c r="AF1308" s="83">
        <v>870</v>
      </c>
      <c r="AG1308" s="83">
        <v>827</v>
      </c>
      <c r="AH1308" s="83">
        <v>696</v>
      </c>
      <c r="AI1308" s="83">
        <v>600</v>
      </c>
      <c r="AJ1308" s="83">
        <v>636</v>
      </c>
      <c r="AK1308" s="83">
        <v>656</v>
      </c>
      <c r="AL1308" s="83">
        <v>766</v>
      </c>
      <c r="AM1308" s="83">
        <v>778</v>
      </c>
      <c r="AN1308" s="83">
        <v>744</v>
      </c>
      <c r="AO1308" s="83">
        <v>716</v>
      </c>
      <c r="AP1308" s="83">
        <v>0</v>
      </c>
      <c r="AQ1308" s="73"/>
      <c r="AR1308" s="73"/>
      <c r="AS1308" s="73"/>
      <c r="AT1308" s="73"/>
      <c r="AU1308" s="73"/>
      <c r="AV1308" s="73"/>
      <c r="AW1308" s="73"/>
      <c r="AX1308" s="73"/>
      <c r="AY1308" s="73"/>
      <c r="AZ1308" s="73"/>
      <c r="BA1308" s="73"/>
      <c r="BB1308" s="73"/>
      <c r="BC1308" s="73"/>
    </row>
    <row r="1309" spans="1:55" x14ac:dyDescent="0.25">
      <c r="A1309" s="72"/>
      <c r="B1309" s="79" t="s">
        <v>8</v>
      </c>
      <c r="C1309" s="84">
        <v>62835.670781282519</v>
      </c>
      <c r="D1309" s="84">
        <v>72012.844875387789</v>
      </c>
      <c r="E1309" s="84">
        <v>74307.677276328992</v>
      </c>
      <c r="F1309" s="84">
        <v>92760.563770257824</v>
      </c>
      <c r="G1309" s="84">
        <v>105825.87416366555</v>
      </c>
      <c r="H1309" s="84">
        <v>116825.2675084564</v>
      </c>
      <c r="I1309" s="84">
        <v>124402.36702730965</v>
      </c>
      <c r="J1309" s="84">
        <v>131714.65079185652</v>
      </c>
      <c r="K1309" s="84">
        <v>138831.47163412801</v>
      </c>
      <c r="L1309" s="84">
        <v>143216.03322000001</v>
      </c>
      <c r="M1309" s="84">
        <v>150507.522</v>
      </c>
      <c r="N1309" s="83">
        <v>0</v>
      </c>
      <c r="O1309" s="73"/>
      <c r="P1309" s="79" t="s">
        <v>8</v>
      </c>
      <c r="Q1309" s="84">
        <v>60958.383995730008</v>
      </c>
      <c r="R1309" s="84">
        <v>61580.651725570497</v>
      </c>
      <c r="S1309" s="84">
        <v>72335.329306383879</v>
      </c>
      <c r="T1309" s="84">
        <v>82491.417772468296</v>
      </c>
      <c r="U1309" s="84">
        <v>91227.867546017354</v>
      </c>
      <c r="V1309" s="84">
        <v>105325.19902230389</v>
      </c>
      <c r="W1309" s="84">
        <v>118560.01976423721</v>
      </c>
      <c r="X1309" s="84">
        <v>112677.70630669953</v>
      </c>
      <c r="Y1309" s="84">
        <v>111001.626757632</v>
      </c>
      <c r="Z1309" s="84">
        <v>128526.30380200001</v>
      </c>
      <c r="AA1309" s="84">
        <v>141081.59</v>
      </c>
      <c r="AB1309" s="84">
        <v>139986</v>
      </c>
      <c r="AC1309" s="73"/>
      <c r="AD1309" s="79" t="s">
        <v>8</v>
      </c>
      <c r="AE1309" s="84">
        <v>795</v>
      </c>
      <c r="AF1309" s="84">
        <v>895</v>
      </c>
      <c r="AG1309" s="84">
        <v>982</v>
      </c>
      <c r="AH1309" s="84">
        <v>1059</v>
      </c>
      <c r="AI1309" s="84">
        <v>1136</v>
      </c>
      <c r="AJ1309" s="84">
        <v>1209</v>
      </c>
      <c r="AK1309" s="84">
        <v>1308</v>
      </c>
      <c r="AL1309" s="84">
        <v>1269</v>
      </c>
      <c r="AM1309" s="84">
        <v>1306</v>
      </c>
      <c r="AN1309" s="84">
        <v>1352</v>
      </c>
      <c r="AO1309" s="84">
        <v>1400</v>
      </c>
      <c r="AP1309" s="84">
        <v>0</v>
      </c>
      <c r="AQ1309" s="73"/>
      <c r="AR1309" s="73"/>
      <c r="AS1309" s="73"/>
      <c r="AT1309" s="73"/>
      <c r="AU1309" s="73"/>
      <c r="AV1309" s="73"/>
      <c r="AW1309" s="73"/>
      <c r="AX1309" s="73"/>
      <c r="AY1309" s="73"/>
      <c r="AZ1309" s="73"/>
      <c r="BA1309" s="73"/>
      <c r="BB1309" s="73"/>
      <c r="BC1309" s="73"/>
    </row>
    <row r="1310" spans="1:55" x14ac:dyDescent="0.25">
      <c r="A1310" s="72"/>
      <c r="B1310" s="79" t="s">
        <v>5</v>
      </c>
      <c r="C1310" s="84">
        <v>19617.590594174435</v>
      </c>
      <c r="D1310" s="84">
        <v>25312.679333331678</v>
      </c>
      <c r="E1310" s="84">
        <v>34745.21289603375</v>
      </c>
      <c r="F1310" s="84">
        <v>42464.272360195588</v>
      </c>
      <c r="G1310" s="84">
        <v>39585.189152565894</v>
      </c>
      <c r="H1310" s="84">
        <v>40199.77326416404</v>
      </c>
      <c r="I1310" s="84">
        <v>38969.943786777672</v>
      </c>
      <c r="J1310" s="84">
        <v>28460.04125436295</v>
      </c>
      <c r="K1310" s="84">
        <v>25035.165322413995</v>
      </c>
      <c r="L1310" s="84">
        <v>59701.705725999993</v>
      </c>
      <c r="M1310" s="82">
        <v>19467.686000000002</v>
      </c>
      <c r="N1310" s="82">
        <v>0</v>
      </c>
      <c r="O1310" s="73"/>
      <c r="P1310" s="79" t="s">
        <v>5</v>
      </c>
      <c r="Q1310" s="84">
        <v>18708.418639168849</v>
      </c>
      <c r="R1310" s="84">
        <v>17879.933780674921</v>
      </c>
      <c r="S1310" s="84">
        <v>20635.713456608544</v>
      </c>
      <c r="T1310" s="84">
        <v>22711.828972184034</v>
      </c>
      <c r="U1310" s="84">
        <v>40976.333708938517</v>
      </c>
      <c r="V1310" s="84">
        <v>41805.164126667041</v>
      </c>
      <c r="W1310" s="84">
        <v>37285.168028487111</v>
      </c>
      <c r="X1310" s="84">
        <v>54064.428629513088</v>
      </c>
      <c r="Y1310" s="84">
        <v>53696.904547026003</v>
      </c>
      <c r="Z1310" s="84">
        <v>62759.078563999996</v>
      </c>
      <c r="AA1310" s="84">
        <v>22480.108</v>
      </c>
      <c r="AB1310" s="84">
        <v>23139</v>
      </c>
      <c r="AC1310" s="73"/>
      <c r="AD1310" s="79" t="s">
        <v>5</v>
      </c>
      <c r="AE1310" s="84">
        <v>6715</v>
      </c>
      <c r="AF1310" s="84">
        <v>6503</v>
      </c>
      <c r="AG1310" s="84">
        <v>6570</v>
      </c>
      <c r="AH1310" s="84">
        <v>6546</v>
      </c>
      <c r="AI1310" s="84">
        <v>6456</v>
      </c>
      <c r="AJ1310" s="84">
        <v>6437</v>
      </c>
      <c r="AK1310" s="84">
        <v>6524</v>
      </c>
      <c r="AL1310" s="84">
        <v>6720</v>
      </c>
      <c r="AM1310" s="84">
        <v>6376</v>
      </c>
      <c r="AN1310" s="84">
        <v>6410</v>
      </c>
      <c r="AO1310" s="84">
        <v>6570</v>
      </c>
      <c r="AP1310" s="84">
        <v>0</v>
      </c>
      <c r="AQ1310" s="73"/>
      <c r="AR1310" s="73"/>
      <c r="AS1310" s="73"/>
      <c r="AT1310" s="73"/>
      <c r="AU1310" s="73"/>
      <c r="AV1310" s="73"/>
      <c r="AW1310" s="73"/>
      <c r="AX1310" s="73"/>
      <c r="AY1310" s="73"/>
      <c r="AZ1310" s="73"/>
      <c r="BA1310" s="73"/>
      <c r="BB1310" s="73"/>
      <c r="BC1310" s="73"/>
    </row>
    <row r="1311" spans="1:55" x14ac:dyDescent="0.25">
      <c r="A1311" s="72"/>
      <c r="B1311" s="74" t="s">
        <v>157</v>
      </c>
      <c r="C1311" s="83">
        <v>27973.462780784714</v>
      </c>
      <c r="D1311" s="83">
        <v>27920.465361187838</v>
      </c>
      <c r="E1311" s="83">
        <v>28302.980372171125</v>
      </c>
      <c r="F1311" s="83">
        <v>30047.576284157331</v>
      </c>
      <c r="G1311" s="83">
        <v>28903.060101367606</v>
      </c>
      <c r="H1311" s="83">
        <v>29586.821023849247</v>
      </c>
      <c r="I1311" s="83">
        <v>28943.612857391949</v>
      </c>
      <c r="J1311" s="83">
        <v>31691.586705102785</v>
      </c>
      <c r="K1311" s="83">
        <v>34281.990961087991</v>
      </c>
      <c r="L1311" s="83">
        <v>30882.997105999999</v>
      </c>
      <c r="M1311" s="83">
        <v>30522.264000000003</v>
      </c>
      <c r="N1311" s="83">
        <v>0</v>
      </c>
      <c r="O1311" s="73"/>
      <c r="P1311" s="74" t="s">
        <v>157</v>
      </c>
      <c r="Q1311" s="83">
        <v>28629.217914195498</v>
      </c>
      <c r="R1311" s="83">
        <v>26843.041223791515</v>
      </c>
      <c r="S1311" s="83">
        <v>31121.837452327152</v>
      </c>
      <c r="T1311" s="83">
        <v>30410.072510650982</v>
      </c>
      <c r="U1311" s="83">
        <v>29616.890415645179</v>
      </c>
      <c r="V1311" s="83">
        <v>29363.559365439447</v>
      </c>
      <c r="W1311" s="83">
        <v>29027.07986136563</v>
      </c>
      <c r="X1311" s="83">
        <v>28986.289454500784</v>
      </c>
      <c r="Y1311" s="83">
        <v>29490.323648265996</v>
      </c>
      <c r="Z1311" s="83">
        <v>31642.792245999997</v>
      </c>
      <c r="AA1311" s="83">
        <v>31171.43</v>
      </c>
      <c r="AB1311" s="83">
        <v>29969</v>
      </c>
      <c r="AC1311" s="73"/>
      <c r="AD1311" s="74" t="s">
        <v>117</v>
      </c>
      <c r="AE1311" s="83">
        <v>34747.516000000003</v>
      </c>
      <c r="AF1311" s="83">
        <v>34255.800000000003</v>
      </c>
      <c r="AG1311" s="83">
        <v>34111.115999999995</v>
      </c>
      <c r="AH1311" s="83">
        <v>34111.983</v>
      </c>
      <c r="AI1311" s="83">
        <v>33814.045999999995</v>
      </c>
      <c r="AJ1311" s="83">
        <v>33746.959999999999</v>
      </c>
      <c r="AK1311" s="83">
        <v>33645.629999999997</v>
      </c>
      <c r="AL1311" s="83">
        <v>33333.866000000002</v>
      </c>
      <c r="AM1311" s="83">
        <v>32922.652000000002</v>
      </c>
      <c r="AN1311" s="83">
        <v>33047.364000000001</v>
      </c>
      <c r="AO1311" s="83">
        <v>33019.928</v>
      </c>
      <c r="AP1311" s="83">
        <v>0</v>
      </c>
      <c r="AQ1311" s="73"/>
      <c r="AR1311" s="73"/>
      <c r="AS1311" s="73"/>
      <c r="AT1311" s="73"/>
      <c r="AU1311" s="73"/>
      <c r="AV1311" s="73"/>
      <c r="AW1311" s="73"/>
      <c r="AX1311" s="73"/>
      <c r="AY1311" s="73"/>
      <c r="AZ1311" s="73"/>
      <c r="BA1311" s="73"/>
      <c r="BB1311" s="73"/>
      <c r="BC1311" s="73"/>
    </row>
    <row r="1312" spans="1:55" x14ac:dyDescent="0.25">
      <c r="A1312" s="72"/>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X1312" s="73"/>
      <c r="Y1312" s="73"/>
      <c r="Z1312" s="73"/>
      <c r="AA1312" s="73"/>
      <c r="AB1312" s="73"/>
      <c r="AC1312" s="73"/>
      <c r="AD1312" s="73"/>
      <c r="AE1312" s="73"/>
      <c r="AF1312" s="73"/>
      <c r="AG1312" s="73"/>
      <c r="AH1312" s="73"/>
      <c r="AI1312" s="73"/>
      <c r="AJ1312" s="73"/>
      <c r="AK1312" s="73"/>
      <c r="AL1312" s="73"/>
      <c r="AM1312" s="73"/>
      <c r="AN1312" s="73"/>
      <c r="AO1312" s="73"/>
      <c r="AP1312" s="73"/>
      <c r="AQ1312" s="73"/>
      <c r="AR1312" s="73"/>
      <c r="AS1312" s="73"/>
      <c r="AT1312" s="73"/>
      <c r="AU1312" s="73"/>
      <c r="AV1312" s="73"/>
      <c r="AW1312" s="73"/>
      <c r="AX1312" s="73"/>
      <c r="AY1312" s="73"/>
      <c r="AZ1312" s="73"/>
      <c r="BA1312" s="73"/>
      <c r="BB1312" s="73"/>
      <c r="BC1312" s="73"/>
    </row>
    <row r="1313" spans="1:55" x14ac:dyDescent="0.25">
      <c r="A1313" s="72"/>
      <c r="B1313" s="75" t="s">
        <v>113</v>
      </c>
      <c r="C1313" s="75"/>
      <c r="D1313" s="75"/>
      <c r="E1313" s="75"/>
      <c r="F1313" s="75"/>
      <c r="G1313" s="75"/>
      <c r="H1313" s="75"/>
      <c r="I1313" s="75"/>
      <c r="J1313" s="75"/>
      <c r="K1313" s="75"/>
      <c r="L1313" s="75"/>
      <c r="M1313" s="75"/>
      <c r="N1313" s="75"/>
      <c r="O1313" s="73"/>
      <c r="P1313" s="75" t="s">
        <v>114</v>
      </c>
      <c r="Q1313" s="75"/>
      <c r="R1313" s="75"/>
      <c r="S1313" s="75"/>
      <c r="T1313" s="75"/>
      <c r="U1313" s="75"/>
      <c r="V1313" s="75"/>
      <c r="W1313" s="75"/>
      <c r="X1313" s="75"/>
      <c r="Y1313" s="75"/>
      <c r="Z1313" s="75"/>
      <c r="AA1313" s="75"/>
      <c r="AB1313" s="75"/>
      <c r="AC1313" s="73"/>
      <c r="AD1313" s="75" t="s">
        <v>145</v>
      </c>
      <c r="AE1313" s="75"/>
      <c r="AF1313" s="75"/>
      <c r="AG1313" s="75"/>
      <c r="AH1313" s="75"/>
      <c r="AI1313" s="75"/>
      <c r="AJ1313" s="75"/>
      <c r="AK1313" s="75"/>
      <c r="AL1313" s="75"/>
      <c r="AM1313" s="75"/>
      <c r="AN1313" s="75"/>
      <c r="AO1313" s="75"/>
      <c r="AP1313" s="75"/>
      <c r="AQ1313" s="73"/>
      <c r="AR1313" s="73"/>
      <c r="AS1313" s="73"/>
      <c r="AT1313" s="73"/>
      <c r="AU1313" s="73"/>
      <c r="AV1313" s="73"/>
      <c r="AW1313" s="73"/>
      <c r="AX1313" s="73"/>
      <c r="AY1313" s="73"/>
      <c r="AZ1313" s="73"/>
      <c r="BA1313" s="73"/>
      <c r="BB1313" s="73"/>
      <c r="BC1313" s="73"/>
    </row>
    <row r="1314" spans="1:55" x14ac:dyDescent="0.25">
      <c r="A1314" s="72"/>
      <c r="B1314" s="77" t="s">
        <v>81</v>
      </c>
      <c r="C1314" s="77">
        <v>2013</v>
      </c>
      <c r="D1314" s="77">
        <v>2014</v>
      </c>
      <c r="E1314" s="77">
        <v>2015</v>
      </c>
      <c r="F1314" s="77">
        <v>2016</v>
      </c>
      <c r="G1314" s="77">
        <v>2017</v>
      </c>
      <c r="H1314" s="77">
        <v>2018</v>
      </c>
      <c r="I1314" s="77">
        <v>2019</v>
      </c>
      <c r="J1314" s="77">
        <v>2020</v>
      </c>
      <c r="K1314" s="77">
        <v>2021</v>
      </c>
      <c r="L1314" s="77">
        <v>2022</v>
      </c>
      <c r="M1314" s="77">
        <v>2023</v>
      </c>
      <c r="N1314" s="77">
        <v>2024</v>
      </c>
      <c r="O1314" s="73"/>
      <c r="P1314" s="77" t="s">
        <v>81</v>
      </c>
      <c r="Q1314" s="77">
        <v>2013</v>
      </c>
      <c r="R1314" s="77">
        <v>2014</v>
      </c>
      <c r="S1314" s="77">
        <v>2015</v>
      </c>
      <c r="T1314" s="77">
        <v>2016</v>
      </c>
      <c r="U1314" s="77">
        <v>2017</v>
      </c>
      <c r="V1314" s="77">
        <v>2018</v>
      </c>
      <c r="W1314" s="77">
        <v>2019</v>
      </c>
      <c r="X1314" s="77">
        <v>2020</v>
      </c>
      <c r="Y1314" s="77">
        <v>2021</v>
      </c>
      <c r="Z1314" s="77">
        <v>2022</v>
      </c>
      <c r="AA1314" s="77">
        <v>2023</v>
      </c>
      <c r="AB1314" s="77">
        <v>2024</v>
      </c>
      <c r="AC1314" s="73"/>
      <c r="AD1314" s="77" t="s">
        <v>81</v>
      </c>
      <c r="AE1314" s="77">
        <v>2013</v>
      </c>
      <c r="AF1314" s="77">
        <v>2014</v>
      </c>
      <c r="AG1314" s="77">
        <v>2015</v>
      </c>
      <c r="AH1314" s="77">
        <v>2016</v>
      </c>
      <c r="AI1314" s="77">
        <v>2017</v>
      </c>
      <c r="AJ1314" s="77">
        <v>2018</v>
      </c>
      <c r="AK1314" s="77">
        <v>2019</v>
      </c>
      <c r="AL1314" s="77">
        <v>2020</v>
      </c>
      <c r="AM1314" s="77">
        <v>2021</v>
      </c>
      <c r="AN1314" s="77">
        <v>2022</v>
      </c>
      <c r="AO1314" s="77">
        <v>2023</v>
      </c>
      <c r="AP1314" s="77">
        <v>2024</v>
      </c>
      <c r="AQ1314" s="73"/>
      <c r="AR1314" s="73"/>
      <c r="AS1314" s="73"/>
      <c r="AT1314" s="73"/>
      <c r="AU1314" s="73"/>
      <c r="AV1314" s="73"/>
      <c r="AW1314" s="73"/>
      <c r="AX1314" s="73"/>
      <c r="AY1314" s="73"/>
      <c r="AZ1314" s="73"/>
      <c r="BA1314" s="73"/>
      <c r="BB1314" s="73"/>
      <c r="BC1314" s="73"/>
    </row>
    <row r="1315" spans="1:55" x14ac:dyDescent="0.25">
      <c r="A1315" s="72"/>
      <c r="B1315" s="79" t="s">
        <v>9</v>
      </c>
      <c r="C1315" s="80">
        <v>462506.34818859363</v>
      </c>
      <c r="D1315" s="80">
        <v>451043.31314266543</v>
      </c>
      <c r="E1315" s="80">
        <v>456205.72856447491</v>
      </c>
      <c r="F1315" s="80">
        <v>483182.26322478801</v>
      </c>
      <c r="G1315" s="80">
        <v>465855.55777516682</v>
      </c>
      <c r="H1315" s="80">
        <v>456780.56207394635</v>
      </c>
      <c r="I1315" s="80">
        <v>475205.09482891834</v>
      </c>
      <c r="J1315" s="80">
        <v>500175.91191097</v>
      </c>
      <c r="K1315" s="80">
        <v>597026.52152509592</v>
      </c>
      <c r="L1315" s="80">
        <v>609520.50291600008</v>
      </c>
      <c r="M1315" s="80">
        <v>614458.022</v>
      </c>
      <c r="N1315" s="80">
        <v>0</v>
      </c>
      <c r="O1315" s="73"/>
      <c r="P1315" s="79" t="s">
        <v>9</v>
      </c>
      <c r="Q1315" s="80">
        <v>457854.11592055066</v>
      </c>
      <c r="R1315" s="80">
        <v>464565.41802397429</v>
      </c>
      <c r="S1315" s="80">
        <v>449580.92757687147</v>
      </c>
      <c r="T1315" s="80">
        <v>479125.7864120882</v>
      </c>
      <c r="U1315" s="80">
        <v>463333.5929189485</v>
      </c>
      <c r="V1315" s="80">
        <v>472177.47675625992</v>
      </c>
      <c r="W1315" s="80">
        <v>491778.44034396508</v>
      </c>
      <c r="X1315" s="80">
        <v>508625.05678738374</v>
      </c>
      <c r="Y1315" s="80">
        <v>635377.51295813592</v>
      </c>
      <c r="Z1315" s="80">
        <v>647028.69961600017</v>
      </c>
      <c r="AA1315" s="80">
        <v>603290.90799999994</v>
      </c>
      <c r="AB1315" s="80">
        <v>657478</v>
      </c>
      <c r="AC1315" s="73"/>
      <c r="AD1315" s="79" t="s">
        <v>9</v>
      </c>
      <c r="AE1315" s="80">
        <v>4049</v>
      </c>
      <c r="AF1315" s="80">
        <v>3877</v>
      </c>
      <c r="AG1315" s="80">
        <v>3834</v>
      </c>
      <c r="AH1315" s="80">
        <v>3858</v>
      </c>
      <c r="AI1315" s="80">
        <v>3802</v>
      </c>
      <c r="AJ1315" s="80">
        <v>3701</v>
      </c>
      <c r="AK1315" s="80">
        <v>3724</v>
      </c>
      <c r="AL1315" s="80">
        <v>3974</v>
      </c>
      <c r="AM1315" s="80">
        <v>3873</v>
      </c>
      <c r="AN1315" s="80">
        <v>3954</v>
      </c>
      <c r="AO1315" s="80">
        <v>4034</v>
      </c>
      <c r="AP1315" s="80">
        <v>0</v>
      </c>
      <c r="AQ1315" s="73"/>
      <c r="AR1315" s="73"/>
      <c r="AS1315" s="73"/>
      <c r="AT1315" s="73"/>
      <c r="AU1315" s="73"/>
      <c r="AV1315" s="73"/>
      <c r="AW1315" s="73"/>
      <c r="AX1315" s="73"/>
      <c r="AY1315" s="73"/>
      <c r="AZ1315" s="73"/>
      <c r="BA1315" s="73"/>
      <c r="BB1315" s="73"/>
      <c r="BC1315" s="73"/>
    </row>
    <row r="1316" spans="1:55" x14ac:dyDescent="0.25">
      <c r="A1316" s="72"/>
      <c r="B1316" s="74" t="s">
        <v>10</v>
      </c>
      <c r="C1316" s="83">
        <v>327139.59189208463</v>
      </c>
      <c r="D1316" s="83">
        <v>312967.89257130428</v>
      </c>
      <c r="E1316" s="83">
        <v>314679.44660271279</v>
      </c>
      <c r="F1316" s="83">
        <v>344467.92078688077</v>
      </c>
      <c r="G1316" s="83">
        <v>333533.44494519581</v>
      </c>
      <c r="H1316" s="83">
        <v>318241.06334814563</v>
      </c>
      <c r="I1316" s="83">
        <v>318806.85238109733</v>
      </c>
      <c r="J1316" s="83">
        <v>326586.94005100237</v>
      </c>
      <c r="K1316" s="83">
        <v>405287.01067405194</v>
      </c>
      <c r="L1316" s="83">
        <v>408281.80421600002</v>
      </c>
      <c r="M1316" s="83">
        <v>411003.35399999999</v>
      </c>
      <c r="N1316" s="83">
        <v>0</v>
      </c>
      <c r="O1316" s="73"/>
      <c r="P1316" s="74" t="s">
        <v>10</v>
      </c>
      <c r="Q1316" s="83">
        <v>317988.992038542</v>
      </c>
      <c r="R1316" s="83">
        <v>323426.86705420457</v>
      </c>
      <c r="S1316" s="83">
        <v>316869.47703759128</v>
      </c>
      <c r="T1316" s="83">
        <v>351384.57684891939</v>
      </c>
      <c r="U1316" s="83">
        <v>343811.07015163678</v>
      </c>
      <c r="V1316" s="83">
        <v>331362.74405167002</v>
      </c>
      <c r="W1316" s="83">
        <v>346735.42643331614</v>
      </c>
      <c r="X1316" s="83">
        <v>350609.21663256129</v>
      </c>
      <c r="Y1316" s="83">
        <v>455070.48119884002</v>
      </c>
      <c r="Z1316" s="83">
        <v>466973.30344600015</v>
      </c>
      <c r="AA1316" s="83">
        <v>428776.74799999996</v>
      </c>
      <c r="AB1316" s="83">
        <v>455339</v>
      </c>
      <c r="AC1316" s="73"/>
      <c r="AD1316" s="74" t="s">
        <v>10</v>
      </c>
      <c r="AE1316" s="83">
        <v>4049</v>
      </c>
      <c r="AF1316" s="83">
        <v>3877</v>
      </c>
      <c r="AG1316" s="83">
        <v>3834</v>
      </c>
      <c r="AH1316" s="83">
        <v>3858</v>
      </c>
      <c r="AI1316" s="83">
        <v>3802</v>
      </c>
      <c r="AJ1316" s="83">
        <v>3701</v>
      </c>
      <c r="AK1316" s="83">
        <v>3724</v>
      </c>
      <c r="AL1316" s="83">
        <v>3974</v>
      </c>
      <c r="AM1316" s="83">
        <v>3873</v>
      </c>
      <c r="AN1316" s="83">
        <v>3954</v>
      </c>
      <c r="AO1316" s="83">
        <v>4034</v>
      </c>
      <c r="AP1316" s="83">
        <v>0</v>
      </c>
      <c r="AQ1316" s="73"/>
      <c r="AR1316" s="73"/>
      <c r="AS1316" s="73"/>
      <c r="AT1316" s="73"/>
      <c r="AU1316" s="73"/>
      <c r="AV1316" s="73"/>
      <c r="AW1316" s="73"/>
      <c r="AX1316" s="73"/>
      <c r="AY1316" s="73"/>
      <c r="AZ1316" s="73"/>
      <c r="BA1316" s="73"/>
      <c r="BB1316" s="73"/>
      <c r="BC1316" s="73"/>
    </row>
    <row r="1317" spans="1:55" x14ac:dyDescent="0.25">
      <c r="A1317" s="72"/>
      <c r="B1317" s="79" t="s">
        <v>11</v>
      </c>
      <c r="C1317" s="84">
        <v>135366.756296509</v>
      </c>
      <c r="D1317" s="84">
        <v>138075.42057136117</v>
      </c>
      <c r="E1317" s="84">
        <v>141526.28196176211</v>
      </c>
      <c r="F1317" s="84">
        <v>138714.34243790724</v>
      </c>
      <c r="G1317" s="84">
        <v>132322.11282997104</v>
      </c>
      <c r="H1317" s="84">
        <v>138539.49872580069</v>
      </c>
      <c r="I1317" s="84">
        <v>156398.24244782102</v>
      </c>
      <c r="J1317" s="84">
        <v>173588.97185996763</v>
      </c>
      <c r="K1317" s="84">
        <v>191739.510851044</v>
      </c>
      <c r="L1317" s="84">
        <v>201238.69870000001</v>
      </c>
      <c r="M1317" s="84">
        <v>203454.66799999998</v>
      </c>
      <c r="N1317" s="84">
        <v>0</v>
      </c>
      <c r="O1317" s="73"/>
      <c r="P1317" s="79" t="s">
        <v>11</v>
      </c>
      <c r="Q1317" s="84">
        <v>139865.12388200869</v>
      </c>
      <c r="R1317" s="84">
        <v>141138.55096976974</v>
      </c>
      <c r="S1317" s="84">
        <v>132711.45053928022</v>
      </c>
      <c r="T1317" s="84">
        <v>127741.20956316883</v>
      </c>
      <c r="U1317" s="84">
        <v>119522.52276731172</v>
      </c>
      <c r="V1317" s="84">
        <v>140814.7327045899</v>
      </c>
      <c r="W1317" s="84">
        <v>145043.01391064897</v>
      </c>
      <c r="X1317" s="84">
        <v>158015.84015482245</v>
      </c>
      <c r="Y1317" s="84">
        <v>180307.03175929596</v>
      </c>
      <c r="Z1317" s="84">
        <v>180055.39617000002</v>
      </c>
      <c r="AA1317" s="84">
        <v>174514.16</v>
      </c>
      <c r="AB1317" s="84">
        <v>202139</v>
      </c>
      <c r="AC1317" s="73"/>
      <c r="AD1317" s="79" t="s">
        <v>11</v>
      </c>
      <c r="AE1317" s="84">
        <v>4049</v>
      </c>
      <c r="AF1317" s="84">
        <v>3877</v>
      </c>
      <c r="AG1317" s="84">
        <v>3834</v>
      </c>
      <c r="AH1317" s="84">
        <v>3858</v>
      </c>
      <c r="AI1317" s="84">
        <v>3802</v>
      </c>
      <c r="AJ1317" s="84">
        <v>3701</v>
      </c>
      <c r="AK1317" s="84">
        <v>3724</v>
      </c>
      <c r="AL1317" s="84">
        <v>3974</v>
      </c>
      <c r="AM1317" s="84">
        <v>3873</v>
      </c>
      <c r="AN1317" s="84">
        <v>3954</v>
      </c>
      <c r="AO1317" s="84">
        <v>4034</v>
      </c>
      <c r="AP1317" s="84">
        <v>0</v>
      </c>
      <c r="AQ1317" s="73"/>
      <c r="AR1317" s="73"/>
      <c r="AS1317" s="73"/>
      <c r="AT1317" s="73"/>
      <c r="AU1317" s="73"/>
      <c r="AV1317" s="73"/>
      <c r="AW1317" s="73"/>
      <c r="AX1317" s="73"/>
      <c r="AY1317" s="73"/>
      <c r="AZ1317" s="73"/>
      <c r="BA1317" s="73"/>
      <c r="BB1317" s="73"/>
      <c r="BC1317" s="73"/>
    </row>
    <row r="1318" spans="1:55" x14ac:dyDescent="0.25">
      <c r="A1318" s="72"/>
      <c r="B1318" s="74" t="s">
        <v>0</v>
      </c>
      <c r="C1318" s="83">
        <v>102060.59015265819</v>
      </c>
      <c r="D1318" s="83">
        <v>88576.235473282082</v>
      </c>
      <c r="E1318" s="83">
        <v>83824.301873430028</v>
      </c>
      <c r="F1318" s="83">
        <v>91869.327186908384</v>
      </c>
      <c r="G1318" s="83">
        <v>86696.281885057717</v>
      </c>
      <c r="H1318" s="83">
        <v>80190.006159341385</v>
      </c>
      <c r="I1318" s="83">
        <v>73407.057565976735</v>
      </c>
      <c r="J1318" s="83">
        <v>68922.805316560625</v>
      </c>
      <c r="K1318" s="83">
        <v>60985.358212349995</v>
      </c>
      <c r="L1318" s="83">
        <v>57061.685147999997</v>
      </c>
      <c r="M1318" s="83">
        <v>50221.273999999998</v>
      </c>
      <c r="N1318" s="83">
        <v>0</v>
      </c>
      <c r="O1318" s="73"/>
      <c r="P1318" s="74" t="s">
        <v>0</v>
      </c>
      <c r="Q1318" s="83">
        <v>92989.957385041096</v>
      </c>
      <c r="R1318" s="83">
        <v>93216.749365397802</v>
      </c>
      <c r="S1318" s="83">
        <v>77275.388510588251</v>
      </c>
      <c r="T1318" s="83">
        <v>72043.364282761948</v>
      </c>
      <c r="U1318" s="83">
        <v>87235.600712437255</v>
      </c>
      <c r="V1318" s="83">
        <v>84041.15348479677</v>
      </c>
      <c r="W1318" s="83">
        <v>77772.153197076725</v>
      </c>
      <c r="X1318" s="83">
        <v>72624.495747807407</v>
      </c>
      <c r="Y1318" s="83">
        <v>73419.641107930001</v>
      </c>
      <c r="Z1318" s="83">
        <v>67890.371094000002</v>
      </c>
      <c r="AA1318" s="83">
        <v>67442.407999999996</v>
      </c>
      <c r="AB1318" s="83">
        <v>60089</v>
      </c>
      <c r="AC1318" s="73"/>
      <c r="AD1318" s="74" t="s">
        <v>0</v>
      </c>
      <c r="AE1318" s="83">
        <v>956</v>
      </c>
      <c r="AF1318" s="83">
        <v>899</v>
      </c>
      <c r="AG1318" s="83">
        <v>853</v>
      </c>
      <c r="AH1318" s="83">
        <v>835</v>
      </c>
      <c r="AI1318" s="83">
        <v>778</v>
      </c>
      <c r="AJ1318" s="83">
        <v>716</v>
      </c>
      <c r="AK1318" s="83">
        <v>660</v>
      </c>
      <c r="AL1318" s="83">
        <v>622</v>
      </c>
      <c r="AM1318" s="83">
        <v>553</v>
      </c>
      <c r="AN1318" s="83">
        <v>532</v>
      </c>
      <c r="AO1318" s="83">
        <v>481</v>
      </c>
      <c r="AP1318" s="83">
        <v>0</v>
      </c>
      <c r="AQ1318" s="73"/>
      <c r="AR1318" s="73"/>
      <c r="AS1318" s="73"/>
      <c r="AT1318" s="73"/>
      <c r="AU1318" s="73"/>
      <c r="AV1318" s="73"/>
      <c r="AW1318" s="73"/>
      <c r="AX1318" s="73"/>
      <c r="AY1318" s="73"/>
      <c r="AZ1318" s="73"/>
      <c r="BA1318" s="73"/>
      <c r="BB1318" s="73"/>
      <c r="BC1318" s="73"/>
    </row>
    <row r="1319" spans="1:55" x14ac:dyDescent="0.25">
      <c r="A1319" s="72"/>
      <c r="B1319" s="74" t="s">
        <v>158</v>
      </c>
      <c r="C1319" s="83">
        <v>94114.627496484361</v>
      </c>
      <c r="D1319" s="83">
        <v>87065.249939015936</v>
      </c>
      <c r="E1319" s="83">
        <v>76614.247247228675</v>
      </c>
      <c r="F1319" s="83">
        <v>74105.271626704969</v>
      </c>
      <c r="G1319" s="83">
        <v>70822.333029083675</v>
      </c>
      <c r="H1319" s="83">
        <v>67938.987782558412</v>
      </c>
      <c r="I1319" s="83">
        <v>68061.053130643646</v>
      </c>
      <c r="J1319" s="83">
        <v>85218.54649055186</v>
      </c>
      <c r="K1319" s="83">
        <v>73505.69914394198</v>
      </c>
      <c r="L1319" s="83">
        <v>57355.971998000001</v>
      </c>
      <c r="M1319" s="83">
        <v>60408.908000000003</v>
      </c>
      <c r="N1319" s="83">
        <v>0</v>
      </c>
      <c r="O1319" s="73"/>
      <c r="P1319" s="74" t="s">
        <v>158</v>
      </c>
      <c r="Q1319" s="83">
        <v>102973.57900300136</v>
      </c>
      <c r="R1319" s="83">
        <v>86922.087052489049</v>
      </c>
      <c r="S1319" s="83">
        <v>76232.070596464866</v>
      </c>
      <c r="T1319" s="83">
        <v>67915.228447805144</v>
      </c>
      <c r="U1319" s="83">
        <v>66267.247508767876</v>
      </c>
      <c r="V1319" s="83">
        <v>67463.393937300032</v>
      </c>
      <c r="W1319" s="83">
        <v>68591.583128503727</v>
      </c>
      <c r="X1319" s="83">
        <v>69385.095846319236</v>
      </c>
      <c r="Y1319" s="83">
        <v>94322.917393613985</v>
      </c>
      <c r="Z1319" s="83">
        <v>79026.185497999992</v>
      </c>
      <c r="AA1319" s="83">
        <v>59882.698000000004</v>
      </c>
      <c r="AB1319" s="83">
        <v>66237</v>
      </c>
      <c r="AC1319" s="73"/>
      <c r="AD1319" s="74" t="s">
        <v>158</v>
      </c>
      <c r="AE1319" s="83">
        <v>638</v>
      </c>
      <c r="AF1319" s="83">
        <v>545</v>
      </c>
      <c r="AG1319" s="83">
        <v>485</v>
      </c>
      <c r="AH1319" s="83">
        <v>471</v>
      </c>
      <c r="AI1319" s="83">
        <v>457</v>
      </c>
      <c r="AJ1319" s="83">
        <v>463</v>
      </c>
      <c r="AK1319" s="83">
        <v>451</v>
      </c>
      <c r="AL1319" s="83">
        <v>580</v>
      </c>
      <c r="AM1319" s="83">
        <v>472</v>
      </c>
      <c r="AN1319" s="83">
        <v>362</v>
      </c>
      <c r="AO1319" s="83">
        <v>400</v>
      </c>
      <c r="AP1319" s="83">
        <v>0</v>
      </c>
      <c r="AQ1319" s="73"/>
      <c r="AR1319" s="73"/>
      <c r="AS1319" s="73"/>
      <c r="AT1319" s="73"/>
      <c r="AU1319" s="73"/>
      <c r="AV1319" s="73"/>
      <c r="AW1319" s="73"/>
      <c r="AX1319" s="73"/>
      <c r="AY1319" s="73"/>
      <c r="AZ1319" s="73"/>
      <c r="BA1319" s="73"/>
      <c r="BB1319" s="73"/>
      <c r="BC1319" s="73"/>
    </row>
    <row r="1320" spans="1:55" x14ac:dyDescent="0.25">
      <c r="A1320" s="72"/>
      <c r="B1320" s="74" t="s">
        <v>159</v>
      </c>
      <c r="C1320" s="83">
        <v>4171.3034555053746</v>
      </c>
      <c r="D1320" s="83">
        <v>1989.5938738792788</v>
      </c>
      <c r="E1320" s="83">
        <v>1835.9693275308134</v>
      </c>
      <c r="F1320" s="83">
        <v>2095.7563293308312</v>
      </c>
      <c r="G1320" s="83">
        <v>1623.1983054034545</v>
      </c>
      <c r="H1320" s="83">
        <v>1196.5429505400439</v>
      </c>
      <c r="I1320" s="83">
        <v>653.50090576923321</v>
      </c>
      <c r="J1320" s="83">
        <v>215.43636338265594</v>
      </c>
      <c r="K1320" s="83">
        <v>682.9477473259999</v>
      </c>
      <c r="L1320" s="83">
        <v>465.50829000000004</v>
      </c>
      <c r="M1320" s="83">
        <v>646.04000000000008</v>
      </c>
      <c r="N1320" s="83">
        <v>0</v>
      </c>
      <c r="O1320" s="73"/>
      <c r="P1320" s="74" t="s">
        <v>159</v>
      </c>
      <c r="Q1320" s="83">
        <v>11261.217831126443</v>
      </c>
      <c r="R1320" s="83">
        <v>7445.8893866353028</v>
      </c>
      <c r="S1320" s="83">
        <v>5171.4951600729546</v>
      </c>
      <c r="T1320" s="83">
        <v>2312.8339537062498</v>
      </c>
      <c r="U1320" s="83">
        <v>2222.7686518841215</v>
      </c>
      <c r="V1320" s="83">
        <v>2005.8664622755839</v>
      </c>
      <c r="W1320" s="83">
        <v>1601.880446124916</v>
      </c>
      <c r="X1320" s="83">
        <v>1431.7541649805676</v>
      </c>
      <c r="Y1320" s="83">
        <v>1430.9906757379997</v>
      </c>
      <c r="Z1320" s="83">
        <v>1344.0883039999999</v>
      </c>
      <c r="AA1320" s="83">
        <v>794.00400000000002</v>
      </c>
      <c r="AB1320" s="83">
        <v>786</v>
      </c>
      <c r="AC1320" s="73"/>
      <c r="AD1320" s="74" t="s">
        <v>159</v>
      </c>
      <c r="AE1320" s="83">
        <v>0</v>
      </c>
      <c r="AF1320" s="83">
        <v>0</v>
      </c>
      <c r="AG1320" s="83">
        <v>0</v>
      </c>
      <c r="AH1320" s="83">
        <v>0</v>
      </c>
      <c r="AI1320" s="83">
        <v>0</v>
      </c>
      <c r="AJ1320" s="83">
        <v>0</v>
      </c>
      <c r="AK1320" s="83">
        <v>0</v>
      </c>
      <c r="AL1320" s="83">
        <v>0</v>
      </c>
      <c r="AM1320" s="83">
        <v>0</v>
      </c>
      <c r="AN1320" s="83">
        <v>0</v>
      </c>
      <c r="AO1320" s="83">
        <v>0</v>
      </c>
      <c r="AP1320" s="83">
        <v>0</v>
      </c>
      <c r="AQ1320" s="73"/>
      <c r="AR1320" s="73"/>
      <c r="AS1320" s="73"/>
      <c r="AT1320" s="73"/>
      <c r="AU1320" s="73"/>
      <c r="AV1320" s="73"/>
      <c r="AW1320" s="73"/>
      <c r="AX1320" s="73"/>
      <c r="AY1320" s="73"/>
      <c r="AZ1320" s="73"/>
      <c r="BA1320" s="73"/>
      <c r="BB1320" s="73"/>
      <c r="BC1320" s="73"/>
    </row>
    <row r="1321" spans="1:55" x14ac:dyDescent="0.25">
      <c r="A1321" s="72"/>
      <c r="B1321" s="74" t="s">
        <v>1</v>
      </c>
      <c r="C1321" s="83">
        <v>18601.482997661296</v>
      </c>
      <c r="D1321" s="83">
        <v>18471.653142272484</v>
      </c>
      <c r="E1321" s="83">
        <v>19872.577278172535</v>
      </c>
      <c r="F1321" s="83">
        <v>21701.640812524907</v>
      </c>
      <c r="G1321" s="83">
        <v>19996.377817817629</v>
      </c>
      <c r="H1321" s="83">
        <v>19545.918642152697</v>
      </c>
      <c r="I1321" s="83">
        <v>19203.470847110497</v>
      </c>
      <c r="J1321" s="83">
        <v>18703.691360549437</v>
      </c>
      <c r="K1321" s="83">
        <v>17027.354740682</v>
      </c>
      <c r="L1321" s="83">
        <v>16848.189695999998</v>
      </c>
      <c r="M1321" s="83">
        <v>16530.288</v>
      </c>
      <c r="N1321" s="83">
        <v>0</v>
      </c>
      <c r="O1321" s="73"/>
      <c r="P1321" s="74" t="s">
        <v>1</v>
      </c>
      <c r="Q1321" s="83">
        <v>13827.673227307418</v>
      </c>
      <c r="R1321" s="83">
        <v>14685.056501777037</v>
      </c>
      <c r="S1321" s="83">
        <v>17380.761172730628</v>
      </c>
      <c r="T1321" s="83">
        <v>21717.124922861898</v>
      </c>
      <c r="U1321" s="83">
        <v>20448.175865740341</v>
      </c>
      <c r="V1321" s="83">
        <v>19858.543104983302</v>
      </c>
      <c r="W1321" s="83">
        <v>20182.77891428108</v>
      </c>
      <c r="X1321" s="83">
        <v>22985.489082779724</v>
      </c>
      <c r="Y1321" s="83">
        <v>19412.706969629999</v>
      </c>
      <c r="Z1321" s="83">
        <v>15898.980837999999</v>
      </c>
      <c r="AA1321" s="83">
        <v>16011.372000000001</v>
      </c>
      <c r="AB1321" s="83">
        <v>15869</v>
      </c>
      <c r="AC1321" s="73"/>
      <c r="AD1321" s="74" t="s">
        <v>1</v>
      </c>
      <c r="AE1321" s="83">
        <v>105</v>
      </c>
      <c r="AF1321" s="83">
        <v>110</v>
      </c>
      <c r="AG1321" s="83">
        <v>109</v>
      </c>
      <c r="AH1321" s="83">
        <v>114</v>
      </c>
      <c r="AI1321" s="83">
        <v>110</v>
      </c>
      <c r="AJ1321" s="83">
        <v>110</v>
      </c>
      <c r="AK1321" s="83">
        <v>108</v>
      </c>
      <c r="AL1321" s="83">
        <v>105</v>
      </c>
      <c r="AM1321" s="83">
        <v>96</v>
      </c>
      <c r="AN1321" s="83">
        <v>98</v>
      </c>
      <c r="AO1321" s="83">
        <v>97</v>
      </c>
      <c r="AP1321" s="83">
        <v>0</v>
      </c>
      <c r="AQ1321" s="73"/>
      <c r="AR1321" s="73"/>
      <c r="AS1321" s="73"/>
      <c r="AT1321" s="73"/>
      <c r="AU1321" s="73"/>
      <c r="AV1321" s="73"/>
      <c r="AW1321" s="73"/>
      <c r="AX1321" s="73"/>
      <c r="AY1321" s="73"/>
      <c r="AZ1321" s="73"/>
      <c r="BA1321" s="73"/>
      <c r="BB1321" s="73"/>
      <c r="BC1321" s="73"/>
    </row>
    <row r="1322" spans="1:55" x14ac:dyDescent="0.25">
      <c r="A1322" s="72"/>
      <c r="B1322" s="74" t="s">
        <v>2</v>
      </c>
      <c r="C1322" s="83">
        <v>171652.66625793208</v>
      </c>
      <c r="D1322" s="83">
        <v>170140.45149750239</v>
      </c>
      <c r="E1322" s="83">
        <v>165196.46585420449</v>
      </c>
      <c r="F1322" s="83">
        <v>164909.37604473325</v>
      </c>
      <c r="G1322" s="83">
        <v>160216.03360750765</v>
      </c>
      <c r="H1322" s="83">
        <v>161364.68925796106</v>
      </c>
      <c r="I1322" s="83">
        <v>168284.34399793809</v>
      </c>
      <c r="J1322" s="83">
        <v>180420.09988222603</v>
      </c>
      <c r="K1322" s="83">
        <v>190311.83009976795</v>
      </c>
      <c r="L1322" s="83">
        <v>188997.43587400002</v>
      </c>
      <c r="M1322" s="83">
        <v>206394.15000000002</v>
      </c>
      <c r="N1322" s="83">
        <v>0</v>
      </c>
      <c r="O1322" s="73"/>
      <c r="P1322" s="74" t="s">
        <v>2</v>
      </c>
      <c r="Q1322" s="83">
        <v>172902.85591113311</v>
      </c>
      <c r="R1322" s="83">
        <v>173935.50215327981</v>
      </c>
      <c r="S1322" s="83">
        <v>171170.10598779938</v>
      </c>
      <c r="T1322" s="83">
        <v>173090.74783208658</v>
      </c>
      <c r="U1322" s="83">
        <v>165585.07415614979</v>
      </c>
      <c r="V1322" s="83">
        <v>164300.81263027745</v>
      </c>
      <c r="W1322" s="83">
        <v>173979.5377896213</v>
      </c>
      <c r="X1322" s="83">
        <v>188020.96407782036</v>
      </c>
      <c r="Y1322" s="83">
        <v>192786.55028918997</v>
      </c>
      <c r="Z1322" s="83">
        <v>202794.67353600002</v>
      </c>
      <c r="AA1322" s="83">
        <v>194155.86</v>
      </c>
      <c r="AB1322" s="83">
        <v>219108</v>
      </c>
      <c r="AC1322" s="73"/>
      <c r="AD1322" s="74" t="s">
        <v>2</v>
      </c>
      <c r="AE1322" s="83">
        <v>1505</v>
      </c>
      <c r="AF1322" s="83">
        <v>1448</v>
      </c>
      <c r="AG1322" s="83">
        <v>1397</v>
      </c>
      <c r="AH1322" s="83">
        <v>1358</v>
      </c>
      <c r="AI1322" s="83">
        <v>1312</v>
      </c>
      <c r="AJ1322" s="83">
        <v>1284</v>
      </c>
      <c r="AK1322" s="83">
        <v>1305</v>
      </c>
      <c r="AL1322" s="83">
        <v>1360</v>
      </c>
      <c r="AM1322" s="83">
        <v>1407</v>
      </c>
      <c r="AN1322" s="83">
        <v>1423</v>
      </c>
      <c r="AO1322" s="83">
        <v>1486</v>
      </c>
      <c r="AP1322" s="83">
        <v>0</v>
      </c>
      <c r="AQ1322" s="73"/>
      <c r="AR1322" s="73"/>
      <c r="AS1322" s="73"/>
      <c r="AT1322" s="73"/>
      <c r="AU1322" s="73"/>
      <c r="AV1322" s="73"/>
      <c r="AW1322" s="73"/>
      <c r="AX1322" s="73"/>
      <c r="AY1322" s="73"/>
      <c r="AZ1322" s="73"/>
      <c r="BA1322" s="73"/>
      <c r="BB1322" s="73"/>
      <c r="BC1322" s="73"/>
    </row>
    <row r="1323" spans="1:55" x14ac:dyDescent="0.25">
      <c r="A1323" s="72"/>
      <c r="B1323" s="74" t="s">
        <v>156</v>
      </c>
      <c r="C1323" s="83">
        <v>0</v>
      </c>
      <c r="D1323" s="83">
        <v>0</v>
      </c>
      <c r="E1323" s="83">
        <v>0</v>
      </c>
      <c r="F1323" s="83">
        <v>0</v>
      </c>
      <c r="G1323" s="83">
        <v>0</v>
      </c>
      <c r="H1323" s="83">
        <v>0</v>
      </c>
      <c r="I1323" s="83">
        <v>0</v>
      </c>
      <c r="J1323" s="83">
        <v>2251.9832359843253</v>
      </c>
      <c r="K1323" s="83">
        <v>11949.930615973997</v>
      </c>
      <c r="L1323" s="83">
        <v>18663.136959999996</v>
      </c>
      <c r="M1323" s="83">
        <v>25246.618000000002</v>
      </c>
      <c r="N1323" s="83">
        <v>0</v>
      </c>
      <c r="O1323" s="73"/>
      <c r="P1323" s="74" t="s">
        <v>156</v>
      </c>
      <c r="Q1323" s="83">
        <v>0</v>
      </c>
      <c r="R1323" s="83">
        <v>0</v>
      </c>
      <c r="S1323" s="83">
        <v>0</v>
      </c>
      <c r="T1323" s="83">
        <v>0</v>
      </c>
      <c r="U1323" s="83">
        <v>0</v>
      </c>
      <c r="V1323" s="83">
        <v>0</v>
      </c>
      <c r="W1323" s="83">
        <v>0</v>
      </c>
      <c r="X1323" s="83">
        <v>0</v>
      </c>
      <c r="Y1323" s="83">
        <v>5516.5407699999996</v>
      </c>
      <c r="Z1323" s="83">
        <v>15266.531643999999</v>
      </c>
      <c r="AA1323" s="83">
        <v>27535.892</v>
      </c>
      <c r="AB1323" s="83">
        <v>33305</v>
      </c>
      <c r="AC1323" s="73"/>
      <c r="AD1323" s="74" t="s">
        <v>156</v>
      </c>
      <c r="AE1323" s="83">
        <v>0</v>
      </c>
      <c r="AF1323" s="83">
        <v>0</v>
      </c>
      <c r="AG1323" s="83">
        <v>0</v>
      </c>
      <c r="AH1323" s="83">
        <v>0</v>
      </c>
      <c r="AI1323" s="83">
        <v>0</v>
      </c>
      <c r="AJ1323" s="83">
        <v>0</v>
      </c>
      <c r="AK1323" s="83">
        <v>0</v>
      </c>
      <c r="AL1323" s="83">
        <v>16</v>
      </c>
      <c r="AM1323" s="83">
        <v>72</v>
      </c>
      <c r="AN1323" s="83">
        <v>117</v>
      </c>
      <c r="AO1323" s="83">
        <v>155</v>
      </c>
      <c r="AP1323" s="83">
        <v>0</v>
      </c>
      <c r="AQ1323" s="73"/>
      <c r="AR1323" s="73"/>
      <c r="AS1323" s="73"/>
      <c r="AT1323" s="73"/>
      <c r="AU1323" s="73"/>
      <c r="AV1323" s="73"/>
      <c r="AW1323" s="73"/>
      <c r="AX1323" s="73"/>
      <c r="AY1323" s="73"/>
      <c r="AZ1323" s="73"/>
      <c r="BA1323" s="73"/>
      <c r="BB1323" s="73"/>
      <c r="BC1323" s="73"/>
    </row>
    <row r="1324" spans="1:55" x14ac:dyDescent="0.25">
      <c r="A1324" s="72"/>
      <c r="B1324" s="74" t="s">
        <v>3</v>
      </c>
      <c r="C1324" s="83">
        <v>799.04513870760297</v>
      </c>
      <c r="D1324" s="83">
        <v>4853.9623509504381</v>
      </c>
      <c r="E1324" s="83">
        <v>9909.8162118438668</v>
      </c>
      <c r="F1324" s="83">
        <v>14257.624760055833</v>
      </c>
      <c r="G1324" s="83">
        <v>18382.897499365976</v>
      </c>
      <c r="H1324" s="83">
        <v>21227.299865994661</v>
      </c>
      <c r="I1324" s="83">
        <v>22660.719887044757</v>
      </c>
      <c r="J1324" s="83">
        <v>21106.031225144572</v>
      </c>
      <c r="K1324" s="83">
        <v>19318.925776539993</v>
      </c>
      <c r="L1324" s="83">
        <v>16401.943817999996</v>
      </c>
      <c r="M1324" s="83">
        <v>11863.17</v>
      </c>
      <c r="N1324" s="83">
        <v>0</v>
      </c>
      <c r="O1324" s="73"/>
      <c r="P1324" s="74" t="s">
        <v>3</v>
      </c>
      <c r="Q1324" s="83">
        <v>0</v>
      </c>
      <c r="R1324" s="83">
        <v>8409.4620043583</v>
      </c>
      <c r="S1324" s="83">
        <v>10361.125454210818</v>
      </c>
      <c r="T1324" s="83">
        <v>21027.181773893182</v>
      </c>
      <c r="U1324" s="83">
        <v>13176.412368826594</v>
      </c>
      <c r="V1324" s="83">
        <v>17349.291372261861</v>
      </c>
      <c r="W1324" s="83">
        <v>20850.743622793696</v>
      </c>
      <c r="X1324" s="83">
        <v>23278.347889253026</v>
      </c>
      <c r="Y1324" s="83">
        <v>22108.088789851998</v>
      </c>
      <c r="Z1324" s="83">
        <v>26855.012729999999</v>
      </c>
      <c r="AA1324" s="83">
        <v>18770.588</v>
      </c>
      <c r="AB1324" s="83">
        <v>14483</v>
      </c>
      <c r="AC1324" s="73"/>
      <c r="AD1324" s="74" t="s">
        <v>3</v>
      </c>
      <c r="AE1324" s="83">
        <v>6</v>
      </c>
      <c r="AF1324" s="83">
        <v>35</v>
      </c>
      <c r="AG1324" s="83">
        <v>80</v>
      </c>
      <c r="AH1324" s="83">
        <v>94</v>
      </c>
      <c r="AI1324" s="83">
        <v>122</v>
      </c>
      <c r="AJ1324" s="83">
        <v>142</v>
      </c>
      <c r="AK1324" s="83">
        <v>154</v>
      </c>
      <c r="AL1324" s="83">
        <v>147</v>
      </c>
      <c r="AM1324" s="83">
        <v>134</v>
      </c>
      <c r="AN1324" s="83">
        <v>118</v>
      </c>
      <c r="AO1324" s="83">
        <v>86</v>
      </c>
      <c r="AP1324" s="83">
        <v>0</v>
      </c>
      <c r="AQ1324" s="73"/>
      <c r="AR1324" s="73"/>
      <c r="AS1324" s="73"/>
      <c r="AT1324" s="73"/>
      <c r="AU1324" s="73"/>
      <c r="AV1324" s="73"/>
      <c r="AW1324" s="73"/>
      <c r="AX1324" s="73"/>
      <c r="AY1324" s="73"/>
      <c r="AZ1324" s="73"/>
      <c r="BA1324" s="73"/>
      <c r="BB1324" s="73"/>
      <c r="BC1324" s="73"/>
    </row>
    <row r="1325" spans="1:55" x14ac:dyDescent="0.25">
      <c r="A1325" s="72"/>
      <c r="B1325" s="74" t="s">
        <v>4</v>
      </c>
      <c r="C1325" s="83">
        <v>0</v>
      </c>
      <c r="D1325" s="83">
        <v>839.84779553058081</v>
      </c>
      <c r="E1325" s="83">
        <v>6567.2310653704199</v>
      </c>
      <c r="F1325" s="83">
        <v>13857.198464829735</v>
      </c>
      <c r="G1325" s="83">
        <v>16469.101935658433</v>
      </c>
      <c r="H1325" s="83">
        <v>16863.580983106785</v>
      </c>
      <c r="I1325" s="83">
        <v>18438.204192869664</v>
      </c>
      <c r="J1325" s="83">
        <v>17004.885870125792</v>
      </c>
      <c r="K1325" s="83">
        <v>13574.000218662</v>
      </c>
      <c r="L1325" s="83">
        <v>20158.114158</v>
      </c>
      <c r="M1325" s="83">
        <v>22510.326000000001</v>
      </c>
      <c r="N1325" s="83">
        <v>0</v>
      </c>
      <c r="O1325" s="73"/>
      <c r="P1325" s="74" t="s">
        <v>4</v>
      </c>
      <c r="Q1325" s="83">
        <v>0</v>
      </c>
      <c r="R1325" s="83">
        <v>0</v>
      </c>
      <c r="S1325" s="83">
        <v>4539.3822824481558</v>
      </c>
      <c r="T1325" s="83">
        <v>9572.5410804200365</v>
      </c>
      <c r="U1325" s="83">
        <v>14704.19771143057</v>
      </c>
      <c r="V1325" s="83">
        <v>14901.552877716877</v>
      </c>
      <c r="W1325" s="83">
        <v>14910.865737269829</v>
      </c>
      <c r="X1325" s="83">
        <v>16063.473844719285</v>
      </c>
      <c r="Y1325" s="83">
        <v>20592.143386255997</v>
      </c>
      <c r="Z1325" s="83">
        <v>20473.803687999996</v>
      </c>
      <c r="AA1325" s="83">
        <v>19417.670000000002</v>
      </c>
      <c r="AB1325" s="83">
        <v>20273</v>
      </c>
      <c r="AC1325" s="73"/>
      <c r="AD1325" s="74" t="s">
        <v>4</v>
      </c>
      <c r="AE1325" s="83">
        <v>0</v>
      </c>
      <c r="AF1325" s="83">
        <v>6</v>
      </c>
      <c r="AG1325" s="83">
        <v>41</v>
      </c>
      <c r="AH1325" s="83">
        <v>98</v>
      </c>
      <c r="AI1325" s="83">
        <v>120</v>
      </c>
      <c r="AJ1325" s="83">
        <v>129</v>
      </c>
      <c r="AK1325" s="83">
        <v>139</v>
      </c>
      <c r="AL1325" s="83">
        <v>130</v>
      </c>
      <c r="AM1325" s="83">
        <v>104</v>
      </c>
      <c r="AN1325" s="83">
        <v>160</v>
      </c>
      <c r="AO1325" s="83">
        <v>177</v>
      </c>
      <c r="AP1325" s="83">
        <v>0</v>
      </c>
      <c r="AQ1325" s="73"/>
      <c r="AR1325" s="73"/>
      <c r="AS1325" s="73"/>
      <c r="AT1325" s="73"/>
      <c r="AU1325" s="73"/>
      <c r="AV1325" s="73"/>
      <c r="AW1325" s="73"/>
      <c r="AX1325" s="73"/>
      <c r="AY1325" s="73"/>
      <c r="AZ1325" s="73"/>
      <c r="BA1325" s="73"/>
      <c r="BB1325" s="73"/>
      <c r="BC1325" s="73"/>
    </row>
    <row r="1326" spans="1:55" x14ac:dyDescent="0.25">
      <c r="A1326" s="72"/>
      <c r="B1326" s="74" t="s">
        <v>6</v>
      </c>
      <c r="C1326" s="83">
        <v>735.8473634456858</v>
      </c>
      <c r="D1326" s="83">
        <v>2259.7521140580357</v>
      </c>
      <c r="E1326" s="83">
        <v>5139.9108158458193</v>
      </c>
      <c r="F1326" s="83">
        <v>9525.7286538198623</v>
      </c>
      <c r="G1326" s="83">
        <v>7891.0054048604807</v>
      </c>
      <c r="H1326" s="83">
        <v>4635.0050542785375</v>
      </c>
      <c r="I1326" s="83">
        <v>3570.7870330107867</v>
      </c>
      <c r="J1326" s="83">
        <v>3777.9908099448044</v>
      </c>
      <c r="K1326" s="83">
        <v>3555.9621803419982</v>
      </c>
      <c r="L1326" s="83">
        <v>4189.5746100000006</v>
      </c>
      <c r="M1326" s="83">
        <v>4766.1080000000002</v>
      </c>
      <c r="N1326" s="83">
        <v>0</v>
      </c>
      <c r="O1326" s="73"/>
      <c r="P1326" s="74" t="s">
        <v>6</v>
      </c>
      <c r="Q1326" s="83">
        <v>431.74717753190754</v>
      </c>
      <c r="R1326" s="83">
        <v>1198.3720932552442</v>
      </c>
      <c r="S1326" s="83">
        <v>1541.1821147442026</v>
      </c>
      <c r="T1326" s="83">
        <v>17600.272083034353</v>
      </c>
      <c r="U1326" s="83">
        <v>11264.619299400027</v>
      </c>
      <c r="V1326" s="83">
        <v>9323.499880884423</v>
      </c>
      <c r="W1326" s="83">
        <v>4276.2547241307539</v>
      </c>
      <c r="X1326" s="83">
        <v>2649.1940309710981</v>
      </c>
      <c r="Y1326" s="83">
        <v>3932.1902608559994</v>
      </c>
      <c r="Z1326" s="83">
        <v>4277.3255980000004</v>
      </c>
      <c r="AA1326" s="83">
        <v>6914.7119999999995</v>
      </c>
      <c r="AB1326" s="83">
        <v>6851</v>
      </c>
      <c r="AC1326" s="73"/>
      <c r="AD1326" s="74" t="s">
        <v>6</v>
      </c>
      <c r="AE1326" s="83">
        <v>0</v>
      </c>
      <c r="AF1326" s="83">
        <v>0</v>
      </c>
      <c r="AG1326" s="83">
        <v>3</v>
      </c>
      <c r="AH1326" s="83">
        <v>76</v>
      </c>
      <c r="AI1326" s="83">
        <v>109</v>
      </c>
      <c r="AJ1326" s="83">
        <v>68</v>
      </c>
      <c r="AK1326" s="83">
        <v>48</v>
      </c>
      <c r="AL1326" s="83">
        <v>0</v>
      </c>
      <c r="AM1326" s="83">
        <v>163</v>
      </c>
      <c r="AN1326" s="83">
        <v>54</v>
      </c>
      <c r="AO1326" s="83">
        <v>66</v>
      </c>
      <c r="AP1326" s="83">
        <v>0</v>
      </c>
      <c r="AQ1326" s="73"/>
      <c r="AR1326" s="73"/>
      <c r="AS1326" s="73"/>
      <c r="AT1326" s="73"/>
      <c r="AU1326" s="73"/>
      <c r="AV1326" s="73"/>
      <c r="AW1326" s="73"/>
      <c r="AX1326" s="73"/>
      <c r="AY1326" s="73"/>
      <c r="AZ1326" s="73"/>
      <c r="BA1326" s="73"/>
      <c r="BB1326" s="73"/>
      <c r="BC1326" s="73"/>
    </row>
    <row r="1327" spans="1:55" x14ac:dyDescent="0.25">
      <c r="A1327" s="72"/>
      <c r="B1327" s="74" t="s">
        <v>7</v>
      </c>
      <c r="C1327" s="83">
        <v>61307.723777202562</v>
      </c>
      <c r="D1327" s="83">
        <v>56508.365972666565</v>
      </c>
      <c r="E1327" s="83">
        <v>57008.219926117526</v>
      </c>
      <c r="F1327" s="83">
        <v>54980.474850724961</v>
      </c>
      <c r="G1327" s="83">
        <v>52562.765618669626</v>
      </c>
      <c r="H1327" s="83">
        <v>50139.452065836784</v>
      </c>
      <c r="I1327" s="83">
        <v>55081.934012737169</v>
      </c>
      <c r="J1327" s="83">
        <v>66401.526626347986</v>
      </c>
      <c r="K1327" s="83">
        <v>79696.361196035985</v>
      </c>
      <c r="L1327" s="83">
        <v>73683.006435999996</v>
      </c>
      <c r="M1327" s="83">
        <v>68834.52</v>
      </c>
      <c r="N1327" s="83">
        <v>0</v>
      </c>
      <c r="O1327" s="73"/>
      <c r="P1327" s="74" t="s">
        <v>7</v>
      </c>
      <c r="Q1327" s="83">
        <v>67762.406653359314</v>
      </c>
      <c r="R1327" s="83">
        <v>64672.599825706828</v>
      </c>
      <c r="S1327" s="83">
        <v>52184.27426485224</v>
      </c>
      <c r="T1327" s="83">
        <v>51814.15433460709</v>
      </c>
      <c r="U1327" s="83">
        <v>45035.507410259488</v>
      </c>
      <c r="V1327" s="83">
        <v>53030.457978016231</v>
      </c>
      <c r="W1327" s="83">
        <v>54152.934824673997</v>
      </c>
      <c r="X1327" s="83">
        <v>54793.770484714776</v>
      </c>
      <c r="Y1327" s="83">
        <v>58949.75466821999</v>
      </c>
      <c r="Z1327" s="83">
        <v>58555.592212000003</v>
      </c>
      <c r="AA1327" s="83">
        <v>60649.61</v>
      </c>
      <c r="AB1327" s="83">
        <v>68691</v>
      </c>
      <c r="AC1327" s="73"/>
      <c r="AD1327" s="74" t="s">
        <v>7</v>
      </c>
      <c r="AE1327" s="83">
        <v>486</v>
      </c>
      <c r="AF1327" s="83">
        <v>452</v>
      </c>
      <c r="AG1327" s="83">
        <v>464</v>
      </c>
      <c r="AH1327" s="83">
        <v>433</v>
      </c>
      <c r="AI1327" s="83">
        <v>424</v>
      </c>
      <c r="AJ1327" s="83">
        <v>406</v>
      </c>
      <c r="AK1327" s="83">
        <v>446</v>
      </c>
      <c r="AL1327" s="83">
        <v>566</v>
      </c>
      <c r="AM1327" s="83">
        <v>621</v>
      </c>
      <c r="AN1327" s="83">
        <v>627</v>
      </c>
      <c r="AO1327" s="83">
        <v>601</v>
      </c>
      <c r="AP1327" s="83">
        <v>0</v>
      </c>
      <c r="AQ1327" s="73"/>
      <c r="AR1327" s="73"/>
      <c r="AS1327" s="73"/>
      <c r="AT1327" s="73"/>
      <c r="AU1327" s="73"/>
      <c r="AV1327" s="73"/>
      <c r="AW1327" s="73"/>
      <c r="AX1327" s="73"/>
      <c r="AY1327" s="73"/>
      <c r="AZ1327" s="73"/>
      <c r="BA1327" s="73"/>
      <c r="BB1327" s="73"/>
      <c r="BC1327" s="73"/>
    </row>
    <row r="1328" spans="1:55" x14ac:dyDescent="0.25">
      <c r="A1328" s="72"/>
      <c r="B1328" s="79" t="s">
        <v>8</v>
      </c>
      <c r="C1328" s="84">
        <v>21915.11129919134</v>
      </c>
      <c r="D1328" s="84">
        <v>23894.132593900598</v>
      </c>
      <c r="E1328" s="84">
        <v>25808.364883618535</v>
      </c>
      <c r="F1328" s="84">
        <v>29526.337918743866</v>
      </c>
      <c r="G1328" s="84">
        <v>32311.010883136845</v>
      </c>
      <c r="H1328" s="84">
        <v>35627.676833427024</v>
      </c>
      <c r="I1328" s="84">
        <v>41260.427015685404</v>
      </c>
      <c r="J1328" s="84">
        <v>42889.789343430421</v>
      </c>
      <c r="K1328" s="84">
        <v>48374.546012129998</v>
      </c>
      <c r="L1328" s="84">
        <v>48499.543013999995</v>
      </c>
      <c r="M1328" s="84">
        <v>52727.284</v>
      </c>
      <c r="N1328" s="83">
        <v>0</v>
      </c>
      <c r="O1328" s="73"/>
      <c r="P1328" s="79" t="s">
        <v>8</v>
      </c>
      <c r="Q1328" s="84">
        <v>21737.281519691966</v>
      </c>
      <c r="R1328" s="84">
        <v>24190.023128769757</v>
      </c>
      <c r="S1328" s="84">
        <v>25062.025003846651</v>
      </c>
      <c r="T1328" s="84">
        <v>28475.218893775356</v>
      </c>
      <c r="U1328" s="84">
        <v>28568.584659553886</v>
      </c>
      <c r="V1328" s="84">
        <v>32569.922370122753</v>
      </c>
      <c r="W1328" s="84">
        <v>38087.480311888859</v>
      </c>
      <c r="X1328" s="84">
        <v>41850.757715866152</v>
      </c>
      <c r="Y1328" s="84">
        <v>52741.439685661993</v>
      </c>
      <c r="Z1328" s="84">
        <v>53776.373767999998</v>
      </c>
      <c r="AA1328" s="84">
        <v>50993.396000000001</v>
      </c>
      <c r="AB1328" s="84">
        <v>53950</v>
      </c>
      <c r="AC1328" s="73"/>
      <c r="AD1328" s="79" t="s">
        <v>8</v>
      </c>
      <c r="AE1328" s="84">
        <v>271</v>
      </c>
      <c r="AF1328" s="84">
        <v>302</v>
      </c>
      <c r="AG1328" s="84">
        <v>334</v>
      </c>
      <c r="AH1328" s="84">
        <v>342</v>
      </c>
      <c r="AI1328" s="84">
        <v>356</v>
      </c>
      <c r="AJ1328" s="84">
        <v>375</v>
      </c>
      <c r="AK1328" s="84">
        <v>409</v>
      </c>
      <c r="AL1328" s="84">
        <v>415</v>
      </c>
      <c r="AM1328" s="84">
        <v>439</v>
      </c>
      <c r="AN1328" s="84">
        <v>459</v>
      </c>
      <c r="AO1328" s="84">
        <v>481</v>
      </c>
      <c r="AP1328" s="84">
        <v>0</v>
      </c>
      <c r="AQ1328" s="73"/>
      <c r="AR1328" s="73"/>
      <c r="AS1328" s="73"/>
      <c r="AT1328" s="73"/>
      <c r="AU1328" s="73"/>
      <c r="AV1328" s="73"/>
      <c r="AW1328" s="73"/>
      <c r="AX1328" s="73"/>
      <c r="AY1328" s="73"/>
      <c r="AZ1328" s="73"/>
      <c r="BA1328" s="73"/>
      <c r="BB1328" s="73"/>
      <c r="BC1328" s="73"/>
    </row>
    <row r="1329" spans="1:55" x14ac:dyDescent="0.25">
      <c r="A1329" s="72"/>
      <c r="B1329" s="79" t="s">
        <v>5</v>
      </c>
      <c r="C1329" s="84">
        <v>16644.166554128606</v>
      </c>
      <c r="D1329" s="84">
        <v>17971.878910384003</v>
      </c>
      <c r="E1329" s="84">
        <v>21429.886273880493</v>
      </c>
      <c r="F1329" s="84">
        <v>21712.443680201879</v>
      </c>
      <c r="G1329" s="84">
        <v>19347.392980109333</v>
      </c>
      <c r="H1329" s="84">
        <v>19012.823291642413</v>
      </c>
      <c r="I1329" s="84">
        <v>17037.67360153604</v>
      </c>
      <c r="J1329" s="84">
        <v>16188.022992299882</v>
      </c>
      <c r="K1329" s="84">
        <v>15959.352447609996</v>
      </c>
      <c r="L1329" s="84">
        <v>28706.344549999987</v>
      </c>
      <c r="M1329" s="82">
        <v>16548.001999999997</v>
      </c>
      <c r="N1329" s="82">
        <v>0</v>
      </c>
      <c r="O1329" s="73"/>
      <c r="P1329" s="79" t="s">
        <v>5</v>
      </c>
      <c r="Q1329" s="84">
        <v>18182.813379564777</v>
      </c>
      <c r="R1329" s="84">
        <v>15937.36151004284</v>
      </c>
      <c r="S1329" s="84">
        <v>26667.775498600473</v>
      </c>
      <c r="T1329" s="84">
        <v>21462.777405000947</v>
      </c>
      <c r="U1329" s="84">
        <v>22028.85061611834</v>
      </c>
      <c r="V1329" s="84">
        <v>21375.094432577393</v>
      </c>
      <c r="W1329" s="84">
        <v>28993.578721414549</v>
      </c>
      <c r="X1329" s="84">
        <v>21636.767682852897</v>
      </c>
      <c r="Y1329" s="84">
        <v>18049.018091286001</v>
      </c>
      <c r="Z1329" s="84">
        <v>31051.008143999996</v>
      </c>
      <c r="AA1329" s="84">
        <v>20675.364000000005</v>
      </c>
      <c r="AB1329" s="84">
        <v>20522</v>
      </c>
      <c r="AC1329" s="73"/>
      <c r="AD1329" s="79" t="s">
        <v>5</v>
      </c>
      <c r="AE1329" s="84">
        <v>4049</v>
      </c>
      <c r="AF1329" s="84">
        <v>3877</v>
      </c>
      <c r="AG1329" s="84">
        <v>3834</v>
      </c>
      <c r="AH1329" s="84">
        <v>3858</v>
      </c>
      <c r="AI1329" s="84">
        <v>3802</v>
      </c>
      <c r="AJ1329" s="84">
        <v>3701</v>
      </c>
      <c r="AK1329" s="84">
        <v>3724</v>
      </c>
      <c r="AL1329" s="84">
        <v>3974</v>
      </c>
      <c r="AM1329" s="84">
        <v>3873</v>
      </c>
      <c r="AN1329" s="84">
        <v>3954</v>
      </c>
      <c r="AO1329" s="84">
        <v>4034</v>
      </c>
      <c r="AP1329" s="84">
        <v>0</v>
      </c>
      <c r="AQ1329" s="73"/>
      <c r="AR1329" s="73"/>
      <c r="AS1329" s="73"/>
      <c r="AT1329" s="73"/>
      <c r="AU1329" s="73"/>
      <c r="AV1329" s="73"/>
      <c r="AW1329" s="73"/>
      <c r="AX1329" s="73"/>
      <c r="AY1329" s="73"/>
      <c r="AZ1329" s="73"/>
      <c r="BA1329" s="73"/>
      <c r="BB1329" s="73"/>
      <c r="BC1329" s="73"/>
    </row>
    <row r="1330" spans="1:55" x14ac:dyDescent="0.25">
      <c r="A1330" s="72"/>
      <c r="B1330" s="74" t="s">
        <v>157</v>
      </c>
      <c r="C1330" s="83">
        <v>40400.27284713788</v>
      </c>
      <c r="D1330" s="83">
        <v>53154.15827436676</v>
      </c>
      <c r="E1330" s="83">
        <v>49888.658401776993</v>
      </c>
      <c r="F1330" s="83">
        <v>54327.621547447161</v>
      </c>
      <c r="G1330" s="83">
        <v>56326.630310437147</v>
      </c>
      <c r="H1330" s="83">
        <v>57931.749072793973</v>
      </c>
      <c r="I1330" s="83">
        <v>58359.443148224003</v>
      </c>
      <c r="J1330" s="83">
        <v>41369.392091433023</v>
      </c>
      <c r="K1330" s="83">
        <v>38309.065723187996</v>
      </c>
      <c r="L1330" s="83">
        <v>30249.477778</v>
      </c>
      <c r="M1330" s="83">
        <v>30654.598000000002</v>
      </c>
      <c r="N1330" s="83">
        <v>0</v>
      </c>
      <c r="O1330" s="73"/>
      <c r="P1330" s="74" t="s">
        <v>157</v>
      </c>
      <c r="Q1330" s="83">
        <v>40635.543772865414</v>
      </c>
      <c r="R1330" s="83">
        <v>40549.653445926175</v>
      </c>
      <c r="S1330" s="83">
        <v>49994.548110746582</v>
      </c>
      <c r="T1330" s="83">
        <v>54428.448312432163</v>
      </c>
      <c r="U1330" s="83">
        <v>55347.76398838326</v>
      </c>
      <c r="V1330" s="83">
        <v>59043.406080292785</v>
      </c>
      <c r="W1330" s="83">
        <v>57919.240456034073</v>
      </c>
      <c r="X1330" s="83">
        <v>56640.688474964008</v>
      </c>
      <c r="Y1330" s="83">
        <v>40639.252544436</v>
      </c>
      <c r="Z1330" s="83">
        <v>37373.359815999996</v>
      </c>
      <c r="AA1330" s="83">
        <v>34992.444000000003</v>
      </c>
      <c r="AB1330" s="83">
        <v>34046</v>
      </c>
      <c r="AC1330" s="73"/>
      <c r="AD1330" s="74" t="s">
        <v>117</v>
      </c>
      <c r="AE1330" s="83">
        <v>21092.794999999998</v>
      </c>
      <c r="AF1330" s="83">
        <v>21076.568000000003</v>
      </c>
      <c r="AG1330" s="83">
        <v>21184.563000000002</v>
      </c>
      <c r="AH1330" s="83">
        <v>21541.623</v>
      </c>
      <c r="AI1330" s="83">
        <v>21651.688000000002</v>
      </c>
      <c r="AJ1330" s="83">
        <v>21717.99</v>
      </c>
      <c r="AK1330" s="83">
        <v>21980.924999999999</v>
      </c>
      <c r="AL1330" s="83">
        <v>22026.464</v>
      </c>
      <c r="AM1330" s="83">
        <v>21988.457000000002</v>
      </c>
      <c r="AN1330" s="83">
        <v>22173.971000000001</v>
      </c>
      <c r="AO1330" s="83">
        <v>22728.498</v>
      </c>
      <c r="AP1330" s="83">
        <v>0</v>
      </c>
      <c r="AQ1330" s="73"/>
      <c r="AR1330" s="73"/>
      <c r="AS1330" s="73"/>
      <c r="AT1330" s="73"/>
      <c r="AU1330" s="73"/>
      <c r="AV1330" s="73"/>
      <c r="AW1330" s="73"/>
      <c r="AX1330" s="73"/>
      <c r="AY1330" s="73"/>
      <c r="AZ1330" s="73"/>
      <c r="BA1330" s="73"/>
      <c r="BB1330" s="73"/>
      <c r="BC1330" s="73"/>
    </row>
    <row r="1331" spans="1:55" x14ac:dyDescent="0.25">
      <c r="A1331" s="72"/>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X1331" s="73"/>
      <c r="Y1331" s="73"/>
      <c r="Z1331" s="73"/>
      <c r="AA1331" s="73"/>
      <c r="AB1331" s="73"/>
      <c r="AC1331" s="73"/>
      <c r="AD1331" s="73"/>
      <c r="AE1331" s="73"/>
      <c r="AF1331" s="73"/>
      <c r="AG1331" s="73"/>
      <c r="AH1331" s="73"/>
      <c r="AI1331" s="73"/>
      <c r="AJ1331" s="73"/>
      <c r="AK1331" s="73"/>
      <c r="AL1331" s="73"/>
      <c r="AM1331" s="73"/>
      <c r="AN1331" s="73"/>
      <c r="AO1331" s="73"/>
      <c r="AP1331" s="73"/>
      <c r="AQ1331" s="73"/>
      <c r="AR1331" s="73"/>
      <c r="AS1331" s="73"/>
      <c r="AT1331" s="73"/>
      <c r="AU1331" s="73"/>
      <c r="AV1331" s="73"/>
      <c r="AW1331" s="73"/>
      <c r="AX1331" s="73"/>
      <c r="AY1331" s="73"/>
      <c r="AZ1331" s="73"/>
      <c r="BA1331" s="73"/>
      <c r="BB1331" s="73"/>
      <c r="BC1331" s="73"/>
    </row>
    <row r="1332" spans="1:55" x14ac:dyDescent="0.25">
      <c r="A1332" s="72"/>
      <c r="B1332" s="75" t="s">
        <v>113</v>
      </c>
      <c r="C1332" s="75"/>
      <c r="D1332" s="75"/>
      <c r="E1332" s="75"/>
      <c r="F1332" s="75"/>
      <c r="G1332" s="75"/>
      <c r="H1332" s="75"/>
      <c r="I1332" s="75"/>
      <c r="J1332" s="75"/>
      <c r="K1332" s="75"/>
      <c r="L1332" s="75"/>
      <c r="M1332" s="75"/>
      <c r="N1332" s="75"/>
      <c r="O1332" s="73"/>
      <c r="P1332" s="75" t="s">
        <v>114</v>
      </c>
      <c r="Q1332" s="75"/>
      <c r="R1332" s="75"/>
      <c r="S1332" s="75"/>
      <c r="T1332" s="75"/>
      <c r="U1332" s="75"/>
      <c r="V1332" s="75"/>
      <c r="W1332" s="75"/>
      <c r="X1332" s="75"/>
      <c r="Y1332" s="75"/>
      <c r="Z1332" s="75"/>
      <c r="AA1332" s="75"/>
      <c r="AB1332" s="75"/>
      <c r="AC1332" s="73"/>
      <c r="AD1332" s="75" t="s">
        <v>145</v>
      </c>
      <c r="AE1332" s="75"/>
      <c r="AF1332" s="75"/>
      <c r="AG1332" s="75"/>
      <c r="AH1332" s="75"/>
      <c r="AI1332" s="75"/>
      <c r="AJ1332" s="75"/>
      <c r="AK1332" s="75"/>
      <c r="AL1332" s="75"/>
      <c r="AM1332" s="75"/>
      <c r="AN1332" s="75"/>
      <c r="AO1332" s="75"/>
      <c r="AP1332" s="75"/>
      <c r="AQ1332" s="73"/>
      <c r="AR1332" s="73"/>
      <c r="AS1332" s="73"/>
      <c r="AT1332" s="73"/>
      <c r="AU1332" s="73"/>
      <c r="AV1332" s="73"/>
      <c r="AW1332" s="73"/>
      <c r="AX1332" s="73"/>
      <c r="AY1332" s="73"/>
      <c r="AZ1332" s="73"/>
      <c r="BA1332" s="73"/>
      <c r="BB1332" s="73"/>
      <c r="BC1332" s="73"/>
    </row>
    <row r="1333" spans="1:55" x14ac:dyDescent="0.25">
      <c r="A1333" s="72"/>
      <c r="B1333" s="77" t="s">
        <v>82</v>
      </c>
      <c r="C1333" s="77">
        <v>2013</v>
      </c>
      <c r="D1333" s="77">
        <v>2014</v>
      </c>
      <c r="E1333" s="77">
        <v>2015</v>
      </c>
      <c r="F1333" s="77">
        <v>2016</v>
      </c>
      <c r="G1333" s="77">
        <v>2017</v>
      </c>
      <c r="H1333" s="77">
        <v>2018</v>
      </c>
      <c r="I1333" s="77">
        <v>2019</v>
      </c>
      <c r="J1333" s="77">
        <v>2020</v>
      </c>
      <c r="K1333" s="77">
        <v>2021</v>
      </c>
      <c r="L1333" s="77">
        <v>2022</v>
      </c>
      <c r="M1333" s="77">
        <v>2023</v>
      </c>
      <c r="N1333" s="77">
        <v>2024</v>
      </c>
      <c r="O1333" s="73"/>
      <c r="P1333" s="77" t="s">
        <v>82</v>
      </c>
      <c r="Q1333" s="77">
        <v>2013</v>
      </c>
      <c r="R1333" s="77">
        <v>2014</v>
      </c>
      <c r="S1333" s="77">
        <v>2015</v>
      </c>
      <c r="T1333" s="77">
        <v>2016</v>
      </c>
      <c r="U1333" s="77">
        <v>2017</v>
      </c>
      <c r="V1333" s="77">
        <v>2018</v>
      </c>
      <c r="W1333" s="77">
        <v>2019</v>
      </c>
      <c r="X1333" s="77">
        <v>2020</v>
      </c>
      <c r="Y1333" s="77">
        <v>2021</v>
      </c>
      <c r="Z1333" s="77">
        <v>2022</v>
      </c>
      <c r="AA1333" s="77">
        <v>2023</v>
      </c>
      <c r="AB1333" s="77">
        <v>2024</v>
      </c>
      <c r="AC1333" s="73"/>
      <c r="AD1333" s="77" t="s">
        <v>82</v>
      </c>
      <c r="AE1333" s="77">
        <v>2013</v>
      </c>
      <c r="AF1333" s="77">
        <v>2014</v>
      </c>
      <c r="AG1333" s="77">
        <v>2015</v>
      </c>
      <c r="AH1333" s="77">
        <v>2016</v>
      </c>
      <c r="AI1333" s="77">
        <v>2017</v>
      </c>
      <c r="AJ1333" s="77">
        <v>2018</v>
      </c>
      <c r="AK1333" s="77">
        <v>2019</v>
      </c>
      <c r="AL1333" s="77">
        <v>2020</v>
      </c>
      <c r="AM1333" s="77">
        <v>2021</v>
      </c>
      <c r="AN1333" s="77">
        <v>2022</v>
      </c>
      <c r="AO1333" s="77">
        <v>2023</v>
      </c>
      <c r="AP1333" s="77">
        <v>2024</v>
      </c>
      <c r="AQ1333" s="73"/>
      <c r="AR1333" s="73"/>
      <c r="AS1333" s="73"/>
      <c r="AT1333" s="73"/>
      <c r="AU1333" s="73"/>
      <c r="AV1333" s="73"/>
      <c r="AW1333" s="73"/>
      <c r="AX1333" s="73"/>
      <c r="AY1333" s="73"/>
      <c r="AZ1333" s="73"/>
      <c r="BA1333" s="73"/>
      <c r="BB1333" s="73"/>
      <c r="BC1333" s="73"/>
    </row>
    <row r="1334" spans="1:55" x14ac:dyDescent="0.25">
      <c r="A1334" s="72"/>
      <c r="B1334" s="79" t="s">
        <v>9</v>
      </c>
      <c r="C1334" s="80">
        <v>862817.13771563722</v>
      </c>
      <c r="D1334" s="80">
        <v>842656.13301585603</v>
      </c>
      <c r="E1334" s="80">
        <v>880676.18963845388</v>
      </c>
      <c r="F1334" s="80">
        <v>938968.45402079728</v>
      </c>
      <c r="G1334" s="80">
        <v>917919.81964346592</v>
      </c>
      <c r="H1334" s="80">
        <v>912415.7453274047</v>
      </c>
      <c r="I1334" s="80">
        <v>952192.72471530223</v>
      </c>
      <c r="J1334" s="80">
        <v>986181.27260756725</v>
      </c>
      <c r="K1334" s="80">
        <v>1233622.0866852477</v>
      </c>
      <c r="L1334" s="80">
        <v>1200862.6395739997</v>
      </c>
      <c r="M1334" s="80">
        <v>1237048.8540000001</v>
      </c>
      <c r="N1334" s="80">
        <v>0</v>
      </c>
      <c r="O1334" s="73"/>
      <c r="P1334" s="79" t="s">
        <v>9</v>
      </c>
      <c r="Q1334" s="80">
        <v>850997.21400796238</v>
      </c>
      <c r="R1334" s="80">
        <v>875873.00809713115</v>
      </c>
      <c r="S1334" s="80">
        <v>871182.62952393875</v>
      </c>
      <c r="T1334" s="80">
        <v>964740.49534213892</v>
      </c>
      <c r="U1334" s="80">
        <v>977425.70410940656</v>
      </c>
      <c r="V1334" s="80">
        <v>980840.79234545946</v>
      </c>
      <c r="W1334" s="80">
        <v>949055.85176459292</v>
      </c>
      <c r="X1334" s="80">
        <v>956089.74972633785</v>
      </c>
      <c r="Y1334" s="80">
        <v>1274555.922506802</v>
      </c>
      <c r="Z1334" s="80">
        <v>1243513.9002779997</v>
      </c>
      <c r="AA1334" s="80">
        <v>1154177.5519999999</v>
      </c>
      <c r="AB1334" s="80">
        <v>1265922</v>
      </c>
      <c r="AC1334" s="73"/>
      <c r="AD1334" s="79" t="s">
        <v>9</v>
      </c>
      <c r="AE1334" s="80">
        <v>7427</v>
      </c>
      <c r="AF1334" s="80">
        <v>7228</v>
      </c>
      <c r="AG1334" s="80">
        <v>7378</v>
      </c>
      <c r="AH1334" s="80">
        <v>7436</v>
      </c>
      <c r="AI1334" s="80">
        <v>7338</v>
      </c>
      <c r="AJ1334" s="80">
        <v>7194</v>
      </c>
      <c r="AK1334" s="80">
        <v>7177</v>
      </c>
      <c r="AL1334" s="80">
        <v>7726</v>
      </c>
      <c r="AM1334" s="80">
        <v>7627</v>
      </c>
      <c r="AN1334" s="80">
        <v>7752</v>
      </c>
      <c r="AO1334" s="80">
        <v>7902</v>
      </c>
      <c r="AP1334" s="80">
        <v>0</v>
      </c>
      <c r="AQ1334" s="73"/>
      <c r="AR1334" s="73"/>
      <c r="AS1334" s="73"/>
      <c r="AT1334" s="73"/>
      <c r="AU1334" s="73"/>
      <c r="AV1334" s="73"/>
      <c r="AW1334" s="73"/>
      <c r="AX1334" s="73"/>
      <c r="AY1334" s="73"/>
      <c r="AZ1334" s="73"/>
      <c r="BA1334" s="73"/>
      <c r="BB1334" s="73"/>
      <c r="BC1334" s="73"/>
    </row>
    <row r="1335" spans="1:55" x14ac:dyDescent="0.25">
      <c r="A1335" s="72"/>
      <c r="B1335" s="74" t="s">
        <v>10</v>
      </c>
      <c r="C1335" s="83">
        <v>578027.5013235478</v>
      </c>
      <c r="D1335" s="83">
        <v>547798.59242276615</v>
      </c>
      <c r="E1335" s="83">
        <v>560327.44453120197</v>
      </c>
      <c r="F1335" s="83">
        <v>643721.93931012112</v>
      </c>
      <c r="G1335" s="83">
        <v>631140.96455185744</v>
      </c>
      <c r="H1335" s="83">
        <v>589890.03493372467</v>
      </c>
      <c r="I1335" s="83">
        <v>614276.38762033591</v>
      </c>
      <c r="J1335" s="83">
        <v>627179.57535041973</v>
      </c>
      <c r="K1335" s="83">
        <v>851774.85774292576</v>
      </c>
      <c r="L1335" s="83">
        <v>811578.92425999977</v>
      </c>
      <c r="M1335" s="83">
        <v>813932.25</v>
      </c>
      <c r="N1335" s="83">
        <v>0</v>
      </c>
      <c r="O1335" s="73"/>
      <c r="P1335" s="74" t="s">
        <v>10</v>
      </c>
      <c r="Q1335" s="83">
        <v>572264.30222404387</v>
      </c>
      <c r="R1335" s="83">
        <v>566259.0146834231</v>
      </c>
      <c r="S1335" s="83">
        <v>594777.44422136701</v>
      </c>
      <c r="T1335" s="83">
        <v>627198.05295923306</v>
      </c>
      <c r="U1335" s="83">
        <v>660550.18453118717</v>
      </c>
      <c r="V1335" s="83">
        <v>634202.76470246376</v>
      </c>
      <c r="W1335" s="83">
        <v>618371.24453377596</v>
      </c>
      <c r="X1335" s="83">
        <v>619845.20144807233</v>
      </c>
      <c r="Y1335" s="83">
        <v>913883.3836560481</v>
      </c>
      <c r="Z1335" s="83">
        <v>891102.72206799977</v>
      </c>
      <c r="AA1335" s="83">
        <v>787780.13399999996</v>
      </c>
      <c r="AB1335" s="83">
        <v>870776</v>
      </c>
      <c r="AC1335" s="73"/>
      <c r="AD1335" s="74" t="s">
        <v>10</v>
      </c>
      <c r="AE1335" s="83">
        <v>7427</v>
      </c>
      <c r="AF1335" s="83">
        <v>7228</v>
      </c>
      <c r="AG1335" s="83">
        <v>7378</v>
      </c>
      <c r="AH1335" s="83">
        <v>7436</v>
      </c>
      <c r="AI1335" s="83">
        <v>7338</v>
      </c>
      <c r="AJ1335" s="83">
        <v>7194</v>
      </c>
      <c r="AK1335" s="83">
        <v>7177</v>
      </c>
      <c r="AL1335" s="83">
        <v>7726</v>
      </c>
      <c r="AM1335" s="83">
        <v>7627</v>
      </c>
      <c r="AN1335" s="83">
        <v>7752</v>
      </c>
      <c r="AO1335" s="83">
        <v>7902</v>
      </c>
      <c r="AP1335" s="83">
        <v>0</v>
      </c>
      <c r="AQ1335" s="73"/>
      <c r="AR1335" s="73"/>
      <c r="AS1335" s="73"/>
      <c r="AT1335" s="73"/>
      <c r="AU1335" s="73"/>
      <c r="AV1335" s="73"/>
      <c r="AW1335" s="73"/>
      <c r="AX1335" s="73"/>
      <c r="AY1335" s="73"/>
      <c r="AZ1335" s="73"/>
      <c r="BA1335" s="73"/>
      <c r="BB1335" s="73"/>
      <c r="BC1335" s="73"/>
    </row>
    <row r="1336" spans="1:55" x14ac:dyDescent="0.25">
      <c r="A1336" s="72"/>
      <c r="B1336" s="79" t="s">
        <v>11</v>
      </c>
      <c r="C1336" s="84">
        <v>284789.63639208942</v>
      </c>
      <c r="D1336" s="84">
        <v>294857.54059308989</v>
      </c>
      <c r="E1336" s="84">
        <v>320348.74510725192</v>
      </c>
      <c r="F1336" s="84">
        <v>295246.51471067616</v>
      </c>
      <c r="G1336" s="84">
        <v>286778.85509160848</v>
      </c>
      <c r="H1336" s="84">
        <v>322525.71039367997</v>
      </c>
      <c r="I1336" s="84">
        <v>337916.33709496626</v>
      </c>
      <c r="J1336" s="84">
        <v>359001.69725714752</v>
      </c>
      <c r="K1336" s="84">
        <v>381847.22894232196</v>
      </c>
      <c r="L1336" s="84">
        <v>389283.71531399991</v>
      </c>
      <c r="M1336" s="84">
        <v>423116.60400000005</v>
      </c>
      <c r="N1336" s="84">
        <v>0</v>
      </c>
      <c r="O1336" s="73"/>
      <c r="P1336" s="79" t="s">
        <v>11</v>
      </c>
      <c r="Q1336" s="84">
        <v>278732.91178391851</v>
      </c>
      <c r="R1336" s="84">
        <v>309613.99341370806</v>
      </c>
      <c r="S1336" s="84">
        <v>276405.18530257174</v>
      </c>
      <c r="T1336" s="84">
        <v>337542.44238290587</v>
      </c>
      <c r="U1336" s="84">
        <v>316875.51957821939</v>
      </c>
      <c r="V1336" s="84">
        <v>346638.0276429957</v>
      </c>
      <c r="W1336" s="84">
        <v>330684.60723081697</v>
      </c>
      <c r="X1336" s="84">
        <v>336244.54827826552</v>
      </c>
      <c r="Y1336" s="84">
        <v>360672.53885075398</v>
      </c>
      <c r="Z1336" s="84">
        <v>352411.17820999998</v>
      </c>
      <c r="AA1336" s="84">
        <v>366397.41800000001</v>
      </c>
      <c r="AB1336" s="84">
        <v>395146</v>
      </c>
      <c r="AC1336" s="73"/>
      <c r="AD1336" s="79" t="s">
        <v>11</v>
      </c>
      <c r="AE1336" s="84">
        <v>7427</v>
      </c>
      <c r="AF1336" s="84">
        <v>7228</v>
      </c>
      <c r="AG1336" s="84">
        <v>7378</v>
      </c>
      <c r="AH1336" s="84">
        <v>7436</v>
      </c>
      <c r="AI1336" s="84">
        <v>7338</v>
      </c>
      <c r="AJ1336" s="84">
        <v>7194</v>
      </c>
      <c r="AK1336" s="84">
        <v>7177</v>
      </c>
      <c r="AL1336" s="84">
        <v>7726</v>
      </c>
      <c r="AM1336" s="84">
        <v>7627</v>
      </c>
      <c r="AN1336" s="84">
        <v>7752</v>
      </c>
      <c r="AO1336" s="84">
        <v>7902</v>
      </c>
      <c r="AP1336" s="84">
        <v>0</v>
      </c>
      <c r="AQ1336" s="73"/>
      <c r="AR1336" s="73"/>
      <c r="AS1336" s="73"/>
      <c r="AT1336" s="73"/>
      <c r="AU1336" s="73"/>
      <c r="AV1336" s="73"/>
      <c r="AW1336" s="73"/>
      <c r="AX1336" s="73"/>
      <c r="AY1336" s="73"/>
      <c r="AZ1336" s="73"/>
      <c r="BA1336" s="73"/>
      <c r="BB1336" s="73"/>
      <c r="BC1336" s="73"/>
    </row>
    <row r="1337" spans="1:55" x14ac:dyDescent="0.25">
      <c r="A1337" s="72"/>
      <c r="B1337" s="74" t="s">
        <v>0</v>
      </c>
      <c r="C1337" s="83">
        <v>190547.54962015088</v>
      </c>
      <c r="D1337" s="83">
        <v>176559.08546516648</v>
      </c>
      <c r="E1337" s="83">
        <v>179774.98367697949</v>
      </c>
      <c r="F1337" s="83">
        <v>195098.04978393807</v>
      </c>
      <c r="G1337" s="83">
        <v>172260.21215111369</v>
      </c>
      <c r="H1337" s="83">
        <v>153683.15096435556</v>
      </c>
      <c r="I1337" s="83">
        <v>143385.96520504844</v>
      </c>
      <c r="J1337" s="83">
        <v>135840.48156351291</v>
      </c>
      <c r="K1337" s="83">
        <v>120233.00608214998</v>
      </c>
      <c r="L1337" s="83">
        <v>93999.500425999984</v>
      </c>
      <c r="M1337" s="83">
        <v>75628.36</v>
      </c>
      <c r="N1337" s="83">
        <v>0</v>
      </c>
      <c r="O1337" s="73"/>
      <c r="P1337" s="74" t="s">
        <v>0</v>
      </c>
      <c r="Q1337" s="83">
        <v>170435.51464962028</v>
      </c>
      <c r="R1337" s="83">
        <v>173737.41902149038</v>
      </c>
      <c r="S1337" s="83">
        <v>176274.72023398863</v>
      </c>
      <c r="T1337" s="83">
        <v>188359.40097484313</v>
      </c>
      <c r="U1337" s="83">
        <v>173582.56513924577</v>
      </c>
      <c r="V1337" s="83">
        <v>169022.91298775858</v>
      </c>
      <c r="W1337" s="83">
        <v>151798.6960062444</v>
      </c>
      <c r="X1337" s="83">
        <v>138679.30447683643</v>
      </c>
      <c r="Y1337" s="83">
        <v>139115.02182970598</v>
      </c>
      <c r="Z1337" s="83">
        <v>119825.04424799999</v>
      </c>
      <c r="AA1337" s="83">
        <v>72553.418000000005</v>
      </c>
      <c r="AB1337" s="83">
        <v>77981</v>
      </c>
      <c r="AC1337" s="73"/>
      <c r="AD1337" s="74" t="s">
        <v>0</v>
      </c>
      <c r="AE1337" s="83">
        <v>1797</v>
      </c>
      <c r="AF1337" s="83">
        <v>1789</v>
      </c>
      <c r="AG1337" s="83">
        <v>1896</v>
      </c>
      <c r="AH1337" s="83">
        <v>1776</v>
      </c>
      <c r="AI1337" s="83">
        <v>1473</v>
      </c>
      <c r="AJ1337" s="83">
        <v>1355</v>
      </c>
      <c r="AK1337" s="83">
        <v>1275</v>
      </c>
      <c r="AL1337" s="83">
        <v>1244</v>
      </c>
      <c r="AM1337" s="83">
        <v>1082</v>
      </c>
      <c r="AN1337" s="83">
        <v>908</v>
      </c>
      <c r="AO1337" s="83">
        <v>778</v>
      </c>
      <c r="AP1337" s="83">
        <v>0</v>
      </c>
      <c r="AQ1337" s="73"/>
      <c r="AR1337" s="73"/>
      <c r="AS1337" s="73"/>
      <c r="AT1337" s="73"/>
      <c r="AU1337" s="73"/>
      <c r="AV1337" s="73"/>
      <c r="AW1337" s="73"/>
      <c r="AX1337" s="73"/>
      <c r="AY1337" s="73"/>
      <c r="AZ1337" s="73"/>
      <c r="BA1337" s="73"/>
      <c r="BB1337" s="73"/>
      <c r="BC1337" s="73"/>
    </row>
    <row r="1338" spans="1:55" x14ac:dyDescent="0.25">
      <c r="A1338" s="72"/>
      <c r="B1338" s="74" t="s">
        <v>158</v>
      </c>
      <c r="C1338" s="83">
        <v>194067.22769785664</v>
      </c>
      <c r="D1338" s="83">
        <v>183326.24701175472</v>
      </c>
      <c r="E1338" s="83">
        <v>175520.10391719383</v>
      </c>
      <c r="F1338" s="83">
        <v>168095.02169080658</v>
      </c>
      <c r="G1338" s="83">
        <v>166745.34290130393</v>
      </c>
      <c r="H1338" s="83">
        <v>154011.00838408808</v>
      </c>
      <c r="I1338" s="83">
        <v>155663.67564367197</v>
      </c>
      <c r="J1338" s="83">
        <v>196893.12723025092</v>
      </c>
      <c r="K1338" s="83">
        <v>187555.76633107595</v>
      </c>
      <c r="L1338" s="83">
        <v>133118.248796</v>
      </c>
      <c r="M1338" s="83">
        <v>123265.474</v>
      </c>
      <c r="N1338" s="83">
        <v>0</v>
      </c>
      <c r="O1338" s="73"/>
      <c r="P1338" s="74" t="s">
        <v>158</v>
      </c>
      <c r="Q1338" s="83">
        <v>201159.14437922859</v>
      </c>
      <c r="R1338" s="83">
        <v>173979.93201461565</v>
      </c>
      <c r="S1338" s="83">
        <v>168346.38041527692</v>
      </c>
      <c r="T1338" s="83">
        <v>160154.91394823874</v>
      </c>
      <c r="U1338" s="83">
        <v>150955.08652689657</v>
      </c>
      <c r="V1338" s="83">
        <v>151115.583751586</v>
      </c>
      <c r="W1338" s="83">
        <v>148965.73442068853</v>
      </c>
      <c r="X1338" s="83">
        <v>151949.96004832955</v>
      </c>
      <c r="Y1338" s="83">
        <v>210075.38906236997</v>
      </c>
      <c r="Z1338" s="83">
        <v>166641.26647999999</v>
      </c>
      <c r="AA1338" s="83">
        <v>94473.972000000009</v>
      </c>
      <c r="AB1338" s="83">
        <v>127373</v>
      </c>
      <c r="AC1338" s="73"/>
      <c r="AD1338" s="74" t="s">
        <v>158</v>
      </c>
      <c r="AE1338" s="83">
        <v>1275</v>
      </c>
      <c r="AF1338" s="83">
        <v>1147</v>
      </c>
      <c r="AG1338" s="83">
        <v>1062</v>
      </c>
      <c r="AH1338" s="83">
        <v>1039</v>
      </c>
      <c r="AI1338" s="83">
        <v>1053</v>
      </c>
      <c r="AJ1338" s="83">
        <v>1028</v>
      </c>
      <c r="AK1338" s="83">
        <v>1026</v>
      </c>
      <c r="AL1338" s="83">
        <v>1357</v>
      </c>
      <c r="AM1338" s="83">
        <v>1197</v>
      </c>
      <c r="AN1338" s="83">
        <v>827</v>
      </c>
      <c r="AO1338" s="83">
        <v>805</v>
      </c>
      <c r="AP1338" s="83">
        <v>0</v>
      </c>
      <c r="AQ1338" s="73"/>
      <c r="AR1338" s="73"/>
      <c r="AS1338" s="73"/>
      <c r="AT1338" s="73"/>
      <c r="AU1338" s="73"/>
      <c r="AV1338" s="73"/>
      <c r="AW1338" s="73"/>
      <c r="AX1338" s="73"/>
      <c r="AY1338" s="73"/>
      <c r="AZ1338" s="73"/>
      <c r="BA1338" s="73"/>
      <c r="BB1338" s="73"/>
      <c r="BC1338" s="73"/>
    </row>
    <row r="1339" spans="1:55" x14ac:dyDescent="0.25">
      <c r="A1339" s="72"/>
      <c r="B1339" s="74" t="s">
        <v>159</v>
      </c>
      <c r="C1339" s="83">
        <v>4904.4602205983247</v>
      </c>
      <c r="D1339" s="83">
        <v>4955.8424913193585</v>
      </c>
      <c r="E1339" s="83">
        <v>3824.8093153671516</v>
      </c>
      <c r="F1339" s="83">
        <v>4698.0471208481522</v>
      </c>
      <c r="G1339" s="83">
        <v>3626.8705241924795</v>
      </c>
      <c r="H1339" s="83">
        <v>1934.934372884969</v>
      </c>
      <c r="I1339" s="83">
        <v>1537.2792718165238</v>
      </c>
      <c r="J1339" s="83">
        <v>1580.9887291987616</v>
      </c>
      <c r="K1339" s="83">
        <v>1942.9256591939998</v>
      </c>
      <c r="L1339" s="83">
        <v>1798.895254</v>
      </c>
      <c r="M1339" s="83">
        <v>1844.3400000000001</v>
      </c>
      <c r="N1339" s="83">
        <v>0</v>
      </c>
      <c r="O1339" s="73"/>
      <c r="P1339" s="74" t="s">
        <v>159</v>
      </c>
      <c r="Q1339" s="83">
        <v>7495.193574008631</v>
      </c>
      <c r="R1339" s="83">
        <v>4863.7739453287904</v>
      </c>
      <c r="S1339" s="83">
        <v>5613.0674177070687</v>
      </c>
      <c r="T1339" s="83">
        <v>7317.142373196305</v>
      </c>
      <c r="U1339" s="83">
        <v>4770.6481399738686</v>
      </c>
      <c r="V1339" s="83">
        <v>4297.7869243887289</v>
      </c>
      <c r="W1339" s="83">
        <v>2469.708610727922</v>
      </c>
      <c r="X1339" s="83">
        <v>1389.1157180610835</v>
      </c>
      <c r="Y1339" s="83">
        <v>3971.9093543999998</v>
      </c>
      <c r="Z1339" s="83">
        <v>3878.1656159999998</v>
      </c>
      <c r="AA1339" s="83">
        <v>2061.076</v>
      </c>
      <c r="AB1339" s="83">
        <v>1444</v>
      </c>
      <c r="AC1339" s="73"/>
      <c r="AD1339" s="74" t="s">
        <v>159</v>
      </c>
      <c r="AE1339" s="83">
        <v>0</v>
      </c>
      <c r="AF1339" s="83">
        <v>0</v>
      </c>
      <c r="AG1339" s="83">
        <v>0</v>
      </c>
      <c r="AH1339" s="83">
        <v>0</v>
      </c>
      <c r="AI1339" s="83">
        <v>0</v>
      </c>
      <c r="AJ1339" s="83">
        <v>0</v>
      </c>
      <c r="AK1339" s="83">
        <v>0</v>
      </c>
      <c r="AL1339" s="83">
        <v>0</v>
      </c>
      <c r="AM1339" s="83">
        <v>0</v>
      </c>
      <c r="AN1339" s="83">
        <v>0</v>
      </c>
      <c r="AO1339" s="83">
        <v>0</v>
      </c>
      <c r="AP1339" s="83">
        <v>0</v>
      </c>
      <c r="AQ1339" s="73"/>
      <c r="AR1339" s="73"/>
      <c r="AS1339" s="73"/>
      <c r="AT1339" s="73"/>
      <c r="AU1339" s="73"/>
      <c r="AV1339" s="73"/>
      <c r="AW1339" s="73"/>
      <c r="AX1339" s="73"/>
      <c r="AY1339" s="73"/>
      <c r="AZ1339" s="73"/>
      <c r="BA1339" s="73"/>
      <c r="BB1339" s="73"/>
      <c r="BC1339" s="73"/>
    </row>
    <row r="1340" spans="1:55" x14ac:dyDescent="0.25">
      <c r="A1340" s="72"/>
      <c r="B1340" s="74" t="s">
        <v>1</v>
      </c>
      <c r="C1340" s="83">
        <v>30671.131775702564</v>
      </c>
      <c r="D1340" s="83">
        <v>28707.922945226466</v>
      </c>
      <c r="E1340" s="83">
        <v>31345.362108100318</v>
      </c>
      <c r="F1340" s="83">
        <v>35055.785739197396</v>
      </c>
      <c r="G1340" s="83">
        <v>36322.183618604999</v>
      </c>
      <c r="H1340" s="83">
        <v>37667.497672919104</v>
      </c>
      <c r="I1340" s="83">
        <v>39850.80652460397</v>
      </c>
      <c r="J1340" s="83">
        <v>40324.750141905686</v>
      </c>
      <c r="K1340" s="83">
        <v>36469.851030469988</v>
      </c>
      <c r="L1340" s="83">
        <v>25706.758947999995</v>
      </c>
      <c r="M1340" s="83">
        <v>20254.396000000001</v>
      </c>
      <c r="N1340" s="83">
        <v>0</v>
      </c>
      <c r="O1340" s="73"/>
      <c r="P1340" s="74" t="s">
        <v>1</v>
      </c>
      <c r="Q1340" s="83">
        <v>38914.436835880973</v>
      </c>
      <c r="R1340" s="83">
        <v>33783.232397026899</v>
      </c>
      <c r="S1340" s="83">
        <v>34216.85976196824</v>
      </c>
      <c r="T1340" s="83">
        <v>34730.379358394661</v>
      </c>
      <c r="U1340" s="83">
        <v>34073.500334849414</v>
      </c>
      <c r="V1340" s="83">
        <v>35773.262039848407</v>
      </c>
      <c r="W1340" s="83">
        <v>35351.134641891615</v>
      </c>
      <c r="X1340" s="83">
        <v>36549.003460746098</v>
      </c>
      <c r="Y1340" s="83">
        <v>32756.115784105994</v>
      </c>
      <c r="Z1340" s="83">
        <v>32426.130333999998</v>
      </c>
      <c r="AA1340" s="83">
        <v>29588.632000000001</v>
      </c>
      <c r="AB1340" s="83">
        <v>23615</v>
      </c>
      <c r="AC1340" s="73"/>
      <c r="AD1340" s="74" t="s">
        <v>1</v>
      </c>
      <c r="AE1340" s="83">
        <v>159</v>
      </c>
      <c r="AF1340" s="83">
        <v>155</v>
      </c>
      <c r="AG1340" s="83">
        <v>180</v>
      </c>
      <c r="AH1340" s="83">
        <v>195</v>
      </c>
      <c r="AI1340" s="83">
        <v>208</v>
      </c>
      <c r="AJ1340" s="83">
        <v>217</v>
      </c>
      <c r="AK1340" s="83">
        <v>231</v>
      </c>
      <c r="AL1340" s="83">
        <v>233</v>
      </c>
      <c r="AM1340" s="83">
        <v>212</v>
      </c>
      <c r="AN1340" s="83">
        <v>155</v>
      </c>
      <c r="AO1340" s="83">
        <v>123</v>
      </c>
      <c r="AP1340" s="83">
        <v>0</v>
      </c>
      <c r="AQ1340" s="73"/>
      <c r="AR1340" s="73"/>
      <c r="AS1340" s="73"/>
      <c r="AT1340" s="73"/>
      <c r="AU1340" s="73"/>
      <c r="AV1340" s="73"/>
      <c r="AW1340" s="73"/>
      <c r="AX1340" s="73"/>
      <c r="AY1340" s="73"/>
      <c r="AZ1340" s="73"/>
      <c r="BA1340" s="73"/>
      <c r="BB1340" s="73"/>
      <c r="BC1340" s="73"/>
    </row>
    <row r="1341" spans="1:55" x14ac:dyDescent="0.25">
      <c r="A1341" s="72"/>
      <c r="B1341" s="74" t="s">
        <v>2</v>
      </c>
      <c r="C1341" s="83">
        <v>275798.84556628822</v>
      </c>
      <c r="D1341" s="83">
        <v>262125.07441665771</v>
      </c>
      <c r="E1341" s="83">
        <v>259364.06232855326</v>
      </c>
      <c r="F1341" s="83">
        <v>261322.56942436693</v>
      </c>
      <c r="G1341" s="83">
        <v>260116.93947199741</v>
      </c>
      <c r="H1341" s="83">
        <v>262119.65236334802</v>
      </c>
      <c r="I1341" s="83">
        <v>268096.01676344452</v>
      </c>
      <c r="J1341" s="83">
        <v>296570.59548407828</v>
      </c>
      <c r="K1341" s="83">
        <v>321456.55382497795</v>
      </c>
      <c r="L1341" s="83">
        <v>364544.357502</v>
      </c>
      <c r="M1341" s="83">
        <v>427628.46400000004</v>
      </c>
      <c r="N1341" s="83">
        <v>0</v>
      </c>
      <c r="O1341" s="73"/>
      <c r="P1341" s="74" t="s">
        <v>2</v>
      </c>
      <c r="Q1341" s="83">
        <v>277550.86309830175</v>
      </c>
      <c r="R1341" s="83">
        <v>264539.09688257659</v>
      </c>
      <c r="S1341" s="83">
        <v>266246.89341157675</v>
      </c>
      <c r="T1341" s="83">
        <v>268668.51944470179</v>
      </c>
      <c r="U1341" s="83">
        <v>264908.79049259343</v>
      </c>
      <c r="V1341" s="83">
        <v>257098.5906914025</v>
      </c>
      <c r="W1341" s="83">
        <v>267390.54907232459</v>
      </c>
      <c r="X1341" s="83">
        <v>281586.54758505756</v>
      </c>
      <c r="Y1341" s="83">
        <v>316871.20513695397</v>
      </c>
      <c r="Z1341" s="83">
        <v>335365.01372399996</v>
      </c>
      <c r="AA1341" s="83">
        <v>406443.56200000003</v>
      </c>
      <c r="AB1341" s="83">
        <v>428525</v>
      </c>
      <c r="AC1341" s="73"/>
      <c r="AD1341" s="74" t="s">
        <v>2</v>
      </c>
      <c r="AE1341" s="83">
        <v>2586</v>
      </c>
      <c r="AF1341" s="83">
        <v>2428</v>
      </c>
      <c r="AG1341" s="83">
        <v>2358</v>
      </c>
      <c r="AH1341" s="83">
        <v>2295</v>
      </c>
      <c r="AI1341" s="83">
        <v>2229</v>
      </c>
      <c r="AJ1341" s="83">
        <v>2174</v>
      </c>
      <c r="AK1341" s="83">
        <v>2138</v>
      </c>
      <c r="AL1341" s="83">
        <v>2228</v>
      </c>
      <c r="AM1341" s="83">
        <v>2351</v>
      </c>
      <c r="AN1341" s="83">
        <v>2624</v>
      </c>
      <c r="AO1341" s="83">
        <v>2889</v>
      </c>
      <c r="AP1341" s="83">
        <v>0</v>
      </c>
      <c r="AQ1341" s="73"/>
      <c r="AR1341" s="73"/>
      <c r="AS1341" s="73"/>
      <c r="AT1341" s="73"/>
      <c r="AU1341" s="73"/>
      <c r="AV1341" s="73"/>
      <c r="AW1341" s="73"/>
      <c r="AX1341" s="73"/>
      <c r="AY1341" s="73"/>
      <c r="AZ1341" s="73"/>
      <c r="BA1341" s="73"/>
      <c r="BB1341" s="73"/>
      <c r="BC1341" s="73"/>
    </row>
    <row r="1342" spans="1:55" x14ac:dyDescent="0.25">
      <c r="A1342" s="72"/>
      <c r="B1342" s="74" t="s">
        <v>156</v>
      </c>
      <c r="C1342" s="83">
        <v>0</v>
      </c>
      <c r="D1342" s="83">
        <v>0</v>
      </c>
      <c r="E1342" s="83">
        <v>0</v>
      </c>
      <c r="F1342" s="83">
        <v>0</v>
      </c>
      <c r="G1342" s="83">
        <v>0</v>
      </c>
      <c r="H1342" s="83">
        <v>0</v>
      </c>
      <c r="I1342" s="83">
        <v>0</v>
      </c>
      <c r="J1342" s="83">
        <v>9177.3646672226205</v>
      </c>
      <c r="K1342" s="83">
        <v>31961.733913225995</v>
      </c>
      <c r="L1342" s="83">
        <v>43193.818641999998</v>
      </c>
      <c r="M1342" s="83">
        <v>53309.762000000002</v>
      </c>
      <c r="N1342" s="83">
        <v>0</v>
      </c>
      <c r="O1342" s="73"/>
      <c r="P1342" s="74" t="s">
        <v>156</v>
      </c>
      <c r="Q1342" s="83">
        <v>0</v>
      </c>
      <c r="R1342" s="83">
        <v>0</v>
      </c>
      <c r="S1342" s="83">
        <v>0</v>
      </c>
      <c r="T1342" s="83">
        <v>0</v>
      </c>
      <c r="U1342" s="83">
        <v>0</v>
      </c>
      <c r="V1342" s="83">
        <v>0</v>
      </c>
      <c r="W1342" s="83">
        <v>0</v>
      </c>
      <c r="X1342" s="83">
        <v>0</v>
      </c>
      <c r="Y1342" s="83">
        <v>26322.725938131996</v>
      </c>
      <c r="Z1342" s="83">
        <v>41958.884006</v>
      </c>
      <c r="AA1342" s="83">
        <v>51198.67</v>
      </c>
      <c r="AB1342" s="83">
        <v>67050</v>
      </c>
      <c r="AC1342" s="73"/>
      <c r="AD1342" s="74" t="s">
        <v>156</v>
      </c>
      <c r="AE1342" s="83">
        <v>0</v>
      </c>
      <c r="AF1342" s="83">
        <v>0</v>
      </c>
      <c r="AG1342" s="83">
        <v>0</v>
      </c>
      <c r="AH1342" s="83">
        <v>0</v>
      </c>
      <c r="AI1342" s="83">
        <v>0</v>
      </c>
      <c r="AJ1342" s="83">
        <v>0</v>
      </c>
      <c r="AK1342" s="83">
        <v>0</v>
      </c>
      <c r="AL1342" s="83">
        <v>60</v>
      </c>
      <c r="AM1342" s="83">
        <v>186</v>
      </c>
      <c r="AN1342" s="83">
        <v>254</v>
      </c>
      <c r="AO1342" s="83">
        <v>311</v>
      </c>
      <c r="AP1342" s="83">
        <v>0</v>
      </c>
      <c r="AQ1342" s="73"/>
      <c r="AR1342" s="73"/>
      <c r="AS1342" s="73"/>
      <c r="AT1342" s="73"/>
      <c r="AU1342" s="73"/>
      <c r="AV1342" s="73"/>
      <c r="AW1342" s="73"/>
      <c r="AX1342" s="73"/>
      <c r="AY1342" s="73"/>
      <c r="AZ1342" s="73"/>
      <c r="BA1342" s="73"/>
      <c r="BB1342" s="73"/>
      <c r="BC1342" s="73"/>
    </row>
    <row r="1343" spans="1:55" x14ac:dyDescent="0.25">
      <c r="A1343" s="72"/>
      <c r="B1343" s="74" t="s">
        <v>3</v>
      </c>
      <c r="C1343" s="83">
        <v>824.32424881236955</v>
      </c>
      <c r="D1343" s="83">
        <v>5418.8386713242035</v>
      </c>
      <c r="E1343" s="83">
        <v>7388.9108645126189</v>
      </c>
      <c r="F1343" s="83">
        <v>12905.825918078519</v>
      </c>
      <c r="G1343" s="83">
        <v>22553.975292859173</v>
      </c>
      <c r="H1343" s="83">
        <v>29847.292958660688</v>
      </c>
      <c r="I1343" s="83">
        <v>33248.452171924648</v>
      </c>
      <c r="J1343" s="83">
        <v>35290.047212228717</v>
      </c>
      <c r="K1343" s="83">
        <v>43660.110270088</v>
      </c>
      <c r="L1343" s="83">
        <v>44483.330112000003</v>
      </c>
      <c r="M1343" s="83">
        <v>39869.004000000001</v>
      </c>
      <c r="N1343" s="83">
        <v>0</v>
      </c>
      <c r="O1343" s="73"/>
      <c r="P1343" s="74" t="s">
        <v>3</v>
      </c>
      <c r="Q1343" s="83">
        <v>0</v>
      </c>
      <c r="R1343" s="83">
        <v>12977.221998536452</v>
      </c>
      <c r="S1343" s="83">
        <v>12676.336999060901</v>
      </c>
      <c r="T1343" s="83">
        <v>9405.6967907424969</v>
      </c>
      <c r="U1343" s="83">
        <v>17320.397592635989</v>
      </c>
      <c r="V1343" s="83">
        <v>26522.787326402195</v>
      </c>
      <c r="W1343" s="83">
        <v>31980.439741694434</v>
      </c>
      <c r="X1343" s="83">
        <v>28231.140118268879</v>
      </c>
      <c r="Y1343" s="83">
        <v>39729.023317385989</v>
      </c>
      <c r="Z1343" s="83">
        <v>45494.606742000004</v>
      </c>
      <c r="AA1343" s="83">
        <v>35210.222000000002</v>
      </c>
      <c r="AB1343" s="83">
        <v>42312</v>
      </c>
      <c r="AC1343" s="73"/>
      <c r="AD1343" s="74" t="s">
        <v>3</v>
      </c>
      <c r="AE1343" s="83">
        <v>6</v>
      </c>
      <c r="AF1343" s="83">
        <v>42</v>
      </c>
      <c r="AG1343" s="83">
        <v>58</v>
      </c>
      <c r="AH1343" s="83">
        <v>93</v>
      </c>
      <c r="AI1343" s="83">
        <v>161</v>
      </c>
      <c r="AJ1343" s="83">
        <v>214</v>
      </c>
      <c r="AK1343" s="83">
        <v>240</v>
      </c>
      <c r="AL1343" s="83">
        <v>252</v>
      </c>
      <c r="AM1343" s="83">
        <v>324</v>
      </c>
      <c r="AN1343" s="83">
        <v>334</v>
      </c>
      <c r="AO1343" s="83">
        <v>300</v>
      </c>
      <c r="AP1343" s="83">
        <v>0</v>
      </c>
      <c r="AQ1343" s="73"/>
      <c r="AR1343" s="73"/>
      <c r="AS1343" s="73"/>
      <c r="AT1343" s="73"/>
      <c r="AU1343" s="73"/>
      <c r="AV1343" s="73"/>
      <c r="AW1343" s="73"/>
      <c r="AX1343" s="73"/>
      <c r="AY1343" s="73"/>
      <c r="AZ1343" s="73"/>
      <c r="BA1343" s="73"/>
      <c r="BB1343" s="73"/>
      <c r="BC1343" s="73"/>
    </row>
    <row r="1344" spans="1:55" x14ac:dyDescent="0.25">
      <c r="A1344" s="72"/>
      <c r="B1344" s="74" t="s">
        <v>4</v>
      </c>
      <c r="C1344" s="83">
        <v>0</v>
      </c>
      <c r="D1344" s="83">
        <v>655.09362214200178</v>
      </c>
      <c r="E1344" s="83">
        <v>10039.683245718066</v>
      </c>
      <c r="F1344" s="83">
        <v>26091.206045264233</v>
      </c>
      <c r="G1344" s="83">
        <v>32308.242729277856</v>
      </c>
      <c r="H1344" s="83">
        <v>33782.628534474752</v>
      </c>
      <c r="I1344" s="83">
        <v>37923.862116428143</v>
      </c>
      <c r="J1344" s="83">
        <v>29578.739453803097</v>
      </c>
      <c r="K1344" s="83">
        <v>15565.471436631995</v>
      </c>
      <c r="L1344" s="83">
        <v>14452.159669999997</v>
      </c>
      <c r="M1344" s="83">
        <v>11584.956000000002</v>
      </c>
      <c r="N1344" s="83">
        <v>0</v>
      </c>
      <c r="O1344" s="73"/>
      <c r="P1344" s="74" t="s">
        <v>4</v>
      </c>
      <c r="Q1344" s="83">
        <v>0</v>
      </c>
      <c r="R1344" s="83">
        <v>0</v>
      </c>
      <c r="S1344" s="83">
        <v>16696.737995248899</v>
      </c>
      <c r="T1344" s="83">
        <v>10860.482971240182</v>
      </c>
      <c r="U1344" s="83">
        <v>33518.220450112698</v>
      </c>
      <c r="V1344" s="83">
        <v>35334.645906764155</v>
      </c>
      <c r="W1344" s="83">
        <v>32221.693684686838</v>
      </c>
      <c r="X1344" s="83">
        <v>36038.464162104923</v>
      </c>
      <c r="Y1344" s="83">
        <v>26893.136253749992</v>
      </c>
      <c r="Z1344" s="83">
        <v>29751.865467999989</v>
      </c>
      <c r="AA1344" s="83">
        <v>14348.340000000004</v>
      </c>
      <c r="AB1344" s="83">
        <v>11938</v>
      </c>
      <c r="AC1344" s="73"/>
      <c r="AD1344" s="74" t="s">
        <v>4</v>
      </c>
      <c r="AE1344" s="83">
        <v>0</v>
      </c>
      <c r="AF1344" s="83">
        <v>5</v>
      </c>
      <c r="AG1344" s="83">
        <v>64</v>
      </c>
      <c r="AH1344" s="83">
        <v>198</v>
      </c>
      <c r="AI1344" s="83">
        <v>243</v>
      </c>
      <c r="AJ1344" s="83">
        <v>258</v>
      </c>
      <c r="AK1344" s="83">
        <v>284</v>
      </c>
      <c r="AL1344" s="83">
        <v>224</v>
      </c>
      <c r="AM1344" s="83">
        <v>122</v>
      </c>
      <c r="AN1344" s="83">
        <v>126</v>
      </c>
      <c r="AO1344" s="83">
        <v>101</v>
      </c>
      <c r="AP1344" s="83">
        <v>0</v>
      </c>
      <c r="AQ1344" s="73"/>
      <c r="AR1344" s="73"/>
      <c r="AS1344" s="73"/>
      <c r="AT1344" s="73"/>
      <c r="AU1344" s="73"/>
      <c r="AV1344" s="73"/>
      <c r="AW1344" s="73"/>
      <c r="AX1344" s="73"/>
      <c r="AY1344" s="73"/>
      <c r="AZ1344" s="73"/>
      <c r="BA1344" s="73"/>
      <c r="BB1344" s="73"/>
      <c r="BC1344" s="73"/>
    </row>
    <row r="1345" spans="1:55" x14ac:dyDescent="0.25">
      <c r="A1345" s="72"/>
      <c r="B1345" s="74" t="s">
        <v>6</v>
      </c>
      <c r="C1345" s="83">
        <v>5154.6858674026889</v>
      </c>
      <c r="D1345" s="83">
        <v>7918.3886203147777</v>
      </c>
      <c r="E1345" s="83">
        <v>16708.665801546624</v>
      </c>
      <c r="F1345" s="83">
        <v>30380.664704197025</v>
      </c>
      <c r="G1345" s="83">
        <v>29984.40701309502</v>
      </c>
      <c r="H1345" s="83">
        <v>22352.910727144088</v>
      </c>
      <c r="I1345" s="83">
        <v>19054.487961935563</v>
      </c>
      <c r="J1345" s="83">
        <v>16527.447471066826</v>
      </c>
      <c r="K1345" s="83">
        <v>12646.118061147998</v>
      </c>
      <c r="L1345" s="83">
        <v>15447.38429</v>
      </c>
      <c r="M1345" s="83">
        <v>18421.518000000004</v>
      </c>
      <c r="N1345" s="83">
        <v>0</v>
      </c>
      <c r="O1345" s="73"/>
      <c r="P1345" s="74" t="s">
        <v>6</v>
      </c>
      <c r="Q1345" s="83">
        <v>4580.2744051211057</v>
      </c>
      <c r="R1345" s="83">
        <v>5662.338994701402</v>
      </c>
      <c r="S1345" s="83">
        <v>8702.430104972198</v>
      </c>
      <c r="T1345" s="83">
        <v>29592.655523094109</v>
      </c>
      <c r="U1345" s="83">
        <v>45636.844663458665</v>
      </c>
      <c r="V1345" s="83">
        <v>36317.229767994802</v>
      </c>
      <c r="W1345" s="83">
        <v>22589.830102847944</v>
      </c>
      <c r="X1345" s="83">
        <v>13793.53757845307</v>
      </c>
      <c r="Y1345" s="83">
        <v>16837.585738193997</v>
      </c>
      <c r="Z1345" s="83">
        <v>14582.716018000001</v>
      </c>
      <c r="AA1345" s="83">
        <v>29774.108000000004</v>
      </c>
      <c r="AB1345" s="83">
        <v>15665</v>
      </c>
      <c r="AC1345" s="73"/>
      <c r="AD1345" s="74" t="s">
        <v>6</v>
      </c>
      <c r="AE1345" s="83">
        <v>0</v>
      </c>
      <c r="AF1345" s="83">
        <v>0</v>
      </c>
      <c r="AG1345" s="83">
        <v>5</v>
      </c>
      <c r="AH1345" s="83">
        <v>237</v>
      </c>
      <c r="AI1345" s="83">
        <v>383</v>
      </c>
      <c r="AJ1345" s="83">
        <v>287</v>
      </c>
      <c r="AK1345" s="83">
        <v>230</v>
      </c>
      <c r="AL1345" s="83">
        <v>0</v>
      </c>
      <c r="AM1345" s="83">
        <v>115</v>
      </c>
      <c r="AN1345" s="83">
        <v>223</v>
      </c>
      <c r="AO1345" s="83">
        <v>238</v>
      </c>
      <c r="AP1345" s="83">
        <v>0</v>
      </c>
      <c r="AQ1345" s="73"/>
      <c r="AR1345" s="73"/>
      <c r="AS1345" s="73"/>
      <c r="AT1345" s="73"/>
      <c r="AU1345" s="73"/>
      <c r="AV1345" s="73"/>
      <c r="AW1345" s="73"/>
      <c r="AX1345" s="73"/>
      <c r="AY1345" s="73"/>
      <c r="AZ1345" s="73"/>
      <c r="BA1345" s="73"/>
      <c r="BB1345" s="73"/>
      <c r="BC1345" s="73"/>
    </row>
    <row r="1346" spans="1:55" x14ac:dyDescent="0.25">
      <c r="A1346" s="72"/>
      <c r="B1346" s="74" t="s">
        <v>7</v>
      </c>
      <c r="C1346" s="83">
        <v>114767.66045207877</v>
      </c>
      <c r="D1346" s="83">
        <v>113400.43316448148</v>
      </c>
      <c r="E1346" s="83">
        <v>127248.88039185008</v>
      </c>
      <c r="F1346" s="83">
        <v>102265.34686397071</v>
      </c>
      <c r="G1346" s="83">
        <v>99127.00072178297</v>
      </c>
      <c r="H1346" s="83">
        <v>104424.71033338436</v>
      </c>
      <c r="I1346" s="83">
        <v>110253.05194752839</v>
      </c>
      <c r="J1346" s="83">
        <v>127297.08327811945</v>
      </c>
      <c r="K1346" s="83">
        <v>153280.39521891196</v>
      </c>
      <c r="L1346" s="83">
        <v>148653.38407399997</v>
      </c>
      <c r="M1346" s="83">
        <v>148419.35399999999</v>
      </c>
      <c r="N1346" s="83">
        <v>0</v>
      </c>
      <c r="O1346" s="73"/>
      <c r="P1346" s="74" t="s">
        <v>7</v>
      </c>
      <c r="Q1346" s="83">
        <v>126563.11848635992</v>
      </c>
      <c r="R1346" s="83">
        <v>127643.28912968452</v>
      </c>
      <c r="S1346" s="83">
        <v>92163.603304022035</v>
      </c>
      <c r="T1346" s="83">
        <v>127644.8839930492</v>
      </c>
      <c r="U1346" s="83">
        <v>114900.76596681755</v>
      </c>
      <c r="V1346" s="83">
        <v>105766.72220823204</v>
      </c>
      <c r="W1346" s="83">
        <v>105007.2079169637</v>
      </c>
      <c r="X1346" s="83">
        <v>101761.14183091902</v>
      </c>
      <c r="Y1346" s="83">
        <v>116157.385761274</v>
      </c>
      <c r="Z1346" s="83">
        <v>115388.268684</v>
      </c>
      <c r="AA1346" s="83">
        <v>120856.37000000001</v>
      </c>
      <c r="AB1346" s="83">
        <v>129805</v>
      </c>
      <c r="AC1346" s="73"/>
      <c r="AD1346" s="74" t="s">
        <v>7</v>
      </c>
      <c r="AE1346" s="83">
        <v>931</v>
      </c>
      <c r="AF1346" s="83">
        <v>923</v>
      </c>
      <c r="AG1346" s="83">
        <v>1006</v>
      </c>
      <c r="AH1346" s="83">
        <v>879</v>
      </c>
      <c r="AI1346" s="83">
        <v>869</v>
      </c>
      <c r="AJ1346" s="83">
        <v>911</v>
      </c>
      <c r="AK1346" s="83">
        <v>928</v>
      </c>
      <c r="AL1346" s="83">
        <v>1132</v>
      </c>
      <c r="AM1346" s="83">
        <v>1293</v>
      </c>
      <c r="AN1346" s="83">
        <v>1363</v>
      </c>
      <c r="AO1346" s="83">
        <v>1351</v>
      </c>
      <c r="AP1346" s="83">
        <v>0</v>
      </c>
      <c r="AQ1346" s="73"/>
      <c r="AR1346" s="73"/>
      <c r="AS1346" s="73"/>
      <c r="AT1346" s="73"/>
      <c r="AU1346" s="73"/>
      <c r="AV1346" s="73"/>
      <c r="AW1346" s="73"/>
      <c r="AX1346" s="73"/>
      <c r="AY1346" s="73"/>
      <c r="AZ1346" s="73"/>
      <c r="BA1346" s="73"/>
      <c r="BB1346" s="73"/>
      <c r="BC1346" s="73"/>
    </row>
    <row r="1347" spans="1:55" x14ac:dyDescent="0.25">
      <c r="A1347" s="72"/>
      <c r="B1347" s="79" t="s">
        <v>8</v>
      </c>
      <c r="C1347" s="84">
        <v>42181.574100757927</v>
      </c>
      <c r="D1347" s="84">
        <v>43845.793783785528</v>
      </c>
      <c r="E1347" s="84">
        <v>46971.275207355568</v>
      </c>
      <c r="F1347" s="84">
        <v>58137.072785933568</v>
      </c>
      <c r="G1347" s="84">
        <v>63434.483760763891</v>
      </c>
      <c r="H1347" s="84">
        <v>67974.860814651853</v>
      </c>
      <c r="I1347" s="84">
        <v>82072.361807964306</v>
      </c>
      <c r="J1347" s="84">
        <v>83499.543841061066</v>
      </c>
      <c r="K1347" s="84">
        <v>86898.756825347984</v>
      </c>
      <c r="L1347" s="84">
        <v>94664.053639999984</v>
      </c>
      <c r="M1347" s="84">
        <v>104189.58</v>
      </c>
      <c r="N1347" s="83">
        <v>0</v>
      </c>
      <c r="O1347" s="73"/>
      <c r="P1347" s="79" t="s">
        <v>8</v>
      </c>
      <c r="Q1347" s="84">
        <v>38321.879477732116</v>
      </c>
      <c r="R1347" s="84">
        <v>38676.99649875742</v>
      </c>
      <c r="S1347" s="84">
        <v>47719.745052537764</v>
      </c>
      <c r="T1347" s="84">
        <v>58730.090205467313</v>
      </c>
      <c r="U1347" s="84">
        <v>67917.538383855135</v>
      </c>
      <c r="V1347" s="84">
        <v>75841.810938639814</v>
      </c>
      <c r="W1347" s="84">
        <v>78580.468244462885</v>
      </c>
      <c r="X1347" s="84">
        <v>88506.195160922594</v>
      </c>
      <c r="Y1347" s="84">
        <v>92964.745056039988</v>
      </c>
      <c r="Z1347" s="84">
        <v>94318.400357999999</v>
      </c>
      <c r="AA1347" s="84">
        <v>94110.313999999998</v>
      </c>
      <c r="AB1347" s="84">
        <v>109260</v>
      </c>
      <c r="AC1347" s="73"/>
      <c r="AD1347" s="79" t="s">
        <v>8</v>
      </c>
      <c r="AE1347" s="84">
        <v>523</v>
      </c>
      <c r="AF1347" s="84">
        <v>554</v>
      </c>
      <c r="AG1347" s="84">
        <v>590</v>
      </c>
      <c r="AH1347" s="84">
        <v>650</v>
      </c>
      <c r="AI1347" s="84">
        <v>695</v>
      </c>
      <c r="AJ1347" s="84">
        <v>740</v>
      </c>
      <c r="AK1347" s="84">
        <v>818</v>
      </c>
      <c r="AL1347" s="84">
        <v>843</v>
      </c>
      <c r="AM1347" s="84">
        <v>871</v>
      </c>
      <c r="AN1347" s="84">
        <v>928</v>
      </c>
      <c r="AO1347" s="84">
        <v>993</v>
      </c>
      <c r="AP1347" s="84">
        <v>0</v>
      </c>
      <c r="AQ1347" s="73"/>
      <c r="AR1347" s="73"/>
      <c r="AS1347" s="73"/>
      <c r="AT1347" s="73"/>
      <c r="AU1347" s="73"/>
      <c r="AV1347" s="73"/>
      <c r="AW1347" s="73"/>
      <c r="AX1347" s="73"/>
      <c r="AY1347" s="73"/>
      <c r="AZ1347" s="73"/>
      <c r="BA1347" s="73"/>
      <c r="BB1347" s="73"/>
      <c r="BC1347" s="73"/>
    </row>
    <row r="1348" spans="1:55" x14ac:dyDescent="0.25">
      <c r="A1348" s="72"/>
      <c r="B1348" s="79" t="s">
        <v>5</v>
      </c>
      <c r="C1348" s="84">
        <v>35647.29957100402</v>
      </c>
      <c r="D1348" s="84">
        <v>42370.04359788444</v>
      </c>
      <c r="E1348" s="84">
        <v>51187.207028209821</v>
      </c>
      <c r="F1348" s="84">
        <v>66487.329404636766</v>
      </c>
      <c r="G1348" s="84">
        <v>64493.979926072418</v>
      </c>
      <c r="H1348" s="84">
        <v>66676.861719860477</v>
      </c>
      <c r="I1348" s="84">
        <v>75193.937481183035</v>
      </c>
      <c r="J1348" s="84">
        <v>64738.627196488116</v>
      </c>
      <c r="K1348" s="84">
        <v>76508.903939130003</v>
      </c>
      <c r="L1348" s="84">
        <v>78654.848999999987</v>
      </c>
      <c r="M1348" s="82">
        <v>59957.721999999994</v>
      </c>
      <c r="N1348" s="82">
        <v>0</v>
      </c>
      <c r="O1348" s="73"/>
      <c r="P1348" s="79" t="s">
        <v>5</v>
      </c>
      <c r="Q1348" s="84">
        <v>51778.375276471517</v>
      </c>
      <c r="R1348" s="84">
        <v>46733.426229917321</v>
      </c>
      <c r="S1348" s="84">
        <v>58638.556307321771</v>
      </c>
      <c r="T1348" s="84">
        <v>55540.54352384396</v>
      </c>
      <c r="U1348" s="84">
        <v>65582.276670892636</v>
      </c>
      <c r="V1348" s="84">
        <v>70322.771114538104</v>
      </c>
      <c r="W1348" s="84">
        <v>76916.559237165755</v>
      </c>
      <c r="X1348" s="84">
        <v>83495.055583490583</v>
      </c>
      <c r="Y1348" s="84">
        <v>80988.335044369975</v>
      </c>
      <c r="Z1348" s="84">
        <v>82552.277028000026</v>
      </c>
      <c r="AA1348" s="84">
        <v>76825.617999999988</v>
      </c>
      <c r="AB1348" s="84">
        <v>69011</v>
      </c>
      <c r="AC1348" s="73"/>
      <c r="AD1348" s="79" t="s">
        <v>5</v>
      </c>
      <c r="AE1348" s="84">
        <v>7427</v>
      </c>
      <c r="AF1348" s="84">
        <v>7228</v>
      </c>
      <c r="AG1348" s="84">
        <v>7378</v>
      </c>
      <c r="AH1348" s="84">
        <v>7436</v>
      </c>
      <c r="AI1348" s="84">
        <v>7338</v>
      </c>
      <c r="AJ1348" s="84">
        <v>7194</v>
      </c>
      <c r="AK1348" s="84">
        <v>7177</v>
      </c>
      <c r="AL1348" s="84">
        <v>7726</v>
      </c>
      <c r="AM1348" s="84">
        <v>7627</v>
      </c>
      <c r="AN1348" s="84">
        <v>7752</v>
      </c>
      <c r="AO1348" s="84">
        <v>7902</v>
      </c>
      <c r="AP1348" s="84">
        <v>0</v>
      </c>
      <c r="AQ1348" s="73"/>
      <c r="AR1348" s="73"/>
      <c r="AS1348" s="73"/>
      <c r="AT1348" s="73"/>
      <c r="AU1348" s="73"/>
      <c r="AV1348" s="73"/>
      <c r="AW1348" s="73"/>
      <c r="AX1348" s="73"/>
      <c r="AY1348" s="73"/>
      <c r="AZ1348" s="73"/>
      <c r="BA1348" s="73"/>
      <c r="BB1348" s="73"/>
      <c r="BC1348" s="73"/>
    </row>
    <row r="1349" spans="1:55" x14ac:dyDescent="0.25">
      <c r="A1349" s="72"/>
      <c r="B1349" s="74" t="s">
        <v>157</v>
      </c>
      <c r="C1349" s="83">
        <v>54801.856960289158</v>
      </c>
      <c r="D1349" s="83">
        <v>47328.909788100274</v>
      </c>
      <c r="E1349" s="83">
        <v>45849.026860741636</v>
      </c>
      <c r="F1349" s="83">
        <v>52383.10536559383</v>
      </c>
      <c r="G1349" s="83">
        <v>54324.13602946046</v>
      </c>
      <c r="H1349" s="83">
        <v>71643.7359267961</v>
      </c>
      <c r="I1349" s="83">
        <v>69798.996227081821</v>
      </c>
      <c r="J1349" s="83">
        <v>73332.518379549365</v>
      </c>
      <c r="K1349" s="83">
        <v>78343.705399231985</v>
      </c>
      <c r="L1349" s="83">
        <v>75515.075843999992</v>
      </c>
      <c r="M1349" s="83">
        <v>63839.171999999999</v>
      </c>
      <c r="N1349" s="83">
        <v>0</v>
      </c>
      <c r="O1349" s="73"/>
      <c r="P1349" s="74" t="s">
        <v>157</v>
      </c>
      <c r="Q1349" s="83">
        <v>50747.187814772122</v>
      </c>
      <c r="R1349" s="83">
        <v>51173.326956473182</v>
      </c>
      <c r="S1349" s="83">
        <v>52790.279852162137</v>
      </c>
      <c r="T1349" s="83">
        <v>52383.10536559383</v>
      </c>
      <c r="U1349" s="83">
        <v>54516.139892871754</v>
      </c>
      <c r="V1349" s="83">
        <v>53444.422302984414</v>
      </c>
      <c r="W1349" s="83">
        <v>74078.681102060815</v>
      </c>
      <c r="X1349" s="83">
        <v>69529.842152966972</v>
      </c>
      <c r="Y1349" s="83">
        <v>68263.882104287986</v>
      </c>
      <c r="Z1349" s="83">
        <v>69677.494873999996</v>
      </c>
      <c r="AA1349" s="83">
        <v>67125.64</v>
      </c>
      <c r="AB1349" s="83">
        <v>63453</v>
      </c>
      <c r="AC1349" s="73"/>
      <c r="AD1349" s="74" t="s">
        <v>117</v>
      </c>
      <c r="AE1349" s="83">
        <v>52555.465999999993</v>
      </c>
      <c r="AF1349" s="83">
        <v>52636.875</v>
      </c>
      <c r="AG1349" s="83">
        <v>52971.197999999997</v>
      </c>
      <c r="AH1349" s="83">
        <v>53620.754000000001</v>
      </c>
      <c r="AI1349" s="83">
        <v>53862.285000000003</v>
      </c>
      <c r="AJ1349" s="83">
        <v>53914.694000000003</v>
      </c>
      <c r="AK1349" s="83">
        <v>53947.432000000001</v>
      </c>
      <c r="AL1349" s="83">
        <v>54067.11</v>
      </c>
      <c r="AM1349" s="83">
        <v>54577.845999999998</v>
      </c>
      <c r="AN1349" s="83">
        <v>54920.457999999999</v>
      </c>
      <c r="AO1349" s="83">
        <v>55533.843999999997</v>
      </c>
      <c r="AP1349" s="83">
        <v>0</v>
      </c>
      <c r="AQ1349" s="73"/>
      <c r="AR1349" s="73"/>
      <c r="AS1349" s="73"/>
      <c r="AT1349" s="73"/>
      <c r="AU1349" s="73"/>
      <c r="AV1349" s="73"/>
      <c r="AW1349" s="73"/>
      <c r="AX1349" s="73"/>
      <c r="AY1349" s="73"/>
      <c r="AZ1349" s="73"/>
      <c r="BA1349" s="73"/>
      <c r="BB1349" s="73"/>
      <c r="BC1349" s="73"/>
    </row>
    <row r="1350" spans="1:55" x14ac:dyDescent="0.25">
      <c r="A1350" s="72"/>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X1350" s="73"/>
      <c r="Y1350" s="73"/>
      <c r="Z1350" s="73"/>
      <c r="AA1350" s="73"/>
      <c r="AB1350" s="73"/>
      <c r="AC1350" s="73"/>
      <c r="AD1350" s="73"/>
      <c r="AE1350" s="73"/>
      <c r="AF1350" s="73"/>
      <c r="AG1350" s="73"/>
      <c r="AH1350" s="73"/>
      <c r="AI1350" s="73"/>
      <c r="AJ1350" s="73"/>
      <c r="AK1350" s="73"/>
      <c r="AL1350" s="73"/>
      <c r="AM1350" s="73"/>
      <c r="AN1350" s="73"/>
      <c r="AO1350" s="73"/>
      <c r="AP1350" s="73"/>
      <c r="AQ1350" s="73"/>
      <c r="AR1350" s="73"/>
      <c r="AS1350" s="73"/>
      <c r="AT1350" s="73"/>
      <c r="AU1350" s="73"/>
      <c r="AV1350" s="73"/>
      <c r="AW1350" s="73"/>
      <c r="AX1350" s="73"/>
      <c r="AY1350" s="73"/>
      <c r="AZ1350" s="73"/>
      <c r="BA1350" s="73"/>
      <c r="BB1350" s="73"/>
      <c r="BC1350" s="73"/>
    </row>
    <row r="1351" spans="1:55" x14ac:dyDescent="0.25">
      <c r="A1351" s="72"/>
      <c r="B1351" s="75" t="s">
        <v>113</v>
      </c>
      <c r="C1351" s="75"/>
      <c r="D1351" s="75"/>
      <c r="E1351" s="75"/>
      <c r="F1351" s="75"/>
      <c r="G1351" s="75"/>
      <c r="H1351" s="75"/>
      <c r="I1351" s="75"/>
      <c r="J1351" s="75"/>
      <c r="K1351" s="75"/>
      <c r="L1351" s="75"/>
      <c r="M1351" s="75"/>
      <c r="N1351" s="75"/>
      <c r="O1351" s="73"/>
      <c r="P1351" s="75" t="s">
        <v>114</v>
      </c>
      <c r="Q1351" s="75"/>
      <c r="R1351" s="75"/>
      <c r="S1351" s="75"/>
      <c r="T1351" s="75"/>
      <c r="U1351" s="75"/>
      <c r="V1351" s="75"/>
      <c r="W1351" s="75"/>
      <c r="X1351" s="75"/>
      <c r="Y1351" s="75"/>
      <c r="Z1351" s="75"/>
      <c r="AA1351" s="75"/>
      <c r="AB1351" s="75"/>
      <c r="AC1351" s="73"/>
      <c r="AD1351" s="75" t="s">
        <v>145</v>
      </c>
      <c r="AE1351" s="75"/>
      <c r="AF1351" s="75"/>
      <c r="AG1351" s="75"/>
      <c r="AH1351" s="75"/>
      <c r="AI1351" s="75"/>
      <c r="AJ1351" s="75"/>
      <c r="AK1351" s="75"/>
      <c r="AL1351" s="75"/>
      <c r="AM1351" s="75"/>
      <c r="AN1351" s="75"/>
      <c r="AO1351" s="75"/>
      <c r="AP1351" s="75"/>
      <c r="AQ1351" s="73"/>
      <c r="AR1351" s="73"/>
      <c r="AS1351" s="73"/>
      <c r="AT1351" s="73"/>
      <c r="AU1351" s="73"/>
      <c r="AV1351" s="73"/>
      <c r="AW1351" s="73"/>
      <c r="AX1351" s="73"/>
      <c r="AY1351" s="73"/>
      <c r="AZ1351" s="73"/>
      <c r="BA1351" s="73"/>
      <c r="BB1351" s="73"/>
      <c r="BC1351" s="73"/>
    </row>
    <row r="1352" spans="1:55" x14ac:dyDescent="0.25">
      <c r="A1352" s="72"/>
      <c r="B1352" s="77" t="s">
        <v>83</v>
      </c>
      <c r="C1352" s="77">
        <v>2013</v>
      </c>
      <c r="D1352" s="77">
        <v>2014</v>
      </c>
      <c r="E1352" s="77">
        <v>2015</v>
      </c>
      <c r="F1352" s="77">
        <v>2016</v>
      </c>
      <c r="G1352" s="77">
        <v>2017</v>
      </c>
      <c r="H1352" s="77">
        <v>2018</v>
      </c>
      <c r="I1352" s="77">
        <v>2019</v>
      </c>
      <c r="J1352" s="77">
        <v>2020</v>
      </c>
      <c r="K1352" s="77">
        <v>2021</v>
      </c>
      <c r="L1352" s="77">
        <v>2022</v>
      </c>
      <c r="M1352" s="77">
        <v>2023</v>
      </c>
      <c r="N1352" s="77">
        <v>2024</v>
      </c>
      <c r="O1352" s="73"/>
      <c r="P1352" s="77" t="s">
        <v>83</v>
      </c>
      <c r="Q1352" s="77">
        <v>2013</v>
      </c>
      <c r="R1352" s="77">
        <v>2014</v>
      </c>
      <c r="S1352" s="77">
        <v>2015</v>
      </c>
      <c r="T1352" s="77">
        <v>2016</v>
      </c>
      <c r="U1352" s="77">
        <v>2017</v>
      </c>
      <c r="V1352" s="77">
        <v>2018</v>
      </c>
      <c r="W1352" s="77">
        <v>2019</v>
      </c>
      <c r="X1352" s="77">
        <v>2020</v>
      </c>
      <c r="Y1352" s="77">
        <v>2021</v>
      </c>
      <c r="Z1352" s="77">
        <v>2022</v>
      </c>
      <c r="AA1352" s="77">
        <v>2023</v>
      </c>
      <c r="AB1352" s="77">
        <v>2024</v>
      </c>
      <c r="AC1352" s="73"/>
      <c r="AD1352" s="77" t="s">
        <v>83</v>
      </c>
      <c r="AE1352" s="77">
        <v>2013</v>
      </c>
      <c r="AF1352" s="77">
        <v>2014</v>
      </c>
      <c r="AG1352" s="77">
        <v>2015</v>
      </c>
      <c r="AH1352" s="77">
        <v>2016</v>
      </c>
      <c r="AI1352" s="77">
        <v>2017</v>
      </c>
      <c r="AJ1352" s="77">
        <v>2018</v>
      </c>
      <c r="AK1352" s="77">
        <v>2019</v>
      </c>
      <c r="AL1352" s="77">
        <v>2020</v>
      </c>
      <c r="AM1352" s="77">
        <v>2021</v>
      </c>
      <c r="AN1352" s="77">
        <v>2022</v>
      </c>
      <c r="AO1352" s="77">
        <v>2023</v>
      </c>
      <c r="AP1352" s="77">
        <v>2024</v>
      </c>
      <c r="AQ1352" s="73"/>
      <c r="AR1352" s="73"/>
      <c r="AS1352" s="73"/>
      <c r="AT1352" s="73"/>
      <c r="AU1352" s="73"/>
      <c r="AV1352" s="73"/>
      <c r="AW1352" s="73"/>
      <c r="AX1352" s="73"/>
      <c r="AY1352" s="73"/>
      <c r="AZ1352" s="73"/>
      <c r="BA1352" s="73"/>
      <c r="BB1352" s="73"/>
      <c r="BC1352" s="73"/>
    </row>
    <row r="1353" spans="1:55" x14ac:dyDescent="0.25">
      <c r="A1353" s="72"/>
      <c r="B1353" s="79" t="s">
        <v>9</v>
      </c>
      <c r="C1353" s="80">
        <v>395441.61994530412</v>
      </c>
      <c r="D1353" s="80">
        <v>401259.65351575473</v>
      </c>
      <c r="E1353" s="80">
        <v>385164.68795370311</v>
      </c>
      <c r="F1353" s="80">
        <v>398841.87463347567</v>
      </c>
      <c r="G1353" s="80">
        <v>388929.15100254118</v>
      </c>
      <c r="H1353" s="80">
        <v>394821.96340181294</v>
      </c>
      <c r="I1353" s="80">
        <v>395249.42194021802</v>
      </c>
      <c r="J1353" s="80">
        <v>412888.27868043061</v>
      </c>
      <c r="K1353" s="80">
        <v>530959.32595542178</v>
      </c>
      <c r="L1353" s="80">
        <v>505368.64123200002</v>
      </c>
      <c r="M1353" s="80">
        <v>510315.33200000005</v>
      </c>
      <c r="N1353" s="80">
        <v>0</v>
      </c>
      <c r="O1353" s="73"/>
      <c r="P1353" s="79" t="s">
        <v>9</v>
      </c>
      <c r="Q1353" s="80">
        <v>365506.14781688317</v>
      </c>
      <c r="R1353" s="80">
        <v>374462.276316114</v>
      </c>
      <c r="S1353" s="80">
        <v>370919.47928956413</v>
      </c>
      <c r="T1353" s="80">
        <v>385168.44495101739</v>
      </c>
      <c r="U1353" s="80">
        <v>383684.97186200693</v>
      </c>
      <c r="V1353" s="80">
        <v>385818.23933375493</v>
      </c>
      <c r="W1353" s="80">
        <v>392714.54046337376</v>
      </c>
      <c r="X1353" s="80">
        <v>399604.15833622613</v>
      </c>
      <c r="Y1353" s="80">
        <v>504890.36089270993</v>
      </c>
      <c r="Z1353" s="80">
        <v>495333.99471399997</v>
      </c>
      <c r="AA1353" s="80">
        <v>491581.21399999992</v>
      </c>
      <c r="AB1353" s="80">
        <v>513727</v>
      </c>
      <c r="AC1353" s="73"/>
      <c r="AD1353" s="79" t="s">
        <v>9</v>
      </c>
      <c r="AE1353" s="80">
        <v>3213</v>
      </c>
      <c r="AF1353" s="80">
        <v>3194</v>
      </c>
      <c r="AG1353" s="80">
        <v>3179</v>
      </c>
      <c r="AH1353" s="80">
        <v>3184</v>
      </c>
      <c r="AI1353" s="80">
        <v>3210</v>
      </c>
      <c r="AJ1353" s="80">
        <v>3139</v>
      </c>
      <c r="AK1353" s="80">
        <v>3059</v>
      </c>
      <c r="AL1353" s="80">
        <v>3357</v>
      </c>
      <c r="AM1353" s="80">
        <v>3272</v>
      </c>
      <c r="AN1353" s="80">
        <v>3264</v>
      </c>
      <c r="AO1353" s="80">
        <v>3319</v>
      </c>
      <c r="AP1353" s="80">
        <v>0</v>
      </c>
      <c r="AQ1353" s="73"/>
      <c r="AR1353" s="73"/>
      <c r="AS1353" s="73"/>
      <c r="AT1353" s="73"/>
      <c r="AU1353" s="73"/>
      <c r="AV1353" s="73"/>
      <c r="AW1353" s="73"/>
      <c r="AX1353" s="73"/>
      <c r="AY1353" s="73"/>
      <c r="AZ1353" s="73"/>
      <c r="BA1353" s="73"/>
      <c r="BB1353" s="73"/>
      <c r="BC1353" s="73"/>
    </row>
    <row r="1354" spans="1:55" x14ac:dyDescent="0.25">
      <c r="A1354" s="72"/>
      <c r="B1354" s="74" t="s">
        <v>10</v>
      </c>
      <c r="C1354" s="83">
        <v>252208.30493005418</v>
      </c>
      <c r="D1354" s="83">
        <v>245185.94294977115</v>
      </c>
      <c r="E1354" s="83">
        <v>241341.32958115585</v>
      </c>
      <c r="F1354" s="83">
        <v>265468.9501025115</v>
      </c>
      <c r="G1354" s="83">
        <v>259311.23000835735</v>
      </c>
      <c r="H1354" s="83">
        <v>246087.19778830587</v>
      </c>
      <c r="I1354" s="83">
        <v>244706.10397524617</v>
      </c>
      <c r="J1354" s="83">
        <v>249735.62773620299</v>
      </c>
      <c r="K1354" s="83">
        <v>355191.30394168186</v>
      </c>
      <c r="L1354" s="83">
        <v>326553.53036800004</v>
      </c>
      <c r="M1354" s="83">
        <v>333482.72200000007</v>
      </c>
      <c r="N1354" s="83">
        <v>0</v>
      </c>
      <c r="O1354" s="73"/>
      <c r="P1354" s="74" t="s">
        <v>10</v>
      </c>
      <c r="Q1354" s="83">
        <v>221461.4609681468</v>
      </c>
      <c r="R1354" s="83">
        <v>235391.75026710963</v>
      </c>
      <c r="S1354" s="83">
        <v>224280.97606229011</v>
      </c>
      <c r="T1354" s="83">
        <v>240660.40454609197</v>
      </c>
      <c r="U1354" s="83">
        <v>251768.30522704311</v>
      </c>
      <c r="V1354" s="83">
        <v>236577.82094858386</v>
      </c>
      <c r="W1354" s="83">
        <v>243796.82815456035</v>
      </c>
      <c r="X1354" s="83">
        <v>250663.57498889806</v>
      </c>
      <c r="Y1354" s="83">
        <v>349439.75853487995</v>
      </c>
      <c r="Z1354" s="83">
        <v>343126.695626</v>
      </c>
      <c r="AA1354" s="83">
        <v>338770.87199999992</v>
      </c>
      <c r="AB1354" s="83">
        <v>337258</v>
      </c>
      <c r="AC1354" s="73"/>
      <c r="AD1354" s="74" t="s">
        <v>10</v>
      </c>
      <c r="AE1354" s="83">
        <v>3213</v>
      </c>
      <c r="AF1354" s="83">
        <v>3194</v>
      </c>
      <c r="AG1354" s="83">
        <v>3179</v>
      </c>
      <c r="AH1354" s="83">
        <v>3184</v>
      </c>
      <c r="AI1354" s="83">
        <v>3210</v>
      </c>
      <c r="AJ1354" s="83">
        <v>3139</v>
      </c>
      <c r="AK1354" s="83">
        <v>3059</v>
      </c>
      <c r="AL1354" s="83">
        <v>3357</v>
      </c>
      <c r="AM1354" s="83">
        <v>3272</v>
      </c>
      <c r="AN1354" s="83">
        <v>3264</v>
      </c>
      <c r="AO1354" s="83">
        <v>3319</v>
      </c>
      <c r="AP1354" s="83">
        <v>0</v>
      </c>
      <c r="AQ1354" s="73"/>
      <c r="AR1354" s="73"/>
      <c r="AS1354" s="73"/>
      <c r="AT1354" s="73"/>
      <c r="AU1354" s="73"/>
      <c r="AV1354" s="73"/>
      <c r="AW1354" s="73"/>
      <c r="AX1354" s="73"/>
      <c r="AY1354" s="73"/>
      <c r="AZ1354" s="73"/>
      <c r="BA1354" s="73"/>
      <c r="BB1354" s="73"/>
      <c r="BC1354" s="73"/>
    </row>
    <row r="1355" spans="1:55" x14ac:dyDescent="0.25">
      <c r="A1355" s="72"/>
      <c r="B1355" s="79" t="s">
        <v>11</v>
      </c>
      <c r="C1355" s="84">
        <v>143233.31501524991</v>
      </c>
      <c r="D1355" s="84">
        <v>156073.71056598361</v>
      </c>
      <c r="E1355" s="84">
        <v>143823.35837254723</v>
      </c>
      <c r="F1355" s="84">
        <v>133372.92453096417</v>
      </c>
      <c r="G1355" s="84">
        <v>129617.92099418383</v>
      </c>
      <c r="H1355" s="84">
        <v>148734.76561350707</v>
      </c>
      <c r="I1355" s="84">
        <v>150543.31796497185</v>
      </c>
      <c r="J1355" s="84">
        <v>163152.65094422761</v>
      </c>
      <c r="K1355" s="84">
        <v>175768.02201373992</v>
      </c>
      <c r="L1355" s="84">
        <v>178815.11086399999</v>
      </c>
      <c r="M1355" s="84">
        <v>176832.61000000002</v>
      </c>
      <c r="N1355" s="84">
        <v>0</v>
      </c>
      <c r="O1355" s="73"/>
      <c r="P1355" s="79" t="s">
        <v>11</v>
      </c>
      <c r="Q1355" s="84">
        <v>144044.68684873637</v>
      </c>
      <c r="R1355" s="84">
        <v>139070.5260490044</v>
      </c>
      <c r="S1355" s="84">
        <v>146638.50322727402</v>
      </c>
      <c r="T1355" s="84">
        <v>144508.04040492541</v>
      </c>
      <c r="U1355" s="84">
        <v>131916.66663496383</v>
      </c>
      <c r="V1355" s="84">
        <v>149240.41838517107</v>
      </c>
      <c r="W1355" s="84">
        <v>148917.71230881338</v>
      </c>
      <c r="X1355" s="84">
        <v>148940.58334732807</v>
      </c>
      <c r="Y1355" s="84">
        <v>155450.60235782998</v>
      </c>
      <c r="Z1355" s="84">
        <v>152207.29908799997</v>
      </c>
      <c r="AA1355" s="84">
        <v>152810.34199999998</v>
      </c>
      <c r="AB1355" s="84">
        <v>176469</v>
      </c>
      <c r="AC1355" s="73"/>
      <c r="AD1355" s="79" t="s">
        <v>11</v>
      </c>
      <c r="AE1355" s="84">
        <v>3213</v>
      </c>
      <c r="AF1355" s="84">
        <v>3194</v>
      </c>
      <c r="AG1355" s="84">
        <v>3179</v>
      </c>
      <c r="AH1355" s="84">
        <v>3184</v>
      </c>
      <c r="AI1355" s="84">
        <v>3210</v>
      </c>
      <c r="AJ1355" s="84">
        <v>3139</v>
      </c>
      <c r="AK1355" s="84">
        <v>3059</v>
      </c>
      <c r="AL1355" s="84">
        <v>3357</v>
      </c>
      <c r="AM1355" s="84">
        <v>3272</v>
      </c>
      <c r="AN1355" s="84">
        <v>3264</v>
      </c>
      <c r="AO1355" s="84">
        <v>3319</v>
      </c>
      <c r="AP1355" s="84">
        <v>0</v>
      </c>
      <c r="AQ1355" s="73"/>
      <c r="AR1355" s="73"/>
      <c r="AS1355" s="73"/>
      <c r="AT1355" s="73"/>
      <c r="AU1355" s="73"/>
      <c r="AV1355" s="73"/>
      <c r="AW1355" s="73"/>
      <c r="AX1355" s="73"/>
      <c r="AY1355" s="73"/>
      <c r="AZ1355" s="73"/>
      <c r="BA1355" s="73"/>
      <c r="BB1355" s="73"/>
      <c r="BC1355" s="73"/>
    </row>
    <row r="1356" spans="1:55" x14ac:dyDescent="0.25">
      <c r="A1356" s="72"/>
      <c r="B1356" s="74" t="s">
        <v>0</v>
      </c>
      <c r="C1356" s="83">
        <v>71317.500514033629</v>
      </c>
      <c r="D1356" s="83">
        <v>65397.732187593654</v>
      </c>
      <c r="E1356" s="83">
        <v>62164.866184472929</v>
      </c>
      <c r="F1356" s="83">
        <v>67505.679730985139</v>
      </c>
      <c r="G1356" s="83">
        <v>60312.889661174318</v>
      </c>
      <c r="H1356" s="83">
        <v>55745.122064686067</v>
      </c>
      <c r="I1356" s="83">
        <v>48958.485887652008</v>
      </c>
      <c r="J1356" s="83">
        <v>44290.125705417682</v>
      </c>
      <c r="K1356" s="83">
        <v>37908.564863285996</v>
      </c>
      <c r="L1356" s="83">
        <v>29000.631399999998</v>
      </c>
      <c r="M1356" s="83">
        <v>25124.703999999998</v>
      </c>
      <c r="N1356" s="83">
        <v>0</v>
      </c>
      <c r="O1356" s="73"/>
      <c r="P1356" s="74" t="s">
        <v>0</v>
      </c>
      <c r="Q1356" s="83">
        <v>63574.459031299797</v>
      </c>
      <c r="R1356" s="83">
        <v>70152.776388930899</v>
      </c>
      <c r="S1356" s="83">
        <v>61596.40884453903</v>
      </c>
      <c r="T1356" s="83">
        <v>64805.442939196728</v>
      </c>
      <c r="U1356" s="83">
        <v>57907.894029721319</v>
      </c>
      <c r="V1356" s="83">
        <v>56671.832370257383</v>
      </c>
      <c r="W1356" s="83">
        <v>53714.675884631397</v>
      </c>
      <c r="X1356" s="83">
        <v>50243.799372648791</v>
      </c>
      <c r="Y1356" s="83">
        <v>50340.641142557994</v>
      </c>
      <c r="Z1356" s="83">
        <v>40471.397746000002</v>
      </c>
      <c r="AA1356" s="83">
        <v>33151.229999999996</v>
      </c>
      <c r="AB1356" s="83">
        <v>28088</v>
      </c>
      <c r="AC1356" s="73"/>
      <c r="AD1356" s="74" t="s">
        <v>0</v>
      </c>
      <c r="AE1356" s="83">
        <v>653</v>
      </c>
      <c r="AF1356" s="83">
        <v>653</v>
      </c>
      <c r="AG1356" s="83">
        <v>683</v>
      </c>
      <c r="AH1356" s="83">
        <v>622</v>
      </c>
      <c r="AI1356" s="83">
        <v>533</v>
      </c>
      <c r="AJ1356" s="83">
        <v>483</v>
      </c>
      <c r="AK1356" s="83">
        <v>427</v>
      </c>
      <c r="AL1356" s="83">
        <v>409</v>
      </c>
      <c r="AM1356" s="83">
        <v>352</v>
      </c>
      <c r="AN1356" s="83">
        <v>295</v>
      </c>
      <c r="AO1356" s="83">
        <v>270</v>
      </c>
      <c r="AP1356" s="83">
        <v>0</v>
      </c>
      <c r="AQ1356" s="73"/>
      <c r="AR1356" s="73"/>
      <c r="AS1356" s="73"/>
      <c r="AT1356" s="73"/>
      <c r="AU1356" s="73"/>
      <c r="AV1356" s="73"/>
      <c r="AW1356" s="73"/>
      <c r="AX1356" s="73"/>
      <c r="AY1356" s="73"/>
      <c r="AZ1356" s="73"/>
      <c r="BA1356" s="73"/>
      <c r="BB1356" s="73"/>
      <c r="BC1356" s="73"/>
    </row>
    <row r="1357" spans="1:55" x14ac:dyDescent="0.25">
      <c r="A1357" s="72"/>
      <c r="B1357" s="74" t="s">
        <v>158</v>
      </c>
      <c r="C1357" s="83">
        <v>93238.618730477625</v>
      </c>
      <c r="D1357" s="83">
        <v>90555.462379516277</v>
      </c>
      <c r="E1357" s="83">
        <v>90002.601254878216</v>
      </c>
      <c r="F1357" s="83">
        <v>74471.368809090942</v>
      </c>
      <c r="G1357" s="83">
        <v>76788.588048581863</v>
      </c>
      <c r="H1357" s="83">
        <v>71821.647560841433</v>
      </c>
      <c r="I1357" s="83">
        <v>73145.680071341383</v>
      </c>
      <c r="J1357" s="83">
        <v>94897.4739412747</v>
      </c>
      <c r="K1357" s="83">
        <v>88839.475868233989</v>
      </c>
      <c r="L1357" s="83">
        <v>58804.933433999999</v>
      </c>
      <c r="M1357" s="83">
        <v>60295.33</v>
      </c>
      <c r="N1357" s="83">
        <v>0</v>
      </c>
      <c r="O1357" s="73"/>
      <c r="P1357" s="74" t="s">
        <v>158</v>
      </c>
      <c r="Q1357" s="83">
        <v>110689.96479042672</v>
      </c>
      <c r="R1357" s="83">
        <v>92899.13756498661</v>
      </c>
      <c r="S1357" s="83">
        <v>81036.055439027812</v>
      </c>
      <c r="T1357" s="83">
        <v>86808.243696182733</v>
      </c>
      <c r="U1357" s="83">
        <v>72080.37061266198</v>
      </c>
      <c r="V1357" s="83">
        <v>72377.476064590825</v>
      </c>
      <c r="W1357" s="83">
        <v>71349.424410483232</v>
      </c>
      <c r="X1357" s="83">
        <v>69601.654274094515</v>
      </c>
      <c r="Y1357" s="83">
        <v>89637.167663575994</v>
      </c>
      <c r="Z1357" s="83">
        <v>80354.221791999997</v>
      </c>
      <c r="AA1357" s="83">
        <v>66438.962</v>
      </c>
      <c r="AB1357" s="83">
        <v>63525</v>
      </c>
      <c r="AC1357" s="73"/>
      <c r="AD1357" s="74" t="s">
        <v>158</v>
      </c>
      <c r="AE1357" s="83">
        <v>611</v>
      </c>
      <c r="AF1357" s="83">
        <v>567</v>
      </c>
      <c r="AG1357" s="83">
        <v>529</v>
      </c>
      <c r="AH1357" s="83">
        <v>477</v>
      </c>
      <c r="AI1357" s="83">
        <v>496</v>
      </c>
      <c r="AJ1357" s="83">
        <v>482</v>
      </c>
      <c r="AK1357" s="83">
        <v>481</v>
      </c>
      <c r="AL1357" s="83">
        <v>649</v>
      </c>
      <c r="AM1357" s="83">
        <v>576</v>
      </c>
      <c r="AN1357" s="83">
        <v>364</v>
      </c>
      <c r="AO1357" s="83">
        <v>407</v>
      </c>
      <c r="AP1357" s="83">
        <v>0</v>
      </c>
      <c r="AQ1357" s="73"/>
      <c r="AR1357" s="73"/>
      <c r="AS1357" s="73"/>
      <c r="AT1357" s="73"/>
      <c r="AU1357" s="73"/>
      <c r="AV1357" s="73"/>
      <c r="AW1357" s="73"/>
      <c r="AX1357" s="73"/>
      <c r="AY1357" s="73"/>
      <c r="AZ1357" s="73"/>
      <c r="BA1357" s="73"/>
      <c r="BB1357" s="73"/>
      <c r="BC1357" s="73"/>
    </row>
    <row r="1358" spans="1:55" x14ac:dyDescent="0.25">
      <c r="A1358" s="72"/>
      <c r="B1358" s="74" t="s">
        <v>159</v>
      </c>
      <c r="C1358" s="83">
        <v>2230.8814667456663</v>
      </c>
      <c r="D1358" s="83">
        <v>1455.5716238776879</v>
      </c>
      <c r="E1358" s="83">
        <v>1022.8093900298444</v>
      </c>
      <c r="F1358" s="83">
        <v>1287.9418908201503</v>
      </c>
      <c r="G1358" s="83">
        <v>1246.2582054549018</v>
      </c>
      <c r="H1358" s="83">
        <v>1325.6160968082118</v>
      </c>
      <c r="I1358" s="83">
        <v>1533.6204442450749</v>
      </c>
      <c r="J1358" s="83">
        <v>1257.8341841247775</v>
      </c>
      <c r="K1358" s="83">
        <v>966.49794290399984</v>
      </c>
      <c r="L1358" s="83">
        <v>700.93777</v>
      </c>
      <c r="M1358" s="83">
        <v>606.44400000000007</v>
      </c>
      <c r="N1358" s="83">
        <v>0</v>
      </c>
      <c r="O1358" s="73"/>
      <c r="P1358" s="74" t="s">
        <v>159</v>
      </c>
      <c r="Q1358" s="83">
        <v>4909.8414173037945</v>
      </c>
      <c r="R1358" s="83">
        <v>4311.239253103895</v>
      </c>
      <c r="S1358" s="83">
        <v>1863.0503163190133</v>
      </c>
      <c r="T1358" s="83">
        <v>2583.0856934249423</v>
      </c>
      <c r="U1358" s="83">
        <v>2569.0823687118532</v>
      </c>
      <c r="V1358" s="83">
        <v>1326.7789179457629</v>
      </c>
      <c r="W1358" s="83">
        <v>1440.6633562579541</v>
      </c>
      <c r="X1358" s="83">
        <v>1435.1203581584216</v>
      </c>
      <c r="Y1358" s="83">
        <v>1434.3006001999997</v>
      </c>
      <c r="Z1358" s="83">
        <v>1084.045742</v>
      </c>
      <c r="AA1358" s="83">
        <v>1065.9660000000001</v>
      </c>
      <c r="AB1358" s="83">
        <v>767</v>
      </c>
      <c r="AC1358" s="73"/>
      <c r="AD1358" s="74" t="s">
        <v>159</v>
      </c>
      <c r="AE1358" s="83">
        <v>0</v>
      </c>
      <c r="AF1358" s="83">
        <v>0</v>
      </c>
      <c r="AG1358" s="83">
        <v>0</v>
      </c>
      <c r="AH1358" s="83">
        <v>0</v>
      </c>
      <c r="AI1358" s="83">
        <v>0</v>
      </c>
      <c r="AJ1358" s="83">
        <v>0</v>
      </c>
      <c r="AK1358" s="83">
        <v>0</v>
      </c>
      <c r="AL1358" s="83">
        <v>0</v>
      </c>
      <c r="AM1358" s="83">
        <v>0</v>
      </c>
      <c r="AN1358" s="83">
        <v>0</v>
      </c>
      <c r="AO1358" s="83">
        <v>0</v>
      </c>
      <c r="AP1358" s="83">
        <v>0</v>
      </c>
      <c r="AQ1358" s="73"/>
      <c r="AR1358" s="73"/>
      <c r="AS1358" s="73"/>
      <c r="AT1358" s="73"/>
      <c r="AU1358" s="73"/>
      <c r="AV1358" s="73"/>
      <c r="AW1358" s="73"/>
      <c r="AX1358" s="73"/>
      <c r="AY1358" s="73"/>
      <c r="AZ1358" s="73"/>
      <c r="BA1358" s="73"/>
      <c r="BB1358" s="73"/>
      <c r="BC1358" s="73"/>
    </row>
    <row r="1359" spans="1:55" x14ac:dyDescent="0.25">
      <c r="A1359" s="72"/>
      <c r="B1359" s="74" t="s">
        <v>1</v>
      </c>
      <c r="C1359" s="83">
        <v>9596.8637477682987</v>
      </c>
      <c r="D1359" s="83">
        <v>9694.9042842038234</v>
      </c>
      <c r="E1359" s="83">
        <v>10006.334073008104</v>
      </c>
      <c r="F1359" s="83">
        <v>12631.913206535968</v>
      </c>
      <c r="G1359" s="83">
        <v>13451.578641789036</v>
      </c>
      <c r="H1359" s="83">
        <v>16459.733202035299</v>
      </c>
      <c r="I1359" s="83">
        <v>16969.756614741018</v>
      </c>
      <c r="J1359" s="83">
        <v>18831.606701307894</v>
      </c>
      <c r="K1359" s="83">
        <v>16791.246795725998</v>
      </c>
      <c r="L1359" s="83">
        <v>11966.238388</v>
      </c>
      <c r="M1359" s="83">
        <v>11574.536</v>
      </c>
      <c r="N1359" s="83">
        <v>0</v>
      </c>
      <c r="O1359" s="73"/>
      <c r="P1359" s="74" t="s">
        <v>1</v>
      </c>
      <c r="Q1359" s="83">
        <v>5454.0305771581416</v>
      </c>
      <c r="R1359" s="83">
        <v>8031.6847667213997</v>
      </c>
      <c r="S1359" s="83">
        <v>8039.9500062118686</v>
      </c>
      <c r="T1359" s="83">
        <v>8037.8136791128172</v>
      </c>
      <c r="U1359" s="83">
        <v>11437.304982688956</v>
      </c>
      <c r="V1359" s="83">
        <v>11123.663283927226</v>
      </c>
      <c r="W1359" s="83">
        <v>14108.782130591291</v>
      </c>
      <c r="X1359" s="83">
        <v>14433.114282245331</v>
      </c>
      <c r="Y1359" s="83">
        <v>16630.163805241998</v>
      </c>
      <c r="Z1359" s="83">
        <v>15987.801959999999</v>
      </c>
      <c r="AA1359" s="83">
        <v>15711.276</v>
      </c>
      <c r="AB1359" s="83">
        <v>10676</v>
      </c>
      <c r="AC1359" s="73"/>
      <c r="AD1359" s="74" t="s">
        <v>1</v>
      </c>
      <c r="AE1359" s="83">
        <v>55</v>
      </c>
      <c r="AF1359" s="83">
        <v>52</v>
      </c>
      <c r="AG1359" s="83">
        <v>58</v>
      </c>
      <c r="AH1359" s="83">
        <v>73</v>
      </c>
      <c r="AI1359" s="83">
        <v>78</v>
      </c>
      <c r="AJ1359" s="83">
        <v>98</v>
      </c>
      <c r="AK1359" s="83">
        <v>94</v>
      </c>
      <c r="AL1359" s="83">
        <v>111</v>
      </c>
      <c r="AM1359" s="83">
        <v>100</v>
      </c>
      <c r="AN1359" s="83">
        <v>74</v>
      </c>
      <c r="AO1359" s="83">
        <v>70</v>
      </c>
      <c r="AP1359" s="83">
        <v>0</v>
      </c>
      <c r="AQ1359" s="73"/>
      <c r="AR1359" s="73"/>
      <c r="AS1359" s="73"/>
      <c r="AT1359" s="73"/>
      <c r="AU1359" s="73"/>
      <c r="AV1359" s="73"/>
      <c r="AW1359" s="73"/>
      <c r="AX1359" s="73"/>
      <c r="AY1359" s="73"/>
      <c r="AZ1359" s="73"/>
      <c r="BA1359" s="73"/>
      <c r="BB1359" s="73"/>
      <c r="BC1359" s="73"/>
    </row>
    <row r="1360" spans="1:55" x14ac:dyDescent="0.25">
      <c r="A1360" s="72"/>
      <c r="B1360" s="74" t="s">
        <v>2</v>
      </c>
      <c r="C1360" s="83">
        <v>121456.11252464987</v>
      </c>
      <c r="D1360" s="83">
        <v>116792.52966119831</v>
      </c>
      <c r="E1360" s="83">
        <v>115091.15954212184</v>
      </c>
      <c r="F1360" s="83">
        <v>113856.22372203668</v>
      </c>
      <c r="G1360" s="83">
        <v>115668.78142046272</v>
      </c>
      <c r="H1360" s="83">
        <v>122897.40320663432</v>
      </c>
      <c r="I1360" s="83">
        <v>126588.57367043108</v>
      </c>
      <c r="J1360" s="83">
        <v>132181.42957918561</v>
      </c>
      <c r="K1360" s="83">
        <v>142652.22777142999</v>
      </c>
      <c r="L1360" s="83">
        <v>152689.92952199999</v>
      </c>
      <c r="M1360" s="83">
        <v>169657.39799999999</v>
      </c>
      <c r="N1360" s="83">
        <v>0</v>
      </c>
      <c r="O1360" s="73"/>
      <c r="P1360" s="74" t="s">
        <v>2</v>
      </c>
      <c r="Q1360" s="83">
        <v>115476.72697610657</v>
      </c>
      <c r="R1360" s="83">
        <v>120730.74320350261</v>
      </c>
      <c r="S1360" s="83">
        <v>117138.36058220062</v>
      </c>
      <c r="T1360" s="83">
        <v>113473.32207881984</v>
      </c>
      <c r="U1360" s="83">
        <v>111004.14768359938</v>
      </c>
      <c r="V1360" s="83">
        <v>114914.63609734626</v>
      </c>
      <c r="W1360" s="83">
        <v>116099.1723765339</v>
      </c>
      <c r="X1360" s="83">
        <v>125459.14180301115</v>
      </c>
      <c r="Y1360" s="83">
        <v>128587.25542423798</v>
      </c>
      <c r="Z1360" s="83">
        <v>133578.40641599998</v>
      </c>
      <c r="AA1360" s="83">
        <v>147079.342</v>
      </c>
      <c r="AB1360" s="83">
        <v>158623</v>
      </c>
      <c r="AC1360" s="73"/>
      <c r="AD1360" s="74" t="s">
        <v>2</v>
      </c>
      <c r="AE1360" s="83">
        <v>1130</v>
      </c>
      <c r="AF1360" s="83">
        <v>1060</v>
      </c>
      <c r="AG1360" s="83">
        <v>1026</v>
      </c>
      <c r="AH1360" s="83">
        <v>1002</v>
      </c>
      <c r="AI1360" s="83">
        <v>969</v>
      </c>
      <c r="AJ1360" s="83">
        <v>964</v>
      </c>
      <c r="AK1360" s="83">
        <v>965</v>
      </c>
      <c r="AL1360" s="83">
        <v>980</v>
      </c>
      <c r="AM1360" s="83">
        <v>1023</v>
      </c>
      <c r="AN1360" s="83">
        <v>1096</v>
      </c>
      <c r="AO1360" s="83">
        <v>1154</v>
      </c>
      <c r="AP1360" s="83">
        <v>0</v>
      </c>
      <c r="AQ1360" s="73"/>
      <c r="AR1360" s="73"/>
      <c r="AS1360" s="73"/>
      <c r="AT1360" s="73"/>
      <c r="AU1360" s="73"/>
      <c r="AV1360" s="73"/>
      <c r="AW1360" s="73"/>
      <c r="AX1360" s="73"/>
      <c r="AY1360" s="73"/>
      <c r="AZ1360" s="73"/>
      <c r="BA1360" s="73"/>
      <c r="BB1360" s="73"/>
      <c r="BC1360" s="73"/>
    </row>
    <row r="1361" spans="1:55" x14ac:dyDescent="0.25">
      <c r="A1361" s="72"/>
      <c r="B1361" s="74" t="s">
        <v>156</v>
      </c>
      <c r="C1361" s="83">
        <v>0</v>
      </c>
      <c r="D1361" s="83">
        <v>0</v>
      </c>
      <c r="E1361" s="83">
        <v>0</v>
      </c>
      <c r="F1361" s="83">
        <v>0</v>
      </c>
      <c r="G1361" s="83">
        <v>0</v>
      </c>
      <c r="H1361" s="83">
        <v>0</v>
      </c>
      <c r="I1361" s="83">
        <v>0</v>
      </c>
      <c r="J1361" s="83">
        <v>2740.0812467731557</v>
      </c>
      <c r="K1361" s="83">
        <v>13126.057108137999</v>
      </c>
      <c r="L1361" s="83">
        <v>18518.668869999998</v>
      </c>
      <c r="M1361" s="83">
        <v>22210.23</v>
      </c>
      <c r="N1361" s="83">
        <v>0</v>
      </c>
      <c r="O1361" s="73"/>
      <c r="P1361" s="74" t="s">
        <v>156</v>
      </c>
      <c r="Q1361" s="83">
        <v>0</v>
      </c>
      <c r="R1361" s="83">
        <v>0</v>
      </c>
      <c r="S1361" s="83">
        <v>0</v>
      </c>
      <c r="T1361" s="83">
        <v>0</v>
      </c>
      <c r="U1361" s="83">
        <v>0</v>
      </c>
      <c r="V1361" s="83">
        <v>0</v>
      </c>
      <c r="W1361" s="83">
        <v>0</v>
      </c>
      <c r="X1361" s="83">
        <v>0</v>
      </c>
      <c r="Y1361" s="83">
        <v>0</v>
      </c>
      <c r="Z1361" s="83">
        <v>11349.841204</v>
      </c>
      <c r="AA1361" s="83">
        <v>16496.944</v>
      </c>
      <c r="AB1361" s="83">
        <v>19101</v>
      </c>
      <c r="AC1361" s="73"/>
      <c r="AD1361" s="74" t="s">
        <v>156</v>
      </c>
      <c r="AE1361" s="83">
        <v>0</v>
      </c>
      <c r="AF1361" s="83">
        <v>0</v>
      </c>
      <c r="AG1361" s="83">
        <v>0</v>
      </c>
      <c r="AH1361" s="83">
        <v>0</v>
      </c>
      <c r="AI1361" s="83">
        <v>0</v>
      </c>
      <c r="AJ1361" s="83">
        <v>0</v>
      </c>
      <c r="AK1361" s="83">
        <v>0</v>
      </c>
      <c r="AL1361" s="83">
        <v>18</v>
      </c>
      <c r="AM1361" s="83">
        <v>79</v>
      </c>
      <c r="AN1361" s="83">
        <v>111</v>
      </c>
      <c r="AO1361" s="83">
        <v>131</v>
      </c>
      <c r="AP1361" s="83">
        <v>0</v>
      </c>
      <c r="AQ1361" s="73"/>
      <c r="AR1361" s="73"/>
      <c r="AS1361" s="73"/>
      <c r="AT1361" s="73"/>
      <c r="AU1361" s="73"/>
      <c r="AV1361" s="73"/>
      <c r="AW1361" s="73"/>
      <c r="AX1361" s="73"/>
      <c r="AY1361" s="73"/>
      <c r="AZ1361" s="73"/>
      <c r="BA1361" s="73"/>
      <c r="BB1361" s="73"/>
      <c r="BC1361" s="73"/>
    </row>
    <row r="1362" spans="1:55" x14ac:dyDescent="0.25">
      <c r="A1362" s="72"/>
      <c r="B1362" s="74" t="s">
        <v>3</v>
      </c>
      <c r="C1362" s="83">
        <v>413.60128166462437</v>
      </c>
      <c r="D1362" s="83">
        <v>2027.9763374222628</v>
      </c>
      <c r="E1362" s="83">
        <v>3401.7373287254259</v>
      </c>
      <c r="F1362" s="83">
        <v>5837.0294695892899</v>
      </c>
      <c r="G1362" s="83">
        <v>8225.539743564821</v>
      </c>
      <c r="H1362" s="83">
        <v>9304.7784605698507</v>
      </c>
      <c r="I1362" s="83">
        <v>10585.674194370948</v>
      </c>
      <c r="J1362" s="83">
        <v>10815.578680444902</v>
      </c>
      <c r="K1362" s="83">
        <v>9490.6567407080001</v>
      </c>
      <c r="L1362" s="83">
        <v>7939.3241459999999</v>
      </c>
      <c r="M1362" s="83">
        <v>5539.2719999999963</v>
      </c>
      <c r="N1362" s="83">
        <v>0</v>
      </c>
      <c r="O1362" s="73"/>
      <c r="P1362" s="74" t="s">
        <v>3</v>
      </c>
      <c r="Q1362" s="83">
        <v>0</v>
      </c>
      <c r="R1362" s="83">
        <v>2763.7842076578722</v>
      </c>
      <c r="S1362" s="83">
        <v>2766.2773625987161</v>
      </c>
      <c r="T1362" s="83">
        <v>2452.2509626706124</v>
      </c>
      <c r="U1362" s="83">
        <v>5562.2223498658286</v>
      </c>
      <c r="V1362" s="83">
        <v>6680.407435230858</v>
      </c>
      <c r="W1362" s="83">
        <v>8560.5131335740534</v>
      </c>
      <c r="X1362" s="83">
        <v>10321.870347692982</v>
      </c>
      <c r="Y1362" s="83">
        <v>10289.451844203999</v>
      </c>
      <c r="Z1362" s="83">
        <v>11525.34318</v>
      </c>
      <c r="AA1362" s="83">
        <v>11326.54</v>
      </c>
      <c r="AB1362" s="83">
        <v>6475</v>
      </c>
      <c r="AC1362" s="73"/>
      <c r="AD1362" s="74" t="s">
        <v>3</v>
      </c>
      <c r="AE1362" s="83">
        <v>3</v>
      </c>
      <c r="AF1362" s="83">
        <v>16</v>
      </c>
      <c r="AG1362" s="83">
        <v>27</v>
      </c>
      <c r="AH1362" s="83">
        <v>43</v>
      </c>
      <c r="AI1362" s="83">
        <v>60</v>
      </c>
      <c r="AJ1362" s="83">
        <v>68</v>
      </c>
      <c r="AK1362" s="83">
        <v>79</v>
      </c>
      <c r="AL1362" s="83">
        <v>80</v>
      </c>
      <c r="AM1362" s="83">
        <v>69</v>
      </c>
      <c r="AN1362" s="83">
        <v>60</v>
      </c>
      <c r="AO1362" s="83">
        <v>45</v>
      </c>
      <c r="AP1362" s="83">
        <v>0</v>
      </c>
      <c r="AQ1362" s="73"/>
      <c r="AR1362" s="73"/>
      <c r="AS1362" s="73"/>
      <c r="AT1362" s="73"/>
      <c r="AU1362" s="73"/>
      <c r="AV1362" s="73"/>
      <c r="AW1362" s="73"/>
      <c r="AX1362" s="73"/>
      <c r="AY1362" s="73"/>
      <c r="AZ1362" s="73"/>
      <c r="BA1362" s="73"/>
      <c r="BB1362" s="73"/>
      <c r="BC1362" s="73"/>
    </row>
    <row r="1363" spans="1:55" x14ac:dyDescent="0.25">
      <c r="A1363" s="72"/>
      <c r="B1363" s="74" t="s">
        <v>4</v>
      </c>
      <c r="C1363" s="83">
        <v>0</v>
      </c>
      <c r="D1363" s="83">
        <v>1088.6550190117932</v>
      </c>
      <c r="E1363" s="83">
        <v>13296.948063470038</v>
      </c>
      <c r="F1363" s="83">
        <v>11107.268481727249</v>
      </c>
      <c r="G1363" s="83">
        <v>11238.940255091031</v>
      </c>
      <c r="H1363" s="83">
        <v>11349.134302498376</v>
      </c>
      <c r="I1363" s="83">
        <v>12476.259003555495</v>
      </c>
      <c r="J1363" s="83">
        <v>10000.959931404233</v>
      </c>
      <c r="K1363" s="83">
        <v>6577.9232141479988</v>
      </c>
      <c r="L1363" s="83">
        <v>9698.6244419999985</v>
      </c>
      <c r="M1363" s="83">
        <v>11563.074000000001</v>
      </c>
      <c r="N1363" s="83">
        <v>0</v>
      </c>
      <c r="O1363" s="73"/>
      <c r="P1363" s="74" t="s">
        <v>4</v>
      </c>
      <c r="Q1363" s="83">
        <v>0</v>
      </c>
      <c r="R1363" s="83">
        <v>0</v>
      </c>
      <c r="S1363" s="83">
        <v>0</v>
      </c>
      <c r="T1363" s="83">
        <v>8581.0778914009807</v>
      </c>
      <c r="U1363" s="83">
        <v>11665.118155595361</v>
      </c>
      <c r="V1363" s="83">
        <v>10168.870847884047</v>
      </c>
      <c r="W1363" s="83">
        <v>10920.456917158512</v>
      </c>
      <c r="X1363" s="83">
        <v>12641.177447234384</v>
      </c>
      <c r="Y1363" s="83">
        <v>12631.775055145998</v>
      </c>
      <c r="Z1363" s="83">
        <v>9281.2721820000006</v>
      </c>
      <c r="AA1363" s="83">
        <v>9120.6260000000002</v>
      </c>
      <c r="AB1363" s="83">
        <v>11157</v>
      </c>
      <c r="AC1363" s="73"/>
      <c r="AD1363" s="74" t="s">
        <v>4</v>
      </c>
      <c r="AE1363" s="83">
        <v>0</v>
      </c>
      <c r="AF1363" s="83">
        <v>9</v>
      </c>
      <c r="AG1363" s="83">
        <v>90</v>
      </c>
      <c r="AH1363" s="83">
        <v>88</v>
      </c>
      <c r="AI1363" s="83">
        <v>81</v>
      </c>
      <c r="AJ1363" s="83">
        <v>85</v>
      </c>
      <c r="AK1363" s="83">
        <v>97</v>
      </c>
      <c r="AL1363" s="83">
        <v>77</v>
      </c>
      <c r="AM1363" s="83">
        <v>49</v>
      </c>
      <c r="AN1363" s="83">
        <v>88</v>
      </c>
      <c r="AO1363" s="83">
        <v>103</v>
      </c>
      <c r="AP1363" s="83">
        <v>0</v>
      </c>
      <c r="AQ1363" s="73"/>
      <c r="AR1363" s="73"/>
      <c r="AS1363" s="73"/>
      <c r="AT1363" s="73"/>
      <c r="AU1363" s="73"/>
      <c r="AV1363" s="73"/>
      <c r="AW1363" s="73"/>
      <c r="AX1363" s="73"/>
      <c r="AY1363" s="73"/>
      <c r="AZ1363" s="73"/>
      <c r="BA1363" s="73"/>
      <c r="BB1363" s="73"/>
      <c r="BC1363" s="73"/>
    </row>
    <row r="1364" spans="1:55" x14ac:dyDescent="0.25">
      <c r="A1364" s="72"/>
      <c r="B1364" s="74" t="s">
        <v>6</v>
      </c>
      <c r="C1364" s="83">
        <v>3002.2071852146264</v>
      </c>
      <c r="D1364" s="83">
        <v>4899.6263751012575</v>
      </c>
      <c r="E1364" s="83">
        <v>11503.030338754163</v>
      </c>
      <c r="F1364" s="83">
        <v>20593.266588868508</v>
      </c>
      <c r="G1364" s="83">
        <v>19711.611351684624</v>
      </c>
      <c r="H1364" s="83">
        <v>16759.1596449547</v>
      </c>
      <c r="I1364" s="83">
        <v>12421.719605068585</v>
      </c>
      <c r="J1364" s="83">
        <v>10759.475460814001</v>
      </c>
      <c r="K1364" s="83">
        <v>8634.4896132039994</v>
      </c>
      <c r="L1364" s="83">
        <v>9228.8356159999985</v>
      </c>
      <c r="M1364" s="83">
        <v>9438.4359999999961</v>
      </c>
      <c r="N1364" s="83">
        <v>0</v>
      </c>
      <c r="O1364" s="73"/>
      <c r="P1364" s="74" t="s">
        <v>6</v>
      </c>
      <c r="Q1364" s="83">
        <v>3121.0940891726877</v>
      </c>
      <c r="R1364" s="83">
        <v>2337.5043713959144</v>
      </c>
      <c r="S1364" s="83">
        <v>3915.4849856916881</v>
      </c>
      <c r="T1364" s="83">
        <v>11688.702826474018</v>
      </c>
      <c r="U1364" s="83">
        <v>17757.412521013841</v>
      </c>
      <c r="V1364" s="83">
        <v>15289.935137658929</v>
      </c>
      <c r="W1364" s="83">
        <v>13276.970549894735</v>
      </c>
      <c r="X1364" s="83">
        <v>12006.089001012597</v>
      </c>
      <c r="Y1364" s="83">
        <v>11580.322384384004</v>
      </c>
      <c r="Z1364" s="83">
        <v>9452.4936219999981</v>
      </c>
      <c r="AA1364" s="83">
        <v>9289.43</v>
      </c>
      <c r="AB1364" s="83">
        <v>9207</v>
      </c>
      <c r="AC1364" s="73"/>
      <c r="AD1364" s="74" t="s">
        <v>6</v>
      </c>
      <c r="AE1364" s="83">
        <v>0</v>
      </c>
      <c r="AF1364" s="83">
        <v>0</v>
      </c>
      <c r="AG1364" s="83">
        <v>9</v>
      </c>
      <c r="AH1364" s="83">
        <v>170</v>
      </c>
      <c r="AI1364" s="83">
        <v>261</v>
      </c>
      <c r="AJ1364" s="83">
        <v>199</v>
      </c>
      <c r="AK1364" s="83">
        <v>153</v>
      </c>
      <c r="AL1364" s="83">
        <v>0</v>
      </c>
      <c r="AM1364" s="83">
        <v>39</v>
      </c>
      <c r="AN1364" s="83">
        <v>132</v>
      </c>
      <c r="AO1364" s="83">
        <v>120</v>
      </c>
      <c r="AP1364" s="83">
        <v>0</v>
      </c>
      <c r="AQ1364" s="73"/>
      <c r="AR1364" s="73"/>
      <c r="AS1364" s="73"/>
      <c r="AT1364" s="73"/>
      <c r="AU1364" s="73"/>
      <c r="AV1364" s="73"/>
      <c r="AW1364" s="73"/>
      <c r="AX1364" s="73"/>
      <c r="AY1364" s="73"/>
      <c r="AZ1364" s="73"/>
      <c r="BA1364" s="73"/>
      <c r="BB1364" s="73"/>
      <c r="BC1364" s="73"/>
    </row>
    <row r="1365" spans="1:55" x14ac:dyDescent="0.25">
      <c r="A1365" s="72"/>
      <c r="B1365" s="74" t="s">
        <v>7</v>
      </c>
      <c r="C1365" s="83">
        <v>54396.515189846905</v>
      </c>
      <c r="D1365" s="83">
        <v>68957.119453868407</v>
      </c>
      <c r="E1365" s="83">
        <v>55375.08416180261</v>
      </c>
      <c r="F1365" s="83">
        <v>50483.121004942186</v>
      </c>
      <c r="G1365" s="83">
        <v>54181.487760386175</v>
      </c>
      <c r="H1365" s="83">
        <v>55915.417220280426</v>
      </c>
      <c r="I1365" s="83">
        <v>50917.044852812382</v>
      </c>
      <c r="J1365" s="83">
        <v>60971.85703046948</v>
      </c>
      <c r="K1365" s="83">
        <v>74775.606829195982</v>
      </c>
      <c r="L1365" s="83">
        <v>67643.170139999987</v>
      </c>
      <c r="M1365" s="83">
        <v>55267.68</v>
      </c>
      <c r="N1365" s="83">
        <v>0</v>
      </c>
      <c r="O1365" s="73"/>
      <c r="P1365" s="74" t="s">
        <v>7</v>
      </c>
      <c r="Q1365" s="83">
        <v>59548.823319170398</v>
      </c>
      <c r="R1365" s="83">
        <v>53609.070687934109</v>
      </c>
      <c r="S1365" s="83">
        <v>59334.629003410373</v>
      </c>
      <c r="T1365" s="83">
        <v>56644.236504840352</v>
      </c>
      <c r="U1365" s="83">
        <v>50299.122524697326</v>
      </c>
      <c r="V1365" s="83">
        <v>49667.579248218557</v>
      </c>
      <c r="W1365" s="83">
        <v>46501.411665881758</v>
      </c>
      <c r="X1365" s="83">
        <v>50168.621058343386</v>
      </c>
      <c r="Y1365" s="83">
        <v>51301.622544691993</v>
      </c>
      <c r="Z1365" s="83">
        <v>54360.666932</v>
      </c>
      <c r="AA1365" s="83">
        <v>53397.29</v>
      </c>
      <c r="AB1365" s="83">
        <v>54972</v>
      </c>
      <c r="AC1365" s="73"/>
      <c r="AD1365" s="74" t="s">
        <v>7</v>
      </c>
      <c r="AE1365" s="83">
        <v>444</v>
      </c>
      <c r="AF1365" s="83">
        <v>528</v>
      </c>
      <c r="AG1365" s="83">
        <v>432</v>
      </c>
      <c r="AH1365" s="83">
        <v>428</v>
      </c>
      <c r="AI1365" s="83">
        <v>448</v>
      </c>
      <c r="AJ1365" s="83">
        <v>459</v>
      </c>
      <c r="AK1365" s="83">
        <v>426</v>
      </c>
      <c r="AL1365" s="83">
        <v>551</v>
      </c>
      <c r="AM1365" s="83">
        <v>612</v>
      </c>
      <c r="AN1365" s="83">
        <v>605</v>
      </c>
      <c r="AO1365" s="83">
        <v>549</v>
      </c>
      <c r="AP1365" s="83">
        <v>0</v>
      </c>
      <c r="AQ1365" s="73"/>
      <c r="AR1365" s="73"/>
      <c r="AS1365" s="73"/>
      <c r="AT1365" s="73"/>
      <c r="AU1365" s="73"/>
      <c r="AV1365" s="73"/>
      <c r="AW1365" s="73"/>
      <c r="AX1365" s="73"/>
      <c r="AY1365" s="73"/>
      <c r="AZ1365" s="73"/>
      <c r="BA1365" s="73"/>
      <c r="BB1365" s="73"/>
      <c r="BC1365" s="73"/>
    </row>
    <row r="1366" spans="1:55" x14ac:dyDescent="0.25">
      <c r="A1366" s="72"/>
      <c r="B1366" s="79" t="s">
        <v>8</v>
      </c>
      <c r="C1366" s="84">
        <v>19550.763639739067</v>
      </c>
      <c r="D1366" s="84">
        <v>19141.74184261536</v>
      </c>
      <c r="E1366" s="84">
        <v>19597.385747160748</v>
      </c>
      <c r="F1366" s="84">
        <v>24004.812201253433</v>
      </c>
      <c r="G1366" s="84">
        <v>25845.251334316206</v>
      </c>
      <c r="H1366" s="84">
        <v>27007.160471249092</v>
      </c>
      <c r="I1366" s="84">
        <v>33670.475064618942</v>
      </c>
      <c r="J1366" s="84">
        <v>36712.824862068337</v>
      </c>
      <c r="K1366" s="84">
        <v>38312.375647649991</v>
      </c>
      <c r="L1366" s="84">
        <v>46625.738379999995</v>
      </c>
      <c r="M1366" s="84">
        <v>49911.8</v>
      </c>
      <c r="N1366" s="83">
        <v>0</v>
      </c>
      <c r="O1366" s="73"/>
      <c r="P1366" s="79" t="s">
        <v>8</v>
      </c>
      <c r="Q1366" s="84">
        <v>19221.384343720529</v>
      </c>
      <c r="R1366" s="84">
        <v>17369.422332296934</v>
      </c>
      <c r="S1366" s="84">
        <v>19816.346191340403</v>
      </c>
      <c r="T1366" s="84">
        <v>22451.659908963837</v>
      </c>
      <c r="U1366" s="84">
        <v>25200.330382060481</v>
      </c>
      <c r="V1366" s="84">
        <v>27949.568862177352</v>
      </c>
      <c r="W1366" s="84">
        <v>31048.9251096759</v>
      </c>
      <c r="X1366" s="84">
        <v>33951.42439183544</v>
      </c>
      <c r="Y1366" s="84">
        <v>40322.603104237991</v>
      </c>
      <c r="Z1366" s="84">
        <v>35781.000423999998</v>
      </c>
      <c r="AA1366" s="84">
        <v>35588.468000000001</v>
      </c>
      <c r="AB1366" s="84">
        <v>42925</v>
      </c>
      <c r="AC1366" s="73"/>
      <c r="AD1366" s="79" t="s">
        <v>8</v>
      </c>
      <c r="AE1366" s="84">
        <v>234</v>
      </c>
      <c r="AF1366" s="84">
        <v>228</v>
      </c>
      <c r="AG1366" s="84">
        <v>241</v>
      </c>
      <c r="AH1366" s="84">
        <v>251</v>
      </c>
      <c r="AI1366" s="84">
        <v>276</v>
      </c>
      <c r="AJ1366" s="84">
        <v>294</v>
      </c>
      <c r="AK1366" s="84">
        <v>325</v>
      </c>
      <c r="AL1366" s="84">
        <v>352</v>
      </c>
      <c r="AM1366" s="84">
        <v>368</v>
      </c>
      <c r="AN1366" s="84">
        <v>434</v>
      </c>
      <c r="AO1366" s="84">
        <v>468</v>
      </c>
      <c r="AP1366" s="84">
        <v>0</v>
      </c>
      <c r="AQ1366" s="73"/>
      <c r="AR1366" s="73"/>
      <c r="AS1366" s="73"/>
      <c r="AT1366" s="73"/>
      <c r="AU1366" s="73"/>
      <c r="AV1366" s="73"/>
      <c r="AW1366" s="73"/>
      <c r="AX1366" s="73"/>
      <c r="AY1366" s="73"/>
      <c r="AZ1366" s="73"/>
      <c r="BA1366" s="73"/>
      <c r="BB1366" s="73"/>
      <c r="BC1366" s="73"/>
    </row>
    <row r="1367" spans="1:55" x14ac:dyDescent="0.25">
      <c r="A1367" s="72"/>
      <c r="B1367" s="79" t="s">
        <v>5</v>
      </c>
      <c r="C1367" s="84">
        <v>25029.447606454829</v>
      </c>
      <c r="D1367" s="84">
        <v>31810.546553711567</v>
      </c>
      <c r="E1367" s="84">
        <v>17112.507243340995</v>
      </c>
      <c r="F1367" s="84">
        <v>22134.835806371131</v>
      </c>
      <c r="G1367" s="84">
        <v>25079.591756295711</v>
      </c>
      <c r="H1367" s="84">
        <v>17897.561538617192</v>
      </c>
      <c r="I1367" s="84">
        <v>21446.903840216633</v>
      </c>
      <c r="J1367" s="84">
        <v>17937.321380391342</v>
      </c>
      <c r="K1367" s="84">
        <v>23225.739949854</v>
      </c>
      <c r="L1367" s="84">
        <v>25764.546183999995</v>
      </c>
      <c r="M1367" s="82">
        <v>21515.215999999997</v>
      </c>
      <c r="N1367" s="82">
        <v>0</v>
      </c>
      <c r="O1367" s="73"/>
      <c r="P1367" s="79" t="s">
        <v>5</v>
      </c>
      <c r="Q1367" s="84">
        <v>21255.101266059952</v>
      </c>
      <c r="R1367" s="84">
        <v>16993.187798178646</v>
      </c>
      <c r="S1367" s="84">
        <v>20281.530636951647</v>
      </c>
      <c r="T1367" s="84">
        <v>18155.419449767174</v>
      </c>
      <c r="U1367" s="84">
        <v>17118.381257819812</v>
      </c>
      <c r="V1367" s="84">
        <v>21047.062589674239</v>
      </c>
      <c r="W1367" s="84">
        <v>23743.275494747169</v>
      </c>
      <c r="X1367" s="84">
        <v>23189.7048022362</v>
      </c>
      <c r="Y1367" s="84">
        <v>23115.409134453999</v>
      </c>
      <c r="Z1367" s="84">
        <v>22351.888857999995</v>
      </c>
      <c r="AA1367" s="84">
        <v>21341.202000000005</v>
      </c>
      <c r="AB1367" s="84">
        <v>23809</v>
      </c>
      <c r="AC1367" s="73"/>
      <c r="AD1367" s="79" t="s">
        <v>5</v>
      </c>
      <c r="AE1367" s="84">
        <v>3213</v>
      </c>
      <c r="AF1367" s="84">
        <v>3194</v>
      </c>
      <c r="AG1367" s="84">
        <v>3179</v>
      </c>
      <c r="AH1367" s="84">
        <v>3184</v>
      </c>
      <c r="AI1367" s="84">
        <v>3210</v>
      </c>
      <c r="AJ1367" s="84">
        <v>3139</v>
      </c>
      <c r="AK1367" s="84">
        <v>3059</v>
      </c>
      <c r="AL1367" s="84">
        <v>3357</v>
      </c>
      <c r="AM1367" s="84">
        <v>3272</v>
      </c>
      <c r="AN1367" s="84">
        <v>3264</v>
      </c>
      <c r="AO1367" s="84">
        <v>3319</v>
      </c>
      <c r="AP1367" s="84">
        <v>0</v>
      </c>
      <c r="AQ1367" s="73"/>
      <c r="AR1367" s="73"/>
      <c r="AS1367" s="73"/>
      <c r="AT1367" s="73"/>
      <c r="AU1367" s="73"/>
      <c r="AV1367" s="73"/>
      <c r="AW1367" s="73"/>
      <c r="AX1367" s="73"/>
      <c r="AY1367" s="73"/>
      <c r="AZ1367" s="73"/>
      <c r="BA1367" s="73"/>
      <c r="BB1367" s="73"/>
      <c r="BC1367" s="73"/>
    </row>
    <row r="1368" spans="1:55" x14ac:dyDescent="0.25">
      <c r="A1368" s="72"/>
      <c r="B1368" s="74" t="s">
        <v>157</v>
      </c>
      <c r="C1368" s="83">
        <v>26329.069182880579</v>
      </c>
      <c r="D1368" s="83">
        <v>29043.553522734979</v>
      </c>
      <c r="E1368" s="83">
        <v>30106.756793929002</v>
      </c>
      <c r="F1368" s="83">
        <v>30399.269642974021</v>
      </c>
      <c r="G1368" s="83">
        <v>30495.632023650243</v>
      </c>
      <c r="H1368" s="83">
        <v>33011.329273937132</v>
      </c>
      <c r="I1368" s="83">
        <v>33646.349670319702</v>
      </c>
      <c r="J1368" s="83">
        <v>38018.90781507569</v>
      </c>
      <c r="K1368" s="83">
        <v>35479.080308177996</v>
      </c>
      <c r="L1368" s="83">
        <v>42954.108626000001</v>
      </c>
      <c r="M1368" s="83">
        <v>39161.486000000004</v>
      </c>
      <c r="N1368" s="83">
        <v>0</v>
      </c>
      <c r="O1368" s="73"/>
      <c r="P1368" s="74" t="s">
        <v>157</v>
      </c>
      <c r="Q1368" s="83">
        <v>22104.20404853937</v>
      </c>
      <c r="R1368" s="83">
        <v>24947.367140125145</v>
      </c>
      <c r="S1368" s="83">
        <v>27683.46471854443</v>
      </c>
      <c r="T1368" s="83">
        <v>30263.633637696596</v>
      </c>
      <c r="U1368" s="83">
        <v>30235.307767123275</v>
      </c>
      <c r="V1368" s="83">
        <v>31347.33222610156</v>
      </c>
      <c r="W1368" s="83">
        <v>33421.103097952393</v>
      </c>
      <c r="X1368" s="83">
        <v>35141.934712403134</v>
      </c>
      <c r="Y1368" s="83">
        <v>36757.814458663997</v>
      </c>
      <c r="Z1368" s="83">
        <v>34188.641032</v>
      </c>
      <c r="AA1368" s="83">
        <v>37679.762000000002</v>
      </c>
      <c r="AB1368" s="83">
        <v>41993</v>
      </c>
      <c r="AC1368" s="73"/>
      <c r="AD1368" s="74" t="s">
        <v>117</v>
      </c>
      <c r="AE1368" s="83">
        <v>31361.044000000005</v>
      </c>
      <c r="AF1368" s="83">
        <v>31314.346000000001</v>
      </c>
      <c r="AG1368" s="83">
        <v>31379.606</v>
      </c>
      <c r="AH1368" s="83">
        <v>31604.013000000003</v>
      </c>
      <c r="AI1368" s="83">
        <v>31771.278000000002</v>
      </c>
      <c r="AJ1368" s="83">
        <v>31633.785</v>
      </c>
      <c r="AK1368" s="83">
        <v>31984.093999999997</v>
      </c>
      <c r="AL1368" s="83">
        <v>32051.32</v>
      </c>
      <c r="AM1368" s="83">
        <v>32104.511999999999</v>
      </c>
      <c r="AN1368" s="83">
        <v>32172.814000000002</v>
      </c>
      <c r="AO1368" s="83">
        <v>32028.080000000002</v>
      </c>
      <c r="AP1368" s="83">
        <v>0</v>
      </c>
      <c r="AQ1368" s="73"/>
      <c r="AR1368" s="73"/>
      <c r="AS1368" s="73"/>
      <c r="AT1368" s="73"/>
      <c r="AU1368" s="73"/>
      <c r="AV1368" s="73"/>
      <c r="AW1368" s="73"/>
      <c r="AX1368" s="73"/>
      <c r="AY1368" s="73"/>
      <c r="AZ1368" s="73"/>
      <c r="BA1368" s="73"/>
      <c r="BB1368" s="73"/>
      <c r="BC1368" s="73"/>
    </row>
    <row r="1369" spans="1:55" x14ac:dyDescent="0.25">
      <c r="A1369" s="72"/>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X1369" s="73"/>
      <c r="Y1369" s="73"/>
      <c r="Z1369" s="73"/>
      <c r="AA1369" s="73"/>
      <c r="AB1369" s="73"/>
      <c r="AC1369" s="73"/>
      <c r="AD1369" s="73"/>
      <c r="AE1369" s="73"/>
      <c r="AF1369" s="73"/>
      <c r="AG1369" s="73"/>
      <c r="AH1369" s="73"/>
      <c r="AI1369" s="73"/>
      <c r="AJ1369" s="73"/>
      <c r="AK1369" s="73"/>
      <c r="AL1369" s="73"/>
      <c r="AM1369" s="73"/>
      <c r="AN1369" s="73"/>
      <c r="AO1369" s="73"/>
      <c r="AP1369" s="73"/>
      <c r="AQ1369" s="73"/>
      <c r="AR1369" s="73"/>
      <c r="AS1369" s="73"/>
      <c r="AT1369" s="73"/>
      <c r="AU1369" s="73"/>
      <c r="AV1369" s="73"/>
      <c r="AW1369" s="73"/>
      <c r="AX1369" s="73"/>
      <c r="AY1369" s="73"/>
      <c r="AZ1369" s="73"/>
      <c r="BA1369" s="73"/>
      <c r="BB1369" s="73"/>
      <c r="BC1369" s="73"/>
    </row>
    <row r="1370" spans="1:55" x14ac:dyDescent="0.25">
      <c r="A1370" s="72"/>
      <c r="B1370" s="75" t="s">
        <v>113</v>
      </c>
      <c r="C1370" s="75"/>
      <c r="D1370" s="75"/>
      <c r="E1370" s="75"/>
      <c r="F1370" s="75"/>
      <c r="G1370" s="75"/>
      <c r="H1370" s="75"/>
      <c r="I1370" s="75"/>
      <c r="J1370" s="75"/>
      <c r="K1370" s="75"/>
      <c r="L1370" s="75"/>
      <c r="M1370" s="75"/>
      <c r="N1370" s="75"/>
      <c r="O1370" s="73"/>
      <c r="P1370" s="75" t="s">
        <v>114</v>
      </c>
      <c r="Q1370" s="75"/>
      <c r="R1370" s="75"/>
      <c r="S1370" s="75"/>
      <c r="T1370" s="75"/>
      <c r="U1370" s="75"/>
      <c r="V1370" s="75"/>
      <c r="W1370" s="75"/>
      <c r="X1370" s="75"/>
      <c r="Y1370" s="75"/>
      <c r="Z1370" s="75"/>
      <c r="AA1370" s="75"/>
      <c r="AB1370" s="75"/>
      <c r="AC1370" s="73"/>
      <c r="AD1370" s="75" t="s">
        <v>145</v>
      </c>
      <c r="AE1370" s="75"/>
      <c r="AF1370" s="75"/>
      <c r="AG1370" s="75"/>
      <c r="AH1370" s="75"/>
      <c r="AI1370" s="75"/>
      <c r="AJ1370" s="75"/>
      <c r="AK1370" s="75"/>
      <c r="AL1370" s="75"/>
      <c r="AM1370" s="75"/>
      <c r="AN1370" s="75"/>
      <c r="AO1370" s="75"/>
      <c r="AP1370" s="75"/>
      <c r="AQ1370" s="73"/>
      <c r="AR1370" s="73"/>
      <c r="AS1370" s="73"/>
      <c r="AT1370" s="73"/>
      <c r="AU1370" s="73"/>
      <c r="AV1370" s="73"/>
      <c r="AW1370" s="73"/>
      <c r="AX1370" s="73"/>
      <c r="AY1370" s="73"/>
      <c r="AZ1370" s="73"/>
      <c r="BA1370" s="73"/>
      <c r="BB1370" s="73"/>
      <c r="BC1370" s="73"/>
    </row>
    <row r="1371" spans="1:55" x14ac:dyDescent="0.25">
      <c r="A1371" s="72"/>
      <c r="B1371" s="77" t="s">
        <v>84</v>
      </c>
      <c r="C1371" s="77">
        <v>2013</v>
      </c>
      <c r="D1371" s="77">
        <v>2014</v>
      </c>
      <c r="E1371" s="77">
        <v>2015</v>
      </c>
      <c r="F1371" s="77">
        <v>2016</v>
      </c>
      <c r="G1371" s="77">
        <v>2017</v>
      </c>
      <c r="H1371" s="77">
        <v>2018</v>
      </c>
      <c r="I1371" s="77">
        <v>2019</v>
      </c>
      <c r="J1371" s="77">
        <v>2020</v>
      </c>
      <c r="K1371" s="77">
        <v>2021</v>
      </c>
      <c r="L1371" s="77">
        <v>2022</v>
      </c>
      <c r="M1371" s="77">
        <v>2023</v>
      </c>
      <c r="N1371" s="77">
        <v>2024</v>
      </c>
      <c r="O1371" s="73"/>
      <c r="P1371" s="77" t="s">
        <v>84</v>
      </c>
      <c r="Q1371" s="77">
        <v>2013</v>
      </c>
      <c r="R1371" s="77">
        <v>2014</v>
      </c>
      <c r="S1371" s="77">
        <v>2015</v>
      </c>
      <c r="T1371" s="77">
        <v>2016</v>
      </c>
      <c r="U1371" s="77">
        <v>2017</v>
      </c>
      <c r="V1371" s="77">
        <v>2018</v>
      </c>
      <c r="W1371" s="77">
        <v>2019</v>
      </c>
      <c r="X1371" s="77">
        <v>2020</v>
      </c>
      <c r="Y1371" s="77">
        <v>2021</v>
      </c>
      <c r="Z1371" s="77">
        <v>2022</v>
      </c>
      <c r="AA1371" s="77">
        <v>2023</v>
      </c>
      <c r="AB1371" s="77">
        <v>2024</v>
      </c>
      <c r="AC1371" s="73"/>
      <c r="AD1371" s="77" t="s">
        <v>84</v>
      </c>
      <c r="AE1371" s="77">
        <v>2013</v>
      </c>
      <c r="AF1371" s="77">
        <v>2014</v>
      </c>
      <c r="AG1371" s="77">
        <v>2015</v>
      </c>
      <c r="AH1371" s="77">
        <v>2016</v>
      </c>
      <c r="AI1371" s="77">
        <v>2017</v>
      </c>
      <c r="AJ1371" s="77">
        <v>2018</v>
      </c>
      <c r="AK1371" s="77">
        <v>2019</v>
      </c>
      <c r="AL1371" s="77">
        <v>2020</v>
      </c>
      <c r="AM1371" s="77">
        <v>2021</v>
      </c>
      <c r="AN1371" s="77">
        <v>2022</v>
      </c>
      <c r="AO1371" s="77">
        <v>2023</v>
      </c>
      <c r="AP1371" s="77">
        <v>2024</v>
      </c>
      <c r="AQ1371" s="73"/>
      <c r="AR1371" s="73"/>
      <c r="AS1371" s="73"/>
      <c r="AT1371" s="73"/>
      <c r="AU1371" s="73"/>
      <c r="AV1371" s="73"/>
      <c r="AW1371" s="73"/>
      <c r="AX1371" s="73"/>
      <c r="AY1371" s="73"/>
      <c r="AZ1371" s="73"/>
      <c r="BA1371" s="73"/>
      <c r="BB1371" s="73"/>
      <c r="BC1371" s="73"/>
    </row>
    <row r="1372" spans="1:55" x14ac:dyDescent="0.25">
      <c r="A1372" s="72"/>
      <c r="B1372" s="79" t="s">
        <v>9</v>
      </c>
      <c r="C1372" s="80">
        <v>550170.67285275145</v>
      </c>
      <c r="D1372" s="80">
        <v>546929.12471967819</v>
      </c>
      <c r="E1372" s="80">
        <v>541579.61070198112</v>
      </c>
      <c r="F1372" s="80">
        <v>559685.77147577854</v>
      </c>
      <c r="G1372" s="80">
        <v>546655.02407476376</v>
      </c>
      <c r="H1372" s="80">
        <v>543440.97017107683</v>
      </c>
      <c r="I1372" s="80">
        <v>554414.13821632019</v>
      </c>
      <c r="J1372" s="80">
        <v>561164.59990732872</v>
      </c>
      <c r="K1372" s="80">
        <v>718788.71270868997</v>
      </c>
      <c r="L1372" s="80">
        <v>678894.07973399991</v>
      </c>
      <c r="M1372" s="80">
        <v>686396.65999999992</v>
      </c>
      <c r="N1372" s="80">
        <v>0</v>
      </c>
      <c r="O1372" s="73"/>
      <c r="P1372" s="79" t="s">
        <v>9</v>
      </c>
      <c r="Q1372" s="80">
        <v>520764.43516310793</v>
      </c>
      <c r="R1372" s="80">
        <v>562665.31769089471</v>
      </c>
      <c r="S1372" s="80">
        <v>551977.73669817683</v>
      </c>
      <c r="T1372" s="80">
        <v>595676.12530089635</v>
      </c>
      <c r="U1372" s="80">
        <v>574398.99336878955</v>
      </c>
      <c r="V1372" s="80">
        <v>554061.59703089937</v>
      </c>
      <c r="W1372" s="80">
        <v>535432.82680581347</v>
      </c>
      <c r="X1372" s="80">
        <v>557532.47746842436</v>
      </c>
      <c r="Y1372" s="80">
        <v>702166.27206052572</v>
      </c>
      <c r="Z1372" s="80">
        <v>726538.58568200003</v>
      </c>
      <c r="AA1372" s="80">
        <v>687033.32200000004</v>
      </c>
      <c r="AB1372" s="80">
        <v>726617</v>
      </c>
      <c r="AC1372" s="73"/>
      <c r="AD1372" s="79" t="s">
        <v>9</v>
      </c>
      <c r="AE1372" s="80">
        <v>4304</v>
      </c>
      <c r="AF1372" s="80">
        <v>4229</v>
      </c>
      <c r="AG1372" s="80">
        <v>4093</v>
      </c>
      <c r="AH1372" s="80">
        <v>4035</v>
      </c>
      <c r="AI1372" s="80">
        <v>4007</v>
      </c>
      <c r="AJ1372" s="80">
        <v>3956</v>
      </c>
      <c r="AK1372" s="80">
        <v>3938</v>
      </c>
      <c r="AL1372" s="80">
        <v>4346</v>
      </c>
      <c r="AM1372" s="80">
        <v>4193</v>
      </c>
      <c r="AN1372" s="80">
        <v>4130</v>
      </c>
      <c r="AO1372" s="80">
        <v>4276</v>
      </c>
      <c r="AP1372" s="80">
        <v>0</v>
      </c>
      <c r="AQ1372" s="73"/>
      <c r="AR1372" s="73"/>
      <c r="AS1372" s="73"/>
      <c r="AT1372" s="73"/>
      <c r="AU1372" s="73"/>
      <c r="AV1372" s="73"/>
      <c r="AW1372" s="73"/>
      <c r="AX1372" s="73"/>
      <c r="AY1372" s="73"/>
      <c r="AZ1372" s="73"/>
      <c r="BA1372" s="73"/>
      <c r="BB1372" s="73"/>
      <c r="BC1372" s="73"/>
    </row>
    <row r="1373" spans="1:55" x14ac:dyDescent="0.25">
      <c r="A1373" s="72"/>
      <c r="B1373" s="74" t="s">
        <v>10</v>
      </c>
      <c r="C1373" s="83">
        <v>376435.48346980236</v>
      </c>
      <c r="D1373" s="83">
        <v>361752.55910770438</v>
      </c>
      <c r="E1373" s="83">
        <v>366060.84562018799</v>
      </c>
      <c r="F1373" s="83">
        <v>396380.56126514275</v>
      </c>
      <c r="G1373" s="83">
        <v>384910.85174330842</v>
      </c>
      <c r="H1373" s="83">
        <v>369578.10490354628</v>
      </c>
      <c r="I1373" s="83">
        <v>375250.6134497638</v>
      </c>
      <c r="J1373" s="83">
        <v>380459.49566937773</v>
      </c>
      <c r="K1373" s="83">
        <v>525503.467133892</v>
      </c>
      <c r="L1373" s="83">
        <v>491603.50758999988</v>
      </c>
      <c r="M1373" s="83">
        <v>501246.80599999992</v>
      </c>
      <c r="N1373" s="83">
        <v>0</v>
      </c>
      <c r="O1373" s="73"/>
      <c r="P1373" s="74" t="s">
        <v>10</v>
      </c>
      <c r="Q1373" s="83">
        <v>345792.75940694031</v>
      </c>
      <c r="R1373" s="83">
        <v>379314.81937982742</v>
      </c>
      <c r="S1373" s="83">
        <v>380737.34185183723</v>
      </c>
      <c r="T1373" s="83">
        <v>417838.35734782607</v>
      </c>
      <c r="U1373" s="83">
        <v>404311.48751253547</v>
      </c>
      <c r="V1373" s="83">
        <v>383317.59247745149</v>
      </c>
      <c r="W1373" s="83">
        <v>359173.83943917952</v>
      </c>
      <c r="X1373" s="83">
        <v>375073.58658481145</v>
      </c>
      <c r="Y1373" s="83">
        <v>516114.31474335177</v>
      </c>
      <c r="Z1373" s="83">
        <v>546374.03584400006</v>
      </c>
      <c r="AA1373" s="83">
        <v>510955.12</v>
      </c>
      <c r="AB1373" s="83">
        <v>536752</v>
      </c>
      <c r="AC1373" s="73"/>
      <c r="AD1373" s="74" t="s">
        <v>10</v>
      </c>
      <c r="AE1373" s="83">
        <v>4304</v>
      </c>
      <c r="AF1373" s="83">
        <v>4229</v>
      </c>
      <c r="AG1373" s="83">
        <v>4093</v>
      </c>
      <c r="AH1373" s="83">
        <v>4035</v>
      </c>
      <c r="AI1373" s="83">
        <v>4007</v>
      </c>
      <c r="AJ1373" s="83">
        <v>3956</v>
      </c>
      <c r="AK1373" s="83">
        <v>3938</v>
      </c>
      <c r="AL1373" s="83">
        <v>4346</v>
      </c>
      <c r="AM1373" s="83">
        <v>4193</v>
      </c>
      <c r="AN1373" s="83">
        <v>4130</v>
      </c>
      <c r="AO1373" s="83">
        <v>4276</v>
      </c>
      <c r="AP1373" s="83">
        <v>0</v>
      </c>
      <c r="AQ1373" s="73"/>
      <c r="AR1373" s="73"/>
      <c r="AS1373" s="73"/>
      <c r="AT1373" s="73"/>
      <c r="AU1373" s="73"/>
      <c r="AV1373" s="73"/>
      <c r="AW1373" s="73"/>
      <c r="AX1373" s="73"/>
      <c r="AY1373" s="73"/>
      <c r="AZ1373" s="73"/>
      <c r="BA1373" s="73"/>
      <c r="BB1373" s="73"/>
      <c r="BC1373" s="73"/>
    </row>
    <row r="1374" spans="1:55" x14ac:dyDescent="0.25">
      <c r="A1374" s="72"/>
      <c r="B1374" s="79" t="s">
        <v>11</v>
      </c>
      <c r="C1374" s="84">
        <v>173735.18938294909</v>
      </c>
      <c r="D1374" s="84">
        <v>185176.56561197384</v>
      </c>
      <c r="E1374" s="84">
        <v>175518.76508179316</v>
      </c>
      <c r="F1374" s="84">
        <v>163305.21021063579</v>
      </c>
      <c r="G1374" s="84">
        <v>161744.17233145534</v>
      </c>
      <c r="H1374" s="84">
        <v>173862.86526753052</v>
      </c>
      <c r="I1374" s="84">
        <v>179163.52476655637</v>
      </c>
      <c r="J1374" s="84">
        <v>180705.10423795099</v>
      </c>
      <c r="K1374" s="84">
        <v>193285.245574798</v>
      </c>
      <c r="L1374" s="84">
        <v>187290.57214399998</v>
      </c>
      <c r="M1374" s="84">
        <v>185149.85400000002</v>
      </c>
      <c r="N1374" s="84">
        <v>0</v>
      </c>
      <c r="O1374" s="73"/>
      <c r="P1374" s="79" t="s">
        <v>11</v>
      </c>
      <c r="Q1374" s="84">
        <v>174971.67575616762</v>
      </c>
      <c r="R1374" s="84">
        <v>183350.49831106729</v>
      </c>
      <c r="S1374" s="84">
        <v>171240.39484633956</v>
      </c>
      <c r="T1374" s="84">
        <v>177837.76795307029</v>
      </c>
      <c r="U1374" s="84">
        <v>170087.50585625411</v>
      </c>
      <c r="V1374" s="84">
        <v>170744.00455344788</v>
      </c>
      <c r="W1374" s="84">
        <v>176258.9873666339</v>
      </c>
      <c r="X1374" s="84">
        <v>182458.89088361294</v>
      </c>
      <c r="Y1374" s="84">
        <v>186051.95731717398</v>
      </c>
      <c r="Z1374" s="84">
        <v>180164.54983800001</v>
      </c>
      <c r="AA1374" s="84">
        <v>176078.20200000005</v>
      </c>
      <c r="AB1374" s="84">
        <v>189865</v>
      </c>
      <c r="AC1374" s="73"/>
      <c r="AD1374" s="79" t="s">
        <v>11</v>
      </c>
      <c r="AE1374" s="84">
        <v>4304</v>
      </c>
      <c r="AF1374" s="84">
        <v>4229</v>
      </c>
      <c r="AG1374" s="84">
        <v>4093</v>
      </c>
      <c r="AH1374" s="84">
        <v>4035</v>
      </c>
      <c r="AI1374" s="84">
        <v>4007</v>
      </c>
      <c r="AJ1374" s="84">
        <v>3956</v>
      </c>
      <c r="AK1374" s="84">
        <v>3938</v>
      </c>
      <c r="AL1374" s="84">
        <v>4346</v>
      </c>
      <c r="AM1374" s="84">
        <v>4193</v>
      </c>
      <c r="AN1374" s="84">
        <v>4130</v>
      </c>
      <c r="AO1374" s="84">
        <v>4276</v>
      </c>
      <c r="AP1374" s="84">
        <v>0</v>
      </c>
      <c r="AQ1374" s="73"/>
      <c r="AR1374" s="73"/>
      <c r="AS1374" s="73"/>
      <c r="AT1374" s="73"/>
      <c r="AU1374" s="73"/>
      <c r="AV1374" s="73"/>
      <c r="AW1374" s="73"/>
      <c r="AX1374" s="73"/>
      <c r="AY1374" s="73"/>
      <c r="AZ1374" s="73"/>
      <c r="BA1374" s="73"/>
      <c r="BB1374" s="73"/>
      <c r="BC1374" s="73"/>
    </row>
    <row r="1375" spans="1:55" x14ac:dyDescent="0.25">
      <c r="A1375" s="72"/>
      <c r="B1375" s="74" t="s">
        <v>0</v>
      </c>
      <c r="C1375" s="83">
        <v>147364.32206751892</v>
      </c>
      <c r="D1375" s="83">
        <v>137932.81305810087</v>
      </c>
      <c r="E1375" s="83">
        <v>132421.28839424168</v>
      </c>
      <c r="F1375" s="83">
        <v>146719.14735467362</v>
      </c>
      <c r="G1375" s="83">
        <v>126041.28951768762</v>
      </c>
      <c r="H1375" s="83">
        <v>113352.50218116019</v>
      </c>
      <c r="I1375" s="83">
        <v>104339.18603927031</v>
      </c>
      <c r="J1375" s="83">
        <v>99132.14495901503</v>
      </c>
      <c r="K1375" s="83">
        <v>88483.107334492001</v>
      </c>
      <c r="L1375" s="83">
        <v>75535.408390000011</v>
      </c>
      <c r="M1375" s="83">
        <v>72304.38</v>
      </c>
      <c r="N1375" s="83">
        <v>0</v>
      </c>
      <c r="O1375" s="73"/>
      <c r="P1375" s="74" t="s">
        <v>0</v>
      </c>
      <c r="Q1375" s="83">
        <v>120080.96647818344</v>
      </c>
      <c r="R1375" s="83">
        <v>142478.48153789251</v>
      </c>
      <c r="S1375" s="83">
        <v>149533.36964450066</v>
      </c>
      <c r="T1375" s="83">
        <v>154514.61670223327</v>
      </c>
      <c r="U1375" s="83">
        <v>140721.28060707462</v>
      </c>
      <c r="V1375" s="83">
        <v>122887.28666273761</v>
      </c>
      <c r="W1375" s="83">
        <v>102527.89488386073</v>
      </c>
      <c r="X1375" s="83">
        <v>101357.19864957653</v>
      </c>
      <c r="Y1375" s="83">
        <v>103555.40002628598</v>
      </c>
      <c r="Z1375" s="83">
        <v>98115.235789999992</v>
      </c>
      <c r="AA1375" s="83">
        <v>78609.521999999997</v>
      </c>
      <c r="AB1375" s="83">
        <v>79469</v>
      </c>
      <c r="AC1375" s="73"/>
      <c r="AD1375" s="74" t="s">
        <v>0</v>
      </c>
      <c r="AE1375" s="83">
        <v>1294</v>
      </c>
      <c r="AF1375" s="83">
        <v>1247</v>
      </c>
      <c r="AG1375" s="83">
        <v>1157</v>
      </c>
      <c r="AH1375" s="83">
        <v>1113</v>
      </c>
      <c r="AI1375" s="83">
        <v>999</v>
      </c>
      <c r="AJ1375" s="83">
        <v>919</v>
      </c>
      <c r="AK1375" s="83">
        <v>858</v>
      </c>
      <c r="AL1375" s="83">
        <v>836</v>
      </c>
      <c r="AM1375" s="83">
        <v>725</v>
      </c>
      <c r="AN1375" s="83">
        <v>645</v>
      </c>
      <c r="AO1375" s="83">
        <v>652</v>
      </c>
      <c r="AP1375" s="83">
        <v>0</v>
      </c>
      <c r="AQ1375" s="73"/>
      <c r="AR1375" s="73"/>
      <c r="AS1375" s="73"/>
      <c r="AT1375" s="73"/>
      <c r="AU1375" s="73"/>
      <c r="AV1375" s="73"/>
      <c r="AW1375" s="73"/>
      <c r="AX1375" s="73"/>
      <c r="AY1375" s="73"/>
      <c r="AZ1375" s="73"/>
      <c r="BA1375" s="73"/>
      <c r="BB1375" s="73"/>
      <c r="BC1375" s="73"/>
    </row>
    <row r="1376" spans="1:55" x14ac:dyDescent="0.25">
      <c r="A1376" s="72"/>
      <c r="B1376" s="74" t="s">
        <v>158</v>
      </c>
      <c r="C1376" s="83">
        <v>101767.18978810066</v>
      </c>
      <c r="D1376" s="83">
        <v>95933.943926793698</v>
      </c>
      <c r="E1376" s="83">
        <v>95979.892757747934</v>
      </c>
      <c r="F1376" s="83">
        <v>89767.029121039843</v>
      </c>
      <c r="G1376" s="83">
        <v>96309.373474667518</v>
      </c>
      <c r="H1376" s="83">
        <v>93789.664491456104</v>
      </c>
      <c r="I1376" s="83">
        <v>91382.648747781335</v>
      </c>
      <c r="J1376" s="83">
        <v>127657.26594814983</v>
      </c>
      <c r="K1376" s="83">
        <v>121029.59456933798</v>
      </c>
      <c r="L1376" s="83">
        <v>86543.876848</v>
      </c>
      <c r="M1376" s="83">
        <v>85626.35</v>
      </c>
      <c r="N1376" s="83">
        <v>0</v>
      </c>
      <c r="O1376" s="73"/>
      <c r="P1376" s="74" t="s">
        <v>158</v>
      </c>
      <c r="Q1376" s="83">
        <v>135061.78010182932</v>
      </c>
      <c r="R1376" s="83">
        <v>98486.192627979923</v>
      </c>
      <c r="S1376" s="83">
        <v>89436.639017282141</v>
      </c>
      <c r="T1376" s="83">
        <v>88287.03624929591</v>
      </c>
      <c r="U1376" s="83">
        <v>91473.938755014999</v>
      </c>
      <c r="V1376" s="83">
        <v>85703.406300925984</v>
      </c>
      <c r="W1376" s="83">
        <v>100151.25769948155</v>
      </c>
      <c r="X1376" s="83">
        <v>89622.649231577481</v>
      </c>
      <c r="Y1376" s="83">
        <v>110803.03128991199</v>
      </c>
      <c r="Z1376" s="83">
        <v>120399.70620599999</v>
      </c>
      <c r="AA1376" s="83">
        <v>91424.038</v>
      </c>
      <c r="AB1376" s="83">
        <v>98973</v>
      </c>
      <c r="AC1376" s="73"/>
      <c r="AD1376" s="74" t="s">
        <v>158</v>
      </c>
      <c r="AE1376" s="83">
        <v>685</v>
      </c>
      <c r="AF1376" s="83">
        <v>610</v>
      </c>
      <c r="AG1376" s="83">
        <v>581</v>
      </c>
      <c r="AH1376" s="83">
        <v>547</v>
      </c>
      <c r="AI1376" s="83">
        <v>606</v>
      </c>
      <c r="AJ1376" s="83">
        <v>618</v>
      </c>
      <c r="AK1376" s="83">
        <v>596</v>
      </c>
      <c r="AL1376" s="83">
        <v>866</v>
      </c>
      <c r="AM1376" s="83">
        <v>763</v>
      </c>
      <c r="AN1376" s="83">
        <v>516</v>
      </c>
      <c r="AO1376" s="83">
        <v>566</v>
      </c>
      <c r="AP1376" s="83">
        <v>0</v>
      </c>
      <c r="AQ1376" s="73"/>
      <c r="AR1376" s="73"/>
      <c r="AS1376" s="73"/>
      <c r="AT1376" s="73"/>
      <c r="AU1376" s="73"/>
      <c r="AV1376" s="73"/>
      <c r="AW1376" s="73"/>
      <c r="AX1376" s="73"/>
      <c r="AY1376" s="73"/>
      <c r="AZ1376" s="73"/>
      <c r="BA1376" s="73"/>
      <c r="BB1376" s="73"/>
      <c r="BC1376" s="73"/>
    </row>
    <row r="1377" spans="1:55" x14ac:dyDescent="0.25">
      <c r="A1377" s="72"/>
      <c r="B1377" s="74" t="s">
        <v>159</v>
      </c>
      <c r="C1377" s="83">
        <v>7266.3049978620038</v>
      </c>
      <c r="D1377" s="83">
        <v>6362.1710188830575</v>
      </c>
      <c r="E1377" s="83">
        <v>4376.1660758639919</v>
      </c>
      <c r="F1377" s="83">
        <v>4341.8525671660645</v>
      </c>
      <c r="G1377" s="83">
        <v>3271.4277893191179</v>
      </c>
      <c r="H1377" s="83">
        <v>2479.4253705432543</v>
      </c>
      <c r="I1377" s="83">
        <v>1904.0195666734592</v>
      </c>
      <c r="J1377" s="83">
        <v>883.06467699036591</v>
      </c>
      <c r="K1377" s="83">
        <v>468.90596544999994</v>
      </c>
      <c r="L1377" s="83">
        <v>382.03783799999997</v>
      </c>
      <c r="M1377" s="83">
        <v>480.36199999999997</v>
      </c>
      <c r="N1377" s="83">
        <v>0</v>
      </c>
      <c r="O1377" s="73"/>
      <c r="P1377" s="74" t="s">
        <v>159</v>
      </c>
      <c r="Q1377" s="83">
        <v>14256.980094705446</v>
      </c>
      <c r="R1377" s="83">
        <v>14313.758618918293</v>
      </c>
      <c r="S1377" s="83">
        <v>11339.205570624195</v>
      </c>
      <c r="T1377" s="83">
        <v>10223.113778299365</v>
      </c>
      <c r="U1377" s="83">
        <v>4412.5550450227429</v>
      </c>
      <c r="V1377" s="83">
        <v>4396.6267210805709</v>
      </c>
      <c r="W1377" s="83">
        <v>3366.1213657328713</v>
      </c>
      <c r="X1377" s="83">
        <v>2005.1290696083656</v>
      </c>
      <c r="Y1377" s="83">
        <v>1916.4462634979996</v>
      </c>
      <c r="Z1377" s="83">
        <v>867.87867399999993</v>
      </c>
      <c r="AA1377" s="83">
        <v>852.35599999999999</v>
      </c>
      <c r="AB1377" s="83">
        <v>432</v>
      </c>
      <c r="AC1377" s="73"/>
      <c r="AD1377" s="74" t="s">
        <v>159</v>
      </c>
      <c r="AE1377" s="83">
        <v>0</v>
      </c>
      <c r="AF1377" s="83">
        <v>0</v>
      </c>
      <c r="AG1377" s="83">
        <v>0</v>
      </c>
      <c r="AH1377" s="83">
        <v>0</v>
      </c>
      <c r="AI1377" s="83">
        <v>0</v>
      </c>
      <c r="AJ1377" s="83">
        <v>0</v>
      </c>
      <c r="AK1377" s="83">
        <v>0</v>
      </c>
      <c r="AL1377" s="83">
        <v>0</v>
      </c>
      <c r="AM1377" s="83">
        <v>0</v>
      </c>
      <c r="AN1377" s="83">
        <v>0</v>
      </c>
      <c r="AO1377" s="83">
        <v>0</v>
      </c>
      <c r="AP1377" s="83">
        <v>0</v>
      </c>
      <c r="AQ1377" s="73"/>
      <c r="AR1377" s="73"/>
      <c r="AS1377" s="73"/>
      <c r="AT1377" s="73"/>
      <c r="AU1377" s="73"/>
      <c r="AV1377" s="73"/>
      <c r="AW1377" s="73"/>
      <c r="AX1377" s="73"/>
      <c r="AY1377" s="73"/>
      <c r="AZ1377" s="73"/>
      <c r="BA1377" s="73"/>
      <c r="BB1377" s="73"/>
      <c r="BC1377" s="73"/>
    </row>
    <row r="1378" spans="1:55" x14ac:dyDescent="0.25">
      <c r="A1378" s="72"/>
      <c r="B1378" s="74" t="s">
        <v>1</v>
      </c>
      <c r="C1378" s="83">
        <v>19747.615323871734</v>
      </c>
      <c r="D1378" s="83">
        <v>21556.257973660224</v>
      </c>
      <c r="E1378" s="83">
        <v>16464.389197061602</v>
      </c>
      <c r="F1378" s="83">
        <v>16362.623542843618</v>
      </c>
      <c r="G1378" s="83">
        <v>19077.880808646114</v>
      </c>
      <c r="H1378" s="83">
        <v>18587.695883753742</v>
      </c>
      <c r="I1378" s="83">
        <v>18672.597834165597</v>
      </c>
      <c r="J1378" s="83">
        <v>16857.895434692829</v>
      </c>
      <c r="K1378" s="83">
        <v>14787.639188061998</v>
      </c>
      <c r="L1378" s="83">
        <v>12922.938184000001</v>
      </c>
      <c r="M1378" s="83">
        <v>11142.106</v>
      </c>
      <c r="N1378" s="83">
        <v>0</v>
      </c>
      <c r="O1378" s="73"/>
      <c r="P1378" s="74" t="s">
        <v>1</v>
      </c>
      <c r="Q1378" s="83">
        <v>13988.733696143228</v>
      </c>
      <c r="R1378" s="83">
        <v>18826.16641084876</v>
      </c>
      <c r="S1378" s="83">
        <v>13247.167729023417</v>
      </c>
      <c r="T1378" s="83">
        <v>14187.526152018649</v>
      </c>
      <c r="U1378" s="83">
        <v>14732.350425145478</v>
      </c>
      <c r="V1378" s="83">
        <v>15515.522438343836</v>
      </c>
      <c r="W1378" s="83">
        <v>16592.440021435363</v>
      </c>
      <c r="X1378" s="83">
        <v>16420.290321571807</v>
      </c>
      <c r="Y1378" s="83">
        <v>18912.908375867999</v>
      </c>
      <c r="Z1378" s="83">
        <v>16954.132962</v>
      </c>
      <c r="AA1378" s="83">
        <v>16006.162</v>
      </c>
      <c r="AB1378" s="83">
        <v>13200</v>
      </c>
      <c r="AC1378" s="73"/>
      <c r="AD1378" s="74" t="s">
        <v>1</v>
      </c>
      <c r="AE1378" s="83">
        <v>109</v>
      </c>
      <c r="AF1378" s="83">
        <v>116</v>
      </c>
      <c r="AG1378" s="83">
        <v>94</v>
      </c>
      <c r="AH1378" s="83">
        <v>97</v>
      </c>
      <c r="AI1378" s="83">
        <v>111</v>
      </c>
      <c r="AJ1378" s="83">
        <v>109</v>
      </c>
      <c r="AK1378" s="83">
        <v>97</v>
      </c>
      <c r="AL1378" s="83">
        <v>96</v>
      </c>
      <c r="AM1378" s="83">
        <v>85</v>
      </c>
      <c r="AN1378" s="83">
        <v>76</v>
      </c>
      <c r="AO1378" s="83">
        <v>66</v>
      </c>
      <c r="AP1378" s="83">
        <v>0</v>
      </c>
      <c r="AQ1378" s="73"/>
      <c r="AR1378" s="73"/>
      <c r="AS1378" s="73"/>
      <c r="AT1378" s="73"/>
      <c r="AU1378" s="73"/>
      <c r="AV1378" s="73"/>
      <c r="AW1378" s="73"/>
      <c r="AX1378" s="73"/>
      <c r="AY1378" s="73"/>
      <c r="AZ1378" s="73"/>
      <c r="BA1378" s="73"/>
      <c r="BB1378" s="73"/>
      <c r="BC1378" s="73"/>
    </row>
    <row r="1379" spans="1:55" x14ac:dyDescent="0.25">
      <c r="A1379" s="72"/>
      <c r="B1379" s="74" t="s">
        <v>2</v>
      </c>
      <c r="C1379" s="83">
        <v>148015.44686888088</v>
      </c>
      <c r="D1379" s="83">
        <v>142744.50533264142</v>
      </c>
      <c r="E1379" s="83">
        <v>143093.51051066667</v>
      </c>
      <c r="F1379" s="83">
        <v>141860.85769661717</v>
      </c>
      <c r="G1379" s="83">
        <v>142900.34776612098</v>
      </c>
      <c r="H1379" s="83">
        <v>144743.32391780618</v>
      </c>
      <c r="I1379" s="83">
        <v>150832.87986574348</v>
      </c>
      <c r="J1379" s="83">
        <v>155411.52869955607</v>
      </c>
      <c r="K1379" s="83">
        <v>163783.88884499198</v>
      </c>
      <c r="L1379" s="83">
        <v>172166.36832199999</v>
      </c>
      <c r="M1379" s="83">
        <v>190716.21800000002</v>
      </c>
      <c r="N1379" s="83">
        <v>0</v>
      </c>
      <c r="O1379" s="73"/>
      <c r="P1379" s="74" t="s">
        <v>2</v>
      </c>
      <c r="Q1379" s="83">
        <v>150728.57116131322</v>
      </c>
      <c r="R1379" s="83">
        <v>146729.61706191147</v>
      </c>
      <c r="S1379" s="83">
        <v>141332.33339711494</v>
      </c>
      <c r="T1379" s="83">
        <v>139735.09340151702</v>
      </c>
      <c r="U1379" s="83">
        <v>136179.03460891332</v>
      </c>
      <c r="V1379" s="83">
        <v>141590.91581390522</v>
      </c>
      <c r="W1379" s="83">
        <v>139429.91506260022</v>
      </c>
      <c r="X1379" s="83">
        <v>150419.46421679857</v>
      </c>
      <c r="Y1379" s="83">
        <v>167577.06227844398</v>
      </c>
      <c r="Z1379" s="83">
        <v>170854.38403799999</v>
      </c>
      <c r="AA1379" s="83">
        <v>175890.64199999999</v>
      </c>
      <c r="AB1379" s="83">
        <v>191207</v>
      </c>
      <c r="AC1379" s="73"/>
      <c r="AD1379" s="74" t="s">
        <v>2</v>
      </c>
      <c r="AE1379" s="83">
        <v>1297</v>
      </c>
      <c r="AF1379" s="83">
        <v>1216</v>
      </c>
      <c r="AG1379" s="83">
        <v>1150</v>
      </c>
      <c r="AH1379" s="83">
        <v>1113</v>
      </c>
      <c r="AI1379" s="83">
        <v>1098</v>
      </c>
      <c r="AJ1379" s="83">
        <v>1062</v>
      </c>
      <c r="AK1379" s="83">
        <v>1067</v>
      </c>
      <c r="AL1379" s="83">
        <v>1090</v>
      </c>
      <c r="AM1379" s="83">
        <v>1150</v>
      </c>
      <c r="AN1379" s="83">
        <v>1217</v>
      </c>
      <c r="AO1379" s="83">
        <v>1323</v>
      </c>
      <c r="AP1379" s="83">
        <v>0</v>
      </c>
      <c r="AQ1379" s="73"/>
      <c r="AR1379" s="73"/>
      <c r="AS1379" s="73"/>
      <c r="AT1379" s="73"/>
      <c r="AU1379" s="73"/>
      <c r="AV1379" s="73"/>
      <c r="AW1379" s="73"/>
      <c r="AX1379" s="73"/>
      <c r="AY1379" s="73"/>
      <c r="AZ1379" s="73"/>
      <c r="BA1379" s="73"/>
      <c r="BB1379" s="73"/>
      <c r="BC1379" s="73"/>
    </row>
    <row r="1380" spans="1:55" x14ac:dyDescent="0.25">
      <c r="A1380" s="72"/>
      <c r="B1380" s="74" t="s">
        <v>156</v>
      </c>
      <c r="C1380" s="83">
        <v>0</v>
      </c>
      <c r="D1380" s="83">
        <v>0</v>
      </c>
      <c r="E1380" s="83">
        <v>0</v>
      </c>
      <c r="F1380" s="83">
        <v>0</v>
      </c>
      <c r="G1380" s="83">
        <v>0</v>
      </c>
      <c r="H1380" s="83">
        <v>0</v>
      </c>
      <c r="I1380" s="83">
        <v>0</v>
      </c>
      <c r="J1380" s="83">
        <v>2593.0908113401974</v>
      </c>
      <c r="K1380" s="83">
        <v>14557.047783876</v>
      </c>
      <c r="L1380" s="83">
        <v>24762.90076</v>
      </c>
      <c r="M1380" s="83">
        <v>34043.182000000001</v>
      </c>
      <c r="N1380" s="83">
        <v>0</v>
      </c>
      <c r="O1380" s="73"/>
      <c r="P1380" s="74" t="s">
        <v>156</v>
      </c>
      <c r="Q1380" s="83">
        <v>0</v>
      </c>
      <c r="R1380" s="83">
        <v>0</v>
      </c>
      <c r="S1380" s="83">
        <v>0</v>
      </c>
      <c r="T1380" s="83">
        <v>0</v>
      </c>
      <c r="U1380" s="83">
        <v>0</v>
      </c>
      <c r="V1380" s="83">
        <v>0</v>
      </c>
      <c r="W1380" s="83">
        <v>0</v>
      </c>
      <c r="X1380" s="83">
        <v>0</v>
      </c>
      <c r="Y1380" s="83">
        <v>0</v>
      </c>
      <c r="Z1380" s="83">
        <v>14366.548949999999</v>
      </c>
      <c r="AA1380" s="83">
        <v>21282.850000000002</v>
      </c>
      <c r="AB1380" s="83">
        <v>41026</v>
      </c>
      <c r="AC1380" s="73"/>
      <c r="AD1380" s="74" t="s">
        <v>156</v>
      </c>
      <c r="AE1380" s="83">
        <v>0</v>
      </c>
      <c r="AF1380" s="83">
        <v>0</v>
      </c>
      <c r="AG1380" s="83">
        <v>0</v>
      </c>
      <c r="AH1380" s="83">
        <v>0</v>
      </c>
      <c r="AI1380" s="83">
        <v>0</v>
      </c>
      <c r="AJ1380" s="83">
        <v>0</v>
      </c>
      <c r="AK1380" s="83">
        <v>0</v>
      </c>
      <c r="AL1380" s="83">
        <v>21</v>
      </c>
      <c r="AM1380" s="83">
        <v>85</v>
      </c>
      <c r="AN1380" s="83">
        <v>145</v>
      </c>
      <c r="AO1380" s="83">
        <v>203</v>
      </c>
      <c r="AP1380" s="83">
        <v>0</v>
      </c>
      <c r="AQ1380" s="73"/>
      <c r="AR1380" s="73"/>
      <c r="AS1380" s="73"/>
      <c r="AT1380" s="73"/>
      <c r="AU1380" s="73"/>
      <c r="AV1380" s="73"/>
      <c r="AW1380" s="73"/>
      <c r="AX1380" s="73"/>
      <c r="AY1380" s="73"/>
      <c r="AZ1380" s="73"/>
      <c r="BA1380" s="73"/>
      <c r="BB1380" s="73"/>
      <c r="BC1380" s="73"/>
    </row>
    <row r="1381" spans="1:55" x14ac:dyDescent="0.25">
      <c r="A1381" s="72"/>
      <c r="B1381" s="74" t="s">
        <v>3</v>
      </c>
      <c r="C1381" s="83">
        <v>471.66814843993023</v>
      </c>
      <c r="D1381" s="83">
        <v>3804.5537094520514</v>
      </c>
      <c r="E1381" s="83">
        <v>13058.026800588073</v>
      </c>
      <c r="F1381" s="83">
        <v>23991.728728178001</v>
      </c>
      <c r="G1381" s="83">
        <v>29291.779579439553</v>
      </c>
      <c r="H1381" s="83">
        <v>32702.018851348548</v>
      </c>
      <c r="I1381" s="83">
        <v>36305.859961316535</v>
      </c>
      <c r="J1381" s="83">
        <v>40444.8110319158</v>
      </c>
      <c r="K1381" s="83">
        <v>40528.921729035996</v>
      </c>
      <c r="L1381" s="83">
        <v>31989.515661999998</v>
      </c>
      <c r="M1381" s="83">
        <v>20377.352000000003</v>
      </c>
      <c r="N1381" s="83">
        <v>0</v>
      </c>
      <c r="O1381" s="73"/>
      <c r="P1381" s="74" t="s">
        <v>3</v>
      </c>
      <c r="Q1381" s="83">
        <v>0</v>
      </c>
      <c r="R1381" s="83">
        <v>13438.428642459714</v>
      </c>
      <c r="S1381" s="83">
        <v>4794.4912824484609</v>
      </c>
      <c r="T1381" s="83">
        <v>22321.125257867203</v>
      </c>
      <c r="U1381" s="83">
        <v>24911.02885534997</v>
      </c>
      <c r="V1381" s="83">
        <v>25585.553489536043</v>
      </c>
      <c r="W1381" s="83">
        <v>23377.621414325509</v>
      </c>
      <c r="X1381" s="83">
        <v>35167.742193433354</v>
      </c>
      <c r="Y1381" s="83">
        <v>33820.808152715988</v>
      </c>
      <c r="Z1381" s="83">
        <v>41664.597155999996</v>
      </c>
      <c r="AA1381" s="83">
        <v>40943.306000000004</v>
      </c>
      <c r="AB1381" s="83">
        <v>34810</v>
      </c>
      <c r="AC1381" s="73"/>
      <c r="AD1381" s="74" t="s">
        <v>3</v>
      </c>
      <c r="AE1381" s="83">
        <v>4</v>
      </c>
      <c r="AF1381" s="83">
        <v>33</v>
      </c>
      <c r="AG1381" s="83">
        <v>107</v>
      </c>
      <c r="AH1381" s="83">
        <v>175</v>
      </c>
      <c r="AI1381" s="83">
        <v>212</v>
      </c>
      <c r="AJ1381" s="83">
        <v>238</v>
      </c>
      <c r="AK1381" s="83">
        <v>267</v>
      </c>
      <c r="AL1381" s="83">
        <v>300</v>
      </c>
      <c r="AM1381" s="83">
        <v>297</v>
      </c>
      <c r="AN1381" s="83">
        <v>237</v>
      </c>
      <c r="AO1381" s="83">
        <v>152</v>
      </c>
      <c r="AP1381" s="83">
        <v>0</v>
      </c>
      <c r="AQ1381" s="73"/>
      <c r="AR1381" s="73"/>
      <c r="AS1381" s="73"/>
      <c r="AT1381" s="73"/>
      <c r="AU1381" s="73"/>
      <c r="AV1381" s="73"/>
      <c r="AW1381" s="73"/>
      <c r="AX1381" s="73"/>
      <c r="AY1381" s="73"/>
      <c r="AZ1381" s="73"/>
      <c r="BA1381" s="73"/>
      <c r="BB1381" s="73"/>
      <c r="BC1381" s="73"/>
    </row>
    <row r="1382" spans="1:55" x14ac:dyDescent="0.25">
      <c r="A1382" s="72"/>
      <c r="B1382" s="74" t="s">
        <v>4</v>
      </c>
      <c r="C1382" s="83">
        <v>0</v>
      </c>
      <c r="D1382" s="83">
        <v>1258.9694874661943</v>
      </c>
      <c r="E1382" s="83">
        <v>12574.585508602768</v>
      </c>
      <c r="F1382" s="83">
        <v>14829.696619482564</v>
      </c>
      <c r="G1382" s="83">
        <v>13362.526543176191</v>
      </c>
      <c r="H1382" s="83">
        <v>11475.881806491441</v>
      </c>
      <c r="I1382" s="83">
        <v>15348.781662227602</v>
      </c>
      <c r="J1382" s="83">
        <v>15758.272329927186</v>
      </c>
      <c r="K1382" s="83">
        <v>12091.154059686</v>
      </c>
      <c r="L1382" s="83">
        <v>21098.761943999998</v>
      </c>
      <c r="M1382" s="83">
        <v>23424.16</v>
      </c>
      <c r="N1382" s="83">
        <v>0</v>
      </c>
      <c r="O1382" s="73"/>
      <c r="P1382" s="74" t="s">
        <v>4</v>
      </c>
      <c r="Q1382" s="83">
        <v>0</v>
      </c>
      <c r="R1382" s="83">
        <v>0</v>
      </c>
      <c r="S1382" s="83">
        <v>11162.235873104901</v>
      </c>
      <c r="T1382" s="83">
        <v>19717.634147719113</v>
      </c>
      <c r="U1382" s="83">
        <v>22099.291297296233</v>
      </c>
      <c r="V1382" s="83">
        <v>23451.776702129842</v>
      </c>
      <c r="W1382" s="83">
        <v>23359.327276468259</v>
      </c>
      <c r="X1382" s="83">
        <v>16545.961533545025</v>
      </c>
      <c r="Y1382" s="83">
        <v>14580.217255109999</v>
      </c>
      <c r="Z1382" s="83">
        <v>15993.152630000002</v>
      </c>
      <c r="AA1382" s="83">
        <v>14673.444</v>
      </c>
      <c r="AB1382" s="83">
        <v>14545</v>
      </c>
      <c r="AC1382" s="73"/>
      <c r="AD1382" s="74" t="s">
        <v>4</v>
      </c>
      <c r="AE1382" s="83">
        <v>0</v>
      </c>
      <c r="AF1382" s="83">
        <v>9</v>
      </c>
      <c r="AG1382" s="83">
        <v>86</v>
      </c>
      <c r="AH1382" s="83">
        <v>110</v>
      </c>
      <c r="AI1382" s="83">
        <v>101</v>
      </c>
      <c r="AJ1382" s="83">
        <v>91</v>
      </c>
      <c r="AK1382" s="83">
        <v>113</v>
      </c>
      <c r="AL1382" s="83">
        <v>112</v>
      </c>
      <c r="AM1382" s="83">
        <v>88</v>
      </c>
      <c r="AN1382" s="83">
        <v>165</v>
      </c>
      <c r="AO1382" s="83">
        <v>187</v>
      </c>
      <c r="AP1382" s="83">
        <v>0</v>
      </c>
      <c r="AQ1382" s="73"/>
      <c r="AR1382" s="73"/>
      <c r="AS1382" s="73"/>
      <c r="AT1382" s="73"/>
      <c r="AU1382" s="73"/>
      <c r="AV1382" s="73"/>
      <c r="AW1382" s="73"/>
      <c r="AX1382" s="73"/>
      <c r="AY1382" s="73"/>
      <c r="AZ1382" s="73"/>
      <c r="BA1382" s="73"/>
      <c r="BB1382" s="73"/>
      <c r="BC1382" s="73"/>
    </row>
    <row r="1383" spans="1:55" x14ac:dyDescent="0.25">
      <c r="A1383" s="72"/>
      <c r="B1383" s="74" t="s">
        <v>6</v>
      </c>
      <c r="C1383" s="83">
        <v>460.53032270070133</v>
      </c>
      <c r="D1383" s="83">
        <v>800.97166686164132</v>
      </c>
      <c r="E1383" s="83">
        <v>1013.8635353065516</v>
      </c>
      <c r="F1383" s="83">
        <v>2779.9379488718241</v>
      </c>
      <c r="G1383" s="83">
        <v>3888.372718531788</v>
      </c>
      <c r="H1383" s="83">
        <v>3716.3763556131976</v>
      </c>
      <c r="I1383" s="83">
        <v>2975.0841690342836</v>
      </c>
      <c r="J1383" s="83">
        <v>3139.5361705451628</v>
      </c>
      <c r="K1383" s="83">
        <v>2713.0347506859989</v>
      </c>
      <c r="L1383" s="83">
        <v>3514.3200560000018</v>
      </c>
      <c r="M1383" s="83">
        <v>5536.1460000000006</v>
      </c>
      <c r="N1383" s="83">
        <v>0</v>
      </c>
      <c r="O1383" s="73"/>
      <c r="P1383" s="74" t="s">
        <v>6</v>
      </c>
      <c r="Q1383" s="83">
        <v>190.21904633289842</v>
      </c>
      <c r="R1383" s="83">
        <v>417.14703143179474</v>
      </c>
      <c r="S1383" s="83">
        <v>938.4019036270721</v>
      </c>
      <c r="T1383" s="83">
        <v>4007.8639081532915</v>
      </c>
      <c r="U1383" s="83">
        <v>5517.4607129969381</v>
      </c>
      <c r="V1383" s="83">
        <v>4705.9371436691526</v>
      </c>
      <c r="W1383" s="83">
        <v>4048.7213845312831</v>
      </c>
      <c r="X1383" s="83">
        <v>2866.8745231389889</v>
      </c>
      <c r="Y1383" s="83">
        <v>3667.3963038959992</v>
      </c>
      <c r="Z1383" s="83">
        <v>2626.1088359999999</v>
      </c>
      <c r="AA1383" s="83">
        <v>6709.438000000001</v>
      </c>
      <c r="AB1383" s="83">
        <v>4309</v>
      </c>
      <c r="AC1383" s="73"/>
      <c r="AD1383" s="74" t="s">
        <v>6</v>
      </c>
      <c r="AE1383" s="83">
        <v>0</v>
      </c>
      <c r="AF1383" s="83">
        <v>0</v>
      </c>
      <c r="AG1383" s="83">
        <v>1</v>
      </c>
      <c r="AH1383" s="83">
        <v>31</v>
      </c>
      <c r="AI1383" s="83">
        <v>52</v>
      </c>
      <c r="AJ1383" s="83">
        <v>49</v>
      </c>
      <c r="AK1383" s="83">
        <v>37</v>
      </c>
      <c r="AL1383" s="83">
        <v>0</v>
      </c>
      <c r="AM1383" s="83">
        <v>4</v>
      </c>
      <c r="AN1383" s="83">
        <v>52</v>
      </c>
      <c r="AO1383" s="83">
        <v>69</v>
      </c>
      <c r="AP1383" s="83">
        <v>0</v>
      </c>
      <c r="AQ1383" s="73"/>
      <c r="AR1383" s="73"/>
      <c r="AS1383" s="73"/>
      <c r="AT1383" s="73"/>
      <c r="AU1383" s="73"/>
      <c r="AV1383" s="73"/>
      <c r="AW1383" s="73"/>
      <c r="AX1383" s="73"/>
      <c r="AY1383" s="73"/>
      <c r="AZ1383" s="73"/>
      <c r="BA1383" s="73"/>
      <c r="BB1383" s="73"/>
      <c r="BC1383" s="73"/>
    </row>
    <row r="1384" spans="1:55" x14ac:dyDescent="0.25">
      <c r="A1384" s="72"/>
      <c r="B1384" s="74" t="s">
        <v>7</v>
      </c>
      <c r="C1384" s="83">
        <v>64685.613578924669</v>
      </c>
      <c r="D1384" s="83">
        <v>71197.12496288828</v>
      </c>
      <c r="E1384" s="83">
        <v>56247.761418483045</v>
      </c>
      <c r="F1384" s="83">
        <v>49733.041892571702</v>
      </c>
      <c r="G1384" s="83">
        <v>46051.243185839608</v>
      </c>
      <c r="H1384" s="83">
        <v>49908.283223691637</v>
      </c>
      <c r="I1384" s="83">
        <v>53868.232304270641</v>
      </c>
      <c r="J1384" s="83">
        <v>56935.79141022254</v>
      </c>
      <c r="K1384" s="83">
        <v>70723.155979553994</v>
      </c>
      <c r="L1384" s="83">
        <v>67020.352151999992</v>
      </c>
      <c r="M1384" s="83">
        <v>61168.526000000005</v>
      </c>
      <c r="N1384" s="83">
        <v>0</v>
      </c>
      <c r="O1384" s="73"/>
      <c r="P1384" s="74" t="s">
        <v>7</v>
      </c>
      <c r="Q1384" s="83">
        <v>74095.199166931692</v>
      </c>
      <c r="R1384" s="83">
        <v>70386.773658633465</v>
      </c>
      <c r="S1384" s="83">
        <v>58346.690189955007</v>
      </c>
      <c r="T1384" s="83">
        <v>61243.85749796508</v>
      </c>
      <c r="U1384" s="83">
        <v>56558.095090561816</v>
      </c>
      <c r="V1384" s="83">
        <v>43601.722784183432</v>
      </c>
      <c r="W1384" s="83">
        <v>49895.545930208529</v>
      </c>
      <c r="X1384" s="83">
        <v>52007.684597844287</v>
      </c>
      <c r="Y1384" s="83">
        <v>53298.610303431997</v>
      </c>
      <c r="Z1384" s="83">
        <v>50885.941833999997</v>
      </c>
      <c r="AA1384" s="83">
        <v>53535.876000000004</v>
      </c>
      <c r="AB1384" s="83">
        <v>66886</v>
      </c>
      <c r="AC1384" s="73"/>
      <c r="AD1384" s="74" t="s">
        <v>7</v>
      </c>
      <c r="AE1384" s="83">
        <v>505</v>
      </c>
      <c r="AF1384" s="83">
        <v>557</v>
      </c>
      <c r="AG1384" s="83">
        <v>454</v>
      </c>
      <c r="AH1384" s="83">
        <v>417</v>
      </c>
      <c r="AI1384" s="83">
        <v>394</v>
      </c>
      <c r="AJ1384" s="83">
        <v>419</v>
      </c>
      <c r="AK1384" s="83">
        <v>435</v>
      </c>
      <c r="AL1384" s="83">
        <v>540</v>
      </c>
      <c r="AM1384" s="83">
        <v>581</v>
      </c>
      <c r="AN1384" s="83">
        <v>595</v>
      </c>
      <c r="AO1384" s="83">
        <v>564</v>
      </c>
      <c r="AP1384" s="83">
        <v>0</v>
      </c>
      <c r="AQ1384" s="73"/>
      <c r="AR1384" s="73"/>
      <c r="AS1384" s="73"/>
      <c r="AT1384" s="73"/>
      <c r="AU1384" s="73"/>
      <c r="AV1384" s="73"/>
      <c r="AW1384" s="73"/>
      <c r="AX1384" s="73"/>
      <c r="AY1384" s="73"/>
      <c r="AZ1384" s="73"/>
      <c r="BA1384" s="73"/>
      <c r="BB1384" s="73"/>
      <c r="BC1384" s="73"/>
    </row>
    <row r="1385" spans="1:55" x14ac:dyDescent="0.25">
      <c r="A1385" s="72"/>
      <c r="B1385" s="79" t="s">
        <v>8</v>
      </c>
      <c r="C1385" s="84">
        <v>23367.095828847559</v>
      </c>
      <c r="D1385" s="84">
        <v>23749.858960840324</v>
      </c>
      <c r="E1385" s="84">
        <v>26800.928764822009</v>
      </c>
      <c r="F1385" s="84">
        <v>32990.217423430528</v>
      </c>
      <c r="G1385" s="84">
        <v>37064.166646597478</v>
      </c>
      <c r="H1385" s="84">
        <v>40164.888630037531</v>
      </c>
      <c r="I1385" s="84">
        <v>45486.773044974361</v>
      </c>
      <c r="J1385" s="84">
        <v>44975.707049307275</v>
      </c>
      <c r="K1385" s="84">
        <v>47608.850153253989</v>
      </c>
      <c r="L1385" s="84">
        <v>48310.129295999992</v>
      </c>
      <c r="M1385" s="84">
        <v>50855.851999999999</v>
      </c>
      <c r="N1385" s="83">
        <v>0</v>
      </c>
      <c r="O1385" s="73"/>
      <c r="P1385" s="79" t="s">
        <v>8</v>
      </c>
      <c r="Q1385" s="84">
        <v>23411.7722759139</v>
      </c>
      <c r="R1385" s="84">
        <v>22268.246501568519</v>
      </c>
      <c r="S1385" s="84">
        <v>23623.446365724718</v>
      </c>
      <c r="T1385" s="84">
        <v>34336.25473598011</v>
      </c>
      <c r="U1385" s="84">
        <v>34536.665482661199</v>
      </c>
      <c r="V1385" s="84">
        <v>41101.075927879887</v>
      </c>
      <c r="W1385" s="84">
        <v>44904.962291933211</v>
      </c>
      <c r="X1385" s="84">
        <v>46808.038202452481</v>
      </c>
      <c r="Y1385" s="84">
        <v>51098.613844355998</v>
      </c>
      <c r="Z1385" s="84">
        <v>51879.026185999996</v>
      </c>
      <c r="AA1385" s="84">
        <v>51296.618000000002</v>
      </c>
      <c r="AB1385" s="84">
        <v>53310</v>
      </c>
      <c r="AC1385" s="73"/>
      <c r="AD1385" s="79" t="s">
        <v>8</v>
      </c>
      <c r="AE1385" s="84">
        <v>290</v>
      </c>
      <c r="AF1385" s="84">
        <v>305</v>
      </c>
      <c r="AG1385" s="84">
        <v>347</v>
      </c>
      <c r="AH1385" s="84">
        <v>379</v>
      </c>
      <c r="AI1385" s="84">
        <v>412</v>
      </c>
      <c r="AJ1385" s="84">
        <v>436</v>
      </c>
      <c r="AK1385" s="84">
        <v>459</v>
      </c>
      <c r="AL1385" s="84">
        <v>455</v>
      </c>
      <c r="AM1385" s="84">
        <v>460</v>
      </c>
      <c r="AN1385" s="84">
        <v>477</v>
      </c>
      <c r="AO1385" s="84">
        <v>489</v>
      </c>
      <c r="AP1385" s="84">
        <v>0</v>
      </c>
      <c r="AQ1385" s="73"/>
      <c r="AR1385" s="73"/>
      <c r="AS1385" s="73"/>
      <c r="AT1385" s="73"/>
      <c r="AU1385" s="73"/>
      <c r="AV1385" s="73"/>
      <c r="AW1385" s="73"/>
      <c r="AX1385" s="73"/>
      <c r="AY1385" s="73"/>
      <c r="AZ1385" s="73"/>
      <c r="BA1385" s="73"/>
      <c r="BB1385" s="73"/>
      <c r="BC1385" s="73"/>
    </row>
    <row r="1386" spans="1:55" x14ac:dyDescent="0.25">
      <c r="A1386" s="72"/>
      <c r="B1386" s="79" t="s">
        <v>5</v>
      </c>
      <c r="C1386" s="84">
        <v>32271.537219142221</v>
      </c>
      <c r="D1386" s="84">
        <v>34752.17362299464</v>
      </c>
      <c r="E1386" s="84">
        <v>42545.8765024362</v>
      </c>
      <c r="F1386" s="84">
        <v>41087.626922561263</v>
      </c>
      <c r="G1386" s="84">
        <v>41352.449252418432</v>
      </c>
      <c r="H1386" s="84">
        <v>40231.285716991675</v>
      </c>
      <c r="I1386" s="84">
        <v>43353.790909181342</v>
      </c>
      <c r="J1386" s="84">
        <v>43872.717751363787</v>
      </c>
      <c r="K1386" s="84">
        <v>57583.859173567995</v>
      </c>
      <c r="L1386" s="84">
        <v>57645.978311999999</v>
      </c>
      <c r="M1386" s="82">
        <v>51999.968000000015</v>
      </c>
      <c r="N1386" s="82">
        <v>0</v>
      </c>
      <c r="O1386" s="73"/>
      <c r="P1386" s="79" t="s">
        <v>5</v>
      </c>
      <c r="Q1386" s="84">
        <v>34476.576427290682</v>
      </c>
      <c r="R1386" s="84">
        <v>30618.962355938198</v>
      </c>
      <c r="S1386" s="84">
        <v>42544.537667035416</v>
      </c>
      <c r="T1386" s="84">
        <v>41938.412768053648</v>
      </c>
      <c r="U1386" s="84">
        <v>44160.535203253909</v>
      </c>
      <c r="V1386" s="84">
        <v>41617.601077180057</v>
      </c>
      <c r="W1386" s="84">
        <v>40096.290986975844</v>
      </c>
      <c r="X1386" s="84">
        <v>47171.587065660722</v>
      </c>
      <c r="Y1386" s="84">
        <v>54009.140754608001</v>
      </c>
      <c r="Z1386" s="84">
        <v>57520.772633999994</v>
      </c>
      <c r="AA1386" s="84">
        <v>55457.323999999993</v>
      </c>
      <c r="AB1386" s="84">
        <v>51232</v>
      </c>
      <c r="AC1386" s="73"/>
      <c r="AD1386" s="79" t="s">
        <v>5</v>
      </c>
      <c r="AE1386" s="84">
        <v>4304</v>
      </c>
      <c r="AF1386" s="84">
        <v>4229</v>
      </c>
      <c r="AG1386" s="84">
        <v>4093</v>
      </c>
      <c r="AH1386" s="84">
        <v>4035</v>
      </c>
      <c r="AI1386" s="84">
        <v>4007</v>
      </c>
      <c r="AJ1386" s="84">
        <v>3956</v>
      </c>
      <c r="AK1386" s="84">
        <v>3938</v>
      </c>
      <c r="AL1386" s="84">
        <v>4346</v>
      </c>
      <c r="AM1386" s="84">
        <v>4193</v>
      </c>
      <c r="AN1386" s="84">
        <v>4130</v>
      </c>
      <c r="AO1386" s="84">
        <v>4276</v>
      </c>
      <c r="AP1386" s="84">
        <v>0</v>
      </c>
      <c r="AQ1386" s="73"/>
      <c r="AR1386" s="73"/>
      <c r="AS1386" s="73"/>
      <c r="AT1386" s="73"/>
      <c r="AU1386" s="73"/>
      <c r="AV1386" s="73"/>
      <c r="AW1386" s="73"/>
      <c r="AX1386" s="73"/>
      <c r="AY1386" s="73"/>
      <c r="AZ1386" s="73"/>
      <c r="BA1386" s="73"/>
      <c r="BB1386" s="73"/>
      <c r="BC1386" s="73"/>
    </row>
    <row r="1387" spans="1:55" x14ac:dyDescent="0.25">
      <c r="A1387" s="72"/>
      <c r="B1387" s="74" t="s">
        <v>157</v>
      </c>
      <c r="C1387" s="83">
        <v>25068.868000925129</v>
      </c>
      <c r="D1387" s="83">
        <v>25285.527751404174</v>
      </c>
      <c r="E1387" s="83">
        <v>26370.188902703172</v>
      </c>
      <c r="F1387" s="83">
        <v>33752.959897355657</v>
      </c>
      <c r="G1387" s="83">
        <v>34082.452662223186</v>
      </c>
      <c r="H1387" s="83">
        <v>35184.641980020067</v>
      </c>
      <c r="I1387" s="83">
        <v>35550.083391089145</v>
      </c>
      <c r="J1387" s="83">
        <v>41978.673056624604</v>
      </c>
      <c r="K1387" s="83">
        <v>42325.107403747992</v>
      </c>
      <c r="L1387" s="83">
        <v>47770.781759999998</v>
      </c>
      <c r="M1387" s="83">
        <v>45701.078000000001</v>
      </c>
      <c r="N1387" s="83">
        <v>0</v>
      </c>
      <c r="O1387" s="73"/>
      <c r="P1387" s="74" t="s">
        <v>157</v>
      </c>
      <c r="Q1387" s="83">
        <v>24510.725272869393</v>
      </c>
      <c r="R1387" s="83">
        <v>24738.793624409249</v>
      </c>
      <c r="S1387" s="83">
        <v>24537.201526746794</v>
      </c>
      <c r="T1387" s="83">
        <v>34133.460903310908</v>
      </c>
      <c r="U1387" s="83">
        <v>33154.237666099878</v>
      </c>
      <c r="V1387" s="83">
        <v>34491.600582039631</v>
      </c>
      <c r="W1387" s="83">
        <v>34189.456887956629</v>
      </c>
      <c r="X1387" s="83">
        <v>38484.564538012157</v>
      </c>
      <c r="Y1387" s="83">
        <v>39997.12719880799</v>
      </c>
      <c r="Z1387" s="83">
        <v>45325.525569999998</v>
      </c>
      <c r="AA1387" s="83">
        <v>44861.226000000002</v>
      </c>
      <c r="AB1387" s="83">
        <v>43740</v>
      </c>
      <c r="AC1387" s="73"/>
      <c r="AD1387" s="74" t="s">
        <v>117</v>
      </c>
      <c r="AE1387" s="83">
        <v>23381.726000000002</v>
      </c>
      <c r="AF1387" s="83">
        <v>23507.552000000003</v>
      </c>
      <c r="AG1387" s="83">
        <v>23551.631999999998</v>
      </c>
      <c r="AH1387" s="83">
        <v>23713.248</v>
      </c>
      <c r="AI1387" s="83">
        <v>24057.5</v>
      </c>
      <c r="AJ1387" s="83">
        <v>24668.061000000002</v>
      </c>
      <c r="AK1387" s="83">
        <v>25072.552000000003</v>
      </c>
      <c r="AL1387" s="83">
        <v>25366.847999999998</v>
      </c>
      <c r="AM1387" s="83">
        <v>25613.398999999998</v>
      </c>
      <c r="AN1387" s="83">
        <v>25780.986000000001</v>
      </c>
      <c r="AO1387" s="83">
        <v>26644.438000000002</v>
      </c>
      <c r="AP1387" s="83">
        <v>0</v>
      </c>
      <c r="AQ1387" s="73"/>
      <c r="AR1387" s="73"/>
      <c r="AS1387" s="73"/>
      <c r="AT1387" s="73"/>
      <c r="AU1387" s="73"/>
      <c r="AV1387" s="73"/>
      <c r="AW1387" s="73"/>
      <c r="AX1387" s="73"/>
      <c r="AY1387" s="73"/>
      <c r="AZ1387" s="73"/>
      <c r="BA1387" s="73"/>
      <c r="BB1387" s="73"/>
      <c r="BC1387" s="73"/>
    </row>
    <row r="1388" spans="1:55" x14ac:dyDescent="0.25">
      <c r="A1388" s="72"/>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X1388" s="73"/>
      <c r="Y1388" s="73"/>
      <c r="Z1388" s="73"/>
      <c r="AA1388" s="73"/>
      <c r="AB1388" s="73"/>
      <c r="AC1388" s="73"/>
      <c r="AD1388" s="73"/>
      <c r="AE1388" s="73"/>
      <c r="AF1388" s="73"/>
      <c r="AG1388" s="73"/>
      <c r="AH1388" s="73"/>
      <c r="AI1388" s="73"/>
      <c r="AJ1388" s="73"/>
      <c r="AK1388" s="73"/>
      <c r="AL1388" s="73"/>
      <c r="AM1388" s="73"/>
      <c r="AN1388" s="73"/>
      <c r="AO1388" s="73"/>
      <c r="AP1388" s="73"/>
      <c r="AQ1388" s="73"/>
      <c r="AR1388" s="73"/>
      <c r="AS1388" s="73"/>
      <c r="AT1388" s="73"/>
      <c r="AU1388" s="73"/>
      <c r="AV1388" s="73"/>
      <c r="AW1388" s="73"/>
      <c r="AX1388" s="73"/>
      <c r="AY1388" s="73"/>
      <c r="AZ1388" s="73"/>
      <c r="BA1388" s="73"/>
      <c r="BB1388" s="73"/>
      <c r="BC1388" s="73"/>
    </row>
    <row r="1389" spans="1:55" x14ac:dyDescent="0.25">
      <c r="A1389" s="72"/>
      <c r="B1389" s="75" t="s">
        <v>113</v>
      </c>
      <c r="C1389" s="75"/>
      <c r="D1389" s="75"/>
      <c r="E1389" s="75"/>
      <c r="F1389" s="75"/>
      <c r="G1389" s="75"/>
      <c r="H1389" s="75"/>
      <c r="I1389" s="75"/>
      <c r="J1389" s="75"/>
      <c r="K1389" s="75"/>
      <c r="L1389" s="75"/>
      <c r="M1389" s="75"/>
      <c r="N1389" s="75"/>
      <c r="O1389" s="73"/>
      <c r="P1389" s="75" t="s">
        <v>114</v>
      </c>
      <c r="Q1389" s="75"/>
      <c r="R1389" s="75"/>
      <c r="S1389" s="75"/>
      <c r="T1389" s="75"/>
      <c r="U1389" s="75"/>
      <c r="V1389" s="75"/>
      <c r="W1389" s="75"/>
      <c r="X1389" s="75"/>
      <c r="Y1389" s="75"/>
      <c r="Z1389" s="75"/>
      <c r="AA1389" s="75"/>
      <c r="AB1389" s="75"/>
      <c r="AC1389" s="73"/>
      <c r="AD1389" s="75" t="s">
        <v>145</v>
      </c>
      <c r="AE1389" s="75"/>
      <c r="AF1389" s="75"/>
      <c r="AG1389" s="75"/>
      <c r="AH1389" s="75"/>
      <c r="AI1389" s="75"/>
      <c r="AJ1389" s="75"/>
      <c r="AK1389" s="75"/>
      <c r="AL1389" s="75"/>
      <c r="AM1389" s="75"/>
      <c r="AN1389" s="75"/>
      <c r="AO1389" s="75"/>
      <c r="AP1389" s="75"/>
      <c r="AQ1389" s="73"/>
      <c r="AR1389" s="73"/>
      <c r="AS1389" s="73"/>
      <c r="AT1389" s="73"/>
      <c r="AU1389" s="73"/>
      <c r="AV1389" s="73"/>
      <c r="AW1389" s="73"/>
      <c r="AX1389" s="73"/>
      <c r="AY1389" s="73"/>
      <c r="AZ1389" s="73"/>
      <c r="BA1389" s="73"/>
      <c r="BB1389" s="73"/>
      <c r="BC1389" s="73"/>
    </row>
    <row r="1390" spans="1:55" x14ac:dyDescent="0.25">
      <c r="A1390" s="72"/>
      <c r="B1390" s="77" t="s">
        <v>85</v>
      </c>
      <c r="C1390" s="77">
        <v>2013</v>
      </c>
      <c r="D1390" s="77">
        <v>2014</v>
      </c>
      <c r="E1390" s="77">
        <v>2015</v>
      </c>
      <c r="F1390" s="77">
        <v>2016</v>
      </c>
      <c r="G1390" s="77">
        <v>2017</v>
      </c>
      <c r="H1390" s="77">
        <v>2018</v>
      </c>
      <c r="I1390" s="77">
        <v>2019</v>
      </c>
      <c r="J1390" s="77">
        <v>2020</v>
      </c>
      <c r="K1390" s="77">
        <v>2021</v>
      </c>
      <c r="L1390" s="77">
        <v>2022</v>
      </c>
      <c r="M1390" s="77">
        <v>2023</v>
      </c>
      <c r="N1390" s="77">
        <v>2024</v>
      </c>
      <c r="O1390" s="73"/>
      <c r="P1390" s="77" t="s">
        <v>85</v>
      </c>
      <c r="Q1390" s="77">
        <v>2013</v>
      </c>
      <c r="R1390" s="77">
        <v>2014</v>
      </c>
      <c r="S1390" s="77">
        <v>2015</v>
      </c>
      <c r="T1390" s="77">
        <v>2016</v>
      </c>
      <c r="U1390" s="77">
        <v>2017</v>
      </c>
      <c r="V1390" s="77">
        <v>2018</v>
      </c>
      <c r="W1390" s="77">
        <v>2019</v>
      </c>
      <c r="X1390" s="77">
        <v>2020</v>
      </c>
      <c r="Y1390" s="77">
        <v>2021</v>
      </c>
      <c r="Z1390" s="77">
        <v>2022</v>
      </c>
      <c r="AA1390" s="77">
        <v>2023</v>
      </c>
      <c r="AB1390" s="77">
        <v>2024</v>
      </c>
      <c r="AC1390" s="73"/>
      <c r="AD1390" s="77" t="s">
        <v>85</v>
      </c>
      <c r="AE1390" s="77">
        <v>2013</v>
      </c>
      <c r="AF1390" s="77">
        <v>2014</v>
      </c>
      <c r="AG1390" s="77">
        <v>2015</v>
      </c>
      <c r="AH1390" s="77">
        <v>2016</v>
      </c>
      <c r="AI1390" s="77">
        <v>2017</v>
      </c>
      <c r="AJ1390" s="77">
        <v>2018</v>
      </c>
      <c r="AK1390" s="77">
        <v>2019</v>
      </c>
      <c r="AL1390" s="77">
        <v>2020</v>
      </c>
      <c r="AM1390" s="77">
        <v>2021</v>
      </c>
      <c r="AN1390" s="77">
        <v>2022</v>
      </c>
      <c r="AO1390" s="77">
        <v>2023</v>
      </c>
      <c r="AP1390" s="77">
        <v>2024</v>
      </c>
      <c r="AQ1390" s="73"/>
      <c r="AR1390" s="73"/>
      <c r="AS1390" s="73"/>
      <c r="AT1390" s="73"/>
      <c r="AU1390" s="73"/>
      <c r="AV1390" s="73"/>
      <c r="AW1390" s="73"/>
      <c r="AX1390" s="73"/>
      <c r="AY1390" s="73"/>
      <c r="AZ1390" s="73"/>
      <c r="BA1390" s="73"/>
      <c r="BB1390" s="73"/>
      <c r="BC1390" s="73"/>
    </row>
    <row r="1391" spans="1:55" x14ac:dyDescent="0.25">
      <c r="A1391" s="72"/>
      <c r="B1391" s="79" t="s">
        <v>9</v>
      </c>
      <c r="C1391" s="80">
        <v>55780.483896028141</v>
      </c>
      <c r="D1391" s="80">
        <v>52698.752195673456</v>
      </c>
      <c r="E1391" s="80">
        <v>54970.14730922578</v>
      </c>
      <c r="F1391" s="80">
        <v>60475.653574269891</v>
      </c>
      <c r="G1391" s="80">
        <v>61581.410891282445</v>
      </c>
      <c r="H1391" s="80">
        <v>57257.312813014367</v>
      </c>
      <c r="I1391" s="80">
        <v>62450.469726550175</v>
      </c>
      <c r="J1391" s="80">
        <v>59876.722183274323</v>
      </c>
      <c r="K1391" s="80">
        <v>69686.046314793988</v>
      </c>
      <c r="L1391" s="80">
        <v>67469.808431999991</v>
      </c>
      <c r="M1391" s="80">
        <v>68145.758000000002</v>
      </c>
      <c r="N1391" s="80">
        <v>0</v>
      </c>
      <c r="O1391" s="73"/>
      <c r="P1391" s="79" t="s">
        <v>9</v>
      </c>
      <c r="Q1391" s="80">
        <v>58763.919464828374</v>
      </c>
      <c r="R1391" s="80">
        <v>56404.326047371585</v>
      </c>
      <c r="S1391" s="80">
        <v>56030.261522013308</v>
      </c>
      <c r="T1391" s="80">
        <v>55544.744639051671</v>
      </c>
      <c r="U1391" s="80">
        <v>59061.801910688824</v>
      </c>
      <c r="V1391" s="80">
        <v>58907.356007199305</v>
      </c>
      <c r="W1391" s="80">
        <v>61843.904718220932</v>
      </c>
      <c r="X1391" s="80">
        <v>61035.814700848714</v>
      </c>
      <c r="Y1391" s="80">
        <v>75600.881328388001</v>
      </c>
      <c r="Z1391" s="80">
        <v>70430.86920999999</v>
      </c>
      <c r="AA1391" s="80">
        <v>69708.758000000002</v>
      </c>
      <c r="AB1391" s="80">
        <v>69466</v>
      </c>
      <c r="AC1391" s="73"/>
      <c r="AD1391" s="79" t="s">
        <v>9</v>
      </c>
      <c r="AE1391" s="80">
        <v>504</v>
      </c>
      <c r="AF1391" s="80">
        <v>477</v>
      </c>
      <c r="AG1391" s="80">
        <v>480</v>
      </c>
      <c r="AH1391" s="80">
        <v>485</v>
      </c>
      <c r="AI1391" s="80">
        <v>477</v>
      </c>
      <c r="AJ1391" s="80">
        <v>472</v>
      </c>
      <c r="AK1391" s="80">
        <v>474</v>
      </c>
      <c r="AL1391" s="80">
        <v>477</v>
      </c>
      <c r="AM1391" s="80">
        <v>464</v>
      </c>
      <c r="AN1391" s="80">
        <v>465</v>
      </c>
      <c r="AO1391" s="80">
        <v>474</v>
      </c>
      <c r="AP1391" s="80">
        <v>0</v>
      </c>
      <c r="AQ1391" s="73"/>
      <c r="AR1391" s="73"/>
      <c r="AS1391" s="73"/>
      <c r="AT1391" s="73"/>
      <c r="AU1391" s="73"/>
      <c r="AV1391" s="73"/>
      <c r="AW1391" s="73"/>
      <c r="AX1391" s="73"/>
      <c r="AY1391" s="73"/>
      <c r="AZ1391" s="73"/>
      <c r="BA1391" s="73"/>
      <c r="BB1391" s="73"/>
      <c r="BC1391" s="73"/>
    </row>
    <row r="1392" spans="1:55" x14ac:dyDescent="0.25">
      <c r="A1392" s="72"/>
      <c r="B1392" s="74" t="s">
        <v>10</v>
      </c>
      <c r="C1392" s="83">
        <v>37898.642099641402</v>
      </c>
      <c r="D1392" s="83">
        <v>34057.525082635511</v>
      </c>
      <c r="E1392" s="83">
        <v>37028.109822801744</v>
      </c>
      <c r="F1392" s="83">
        <v>41611.445973030881</v>
      </c>
      <c r="G1392" s="83">
        <v>39495.312497484403</v>
      </c>
      <c r="H1392" s="83">
        <v>34094.26459933845</v>
      </c>
      <c r="I1392" s="83">
        <v>37228.913554576087</v>
      </c>
      <c r="J1392" s="83">
        <v>35064.512269312501</v>
      </c>
      <c r="K1392" s="83">
        <v>43972.346477669998</v>
      </c>
      <c r="L1392" s="83">
        <v>43345.777669999989</v>
      </c>
      <c r="M1392" s="83">
        <v>41108.983999999997</v>
      </c>
      <c r="N1392" s="83">
        <v>0</v>
      </c>
      <c r="O1392" s="73"/>
      <c r="P1392" s="74" t="s">
        <v>10</v>
      </c>
      <c r="Q1392" s="83">
        <v>38868.508947720336</v>
      </c>
      <c r="R1392" s="83">
        <v>37200.814355871131</v>
      </c>
      <c r="S1392" s="83">
        <v>37376.693876237281</v>
      </c>
      <c r="T1392" s="83">
        <v>39027.760120290557</v>
      </c>
      <c r="U1392" s="83">
        <v>39685.785041739655</v>
      </c>
      <c r="V1392" s="83">
        <v>38093.555337717808</v>
      </c>
      <c r="W1392" s="83">
        <v>37568.155473466359</v>
      </c>
      <c r="X1392" s="83">
        <v>37274.979122769946</v>
      </c>
      <c r="Y1392" s="83">
        <v>48876.551222199996</v>
      </c>
      <c r="Z1392" s="83">
        <v>42614.876147999988</v>
      </c>
      <c r="AA1392" s="83">
        <v>44116.196000000004</v>
      </c>
      <c r="AB1392" s="83">
        <v>44858</v>
      </c>
      <c r="AC1392" s="73"/>
      <c r="AD1392" s="74" t="s">
        <v>10</v>
      </c>
      <c r="AE1392" s="83">
        <v>504</v>
      </c>
      <c r="AF1392" s="83">
        <v>477</v>
      </c>
      <c r="AG1392" s="83">
        <v>480</v>
      </c>
      <c r="AH1392" s="83">
        <v>485</v>
      </c>
      <c r="AI1392" s="83">
        <v>477</v>
      </c>
      <c r="AJ1392" s="83">
        <v>472</v>
      </c>
      <c r="AK1392" s="83">
        <v>474</v>
      </c>
      <c r="AL1392" s="83">
        <v>477</v>
      </c>
      <c r="AM1392" s="83">
        <v>464</v>
      </c>
      <c r="AN1392" s="83">
        <v>465</v>
      </c>
      <c r="AO1392" s="83">
        <v>474</v>
      </c>
      <c r="AP1392" s="83">
        <v>0</v>
      </c>
      <c r="AQ1392" s="73"/>
      <c r="AR1392" s="73"/>
      <c r="AS1392" s="73"/>
      <c r="AT1392" s="73"/>
      <c r="AU1392" s="73"/>
      <c r="AV1392" s="73"/>
      <c r="AW1392" s="73"/>
      <c r="AX1392" s="73"/>
      <c r="AY1392" s="73"/>
      <c r="AZ1392" s="73"/>
      <c r="BA1392" s="73"/>
      <c r="BB1392" s="73"/>
      <c r="BC1392" s="73"/>
    </row>
    <row r="1393" spans="1:55" x14ac:dyDescent="0.25">
      <c r="A1393" s="72"/>
      <c r="B1393" s="79" t="s">
        <v>11</v>
      </c>
      <c r="C1393" s="84">
        <v>17881.84179638674</v>
      </c>
      <c r="D1393" s="84">
        <v>18641.227113037949</v>
      </c>
      <c r="E1393" s="84">
        <v>17942.03748642404</v>
      </c>
      <c r="F1393" s="84">
        <v>18864.207601239013</v>
      </c>
      <c r="G1393" s="84">
        <v>22086.098393798038</v>
      </c>
      <c r="H1393" s="84">
        <v>23163.048213675916</v>
      </c>
      <c r="I1393" s="84">
        <v>25221.556171974087</v>
      </c>
      <c r="J1393" s="84">
        <v>24812.209913961826</v>
      </c>
      <c r="K1393" s="84">
        <v>25713.699837123993</v>
      </c>
      <c r="L1393" s="84">
        <v>24124.030762000002</v>
      </c>
      <c r="M1393" s="84">
        <v>27036.774000000001</v>
      </c>
      <c r="N1393" s="84">
        <v>0</v>
      </c>
      <c r="O1393" s="73"/>
      <c r="P1393" s="79" t="s">
        <v>11</v>
      </c>
      <c r="Q1393" s="84">
        <v>19895.410517108034</v>
      </c>
      <c r="R1393" s="84">
        <v>19203.511691500455</v>
      </c>
      <c r="S1393" s="84">
        <v>18653.567645776027</v>
      </c>
      <c r="T1393" s="84">
        <v>16516.984518761114</v>
      </c>
      <c r="U1393" s="84">
        <v>19376.016868949169</v>
      </c>
      <c r="V1393" s="84">
        <v>20813.800669481498</v>
      </c>
      <c r="W1393" s="84">
        <v>24275.74924475457</v>
      </c>
      <c r="X1393" s="84">
        <v>23760.835578078764</v>
      </c>
      <c r="Y1393" s="84">
        <v>26724.330106187997</v>
      </c>
      <c r="Z1393" s="84">
        <v>27815.993062000001</v>
      </c>
      <c r="AA1393" s="84">
        <v>25592.562000000002</v>
      </c>
      <c r="AB1393" s="84">
        <v>24608</v>
      </c>
      <c r="AC1393" s="73"/>
      <c r="AD1393" s="79" t="s">
        <v>11</v>
      </c>
      <c r="AE1393" s="84">
        <v>504</v>
      </c>
      <c r="AF1393" s="84">
        <v>477</v>
      </c>
      <c r="AG1393" s="84">
        <v>480</v>
      </c>
      <c r="AH1393" s="84">
        <v>485</v>
      </c>
      <c r="AI1393" s="84">
        <v>477</v>
      </c>
      <c r="AJ1393" s="84">
        <v>472</v>
      </c>
      <c r="AK1393" s="84">
        <v>474</v>
      </c>
      <c r="AL1393" s="84">
        <v>477</v>
      </c>
      <c r="AM1393" s="84">
        <v>464</v>
      </c>
      <c r="AN1393" s="84">
        <v>465</v>
      </c>
      <c r="AO1393" s="84">
        <v>474</v>
      </c>
      <c r="AP1393" s="84">
        <v>0</v>
      </c>
      <c r="AQ1393" s="73"/>
      <c r="AR1393" s="73"/>
      <c r="AS1393" s="73"/>
      <c r="AT1393" s="73"/>
      <c r="AU1393" s="73"/>
      <c r="AV1393" s="73"/>
      <c r="AW1393" s="73"/>
      <c r="AX1393" s="73"/>
      <c r="AY1393" s="73"/>
      <c r="AZ1393" s="73"/>
      <c r="BA1393" s="73"/>
      <c r="BB1393" s="73"/>
      <c r="BC1393" s="73"/>
    </row>
    <row r="1394" spans="1:55" x14ac:dyDescent="0.25">
      <c r="A1394" s="72"/>
      <c r="B1394" s="74" t="s">
        <v>0</v>
      </c>
      <c r="C1394" s="83">
        <v>5944.5954861219325</v>
      </c>
      <c r="D1394" s="83">
        <v>4978.6127952540228</v>
      </c>
      <c r="E1394" s="83">
        <v>4167.1860410354984</v>
      </c>
      <c r="F1394" s="83">
        <v>4070.8806362689088</v>
      </c>
      <c r="G1394" s="83">
        <v>4229.6213027664626</v>
      </c>
      <c r="H1394" s="83">
        <v>4334.6483544490975</v>
      </c>
      <c r="I1394" s="83">
        <v>4738.410381749376</v>
      </c>
      <c r="J1394" s="83">
        <v>4512.9429871095945</v>
      </c>
      <c r="K1394" s="83">
        <v>3249.2425135299995</v>
      </c>
      <c r="L1394" s="83">
        <v>1821.3680679999998</v>
      </c>
      <c r="M1394" s="83">
        <v>1366.0620000000001</v>
      </c>
      <c r="N1394" s="83">
        <v>0</v>
      </c>
      <c r="O1394" s="73"/>
      <c r="P1394" s="74" t="s">
        <v>0</v>
      </c>
      <c r="Q1394" s="83">
        <v>5755.1273044456129</v>
      </c>
      <c r="R1394" s="83">
        <v>5930.6459906578275</v>
      </c>
      <c r="S1394" s="83">
        <v>5108.7524647007431</v>
      </c>
      <c r="T1394" s="83">
        <v>5958.3816831605072</v>
      </c>
      <c r="U1394" s="83">
        <v>4308.8965175368912</v>
      </c>
      <c r="V1394" s="83">
        <v>4424.5344283817949</v>
      </c>
      <c r="W1394" s="83">
        <v>5180.6711644482475</v>
      </c>
      <c r="X1394" s="83">
        <v>4247.0137260591291</v>
      </c>
      <c r="Y1394" s="83">
        <v>4646.0306364939988</v>
      </c>
      <c r="Z1394" s="83">
        <v>4486.0017279999993</v>
      </c>
      <c r="AA1394" s="83">
        <v>3096.8240000000001</v>
      </c>
      <c r="AB1394" s="83">
        <v>1986</v>
      </c>
      <c r="AC1394" s="73"/>
      <c r="AD1394" s="74" t="s">
        <v>0</v>
      </c>
      <c r="AE1394" s="83">
        <v>60</v>
      </c>
      <c r="AF1394" s="83">
        <v>59</v>
      </c>
      <c r="AG1394" s="83">
        <v>60</v>
      </c>
      <c r="AH1394" s="83">
        <v>45</v>
      </c>
      <c r="AI1394" s="83">
        <v>43</v>
      </c>
      <c r="AJ1394" s="83">
        <v>45</v>
      </c>
      <c r="AK1394" s="83">
        <v>46</v>
      </c>
      <c r="AL1394" s="83">
        <v>40</v>
      </c>
      <c r="AM1394" s="83">
        <v>29</v>
      </c>
      <c r="AN1394" s="83">
        <v>21</v>
      </c>
      <c r="AO1394" s="83">
        <v>15</v>
      </c>
      <c r="AP1394" s="83">
        <v>0</v>
      </c>
      <c r="AQ1394" s="73"/>
      <c r="AR1394" s="73"/>
      <c r="AS1394" s="73"/>
      <c r="AT1394" s="73"/>
      <c r="AU1394" s="73"/>
      <c r="AV1394" s="73"/>
      <c r="AW1394" s="73"/>
      <c r="AX1394" s="73"/>
      <c r="AY1394" s="73"/>
      <c r="AZ1394" s="73"/>
      <c r="BA1394" s="73"/>
      <c r="BB1394" s="73"/>
      <c r="BC1394" s="73"/>
    </row>
    <row r="1395" spans="1:55" x14ac:dyDescent="0.25">
      <c r="A1395" s="72"/>
      <c r="B1395" s="74" t="s">
        <v>158</v>
      </c>
      <c r="C1395" s="83">
        <v>11535.784007214846</v>
      </c>
      <c r="D1395" s="83">
        <v>10069.534406662759</v>
      </c>
      <c r="E1395" s="83">
        <v>9409.5786211944196</v>
      </c>
      <c r="F1395" s="83">
        <v>8109.3526695069295</v>
      </c>
      <c r="G1395" s="83">
        <v>7847.4217058039294</v>
      </c>
      <c r="H1395" s="83">
        <v>6971.1127196186226</v>
      </c>
      <c r="I1395" s="83">
        <v>7731.5600119176879</v>
      </c>
      <c r="J1395" s="83">
        <v>6893.9636282449901</v>
      </c>
      <c r="K1395" s="83">
        <v>7254.2511125499996</v>
      </c>
      <c r="L1395" s="83">
        <v>7075.7260079999996</v>
      </c>
      <c r="M1395" s="83">
        <v>6055.0619999999999</v>
      </c>
      <c r="N1395" s="83">
        <v>0</v>
      </c>
      <c r="O1395" s="73"/>
      <c r="P1395" s="74" t="s">
        <v>158</v>
      </c>
      <c r="Q1395" s="83">
        <v>7125.705590917918</v>
      </c>
      <c r="R1395" s="83">
        <v>12556.37247866</v>
      </c>
      <c r="S1395" s="83">
        <v>8410.3205629871172</v>
      </c>
      <c r="T1395" s="83">
        <v>8825.9428920788105</v>
      </c>
      <c r="U1395" s="83">
        <v>7802.660068935038</v>
      </c>
      <c r="V1395" s="83">
        <v>7801.3670118300824</v>
      </c>
      <c r="W1395" s="83">
        <v>6187.9921302127377</v>
      </c>
      <c r="X1395" s="83">
        <v>5672.0355046839886</v>
      </c>
      <c r="Y1395" s="83">
        <v>9496.1732814779989</v>
      </c>
      <c r="Z1395" s="83">
        <v>6250.6526939999994</v>
      </c>
      <c r="AA1395" s="83">
        <v>5026.6080000000002</v>
      </c>
      <c r="AB1395" s="83">
        <v>6627</v>
      </c>
      <c r="AC1395" s="73"/>
      <c r="AD1395" s="74" t="s">
        <v>158</v>
      </c>
      <c r="AE1395" s="83">
        <v>72</v>
      </c>
      <c r="AF1395" s="83">
        <v>64</v>
      </c>
      <c r="AG1395" s="83">
        <v>57</v>
      </c>
      <c r="AH1395" s="83">
        <v>49</v>
      </c>
      <c r="AI1395" s="83">
        <v>49</v>
      </c>
      <c r="AJ1395" s="83">
        <v>48</v>
      </c>
      <c r="AK1395" s="83">
        <v>49</v>
      </c>
      <c r="AL1395" s="83">
        <v>56</v>
      </c>
      <c r="AM1395" s="83">
        <v>48</v>
      </c>
      <c r="AN1395" s="83">
        <v>41</v>
      </c>
      <c r="AO1395" s="83">
        <v>40</v>
      </c>
      <c r="AP1395" s="83">
        <v>0</v>
      </c>
      <c r="AQ1395" s="73"/>
      <c r="AR1395" s="73"/>
      <c r="AS1395" s="73"/>
      <c r="AT1395" s="73"/>
      <c r="AU1395" s="73"/>
      <c r="AV1395" s="73"/>
      <c r="AW1395" s="73"/>
      <c r="AX1395" s="73"/>
      <c r="AY1395" s="73"/>
      <c r="AZ1395" s="73"/>
      <c r="BA1395" s="73"/>
      <c r="BB1395" s="73"/>
      <c r="BC1395" s="73"/>
    </row>
    <row r="1396" spans="1:55" x14ac:dyDescent="0.25">
      <c r="A1396" s="72"/>
      <c r="B1396" s="74" t="s">
        <v>159</v>
      </c>
      <c r="C1396" s="83">
        <v>1127.4858539054262</v>
      </c>
      <c r="D1396" s="83">
        <v>1655.3208754671434</v>
      </c>
      <c r="E1396" s="83">
        <v>1467.6678800112904</v>
      </c>
      <c r="F1396" s="83">
        <v>1883.9000909992783</v>
      </c>
      <c r="G1396" s="83">
        <v>1908.2592559895477</v>
      </c>
      <c r="H1396" s="83">
        <v>1568.6457145563841</v>
      </c>
      <c r="I1396" s="83">
        <v>679.16986795017851</v>
      </c>
      <c r="J1396" s="83">
        <v>364.67092760084989</v>
      </c>
      <c r="K1396" s="83">
        <v>318.85605650600002</v>
      </c>
      <c r="L1396" s="83">
        <v>110.22380199999999</v>
      </c>
      <c r="M1396" s="83">
        <v>185.476</v>
      </c>
      <c r="N1396" s="83">
        <v>0</v>
      </c>
      <c r="O1396" s="73"/>
      <c r="P1396" s="74" t="s">
        <v>159</v>
      </c>
      <c r="Q1396" s="83">
        <v>1230.9174603489394</v>
      </c>
      <c r="R1396" s="83">
        <v>1151.2270737265624</v>
      </c>
      <c r="S1396" s="83">
        <v>1444.4816851162243</v>
      </c>
      <c r="T1396" s="83">
        <v>1928.9120396532912</v>
      </c>
      <c r="U1396" s="83">
        <v>1924.7503853622968</v>
      </c>
      <c r="V1396" s="83">
        <v>1924.4689826470096</v>
      </c>
      <c r="W1396" s="83">
        <v>1935.7484620196167</v>
      </c>
      <c r="X1396" s="83">
        <v>1920.9742401620153</v>
      </c>
      <c r="Y1396" s="83">
        <v>1656.0655391539999</v>
      </c>
      <c r="Z1396" s="83">
        <v>241.85028399999999</v>
      </c>
      <c r="AA1396" s="83">
        <v>208.4</v>
      </c>
      <c r="AB1396" s="83">
        <v>74</v>
      </c>
      <c r="AC1396" s="73"/>
      <c r="AD1396" s="74" t="s">
        <v>159</v>
      </c>
      <c r="AE1396" s="83">
        <v>0</v>
      </c>
      <c r="AF1396" s="83">
        <v>0</v>
      </c>
      <c r="AG1396" s="83">
        <v>0</v>
      </c>
      <c r="AH1396" s="83">
        <v>0</v>
      </c>
      <c r="AI1396" s="83">
        <v>0</v>
      </c>
      <c r="AJ1396" s="83">
        <v>0</v>
      </c>
      <c r="AK1396" s="83">
        <v>0</v>
      </c>
      <c r="AL1396" s="83">
        <v>0</v>
      </c>
      <c r="AM1396" s="83">
        <v>0</v>
      </c>
      <c r="AN1396" s="83">
        <v>0</v>
      </c>
      <c r="AO1396" s="83">
        <v>0</v>
      </c>
      <c r="AP1396" s="83">
        <v>0</v>
      </c>
      <c r="AQ1396" s="73"/>
      <c r="AR1396" s="73"/>
      <c r="AS1396" s="73"/>
      <c r="AT1396" s="73"/>
      <c r="AU1396" s="73"/>
      <c r="AV1396" s="73"/>
      <c r="AW1396" s="73"/>
      <c r="AX1396" s="73"/>
      <c r="AY1396" s="73"/>
      <c r="AZ1396" s="73"/>
      <c r="BA1396" s="73"/>
      <c r="BB1396" s="73"/>
      <c r="BC1396" s="73"/>
    </row>
    <row r="1397" spans="1:55" x14ac:dyDescent="0.25">
      <c r="A1397" s="72"/>
      <c r="B1397" s="74" t="s">
        <v>1</v>
      </c>
      <c r="C1397" s="83">
        <v>4105.4776539454379</v>
      </c>
      <c r="D1397" s="83">
        <v>2647.1558216510543</v>
      </c>
      <c r="E1397" s="83">
        <v>2315.0898325409266</v>
      </c>
      <c r="F1397" s="83">
        <v>2194.4225207804275</v>
      </c>
      <c r="G1397" s="83">
        <v>2086.1278656527707</v>
      </c>
      <c r="H1397" s="83">
        <v>1799.0005819052499</v>
      </c>
      <c r="I1397" s="83">
        <v>2494.977388643239</v>
      </c>
      <c r="J1397" s="83">
        <v>2613.2879704073221</v>
      </c>
      <c r="K1397" s="83">
        <v>1222.4654346319999</v>
      </c>
      <c r="L1397" s="83">
        <v>896.77229199999999</v>
      </c>
      <c r="M1397" s="83">
        <v>571.01600000000008</v>
      </c>
      <c r="N1397" s="83">
        <v>0</v>
      </c>
      <c r="O1397" s="73"/>
      <c r="P1397" s="74" t="s">
        <v>1</v>
      </c>
      <c r="Q1397" s="83">
        <v>2564.8285227583892</v>
      </c>
      <c r="R1397" s="83">
        <v>3563.3982954231378</v>
      </c>
      <c r="S1397" s="83">
        <v>4101.7048187071759</v>
      </c>
      <c r="T1397" s="83">
        <v>2295.0092220392612</v>
      </c>
      <c r="U1397" s="83">
        <v>2290.3822823123928</v>
      </c>
      <c r="V1397" s="83">
        <v>2290.2925125205738</v>
      </c>
      <c r="W1397" s="83">
        <v>2299.9161437403777</v>
      </c>
      <c r="X1397" s="83">
        <v>1931.0728196955774</v>
      </c>
      <c r="Y1397" s="83">
        <v>2171.3104470719995</v>
      </c>
      <c r="Z1397" s="83">
        <v>2592.9346820000001</v>
      </c>
      <c r="AA1397" s="83">
        <v>1106.604</v>
      </c>
      <c r="AB1397" s="83">
        <v>1012</v>
      </c>
      <c r="AC1397" s="73"/>
      <c r="AD1397" s="74" t="s">
        <v>1</v>
      </c>
      <c r="AE1397" s="83">
        <v>25</v>
      </c>
      <c r="AF1397" s="83">
        <v>15</v>
      </c>
      <c r="AG1397" s="83">
        <v>15</v>
      </c>
      <c r="AH1397" s="83">
        <v>13</v>
      </c>
      <c r="AI1397" s="83">
        <v>13</v>
      </c>
      <c r="AJ1397" s="83">
        <v>12</v>
      </c>
      <c r="AK1397" s="83">
        <v>15</v>
      </c>
      <c r="AL1397" s="83">
        <v>16</v>
      </c>
      <c r="AM1397" s="83">
        <v>7</v>
      </c>
      <c r="AN1397" s="83">
        <v>4</v>
      </c>
      <c r="AO1397" s="83">
        <v>4</v>
      </c>
      <c r="AP1397" s="83">
        <v>0</v>
      </c>
      <c r="AQ1397" s="73"/>
      <c r="AR1397" s="73"/>
      <c r="AS1397" s="73"/>
      <c r="AT1397" s="73"/>
      <c r="AU1397" s="73"/>
      <c r="AV1397" s="73"/>
      <c r="AW1397" s="73"/>
      <c r="AX1397" s="73"/>
      <c r="AY1397" s="73"/>
      <c r="AZ1397" s="73"/>
      <c r="BA1397" s="73"/>
      <c r="BB1397" s="73"/>
      <c r="BC1397" s="73"/>
    </row>
    <row r="1398" spans="1:55" x14ac:dyDescent="0.25">
      <c r="A1398" s="72"/>
      <c r="B1398" s="74" t="s">
        <v>2</v>
      </c>
      <c r="C1398" s="83">
        <v>23597.173274033765</v>
      </c>
      <c r="D1398" s="83">
        <v>22802.392167851594</v>
      </c>
      <c r="E1398" s="83">
        <v>22954.941507660933</v>
      </c>
      <c r="F1398" s="83">
        <v>24394.075533213338</v>
      </c>
      <c r="G1398" s="83">
        <v>24383.312715421995</v>
      </c>
      <c r="H1398" s="83">
        <v>23065.72008446289</v>
      </c>
      <c r="I1398" s="83">
        <v>23601.724603076742</v>
      </c>
      <c r="J1398" s="83">
        <v>22966.413988105218</v>
      </c>
      <c r="K1398" s="83">
        <v>24058.737606123999</v>
      </c>
      <c r="L1398" s="83">
        <v>24601.310525999997</v>
      </c>
      <c r="M1398" s="83">
        <v>23357.472000000002</v>
      </c>
      <c r="N1398" s="83">
        <v>0</v>
      </c>
      <c r="O1398" s="73"/>
      <c r="P1398" s="74" t="s">
        <v>2</v>
      </c>
      <c r="Q1398" s="83">
        <v>26994.835845045731</v>
      </c>
      <c r="R1398" s="83">
        <v>23973.612679179329</v>
      </c>
      <c r="S1398" s="83">
        <v>23653.570162241926</v>
      </c>
      <c r="T1398" s="83">
        <v>21788.183785803696</v>
      </c>
      <c r="U1398" s="83">
        <v>23239.535099640609</v>
      </c>
      <c r="V1398" s="83">
        <v>23544.802393133923</v>
      </c>
      <c r="W1398" s="83">
        <v>22821.936976911722</v>
      </c>
      <c r="X1398" s="83">
        <v>23305.277434675852</v>
      </c>
      <c r="Y1398" s="83">
        <v>25143.289521505998</v>
      </c>
      <c r="Z1398" s="83">
        <v>24726.516204</v>
      </c>
      <c r="AA1398" s="83">
        <v>25691.552000000003</v>
      </c>
      <c r="AB1398" s="83">
        <v>25947</v>
      </c>
      <c r="AC1398" s="73"/>
      <c r="AD1398" s="74" t="s">
        <v>2</v>
      </c>
      <c r="AE1398" s="83">
        <v>212</v>
      </c>
      <c r="AF1398" s="83">
        <v>198</v>
      </c>
      <c r="AG1398" s="83">
        <v>199</v>
      </c>
      <c r="AH1398" s="83">
        <v>194</v>
      </c>
      <c r="AI1398" s="83">
        <v>178</v>
      </c>
      <c r="AJ1398" s="83">
        <v>170</v>
      </c>
      <c r="AK1398" s="83">
        <v>170</v>
      </c>
      <c r="AL1398" s="83">
        <v>168</v>
      </c>
      <c r="AM1398" s="83">
        <v>169</v>
      </c>
      <c r="AN1398" s="83">
        <v>167</v>
      </c>
      <c r="AO1398" s="83">
        <v>163</v>
      </c>
      <c r="AP1398" s="83">
        <v>0</v>
      </c>
      <c r="AQ1398" s="73"/>
      <c r="AR1398" s="73"/>
      <c r="AS1398" s="73"/>
      <c r="AT1398" s="73"/>
      <c r="AU1398" s="73"/>
      <c r="AV1398" s="73"/>
      <c r="AW1398" s="73"/>
      <c r="AX1398" s="73"/>
      <c r="AY1398" s="73"/>
      <c r="AZ1398" s="73"/>
      <c r="BA1398" s="73"/>
      <c r="BB1398" s="73"/>
      <c r="BC1398" s="73"/>
    </row>
    <row r="1399" spans="1:55" x14ac:dyDescent="0.25">
      <c r="A1399" s="72"/>
      <c r="B1399" s="74" t="s">
        <v>156</v>
      </c>
      <c r="C1399" s="83">
        <v>0</v>
      </c>
      <c r="D1399" s="83">
        <v>0</v>
      </c>
      <c r="E1399" s="83">
        <v>0</v>
      </c>
      <c r="F1399" s="83">
        <v>0</v>
      </c>
      <c r="G1399" s="83">
        <v>0</v>
      </c>
      <c r="H1399" s="83">
        <v>0</v>
      </c>
      <c r="I1399" s="83">
        <v>0</v>
      </c>
      <c r="J1399" s="83">
        <v>206.45984824171194</v>
      </c>
      <c r="K1399" s="83">
        <v>1876.7271699539995</v>
      </c>
      <c r="L1399" s="83">
        <v>3185.7889180000002</v>
      </c>
      <c r="M1399" s="83">
        <v>4432.6680000000006</v>
      </c>
      <c r="N1399" s="83">
        <v>0</v>
      </c>
      <c r="O1399" s="73"/>
      <c r="P1399" s="74" t="s">
        <v>156</v>
      </c>
      <c r="Q1399" s="83">
        <v>0</v>
      </c>
      <c r="R1399" s="83">
        <v>0</v>
      </c>
      <c r="S1399" s="83">
        <v>0</v>
      </c>
      <c r="T1399" s="83">
        <v>0</v>
      </c>
      <c r="U1399" s="83">
        <v>0</v>
      </c>
      <c r="V1399" s="83">
        <v>0</v>
      </c>
      <c r="W1399" s="83">
        <v>0</v>
      </c>
      <c r="X1399" s="83">
        <v>0</v>
      </c>
      <c r="Y1399" s="83">
        <v>0</v>
      </c>
      <c r="Z1399" s="83">
        <v>0</v>
      </c>
      <c r="AA1399" s="83">
        <v>3214.57</v>
      </c>
      <c r="AB1399" s="83">
        <v>4608</v>
      </c>
      <c r="AC1399" s="73"/>
      <c r="AD1399" s="74" t="s">
        <v>156</v>
      </c>
      <c r="AE1399" s="83">
        <v>0</v>
      </c>
      <c r="AF1399" s="83">
        <v>0</v>
      </c>
      <c r="AG1399" s="83">
        <v>0</v>
      </c>
      <c r="AH1399" s="83">
        <v>0</v>
      </c>
      <c r="AI1399" s="83">
        <v>0</v>
      </c>
      <c r="AJ1399" s="83">
        <v>0</v>
      </c>
      <c r="AK1399" s="83">
        <v>0</v>
      </c>
      <c r="AL1399" s="83">
        <v>0</v>
      </c>
      <c r="AM1399" s="83">
        <v>12</v>
      </c>
      <c r="AN1399" s="83">
        <v>21</v>
      </c>
      <c r="AO1399" s="83">
        <v>33</v>
      </c>
      <c r="AP1399" s="83">
        <v>0</v>
      </c>
      <c r="AQ1399" s="73"/>
      <c r="AR1399" s="73"/>
      <c r="AS1399" s="73"/>
      <c r="AT1399" s="73"/>
      <c r="AU1399" s="73"/>
      <c r="AV1399" s="73"/>
      <c r="AW1399" s="73"/>
      <c r="AX1399" s="73"/>
      <c r="AY1399" s="73"/>
      <c r="AZ1399" s="73"/>
      <c r="BA1399" s="73"/>
      <c r="BB1399" s="73"/>
      <c r="BC1399" s="73"/>
    </row>
    <row r="1400" spans="1:55" x14ac:dyDescent="0.25">
      <c r="A1400" s="72"/>
      <c r="B1400" s="74" t="s">
        <v>3</v>
      </c>
      <c r="C1400" s="83">
        <v>0</v>
      </c>
      <c r="D1400" s="83">
        <v>715.3207675084858</v>
      </c>
      <c r="E1400" s="83">
        <v>1929.0183878839775</v>
      </c>
      <c r="F1400" s="83">
        <v>2906.9316600076786</v>
      </c>
      <c r="G1400" s="83">
        <v>2578.5058712105674</v>
      </c>
      <c r="H1400" s="83">
        <v>1843.0715030184356</v>
      </c>
      <c r="I1400" s="83">
        <v>1916.3109405462951</v>
      </c>
      <c r="J1400" s="83">
        <v>2285.6451677628656</v>
      </c>
      <c r="K1400" s="83">
        <v>2372.1125311000001</v>
      </c>
      <c r="L1400" s="83">
        <v>2506.2538279999994</v>
      </c>
      <c r="M1400" s="83">
        <v>2177.7800000000011</v>
      </c>
      <c r="N1400" s="83">
        <v>0</v>
      </c>
      <c r="O1400" s="73"/>
      <c r="P1400" s="74" t="s">
        <v>3</v>
      </c>
      <c r="Q1400" s="83">
        <v>0</v>
      </c>
      <c r="R1400" s="83">
        <v>405.54590097185729</v>
      </c>
      <c r="S1400" s="83">
        <v>932.68142509653092</v>
      </c>
      <c r="T1400" s="83">
        <v>3764.199226106236</v>
      </c>
      <c r="U1400" s="83">
        <v>3755.2657457374544</v>
      </c>
      <c r="V1400" s="83">
        <v>3231.4799412544044</v>
      </c>
      <c r="W1400" s="83">
        <v>2909.911302917852</v>
      </c>
      <c r="X1400" s="83">
        <v>3413.3198823439548</v>
      </c>
      <c r="Y1400" s="83">
        <v>3445.6313649419994</v>
      </c>
      <c r="Z1400" s="83">
        <v>2773.7873279999999</v>
      </c>
      <c r="AA1400" s="83">
        <v>3126</v>
      </c>
      <c r="AB1400" s="83">
        <v>3800</v>
      </c>
      <c r="AC1400" s="73"/>
      <c r="AD1400" s="74" t="s">
        <v>3</v>
      </c>
      <c r="AE1400" s="83">
        <v>0</v>
      </c>
      <c r="AF1400" s="83">
        <v>5</v>
      </c>
      <c r="AG1400" s="83">
        <v>15</v>
      </c>
      <c r="AH1400" s="83">
        <v>21</v>
      </c>
      <c r="AI1400" s="83">
        <v>19</v>
      </c>
      <c r="AJ1400" s="83">
        <v>16</v>
      </c>
      <c r="AK1400" s="83">
        <v>14</v>
      </c>
      <c r="AL1400" s="83">
        <v>16</v>
      </c>
      <c r="AM1400" s="83">
        <v>18</v>
      </c>
      <c r="AN1400" s="83">
        <v>16</v>
      </c>
      <c r="AO1400" s="83">
        <v>15</v>
      </c>
      <c r="AP1400" s="83">
        <v>0</v>
      </c>
      <c r="AQ1400" s="73"/>
      <c r="AR1400" s="73"/>
      <c r="AS1400" s="73"/>
      <c r="AT1400" s="73"/>
      <c r="AU1400" s="73"/>
      <c r="AV1400" s="73"/>
      <c r="AW1400" s="73"/>
      <c r="AX1400" s="73"/>
      <c r="AY1400" s="73"/>
      <c r="AZ1400" s="73"/>
      <c r="BA1400" s="73"/>
      <c r="BB1400" s="73"/>
      <c r="BC1400" s="73"/>
    </row>
    <row r="1401" spans="1:55" x14ac:dyDescent="0.25">
      <c r="A1401" s="72"/>
      <c r="B1401" s="74" t="s">
        <v>4</v>
      </c>
      <c r="C1401" s="83">
        <v>0</v>
      </c>
      <c r="D1401" s="83">
        <v>0</v>
      </c>
      <c r="E1401" s="83">
        <v>0</v>
      </c>
      <c r="F1401" s="83">
        <v>214.85703490848729</v>
      </c>
      <c r="G1401" s="83">
        <v>109.54821654754811</v>
      </c>
      <c r="H1401" s="83">
        <v>461.63999160777212</v>
      </c>
      <c r="I1401" s="83">
        <v>703.1809238878111</v>
      </c>
      <c r="J1401" s="83">
        <v>657.52973407414788</v>
      </c>
      <c r="K1401" s="83">
        <v>836.30758073199979</v>
      </c>
      <c r="L1401" s="83">
        <v>1746.4586880000002</v>
      </c>
      <c r="M1401" s="83">
        <v>2164.2339999999999</v>
      </c>
      <c r="N1401" s="83">
        <v>0</v>
      </c>
      <c r="O1401" s="73"/>
      <c r="P1401" s="74" t="s">
        <v>4</v>
      </c>
      <c r="Q1401" s="83">
        <v>0</v>
      </c>
      <c r="R1401" s="83">
        <v>0</v>
      </c>
      <c r="S1401" s="83">
        <v>0</v>
      </c>
      <c r="T1401" s="83">
        <v>0</v>
      </c>
      <c r="U1401" s="83">
        <v>0</v>
      </c>
      <c r="V1401" s="83">
        <v>0</v>
      </c>
      <c r="W1401" s="83">
        <v>0</v>
      </c>
      <c r="X1401" s="83">
        <v>0</v>
      </c>
      <c r="Y1401" s="83">
        <v>0</v>
      </c>
      <c r="Z1401" s="83">
        <v>0</v>
      </c>
      <c r="AA1401" s="83">
        <v>0</v>
      </c>
      <c r="AB1401" s="83">
        <v>0</v>
      </c>
      <c r="AC1401" s="73"/>
      <c r="AD1401" s="74" t="s">
        <v>4</v>
      </c>
      <c r="AE1401" s="83">
        <v>0</v>
      </c>
      <c r="AF1401" s="83">
        <v>0</v>
      </c>
      <c r="AG1401" s="83">
        <v>0</v>
      </c>
      <c r="AH1401" s="83">
        <v>2</v>
      </c>
      <c r="AI1401" s="83">
        <v>0</v>
      </c>
      <c r="AJ1401" s="83">
        <v>3</v>
      </c>
      <c r="AK1401" s="83">
        <v>5</v>
      </c>
      <c r="AL1401" s="83">
        <v>4</v>
      </c>
      <c r="AM1401" s="83">
        <v>4</v>
      </c>
      <c r="AN1401" s="83">
        <v>14</v>
      </c>
      <c r="AO1401" s="83">
        <v>18</v>
      </c>
      <c r="AP1401" s="83">
        <v>0</v>
      </c>
      <c r="AQ1401" s="73"/>
      <c r="AR1401" s="73"/>
      <c r="AS1401" s="73"/>
      <c r="AT1401" s="73"/>
      <c r="AU1401" s="73"/>
      <c r="AV1401" s="73"/>
      <c r="AW1401" s="73"/>
      <c r="AX1401" s="73"/>
      <c r="AY1401" s="73"/>
      <c r="AZ1401" s="73"/>
      <c r="BA1401" s="73"/>
      <c r="BB1401" s="73"/>
      <c r="BC1401" s="73"/>
    </row>
    <row r="1402" spans="1:55" x14ac:dyDescent="0.25">
      <c r="A1402" s="72"/>
      <c r="B1402" s="74" t="s">
        <v>6</v>
      </c>
      <c r="C1402" s="83">
        <v>85.097994412086123</v>
      </c>
      <c r="D1402" s="83">
        <v>74.049768893217987</v>
      </c>
      <c r="E1402" s="83">
        <v>716.88550095505252</v>
      </c>
      <c r="F1402" s="83">
        <v>1513.6017934056001</v>
      </c>
      <c r="G1402" s="83">
        <v>1614.9527407170799</v>
      </c>
      <c r="H1402" s="83">
        <v>954.67615392942275</v>
      </c>
      <c r="I1402" s="83">
        <v>803.79868210265249</v>
      </c>
      <c r="J1402" s="83">
        <v>500.44071910762818</v>
      </c>
      <c r="K1402" s="83">
        <v>398.29424359399997</v>
      </c>
      <c r="L1402" s="83">
        <v>525.43579399999999</v>
      </c>
      <c r="M1402" s="83">
        <v>594.98199999999997</v>
      </c>
      <c r="N1402" s="83">
        <v>0</v>
      </c>
      <c r="O1402" s="73"/>
      <c r="P1402" s="74" t="s">
        <v>6</v>
      </c>
      <c r="Q1402" s="83">
        <v>205.23633946444298</v>
      </c>
      <c r="R1402" s="83">
        <v>351.73640224278546</v>
      </c>
      <c r="S1402" s="83">
        <v>352.96569656530602</v>
      </c>
      <c r="T1402" s="83">
        <v>1332.3536801587759</v>
      </c>
      <c r="U1402" s="83">
        <v>1329.8917901309871</v>
      </c>
      <c r="V1402" s="83">
        <v>1330.2673813584161</v>
      </c>
      <c r="W1402" s="83">
        <v>1337.7588308109578</v>
      </c>
      <c r="X1402" s="83">
        <v>1327.4021764670938</v>
      </c>
      <c r="Y1402" s="83">
        <v>1112.1346192320002</v>
      </c>
      <c r="Z1402" s="83">
        <v>560.75021599999991</v>
      </c>
      <c r="AA1402" s="83">
        <v>2205.9139999999998</v>
      </c>
      <c r="AB1402" s="83">
        <v>955</v>
      </c>
      <c r="AC1402" s="73"/>
      <c r="AD1402" s="74" t="s">
        <v>6</v>
      </c>
      <c r="AE1402" s="83">
        <v>0</v>
      </c>
      <c r="AF1402" s="83">
        <v>0</v>
      </c>
      <c r="AG1402" s="83">
        <v>1</v>
      </c>
      <c r="AH1402" s="83">
        <v>16</v>
      </c>
      <c r="AI1402" s="83">
        <v>21</v>
      </c>
      <c r="AJ1402" s="83">
        <v>15</v>
      </c>
      <c r="AK1402" s="83">
        <v>9</v>
      </c>
      <c r="AL1402" s="83">
        <v>0</v>
      </c>
      <c r="AM1402" s="83">
        <v>220</v>
      </c>
      <c r="AN1402" s="83">
        <v>10</v>
      </c>
      <c r="AO1402" s="83">
        <v>9</v>
      </c>
      <c r="AP1402" s="83">
        <v>0</v>
      </c>
      <c r="AQ1402" s="73"/>
      <c r="AR1402" s="73"/>
      <c r="AS1402" s="73"/>
      <c r="AT1402" s="73"/>
      <c r="AU1402" s="73"/>
      <c r="AV1402" s="73"/>
      <c r="AW1402" s="73"/>
      <c r="AX1402" s="73"/>
      <c r="AY1402" s="73"/>
      <c r="AZ1402" s="73"/>
      <c r="BA1402" s="73"/>
      <c r="BB1402" s="73"/>
      <c r="BC1402" s="73"/>
    </row>
    <row r="1403" spans="1:55" x14ac:dyDescent="0.25">
      <c r="A1403" s="72"/>
      <c r="B1403" s="74" t="s">
        <v>7</v>
      </c>
      <c r="C1403" s="83">
        <v>8074.6733727221035</v>
      </c>
      <c r="D1403" s="83">
        <v>7250.9533700239062</v>
      </c>
      <c r="E1403" s="83">
        <v>5104.7359584984488</v>
      </c>
      <c r="F1403" s="83">
        <v>6191.0034338044443</v>
      </c>
      <c r="G1403" s="83">
        <v>7170.6964326150428</v>
      </c>
      <c r="H1403" s="83">
        <v>7615.3156298219128</v>
      </c>
      <c r="I1403" s="83">
        <v>8300.9650527244048</v>
      </c>
      <c r="J1403" s="83">
        <v>8495.1495165108754</v>
      </c>
      <c r="K1403" s="83">
        <v>9095.6724215759969</v>
      </c>
      <c r="L1403" s="83">
        <v>6299.878858</v>
      </c>
      <c r="M1403" s="83">
        <v>7464.8879999999999</v>
      </c>
      <c r="N1403" s="83">
        <v>0</v>
      </c>
      <c r="O1403" s="73"/>
      <c r="P1403" s="74" t="s">
        <v>7</v>
      </c>
      <c r="Q1403" s="83">
        <v>8411.3110270875641</v>
      </c>
      <c r="R1403" s="83">
        <v>8334.0546563687058</v>
      </c>
      <c r="S1403" s="83">
        <v>7139.4006307336977</v>
      </c>
      <c r="T1403" s="83">
        <v>5487.856779897229</v>
      </c>
      <c r="U1403" s="83">
        <v>6471.5903409917128</v>
      </c>
      <c r="V1403" s="83">
        <v>6005.9711754512409</v>
      </c>
      <c r="W1403" s="83">
        <v>7305.0779231206916</v>
      </c>
      <c r="X1403" s="83">
        <v>7278.8317149129634</v>
      </c>
      <c r="Y1403" s="83">
        <v>8210.8192820679997</v>
      </c>
      <c r="Z1403" s="83">
        <v>8096.633844</v>
      </c>
      <c r="AA1403" s="83">
        <v>6559.39</v>
      </c>
      <c r="AB1403" s="83">
        <v>6018</v>
      </c>
      <c r="AC1403" s="73"/>
      <c r="AD1403" s="74" t="s">
        <v>7</v>
      </c>
      <c r="AE1403" s="83">
        <v>61</v>
      </c>
      <c r="AF1403" s="83">
        <v>54</v>
      </c>
      <c r="AG1403" s="83">
        <v>45</v>
      </c>
      <c r="AH1403" s="83">
        <v>49</v>
      </c>
      <c r="AI1403" s="83">
        <v>54</v>
      </c>
      <c r="AJ1403" s="83">
        <v>64</v>
      </c>
      <c r="AK1403" s="83">
        <v>65</v>
      </c>
      <c r="AL1403" s="83">
        <v>68</v>
      </c>
      <c r="AM1403" s="83">
        <v>75</v>
      </c>
      <c r="AN1403" s="83">
        <v>59</v>
      </c>
      <c r="AO1403" s="83">
        <v>59</v>
      </c>
      <c r="AP1403" s="83">
        <v>0</v>
      </c>
      <c r="AQ1403" s="73"/>
      <c r="AR1403" s="73"/>
      <c r="AS1403" s="73"/>
      <c r="AT1403" s="73"/>
      <c r="AU1403" s="73"/>
      <c r="AV1403" s="73"/>
      <c r="AW1403" s="73"/>
      <c r="AX1403" s="73"/>
      <c r="AY1403" s="73"/>
      <c r="AZ1403" s="73"/>
      <c r="BA1403" s="73"/>
      <c r="BB1403" s="73"/>
      <c r="BC1403" s="73"/>
    </row>
    <row r="1404" spans="1:55" x14ac:dyDescent="0.25">
      <c r="A1404" s="72"/>
      <c r="B1404" s="79" t="s">
        <v>8</v>
      </c>
      <c r="C1404" s="84">
        <v>4108.9191169547503</v>
      </c>
      <c r="D1404" s="84">
        <v>4444.8373778154109</v>
      </c>
      <c r="E1404" s="84">
        <v>5429.2818308747883</v>
      </c>
      <c r="F1404" s="84">
        <v>7058.533724196117</v>
      </c>
      <c r="G1404" s="84">
        <v>8543.1117777714753</v>
      </c>
      <c r="H1404" s="84">
        <v>8573.0151187089687</v>
      </c>
      <c r="I1404" s="84">
        <v>9879.1774579965113</v>
      </c>
      <c r="J1404" s="84">
        <v>10927.785119706699</v>
      </c>
      <c r="K1404" s="84">
        <v>11618.938169773997</v>
      </c>
      <c r="L1404" s="84">
        <v>11664.4606</v>
      </c>
      <c r="M1404" s="84">
        <v>13275.08</v>
      </c>
      <c r="N1404" s="83">
        <v>0</v>
      </c>
      <c r="O1404" s="73"/>
      <c r="P1404" s="79" t="s">
        <v>8</v>
      </c>
      <c r="Q1404" s="84">
        <v>4116.3651914658076</v>
      </c>
      <c r="R1404" s="84">
        <v>3797.3338569849634</v>
      </c>
      <c r="S1404" s="84">
        <v>3183.0203091640965</v>
      </c>
      <c r="T1404" s="84">
        <v>6113.5228661880074</v>
      </c>
      <c r="U1404" s="84">
        <v>7714.3736299002139</v>
      </c>
      <c r="V1404" s="84">
        <v>7674.9683541782806</v>
      </c>
      <c r="W1404" s="84">
        <v>8841.8998414907819</v>
      </c>
      <c r="X1404" s="84">
        <v>9816.9413710148801</v>
      </c>
      <c r="Y1404" s="84">
        <v>11198.577763099998</v>
      </c>
      <c r="Z1404" s="84">
        <v>12197.387332</v>
      </c>
      <c r="AA1404" s="84">
        <v>12715.526</v>
      </c>
      <c r="AB1404" s="84">
        <v>12480</v>
      </c>
      <c r="AC1404" s="73"/>
      <c r="AD1404" s="79" t="s">
        <v>8</v>
      </c>
      <c r="AE1404" s="84">
        <v>58</v>
      </c>
      <c r="AF1404" s="84">
        <v>65</v>
      </c>
      <c r="AG1404" s="84">
        <v>70</v>
      </c>
      <c r="AH1404" s="84">
        <v>81</v>
      </c>
      <c r="AI1404" s="84">
        <v>86</v>
      </c>
      <c r="AJ1404" s="84">
        <v>89</v>
      </c>
      <c r="AK1404" s="84">
        <v>97</v>
      </c>
      <c r="AL1404" s="84">
        <v>100</v>
      </c>
      <c r="AM1404" s="84">
        <v>107</v>
      </c>
      <c r="AN1404" s="84">
        <v>111</v>
      </c>
      <c r="AO1404" s="84">
        <v>117</v>
      </c>
      <c r="AP1404" s="84">
        <v>0</v>
      </c>
      <c r="AQ1404" s="73"/>
      <c r="AR1404" s="73"/>
      <c r="AS1404" s="73"/>
      <c r="AT1404" s="73"/>
      <c r="AU1404" s="73"/>
      <c r="AV1404" s="73"/>
      <c r="AW1404" s="73"/>
      <c r="AX1404" s="73"/>
      <c r="AY1404" s="73"/>
      <c r="AZ1404" s="73"/>
      <c r="BA1404" s="73"/>
      <c r="BB1404" s="73"/>
      <c r="BC1404" s="73"/>
    </row>
    <row r="1405" spans="1:55" x14ac:dyDescent="0.25">
      <c r="A1405" s="72"/>
      <c r="B1405" s="79" t="s">
        <v>5</v>
      </c>
      <c r="C1405" s="84">
        <v>1648.773641734168</v>
      </c>
      <c r="D1405" s="84">
        <v>931.17584383221561</v>
      </c>
      <c r="E1405" s="84">
        <v>2698.9704556329862</v>
      </c>
      <c r="F1405" s="84">
        <v>3239.659984458141</v>
      </c>
      <c r="G1405" s="84">
        <v>2223.3576207902911</v>
      </c>
      <c r="H1405" s="84">
        <v>1621.5540763149572</v>
      </c>
      <c r="I1405" s="84">
        <v>1956.3293671090157</v>
      </c>
      <c r="J1405" s="84">
        <v>552.0556811680558</v>
      </c>
      <c r="K1405" s="84">
        <v>1469.6064611280001</v>
      </c>
      <c r="L1405" s="84">
        <v>89.891255999999998</v>
      </c>
      <c r="M1405" s="82">
        <v>221.94600000000003</v>
      </c>
      <c r="N1405" s="82">
        <v>0</v>
      </c>
      <c r="O1405" s="73"/>
      <c r="P1405" s="79" t="s">
        <v>5</v>
      </c>
      <c r="Q1405" s="84">
        <v>1487.3377405700644</v>
      </c>
      <c r="R1405" s="84">
        <v>740.49768893217959</v>
      </c>
      <c r="S1405" s="84">
        <v>1231.120007157956</v>
      </c>
      <c r="T1405" s="84">
        <v>1312.5484227510103</v>
      </c>
      <c r="U1405" s="84">
        <v>2185.6636107954355</v>
      </c>
      <c r="V1405" s="84">
        <v>1652.3688364600609</v>
      </c>
      <c r="W1405" s="84">
        <v>1867.7171368629911</v>
      </c>
      <c r="X1405" s="84">
        <v>1876.0916644572953</v>
      </c>
      <c r="Y1405" s="84">
        <v>2138.2112024519993</v>
      </c>
      <c r="Z1405" s="84">
        <v>2086.7613000000001</v>
      </c>
      <c r="AA1405" s="84">
        <v>1533.8239999999998</v>
      </c>
      <c r="AB1405" s="84">
        <v>927</v>
      </c>
      <c r="AC1405" s="73"/>
      <c r="AD1405" s="79" t="s">
        <v>5</v>
      </c>
      <c r="AE1405" s="84">
        <v>504</v>
      </c>
      <c r="AF1405" s="84">
        <v>477</v>
      </c>
      <c r="AG1405" s="84">
        <v>480</v>
      </c>
      <c r="AH1405" s="84">
        <v>485</v>
      </c>
      <c r="AI1405" s="84">
        <v>477</v>
      </c>
      <c r="AJ1405" s="84">
        <v>472</v>
      </c>
      <c r="AK1405" s="84">
        <v>474</v>
      </c>
      <c r="AL1405" s="84">
        <v>477</v>
      </c>
      <c r="AM1405" s="84">
        <v>464</v>
      </c>
      <c r="AN1405" s="84">
        <v>465</v>
      </c>
      <c r="AO1405" s="84">
        <v>474</v>
      </c>
      <c r="AP1405" s="84">
        <v>0</v>
      </c>
      <c r="AQ1405" s="73"/>
      <c r="AR1405" s="73"/>
      <c r="AS1405" s="73"/>
      <c r="AT1405" s="73"/>
      <c r="AU1405" s="73"/>
      <c r="AV1405" s="73"/>
      <c r="AW1405" s="73"/>
      <c r="AX1405" s="73"/>
      <c r="AY1405" s="73"/>
      <c r="AZ1405" s="73"/>
      <c r="BA1405" s="73"/>
      <c r="BB1405" s="73"/>
      <c r="BC1405" s="73"/>
    </row>
    <row r="1406" spans="1:55" x14ac:dyDescent="0.25">
      <c r="A1406" s="72"/>
      <c r="B1406" s="74" t="s">
        <v>157</v>
      </c>
      <c r="C1406" s="83">
        <v>4343.752038299278</v>
      </c>
      <c r="D1406" s="83">
        <v>3490.212440500341</v>
      </c>
      <c r="E1406" s="83">
        <v>4313.4842366463599</v>
      </c>
      <c r="F1406" s="83">
        <v>3574.5488824439958</v>
      </c>
      <c r="G1406" s="83">
        <v>3847.1448950999143</v>
      </c>
      <c r="H1406" s="83">
        <v>4052.4316643654547</v>
      </c>
      <c r="I1406" s="83">
        <v>3681.6952437703276</v>
      </c>
      <c r="J1406" s="83">
        <v>4692.4732899284754</v>
      </c>
      <c r="K1406" s="83">
        <v>4522.4601232459991</v>
      </c>
      <c r="L1406" s="83">
        <v>4362.936318</v>
      </c>
      <c r="M1406" s="83">
        <v>3413.5920000000001</v>
      </c>
      <c r="N1406" s="83">
        <v>0</v>
      </c>
      <c r="O1406" s="73"/>
      <c r="P1406" s="74" t="s">
        <v>157</v>
      </c>
      <c r="Q1406" s="83">
        <v>4177.3103727579919</v>
      </c>
      <c r="R1406" s="83">
        <v>2642.3425866729967</v>
      </c>
      <c r="S1406" s="83">
        <v>2677.6708015299077</v>
      </c>
      <c r="T1406" s="83">
        <v>3999.4616777378751</v>
      </c>
      <c r="U1406" s="83">
        <v>2989.6061677169582</v>
      </c>
      <c r="V1406" s="83">
        <v>3324.5056322584896</v>
      </c>
      <c r="W1406" s="83">
        <v>3329.5330900183835</v>
      </c>
      <c r="X1406" s="83">
        <v>3325.7988597197514</v>
      </c>
      <c r="Y1406" s="83">
        <v>3688.3591588219997</v>
      </c>
      <c r="Z1406" s="83">
        <v>3519.6707259999998</v>
      </c>
      <c r="AA1406" s="83">
        <v>3716.8140000000003</v>
      </c>
      <c r="AB1406" s="83">
        <v>3265</v>
      </c>
      <c r="AC1406" s="73"/>
      <c r="AD1406" s="74" t="s">
        <v>117</v>
      </c>
      <c r="AE1406" s="83">
        <v>2180.8379999999997</v>
      </c>
      <c r="AF1406" s="83">
        <v>2143.4229999999998</v>
      </c>
      <c r="AG1406" s="83">
        <v>2101.6790000000001</v>
      </c>
      <c r="AH1406" s="83">
        <v>2077.6</v>
      </c>
      <c r="AI1406" s="83">
        <v>2066.8200000000002</v>
      </c>
      <c r="AJ1406" s="83">
        <v>2038.56</v>
      </c>
      <c r="AK1406" s="83">
        <v>2011.4639999999999</v>
      </c>
      <c r="AL1406" s="83">
        <v>1993.0650000000001</v>
      </c>
      <c r="AM1406" s="83">
        <v>1999.3259999999998</v>
      </c>
      <c r="AN1406" s="83">
        <v>2021.5039999999999</v>
      </c>
      <c r="AO1406" s="83">
        <v>2015.85</v>
      </c>
      <c r="AP1406" s="83">
        <v>0</v>
      </c>
      <c r="AQ1406" s="73"/>
      <c r="AR1406" s="73"/>
      <c r="AS1406" s="73"/>
      <c r="AT1406" s="73"/>
      <c r="AU1406" s="73"/>
      <c r="AV1406" s="73"/>
      <c r="AW1406" s="73"/>
      <c r="AX1406" s="73"/>
      <c r="AY1406" s="73"/>
      <c r="AZ1406" s="73"/>
      <c r="BA1406" s="73"/>
      <c r="BB1406" s="73"/>
      <c r="BC1406" s="73"/>
    </row>
    <row r="1407" spans="1:55" x14ac:dyDescent="0.25">
      <c r="A1407" s="72"/>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X1407" s="73"/>
      <c r="Y1407" s="73"/>
      <c r="Z1407" s="73"/>
      <c r="AA1407" s="73"/>
      <c r="AB1407" s="73"/>
      <c r="AC1407" s="73"/>
      <c r="AD1407" s="73"/>
      <c r="AE1407" s="73"/>
      <c r="AF1407" s="73"/>
      <c r="AG1407" s="73"/>
      <c r="AH1407" s="73"/>
      <c r="AI1407" s="73"/>
      <c r="AJ1407" s="73"/>
      <c r="AK1407" s="73"/>
      <c r="AL1407" s="73"/>
      <c r="AM1407" s="73"/>
      <c r="AN1407" s="73"/>
      <c r="AO1407" s="73"/>
      <c r="AP1407" s="73"/>
      <c r="AQ1407" s="73"/>
      <c r="AR1407" s="73"/>
      <c r="AS1407" s="73"/>
      <c r="AT1407" s="73"/>
      <c r="AU1407" s="73"/>
      <c r="AV1407" s="73"/>
      <c r="AW1407" s="73"/>
      <c r="AX1407" s="73"/>
      <c r="AY1407" s="73"/>
      <c r="AZ1407" s="73"/>
      <c r="BA1407" s="73"/>
      <c r="BB1407" s="73"/>
      <c r="BC1407" s="73"/>
    </row>
    <row r="1408" spans="1:55" x14ac:dyDescent="0.25">
      <c r="A1408" s="72"/>
      <c r="B1408" s="75" t="s">
        <v>113</v>
      </c>
      <c r="C1408" s="75"/>
      <c r="D1408" s="75"/>
      <c r="E1408" s="75"/>
      <c r="F1408" s="75"/>
      <c r="G1408" s="75"/>
      <c r="H1408" s="75"/>
      <c r="I1408" s="75"/>
      <c r="J1408" s="75"/>
      <c r="K1408" s="75"/>
      <c r="L1408" s="75"/>
      <c r="M1408" s="75"/>
      <c r="N1408" s="75"/>
      <c r="O1408" s="73"/>
      <c r="P1408" s="75" t="s">
        <v>114</v>
      </c>
      <c r="Q1408" s="75"/>
      <c r="R1408" s="75"/>
      <c r="S1408" s="75"/>
      <c r="T1408" s="75"/>
      <c r="U1408" s="75"/>
      <c r="V1408" s="75"/>
      <c r="W1408" s="75"/>
      <c r="X1408" s="75"/>
      <c r="Y1408" s="75"/>
      <c r="Z1408" s="75"/>
      <c r="AA1408" s="75"/>
      <c r="AB1408" s="75"/>
      <c r="AC1408" s="73"/>
      <c r="AD1408" s="75" t="s">
        <v>145</v>
      </c>
      <c r="AE1408" s="75"/>
      <c r="AF1408" s="75"/>
      <c r="AG1408" s="75"/>
      <c r="AH1408" s="75"/>
      <c r="AI1408" s="75"/>
      <c r="AJ1408" s="75"/>
      <c r="AK1408" s="75"/>
      <c r="AL1408" s="75"/>
      <c r="AM1408" s="75"/>
      <c r="AN1408" s="75"/>
      <c r="AO1408" s="75"/>
      <c r="AP1408" s="75"/>
      <c r="AQ1408" s="73"/>
      <c r="AR1408" s="73"/>
      <c r="AS1408" s="73"/>
      <c r="AT1408" s="73"/>
      <c r="AU1408" s="73"/>
      <c r="AV1408" s="73"/>
      <c r="AW1408" s="73"/>
      <c r="AX1408" s="73"/>
      <c r="AY1408" s="73"/>
      <c r="AZ1408" s="73"/>
      <c r="BA1408" s="73"/>
      <c r="BB1408" s="73"/>
      <c r="BC1408" s="73"/>
    </row>
    <row r="1409" spans="1:55" x14ac:dyDescent="0.25">
      <c r="A1409" s="72"/>
      <c r="B1409" s="77" t="s">
        <v>86</v>
      </c>
      <c r="C1409" s="77">
        <v>2013</v>
      </c>
      <c r="D1409" s="77">
        <v>2014</v>
      </c>
      <c r="E1409" s="77">
        <v>2015</v>
      </c>
      <c r="F1409" s="77">
        <v>2016</v>
      </c>
      <c r="G1409" s="77">
        <v>2017</v>
      </c>
      <c r="H1409" s="77">
        <v>2018</v>
      </c>
      <c r="I1409" s="77">
        <v>2019</v>
      </c>
      <c r="J1409" s="77">
        <v>2020</v>
      </c>
      <c r="K1409" s="77">
        <v>2021</v>
      </c>
      <c r="L1409" s="77">
        <v>2022</v>
      </c>
      <c r="M1409" s="77">
        <v>2023</v>
      </c>
      <c r="N1409" s="77">
        <v>2024</v>
      </c>
      <c r="O1409" s="73"/>
      <c r="P1409" s="77" t="s">
        <v>86</v>
      </c>
      <c r="Q1409" s="77">
        <v>2013</v>
      </c>
      <c r="R1409" s="77">
        <v>2014</v>
      </c>
      <c r="S1409" s="77">
        <v>2015</v>
      </c>
      <c r="T1409" s="77">
        <v>2016</v>
      </c>
      <c r="U1409" s="77">
        <v>2017</v>
      </c>
      <c r="V1409" s="77">
        <v>2018</v>
      </c>
      <c r="W1409" s="77">
        <v>2019</v>
      </c>
      <c r="X1409" s="77">
        <v>2020</v>
      </c>
      <c r="Y1409" s="77">
        <v>2021</v>
      </c>
      <c r="Z1409" s="77">
        <v>2022</v>
      </c>
      <c r="AA1409" s="77">
        <v>2023</v>
      </c>
      <c r="AB1409" s="77">
        <v>2024</v>
      </c>
      <c r="AC1409" s="73"/>
      <c r="AD1409" s="77" t="s">
        <v>86</v>
      </c>
      <c r="AE1409" s="77">
        <v>2013</v>
      </c>
      <c r="AF1409" s="77">
        <v>2014</v>
      </c>
      <c r="AG1409" s="77">
        <v>2015</v>
      </c>
      <c r="AH1409" s="77">
        <v>2016</v>
      </c>
      <c r="AI1409" s="77">
        <v>2017</v>
      </c>
      <c r="AJ1409" s="77">
        <v>2018</v>
      </c>
      <c r="AK1409" s="77">
        <v>2019</v>
      </c>
      <c r="AL1409" s="77">
        <v>2020</v>
      </c>
      <c r="AM1409" s="77">
        <v>2021</v>
      </c>
      <c r="AN1409" s="77">
        <v>2022</v>
      </c>
      <c r="AO1409" s="77">
        <v>2023</v>
      </c>
      <c r="AP1409" s="77">
        <v>2024</v>
      </c>
      <c r="AQ1409" s="73"/>
      <c r="AR1409" s="73"/>
      <c r="AS1409" s="73"/>
      <c r="AT1409" s="73"/>
      <c r="AU1409" s="73"/>
      <c r="AV1409" s="73"/>
      <c r="AW1409" s="73"/>
      <c r="AX1409" s="73"/>
      <c r="AY1409" s="73"/>
      <c r="AZ1409" s="73"/>
      <c r="BA1409" s="73"/>
      <c r="BB1409" s="73"/>
      <c r="BC1409" s="73"/>
    </row>
    <row r="1410" spans="1:55" x14ac:dyDescent="0.25">
      <c r="A1410" s="72"/>
      <c r="B1410" s="79" t="s">
        <v>9</v>
      </c>
      <c r="C1410" s="80">
        <v>1151236.9544340586</v>
      </c>
      <c r="D1410" s="80">
        <v>1148520.5546735153</v>
      </c>
      <c r="E1410" s="80">
        <v>1187882.9264517967</v>
      </c>
      <c r="F1410" s="80">
        <v>1259770.4125558925</v>
      </c>
      <c r="G1410" s="80">
        <v>1243974.1840367755</v>
      </c>
      <c r="H1410" s="80">
        <v>1274675.2284143749</v>
      </c>
      <c r="I1410" s="80">
        <v>1348550.0853794992</v>
      </c>
      <c r="J1410" s="80">
        <v>1391961.273360763</v>
      </c>
      <c r="K1410" s="80">
        <v>1604580.7674557436</v>
      </c>
      <c r="L1410" s="80">
        <v>1564668.6046159999</v>
      </c>
      <c r="M1410" s="80">
        <v>1644199.9339999997</v>
      </c>
      <c r="N1410" s="80">
        <v>0</v>
      </c>
      <c r="O1410" s="73"/>
      <c r="P1410" s="79" t="s">
        <v>9</v>
      </c>
      <c r="Q1410" s="80">
        <v>1176764.9761724803</v>
      </c>
      <c r="R1410" s="80">
        <v>1214938.2607194721</v>
      </c>
      <c r="S1410" s="80">
        <v>1177050.5309365166</v>
      </c>
      <c r="T1410" s="80">
        <v>1303698.4734863159</v>
      </c>
      <c r="U1410" s="80">
        <v>1261351.1226444044</v>
      </c>
      <c r="V1410" s="80">
        <v>1262388.8602750103</v>
      </c>
      <c r="W1410" s="80">
        <v>1299500.6433251887</v>
      </c>
      <c r="X1410" s="80">
        <v>1329867.3519376756</v>
      </c>
      <c r="Y1410" s="80">
        <v>1663551.4849788896</v>
      </c>
      <c r="Z1410" s="80">
        <v>1645826.4970420001</v>
      </c>
      <c r="AA1410" s="80">
        <v>1570212.7239999999</v>
      </c>
      <c r="AB1410" s="80">
        <v>1679640</v>
      </c>
      <c r="AC1410" s="73"/>
      <c r="AD1410" s="79" t="s">
        <v>9</v>
      </c>
      <c r="AE1410" s="80">
        <v>9458</v>
      </c>
      <c r="AF1410" s="80">
        <v>9398</v>
      </c>
      <c r="AG1410" s="80">
        <v>9568</v>
      </c>
      <c r="AH1410" s="80">
        <v>9602</v>
      </c>
      <c r="AI1410" s="80">
        <v>9540</v>
      </c>
      <c r="AJ1410" s="80">
        <v>9542</v>
      </c>
      <c r="AK1410" s="80">
        <v>9779</v>
      </c>
      <c r="AL1410" s="80">
        <v>10455</v>
      </c>
      <c r="AM1410" s="80">
        <v>10134</v>
      </c>
      <c r="AN1410" s="80">
        <v>10360</v>
      </c>
      <c r="AO1410" s="80">
        <v>10801</v>
      </c>
      <c r="AP1410" s="80">
        <v>0</v>
      </c>
      <c r="AQ1410" s="73"/>
      <c r="AR1410" s="73"/>
      <c r="AS1410" s="73"/>
      <c r="AT1410" s="73"/>
      <c r="AU1410" s="73"/>
      <c r="AV1410" s="73"/>
      <c r="AW1410" s="73"/>
      <c r="AX1410" s="73"/>
      <c r="AY1410" s="73"/>
      <c r="AZ1410" s="73"/>
      <c r="BA1410" s="73"/>
      <c r="BB1410" s="73"/>
      <c r="BC1410" s="73"/>
    </row>
    <row r="1411" spans="1:55" x14ac:dyDescent="0.25">
      <c r="A1411" s="72"/>
      <c r="B1411" s="74" t="s">
        <v>10</v>
      </c>
      <c r="C1411" s="83">
        <v>790015.74092404277</v>
      </c>
      <c r="D1411" s="83">
        <v>769014.37834923982</v>
      </c>
      <c r="E1411" s="83">
        <v>808076.74462119141</v>
      </c>
      <c r="F1411" s="83">
        <v>882529.47200181917</v>
      </c>
      <c r="G1411" s="83">
        <v>850564.09869920579</v>
      </c>
      <c r="H1411" s="83">
        <v>830625.75542384956</v>
      </c>
      <c r="I1411" s="83">
        <v>872090.64155456284</v>
      </c>
      <c r="J1411" s="83">
        <v>899254.94411145092</v>
      </c>
      <c r="K1411" s="83">
        <v>1069236.8948963259</v>
      </c>
      <c r="L1411" s="83">
        <v>1033118.06494</v>
      </c>
      <c r="M1411" s="83">
        <v>1091533.5539999998</v>
      </c>
      <c r="N1411" s="83">
        <v>0</v>
      </c>
      <c r="O1411" s="73"/>
      <c r="P1411" s="74" t="s">
        <v>10</v>
      </c>
      <c r="Q1411" s="83">
        <v>794026.60963125946</v>
      </c>
      <c r="R1411" s="83">
        <v>814502.10234195075</v>
      </c>
      <c r="S1411" s="83">
        <v>787245.92633299879</v>
      </c>
      <c r="T1411" s="83">
        <v>914127.61989321013</v>
      </c>
      <c r="U1411" s="83">
        <v>878160.29569467378</v>
      </c>
      <c r="V1411" s="83">
        <v>843525.80241855688</v>
      </c>
      <c r="W1411" s="83">
        <v>830168.76711697655</v>
      </c>
      <c r="X1411" s="83">
        <v>850456.36367649434</v>
      </c>
      <c r="Y1411" s="83">
        <v>1128018.9467251378</v>
      </c>
      <c r="Z1411" s="83">
        <v>1119366.5848040001</v>
      </c>
      <c r="AA1411" s="83">
        <v>1030473.3959999998</v>
      </c>
      <c r="AB1411" s="83">
        <v>1122583</v>
      </c>
      <c r="AC1411" s="73"/>
      <c r="AD1411" s="74" t="s">
        <v>10</v>
      </c>
      <c r="AE1411" s="83">
        <v>9458</v>
      </c>
      <c r="AF1411" s="83">
        <v>9398</v>
      </c>
      <c r="AG1411" s="83">
        <v>9568</v>
      </c>
      <c r="AH1411" s="83">
        <v>9602</v>
      </c>
      <c r="AI1411" s="83">
        <v>9540</v>
      </c>
      <c r="AJ1411" s="83">
        <v>9542</v>
      </c>
      <c r="AK1411" s="83">
        <v>9779</v>
      </c>
      <c r="AL1411" s="83">
        <v>10455</v>
      </c>
      <c r="AM1411" s="83">
        <v>10134</v>
      </c>
      <c r="AN1411" s="83">
        <v>10360</v>
      </c>
      <c r="AO1411" s="83">
        <v>10801</v>
      </c>
      <c r="AP1411" s="83">
        <v>0</v>
      </c>
      <c r="AQ1411" s="73"/>
      <c r="AR1411" s="73"/>
      <c r="AS1411" s="73"/>
      <c r="AT1411" s="73"/>
      <c r="AU1411" s="73"/>
      <c r="AV1411" s="73"/>
      <c r="AW1411" s="73"/>
      <c r="AX1411" s="73"/>
      <c r="AY1411" s="73"/>
      <c r="AZ1411" s="73"/>
      <c r="BA1411" s="73"/>
      <c r="BB1411" s="73"/>
      <c r="BC1411" s="73"/>
    </row>
    <row r="1412" spans="1:55" x14ac:dyDescent="0.25">
      <c r="A1412" s="72"/>
      <c r="B1412" s="79" t="s">
        <v>11</v>
      </c>
      <c r="C1412" s="84">
        <v>361221.21351001575</v>
      </c>
      <c r="D1412" s="84">
        <v>379506.17632427544</v>
      </c>
      <c r="E1412" s="84">
        <v>379806.18183060538</v>
      </c>
      <c r="F1412" s="84">
        <v>377240.94055407343</v>
      </c>
      <c r="G1412" s="84">
        <v>393410.08533756965</v>
      </c>
      <c r="H1412" s="84">
        <v>444049.47299052542</v>
      </c>
      <c r="I1412" s="84">
        <v>476459.44382493634</v>
      </c>
      <c r="J1412" s="84">
        <v>492706.329249312</v>
      </c>
      <c r="K1412" s="84">
        <v>535343.87255941785</v>
      </c>
      <c r="L1412" s="84">
        <v>531550.53967600001</v>
      </c>
      <c r="M1412" s="84">
        <v>552666.37999999989</v>
      </c>
      <c r="N1412" s="84">
        <v>0</v>
      </c>
      <c r="O1412" s="73"/>
      <c r="P1412" s="79" t="s">
        <v>11</v>
      </c>
      <c r="Q1412" s="84">
        <v>382738.36654122075</v>
      </c>
      <c r="R1412" s="84">
        <v>400436.15837752144</v>
      </c>
      <c r="S1412" s="84">
        <v>389804.6046035178</v>
      </c>
      <c r="T1412" s="84">
        <v>389570.85359310586</v>
      </c>
      <c r="U1412" s="84">
        <v>383190.82694973063</v>
      </c>
      <c r="V1412" s="84">
        <v>418863.05785645347</v>
      </c>
      <c r="W1412" s="84">
        <v>469331.87620821205</v>
      </c>
      <c r="X1412" s="84">
        <v>479410.98826118128</v>
      </c>
      <c r="Y1412" s="84">
        <v>535532.53825375193</v>
      </c>
      <c r="Z1412" s="84">
        <v>526459.91223799996</v>
      </c>
      <c r="AA1412" s="84">
        <v>539739.3280000001</v>
      </c>
      <c r="AB1412" s="84">
        <v>557057</v>
      </c>
      <c r="AC1412" s="73"/>
      <c r="AD1412" s="79" t="s">
        <v>11</v>
      </c>
      <c r="AE1412" s="84">
        <v>9458</v>
      </c>
      <c r="AF1412" s="84">
        <v>9398</v>
      </c>
      <c r="AG1412" s="84">
        <v>9568</v>
      </c>
      <c r="AH1412" s="84">
        <v>9602</v>
      </c>
      <c r="AI1412" s="84">
        <v>9540</v>
      </c>
      <c r="AJ1412" s="84">
        <v>9542</v>
      </c>
      <c r="AK1412" s="84">
        <v>9779</v>
      </c>
      <c r="AL1412" s="84">
        <v>10455</v>
      </c>
      <c r="AM1412" s="84">
        <v>10134</v>
      </c>
      <c r="AN1412" s="84">
        <v>10360</v>
      </c>
      <c r="AO1412" s="84">
        <v>10801</v>
      </c>
      <c r="AP1412" s="84">
        <v>0</v>
      </c>
      <c r="AQ1412" s="73"/>
      <c r="AR1412" s="73"/>
      <c r="AS1412" s="73"/>
      <c r="AT1412" s="73"/>
      <c r="AU1412" s="73"/>
      <c r="AV1412" s="73"/>
      <c r="AW1412" s="73"/>
      <c r="AX1412" s="73"/>
      <c r="AY1412" s="73"/>
      <c r="AZ1412" s="73"/>
      <c r="BA1412" s="73"/>
      <c r="BB1412" s="73"/>
      <c r="BC1412" s="73"/>
    </row>
    <row r="1413" spans="1:55" x14ac:dyDescent="0.25">
      <c r="A1413" s="72"/>
      <c r="B1413" s="74" t="s">
        <v>0</v>
      </c>
      <c r="C1413" s="83">
        <v>223416.90025003802</v>
      </c>
      <c r="D1413" s="83">
        <v>204101.83529685816</v>
      </c>
      <c r="E1413" s="83">
        <v>203397.88233731288</v>
      </c>
      <c r="F1413" s="83">
        <v>220363.4966271616</v>
      </c>
      <c r="G1413" s="83">
        <v>181928.01895210668</v>
      </c>
      <c r="H1413" s="83">
        <v>159161.60833075678</v>
      </c>
      <c r="I1413" s="83">
        <v>149688.75305031531</v>
      </c>
      <c r="J1413" s="83">
        <v>146733.48268704844</v>
      </c>
      <c r="K1413" s="83">
        <v>129522.86073882997</v>
      </c>
      <c r="L1413" s="83">
        <v>107283.073768</v>
      </c>
      <c r="M1413" s="83">
        <v>93822.722000000009</v>
      </c>
      <c r="N1413" s="83">
        <v>0</v>
      </c>
      <c r="O1413" s="73"/>
      <c r="P1413" s="74" t="s">
        <v>0</v>
      </c>
      <c r="Q1413" s="83">
        <v>212001.5048760944</v>
      </c>
      <c r="R1413" s="83">
        <v>230732.78564091134</v>
      </c>
      <c r="S1413" s="83">
        <v>189646.03451835568</v>
      </c>
      <c r="T1413" s="83">
        <v>239634.01208491743</v>
      </c>
      <c r="U1413" s="83">
        <v>212225.52183572148</v>
      </c>
      <c r="V1413" s="83">
        <v>177845.35324047224</v>
      </c>
      <c r="W1413" s="83">
        <v>155206.32219724092</v>
      </c>
      <c r="X1413" s="83">
        <v>136110.89908213384</v>
      </c>
      <c r="Y1413" s="83">
        <v>149542.38719315999</v>
      </c>
      <c r="Z1413" s="83">
        <v>121414.19323799999</v>
      </c>
      <c r="AA1413" s="83">
        <v>98338.75</v>
      </c>
      <c r="AB1413" s="83">
        <v>88389</v>
      </c>
      <c r="AC1413" s="73"/>
      <c r="AD1413" s="74" t="s">
        <v>0</v>
      </c>
      <c r="AE1413" s="83">
        <v>2095</v>
      </c>
      <c r="AF1413" s="83">
        <v>2124</v>
      </c>
      <c r="AG1413" s="83">
        <v>2162</v>
      </c>
      <c r="AH1413" s="83">
        <v>1959</v>
      </c>
      <c r="AI1413" s="83">
        <v>1563</v>
      </c>
      <c r="AJ1413" s="83">
        <v>1417</v>
      </c>
      <c r="AK1413" s="83">
        <v>1334</v>
      </c>
      <c r="AL1413" s="83">
        <v>1319</v>
      </c>
      <c r="AM1413" s="83">
        <v>1158</v>
      </c>
      <c r="AN1413" s="83">
        <v>990</v>
      </c>
      <c r="AO1413" s="83">
        <v>921</v>
      </c>
      <c r="AP1413" s="83">
        <v>0</v>
      </c>
      <c r="AQ1413" s="73"/>
      <c r="AR1413" s="73"/>
      <c r="AS1413" s="73"/>
      <c r="AT1413" s="73"/>
      <c r="AU1413" s="73"/>
      <c r="AV1413" s="73"/>
      <c r="AW1413" s="73"/>
      <c r="AX1413" s="73"/>
      <c r="AY1413" s="73"/>
      <c r="AZ1413" s="73"/>
      <c r="BA1413" s="73"/>
      <c r="BB1413" s="73"/>
      <c r="BC1413" s="73"/>
    </row>
    <row r="1414" spans="1:55" x14ac:dyDescent="0.25">
      <c r="A1414" s="72"/>
      <c r="B1414" s="74" t="s">
        <v>158</v>
      </c>
      <c r="C1414" s="83">
        <v>247732.77614452565</v>
      </c>
      <c r="D1414" s="83">
        <v>207971.24426223247</v>
      </c>
      <c r="E1414" s="83">
        <v>194921.04599736969</v>
      </c>
      <c r="F1414" s="83">
        <v>183544.32278749454</v>
      </c>
      <c r="G1414" s="83">
        <v>170441.71175642443</v>
      </c>
      <c r="H1414" s="83">
        <v>152701.67178320562</v>
      </c>
      <c r="I1414" s="83">
        <v>162271.28956098526</v>
      </c>
      <c r="J1414" s="83">
        <v>214692.43469035023</v>
      </c>
      <c r="K1414" s="83">
        <v>177559.79445583597</v>
      </c>
      <c r="L1414" s="83">
        <v>124285.36275999999</v>
      </c>
      <c r="M1414" s="83">
        <v>145409.016</v>
      </c>
      <c r="N1414" s="83">
        <v>0</v>
      </c>
      <c r="O1414" s="73"/>
      <c r="P1414" s="74" t="s">
        <v>158</v>
      </c>
      <c r="Q1414" s="83">
        <v>281918.39251739264</v>
      </c>
      <c r="R1414" s="83">
        <v>244928.24975402275</v>
      </c>
      <c r="S1414" s="83">
        <v>214773.54074453065</v>
      </c>
      <c r="T1414" s="83">
        <v>193811.84835513253</v>
      </c>
      <c r="U1414" s="83">
        <v>174515.02071149347</v>
      </c>
      <c r="V1414" s="83">
        <v>164277.55620752645</v>
      </c>
      <c r="W1414" s="83">
        <v>147969.84729108485</v>
      </c>
      <c r="X1414" s="83">
        <v>147099.27567904186</v>
      </c>
      <c r="Y1414" s="83">
        <v>211574.78484365597</v>
      </c>
      <c r="Z1414" s="83">
        <v>171908.46602799997</v>
      </c>
      <c r="AA1414" s="83">
        <v>117438.61</v>
      </c>
      <c r="AB1414" s="83">
        <v>137980</v>
      </c>
      <c r="AC1414" s="73"/>
      <c r="AD1414" s="74" t="s">
        <v>158</v>
      </c>
      <c r="AE1414" s="83">
        <v>1637</v>
      </c>
      <c r="AF1414" s="83">
        <v>1337</v>
      </c>
      <c r="AG1414" s="83">
        <v>1246</v>
      </c>
      <c r="AH1414" s="83">
        <v>1150</v>
      </c>
      <c r="AI1414" s="83">
        <v>1100</v>
      </c>
      <c r="AJ1414" s="83">
        <v>1039</v>
      </c>
      <c r="AK1414" s="83">
        <v>1086</v>
      </c>
      <c r="AL1414" s="83">
        <v>1475</v>
      </c>
      <c r="AM1414" s="83">
        <v>1150</v>
      </c>
      <c r="AN1414" s="83">
        <v>806</v>
      </c>
      <c r="AO1414" s="83">
        <v>999</v>
      </c>
      <c r="AP1414" s="83">
        <v>0</v>
      </c>
      <c r="AQ1414" s="73"/>
      <c r="AR1414" s="73"/>
      <c r="AS1414" s="73"/>
      <c r="AT1414" s="73"/>
      <c r="AU1414" s="73"/>
      <c r="AV1414" s="73"/>
      <c r="AW1414" s="73"/>
      <c r="AX1414" s="73"/>
      <c r="AY1414" s="73"/>
      <c r="AZ1414" s="73"/>
      <c r="BA1414" s="73"/>
      <c r="BB1414" s="73"/>
      <c r="BC1414" s="73"/>
    </row>
    <row r="1415" spans="1:55" x14ac:dyDescent="0.25">
      <c r="A1415" s="72"/>
      <c r="B1415" s="74" t="s">
        <v>159</v>
      </c>
      <c r="C1415" s="83">
        <v>17434.952181613859</v>
      </c>
      <c r="D1415" s="83">
        <v>20729.492303967443</v>
      </c>
      <c r="E1415" s="83">
        <v>21776.583786524028</v>
      </c>
      <c r="F1415" s="83">
        <v>38261.356674541574</v>
      </c>
      <c r="G1415" s="83">
        <v>31710.674877078156</v>
      </c>
      <c r="H1415" s="83">
        <v>28476.326837487984</v>
      </c>
      <c r="I1415" s="83">
        <v>26661.419159700774</v>
      </c>
      <c r="J1415" s="83">
        <v>24655.120898995308</v>
      </c>
      <c r="K1415" s="83">
        <v>19363.058102700001</v>
      </c>
      <c r="L1415" s="83">
        <v>12833.046928</v>
      </c>
      <c r="M1415" s="83">
        <v>8130.7260000000006</v>
      </c>
      <c r="N1415" s="83">
        <v>0</v>
      </c>
      <c r="O1415" s="73"/>
      <c r="P1415" s="74" t="s">
        <v>159</v>
      </c>
      <c r="Q1415" s="83">
        <v>28898.528037687858</v>
      </c>
      <c r="R1415" s="83">
        <v>24515.71869561842</v>
      </c>
      <c r="S1415" s="83">
        <v>24550.833305372758</v>
      </c>
      <c r="T1415" s="83">
        <v>37163.065127383656</v>
      </c>
      <c r="U1415" s="83">
        <v>35525.426482338749</v>
      </c>
      <c r="V1415" s="83">
        <v>31935.719721702397</v>
      </c>
      <c r="W1415" s="83">
        <v>27911.137452073748</v>
      </c>
      <c r="X1415" s="83">
        <v>23674.436619847176</v>
      </c>
      <c r="Y1415" s="83">
        <v>17259.049453021998</v>
      </c>
      <c r="Z1415" s="83">
        <v>14380.460691999999</v>
      </c>
      <c r="AA1415" s="83">
        <v>10861.808000000001</v>
      </c>
      <c r="AB1415" s="83">
        <v>6765</v>
      </c>
      <c r="AC1415" s="73"/>
      <c r="AD1415" s="74" t="s">
        <v>159</v>
      </c>
      <c r="AE1415" s="83">
        <v>0</v>
      </c>
      <c r="AF1415" s="83">
        <v>0</v>
      </c>
      <c r="AG1415" s="83">
        <v>0</v>
      </c>
      <c r="AH1415" s="83">
        <v>0</v>
      </c>
      <c r="AI1415" s="83">
        <v>0</v>
      </c>
      <c r="AJ1415" s="83">
        <v>0</v>
      </c>
      <c r="AK1415" s="83">
        <v>0</v>
      </c>
      <c r="AL1415" s="83">
        <v>0</v>
      </c>
      <c r="AM1415" s="83">
        <v>0</v>
      </c>
      <c r="AN1415" s="83">
        <v>0</v>
      </c>
      <c r="AO1415" s="83">
        <v>0</v>
      </c>
      <c r="AP1415" s="83">
        <v>0</v>
      </c>
      <c r="AQ1415" s="73"/>
      <c r="AR1415" s="73"/>
      <c r="AS1415" s="73"/>
      <c r="AT1415" s="73"/>
      <c r="AU1415" s="73"/>
      <c r="AV1415" s="73"/>
      <c r="AW1415" s="73"/>
      <c r="AX1415" s="73"/>
      <c r="AY1415" s="73"/>
      <c r="AZ1415" s="73"/>
      <c r="BA1415" s="73"/>
      <c r="BB1415" s="73"/>
      <c r="BC1415" s="73"/>
    </row>
    <row r="1416" spans="1:55" x14ac:dyDescent="0.25">
      <c r="A1416" s="72"/>
      <c r="B1416" s="74" t="s">
        <v>1</v>
      </c>
      <c r="C1416" s="83">
        <v>53918.402119771345</v>
      </c>
      <c r="D1416" s="83">
        <v>52791.005866086263</v>
      </c>
      <c r="E1416" s="83">
        <v>50704.009160842834</v>
      </c>
      <c r="F1416" s="83">
        <v>42880.542861347887</v>
      </c>
      <c r="G1416" s="83">
        <v>55142.27273702067</v>
      </c>
      <c r="H1416" s="83">
        <v>58167.627340546205</v>
      </c>
      <c r="I1416" s="83">
        <v>59531.754369788519</v>
      </c>
      <c r="J1416" s="83">
        <v>68503.153233721503</v>
      </c>
      <c r="K1416" s="83">
        <v>61422.268241333986</v>
      </c>
      <c r="L1416" s="83">
        <v>48677.185257999998</v>
      </c>
      <c r="M1416" s="83">
        <v>50204.601999999999</v>
      </c>
      <c r="N1416" s="83">
        <v>0</v>
      </c>
      <c r="O1416" s="73"/>
      <c r="P1416" s="74" t="s">
        <v>1</v>
      </c>
      <c r="Q1416" s="83">
        <v>51877.489411139723</v>
      </c>
      <c r="R1416" s="83">
        <v>58541.155545066875</v>
      </c>
      <c r="S1416" s="83">
        <v>49284.600211413672</v>
      </c>
      <c r="T1416" s="83">
        <v>50941.522690034646</v>
      </c>
      <c r="U1416" s="83">
        <v>38909.406229626875</v>
      </c>
      <c r="V1416" s="83">
        <v>47699.620755027136</v>
      </c>
      <c r="W1416" s="83">
        <v>52274.12686673506</v>
      </c>
      <c r="X1416" s="83">
        <v>52000.952211488584</v>
      </c>
      <c r="Y1416" s="83">
        <v>62570.81202964799</v>
      </c>
      <c r="Z1416" s="83">
        <v>62663.836638000001</v>
      </c>
      <c r="AA1416" s="83">
        <v>46533.635999999999</v>
      </c>
      <c r="AB1416" s="83">
        <v>48600</v>
      </c>
      <c r="AC1416" s="73"/>
      <c r="AD1416" s="74" t="s">
        <v>1</v>
      </c>
      <c r="AE1416" s="83">
        <v>310</v>
      </c>
      <c r="AF1416" s="83">
        <v>297</v>
      </c>
      <c r="AG1416" s="83">
        <v>287</v>
      </c>
      <c r="AH1416" s="83">
        <v>274</v>
      </c>
      <c r="AI1416" s="83">
        <v>329</v>
      </c>
      <c r="AJ1416" s="83">
        <v>357</v>
      </c>
      <c r="AK1416" s="83">
        <v>361</v>
      </c>
      <c r="AL1416" s="83">
        <v>414</v>
      </c>
      <c r="AM1416" s="83">
        <v>370</v>
      </c>
      <c r="AN1416" s="83">
        <v>295</v>
      </c>
      <c r="AO1416" s="83">
        <v>319</v>
      </c>
      <c r="AP1416" s="83">
        <v>0</v>
      </c>
      <c r="AQ1416" s="73"/>
      <c r="AR1416" s="73"/>
      <c r="AS1416" s="73"/>
      <c r="AT1416" s="73"/>
      <c r="AU1416" s="73"/>
      <c r="AV1416" s="73"/>
      <c r="AW1416" s="73"/>
      <c r="AX1416" s="73"/>
      <c r="AY1416" s="73"/>
      <c r="AZ1416" s="73"/>
      <c r="BA1416" s="73"/>
      <c r="BB1416" s="73"/>
      <c r="BC1416" s="73"/>
    </row>
    <row r="1417" spans="1:55" x14ac:dyDescent="0.25">
      <c r="A1417" s="72"/>
      <c r="B1417" s="74" t="s">
        <v>2</v>
      </c>
      <c r="C1417" s="83">
        <v>327104.17610911612</v>
      </c>
      <c r="D1417" s="83">
        <v>341243.54999061651</v>
      </c>
      <c r="E1417" s="83">
        <v>346664.65032006946</v>
      </c>
      <c r="F1417" s="83">
        <v>354692.95507498935</v>
      </c>
      <c r="G1417" s="83">
        <v>374624.27420949365</v>
      </c>
      <c r="H1417" s="83">
        <v>381703.01532796177</v>
      </c>
      <c r="I1417" s="83">
        <v>402976.4084176714</v>
      </c>
      <c r="J1417" s="83">
        <v>439795.38281541027</v>
      </c>
      <c r="K1417" s="83">
        <v>471244.97873647994</v>
      </c>
      <c r="L1417" s="83">
        <v>508081.43092199997</v>
      </c>
      <c r="M1417" s="83">
        <v>571600.56200000003</v>
      </c>
      <c r="N1417" s="83">
        <v>0</v>
      </c>
      <c r="O1417" s="73"/>
      <c r="P1417" s="74" t="s">
        <v>2</v>
      </c>
      <c r="Q1417" s="83">
        <v>362143.27530829265</v>
      </c>
      <c r="R1417" s="83">
        <v>350770.05275872897</v>
      </c>
      <c r="S1417" s="83">
        <v>342698.04616453045</v>
      </c>
      <c r="T1417" s="83">
        <v>357995.03162824776</v>
      </c>
      <c r="U1417" s="83">
        <v>356029.34790390666</v>
      </c>
      <c r="V1417" s="83">
        <v>378351.76480953966</v>
      </c>
      <c r="W1417" s="83">
        <v>387515.57516106823</v>
      </c>
      <c r="X1417" s="83">
        <v>416882.8279181507</v>
      </c>
      <c r="Y1417" s="83">
        <v>451452.73376187391</v>
      </c>
      <c r="Z1417" s="83">
        <v>496594.61256599997</v>
      </c>
      <c r="AA1417" s="83">
        <v>528233.56400000001</v>
      </c>
      <c r="AB1417" s="83">
        <v>596112</v>
      </c>
      <c r="AC1417" s="73"/>
      <c r="AD1417" s="74" t="s">
        <v>2</v>
      </c>
      <c r="AE1417" s="83">
        <v>2978</v>
      </c>
      <c r="AF1417" s="83">
        <v>2926</v>
      </c>
      <c r="AG1417" s="83">
        <v>2875</v>
      </c>
      <c r="AH1417" s="83">
        <v>2818</v>
      </c>
      <c r="AI1417" s="83">
        <v>2836</v>
      </c>
      <c r="AJ1417" s="83">
        <v>2812</v>
      </c>
      <c r="AK1417" s="83">
        <v>2859</v>
      </c>
      <c r="AL1417" s="83">
        <v>3007</v>
      </c>
      <c r="AM1417" s="83">
        <v>3199</v>
      </c>
      <c r="AN1417" s="83">
        <v>3455</v>
      </c>
      <c r="AO1417" s="83">
        <v>3713</v>
      </c>
      <c r="AP1417" s="83">
        <v>0</v>
      </c>
      <c r="AQ1417" s="73"/>
      <c r="AR1417" s="73"/>
      <c r="AS1417" s="73"/>
      <c r="AT1417" s="73"/>
      <c r="AU1417" s="73"/>
      <c r="AV1417" s="73"/>
      <c r="AW1417" s="73"/>
      <c r="AX1417" s="73"/>
      <c r="AY1417" s="73"/>
      <c r="AZ1417" s="73"/>
      <c r="BA1417" s="73"/>
      <c r="BB1417" s="73"/>
      <c r="BC1417" s="73"/>
    </row>
    <row r="1418" spans="1:55" x14ac:dyDescent="0.25">
      <c r="A1418" s="72"/>
      <c r="B1418" s="74" t="s">
        <v>156</v>
      </c>
      <c r="C1418" s="83">
        <v>0</v>
      </c>
      <c r="D1418" s="83">
        <v>0</v>
      </c>
      <c r="E1418" s="83">
        <v>0</v>
      </c>
      <c r="F1418" s="83">
        <v>0</v>
      </c>
      <c r="G1418" s="83">
        <v>0</v>
      </c>
      <c r="H1418" s="83">
        <v>0</v>
      </c>
      <c r="I1418" s="83">
        <v>0</v>
      </c>
      <c r="J1418" s="83">
        <v>9659.8523560483591</v>
      </c>
      <c r="K1418" s="83">
        <v>30761.334641673995</v>
      </c>
      <c r="L1418" s="83">
        <v>50092.972539999995</v>
      </c>
      <c r="M1418" s="83">
        <v>67634.136000000013</v>
      </c>
      <c r="N1418" s="83">
        <v>0</v>
      </c>
      <c r="O1418" s="73"/>
      <c r="P1418" s="74" t="s">
        <v>156</v>
      </c>
      <c r="Q1418" s="83">
        <v>0</v>
      </c>
      <c r="R1418" s="83">
        <v>0</v>
      </c>
      <c r="S1418" s="83">
        <v>0</v>
      </c>
      <c r="T1418" s="83">
        <v>0</v>
      </c>
      <c r="U1418" s="83">
        <v>0</v>
      </c>
      <c r="V1418" s="83">
        <v>0</v>
      </c>
      <c r="W1418" s="83">
        <v>0</v>
      </c>
      <c r="X1418" s="83">
        <v>0</v>
      </c>
      <c r="Y1418" s="83">
        <v>0</v>
      </c>
      <c r="Z1418" s="83">
        <v>43134.961272</v>
      </c>
      <c r="AA1418" s="83">
        <v>61543.646000000001</v>
      </c>
      <c r="AB1418" s="83">
        <v>85525</v>
      </c>
      <c r="AC1418" s="73"/>
      <c r="AD1418" s="74" t="s">
        <v>156</v>
      </c>
      <c r="AE1418" s="83">
        <v>0</v>
      </c>
      <c r="AF1418" s="83">
        <v>0</v>
      </c>
      <c r="AG1418" s="83">
        <v>0</v>
      </c>
      <c r="AH1418" s="83">
        <v>0</v>
      </c>
      <c r="AI1418" s="83">
        <v>0</v>
      </c>
      <c r="AJ1418" s="83">
        <v>0</v>
      </c>
      <c r="AK1418" s="83">
        <v>0</v>
      </c>
      <c r="AL1418" s="83">
        <v>61</v>
      </c>
      <c r="AM1418" s="83">
        <v>184</v>
      </c>
      <c r="AN1418" s="83">
        <v>304</v>
      </c>
      <c r="AO1418" s="83">
        <v>398</v>
      </c>
      <c r="AP1418" s="83">
        <v>0</v>
      </c>
      <c r="AQ1418" s="73"/>
      <c r="AR1418" s="73"/>
      <c r="AS1418" s="73"/>
      <c r="AT1418" s="73"/>
      <c r="AU1418" s="73"/>
      <c r="AV1418" s="73"/>
      <c r="AW1418" s="73"/>
      <c r="AX1418" s="73"/>
      <c r="AY1418" s="73"/>
      <c r="AZ1418" s="73"/>
      <c r="BA1418" s="73"/>
      <c r="BB1418" s="73"/>
      <c r="BC1418" s="73"/>
    </row>
    <row r="1419" spans="1:55" x14ac:dyDescent="0.25">
      <c r="A1419" s="72"/>
      <c r="B1419" s="74" t="s">
        <v>3</v>
      </c>
      <c r="C1419" s="83">
        <v>1617.9881908145019</v>
      </c>
      <c r="D1419" s="83">
        <v>9716.3170090421063</v>
      </c>
      <c r="E1419" s="83">
        <v>15884.795180839537</v>
      </c>
      <c r="F1419" s="83">
        <v>17812.008289502828</v>
      </c>
      <c r="G1419" s="83">
        <v>22596.381054103385</v>
      </c>
      <c r="H1419" s="83">
        <v>35092.662828039778</v>
      </c>
      <c r="I1419" s="83">
        <v>39015.793469782388</v>
      </c>
      <c r="J1419" s="83">
        <v>36917.040581524809</v>
      </c>
      <c r="K1419" s="83">
        <v>32087.511042781993</v>
      </c>
      <c r="L1419" s="83">
        <v>25917.575345999991</v>
      </c>
      <c r="M1419" s="83">
        <v>22322.766000000003</v>
      </c>
      <c r="N1419" s="83">
        <v>0</v>
      </c>
      <c r="O1419" s="73"/>
      <c r="P1419" s="74" t="s">
        <v>3</v>
      </c>
      <c r="Q1419" s="83">
        <v>0</v>
      </c>
      <c r="R1419" s="83">
        <v>11037.858551223071</v>
      </c>
      <c r="S1419" s="83">
        <v>26139.422364534959</v>
      </c>
      <c r="T1419" s="83">
        <v>28807.647138568125</v>
      </c>
      <c r="U1419" s="83">
        <v>21525.635582687028</v>
      </c>
      <c r="V1419" s="83">
        <v>28725.170560923911</v>
      </c>
      <c r="W1419" s="83">
        <v>47799.152070129989</v>
      </c>
      <c r="X1419" s="83">
        <v>47924.492273107389</v>
      </c>
      <c r="Y1419" s="83">
        <v>40826.81493061599</v>
      </c>
      <c r="Z1419" s="83">
        <v>32289.153181999987</v>
      </c>
      <c r="AA1419" s="83">
        <v>25144.502000000004</v>
      </c>
      <c r="AB1419" s="83">
        <v>24063</v>
      </c>
      <c r="AC1419" s="73"/>
      <c r="AD1419" s="74" t="s">
        <v>3</v>
      </c>
      <c r="AE1419" s="83">
        <v>12</v>
      </c>
      <c r="AF1419" s="83">
        <v>77</v>
      </c>
      <c r="AG1419" s="83">
        <v>133</v>
      </c>
      <c r="AH1419" s="83">
        <v>126</v>
      </c>
      <c r="AI1419" s="83">
        <v>163</v>
      </c>
      <c r="AJ1419" s="83">
        <v>243</v>
      </c>
      <c r="AK1419" s="83">
        <v>280</v>
      </c>
      <c r="AL1419" s="83">
        <v>265</v>
      </c>
      <c r="AM1419" s="83">
        <v>233</v>
      </c>
      <c r="AN1419" s="83">
        <v>191</v>
      </c>
      <c r="AO1419" s="83">
        <v>164</v>
      </c>
      <c r="AP1419" s="83">
        <v>0</v>
      </c>
      <c r="AQ1419" s="73"/>
      <c r="AR1419" s="73"/>
      <c r="AS1419" s="73"/>
      <c r="AT1419" s="73"/>
      <c r="AU1419" s="73"/>
      <c r="AV1419" s="73"/>
      <c r="AW1419" s="73"/>
      <c r="AX1419" s="73"/>
      <c r="AY1419" s="73"/>
      <c r="AZ1419" s="73"/>
      <c r="BA1419" s="73"/>
      <c r="BB1419" s="73"/>
      <c r="BC1419" s="73"/>
    </row>
    <row r="1420" spans="1:55" x14ac:dyDescent="0.25">
      <c r="A1420" s="72"/>
      <c r="B1420" s="74" t="s">
        <v>4</v>
      </c>
      <c r="C1420" s="83">
        <v>0</v>
      </c>
      <c r="D1420" s="83">
        <v>4208.9888638905113</v>
      </c>
      <c r="E1420" s="83">
        <v>37027.683829719681</v>
      </c>
      <c r="F1420" s="83">
        <v>47526.496153620472</v>
      </c>
      <c r="G1420" s="83">
        <v>50782.43040910011</v>
      </c>
      <c r="H1420" s="83">
        <v>49186.752707841195</v>
      </c>
      <c r="I1420" s="83">
        <v>55709.079926155799</v>
      </c>
      <c r="J1420" s="83">
        <v>49145.298332275757</v>
      </c>
      <c r="K1420" s="83">
        <v>36051.697240103997</v>
      </c>
      <c r="L1420" s="83">
        <v>53754.971088000006</v>
      </c>
      <c r="M1420" s="83">
        <v>54989.465999999986</v>
      </c>
      <c r="N1420" s="83">
        <v>0</v>
      </c>
      <c r="O1420" s="73"/>
      <c r="P1420" s="74" t="s">
        <v>4</v>
      </c>
      <c r="Q1420" s="83">
        <v>0</v>
      </c>
      <c r="R1420" s="83">
        <v>0</v>
      </c>
      <c r="S1420" s="83">
        <v>16590.483149351825</v>
      </c>
      <c r="T1420" s="83">
        <v>38362.183439526554</v>
      </c>
      <c r="U1420" s="83">
        <v>43392.873130952437</v>
      </c>
      <c r="V1420" s="83">
        <v>47682.643566418898</v>
      </c>
      <c r="W1420" s="83">
        <v>46843.283367088989</v>
      </c>
      <c r="X1420" s="83">
        <v>47646.220303738126</v>
      </c>
      <c r="Y1420" s="83">
        <v>50487.381127039989</v>
      </c>
      <c r="Z1420" s="83">
        <v>49028.189210000004</v>
      </c>
      <c r="AA1420" s="83">
        <v>49904.506000000001</v>
      </c>
      <c r="AB1420" s="83">
        <v>46087</v>
      </c>
      <c r="AC1420" s="73"/>
      <c r="AD1420" s="74" t="s">
        <v>4</v>
      </c>
      <c r="AE1420" s="83">
        <v>0</v>
      </c>
      <c r="AF1420" s="83">
        <v>34</v>
      </c>
      <c r="AG1420" s="83">
        <v>243</v>
      </c>
      <c r="AH1420" s="83">
        <v>350</v>
      </c>
      <c r="AI1420" s="83">
        <v>374</v>
      </c>
      <c r="AJ1420" s="83">
        <v>374</v>
      </c>
      <c r="AK1420" s="83">
        <v>412</v>
      </c>
      <c r="AL1420" s="83">
        <v>355</v>
      </c>
      <c r="AM1420" s="83">
        <v>275</v>
      </c>
      <c r="AN1420" s="83">
        <v>422</v>
      </c>
      <c r="AO1420" s="83">
        <v>437</v>
      </c>
      <c r="AP1420" s="83">
        <v>0</v>
      </c>
      <c r="AQ1420" s="73"/>
      <c r="AR1420" s="73"/>
      <c r="AS1420" s="73"/>
      <c r="AT1420" s="73"/>
      <c r="AU1420" s="73"/>
      <c r="AV1420" s="73"/>
      <c r="AW1420" s="73"/>
      <c r="AX1420" s="73"/>
      <c r="AY1420" s="73"/>
      <c r="AZ1420" s="73"/>
      <c r="BA1420" s="73"/>
      <c r="BB1420" s="73"/>
      <c r="BC1420" s="73"/>
    </row>
    <row r="1421" spans="1:55" x14ac:dyDescent="0.25">
      <c r="A1421" s="72"/>
      <c r="B1421" s="74" t="s">
        <v>6</v>
      </c>
      <c r="C1421" s="83">
        <v>11466.954747028603</v>
      </c>
      <c r="D1421" s="83">
        <v>15257.954880447565</v>
      </c>
      <c r="E1421" s="83">
        <v>25767.712972358942</v>
      </c>
      <c r="F1421" s="83">
        <v>41369.581768929995</v>
      </c>
      <c r="G1421" s="83">
        <v>37157.459321334747</v>
      </c>
      <c r="H1421" s="83">
        <v>30994.997421423588</v>
      </c>
      <c r="I1421" s="83">
        <v>25754.144260343091</v>
      </c>
      <c r="J1421" s="83">
        <v>22900.212188940761</v>
      </c>
      <c r="K1421" s="83">
        <v>19203.078420369991</v>
      </c>
      <c r="L1421" s="83">
        <v>22197.789561999994</v>
      </c>
      <c r="M1421" s="83">
        <v>22251.91</v>
      </c>
      <c r="N1421" s="83">
        <v>0</v>
      </c>
      <c r="O1421" s="73"/>
      <c r="P1421" s="74" t="s">
        <v>6</v>
      </c>
      <c r="Q1421" s="83">
        <v>11754.78619871654</v>
      </c>
      <c r="R1421" s="83">
        <v>13030.290999576591</v>
      </c>
      <c r="S1421" s="83">
        <v>19138.04349238921</v>
      </c>
      <c r="T1421" s="83">
        <v>53464.592451920907</v>
      </c>
      <c r="U1421" s="83">
        <v>52074.274807892536</v>
      </c>
      <c r="V1421" s="83">
        <v>39746.389302632888</v>
      </c>
      <c r="W1421" s="83">
        <v>23657.750400264547</v>
      </c>
      <c r="X1421" s="83">
        <v>19747.211245684171</v>
      </c>
      <c r="Y1421" s="83">
        <v>20062.555472335996</v>
      </c>
      <c r="Z1421" s="83">
        <v>16026.326784000001</v>
      </c>
      <c r="AA1421" s="83">
        <v>22454.058000000001</v>
      </c>
      <c r="AB1421" s="83">
        <v>24018</v>
      </c>
      <c r="AC1421" s="73"/>
      <c r="AD1421" s="74" t="s">
        <v>6</v>
      </c>
      <c r="AE1421" s="83">
        <v>0</v>
      </c>
      <c r="AF1421" s="83">
        <v>0</v>
      </c>
      <c r="AG1421" s="83">
        <v>13</v>
      </c>
      <c r="AH1421" s="83">
        <v>314</v>
      </c>
      <c r="AI1421" s="83">
        <v>446</v>
      </c>
      <c r="AJ1421" s="83">
        <v>361</v>
      </c>
      <c r="AK1421" s="83">
        <v>305</v>
      </c>
      <c r="AL1421" s="83">
        <v>0</v>
      </c>
      <c r="AM1421" s="83">
        <v>121</v>
      </c>
      <c r="AN1421" s="83">
        <v>293</v>
      </c>
      <c r="AO1421" s="83">
        <v>262</v>
      </c>
      <c r="AP1421" s="83">
        <v>0</v>
      </c>
      <c r="AQ1421" s="73"/>
      <c r="AR1421" s="73"/>
      <c r="AS1421" s="73"/>
      <c r="AT1421" s="73"/>
      <c r="AU1421" s="73"/>
      <c r="AV1421" s="73"/>
      <c r="AW1421" s="73"/>
      <c r="AX1421" s="73"/>
      <c r="AY1421" s="73"/>
      <c r="AZ1421" s="73"/>
      <c r="BA1421" s="73"/>
      <c r="BB1421" s="73"/>
      <c r="BC1421" s="73"/>
    </row>
    <row r="1422" spans="1:55" x14ac:dyDescent="0.25">
      <c r="A1422" s="72"/>
      <c r="B1422" s="74" t="s">
        <v>7</v>
      </c>
      <c r="C1422" s="83">
        <v>161427.39136466332</v>
      </c>
      <c r="D1422" s="83">
        <v>160616.29363873808</v>
      </c>
      <c r="E1422" s="83">
        <v>151882.59977976108</v>
      </c>
      <c r="F1422" s="83">
        <v>141083.29128760204</v>
      </c>
      <c r="G1422" s="83">
        <v>140459.0716500479</v>
      </c>
      <c r="H1422" s="83">
        <v>146971.87062792276</v>
      </c>
      <c r="I1422" s="83">
        <v>146655.87083948831</v>
      </c>
      <c r="J1422" s="83">
        <v>161200.25890107232</v>
      </c>
      <c r="K1422" s="83">
        <v>187039.41811500397</v>
      </c>
      <c r="L1422" s="83">
        <v>160690.25130599999</v>
      </c>
      <c r="M1422" s="83">
        <v>154878.712</v>
      </c>
      <c r="N1422" s="83">
        <v>0</v>
      </c>
      <c r="O1422" s="73"/>
      <c r="P1422" s="74" t="s">
        <v>7</v>
      </c>
      <c r="Q1422" s="83">
        <v>182727.79479833672</v>
      </c>
      <c r="R1422" s="83">
        <v>169912.25479302969</v>
      </c>
      <c r="S1422" s="83">
        <v>144339.8445564697</v>
      </c>
      <c r="T1422" s="83">
        <v>140677.34352667438</v>
      </c>
      <c r="U1422" s="83">
        <v>145118.40466675573</v>
      </c>
      <c r="V1422" s="83">
        <v>133903.50527355514</v>
      </c>
      <c r="W1422" s="83">
        <v>150421.26176395555</v>
      </c>
      <c r="X1422" s="83">
        <v>131682.11092447059</v>
      </c>
      <c r="Y1422" s="83">
        <v>151134.460859382</v>
      </c>
      <c r="Z1422" s="83">
        <v>164559.85584999999</v>
      </c>
      <c r="AA1422" s="83">
        <v>157236.758</v>
      </c>
      <c r="AB1422" s="83">
        <v>153345</v>
      </c>
      <c r="AC1422" s="73"/>
      <c r="AD1422" s="74" t="s">
        <v>7</v>
      </c>
      <c r="AE1422" s="83">
        <v>1305</v>
      </c>
      <c r="AF1422" s="83">
        <v>1318</v>
      </c>
      <c r="AG1422" s="83">
        <v>1232</v>
      </c>
      <c r="AH1422" s="83">
        <v>1171</v>
      </c>
      <c r="AI1422" s="83">
        <v>1206</v>
      </c>
      <c r="AJ1422" s="83">
        <v>1253</v>
      </c>
      <c r="AK1422" s="83">
        <v>1259</v>
      </c>
      <c r="AL1422" s="83">
        <v>1441</v>
      </c>
      <c r="AM1422" s="83">
        <v>1584</v>
      </c>
      <c r="AN1422" s="83">
        <v>1553</v>
      </c>
      <c r="AO1422" s="83">
        <v>1494</v>
      </c>
      <c r="AP1422" s="83">
        <v>0</v>
      </c>
      <c r="AQ1422" s="73"/>
      <c r="AR1422" s="73"/>
      <c r="AS1422" s="73"/>
      <c r="AT1422" s="73"/>
      <c r="AU1422" s="73"/>
      <c r="AV1422" s="73"/>
      <c r="AW1422" s="73"/>
      <c r="AX1422" s="73"/>
      <c r="AY1422" s="73"/>
      <c r="AZ1422" s="73"/>
      <c r="BA1422" s="73"/>
      <c r="BB1422" s="73"/>
      <c r="BC1422" s="73"/>
    </row>
    <row r="1423" spans="1:55" x14ac:dyDescent="0.25">
      <c r="A1423" s="72"/>
      <c r="B1423" s="79" t="s">
        <v>8</v>
      </c>
      <c r="C1423" s="84">
        <v>67113.22158569358</v>
      </c>
      <c r="D1423" s="84">
        <v>73515.191269949704</v>
      </c>
      <c r="E1423" s="84">
        <v>82020.708020135848</v>
      </c>
      <c r="F1423" s="84">
        <v>104783.5553354023</v>
      </c>
      <c r="G1423" s="84">
        <v>133234.89684075268</v>
      </c>
      <c r="H1423" s="84">
        <v>152956.79474078427</v>
      </c>
      <c r="I1423" s="84">
        <v>185764.85007398101</v>
      </c>
      <c r="J1423" s="84">
        <v>195309.89437226689</v>
      </c>
      <c r="K1423" s="84">
        <v>204105.38864107596</v>
      </c>
      <c r="L1423" s="84">
        <v>217899.61494599999</v>
      </c>
      <c r="M1423" s="84">
        <v>228790.89799999999</v>
      </c>
      <c r="N1423" s="83">
        <v>0</v>
      </c>
      <c r="O1423" s="73"/>
      <c r="P1423" s="79" t="s">
        <v>8</v>
      </c>
      <c r="Q1423" s="84">
        <v>60262.833035520642</v>
      </c>
      <c r="R1423" s="84">
        <v>68747.250067196874</v>
      </c>
      <c r="S1423" s="84">
        <v>74372.854217884393</v>
      </c>
      <c r="T1423" s="84">
        <v>103530.60273266923</v>
      </c>
      <c r="U1423" s="84">
        <v>122875.05157501038</v>
      </c>
      <c r="V1423" s="84">
        <v>131676.06324351919</v>
      </c>
      <c r="W1423" s="84">
        <v>169580.02631167741</v>
      </c>
      <c r="X1423" s="84">
        <v>198054.46387661053</v>
      </c>
      <c r="Y1423" s="84">
        <v>218143.88159257197</v>
      </c>
      <c r="Z1423" s="84">
        <v>205602.70515199998</v>
      </c>
      <c r="AA1423" s="84">
        <v>233385.076</v>
      </c>
      <c r="AB1423" s="84">
        <v>245152</v>
      </c>
      <c r="AC1423" s="73"/>
      <c r="AD1423" s="79" t="s">
        <v>8</v>
      </c>
      <c r="AE1423" s="84">
        <v>848</v>
      </c>
      <c r="AF1423" s="84">
        <v>945</v>
      </c>
      <c r="AG1423" s="84">
        <v>1059</v>
      </c>
      <c r="AH1423" s="84">
        <v>1190</v>
      </c>
      <c r="AI1423" s="84">
        <v>1346</v>
      </c>
      <c r="AJ1423" s="84">
        <v>1527</v>
      </c>
      <c r="AK1423" s="84">
        <v>1737</v>
      </c>
      <c r="AL1423" s="84">
        <v>1779</v>
      </c>
      <c r="AM1423" s="84">
        <v>1838</v>
      </c>
      <c r="AN1423" s="84">
        <v>1979</v>
      </c>
      <c r="AO1423" s="84">
        <v>2050</v>
      </c>
      <c r="AP1423" s="84">
        <v>0</v>
      </c>
      <c r="AQ1423" s="73"/>
      <c r="AR1423" s="73"/>
      <c r="AS1423" s="73"/>
      <c r="AT1423" s="73"/>
      <c r="AU1423" s="73"/>
      <c r="AV1423" s="73"/>
      <c r="AW1423" s="73"/>
      <c r="AX1423" s="73"/>
      <c r="AY1423" s="73"/>
      <c r="AZ1423" s="73"/>
      <c r="BA1423" s="73"/>
      <c r="BB1423" s="73"/>
      <c r="BC1423" s="73"/>
    </row>
    <row r="1424" spans="1:55" x14ac:dyDescent="0.25">
      <c r="A1424" s="72"/>
      <c r="B1424" s="79" t="s">
        <v>5</v>
      </c>
      <c r="C1424" s="84">
        <v>128528.00614851316</v>
      </c>
      <c r="D1424" s="84">
        <v>101914.69692773592</v>
      </c>
      <c r="E1424" s="84">
        <v>106974.28735652055</v>
      </c>
      <c r="F1424" s="84">
        <v>104601.28695131933</v>
      </c>
      <c r="G1424" s="84">
        <v>85031.325684206822</v>
      </c>
      <c r="H1424" s="84">
        <v>89702.348192964128</v>
      </c>
      <c r="I1424" s="84">
        <v>114106.4834104336</v>
      </c>
      <c r="J1424" s="84">
        <v>96854.354242000525</v>
      </c>
      <c r="K1424" s="84">
        <v>86767.463155022007</v>
      </c>
      <c r="L1424" s="84">
        <v>72884.686472000016</v>
      </c>
      <c r="M1424" s="82">
        <v>62437.682000000015</v>
      </c>
      <c r="N1424" s="82">
        <v>0</v>
      </c>
      <c r="O1424" s="73"/>
      <c r="P1424" s="79" t="s">
        <v>5</v>
      </c>
      <c r="Q1424" s="84">
        <v>114418.63353087983</v>
      </c>
      <c r="R1424" s="84">
        <v>108963.00076355539</v>
      </c>
      <c r="S1424" s="84">
        <v>118701.75519336663</v>
      </c>
      <c r="T1424" s="84">
        <v>87996.319076922518</v>
      </c>
      <c r="U1424" s="84">
        <v>96220.674757398359</v>
      </c>
      <c r="V1424" s="84">
        <v>95081.0936468203</v>
      </c>
      <c r="W1424" s="84">
        <v>88635.555271792968</v>
      </c>
      <c r="X1424" s="84">
        <v>102291.87828862734</v>
      </c>
      <c r="Y1424" s="84">
        <v>120245.142471844</v>
      </c>
      <c r="Z1424" s="84">
        <v>95081.405899999983</v>
      </c>
      <c r="AA1424" s="84">
        <v>65928.382000000012</v>
      </c>
      <c r="AB1424" s="84">
        <v>63343</v>
      </c>
      <c r="AC1424" s="73"/>
      <c r="AD1424" s="79" t="s">
        <v>5</v>
      </c>
      <c r="AE1424" s="84">
        <v>9458</v>
      </c>
      <c r="AF1424" s="84">
        <v>9398</v>
      </c>
      <c r="AG1424" s="84">
        <v>9568</v>
      </c>
      <c r="AH1424" s="84">
        <v>9602</v>
      </c>
      <c r="AI1424" s="84">
        <v>9540</v>
      </c>
      <c r="AJ1424" s="84">
        <v>9542</v>
      </c>
      <c r="AK1424" s="84">
        <v>9779</v>
      </c>
      <c r="AL1424" s="84">
        <v>10455</v>
      </c>
      <c r="AM1424" s="84">
        <v>10134</v>
      </c>
      <c r="AN1424" s="84">
        <v>10360</v>
      </c>
      <c r="AO1424" s="84">
        <v>10801</v>
      </c>
      <c r="AP1424" s="84">
        <v>0</v>
      </c>
      <c r="AQ1424" s="73"/>
      <c r="AR1424" s="73"/>
      <c r="AS1424" s="73"/>
      <c r="AT1424" s="73"/>
      <c r="AU1424" s="73"/>
      <c r="AV1424" s="73"/>
      <c r="AW1424" s="73"/>
      <c r="AX1424" s="73"/>
      <c r="AY1424" s="73"/>
      <c r="AZ1424" s="73"/>
      <c r="BA1424" s="73"/>
      <c r="BB1424" s="73"/>
      <c r="BC1424" s="73"/>
    </row>
    <row r="1425" spans="1:55" x14ac:dyDescent="0.25">
      <c r="A1425" s="72"/>
      <c r="B1425" s="74" t="s">
        <v>157</v>
      </c>
      <c r="C1425" s="83">
        <v>59259.490138169327</v>
      </c>
      <c r="D1425" s="83">
        <v>67085.388128810839</v>
      </c>
      <c r="E1425" s="83">
        <v>62757.30084931141</v>
      </c>
      <c r="F1425" s="83">
        <v>69342.407299795028</v>
      </c>
      <c r="G1425" s="83">
        <v>83235.441695514455</v>
      </c>
      <c r="H1425" s="83">
        <v>77679.94045182367</v>
      </c>
      <c r="I1425" s="83">
        <v>79412.565671063465</v>
      </c>
      <c r="J1425" s="83">
        <v>85665.128118813809</v>
      </c>
      <c r="K1425" s="83">
        <v>82444.701807649981</v>
      </c>
      <c r="L1425" s="83">
        <v>82147.766376</v>
      </c>
      <c r="M1425" s="83">
        <v>71213.406000000003</v>
      </c>
      <c r="N1425" s="83">
        <v>0</v>
      </c>
      <c r="O1425" s="73"/>
      <c r="P1425" s="74" t="s">
        <v>157</v>
      </c>
      <c r="Q1425" s="83">
        <v>60956.444262033852</v>
      </c>
      <c r="R1425" s="83">
        <v>60496.192860129326</v>
      </c>
      <c r="S1425" s="83">
        <v>58706.715200451617</v>
      </c>
      <c r="T1425" s="83">
        <v>72764.515716130772</v>
      </c>
      <c r="U1425" s="83">
        <v>69238.006671487412</v>
      </c>
      <c r="V1425" s="83">
        <v>78274.142053112257</v>
      </c>
      <c r="W1425" s="83">
        <v>73048.492463974748</v>
      </c>
      <c r="X1425" s="83">
        <v>78905.812217682978</v>
      </c>
      <c r="Y1425" s="83">
        <v>79561.757601247999</v>
      </c>
      <c r="Z1425" s="83">
        <v>84294.45517999999</v>
      </c>
      <c r="AA1425" s="83">
        <v>79116.97600000001</v>
      </c>
      <c r="AB1425" s="83">
        <v>67013</v>
      </c>
      <c r="AC1425" s="73"/>
      <c r="AD1425" s="74" t="s">
        <v>117</v>
      </c>
      <c r="AE1425" s="83">
        <v>55305.173999999992</v>
      </c>
      <c r="AF1425" s="83">
        <v>55213.928</v>
      </c>
      <c r="AG1425" s="83">
        <v>55089.792000000001</v>
      </c>
      <c r="AH1425" s="83">
        <v>55429.309000000001</v>
      </c>
      <c r="AI1425" s="83">
        <v>55563.332999999999</v>
      </c>
      <c r="AJ1425" s="83">
        <v>55858.567999999999</v>
      </c>
      <c r="AK1425" s="83">
        <v>56390.724000000002</v>
      </c>
      <c r="AL1425" s="83">
        <v>56697.678</v>
      </c>
      <c r="AM1425" s="83">
        <v>57483.776000000005</v>
      </c>
      <c r="AN1425" s="83">
        <v>58609.516000000003</v>
      </c>
      <c r="AO1425" s="83">
        <v>59838.8</v>
      </c>
      <c r="AP1425" s="83">
        <v>0</v>
      </c>
      <c r="AQ1425" s="73"/>
      <c r="AR1425" s="73"/>
      <c r="AS1425" s="73"/>
      <c r="AT1425" s="73"/>
      <c r="AU1425" s="73"/>
      <c r="AV1425" s="73"/>
      <c r="AW1425" s="73"/>
      <c r="AX1425" s="73"/>
      <c r="AY1425" s="73"/>
      <c r="AZ1425" s="73"/>
      <c r="BA1425" s="73"/>
      <c r="BB1425" s="73"/>
      <c r="BC1425" s="73"/>
    </row>
    <row r="1426" spans="1:55" x14ac:dyDescent="0.25">
      <c r="A1426" s="72"/>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X1426" s="73"/>
      <c r="Y1426" s="73"/>
      <c r="Z1426" s="73"/>
      <c r="AA1426" s="73"/>
      <c r="AB1426" s="73"/>
      <c r="AC1426" s="73"/>
      <c r="AD1426" s="73"/>
      <c r="AE1426" s="73"/>
      <c r="AF1426" s="73"/>
      <c r="AG1426" s="73"/>
      <c r="AH1426" s="73"/>
      <c r="AI1426" s="73"/>
      <c r="AJ1426" s="73"/>
      <c r="AK1426" s="73"/>
      <c r="AL1426" s="73"/>
      <c r="AM1426" s="73"/>
      <c r="AN1426" s="73"/>
      <c r="AO1426" s="73"/>
      <c r="AP1426" s="73"/>
      <c r="AQ1426" s="73"/>
      <c r="AR1426" s="73"/>
      <c r="AS1426" s="73"/>
      <c r="AT1426" s="73"/>
      <c r="AU1426" s="73"/>
      <c r="AV1426" s="73"/>
      <c r="AW1426" s="73"/>
      <c r="AX1426" s="73"/>
      <c r="AY1426" s="73"/>
      <c r="AZ1426" s="73"/>
      <c r="BA1426" s="73"/>
      <c r="BB1426" s="73"/>
      <c r="BC1426" s="73"/>
    </row>
    <row r="1427" spans="1:55" x14ac:dyDescent="0.25">
      <c r="A1427" s="72"/>
      <c r="B1427" s="75" t="s">
        <v>113</v>
      </c>
      <c r="C1427" s="75"/>
      <c r="D1427" s="75"/>
      <c r="E1427" s="75"/>
      <c r="F1427" s="75"/>
      <c r="G1427" s="75"/>
      <c r="H1427" s="75"/>
      <c r="I1427" s="75"/>
      <c r="J1427" s="75"/>
      <c r="K1427" s="75"/>
      <c r="L1427" s="75"/>
      <c r="M1427" s="75"/>
      <c r="N1427" s="75"/>
      <c r="O1427" s="73"/>
      <c r="P1427" s="75" t="s">
        <v>114</v>
      </c>
      <c r="Q1427" s="75"/>
      <c r="R1427" s="75"/>
      <c r="S1427" s="75"/>
      <c r="T1427" s="75"/>
      <c r="U1427" s="75"/>
      <c r="V1427" s="75"/>
      <c r="W1427" s="75"/>
      <c r="X1427" s="75"/>
      <c r="Y1427" s="75"/>
      <c r="Z1427" s="75"/>
      <c r="AA1427" s="75"/>
      <c r="AB1427" s="75"/>
      <c r="AC1427" s="73"/>
      <c r="AD1427" s="75" t="s">
        <v>145</v>
      </c>
      <c r="AE1427" s="75"/>
      <c r="AF1427" s="75"/>
      <c r="AG1427" s="75"/>
      <c r="AH1427" s="75"/>
      <c r="AI1427" s="75"/>
      <c r="AJ1427" s="75"/>
      <c r="AK1427" s="75"/>
      <c r="AL1427" s="75"/>
      <c r="AM1427" s="75"/>
      <c r="AN1427" s="75"/>
      <c r="AO1427" s="75"/>
      <c r="AP1427" s="75"/>
      <c r="AQ1427" s="73"/>
      <c r="AR1427" s="73"/>
      <c r="AS1427" s="73"/>
      <c r="AT1427" s="73"/>
      <c r="AU1427" s="73"/>
      <c r="AV1427" s="73"/>
      <c r="AW1427" s="73"/>
      <c r="AX1427" s="73"/>
      <c r="AY1427" s="73"/>
      <c r="AZ1427" s="73"/>
      <c r="BA1427" s="73"/>
      <c r="BB1427" s="73"/>
      <c r="BC1427" s="73"/>
    </row>
    <row r="1428" spans="1:55" x14ac:dyDescent="0.25">
      <c r="A1428" s="72"/>
      <c r="B1428" s="77" t="s">
        <v>87</v>
      </c>
      <c r="C1428" s="77">
        <v>2013</v>
      </c>
      <c r="D1428" s="77">
        <v>2014</v>
      </c>
      <c r="E1428" s="77">
        <v>2015</v>
      </c>
      <c r="F1428" s="77">
        <v>2016</v>
      </c>
      <c r="G1428" s="77">
        <v>2017</v>
      </c>
      <c r="H1428" s="77">
        <v>2018</v>
      </c>
      <c r="I1428" s="77">
        <v>2019</v>
      </c>
      <c r="J1428" s="77">
        <v>2020</v>
      </c>
      <c r="K1428" s="77">
        <v>2021</v>
      </c>
      <c r="L1428" s="77">
        <v>2022</v>
      </c>
      <c r="M1428" s="77">
        <v>2023</v>
      </c>
      <c r="N1428" s="77">
        <v>2024</v>
      </c>
      <c r="O1428" s="73"/>
      <c r="P1428" s="77" t="s">
        <v>87</v>
      </c>
      <c r="Q1428" s="77">
        <v>2013</v>
      </c>
      <c r="R1428" s="77">
        <v>2014</v>
      </c>
      <c r="S1428" s="77">
        <v>2015</v>
      </c>
      <c r="T1428" s="77">
        <v>2016</v>
      </c>
      <c r="U1428" s="77">
        <v>2017</v>
      </c>
      <c r="V1428" s="77">
        <v>2018</v>
      </c>
      <c r="W1428" s="77">
        <v>2019</v>
      </c>
      <c r="X1428" s="77">
        <v>2020</v>
      </c>
      <c r="Y1428" s="77">
        <v>2021</v>
      </c>
      <c r="Z1428" s="77">
        <v>2022</v>
      </c>
      <c r="AA1428" s="77">
        <v>2023</v>
      </c>
      <c r="AB1428" s="77">
        <v>2024</v>
      </c>
      <c r="AC1428" s="73"/>
      <c r="AD1428" s="77" t="s">
        <v>87</v>
      </c>
      <c r="AE1428" s="77">
        <v>2013</v>
      </c>
      <c r="AF1428" s="77">
        <v>2014</v>
      </c>
      <c r="AG1428" s="77">
        <v>2015</v>
      </c>
      <c r="AH1428" s="77">
        <v>2016</v>
      </c>
      <c r="AI1428" s="77">
        <v>2017</v>
      </c>
      <c r="AJ1428" s="77">
        <v>2018</v>
      </c>
      <c r="AK1428" s="77">
        <v>2019</v>
      </c>
      <c r="AL1428" s="77">
        <v>2020</v>
      </c>
      <c r="AM1428" s="77">
        <v>2021</v>
      </c>
      <c r="AN1428" s="77">
        <v>2022</v>
      </c>
      <c r="AO1428" s="77">
        <v>2023</v>
      </c>
      <c r="AP1428" s="77">
        <v>2024</v>
      </c>
      <c r="AQ1428" s="73"/>
      <c r="AR1428" s="73"/>
      <c r="AS1428" s="73"/>
      <c r="AT1428" s="73"/>
      <c r="AU1428" s="73"/>
      <c r="AV1428" s="73"/>
      <c r="AW1428" s="73"/>
      <c r="AX1428" s="73"/>
      <c r="AY1428" s="73"/>
      <c r="AZ1428" s="73"/>
      <c r="BA1428" s="73"/>
      <c r="BB1428" s="73"/>
      <c r="BC1428" s="73"/>
    </row>
    <row r="1429" spans="1:55" x14ac:dyDescent="0.25">
      <c r="A1429" s="72"/>
      <c r="B1429" s="79" t="s">
        <v>9</v>
      </c>
      <c r="C1429" s="80">
        <v>628617.63328098564</v>
      </c>
      <c r="D1429" s="80">
        <v>631971.58180509449</v>
      </c>
      <c r="E1429" s="80">
        <v>633183.94594541076</v>
      </c>
      <c r="F1429" s="80">
        <v>684943.82187153422</v>
      </c>
      <c r="G1429" s="80">
        <v>663143.65021261456</v>
      </c>
      <c r="H1429" s="80">
        <v>662783.62916021736</v>
      </c>
      <c r="I1429" s="80">
        <v>696390.36859192536</v>
      </c>
      <c r="J1429" s="80">
        <v>723182.84375061968</v>
      </c>
      <c r="K1429" s="80">
        <v>871348.64770303981</v>
      </c>
      <c r="L1429" s="80">
        <v>835272.76115399995</v>
      </c>
      <c r="M1429" s="80">
        <v>876059.4160000002</v>
      </c>
      <c r="N1429" s="80">
        <v>0</v>
      </c>
      <c r="O1429" s="73"/>
      <c r="P1429" s="79" t="s">
        <v>9</v>
      </c>
      <c r="Q1429" s="80">
        <v>644775.6149699809</v>
      </c>
      <c r="R1429" s="80">
        <v>653162.77441811131</v>
      </c>
      <c r="S1429" s="80">
        <v>631228.02913720242</v>
      </c>
      <c r="T1429" s="80">
        <v>697272.29452821054</v>
      </c>
      <c r="U1429" s="80">
        <v>695243.63353667059</v>
      </c>
      <c r="V1429" s="80">
        <v>686313.31487856305</v>
      </c>
      <c r="W1429" s="80">
        <v>681534.3852682272</v>
      </c>
      <c r="X1429" s="80">
        <v>701525.87890869961</v>
      </c>
      <c r="Y1429" s="80">
        <v>870709.83228187379</v>
      </c>
      <c r="Z1429" s="80">
        <v>881115.16144599998</v>
      </c>
      <c r="AA1429" s="80">
        <v>822484.98600000003</v>
      </c>
      <c r="AB1429" s="80">
        <v>889724</v>
      </c>
      <c r="AC1429" s="73"/>
      <c r="AD1429" s="79" t="s">
        <v>9</v>
      </c>
      <c r="AE1429" s="80">
        <v>5343</v>
      </c>
      <c r="AF1429" s="80">
        <v>5289</v>
      </c>
      <c r="AG1429" s="80">
        <v>5377</v>
      </c>
      <c r="AH1429" s="80">
        <v>5446</v>
      </c>
      <c r="AI1429" s="80">
        <v>5358</v>
      </c>
      <c r="AJ1429" s="80">
        <v>5270</v>
      </c>
      <c r="AK1429" s="80">
        <v>5354</v>
      </c>
      <c r="AL1429" s="80">
        <v>5800</v>
      </c>
      <c r="AM1429" s="80">
        <v>5629</v>
      </c>
      <c r="AN1429" s="80">
        <v>5713</v>
      </c>
      <c r="AO1429" s="80">
        <v>5922</v>
      </c>
      <c r="AP1429" s="80">
        <v>0</v>
      </c>
      <c r="AQ1429" s="73"/>
      <c r="AR1429" s="73"/>
      <c r="AS1429" s="73"/>
      <c r="AT1429" s="73"/>
      <c r="AU1429" s="73"/>
      <c r="AV1429" s="73"/>
      <c r="AW1429" s="73"/>
      <c r="AX1429" s="73"/>
      <c r="AY1429" s="73"/>
      <c r="AZ1429" s="73"/>
      <c r="BA1429" s="73"/>
      <c r="BB1429" s="73"/>
      <c r="BC1429" s="73"/>
    </row>
    <row r="1430" spans="1:55" x14ac:dyDescent="0.25">
      <c r="A1430" s="72"/>
      <c r="B1430" s="74" t="s">
        <v>10</v>
      </c>
      <c r="C1430" s="83">
        <v>385660.41892434604</v>
      </c>
      <c r="D1430" s="83">
        <v>377456.17018060765</v>
      </c>
      <c r="E1430" s="83">
        <v>393698.24222971522</v>
      </c>
      <c r="F1430" s="83">
        <v>437162.22696871974</v>
      </c>
      <c r="G1430" s="83">
        <v>407830.93010824267</v>
      </c>
      <c r="H1430" s="83">
        <v>381563.12794511439</v>
      </c>
      <c r="I1430" s="83">
        <v>406465.10050704778</v>
      </c>
      <c r="J1430" s="83">
        <v>419391.76390004449</v>
      </c>
      <c r="K1430" s="83">
        <v>548394.90471308387</v>
      </c>
      <c r="L1430" s="83">
        <v>540134.0844899998</v>
      </c>
      <c r="M1430" s="83">
        <v>561661.96600000013</v>
      </c>
      <c r="N1430" s="83">
        <v>0</v>
      </c>
      <c r="O1430" s="73"/>
      <c r="P1430" s="74" t="s">
        <v>10</v>
      </c>
      <c r="Q1430" s="83">
        <v>395104.04371011793</v>
      </c>
      <c r="R1430" s="83">
        <v>385082.12392193486</v>
      </c>
      <c r="S1430" s="83">
        <v>390255.67042126646</v>
      </c>
      <c r="T1430" s="83">
        <v>423072.82686476695</v>
      </c>
      <c r="U1430" s="83">
        <v>470903.78696061834</v>
      </c>
      <c r="V1430" s="83">
        <v>396191.4178555067</v>
      </c>
      <c r="W1430" s="83">
        <v>399047.6279744666</v>
      </c>
      <c r="X1430" s="83">
        <v>418270.26053962286</v>
      </c>
      <c r="Y1430" s="83">
        <v>577871.4370094249</v>
      </c>
      <c r="Z1430" s="83">
        <v>567536.47076099995</v>
      </c>
      <c r="AA1430" s="83">
        <v>548816.19000000006</v>
      </c>
      <c r="AB1430" s="83">
        <v>575940.5</v>
      </c>
      <c r="AC1430" s="73"/>
      <c r="AD1430" s="74" t="s">
        <v>10</v>
      </c>
      <c r="AE1430" s="83">
        <v>5343</v>
      </c>
      <c r="AF1430" s="83">
        <v>5289</v>
      </c>
      <c r="AG1430" s="83">
        <v>5377</v>
      </c>
      <c r="AH1430" s="83">
        <v>5446</v>
      </c>
      <c r="AI1430" s="83">
        <v>5358</v>
      </c>
      <c r="AJ1430" s="83">
        <v>5270</v>
      </c>
      <c r="AK1430" s="83">
        <v>5354</v>
      </c>
      <c r="AL1430" s="83">
        <v>5800</v>
      </c>
      <c r="AM1430" s="83">
        <v>5629</v>
      </c>
      <c r="AN1430" s="83">
        <v>5713</v>
      </c>
      <c r="AO1430" s="83">
        <v>5922</v>
      </c>
      <c r="AP1430" s="83">
        <v>0</v>
      </c>
      <c r="AQ1430" s="73"/>
      <c r="AR1430" s="73"/>
      <c r="AS1430" s="73"/>
      <c r="AT1430" s="73"/>
      <c r="AU1430" s="73"/>
      <c r="AV1430" s="73"/>
      <c r="AW1430" s="73"/>
      <c r="AX1430" s="73"/>
      <c r="AY1430" s="73"/>
      <c r="AZ1430" s="73"/>
      <c r="BA1430" s="73"/>
      <c r="BB1430" s="73"/>
      <c r="BC1430" s="73"/>
    </row>
    <row r="1431" spans="1:55" x14ac:dyDescent="0.25">
      <c r="A1431" s="72"/>
      <c r="B1431" s="79" t="s">
        <v>11</v>
      </c>
      <c r="C1431" s="84">
        <v>242957.21435663963</v>
      </c>
      <c r="D1431" s="84">
        <v>254515.41162448688</v>
      </c>
      <c r="E1431" s="84">
        <v>239485.70371569559</v>
      </c>
      <c r="F1431" s="84">
        <v>247781.59490281442</v>
      </c>
      <c r="G1431" s="84">
        <v>255312.72010437195</v>
      </c>
      <c r="H1431" s="84">
        <v>281220.50121510297</v>
      </c>
      <c r="I1431" s="84">
        <v>289925.26808487758</v>
      </c>
      <c r="J1431" s="84">
        <v>303791.07985057519</v>
      </c>
      <c r="K1431" s="84">
        <v>322953.74298995594</v>
      </c>
      <c r="L1431" s="84">
        <v>295138.67666400009</v>
      </c>
      <c r="M1431" s="84">
        <v>314397.45000000007</v>
      </c>
      <c r="N1431" s="84">
        <v>0</v>
      </c>
      <c r="O1431" s="73"/>
      <c r="P1431" s="79" t="s">
        <v>11</v>
      </c>
      <c r="Q1431" s="84">
        <v>249671.57125986301</v>
      </c>
      <c r="R1431" s="84">
        <v>268080.65049617644</v>
      </c>
      <c r="S1431" s="84">
        <v>240972.35871593599</v>
      </c>
      <c r="T1431" s="84">
        <v>274199.46766344365</v>
      </c>
      <c r="U1431" s="84">
        <v>224339.84657605219</v>
      </c>
      <c r="V1431" s="84">
        <v>290121.89702305634</v>
      </c>
      <c r="W1431" s="84">
        <v>282486.75729376054</v>
      </c>
      <c r="X1431" s="84">
        <v>283255.61836907675</v>
      </c>
      <c r="Y1431" s="84">
        <v>292838.39527244889</v>
      </c>
      <c r="Z1431" s="84">
        <v>313578.69068499998</v>
      </c>
      <c r="AA1431" s="84">
        <v>273668.79599999997</v>
      </c>
      <c r="AB1431" s="84">
        <v>313783.5</v>
      </c>
      <c r="AC1431" s="73"/>
      <c r="AD1431" s="79" t="s">
        <v>11</v>
      </c>
      <c r="AE1431" s="84">
        <v>5343</v>
      </c>
      <c r="AF1431" s="84">
        <v>5289</v>
      </c>
      <c r="AG1431" s="84">
        <v>5377</v>
      </c>
      <c r="AH1431" s="84">
        <v>5446</v>
      </c>
      <c r="AI1431" s="84">
        <v>5358</v>
      </c>
      <c r="AJ1431" s="84">
        <v>5270</v>
      </c>
      <c r="AK1431" s="84">
        <v>5354</v>
      </c>
      <c r="AL1431" s="84">
        <v>5800</v>
      </c>
      <c r="AM1431" s="84">
        <v>5629</v>
      </c>
      <c r="AN1431" s="84">
        <v>5713</v>
      </c>
      <c r="AO1431" s="84">
        <v>5922</v>
      </c>
      <c r="AP1431" s="84">
        <v>0</v>
      </c>
      <c r="AQ1431" s="73"/>
      <c r="AR1431" s="73"/>
      <c r="AS1431" s="73"/>
      <c r="AT1431" s="73"/>
      <c r="AU1431" s="73"/>
      <c r="AV1431" s="73"/>
      <c r="AW1431" s="73"/>
      <c r="AX1431" s="73"/>
      <c r="AY1431" s="73"/>
      <c r="AZ1431" s="73"/>
      <c r="BA1431" s="73"/>
      <c r="BB1431" s="73"/>
      <c r="BC1431" s="73"/>
    </row>
    <row r="1432" spans="1:55" x14ac:dyDescent="0.25">
      <c r="A1432" s="72"/>
      <c r="B1432" s="74" t="s">
        <v>0</v>
      </c>
      <c r="C1432" s="83">
        <v>74106.649852944436</v>
      </c>
      <c r="D1432" s="83">
        <v>62436.420221413122</v>
      </c>
      <c r="E1432" s="83">
        <v>62471.337778938927</v>
      </c>
      <c r="F1432" s="83">
        <v>69412.205828174498</v>
      </c>
      <c r="G1432" s="83">
        <v>56355.01861171452</v>
      </c>
      <c r="H1432" s="83">
        <v>47501.243468960929</v>
      </c>
      <c r="I1432" s="83">
        <v>43845.674540817978</v>
      </c>
      <c r="J1432" s="83">
        <v>42114.442848131381</v>
      </c>
      <c r="K1432" s="83">
        <v>36245.879475207992</v>
      </c>
      <c r="L1432" s="83">
        <v>29968.032536000002</v>
      </c>
      <c r="M1432" s="83">
        <v>30208.621999999999</v>
      </c>
      <c r="N1432" s="83">
        <v>0</v>
      </c>
      <c r="O1432" s="73"/>
      <c r="P1432" s="74" t="s">
        <v>0</v>
      </c>
      <c r="Q1432" s="83">
        <v>69147.626800634869</v>
      </c>
      <c r="R1432" s="83">
        <v>72185.997918316411</v>
      </c>
      <c r="S1432" s="83">
        <v>57404.028355507326</v>
      </c>
      <c r="T1432" s="83">
        <v>59822.020063882112</v>
      </c>
      <c r="U1432" s="83">
        <v>64747.766627740872</v>
      </c>
      <c r="V1432" s="83">
        <v>53551.285565525359</v>
      </c>
      <c r="W1432" s="83">
        <v>44501.062029553737</v>
      </c>
      <c r="X1432" s="83">
        <v>41115.805538701374</v>
      </c>
      <c r="Y1432" s="83">
        <v>41337.646605917995</v>
      </c>
      <c r="Z1432" s="83">
        <v>32275.241439999994</v>
      </c>
      <c r="AA1432" s="83">
        <v>27007.598000000002</v>
      </c>
      <c r="AB1432" s="83">
        <v>28607</v>
      </c>
      <c r="AC1432" s="73"/>
      <c r="AD1432" s="74" t="s">
        <v>0</v>
      </c>
      <c r="AE1432" s="83">
        <v>750</v>
      </c>
      <c r="AF1432" s="83">
        <v>749</v>
      </c>
      <c r="AG1432" s="83">
        <v>854</v>
      </c>
      <c r="AH1432" s="83">
        <v>726</v>
      </c>
      <c r="AI1432" s="83">
        <v>523</v>
      </c>
      <c r="AJ1432" s="83">
        <v>447</v>
      </c>
      <c r="AK1432" s="83">
        <v>422</v>
      </c>
      <c r="AL1432" s="83">
        <v>424</v>
      </c>
      <c r="AM1432" s="83">
        <v>377</v>
      </c>
      <c r="AN1432" s="83">
        <v>324</v>
      </c>
      <c r="AO1432" s="83">
        <v>324</v>
      </c>
      <c r="AP1432" s="83">
        <v>0</v>
      </c>
      <c r="AQ1432" s="73"/>
      <c r="AR1432" s="73"/>
      <c r="AS1432" s="73"/>
      <c r="AT1432" s="73"/>
      <c r="AU1432" s="73"/>
      <c r="AV1432" s="73"/>
      <c r="AW1432" s="73"/>
      <c r="AX1432" s="73"/>
      <c r="AY1432" s="73"/>
      <c r="AZ1432" s="73"/>
      <c r="BA1432" s="73"/>
      <c r="BB1432" s="73"/>
      <c r="BC1432" s="73"/>
    </row>
    <row r="1433" spans="1:55" x14ac:dyDescent="0.25">
      <c r="A1433" s="72"/>
      <c r="B1433" s="74" t="s">
        <v>158</v>
      </c>
      <c r="C1433" s="83">
        <v>119612.73979275281</v>
      </c>
      <c r="D1433" s="83">
        <v>112252.04466522914</v>
      </c>
      <c r="E1433" s="83">
        <v>94633.754618433377</v>
      </c>
      <c r="F1433" s="83">
        <v>89242.489879391724</v>
      </c>
      <c r="G1433" s="83">
        <v>84368.617870984759</v>
      </c>
      <c r="H1433" s="83">
        <v>80767.230572021726</v>
      </c>
      <c r="I1433" s="83">
        <v>91040.77704657412</v>
      </c>
      <c r="J1433" s="83">
        <v>126006.70922660876</v>
      </c>
      <c r="K1433" s="83">
        <v>104129.12026636599</v>
      </c>
      <c r="L1433" s="83">
        <v>73497.873253999991</v>
      </c>
      <c r="M1433" s="83">
        <v>82196.085999999996</v>
      </c>
      <c r="N1433" s="83">
        <v>0</v>
      </c>
      <c r="O1433" s="73"/>
      <c r="P1433" s="74" t="s">
        <v>158</v>
      </c>
      <c r="Q1433" s="83">
        <v>140101.33338855684</v>
      </c>
      <c r="R1433" s="83">
        <v>121977.24764653845</v>
      </c>
      <c r="S1433" s="83">
        <v>115075.33694193097</v>
      </c>
      <c r="T1433" s="83">
        <v>116699.77855833949</v>
      </c>
      <c r="U1433" s="83">
        <v>80998.537789882248</v>
      </c>
      <c r="V1433" s="83">
        <v>72962.375096779011</v>
      </c>
      <c r="W1433" s="83">
        <v>74018.081770408666</v>
      </c>
      <c r="X1433" s="83">
        <v>95022.023088855305</v>
      </c>
      <c r="Y1433" s="83">
        <v>127555.66230024799</v>
      </c>
      <c r="Z1433" s="83">
        <v>89913.728814000002</v>
      </c>
      <c r="AA1433" s="83">
        <v>69578.508000000002</v>
      </c>
      <c r="AB1433" s="83">
        <v>86495</v>
      </c>
      <c r="AC1433" s="73"/>
      <c r="AD1433" s="74" t="s">
        <v>158</v>
      </c>
      <c r="AE1433" s="83">
        <v>828</v>
      </c>
      <c r="AF1433" s="83">
        <v>726</v>
      </c>
      <c r="AG1433" s="83">
        <v>631</v>
      </c>
      <c r="AH1433" s="83">
        <v>571</v>
      </c>
      <c r="AI1433" s="83">
        <v>552</v>
      </c>
      <c r="AJ1433" s="83">
        <v>547</v>
      </c>
      <c r="AK1433" s="83">
        <v>600</v>
      </c>
      <c r="AL1433" s="83">
        <v>875</v>
      </c>
      <c r="AM1433" s="83">
        <v>669</v>
      </c>
      <c r="AN1433" s="83">
        <v>463</v>
      </c>
      <c r="AO1433" s="83">
        <v>552</v>
      </c>
      <c r="AP1433" s="83">
        <v>0</v>
      </c>
      <c r="AQ1433" s="73"/>
      <c r="AR1433" s="73"/>
      <c r="AS1433" s="73"/>
      <c r="AT1433" s="73"/>
      <c r="AU1433" s="73"/>
      <c r="AV1433" s="73"/>
      <c r="AW1433" s="73"/>
      <c r="AX1433" s="73"/>
      <c r="AY1433" s="73"/>
      <c r="AZ1433" s="73"/>
      <c r="BA1433" s="73"/>
      <c r="BB1433" s="73"/>
      <c r="BC1433" s="73"/>
    </row>
    <row r="1434" spans="1:55" x14ac:dyDescent="0.25">
      <c r="A1434" s="72"/>
      <c r="B1434" s="74" t="s">
        <v>159</v>
      </c>
      <c r="C1434" s="83">
        <v>9383.3053250267894</v>
      </c>
      <c r="D1434" s="83">
        <v>11166.828565378761</v>
      </c>
      <c r="E1434" s="83">
        <v>8557.0447516800432</v>
      </c>
      <c r="F1434" s="83">
        <v>12638.935070525993</v>
      </c>
      <c r="G1434" s="83">
        <v>8824.4033273580826</v>
      </c>
      <c r="H1434" s="83">
        <v>6522.2637605239142</v>
      </c>
      <c r="I1434" s="83">
        <v>4346.0011247114962</v>
      </c>
      <c r="J1434" s="83">
        <v>2967.8603184746089</v>
      </c>
      <c r="K1434" s="83">
        <v>2240.8188607739994</v>
      </c>
      <c r="L1434" s="83">
        <v>1361.2104479999998</v>
      </c>
      <c r="M1434" s="83">
        <v>1147.242</v>
      </c>
      <c r="N1434" s="83">
        <v>0</v>
      </c>
      <c r="O1434" s="73"/>
      <c r="P1434" s="74" t="s">
        <v>159</v>
      </c>
      <c r="Q1434" s="83">
        <v>19947.908471013707</v>
      </c>
      <c r="R1434" s="83">
        <v>10188.816242721588</v>
      </c>
      <c r="S1434" s="83">
        <v>10319.560700632523</v>
      </c>
      <c r="T1434" s="83">
        <v>8809.4985268372129</v>
      </c>
      <c r="U1434" s="83">
        <v>12594.982264655948</v>
      </c>
      <c r="V1434" s="83">
        <v>7512.9873697174189</v>
      </c>
      <c r="W1434" s="83">
        <v>3929.8094884591978</v>
      </c>
      <c r="X1434" s="83">
        <v>3868.8780257468625</v>
      </c>
      <c r="Y1434" s="83">
        <v>2557.4683009719997</v>
      </c>
      <c r="Z1434" s="83">
        <v>1645.866092</v>
      </c>
      <c r="AA1434" s="83">
        <v>1398.364</v>
      </c>
      <c r="AB1434" s="83">
        <v>933</v>
      </c>
      <c r="AC1434" s="73"/>
      <c r="AD1434" s="74" t="s">
        <v>159</v>
      </c>
      <c r="AE1434" s="83">
        <v>0</v>
      </c>
      <c r="AF1434" s="83">
        <v>0</v>
      </c>
      <c r="AG1434" s="83">
        <v>0</v>
      </c>
      <c r="AH1434" s="83">
        <v>0</v>
      </c>
      <c r="AI1434" s="83">
        <v>0</v>
      </c>
      <c r="AJ1434" s="83">
        <v>0</v>
      </c>
      <c r="AK1434" s="83">
        <v>0</v>
      </c>
      <c r="AL1434" s="83">
        <v>0</v>
      </c>
      <c r="AM1434" s="83">
        <v>0</v>
      </c>
      <c r="AN1434" s="83">
        <v>0</v>
      </c>
      <c r="AO1434" s="83">
        <v>0</v>
      </c>
      <c r="AP1434" s="83">
        <v>0</v>
      </c>
      <c r="AQ1434" s="73"/>
      <c r="AR1434" s="73"/>
      <c r="AS1434" s="73"/>
      <c r="AT1434" s="73"/>
      <c r="AU1434" s="73"/>
      <c r="AV1434" s="73"/>
      <c r="AW1434" s="73"/>
      <c r="AX1434" s="73"/>
      <c r="AY1434" s="73"/>
      <c r="AZ1434" s="73"/>
      <c r="BA1434" s="73"/>
      <c r="BB1434" s="73"/>
      <c r="BC1434" s="73"/>
    </row>
    <row r="1435" spans="1:55" x14ac:dyDescent="0.25">
      <c r="A1435" s="72"/>
      <c r="B1435" s="74" t="s">
        <v>1</v>
      </c>
      <c r="C1435" s="83">
        <v>28066.695142309723</v>
      </c>
      <c r="D1435" s="83">
        <v>24178.730539013544</v>
      </c>
      <c r="E1435" s="83">
        <v>26567.606268161413</v>
      </c>
      <c r="F1435" s="83">
        <v>34592.462747718753</v>
      </c>
      <c r="G1435" s="83">
        <v>33587.954368603183</v>
      </c>
      <c r="H1435" s="83">
        <v>30028.460491891146</v>
      </c>
      <c r="I1435" s="83">
        <v>34292.247075042011</v>
      </c>
      <c r="J1435" s="83">
        <v>39438.319271737455</v>
      </c>
      <c r="K1435" s="83">
        <v>37926.217793750002</v>
      </c>
      <c r="L1435" s="83">
        <v>33424.565355999999</v>
      </c>
      <c r="M1435" s="83">
        <v>33426.318000000007</v>
      </c>
      <c r="N1435" s="83">
        <v>0</v>
      </c>
      <c r="O1435" s="73"/>
      <c r="P1435" s="74" t="s">
        <v>1</v>
      </c>
      <c r="Q1435" s="83">
        <v>24215.260030506251</v>
      </c>
      <c r="R1435" s="83">
        <v>17763.675643512575</v>
      </c>
      <c r="S1435" s="83">
        <v>21533.585161285198</v>
      </c>
      <c r="T1435" s="83">
        <v>14186.925992703267</v>
      </c>
      <c r="U1435" s="83">
        <v>33017.950261212223</v>
      </c>
      <c r="V1435" s="83">
        <v>32439.570120603275</v>
      </c>
      <c r="W1435" s="83">
        <v>28917.429372583774</v>
      </c>
      <c r="X1435" s="83">
        <v>35263.117666805876</v>
      </c>
      <c r="Y1435" s="83">
        <v>38785.694845715996</v>
      </c>
      <c r="Z1435" s="83">
        <v>38183.451254</v>
      </c>
      <c r="AA1435" s="83">
        <v>32976.173999999999</v>
      </c>
      <c r="AB1435" s="83">
        <v>32171</v>
      </c>
      <c r="AC1435" s="73"/>
      <c r="AD1435" s="74" t="s">
        <v>1</v>
      </c>
      <c r="AE1435" s="83">
        <v>169</v>
      </c>
      <c r="AF1435" s="83">
        <v>147</v>
      </c>
      <c r="AG1435" s="83">
        <v>170</v>
      </c>
      <c r="AH1435" s="83">
        <v>206</v>
      </c>
      <c r="AI1435" s="83">
        <v>203</v>
      </c>
      <c r="AJ1435" s="83">
        <v>182</v>
      </c>
      <c r="AK1435" s="83">
        <v>210</v>
      </c>
      <c r="AL1435" s="83">
        <v>237</v>
      </c>
      <c r="AM1435" s="83">
        <v>221</v>
      </c>
      <c r="AN1435" s="83">
        <v>199</v>
      </c>
      <c r="AO1435" s="83">
        <v>204</v>
      </c>
      <c r="AP1435" s="83">
        <v>0</v>
      </c>
      <c r="AQ1435" s="73"/>
      <c r="AR1435" s="73"/>
      <c r="AS1435" s="73"/>
      <c r="AT1435" s="73"/>
      <c r="AU1435" s="73"/>
      <c r="AV1435" s="73"/>
      <c r="AW1435" s="73"/>
      <c r="AX1435" s="73"/>
      <c r="AY1435" s="73"/>
      <c r="AZ1435" s="73"/>
      <c r="BA1435" s="73"/>
      <c r="BB1435" s="73"/>
      <c r="BC1435" s="73"/>
    </row>
    <row r="1436" spans="1:55" x14ac:dyDescent="0.25">
      <c r="A1436" s="72"/>
      <c r="B1436" s="74" t="s">
        <v>2</v>
      </c>
      <c r="C1436" s="83">
        <v>204076.25357003117</v>
      </c>
      <c r="D1436" s="83">
        <v>205996.58375841338</v>
      </c>
      <c r="E1436" s="83">
        <v>196550.77381702806</v>
      </c>
      <c r="F1436" s="83">
        <v>192791.57751897487</v>
      </c>
      <c r="G1436" s="83">
        <v>193571.69863951748</v>
      </c>
      <c r="H1436" s="83">
        <v>197573.7766601636</v>
      </c>
      <c r="I1436" s="83">
        <v>207153.67002650091</v>
      </c>
      <c r="J1436" s="83">
        <v>225860.34159007718</v>
      </c>
      <c r="K1436" s="83">
        <v>235196.61242079595</v>
      </c>
      <c r="L1436" s="83">
        <v>246352.33773799997</v>
      </c>
      <c r="M1436" s="83">
        <v>268529.652</v>
      </c>
      <c r="N1436" s="83">
        <v>0</v>
      </c>
      <c r="O1436" s="73"/>
      <c r="P1436" s="74" t="s">
        <v>2</v>
      </c>
      <c r="Q1436" s="83">
        <v>210367.24795105404</v>
      </c>
      <c r="R1436" s="83">
        <v>210641.97259364789</v>
      </c>
      <c r="S1436" s="83">
        <v>207321.09605463632</v>
      </c>
      <c r="T1436" s="83">
        <v>197069.51311905225</v>
      </c>
      <c r="U1436" s="83">
        <v>189127.33927356161</v>
      </c>
      <c r="V1436" s="83">
        <v>199900.5817564032</v>
      </c>
      <c r="W1436" s="83">
        <v>202799.66521647689</v>
      </c>
      <c r="X1436" s="83">
        <v>216170.19349542813</v>
      </c>
      <c r="Y1436" s="83">
        <v>232049.97756558796</v>
      </c>
      <c r="Z1436" s="83">
        <v>240696.67954799999</v>
      </c>
      <c r="AA1436" s="83">
        <v>260385.38000000003</v>
      </c>
      <c r="AB1436" s="83">
        <v>276768</v>
      </c>
      <c r="AC1436" s="73"/>
      <c r="AD1436" s="74" t="s">
        <v>2</v>
      </c>
      <c r="AE1436" s="83">
        <v>1917</v>
      </c>
      <c r="AF1436" s="83">
        <v>1856</v>
      </c>
      <c r="AG1436" s="83">
        <v>1763</v>
      </c>
      <c r="AH1436" s="83">
        <v>1678</v>
      </c>
      <c r="AI1436" s="83">
        <v>1644</v>
      </c>
      <c r="AJ1436" s="83">
        <v>1636</v>
      </c>
      <c r="AK1436" s="83">
        <v>1662</v>
      </c>
      <c r="AL1436" s="83">
        <v>1669</v>
      </c>
      <c r="AM1436" s="83">
        <v>1719</v>
      </c>
      <c r="AN1436" s="83">
        <v>1801</v>
      </c>
      <c r="AO1436" s="83">
        <v>1871</v>
      </c>
      <c r="AP1436" s="83">
        <v>0</v>
      </c>
      <c r="AQ1436" s="73"/>
      <c r="AR1436" s="73"/>
      <c r="AS1436" s="73"/>
      <c r="AT1436" s="73"/>
      <c r="AU1436" s="73"/>
      <c r="AV1436" s="73"/>
      <c r="AW1436" s="73"/>
      <c r="AX1436" s="73"/>
      <c r="AY1436" s="73"/>
      <c r="AZ1436" s="73"/>
      <c r="BA1436" s="73"/>
      <c r="BB1436" s="73"/>
      <c r="BC1436" s="73"/>
    </row>
    <row r="1437" spans="1:55" x14ac:dyDescent="0.25">
      <c r="A1437" s="72"/>
      <c r="B1437" s="74" t="s">
        <v>156</v>
      </c>
      <c r="C1437" s="83">
        <v>0</v>
      </c>
      <c r="D1437" s="83">
        <v>0</v>
      </c>
      <c r="E1437" s="83">
        <v>0</v>
      </c>
      <c r="F1437" s="83">
        <v>0</v>
      </c>
      <c r="G1437" s="83">
        <v>0</v>
      </c>
      <c r="H1437" s="83">
        <v>0</v>
      </c>
      <c r="I1437" s="83">
        <v>0</v>
      </c>
      <c r="J1437" s="83">
        <v>4436.642608411571</v>
      </c>
      <c r="K1437" s="83">
        <v>16629.060497087998</v>
      </c>
      <c r="L1437" s="83">
        <v>25626.498898000002</v>
      </c>
      <c r="M1437" s="83">
        <v>40402.508000000002</v>
      </c>
      <c r="N1437" s="83">
        <v>0</v>
      </c>
      <c r="O1437" s="73"/>
      <c r="P1437" s="74" t="s">
        <v>156</v>
      </c>
      <c r="Q1437" s="83">
        <v>0</v>
      </c>
      <c r="R1437" s="83">
        <v>0</v>
      </c>
      <c r="S1437" s="83">
        <v>0</v>
      </c>
      <c r="T1437" s="83">
        <v>0</v>
      </c>
      <c r="U1437" s="83">
        <v>0</v>
      </c>
      <c r="V1437" s="83">
        <v>0</v>
      </c>
      <c r="W1437" s="83">
        <v>0</v>
      </c>
      <c r="X1437" s="83">
        <v>0</v>
      </c>
      <c r="Y1437" s="83">
        <v>0</v>
      </c>
      <c r="Z1437" s="83">
        <v>26826.119112</v>
      </c>
      <c r="AA1437" s="83">
        <v>28246.536</v>
      </c>
      <c r="AB1437" s="83">
        <v>43115</v>
      </c>
      <c r="AC1437" s="73"/>
      <c r="AD1437" s="74" t="s">
        <v>156</v>
      </c>
      <c r="AE1437" s="83">
        <v>0</v>
      </c>
      <c r="AF1437" s="83">
        <v>0</v>
      </c>
      <c r="AG1437" s="83">
        <v>0</v>
      </c>
      <c r="AH1437" s="83">
        <v>0</v>
      </c>
      <c r="AI1437" s="83">
        <v>0</v>
      </c>
      <c r="AJ1437" s="83">
        <v>0</v>
      </c>
      <c r="AK1437" s="83">
        <v>0</v>
      </c>
      <c r="AL1437" s="83">
        <v>29</v>
      </c>
      <c r="AM1437" s="83">
        <v>103</v>
      </c>
      <c r="AN1437" s="83">
        <v>164</v>
      </c>
      <c r="AO1437" s="83">
        <v>240</v>
      </c>
      <c r="AP1437" s="83">
        <v>0</v>
      </c>
      <c r="AQ1437" s="73"/>
      <c r="AR1437" s="73"/>
      <c r="AS1437" s="73"/>
      <c r="AT1437" s="73"/>
      <c r="AU1437" s="73"/>
      <c r="AV1437" s="73"/>
      <c r="AW1437" s="73"/>
      <c r="AX1437" s="73"/>
      <c r="AY1437" s="73"/>
      <c r="AZ1437" s="73"/>
      <c r="BA1437" s="73"/>
      <c r="BB1437" s="73"/>
      <c r="BC1437" s="73"/>
    </row>
    <row r="1438" spans="1:55" x14ac:dyDescent="0.25">
      <c r="A1438" s="72"/>
      <c r="B1438" s="74" t="s">
        <v>3</v>
      </c>
      <c r="C1438" s="83">
        <v>976.74977409754706</v>
      </c>
      <c r="D1438" s="83">
        <v>3643.1252132648356</v>
      </c>
      <c r="E1438" s="83">
        <v>8245.2786717655472</v>
      </c>
      <c r="F1438" s="83">
        <v>13647.142704444341</v>
      </c>
      <c r="G1438" s="83">
        <v>16426.342793070518</v>
      </c>
      <c r="H1438" s="83">
        <v>18091.17125801944</v>
      </c>
      <c r="I1438" s="83">
        <v>18703.469191799701</v>
      </c>
      <c r="J1438" s="83">
        <v>20534.900449302015</v>
      </c>
      <c r="K1438" s="83">
        <v>22190.836901401992</v>
      </c>
      <c r="L1438" s="83">
        <v>22392.553950000005</v>
      </c>
      <c r="M1438" s="83">
        <v>22084.148000000001</v>
      </c>
      <c r="N1438" s="83">
        <v>0</v>
      </c>
      <c r="O1438" s="73"/>
      <c r="P1438" s="74" t="s">
        <v>3</v>
      </c>
      <c r="Q1438" s="83">
        <v>0</v>
      </c>
      <c r="R1438" s="83">
        <v>5103.5100721205836</v>
      </c>
      <c r="S1438" s="83">
        <v>6222.7852304463449</v>
      </c>
      <c r="T1438" s="83">
        <v>17033.841721172252</v>
      </c>
      <c r="U1438" s="83">
        <v>17618.415859157816</v>
      </c>
      <c r="V1438" s="83">
        <v>17478.36451853003</v>
      </c>
      <c r="W1438" s="83">
        <v>20305.349637924613</v>
      </c>
      <c r="X1438" s="83">
        <v>19354.48870826788</v>
      </c>
      <c r="Y1438" s="83">
        <v>23923.03070318199</v>
      </c>
      <c r="Z1438" s="83">
        <v>22537.022039999996</v>
      </c>
      <c r="AA1438" s="83">
        <v>23263.692000000003</v>
      </c>
      <c r="AB1438" s="83">
        <v>21968</v>
      </c>
      <c r="AC1438" s="73"/>
      <c r="AD1438" s="74" t="s">
        <v>3</v>
      </c>
      <c r="AE1438" s="83">
        <v>7</v>
      </c>
      <c r="AF1438" s="83">
        <v>27</v>
      </c>
      <c r="AG1438" s="83">
        <v>68</v>
      </c>
      <c r="AH1438" s="83">
        <v>96</v>
      </c>
      <c r="AI1438" s="83">
        <v>116</v>
      </c>
      <c r="AJ1438" s="83">
        <v>123</v>
      </c>
      <c r="AK1438" s="83">
        <v>127</v>
      </c>
      <c r="AL1438" s="83">
        <v>144</v>
      </c>
      <c r="AM1438" s="83">
        <v>155</v>
      </c>
      <c r="AN1438" s="83">
        <v>162</v>
      </c>
      <c r="AO1438" s="83">
        <v>163</v>
      </c>
      <c r="AP1438" s="83">
        <v>0</v>
      </c>
      <c r="AQ1438" s="73"/>
      <c r="AR1438" s="73"/>
      <c r="AS1438" s="73"/>
      <c r="AT1438" s="73"/>
      <c r="AU1438" s="73"/>
      <c r="AV1438" s="73"/>
      <c r="AW1438" s="73"/>
      <c r="AX1438" s="73"/>
      <c r="AY1438" s="73"/>
      <c r="AZ1438" s="73"/>
      <c r="BA1438" s="73"/>
      <c r="BB1438" s="73"/>
      <c r="BC1438" s="73"/>
    </row>
    <row r="1439" spans="1:55" x14ac:dyDescent="0.25">
      <c r="A1439" s="72"/>
      <c r="B1439" s="74" t="s">
        <v>4</v>
      </c>
      <c r="C1439" s="83">
        <v>0</v>
      </c>
      <c r="D1439" s="83">
        <v>1312.6555699137773</v>
      </c>
      <c r="E1439" s="83">
        <v>16786.439967100148</v>
      </c>
      <c r="F1439" s="83">
        <v>19685.225544688223</v>
      </c>
      <c r="G1439" s="83">
        <v>22099.998059983634</v>
      </c>
      <c r="H1439" s="83">
        <v>32019.326561492318</v>
      </c>
      <c r="I1439" s="83">
        <v>37560.151788153809</v>
      </c>
      <c r="J1439" s="83">
        <v>33099.777517838374</v>
      </c>
      <c r="K1439" s="83">
        <v>26788.321979119988</v>
      </c>
      <c r="L1439" s="83">
        <v>36171.599333999991</v>
      </c>
      <c r="M1439" s="83">
        <v>32734.430000000008</v>
      </c>
      <c r="N1439" s="83">
        <v>0</v>
      </c>
      <c r="O1439" s="73"/>
      <c r="P1439" s="74" t="s">
        <v>4</v>
      </c>
      <c r="Q1439" s="83">
        <v>0</v>
      </c>
      <c r="R1439" s="83">
        <v>0</v>
      </c>
      <c r="S1439" s="83">
        <v>10407.010994764305</v>
      </c>
      <c r="T1439" s="83">
        <v>23716.975793593909</v>
      </c>
      <c r="U1439" s="83">
        <v>21304.183273967254</v>
      </c>
      <c r="V1439" s="83">
        <v>22176.161914236323</v>
      </c>
      <c r="W1439" s="83">
        <v>35357.76626686487</v>
      </c>
      <c r="X1439" s="83">
        <v>34045.677800815341</v>
      </c>
      <c r="Y1439" s="83">
        <v>33227.228365864008</v>
      </c>
      <c r="Z1439" s="83">
        <v>33182.715071999992</v>
      </c>
      <c r="AA1439" s="83">
        <v>34177.599999999999</v>
      </c>
      <c r="AB1439" s="83">
        <v>29770</v>
      </c>
      <c r="AC1439" s="73"/>
      <c r="AD1439" s="74" t="s">
        <v>4</v>
      </c>
      <c r="AE1439" s="83">
        <v>0</v>
      </c>
      <c r="AF1439" s="83">
        <v>12</v>
      </c>
      <c r="AG1439" s="83">
        <v>111</v>
      </c>
      <c r="AH1439" s="83">
        <v>146</v>
      </c>
      <c r="AI1439" s="83">
        <v>160</v>
      </c>
      <c r="AJ1439" s="83">
        <v>248</v>
      </c>
      <c r="AK1439" s="83">
        <v>287</v>
      </c>
      <c r="AL1439" s="83">
        <v>234</v>
      </c>
      <c r="AM1439" s="83">
        <v>205</v>
      </c>
      <c r="AN1439" s="83">
        <v>293</v>
      </c>
      <c r="AO1439" s="83">
        <v>275</v>
      </c>
      <c r="AP1439" s="83">
        <v>0</v>
      </c>
      <c r="AQ1439" s="73"/>
      <c r="AR1439" s="73"/>
      <c r="AS1439" s="73"/>
      <c r="AT1439" s="73"/>
      <c r="AU1439" s="73"/>
      <c r="AV1439" s="73"/>
      <c r="AW1439" s="73"/>
      <c r="AX1439" s="73"/>
      <c r="AY1439" s="73"/>
      <c r="AZ1439" s="73"/>
      <c r="BA1439" s="73"/>
      <c r="BB1439" s="73"/>
      <c r="BC1439" s="73"/>
    </row>
    <row r="1440" spans="1:55" x14ac:dyDescent="0.25">
      <c r="A1440" s="72"/>
      <c r="B1440" s="74" t="s">
        <v>6</v>
      </c>
      <c r="C1440" s="83">
        <v>7273.3756400447719</v>
      </c>
      <c r="D1440" s="83">
        <v>10106.559291109368</v>
      </c>
      <c r="E1440" s="83">
        <v>19125.872261473167</v>
      </c>
      <c r="F1440" s="83">
        <v>32144.532932118938</v>
      </c>
      <c r="G1440" s="83">
        <v>27327.568277363898</v>
      </c>
      <c r="H1440" s="83">
        <v>21807.54761363264</v>
      </c>
      <c r="I1440" s="83">
        <v>14886.854681332197</v>
      </c>
      <c r="J1440" s="83">
        <v>12048.72744793208</v>
      </c>
      <c r="K1440" s="83">
        <v>9862.4715886060003</v>
      </c>
      <c r="L1440" s="83">
        <v>11799.297483999999</v>
      </c>
      <c r="M1440" s="83">
        <v>12694.685999999998</v>
      </c>
      <c r="N1440" s="83">
        <v>0</v>
      </c>
      <c r="O1440" s="73"/>
      <c r="P1440" s="74" t="s">
        <v>6</v>
      </c>
      <c r="Q1440" s="83">
        <v>9007.8729967381751</v>
      </c>
      <c r="R1440" s="83">
        <v>10998.859006272647</v>
      </c>
      <c r="S1440" s="83">
        <v>14772.83152434966</v>
      </c>
      <c r="T1440" s="83">
        <v>42883.183562335587</v>
      </c>
      <c r="U1440" s="83">
        <v>51326.284297057129</v>
      </c>
      <c r="V1440" s="83">
        <v>27560.605191666524</v>
      </c>
      <c r="W1440" s="83">
        <v>17117.596116299872</v>
      </c>
      <c r="X1440" s="83">
        <v>10090.164050617363</v>
      </c>
      <c r="Y1440" s="83">
        <v>10800.835173582998</v>
      </c>
      <c r="Z1440" s="83">
        <v>10707.225736999999</v>
      </c>
      <c r="AA1440" s="83">
        <v>23859.716</v>
      </c>
      <c r="AB1440" s="83">
        <v>10937.5</v>
      </c>
      <c r="AC1440" s="73"/>
      <c r="AD1440" s="74" t="s">
        <v>6</v>
      </c>
      <c r="AE1440" s="83">
        <v>0</v>
      </c>
      <c r="AF1440" s="83">
        <v>0</v>
      </c>
      <c r="AG1440" s="83">
        <v>9</v>
      </c>
      <c r="AH1440" s="83">
        <v>248</v>
      </c>
      <c r="AI1440" s="83">
        <v>349</v>
      </c>
      <c r="AJ1440" s="83">
        <v>260</v>
      </c>
      <c r="AK1440" s="83">
        <v>186</v>
      </c>
      <c r="AL1440" s="83">
        <v>0</v>
      </c>
      <c r="AM1440" s="83">
        <v>74</v>
      </c>
      <c r="AN1440" s="83">
        <v>162</v>
      </c>
      <c r="AO1440" s="83">
        <v>159</v>
      </c>
      <c r="AP1440" s="83">
        <v>0</v>
      </c>
      <c r="AQ1440" s="73"/>
      <c r="AR1440" s="73"/>
      <c r="AS1440" s="73"/>
      <c r="AT1440" s="73"/>
      <c r="AU1440" s="73"/>
      <c r="AV1440" s="73"/>
      <c r="AW1440" s="73"/>
      <c r="AX1440" s="73"/>
      <c r="AY1440" s="73"/>
      <c r="AZ1440" s="73"/>
      <c r="BA1440" s="73"/>
      <c r="BB1440" s="73"/>
      <c r="BC1440" s="73"/>
    </row>
    <row r="1441" spans="1:55" x14ac:dyDescent="0.25">
      <c r="A1441" s="72"/>
      <c r="B1441" s="74" t="s">
        <v>7</v>
      </c>
      <c r="C1441" s="83">
        <v>103430.35500241918</v>
      </c>
      <c r="D1441" s="83">
        <v>102513.51272551907</v>
      </c>
      <c r="E1441" s="83">
        <v>97634.936737711716</v>
      </c>
      <c r="F1441" s="83">
        <v>98925.580305706026</v>
      </c>
      <c r="G1441" s="83">
        <v>101656.85776134393</v>
      </c>
      <c r="H1441" s="83">
        <v>93432.910966455442</v>
      </c>
      <c r="I1441" s="83">
        <v>87201.29486378505</v>
      </c>
      <c r="J1441" s="83">
        <v>106805.94334012954</v>
      </c>
      <c r="K1441" s="83">
        <v>119519.16570651198</v>
      </c>
      <c r="L1441" s="83">
        <v>96361.28616399999</v>
      </c>
      <c r="M1441" s="83">
        <v>98013.646000000008</v>
      </c>
      <c r="N1441" s="83">
        <v>0</v>
      </c>
      <c r="O1441" s="73"/>
      <c r="P1441" s="74" t="s">
        <v>7</v>
      </c>
      <c r="Q1441" s="83">
        <v>108580.16024955414</v>
      </c>
      <c r="R1441" s="83">
        <v>112238.4688742654</v>
      </c>
      <c r="S1441" s="83">
        <v>84402.496198096749</v>
      </c>
      <c r="T1441" s="83">
        <v>81924.987410606191</v>
      </c>
      <c r="U1441" s="83">
        <v>91287.824580665401</v>
      </c>
      <c r="V1441" s="83">
        <v>97118.821408264805</v>
      </c>
      <c r="W1441" s="83">
        <v>89302.833950135944</v>
      </c>
      <c r="X1441" s="83">
        <v>79227.844698364337</v>
      </c>
      <c r="Y1441" s="83">
        <v>78473.895761403983</v>
      </c>
      <c r="Z1441" s="83">
        <v>114622.05273999998</v>
      </c>
      <c r="AA1441" s="83">
        <v>75176.131999999998</v>
      </c>
      <c r="AB1441" s="83">
        <v>108390</v>
      </c>
      <c r="AC1441" s="73"/>
      <c r="AD1441" s="74" t="s">
        <v>7</v>
      </c>
      <c r="AE1441" s="83">
        <v>829</v>
      </c>
      <c r="AF1441" s="83">
        <v>837</v>
      </c>
      <c r="AG1441" s="83">
        <v>791</v>
      </c>
      <c r="AH1441" s="83">
        <v>814</v>
      </c>
      <c r="AI1441" s="83">
        <v>832</v>
      </c>
      <c r="AJ1441" s="83">
        <v>776</v>
      </c>
      <c r="AK1441" s="83">
        <v>750</v>
      </c>
      <c r="AL1441" s="83">
        <v>951</v>
      </c>
      <c r="AM1441" s="83">
        <v>1008</v>
      </c>
      <c r="AN1441" s="83">
        <v>965</v>
      </c>
      <c r="AO1441" s="83">
        <v>917</v>
      </c>
      <c r="AP1441" s="83">
        <v>0</v>
      </c>
      <c r="AQ1441" s="73"/>
      <c r="AR1441" s="73"/>
      <c r="AS1441" s="73"/>
      <c r="AT1441" s="73"/>
      <c r="AU1441" s="73"/>
      <c r="AV1441" s="73"/>
      <c r="AW1441" s="73"/>
      <c r="AX1441" s="73"/>
      <c r="AY1441" s="73"/>
      <c r="AZ1441" s="73"/>
      <c r="BA1441" s="73"/>
      <c r="BB1441" s="73"/>
      <c r="BC1441" s="73"/>
    </row>
    <row r="1442" spans="1:55" x14ac:dyDescent="0.25">
      <c r="A1442" s="72"/>
      <c r="B1442" s="79" t="s">
        <v>8</v>
      </c>
      <c r="C1442" s="84">
        <v>61773.948156882318</v>
      </c>
      <c r="D1442" s="84">
        <v>61077.421837800321</v>
      </c>
      <c r="E1442" s="84">
        <v>60329.992267724541</v>
      </c>
      <c r="F1442" s="84">
        <v>74335.792819745053</v>
      </c>
      <c r="G1442" s="84">
        <v>85248.949695036485</v>
      </c>
      <c r="H1442" s="84">
        <v>96080.189568204165</v>
      </c>
      <c r="I1442" s="84">
        <v>110236.35854673362</v>
      </c>
      <c r="J1442" s="84">
        <v>112969.44304878023</v>
      </c>
      <c r="K1442" s="84">
        <v>120317.96081000796</v>
      </c>
      <c r="L1442" s="84">
        <v>123544.830032</v>
      </c>
      <c r="M1442" s="84">
        <v>129817.57</v>
      </c>
      <c r="N1442" s="83">
        <v>0</v>
      </c>
      <c r="O1442" s="73"/>
      <c r="P1442" s="79" t="s">
        <v>8</v>
      </c>
      <c r="Q1442" s="84">
        <v>61024.084653180522</v>
      </c>
      <c r="R1442" s="84">
        <v>63235.910892896893</v>
      </c>
      <c r="S1442" s="84">
        <v>64626.984486479654</v>
      </c>
      <c r="T1442" s="84">
        <v>67050.638938058866</v>
      </c>
      <c r="U1442" s="84">
        <v>75273.229949898072</v>
      </c>
      <c r="V1442" s="84">
        <v>90930.112891047393</v>
      </c>
      <c r="W1442" s="84">
        <v>105851.25370235232</v>
      </c>
      <c r="X1442" s="84">
        <v>106150.65773484063</v>
      </c>
      <c r="Y1442" s="84">
        <v>112969.92850436798</v>
      </c>
      <c r="Z1442" s="84">
        <v>120656.53836600001</v>
      </c>
      <c r="AA1442" s="84">
        <v>121604.526</v>
      </c>
      <c r="AB1442" s="84">
        <v>127858</v>
      </c>
      <c r="AC1442" s="73"/>
      <c r="AD1442" s="79" t="s">
        <v>8</v>
      </c>
      <c r="AE1442" s="84">
        <v>711</v>
      </c>
      <c r="AF1442" s="84">
        <v>773</v>
      </c>
      <c r="AG1442" s="84">
        <v>842</v>
      </c>
      <c r="AH1442" s="84">
        <v>866</v>
      </c>
      <c r="AI1442" s="84">
        <v>924</v>
      </c>
      <c r="AJ1442" s="84">
        <v>1011</v>
      </c>
      <c r="AK1442" s="84">
        <v>1086</v>
      </c>
      <c r="AL1442" s="84">
        <v>1105</v>
      </c>
      <c r="AM1442" s="84">
        <v>1141</v>
      </c>
      <c r="AN1442" s="84">
        <v>1173</v>
      </c>
      <c r="AO1442" s="84">
        <v>1213</v>
      </c>
      <c r="AP1442" s="84">
        <v>0</v>
      </c>
      <c r="AQ1442" s="73"/>
      <c r="AR1442" s="73"/>
      <c r="AS1442" s="73"/>
      <c r="AT1442" s="73"/>
      <c r="AU1442" s="73"/>
      <c r="AV1442" s="73"/>
      <c r="AW1442" s="73"/>
      <c r="AX1442" s="73"/>
      <c r="AY1442" s="73"/>
      <c r="AZ1442" s="73"/>
      <c r="BA1442" s="73"/>
      <c r="BB1442" s="73"/>
      <c r="BC1442" s="73"/>
    </row>
    <row r="1443" spans="1:55" x14ac:dyDescent="0.25">
      <c r="A1443" s="72"/>
      <c r="B1443" s="79" t="s">
        <v>5</v>
      </c>
      <c r="C1443" s="84">
        <v>48652.275422921666</v>
      </c>
      <c r="D1443" s="84">
        <v>47697.924469751488</v>
      </c>
      <c r="E1443" s="84">
        <v>49636.592209505703</v>
      </c>
      <c r="F1443" s="84">
        <v>48313.545079818752</v>
      </c>
      <c r="G1443" s="84">
        <v>45485.715242135542</v>
      </c>
      <c r="H1443" s="84">
        <v>39760.343156283496</v>
      </c>
      <c r="I1443" s="84">
        <v>46797.548022445895</v>
      </c>
      <c r="J1443" s="84">
        <v>48233.059981077335</v>
      </c>
      <c r="K1443" s="84">
        <v>48326.000453354027</v>
      </c>
      <c r="L1443" s="84">
        <v>57967.018511999988</v>
      </c>
      <c r="M1443" s="82">
        <v>40472.322</v>
      </c>
      <c r="N1443" s="82">
        <v>0</v>
      </c>
      <c r="O1443" s="73"/>
      <c r="P1443" s="79" t="s">
        <v>5</v>
      </c>
      <c r="Q1443" s="84">
        <v>52392.207133223405</v>
      </c>
      <c r="R1443" s="84">
        <v>44761.851133135387</v>
      </c>
      <c r="S1443" s="84">
        <v>55313.376021058277</v>
      </c>
      <c r="T1443" s="84">
        <v>41828.103485885542</v>
      </c>
      <c r="U1443" s="84">
        <v>54547.355244898739</v>
      </c>
      <c r="V1443" s="84">
        <v>36240.483572916433</v>
      </c>
      <c r="W1443" s="84">
        <v>42694.515916150907</v>
      </c>
      <c r="X1443" s="84">
        <v>51925.773897183179</v>
      </c>
      <c r="Y1443" s="84">
        <v>52763.505848742017</v>
      </c>
      <c r="Z1443" s="84">
        <v>61707.136841999978</v>
      </c>
      <c r="AA1443" s="84">
        <v>45832.37000000001</v>
      </c>
      <c r="AB1443" s="84">
        <v>43286</v>
      </c>
      <c r="AC1443" s="73"/>
      <c r="AD1443" s="79" t="s">
        <v>5</v>
      </c>
      <c r="AE1443" s="84">
        <v>5343</v>
      </c>
      <c r="AF1443" s="84">
        <v>5289</v>
      </c>
      <c r="AG1443" s="84">
        <v>5377</v>
      </c>
      <c r="AH1443" s="84">
        <v>5446</v>
      </c>
      <c r="AI1443" s="84">
        <v>5358</v>
      </c>
      <c r="AJ1443" s="84">
        <v>5270</v>
      </c>
      <c r="AK1443" s="84">
        <v>5354</v>
      </c>
      <c r="AL1443" s="84">
        <v>5800</v>
      </c>
      <c r="AM1443" s="84">
        <v>5629</v>
      </c>
      <c r="AN1443" s="84">
        <v>5713</v>
      </c>
      <c r="AO1443" s="84">
        <v>5922</v>
      </c>
      <c r="AP1443" s="84">
        <v>0</v>
      </c>
      <c r="AQ1443" s="73"/>
      <c r="AR1443" s="73"/>
      <c r="AS1443" s="73"/>
      <c r="AT1443" s="73"/>
      <c r="AU1443" s="73"/>
      <c r="AV1443" s="73"/>
      <c r="AW1443" s="73"/>
      <c r="AX1443" s="73"/>
      <c r="AY1443" s="73"/>
      <c r="AZ1443" s="73"/>
      <c r="BA1443" s="73"/>
      <c r="BB1443" s="73"/>
      <c r="BC1443" s="73"/>
    </row>
    <row r="1444" spans="1:55" x14ac:dyDescent="0.25">
      <c r="A1444" s="72"/>
      <c r="B1444" s="74" t="s">
        <v>157</v>
      </c>
      <c r="C1444" s="83">
        <v>40101.178425601298</v>
      </c>
      <c r="D1444" s="83">
        <v>41857.866029706354</v>
      </c>
      <c r="E1444" s="83">
        <v>40505.856488597863</v>
      </c>
      <c r="F1444" s="83">
        <v>41660.659036892612</v>
      </c>
      <c r="G1444" s="83">
        <v>38267.665709464462</v>
      </c>
      <c r="H1444" s="83">
        <v>43638.351650016288</v>
      </c>
      <c r="I1444" s="83">
        <v>47014.790909500662</v>
      </c>
      <c r="J1444" s="83">
        <v>62537.136858171594</v>
      </c>
      <c r="K1444" s="83">
        <v>63428.08246530599</v>
      </c>
      <c r="L1444" s="83">
        <v>64978.536479999995</v>
      </c>
      <c r="M1444" s="83">
        <v>62640.872000000003</v>
      </c>
      <c r="N1444" s="83">
        <v>0</v>
      </c>
      <c r="O1444" s="73"/>
      <c r="P1444" s="74" t="s">
        <v>157</v>
      </c>
      <c r="Q1444" s="83">
        <v>37378.042604414535</v>
      </c>
      <c r="R1444" s="83">
        <v>38897.109436792518</v>
      </c>
      <c r="S1444" s="83">
        <v>40059.172313979012</v>
      </c>
      <c r="T1444" s="83">
        <v>40330.705993995376</v>
      </c>
      <c r="U1444" s="83">
        <v>37668.09536298379</v>
      </c>
      <c r="V1444" s="83">
        <v>43223.224503910569</v>
      </c>
      <c r="W1444" s="83">
        <v>44526.788160915494</v>
      </c>
      <c r="X1444" s="83">
        <v>51213.263007870752</v>
      </c>
      <c r="Y1444" s="83">
        <v>60829.791762635992</v>
      </c>
      <c r="Z1444" s="83">
        <v>63072.627825999996</v>
      </c>
      <c r="AA1444" s="83">
        <v>63273.366000000002</v>
      </c>
      <c r="AB1444" s="83">
        <v>59759</v>
      </c>
      <c r="AC1444" s="73"/>
      <c r="AD1444" s="74" t="s">
        <v>117</v>
      </c>
      <c r="AE1444" s="83">
        <v>35495.434000000001</v>
      </c>
      <c r="AF1444" s="83">
        <v>35196.480000000003</v>
      </c>
      <c r="AG1444" s="83">
        <v>35386.764000000003</v>
      </c>
      <c r="AH1444" s="83">
        <v>35569.637999999999</v>
      </c>
      <c r="AI1444" s="83">
        <v>36059.397000000004</v>
      </c>
      <c r="AJ1444" s="83">
        <v>36389.01</v>
      </c>
      <c r="AK1444" s="83">
        <v>36750.581999999995</v>
      </c>
      <c r="AL1444" s="83">
        <v>36854.663999999997</v>
      </c>
      <c r="AM1444" s="83">
        <v>37083.15</v>
      </c>
      <c r="AN1444" s="83">
        <v>37433.076000000001</v>
      </c>
      <c r="AO1444" s="83">
        <v>37845.178</v>
      </c>
      <c r="AP1444" s="83">
        <v>0</v>
      </c>
      <c r="AQ1444" s="73"/>
      <c r="AR1444" s="73"/>
      <c r="AS1444" s="73"/>
      <c r="AT1444" s="73"/>
      <c r="AU1444" s="73"/>
      <c r="AV1444" s="73"/>
      <c r="AW1444" s="73"/>
      <c r="AX1444" s="73"/>
      <c r="AY1444" s="73"/>
      <c r="AZ1444" s="73"/>
      <c r="BA1444" s="73"/>
      <c r="BB1444" s="73"/>
      <c r="BC1444" s="73"/>
    </row>
    <row r="1445" spans="1:55" x14ac:dyDescent="0.25">
      <c r="A1445" s="72"/>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X1445" s="73"/>
      <c r="Y1445" s="73"/>
      <c r="Z1445" s="73"/>
      <c r="AA1445" s="73"/>
      <c r="AB1445" s="73"/>
      <c r="AC1445" s="73"/>
      <c r="AD1445" s="73"/>
      <c r="AE1445" s="73"/>
      <c r="AF1445" s="73"/>
      <c r="AG1445" s="73"/>
      <c r="AH1445" s="73"/>
      <c r="AI1445" s="73"/>
      <c r="AJ1445" s="73"/>
      <c r="AK1445" s="73"/>
      <c r="AL1445" s="73"/>
      <c r="AM1445" s="73"/>
      <c r="AN1445" s="73"/>
      <c r="AO1445" s="73"/>
      <c r="AP1445" s="73"/>
      <c r="AQ1445" s="73"/>
      <c r="AR1445" s="73"/>
      <c r="AS1445" s="73"/>
      <c r="AT1445" s="73"/>
      <c r="AU1445" s="73"/>
      <c r="AV1445" s="73"/>
      <c r="AW1445" s="73"/>
      <c r="AX1445" s="73"/>
      <c r="AY1445" s="73"/>
      <c r="AZ1445" s="73"/>
      <c r="BA1445" s="73"/>
      <c r="BB1445" s="73"/>
      <c r="BC1445" s="73"/>
    </row>
    <row r="1446" spans="1:55" x14ac:dyDescent="0.25">
      <c r="A1446" s="72"/>
      <c r="B1446" s="75" t="s">
        <v>113</v>
      </c>
      <c r="C1446" s="75"/>
      <c r="D1446" s="75"/>
      <c r="E1446" s="75"/>
      <c r="F1446" s="75"/>
      <c r="G1446" s="75"/>
      <c r="H1446" s="75"/>
      <c r="I1446" s="75"/>
      <c r="J1446" s="75"/>
      <c r="K1446" s="75"/>
      <c r="L1446" s="75"/>
      <c r="M1446" s="75"/>
      <c r="N1446" s="75"/>
      <c r="O1446" s="73"/>
      <c r="P1446" s="75" t="s">
        <v>114</v>
      </c>
      <c r="Q1446" s="75"/>
      <c r="R1446" s="75"/>
      <c r="S1446" s="75"/>
      <c r="T1446" s="75"/>
      <c r="U1446" s="75"/>
      <c r="V1446" s="75"/>
      <c r="W1446" s="75"/>
      <c r="X1446" s="75"/>
      <c r="Y1446" s="75"/>
      <c r="Z1446" s="75"/>
      <c r="AA1446" s="75"/>
      <c r="AB1446" s="75"/>
      <c r="AC1446" s="73"/>
      <c r="AD1446" s="75" t="s">
        <v>145</v>
      </c>
      <c r="AE1446" s="75"/>
      <c r="AF1446" s="75"/>
      <c r="AG1446" s="75"/>
      <c r="AH1446" s="75"/>
      <c r="AI1446" s="75"/>
      <c r="AJ1446" s="75"/>
      <c r="AK1446" s="75"/>
      <c r="AL1446" s="75"/>
      <c r="AM1446" s="75"/>
      <c r="AN1446" s="75"/>
      <c r="AO1446" s="75"/>
      <c r="AP1446" s="75"/>
      <c r="AQ1446" s="73"/>
      <c r="AR1446" s="73"/>
      <c r="AS1446" s="73"/>
      <c r="AT1446" s="73"/>
      <c r="AU1446" s="73"/>
      <c r="AV1446" s="73"/>
      <c r="AW1446" s="73"/>
      <c r="AX1446" s="73"/>
      <c r="AY1446" s="73"/>
      <c r="AZ1446" s="73"/>
      <c r="BA1446" s="73"/>
      <c r="BB1446" s="73"/>
      <c r="BC1446" s="73"/>
    </row>
    <row r="1447" spans="1:55" x14ac:dyDescent="0.25">
      <c r="A1447" s="72"/>
      <c r="B1447" s="77" t="s">
        <v>88</v>
      </c>
      <c r="C1447" s="77">
        <v>2013</v>
      </c>
      <c r="D1447" s="77">
        <v>2014</v>
      </c>
      <c r="E1447" s="77">
        <v>2015</v>
      </c>
      <c r="F1447" s="77">
        <v>2016</v>
      </c>
      <c r="G1447" s="77">
        <v>2017</v>
      </c>
      <c r="H1447" s="77">
        <v>2018</v>
      </c>
      <c r="I1447" s="77">
        <v>2019</v>
      </c>
      <c r="J1447" s="77">
        <v>2020</v>
      </c>
      <c r="K1447" s="77">
        <v>2021</v>
      </c>
      <c r="L1447" s="77">
        <v>2022</v>
      </c>
      <c r="M1447" s="77">
        <v>2023</v>
      </c>
      <c r="N1447" s="77">
        <v>2024</v>
      </c>
      <c r="O1447" s="73"/>
      <c r="P1447" s="77" t="s">
        <v>88</v>
      </c>
      <c r="Q1447" s="77">
        <v>2013</v>
      </c>
      <c r="R1447" s="77">
        <v>2014</v>
      </c>
      <c r="S1447" s="77">
        <v>2015</v>
      </c>
      <c r="T1447" s="77">
        <v>2016</v>
      </c>
      <c r="U1447" s="77">
        <v>2017</v>
      </c>
      <c r="V1447" s="77">
        <v>2018</v>
      </c>
      <c r="W1447" s="77">
        <v>2019</v>
      </c>
      <c r="X1447" s="77">
        <v>2020</v>
      </c>
      <c r="Y1447" s="77">
        <v>2021</v>
      </c>
      <c r="Z1447" s="77">
        <v>2022</v>
      </c>
      <c r="AA1447" s="77">
        <v>2023</v>
      </c>
      <c r="AB1447" s="77">
        <v>2024</v>
      </c>
      <c r="AC1447" s="73"/>
      <c r="AD1447" s="77" t="s">
        <v>88</v>
      </c>
      <c r="AE1447" s="77">
        <v>2013</v>
      </c>
      <c r="AF1447" s="77">
        <v>2014</v>
      </c>
      <c r="AG1447" s="77">
        <v>2015</v>
      </c>
      <c r="AH1447" s="77">
        <v>2016</v>
      </c>
      <c r="AI1447" s="77">
        <v>2017</v>
      </c>
      <c r="AJ1447" s="77">
        <v>2018</v>
      </c>
      <c r="AK1447" s="77">
        <v>2019</v>
      </c>
      <c r="AL1447" s="77">
        <v>2020</v>
      </c>
      <c r="AM1447" s="77">
        <v>2021</v>
      </c>
      <c r="AN1447" s="77">
        <v>2022</v>
      </c>
      <c r="AO1447" s="77">
        <v>2023</v>
      </c>
      <c r="AP1447" s="77">
        <v>2024</v>
      </c>
      <c r="AQ1447" s="73"/>
      <c r="AR1447" s="73"/>
      <c r="AS1447" s="73"/>
      <c r="AT1447" s="73"/>
      <c r="AU1447" s="73"/>
      <c r="AV1447" s="73"/>
      <c r="AW1447" s="73"/>
      <c r="AX1447" s="73"/>
      <c r="AY1447" s="73"/>
      <c r="AZ1447" s="73"/>
      <c r="BA1447" s="73"/>
      <c r="BB1447" s="73"/>
      <c r="BC1447" s="73"/>
    </row>
    <row r="1448" spans="1:55" x14ac:dyDescent="0.25">
      <c r="A1448" s="72"/>
      <c r="B1448" s="79" t="s">
        <v>9</v>
      </c>
      <c r="C1448" s="80">
        <v>661912.22359471442</v>
      </c>
      <c r="D1448" s="80">
        <v>638236.19225346053</v>
      </c>
      <c r="E1448" s="80">
        <v>651490.69436623412</v>
      </c>
      <c r="F1448" s="80">
        <v>719364.15892760013</v>
      </c>
      <c r="G1448" s="80">
        <v>696010.47105250391</v>
      </c>
      <c r="H1448" s="80">
        <v>699650.87332627398</v>
      </c>
      <c r="I1448" s="80">
        <v>745199.12839505228</v>
      </c>
      <c r="J1448" s="80">
        <v>791462.70617021027</v>
      </c>
      <c r="K1448" s="80">
        <v>877079.23025491589</v>
      </c>
      <c r="L1448" s="80">
        <v>841361.82361399988</v>
      </c>
      <c r="M1448" s="80">
        <v>891769.64999999979</v>
      </c>
      <c r="N1448" s="80">
        <v>0</v>
      </c>
      <c r="O1448" s="73"/>
      <c r="P1448" s="79" t="s">
        <v>9</v>
      </c>
      <c r="Q1448" s="80">
        <v>670579.70461380424</v>
      </c>
      <c r="R1448" s="80">
        <v>667695.04156340496</v>
      </c>
      <c r="S1448" s="80">
        <v>656241.12579276634</v>
      </c>
      <c r="T1448" s="80">
        <v>742536.19006282289</v>
      </c>
      <c r="U1448" s="80">
        <v>717534.92869737837</v>
      </c>
      <c r="V1448" s="80">
        <v>732866.85912041995</v>
      </c>
      <c r="W1448" s="80">
        <v>717632.14941141778</v>
      </c>
      <c r="X1448" s="80">
        <v>760509.43783544993</v>
      </c>
      <c r="Y1448" s="80">
        <v>962971.77004381584</v>
      </c>
      <c r="Z1448" s="80">
        <v>939838.76469599979</v>
      </c>
      <c r="AA1448" s="80">
        <v>886772.21800000011</v>
      </c>
      <c r="AB1448" s="80">
        <v>937129</v>
      </c>
      <c r="AC1448" s="73"/>
      <c r="AD1448" s="79" t="s">
        <v>9</v>
      </c>
      <c r="AE1448" s="80">
        <v>5836</v>
      </c>
      <c r="AF1448" s="80">
        <v>5596</v>
      </c>
      <c r="AG1448" s="80">
        <v>5685</v>
      </c>
      <c r="AH1448" s="80">
        <v>5703</v>
      </c>
      <c r="AI1448" s="80">
        <v>5694</v>
      </c>
      <c r="AJ1448" s="80">
        <v>5686</v>
      </c>
      <c r="AK1448" s="80">
        <v>5740</v>
      </c>
      <c r="AL1448" s="80">
        <v>6019</v>
      </c>
      <c r="AM1448" s="80">
        <v>5774</v>
      </c>
      <c r="AN1448" s="80">
        <v>5875</v>
      </c>
      <c r="AO1448" s="80">
        <v>6077</v>
      </c>
      <c r="AP1448" s="80">
        <v>0</v>
      </c>
      <c r="AQ1448" s="73"/>
      <c r="AR1448" s="73"/>
      <c r="AS1448" s="73"/>
      <c r="AT1448" s="73"/>
      <c r="AU1448" s="73"/>
      <c r="AV1448" s="73"/>
      <c r="AW1448" s="73"/>
      <c r="AX1448" s="73"/>
      <c r="AY1448" s="73"/>
      <c r="AZ1448" s="73"/>
      <c r="BA1448" s="73"/>
      <c r="BB1448" s="73"/>
      <c r="BC1448" s="73"/>
    </row>
    <row r="1449" spans="1:55" x14ac:dyDescent="0.25">
      <c r="A1449" s="72"/>
      <c r="B1449" s="74" t="s">
        <v>10</v>
      </c>
      <c r="C1449" s="83">
        <v>464728.97014411708</v>
      </c>
      <c r="D1449" s="83">
        <v>427944.35165039625</v>
      </c>
      <c r="E1449" s="83">
        <v>454136.31502797408</v>
      </c>
      <c r="F1449" s="83">
        <v>503423.47635925031</v>
      </c>
      <c r="G1449" s="83">
        <v>486564.82355701213</v>
      </c>
      <c r="H1449" s="83">
        <v>484554.02167484141</v>
      </c>
      <c r="I1449" s="83">
        <v>513889.13554249593</v>
      </c>
      <c r="J1449" s="83">
        <v>529859.00335328665</v>
      </c>
      <c r="K1449" s="83">
        <v>595937.55637709796</v>
      </c>
      <c r="L1449" s="83">
        <v>585979.69518399984</v>
      </c>
      <c r="M1449" s="83">
        <v>630907.03399999975</v>
      </c>
      <c r="N1449" s="83">
        <v>0</v>
      </c>
      <c r="O1449" s="73"/>
      <c r="P1449" s="74" t="s">
        <v>10</v>
      </c>
      <c r="Q1449" s="83">
        <v>479156.95966435794</v>
      </c>
      <c r="R1449" s="83">
        <v>470577.70388483681</v>
      </c>
      <c r="S1449" s="83">
        <v>455263.91871619126</v>
      </c>
      <c r="T1449" s="83">
        <v>519559.23968087771</v>
      </c>
      <c r="U1449" s="83">
        <v>510007.61182617187</v>
      </c>
      <c r="V1449" s="83">
        <v>505561.83905112336</v>
      </c>
      <c r="W1449" s="83">
        <v>488632.64900105062</v>
      </c>
      <c r="X1449" s="83">
        <v>525872.86959851114</v>
      </c>
      <c r="Y1449" s="83">
        <v>701551.17776467092</v>
      </c>
      <c r="Z1449" s="83">
        <v>687207.41571299976</v>
      </c>
      <c r="AA1449" s="83">
        <v>621935.93500000006</v>
      </c>
      <c r="AB1449" s="83">
        <v>663859</v>
      </c>
      <c r="AC1449" s="73"/>
      <c r="AD1449" s="74" t="s">
        <v>10</v>
      </c>
      <c r="AE1449" s="83">
        <v>5836</v>
      </c>
      <c r="AF1449" s="83">
        <v>5596</v>
      </c>
      <c r="AG1449" s="83">
        <v>5685</v>
      </c>
      <c r="AH1449" s="83">
        <v>5703</v>
      </c>
      <c r="AI1449" s="83">
        <v>5694</v>
      </c>
      <c r="AJ1449" s="83">
        <v>5686</v>
      </c>
      <c r="AK1449" s="83">
        <v>5740</v>
      </c>
      <c r="AL1449" s="83">
        <v>6019</v>
      </c>
      <c r="AM1449" s="83">
        <v>5774</v>
      </c>
      <c r="AN1449" s="83">
        <v>5875</v>
      </c>
      <c r="AO1449" s="83">
        <v>6077</v>
      </c>
      <c r="AP1449" s="83">
        <v>0</v>
      </c>
      <c r="AQ1449" s="73"/>
      <c r="AR1449" s="73"/>
      <c r="AS1449" s="73"/>
      <c r="AT1449" s="73"/>
      <c r="AU1449" s="73"/>
      <c r="AV1449" s="73"/>
      <c r="AW1449" s="73"/>
      <c r="AX1449" s="73"/>
      <c r="AY1449" s="73"/>
      <c r="AZ1449" s="73"/>
      <c r="BA1449" s="73"/>
      <c r="BB1449" s="73"/>
      <c r="BC1449" s="73"/>
    </row>
    <row r="1450" spans="1:55" x14ac:dyDescent="0.25">
      <c r="A1450" s="72"/>
      <c r="B1450" s="79" t="s">
        <v>11</v>
      </c>
      <c r="C1450" s="84">
        <v>197183.25345059737</v>
      </c>
      <c r="D1450" s="84">
        <v>210291.84060306425</v>
      </c>
      <c r="E1450" s="84">
        <v>197354.37933826001</v>
      </c>
      <c r="F1450" s="84">
        <v>215940.68256834982</v>
      </c>
      <c r="G1450" s="84">
        <v>209445.64749549178</v>
      </c>
      <c r="H1450" s="84">
        <v>215096.8516514326</v>
      </c>
      <c r="I1450" s="84">
        <v>231309.99285255637</v>
      </c>
      <c r="J1450" s="84">
        <v>261603.70281692359</v>
      </c>
      <c r="K1450" s="84">
        <v>281141.67387781793</v>
      </c>
      <c r="L1450" s="84">
        <v>255382.12842999998</v>
      </c>
      <c r="M1450" s="84">
        <v>260862.61600000004</v>
      </c>
      <c r="N1450" s="84">
        <v>0</v>
      </c>
      <c r="O1450" s="73"/>
      <c r="P1450" s="79" t="s">
        <v>11</v>
      </c>
      <c r="Q1450" s="84">
        <v>191422.74494944632</v>
      </c>
      <c r="R1450" s="84">
        <v>197117.33767856815</v>
      </c>
      <c r="S1450" s="84">
        <v>200977.20707657505</v>
      </c>
      <c r="T1450" s="84">
        <v>222976.95038194521</v>
      </c>
      <c r="U1450" s="84">
        <v>207527.31687120651</v>
      </c>
      <c r="V1450" s="84">
        <v>227305.02006929665</v>
      </c>
      <c r="W1450" s="84">
        <v>228999.50041036715</v>
      </c>
      <c r="X1450" s="84">
        <v>234636.56823693879</v>
      </c>
      <c r="Y1450" s="84">
        <v>261420.59227914494</v>
      </c>
      <c r="Z1450" s="84">
        <v>252631.348983</v>
      </c>
      <c r="AA1450" s="84">
        <v>264836.283</v>
      </c>
      <c r="AB1450" s="84">
        <v>273270</v>
      </c>
      <c r="AC1450" s="73"/>
      <c r="AD1450" s="79" t="s">
        <v>11</v>
      </c>
      <c r="AE1450" s="84">
        <v>5836</v>
      </c>
      <c r="AF1450" s="84">
        <v>5596</v>
      </c>
      <c r="AG1450" s="84">
        <v>5685</v>
      </c>
      <c r="AH1450" s="84">
        <v>5703</v>
      </c>
      <c r="AI1450" s="84">
        <v>5694</v>
      </c>
      <c r="AJ1450" s="84">
        <v>5686</v>
      </c>
      <c r="AK1450" s="84">
        <v>5740</v>
      </c>
      <c r="AL1450" s="84">
        <v>6019</v>
      </c>
      <c r="AM1450" s="84">
        <v>5774</v>
      </c>
      <c r="AN1450" s="84">
        <v>5875</v>
      </c>
      <c r="AO1450" s="84">
        <v>6077</v>
      </c>
      <c r="AP1450" s="84">
        <v>0</v>
      </c>
      <c r="AQ1450" s="73"/>
      <c r="AR1450" s="73"/>
      <c r="AS1450" s="73"/>
      <c r="AT1450" s="73"/>
      <c r="AU1450" s="73"/>
      <c r="AV1450" s="73"/>
      <c r="AW1450" s="73"/>
      <c r="AX1450" s="73"/>
      <c r="AY1450" s="73"/>
      <c r="AZ1450" s="73"/>
      <c r="BA1450" s="73"/>
      <c r="BB1450" s="73"/>
      <c r="BC1450" s="73"/>
    </row>
    <row r="1451" spans="1:55" x14ac:dyDescent="0.25">
      <c r="A1451" s="72"/>
      <c r="B1451" s="74" t="s">
        <v>0</v>
      </c>
      <c r="C1451" s="83">
        <v>101727.70682157562</v>
      </c>
      <c r="D1451" s="83">
        <v>70305.19549656946</v>
      </c>
      <c r="E1451" s="83">
        <v>64165.938259379865</v>
      </c>
      <c r="F1451" s="83">
        <v>69537.098981706527</v>
      </c>
      <c r="G1451" s="83">
        <v>71029.826774727248</v>
      </c>
      <c r="H1451" s="83">
        <v>70725.746779756417</v>
      </c>
      <c r="I1451" s="83">
        <v>69046.992822787492</v>
      </c>
      <c r="J1451" s="83">
        <v>70598.04745473931</v>
      </c>
      <c r="K1451" s="83">
        <v>66433.493876801993</v>
      </c>
      <c r="L1451" s="83">
        <v>58743.935795999991</v>
      </c>
      <c r="M1451" s="83">
        <v>56509.743999999999</v>
      </c>
      <c r="N1451" s="83">
        <v>0</v>
      </c>
      <c r="O1451" s="73"/>
      <c r="P1451" s="74" t="s">
        <v>0</v>
      </c>
      <c r="Q1451" s="83">
        <v>88904.064784221409</v>
      </c>
      <c r="R1451" s="83">
        <v>81118.00445849786</v>
      </c>
      <c r="S1451" s="83">
        <v>63929.512098835701</v>
      </c>
      <c r="T1451" s="83">
        <v>83793.763486857744</v>
      </c>
      <c r="U1451" s="83">
        <v>68275.631478806274</v>
      </c>
      <c r="V1451" s="83">
        <v>67518.046530764928</v>
      </c>
      <c r="W1451" s="83">
        <v>64592.027239463787</v>
      </c>
      <c r="X1451" s="83">
        <v>60324.4258759289</v>
      </c>
      <c r="Y1451" s="83">
        <v>74211.816362501995</v>
      </c>
      <c r="Z1451" s="83">
        <v>71267.713997999992</v>
      </c>
      <c r="AA1451" s="83">
        <v>64426.860000000008</v>
      </c>
      <c r="AB1451" s="83">
        <v>64728</v>
      </c>
      <c r="AC1451" s="73"/>
      <c r="AD1451" s="74" t="s">
        <v>0</v>
      </c>
      <c r="AE1451" s="83">
        <v>972</v>
      </c>
      <c r="AF1451" s="83">
        <v>834</v>
      </c>
      <c r="AG1451" s="83">
        <v>821</v>
      </c>
      <c r="AH1451" s="83">
        <v>726</v>
      </c>
      <c r="AI1451" s="83">
        <v>677</v>
      </c>
      <c r="AJ1451" s="83">
        <v>690</v>
      </c>
      <c r="AK1451" s="83">
        <v>680</v>
      </c>
      <c r="AL1451" s="83">
        <v>704</v>
      </c>
      <c r="AM1451" s="83">
        <v>632</v>
      </c>
      <c r="AN1451" s="83">
        <v>564</v>
      </c>
      <c r="AO1451" s="83">
        <v>553</v>
      </c>
      <c r="AP1451" s="83">
        <v>0</v>
      </c>
      <c r="AQ1451" s="73"/>
      <c r="AR1451" s="73"/>
      <c r="AS1451" s="73"/>
      <c r="AT1451" s="73"/>
      <c r="AU1451" s="73"/>
      <c r="AV1451" s="73"/>
      <c r="AW1451" s="73"/>
      <c r="AX1451" s="73"/>
      <c r="AY1451" s="73"/>
      <c r="AZ1451" s="73"/>
      <c r="BA1451" s="73"/>
      <c r="BB1451" s="73"/>
      <c r="BC1451" s="73"/>
    </row>
    <row r="1452" spans="1:55" x14ac:dyDescent="0.25">
      <c r="A1452" s="72"/>
      <c r="B1452" s="74" t="s">
        <v>158</v>
      </c>
      <c r="C1452" s="83">
        <v>115441.68662546629</v>
      </c>
      <c r="D1452" s="83">
        <v>91403.332233343637</v>
      </c>
      <c r="E1452" s="83">
        <v>84583.969251054979</v>
      </c>
      <c r="F1452" s="83">
        <v>77694.224332718237</v>
      </c>
      <c r="G1452" s="83">
        <v>66203.638866901558</v>
      </c>
      <c r="H1452" s="83">
        <v>61381.839387907967</v>
      </c>
      <c r="I1452" s="83">
        <v>60782.273030692748</v>
      </c>
      <c r="J1452" s="83">
        <v>78451.376138672698</v>
      </c>
      <c r="K1452" s="83">
        <v>53547.957946235998</v>
      </c>
      <c r="L1452" s="83">
        <v>37180.735695999996</v>
      </c>
      <c r="M1452" s="83">
        <v>50435.925999999999</v>
      </c>
      <c r="N1452" s="83">
        <v>0</v>
      </c>
      <c r="O1452" s="73"/>
      <c r="P1452" s="74" t="s">
        <v>158</v>
      </c>
      <c r="Q1452" s="83">
        <v>174679.90226503258</v>
      </c>
      <c r="R1452" s="83">
        <v>141627.58798516876</v>
      </c>
      <c r="S1452" s="83">
        <v>136121.82944195607</v>
      </c>
      <c r="T1452" s="83">
        <v>126471.57253146797</v>
      </c>
      <c r="U1452" s="83">
        <v>126143.00444778313</v>
      </c>
      <c r="V1452" s="83">
        <v>92654.751061206262</v>
      </c>
      <c r="W1452" s="83">
        <v>86355.190987887516</v>
      </c>
      <c r="X1452" s="83">
        <v>78504.113165125746</v>
      </c>
      <c r="Y1452" s="83">
        <v>95191.220910811986</v>
      </c>
      <c r="Z1452" s="83">
        <v>83380.560744000002</v>
      </c>
      <c r="AA1452" s="83">
        <v>47253.658000000003</v>
      </c>
      <c r="AB1452" s="83">
        <v>54165</v>
      </c>
      <c r="AC1452" s="73"/>
      <c r="AD1452" s="74" t="s">
        <v>158</v>
      </c>
      <c r="AE1452" s="83">
        <v>802</v>
      </c>
      <c r="AF1452" s="83">
        <v>615</v>
      </c>
      <c r="AG1452" s="83">
        <v>577</v>
      </c>
      <c r="AH1452" s="83">
        <v>498</v>
      </c>
      <c r="AI1452" s="83">
        <v>442</v>
      </c>
      <c r="AJ1452" s="83">
        <v>428</v>
      </c>
      <c r="AK1452" s="83">
        <v>418</v>
      </c>
      <c r="AL1452" s="83">
        <v>562</v>
      </c>
      <c r="AM1452" s="83">
        <v>358</v>
      </c>
      <c r="AN1452" s="83">
        <v>247</v>
      </c>
      <c r="AO1452" s="83">
        <v>355</v>
      </c>
      <c r="AP1452" s="83">
        <v>0</v>
      </c>
      <c r="AQ1452" s="73"/>
      <c r="AR1452" s="73"/>
      <c r="AS1452" s="73"/>
      <c r="AT1452" s="73"/>
      <c r="AU1452" s="73"/>
      <c r="AV1452" s="73"/>
      <c r="AW1452" s="73"/>
      <c r="AX1452" s="73"/>
      <c r="AY1452" s="73"/>
      <c r="AZ1452" s="73"/>
      <c r="BA1452" s="73"/>
      <c r="BB1452" s="73"/>
      <c r="BC1452" s="73"/>
    </row>
    <row r="1453" spans="1:55" x14ac:dyDescent="0.25">
      <c r="A1453" s="72"/>
      <c r="B1453" s="74" t="s">
        <v>159</v>
      </c>
      <c r="C1453" s="83">
        <v>7164.8131251146488</v>
      </c>
      <c r="D1453" s="83">
        <v>4137.3457124863226</v>
      </c>
      <c r="E1453" s="83">
        <v>2716.6795966158325</v>
      </c>
      <c r="F1453" s="83">
        <v>2463.0538303475751</v>
      </c>
      <c r="G1453" s="83">
        <v>1346.3829195037363</v>
      </c>
      <c r="H1453" s="83">
        <v>1170.9608855139206</v>
      </c>
      <c r="I1453" s="83">
        <v>456.21006281501894</v>
      </c>
      <c r="J1453" s="83">
        <v>407.30937452033396</v>
      </c>
      <c r="K1453" s="83">
        <v>490.97212852999996</v>
      </c>
      <c r="L1453" s="83">
        <v>237.56974799999998</v>
      </c>
      <c r="M1453" s="83">
        <v>488.69800000000004</v>
      </c>
      <c r="N1453" s="83">
        <v>0</v>
      </c>
      <c r="O1453" s="73"/>
      <c r="P1453" s="74" t="s">
        <v>159</v>
      </c>
      <c r="Q1453" s="83">
        <v>15518.245001591049</v>
      </c>
      <c r="R1453" s="83">
        <v>12437.646015867871</v>
      </c>
      <c r="S1453" s="83">
        <v>7528.1497461921754</v>
      </c>
      <c r="T1453" s="83">
        <v>9444.1069869272505</v>
      </c>
      <c r="U1453" s="83">
        <v>5288.9407774031288</v>
      </c>
      <c r="V1453" s="83">
        <v>1955.8651533608881</v>
      </c>
      <c r="W1453" s="83">
        <v>1903.7337207694397</v>
      </c>
      <c r="X1453" s="83">
        <v>179.53030281887996</v>
      </c>
      <c r="Y1453" s="83">
        <v>316.64944019799998</v>
      </c>
      <c r="Z1453" s="83">
        <v>268.603634</v>
      </c>
      <c r="AA1453" s="83">
        <v>320.93600000000004</v>
      </c>
      <c r="AB1453" s="83">
        <v>157</v>
      </c>
      <c r="AC1453" s="73"/>
      <c r="AD1453" s="74" t="s">
        <v>159</v>
      </c>
      <c r="AE1453" s="83">
        <v>0</v>
      </c>
      <c r="AF1453" s="83">
        <v>0</v>
      </c>
      <c r="AG1453" s="83">
        <v>0</v>
      </c>
      <c r="AH1453" s="83">
        <v>0</v>
      </c>
      <c r="AI1453" s="83">
        <v>0</v>
      </c>
      <c r="AJ1453" s="83">
        <v>0</v>
      </c>
      <c r="AK1453" s="83">
        <v>0</v>
      </c>
      <c r="AL1453" s="83">
        <v>0</v>
      </c>
      <c r="AM1453" s="83">
        <v>0</v>
      </c>
      <c r="AN1453" s="83">
        <v>0</v>
      </c>
      <c r="AO1453" s="83">
        <v>0</v>
      </c>
      <c r="AP1453" s="83">
        <v>0</v>
      </c>
      <c r="AQ1453" s="73"/>
      <c r="AR1453" s="73"/>
      <c r="AS1453" s="73"/>
      <c r="AT1453" s="73"/>
      <c r="AU1453" s="73"/>
      <c r="AV1453" s="73"/>
      <c r="AW1453" s="73"/>
      <c r="AX1453" s="73"/>
      <c r="AY1453" s="73"/>
      <c r="AZ1453" s="73"/>
      <c r="BA1453" s="73"/>
      <c r="BB1453" s="73"/>
      <c r="BC1453" s="73"/>
    </row>
    <row r="1454" spans="1:55" x14ac:dyDescent="0.25">
      <c r="A1454" s="72"/>
      <c r="B1454" s="74" t="s">
        <v>1</v>
      </c>
      <c r="C1454" s="83">
        <v>33327.378070399231</v>
      </c>
      <c r="D1454" s="83">
        <v>33912.881200730772</v>
      </c>
      <c r="E1454" s="83">
        <v>39129.89883353898</v>
      </c>
      <c r="F1454" s="83">
        <v>40540.881786243837</v>
      </c>
      <c r="G1454" s="83">
        <v>38160.944543666526</v>
      </c>
      <c r="H1454" s="83">
        <v>37116.436735833653</v>
      </c>
      <c r="I1454" s="83">
        <v>33478.72963220271</v>
      </c>
      <c r="J1454" s="83">
        <v>36050.806870423708</v>
      </c>
      <c r="K1454" s="83">
        <v>30521.916772255994</v>
      </c>
      <c r="L1454" s="83">
        <v>23506.563443999999</v>
      </c>
      <c r="M1454" s="83">
        <v>30131.514000000003</v>
      </c>
      <c r="N1454" s="83">
        <v>0</v>
      </c>
      <c r="O1454" s="73"/>
      <c r="P1454" s="74" t="s">
        <v>1</v>
      </c>
      <c r="Q1454" s="83">
        <v>36809.26262705728</v>
      </c>
      <c r="R1454" s="83">
        <v>34161.750132352732</v>
      </c>
      <c r="S1454" s="83">
        <v>34365.227066834828</v>
      </c>
      <c r="T1454" s="83">
        <v>33836.982201509811</v>
      </c>
      <c r="U1454" s="83">
        <v>33896.338487873589</v>
      </c>
      <c r="V1454" s="83">
        <v>48661.738964236894</v>
      </c>
      <c r="W1454" s="83">
        <v>37655.852996819522</v>
      </c>
      <c r="X1454" s="83">
        <v>33605.828558909096</v>
      </c>
      <c r="Y1454" s="83">
        <v>38106.057022851994</v>
      </c>
      <c r="Z1454" s="83">
        <v>35740.335332000002</v>
      </c>
      <c r="AA1454" s="83">
        <v>27582.781999999999</v>
      </c>
      <c r="AB1454" s="83">
        <v>26454</v>
      </c>
      <c r="AC1454" s="73"/>
      <c r="AD1454" s="74" t="s">
        <v>1</v>
      </c>
      <c r="AE1454" s="83">
        <v>205</v>
      </c>
      <c r="AF1454" s="83">
        <v>213</v>
      </c>
      <c r="AG1454" s="83">
        <v>241</v>
      </c>
      <c r="AH1454" s="83">
        <v>238</v>
      </c>
      <c r="AI1454" s="83">
        <v>222</v>
      </c>
      <c r="AJ1454" s="83">
        <v>228</v>
      </c>
      <c r="AK1454" s="83">
        <v>207</v>
      </c>
      <c r="AL1454" s="83">
        <v>223</v>
      </c>
      <c r="AM1454" s="83">
        <v>176</v>
      </c>
      <c r="AN1454" s="83">
        <v>141</v>
      </c>
      <c r="AO1454" s="83">
        <v>181</v>
      </c>
      <c r="AP1454" s="83">
        <v>0</v>
      </c>
      <c r="AQ1454" s="73"/>
      <c r="AR1454" s="73"/>
      <c r="AS1454" s="73"/>
      <c r="AT1454" s="73"/>
      <c r="AU1454" s="73"/>
      <c r="AV1454" s="73"/>
      <c r="AW1454" s="73"/>
      <c r="AX1454" s="73"/>
      <c r="AY1454" s="73"/>
      <c r="AZ1454" s="73"/>
      <c r="BA1454" s="73"/>
      <c r="BB1454" s="73"/>
      <c r="BC1454" s="73"/>
    </row>
    <row r="1455" spans="1:55" x14ac:dyDescent="0.25">
      <c r="A1455" s="72"/>
      <c r="B1455" s="74" t="s">
        <v>2</v>
      </c>
      <c r="C1455" s="83">
        <v>264066.58530726901</v>
      </c>
      <c r="D1455" s="83">
        <v>261997.95564672432</v>
      </c>
      <c r="E1455" s="83">
        <v>260487.46694210419</v>
      </c>
      <c r="F1455" s="83">
        <v>269598.76638355129</v>
      </c>
      <c r="G1455" s="83">
        <v>267612.15777191194</v>
      </c>
      <c r="H1455" s="83">
        <v>280789.90854786785</v>
      </c>
      <c r="I1455" s="83">
        <v>313837.07832463458</v>
      </c>
      <c r="J1455" s="83">
        <v>327324.13635695243</v>
      </c>
      <c r="K1455" s="83">
        <v>332955.23140596587</v>
      </c>
      <c r="L1455" s="83">
        <v>334725.07359199994</v>
      </c>
      <c r="M1455" s="83">
        <v>355376.18400000001</v>
      </c>
      <c r="N1455" s="83">
        <v>0</v>
      </c>
      <c r="O1455" s="73"/>
      <c r="P1455" s="74" t="s">
        <v>2</v>
      </c>
      <c r="Q1455" s="83">
        <v>278674.65720097895</v>
      </c>
      <c r="R1455" s="83">
        <v>278856.61969808035</v>
      </c>
      <c r="S1455" s="83">
        <v>268264.88349745696</v>
      </c>
      <c r="T1455" s="83">
        <v>268442.85954211629</v>
      </c>
      <c r="U1455" s="83">
        <v>273687.9610079577</v>
      </c>
      <c r="V1455" s="83">
        <v>266016.26599528163</v>
      </c>
      <c r="W1455" s="83">
        <v>274410.92447504192</v>
      </c>
      <c r="X1455" s="83">
        <v>327329.74667891552</v>
      </c>
      <c r="Y1455" s="83">
        <v>351368.34118807199</v>
      </c>
      <c r="Z1455" s="83">
        <v>360228.50708000001</v>
      </c>
      <c r="AA1455" s="83">
        <v>355551.24</v>
      </c>
      <c r="AB1455" s="83">
        <v>373075</v>
      </c>
      <c r="AC1455" s="73"/>
      <c r="AD1455" s="74" t="s">
        <v>2</v>
      </c>
      <c r="AE1455" s="83">
        <v>2405</v>
      </c>
      <c r="AF1455" s="83">
        <v>2353</v>
      </c>
      <c r="AG1455" s="83">
        <v>2332</v>
      </c>
      <c r="AH1455" s="83">
        <v>2245</v>
      </c>
      <c r="AI1455" s="83">
        <v>2193</v>
      </c>
      <c r="AJ1455" s="83">
        <v>2228</v>
      </c>
      <c r="AK1455" s="83">
        <v>2342</v>
      </c>
      <c r="AL1455" s="83">
        <v>2366</v>
      </c>
      <c r="AM1455" s="83">
        <v>2386</v>
      </c>
      <c r="AN1455" s="83">
        <v>2422</v>
      </c>
      <c r="AO1455" s="83">
        <v>2467</v>
      </c>
      <c r="AP1455" s="83">
        <v>0</v>
      </c>
      <c r="AQ1455" s="73"/>
      <c r="AR1455" s="73"/>
      <c r="AS1455" s="73"/>
      <c r="AT1455" s="73"/>
      <c r="AU1455" s="73"/>
      <c r="AV1455" s="73"/>
      <c r="AW1455" s="73"/>
      <c r="AX1455" s="73"/>
      <c r="AY1455" s="73"/>
      <c r="AZ1455" s="73"/>
      <c r="BA1455" s="73"/>
      <c r="BB1455" s="73"/>
      <c r="BC1455" s="73"/>
    </row>
    <row r="1456" spans="1:55" x14ac:dyDescent="0.25">
      <c r="A1456" s="72"/>
      <c r="B1456" s="74" t="s">
        <v>156</v>
      </c>
      <c r="C1456" s="83">
        <v>0</v>
      </c>
      <c r="D1456" s="83">
        <v>0</v>
      </c>
      <c r="E1456" s="83">
        <v>0</v>
      </c>
      <c r="F1456" s="83">
        <v>0</v>
      </c>
      <c r="G1456" s="83">
        <v>0</v>
      </c>
      <c r="H1456" s="83">
        <v>0</v>
      </c>
      <c r="I1456" s="83">
        <v>0</v>
      </c>
      <c r="J1456" s="83">
        <v>4636.3700702975748</v>
      </c>
      <c r="K1456" s="83">
        <v>18050.121399439999</v>
      </c>
      <c r="L1456" s="83">
        <v>30813.438395999998</v>
      </c>
      <c r="M1456" s="83">
        <v>43924.468000000001</v>
      </c>
      <c r="N1456" s="83">
        <v>0</v>
      </c>
      <c r="O1456" s="73"/>
      <c r="P1456" s="74" t="s">
        <v>156</v>
      </c>
      <c r="Q1456" s="83">
        <v>0</v>
      </c>
      <c r="R1456" s="83">
        <v>0</v>
      </c>
      <c r="S1456" s="83">
        <v>0</v>
      </c>
      <c r="T1456" s="83">
        <v>0</v>
      </c>
      <c r="U1456" s="83">
        <v>0</v>
      </c>
      <c r="V1456" s="83">
        <v>0</v>
      </c>
      <c r="W1456" s="83">
        <v>0</v>
      </c>
      <c r="X1456" s="83">
        <v>0</v>
      </c>
      <c r="Y1456" s="83">
        <v>24356.630807703998</v>
      </c>
      <c r="Z1456" s="83">
        <v>24179.677729999999</v>
      </c>
      <c r="AA1456" s="83">
        <v>30919.266</v>
      </c>
      <c r="AB1456" s="83">
        <v>51659</v>
      </c>
      <c r="AC1456" s="73"/>
      <c r="AD1456" s="74" t="s">
        <v>156</v>
      </c>
      <c r="AE1456" s="83">
        <v>0</v>
      </c>
      <c r="AF1456" s="83">
        <v>0</v>
      </c>
      <c r="AG1456" s="83">
        <v>0</v>
      </c>
      <c r="AH1456" s="83">
        <v>0</v>
      </c>
      <c r="AI1456" s="83">
        <v>0</v>
      </c>
      <c r="AJ1456" s="83">
        <v>0</v>
      </c>
      <c r="AK1456" s="83">
        <v>0</v>
      </c>
      <c r="AL1456" s="83">
        <v>32</v>
      </c>
      <c r="AM1456" s="83">
        <v>111</v>
      </c>
      <c r="AN1456" s="83">
        <v>187</v>
      </c>
      <c r="AO1456" s="83">
        <v>263</v>
      </c>
      <c r="AP1456" s="83">
        <v>0</v>
      </c>
      <c r="AQ1456" s="73"/>
      <c r="AR1456" s="73"/>
      <c r="AS1456" s="73"/>
      <c r="AT1456" s="73"/>
      <c r="AU1456" s="73"/>
      <c r="AV1456" s="73"/>
      <c r="AW1456" s="73"/>
      <c r="AX1456" s="73"/>
      <c r="AY1456" s="73"/>
      <c r="AZ1456" s="73"/>
      <c r="BA1456" s="73"/>
      <c r="BB1456" s="73"/>
      <c r="BC1456" s="73"/>
    </row>
    <row r="1457" spans="1:55" x14ac:dyDescent="0.25">
      <c r="A1457" s="72"/>
      <c r="B1457" s="74" t="s">
        <v>3</v>
      </c>
      <c r="C1457" s="83">
        <v>568.52968913839288</v>
      </c>
      <c r="D1457" s="83">
        <v>12503.05664505688</v>
      </c>
      <c r="E1457" s="83">
        <v>23458.343618348554</v>
      </c>
      <c r="F1457" s="83">
        <v>28026.5998055237</v>
      </c>
      <c r="G1457" s="83">
        <v>26043.027093007968</v>
      </c>
      <c r="H1457" s="83">
        <v>21491.260264218752</v>
      </c>
      <c r="I1457" s="83">
        <v>13985.296700054898</v>
      </c>
      <c r="J1457" s="83">
        <v>12980.040893805024</v>
      </c>
      <c r="K1457" s="83">
        <v>13800.178390232013</v>
      </c>
      <c r="L1457" s="83">
        <v>13115.562303999995</v>
      </c>
      <c r="M1457" s="83">
        <v>11876.716</v>
      </c>
      <c r="N1457" s="83">
        <v>0</v>
      </c>
      <c r="O1457" s="73"/>
      <c r="P1457" s="74" t="s">
        <v>3</v>
      </c>
      <c r="Q1457" s="83">
        <v>0</v>
      </c>
      <c r="R1457" s="83">
        <v>6170.8140744348329</v>
      </c>
      <c r="S1457" s="83">
        <v>23879.955057280353</v>
      </c>
      <c r="T1457" s="83">
        <v>20069.327506535788</v>
      </c>
      <c r="U1457" s="83">
        <v>20286.445004106165</v>
      </c>
      <c r="V1457" s="83">
        <v>25912.306229187892</v>
      </c>
      <c r="W1457" s="83">
        <v>28605.171307032939</v>
      </c>
      <c r="X1457" s="83">
        <v>16856.773370300223</v>
      </c>
      <c r="Y1457" s="83">
        <v>13746.116290686008</v>
      </c>
      <c r="Z1457" s="83">
        <v>11941.625306000002</v>
      </c>
      <c r="AA1457" s="83">
        <v>12837.440000000008</v>
      </c>
      <c r="AB1457" s="83">
        <v>11186</v>
      </c>
      <c r="AC1457" s="73"/>
      <c r="AD1457" s="74" t="s">
        <v>3</v>
      </c>
      <c r="AE1457" s="83">
        <v>4</v>
      </c>
      <c r="AF1457" s="83">
        <v>115</v>
      </c>
      <c r="AG1457" s="83">
        <v>209</v>
      </c>
      <c r="AH1457" s="83">
        <v>205</v>
      </c>
      <c r="AI1457" s="83">
        <v>186</v>
      </c>
      <c r="AJ1457" s="83">
        <v>152</v>
      </c>
      <c r="AK1457" s="83">
        <v>105</v>
      </c>
      <c r="AL1457" s="83">
        <v>93</v>
      </c>
      <c r="AM1457" s="83">
        <v>101</v>
      </c>
      <c r="AN1457" s="83">
        <v>97</v>
      </c>
      <c r="AO1457" s="83">
        <v>86</v>
      </c>
      <c r="AP1457" s="83">
        <v>0</v>
      </c>
      <c r="AQ1457" s="73"/>
      <c r="AR1457" s="73"/>
      <c r="AS1457" s="73"/>
      <c r="AT1457" s="73"/>
      <c r="AU1457" s="73"/>
      <c r="AV1457" s="73"/>
      <c r="AW1457" s="73"/>
      <c r="AX1457" s="73"/>
      <c r="AY1457" s="73"/>
      <c r="AZ1457" s="73"/>
      <c r="BA1457" s="73"/>
      <c r="BB1457" s="73"/>
      <c r="BC1457" s="73"/>
    </row>
    <row r="1458" spans="1:55" x14ac:dyDescent="0.25">
      <c r="A1458" s="72"/>
      <c r="B1458" s="74" t="s">
        <v>4</v>
      </c>
      <c r="C1458" s="83">
        <v>0</v>
      </c>
      <c r="D1458" s="83">
        <v>1438.1699281877818</v>
      </c>
      <c r="E1458" s="83">
        <v>15373.481770056484</v>
      </c>
      <c r="F1458" s="83">
        <v>21192.945776803033</v>
      </c>
      <c r="G1458" s="83">
        <v>28652.748316245521</v>
      </c>
      <c r="H1458" s="83">
        <v>34132.288850536352</v>
      </c>
      <c r="I1458" s="83">
        <v>35427.741344168819</v>
      </c>
      <c r="J1458" s="83">
        <v>31841.943333713589</v>
      </c>
      <c r="K1458" s="83">
        <v>27588.220390769995</v>
      </c>
      <c r="L1458" s="83">
        <v>34718.357361999995</v>
      </c>
      <c r="M1458" s="83">
        <v>35118.525999999991</v>
      </c>
      <c r="N1458" s="83">
        <v>0</v>
      </c>
      <c r="O1458" s="73"/>
      <c r="P1458" s="74" t="s">
        <v>4</v>
      </c>
      <c r="Q1458" s="83">
        <v>0</v>
      </c>
      <c r="R1458" s="83">
        <v>0</v>
      </c>
      <c r="S1458" s="83">
        <v>12134.717223296901</v>
      </c>
      <c r="T1458" s="83">
        <v>27121.199462331115</v>
      </c>
      <c r="U1458" s="83">
        <v>25497.641885894907</v>
      </c>
      <c r="V1458" s="83">
        <v>39002.183774600213</v>
      </c>
      <c r="W1458" s="83">
        <v>29239.749213956089</v>
      </c>
      <c r="X1458" s="83">
        <v>37168.383005471238</v>
      </c>
      <c r="Y1458" s="83">
        <v>31236.860456047991</v>
      </c>
      <c r="Z1458" s="83">
        <v>32464.655158000001</v>
      </c>
      <c r="AA1458" s="83">
        <v>30706.697999999997</v>
      </c>
      <c r="AB1458" s="83">
        <v>33015</v>
      </c>
      <c r="AC1458" s="73"/>
      <c r="AD1458" s="74" t="s">
        <v>4</v>
      </c>
      <c r="AE1458" s="83">
        <v>0</v>
      </c>
      <c r="AF1458" s="83">
        <v>12</v>
      </c>
      <c r="AG1458" s="83">
        <v>104</v>
      </c>
      <c r="AH1458" s="83">
        <v>151</v>
      </c>
      <c r="AI1458" s="83">
        <v>209</v>
      </c>
      <c r="AJ1458" s="83">
        <v>252</v>
      </c>
      <c r="AK1458" s="83">
        <v>257</v>
      </c>
      <c r="AL1458" s="83">
        <v>230</v>
      </c>
      <c r="AM1458" s="83">
        <v>201</v>
      </c>
      <c r="AN1458" s="83">
        <v>264</v>
      </c>
      <c r="AO1458" s="83">
        <v>274</v>
      </c>
      <c r="AP1458" s="83">
        <v>0</v>
      </c>
      <c r="AQ1458" s="73"/>
      <c r="AR1458" s="73"/>
      <c r="AS1458" s="73"/>
      <c r="AT1458" s="73"/>
      <c r="AU1458" s="73"/>
      <c r="AV1458" s="73"/>
      <c r="AW1458" s="73"/>
      <c r="AX1458" s="73"/>
      <c r="AY1458" s="73"/>
      <c r="AZ1458" s="73"/>
      <c r="BA1458" s="73"/>
      <c r="BB1458" s="73"/>
      <c r="BC1458" s="73"/>
    </row>
    <row r="1459" spans="1:55" x14ac:dyDescent="0.25">
      <c r="A1459" s="72"/>
      <c r="B1459" s="74" t="s">
        <v>6</v>
      </c>
      <c r="C1459" s="83">
        <v>5020.781670313082</v>
      </c>
      <c r="D1459" s="83">
        <v>7487.665797919226</v>
      </c>
      <c r="E1459" s="83">
        <v>14295.110710894893</v>
      </c>
      <c r="F1459" s="83">
        <v>23842.529122372835</v>
      </c>
      <c r="G1459" s="83">
        <v>18296.319070159039</v>
      </c>
      <c r="H1459" s="83">
        <v>14243.977524431748</v>
      </c>
      <c r="I1459" s="83">
        <v>9984.0257355908416</v>
      </c>
      <c r="J1459" s="83">
        <v>9089.8436445984207</v>
      </c>
      <c r="K1459" s="83">
        <v>6294.3730185699978</v>
      </c>
      <c r="L1459" s="83">
        <v>7599.0215339999986</v>
      </c>
      <c r="M1459" s="83">
        <v>7935.8720000000003</v>
      </c>
      <c r="N1459" s="83">
        <v>0</v>
      </c>
      <c r="O1459" s="73"/>
      <c r="P1459" s="74" t="s">
        <v>6</v>
      </c>
      <c r="Q1459" s="83">
        <v>3636.6878200223859</v>
      </c>
      <c r="R1459" s="83">
        <v>6046.163630131251</v>
      </c>
      <c r="S1459" s="83">
        <v>6081.9640887477035</v>
      </c>
      <c r="T1459" s="83">
        <v>36009.558923210156</v>
      </c>
      <c r="U1459" s="83">
        <v>30920.867573904703</v>
      </c>
      <c r="V1459" s="83">
        <v>18995.846103034164</v>
      </c>
      <c r="W1459" s="83">
        <v>15171.557201735553</v>
      </c>
      <c r="X1459" s="83">
        <v>7442.0920840388817</v>
      </c>
      <c r="Y1459" s="83">
        <v>9973.3540580829995</v>
      </c>
      <c r="Z1459" s="83">
        <v>6582.9293009999992</v>
      </c>
      <c r="AA1459" s="83">
        <v>14610.403000000006</v>
      </c>
      <c r="AB1459" s="83">
        <v>7139</v>
      </c>
      <c r="AC1459" s="73"/>
      <c r="AD1459" s="74" t="s">
        <v>6</v>
      </c>
      <c r="AE1459" s="83">
        <v>0</v>
      </c>
      <c r="AF1459" s="83">
        <v>0</v>
      </c>
      <c r="AG1459" s="83">
        <v>9</v>
      </c>
      <c r="AH1459" s="83">
        <v>191</v>
      </c>
      <c r="AI1459" s="83">
        <v>254</v>
      </c>
      <c r="AJ1459" s="83">
        <v>191</v>
      </c>
      <c r="AK1459" s="83">
        <v>127</v>
      </c>
      <c r="AL1459" s="83">
        <v>0</v>
      </c>
      <c r="AM1459" s="83">
        <v>177</v>
      </c>
      <c r="AN1459" s="83">
        <v>117</v>
      </c>
      <c r="AO1459" s="83">
        <v>103</v>
      </c>
      <c r="AP1459" s="83">
        <v>0</v>
      </c>
      <c r="AQ1459" s="73"/>
      <c r="AR1459" s="73"/>
      <c r="AS1459" s="73"/>
      <c r="AT1459" s="73"/>
      <c r="AU1459" s="73"/>
      <c r="AV1459" s="73"/>
      <c r="AW1459" s="73"/>
      <c r="AX1459" s="73"/>
      <c r="AY1459" s="73"/>
      <c r="AZ1459" s="73"/>
      <c r="BA1459" s="73"/>
      <c r="BB1459" s="73"/>
      <c r="BC1459" s="73"/>
    </row>
    <row r="1460" spans="1:55" x14ac:dyDescent="0.25">
      <c r="A1460" s="72"/>
      <c r="B1460" s="74" t="s">
        <v>7</v>
      </c>
      <c r="C1460" s="83">
        <v>86727.621005077584</v>
      </c>
      <c r="D1460" s="83">
        <v>81468.568406066523</v>
      </c>
      <c r="E1460" s="83">
        <v>71615.766134627309</v>
      </c>
      <c r="F1460" s="83">
        <v>76672.513114203699</v>
      </c>
      <c r="G1460" s="83">
        <v>75595.337044682223</v>
      </c>
      <c r="H1460" s="83">
        <v>68686.100363434976</v>
      </c>
      <c r="I1460" s="83">
        <v>73318.330997369092</v>
      </c>
      <c r="J1460" s="83">
        <v>93252.527541696734</v>
      </c>
      <c r="K1460" s="83">
        <v>103922.80164156797</v>
      </c>
      <c r="L1460" s="83">
        <v>84249.509551999989</v>
      </c>
      <c r="M1460" s="83">
        <v>86954.900000000009</v>
      </c>
      <c r="N1460" s="83">
        <v>0</v>
      </c>
      <c r="O1460" s="73"/>
      <c r="P1460" s="74" t="s">
        <v>7</v>
      </c>
      <c r="Q1460" s="83">
        <v>95364.817149685419</v>
      </c>
      <c r="R1460" s="83">
        <v>93804.149157143271</v>
      </c>
      <c r="S1460" s="83">
        <v>74535.76614369567</v>
      </c>
      <c r="T1460" s="83">
        <v>92485.750819742228</v>
      </c>
      <c r="U1460" s="83">
        <v>80157.490191872057</v>
      </c>
      <c r="V1460" s="83">
        <v>83058.569623566131</v>
      </c>
      <c r="W1460" s="83">
        <v>75466.748811979181</v>
      </c>
      <c r="X1460" s="83">
        <v>71697.670559504943</v>
      </c>
      <c r="Y1460" s="83">
        <v>72375.91159424599</v>
      </c>
      <c r="Z1460" s="83">
        <v>77442.387178000004</v>
      </c>
      <c r="AA1460" s="83">
        <v>74934.388000000006</v>
      </c>
      <c r="AB1460" s="83">
        <v>80005</v>
      </c>
      <c r="AC1460" s="73"/>
      <c r="AD1460" s="74" t="s">
        <v>7</v>
      </c>
      <c r="AE1460" s="83">
        <v>716</v>
      </c>
      <c r="AF1460" s="83">
        <v>694</v>
      </c>
      <c r="AG1460" s="83">
        <v>615</v>
      </c>
      <c r="AH1460" s="83">
        <v>630</v>
      </c>
      <c r="AI1460" s="83">
        <v>633</v>
      </c>
      <c r="AJ1460" s="83">
        <v>589</v>
      </c>
      <c r="AK1460" s="83">
        <v>622</v>
      </c>
      <c r="AL1460" s="83">
        <v>792</v>
      </c>
      <c r="AM1460" s="83">
        <v>840</v>
      </c>
      <c r="AN1460" s="83">
        <v>796</v>
      </c>
      <c r="AO1460" s="83">
        <v>767</v>
      </c>
      <c r="AP1460" s="83">
        <v>0</v>
      </c>
      <c r="AQ1460" s="73"/>
      <c r="AR1460" s="73"/>
      <c r="AS1460" s="73"/>
      <c r="AT1460" s="73"/>
      <c r="AU1460" s="73"/>
      <c r="AV1460" s="73"/>
      <c r="AW1460" s="73"/>
      <c r="AX1460" s="73"/>
      <c r="AY1460" s="73"/>
      <c r="AZ1460" s="73"/>
      <c r="BA1460" s="73"/>
      <c r="BB1460" s="73"/>
      <c r="BC1460" s="73"/>
    </row>
    <row r="1461" spans="1:55" x14ac:dyDescent="0.25">
      <c r="A1461" s="72"/>
      <c r="B1461" s="79" t="s">
        <v>8</v>
      </c>
      <c r="C1461" s="84">
        <v>45946.659777055022</v>
      </c>
      <c r="D1461" s="84">
        <v>49638.336955457518</v>
      </c>
      <c r="E1461" s="84">
        <v>52395.445121245626</v>
      </c>
      <c r="F1461" s="84">
        <v>68408.679436916194</v>
      </c>
      <c r="G1461" s="84">
        <v>81523.250188388774</v>
      </c>
      <c r="H1461" s="84">
        <v>85915.388594301548</v>
      </c>
      <c r="I1461" s="84">
        <v>99315.272768586306</v>
      </c>
      <c r="J1461" s="84">
        <v>97602.771191876716</v>
      </c>
      <c r="K1461" s="84">
        <v>112378.55533382398</v>
      </c>
      <c r="L1461" s="84">
        <v>112241.00459000001</v>
      </c>
      <c r="M1461" s="84">
        <v>111431.48000000001</v>
      </c>
      <c r="N1461" s="83">
        <v>0</v>
      </c>
      <c r="O1461" s="73"/>
      <c r="P1461" s="79" t="s">
        <v>8</v>
      </c>
      <c r="Q1461" s="84">
        <v>41216.212440618474</v>
      </c>
      <c r="R1461" s="84">
        <v>38609.611209064606</v>
      </c>
      <c r="S1461" s="84">
        <v>49488.042336175378</v>
      </c>
      <c r="T1461" s="84">
        <v>54800.607103903531</v>
      </c>
      <c r="U1461" s="84">
        <v>57146.475027825247</v>
      </c>
      <c r="V1461" s="84">
        <v>89055.819640485744</v>
      </c>
      <c r="W1461" s="84">
        <v>92450.797721921146</v>
      </c>
      <c r="X1461" s="84">
        <v>95732.289849382491</v>
      </c>
      <c r="Y1461" s="84">
        <v>120309.13434477599</v>
      </c>
      <c r="Z1461" s="84">
        <v>108797.31337800001</v>
      </c>
      <c r="AA1461" s="84">
        <v>126059.076</v>
      </c>
      <c r="AB1461" s="84">
        <v>121339</v>
      </c>
      <c r="AC1461" s="73"/>
      <c r="AD1461" s="79" t="s">
        <v>8</v>
      </c>
      <c r="AE1461" s="84">
        <v>609</v>
      </c>
      <c r="AF1461" s="84">
        <v>663</v>
      </c>
      <c r="AG1461" s="84">
        <v>710</v>
      </c>
      <c r="AH1461" s="84">
        <v>786</v>
      </c>
      <c r="AI1461" s="84">
        <v>869</v>
      </c>
      <c r="AJ1461" s="84">
        <v>921</v>
      </c>
      <c r="AK1461" s="84">
        <v>979</v>
      </c>
      <c r="AL1461" s="84">
        <v>945</v>
      </c>
      <c r="AM1461" s="84">
        <v>1003</v>
      </c>
      <c r="AN1461" s="84">
        <v>1039</v>
      </c>
      <c r="AO1461" s="84">
        <v>1025</v>
      </c>
      <c r="AP1461" s="84">
        <v>0</v>
      </c>
      <c r="AQ1461" s="73"/>
      <c r="AR1461" s="73"/>
      <c r="AS1461" s="73"/>
      <c r="AT1461" s="73"/>
      <c r="AU1461" s="73"/>
      <c r="AV1461" s="73"/>
      <c r="AW1461" s="73"/>
      <c r="AX1461" s="73"/>
      <c r="AY1461" s="73"/>
      <c r="AZ1461" s="73"/>
      <c r="BA1461" s="73"/>
      <c r="BB1461" s="73"/>
      <c r="BC1461" s="73"/>
    </row>
    <row r="1462" spans="1:55" x14ac:dyDescent="0.25">
      <c r="A1462" s="72"/>
      <c r="B1462" s="79" t="s">
        <v>5</v>
      </c>
      <c r="C1462" s="84">
        <v>38993.02733660274</v>
      </c>
      <c r="D1462" s="84">
        <v>24491.343980024412</v>
      </c>
      <c r="E1462" s="84">
        <v>29762.676095932395</v>
      </c>
      <c r="F1462" s="84">
        <v>35411.800245084865</v>
      </c>
      <c r="G1462" s="84">
        <v>25743.124125986396</v>
      </c>
      <c r="H1462" s="84">
        <v>28691.68131216244</v>
      </c>
      <c r="I1462" s="84">
        <v>38526.196605377896</v>
      </c>
      <c r="J1462" s="84">
        <v>36423.332248772895</v>
      </c>
      <c r="K1462" s="84">
        <v>39032.83587221201</v>
      </c>
      <c r="L1462" s="84">
        <v>37838.868106000002</v>
      </c>
      <c r="M1462" s="82">
        <v>39484.505999999994</v>
      </c>
      <c r="N1462" s="82">
        <v>0</v>
      </c>
      <c r="O1462" s="73"/>
      <c r="P1462" s="79" t="s">
        <v>5</v>
      </c>
      <c r="Q1462" s="84">
        <v>46420.330231245825</v>
      </c>
      <c r="R1462" s="84">
        <v>40763.780694309069</v>
      </c>
      <c r="S1462" s="84">
        <v>29652.16131921472</v>
      </c>
      <c r="T1462" s="84">
        <v>28433.147725766739</v>
      </c>
      <c r="U1462" s="84">
        <v>33365.677503414772</v>
      </c>
      <c r="V1462" s="84">
        <v>30448.238922547076</v>
      </c>
      <c r="W1462" s="84">
        <v>39882.363912407709</v>
      </c>
      <c r="X1462" s="84">
        <v>39293.572965089726</v>
      </c>
      <c r="Y1462" s="84">
        <v>54748.357217787991</v>
      </c>
      <c r="Z1462" s="84">
        <v>56327.573223999992</v>
      </c>
      <c r="AA1462" s="84">
        <v>35469.679999999993</v>
      </c>
      <c r="AB1462" s="84">
        <v>37721</v>
      </c>
      <c r="AC1462" s="73"/>
      <c r="AD1462" s="79" t="s">
        <v>5</v>
      </c>
      <c r="AE1462" s="84">
        <v>5836</v>
      </c>
      <c r="AF1462" s="84">
        <v>5596</v>
      </c>
      <c r="AG1462" s="84">
        <v>5685</v>
      </c>
      <c r="AH1462" s="84">
        <v>5703</v>
      </c>
      <c r="AI1462" s="84">
        <v>5694</v>
      </c>
      <c r="AJ1462" s="84">
        <v>5686</v>
      </c>
      <c r="AK1462" s="84">
        <v>5740</v>
      </c>
      <c r="AL1462" s="84">
        <v>6019</v>
      </c>
      <c r="AM1462" s="84">
        <v>5774</v>
      </c>
      <c r="AN1462" s="84">
        <v>5875</v>
      </c>
      <c r="AO1462" s="84">
        <v>6077</v>
      </c>
      <c r="AP1462" s="84">
        <v>0</v>
      </c>
      <c r="AQ1462" s="73"/>
      <c r="AR1462" s="73"/>
      <c r="AS1462" s="73"/>
      <c r="AT1462" s="73"/>
      <c r="AU1462" s="73"/>
      <c r="AV1462" s="73"/>
      <c r="AW1462" s="73"/>
      <c r="AX1462" s="73"/>
      <c r="AY1462" s="73"/>
      <c r="AZ1462" s="73"/>
      <c r="BA1462" s="73"/>
      <c r="BB1462" s="73"/>
      <c r="BC1462" s="73"/>
    </row>
    <row r="1463" spans="1:55" x14ac:dyDescent="0.25">
      <c r="A1463" s="72"/>
      <c r="B1463" s="74" t="s">
        <v>157</v>
      </c>
      <c r="C1463" s="83">
        <v>38760.885013610932</v>
      </c>
      <c r="D1463" s="83">
        <v>45272.794538498601</v>
      </c>
      <c r="E1463" s="83">
        <v>48838.281173722302</v>
      </c>
      <c r="F1463" s="83">
        <v>46823.229467850171</v>
      </c>
      <c r="G1463" s="83">
        <v>45195.117983831457</v>
      </c>
      <c r="H1463" s="83">
        <v>49622.229223854069</v>
      </c>
      <c r="I1463" s="83">
        <v>50893.148135236355</v>
      </c>
      <c r="J1463" s="83">
        <v>49081.340661896538</v>
      </c>
      <c r="K1463" s="83">
        <v>46591.60003526599</v>
      </c>
      <c r="L1463" s="83">
        <v>56042.917580000001</v>
      </c>
      <c r="M1463" s="83">
        <v>57785.152000000002</v>
      </c>
      <c r="N1463" s="83">
        <v>0</v>
      </c>
      <c r="O1463" s="73"/>
      <c r="P1463" s="74" t="s">
        <v>157</v>
      </c>
      <c r="Q1463" s="83">
        <v>40019.834754472089</v>
      </c>
      <c r="R1463" s="83">
        <v>33901.218362130086</v>
      </c>
      <c r="S1463" s="83">
        <v>44487.066121236196</v>
      </c>
      <c r="T1463" s="83">
        <v>45886.98093584671</v>
      </c>
      <c r="U1463" s="83">
        <v>45622.709409710602</v>
      </c>
      <c r="V1463" s="83">
        <v>45669.800177318008</v>
      </c>
      <c r="W1463" s="83">
        <v>52047.965587474879</v>
      </c>
      <c r="X1463" s="83">
        <v>51092.080053468002</v>
      </c>
      <c r="Y1463" s="83">
        <v>49423.792066583999</v>
      </c>
      <c r="Z1463" s="83">
        <v>47759.010285999997</v>
      </c>
      <c r="AA1463" s="83">
        <v>56319.058000000005</v>
      </c>
      <c r="AB1463" s="83">
        <v>57686</v>
      </c>
      <c r="AC1463" s="73"/>
      <c r="AD1463" s="74" t="s">
        <v>117</v>
      </c>
      <c r="AE1463" s="83">
        <v>28989.382999999998</v>
      </c>
      <c r="AF1463" s="83">
        <v>28634.62</v>
      </c>
      <c r="AG1463" s="83">
        <v>28311.087000000003</v>
      </c>
      <c r="AH1463" s="83">
        <v>28169.956000000002</v>
      </c>
      <c r="AI1463" s="83">
        <v>28063.62</v>
      </c>
      <c r="AJ1463" s="83">
        <v>28099.196999999996</v>
      </c>
      <c r="AK1463" s="83">
        <v>27780.624</v>
      </c>
      <c r="AL1463" s="83">
        <v>27418.897999999997</v>
      </c>
      <c r="AM1463" s="83">
        <v>26982.45</v>
      </c>
      <c r="AN1463" s="83">
        <v>26596.02</v>
      </c>
      <c r="AO1463" s="83">
        <v>26500.571999999996</v>
      </c>
      <c r="AP1463" s="83">
        <v>0</v>
      </c>
      <c r="AQ1463" s="73"/>
      <c r="AR1463" s="73"/>
      <c r="AS1463" s="73"/>
      <c r="AT1463" s="73"/>
      <c r="AU1463" s="73"/>
      <c r="AV1463" s="73"/>
      <c r="AW1463" s="73"/>
      <c r="AX1463" s="73"/>
      <c r="AY1463" s="73"/>
      <c r="AZ1463" s="73"/>
      <c r="BA1463" s="73"/>
      <c r="BB1463" s="73"/>
      <c r="BC1463" s="73"/>
    </row>
    <row r="1464" spans="1:55" x14ac:dyDescent="0.25">
      <c r="A1464" s="72"/>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X1464" s="73"/>
      <c r="Y1464" s="73"/>
      <c r="Z1464" s="73"/>
      <c r="AA1464" s="73"/>
      <c r="AB1464" s="73"/>
      <c r="AC1464" s="73"/>
      <c r="AD1464" s="73"/>
      <c r="AE1464" s="73"/>
      <c r="AF1464" s="73"/>
      <c r="AG1464" s="73"/>
      <c r="AH1464" s="73"/>
      <c r="AI1464" s="73"/>
      <c r="AJ1464" s="73"/>
      <c r="AK1464" s="73"/>
      <c r="AL1464" s="73"/>
      <c r="AM1464" s="73"/>
      <c r="AN1464" s="73"/>
      <c r="AO1464" s="73"/>
      <c r="AP1464" s="73"/>
      <c r="AQ1464" s="73"/>
      <c r="AR1464" s="73"/>
      <c r="AS1464" s="73"/>
      <c r="AT1464" s="73"/>
      <c r="AU1464" s="73"/>
      <c r="AV1464" s="73"/>
      <c r="AW1464" s="73"/>
      <c r="AX1464" s="73"/>
      <c r="AY1464" s="73"/>
      <c r="AZ1464" s="73"/>
      <c r="BA1464" s="73"/>
      <c r="BB1464" s="73"/>
      <c r="BC1464" s="73"/>
    </row>
    <row r="1465" spans="1:55" x14ac:dyDescent="0.25">
      <c r="A1465" s="72"/>
      <c r="B1465" s="75" t="s">
        <v>113</v>
      </c>
      <c r="C1465" s="75"/>
      <c r="D1465" s="75"/>
      <c r="E1465" s="75"/>
      <c r="F1465" s="75"/>
      <c r="G1465" s="75"/>
      <c r="H1465" s="75"/>
      <c r="I1465" s="75"/>
      <c r="J1465" s="75"/>
      <c r="K1465" s="75"/>
      <c r="L1465" s="75"/>
      <c r="M1465" s="75"/>
      <c r="N1465" s="75"/>
      <c r="O1465" s="73"/>
      <c r="P1465" s="75" t="s">
        <v>114</v>
      </c>
      <c r="Q1465" s="75"/>
      <c r="R1465" s="75"/>
      <c r="S1465" s="75"/>
      <c r="T1465" s="75"/>
      <c r="U1465" s="75"/>
      <c r="V1465" s="75"/>
      <c r="W1465" s="75"/>
      <c r="X1465" s="75"/>
      <c r="Y1465" s="75"/>
      <c r="Z1465" s="75"/>
      <c r="AA1465" s="75"/>
      <c r="AB1465" s="75"/>
      <c r="AC1465" s="73"/>
      <c r="AD1465" s="75" t="s">
        <v>145</v>
      </c>
      <c r="AE1465" s="75"/>
      <c r="AF1465" s="75"/>
      <c r="AG1465" s="75"/>
      <c r="AH1465" s="75"/>
      <c r="AI1465" s="75"/>
      <c r="AJ1465" s="75"/>
      <c r="AK1465" s="75"/>
      <c r="AL1465" s="75"/>
      <c r="AM1465" s="75"/>
      <c r="AN1465" s="75"/>
      <c r="AO1465" s="75"/>
      <c r="AP1465" s="75"/>
      <c r="AQ1465" s="73"/>
      <c r="AR1465" s="73"/>
      <c r="AS1465" s="73"/>
      <c r="AT1465" s="73"/>
      <c r="AU1465" s="73"/>
      <c r="AV1465" s="73"/>
      <c r="AW1465" s="73"/>
      <c r="AX1465" s="73"/>
      <c r="AY1465" s="73"/>
      <c r="AZ1465" s="73"/>
      <c r="BA1465" s="73"/>
      <c r="BB1465" s="73"/>
      <c r="BC1465" s="73"/>
    </row>
    <row r="1466" spans="1:55" x14ac:dyDescent="0.25">
      <c r="A1466" s="72"/>
      <c r="B1466" s="77" t="s">
        <v>89</v>
      </c>
      <c r="C1466" s="77">
        <v>2013</v>
      </c>
      <c r="D1466" s="77">
        <v>2014</v>
      </c>
      <c r="E1466" s="77">
        <v>2015</v>
      </c>
      <c r="F1466" s="77">
        <v>2016</v>
      </c>
      <c r="G1466" s="77">
        <v>2017</v>
      </c>
      <c r="H1466" s="77">
        <v>2018</v>
      </c>
      <c r="I1466" s="77">
        <v>2019</v>
      </c>
      <c r="J1466" s="77">
        <v>2020</v>
      </c>
      <c r="K1466" s="77">
        <v>2021</v>
      </c>
      <c r="L1466" s="77">
        <v>2022</v>
      </c>
      <c r="M1466" s="77">
        <v>2023</v>
      </c>
      <c r="N1466" s="77">
        <v>2024</v>
      </c>
      <c r="O1466" s="73"/>
      <c r="P1466" s="77" t="s">
        <v>89</v>
      </c>
      <c r="Q1466" s="77">
        <v>2013</v>
      </c>
      <c r="R1466" s="77">
        <v>2014</v>
      </c>
      <c r="S1466" s="77">
        <v>2015</v>
      </c>
      <c r="T1466" s="77">
        <v>2016</v>
      </c>
      <c r="U1466" s="77">
        <v>2017</v>
      </c>
      <c r="V1466" s="77">
        <v>2018</v>
      </c>
      <c r="W1466" s="77">
        <v>2019</v>
      </c>
      <c r="X1466" s="77">
        <v>2020</v>
      </c>
      <c r="Y1466" s="77">
        <v>2021</v>
      </c>
      <c r="Z1466" s="77">
        <v>2022</v>
      </c>
      <c r="AA1466" s="77">
        <v>2023</v>
      </c>
      <c r="AB1466" s="77">
        <v>2024</v>
      </c>
      <c r="AC1466" s="73"/>
      <c r="AD1466" s="77" t="s">
        <v>89</v>
      </c>
      <c r="AE1466" s="77">
        <v>2013</v>
      </c>
      <c r="AF1466" s="77">
        <v>2014</v>
      </c>
      <c r="AG1466" s="77">
        <v>2015</v>
      </c>
      <c r="AH1466" s="77">
        <v>2016</v>
      </c>
      <c r="AI1466" s="77">
        <v>2017</v>
      </c>
      <c r="AJ1466" s="77">
        <v>2018</v>
      </c>
      <c r="AK1466" s="77">
        <v>2019</v>
      </c>
      <c r="AL1466" s="77">
        <v>2020</v>
      </c>
      <c r="AM1466" s="77">
        <v>2021</v>
      </c>
      <c r="AN1466" s="77">
        <v>2022</v>
      </c>
      <c r="AO1466" s="77">
        <v>2023</v>
      </c>
      <c r="AP1466" s="77">
        <v>2024</v>
      </c>
      <c r="AQ1466" s="73"/>
      <c r="AR1466" s="73"/>
      <c r="AS1466" s="73"/>
      <c r="AT1466" s="73"/>
      <c r="AU1466" s="73"/>
      <c r="AV1466" s="73"/>
      <c r="AW1466" s="73"/>
      <c r="AX1466" s="73"/>
      <c r="AY1466" s="73"/>
      <c r="AZ1466" s="73"/>
      <c r="BA1466" s="73"/>
      <c r="BB1466" s="73"/>
      <c r="BC1466" s="73"/>
    </row>
    <row r="1467" spans="1:55" x14ac:dyDescent="0.25">
      <c r="A1467" s="72"/>
      <c r="B1467" s="79" t="s">
        <v>9</v>
      </c>
      <c r="C1467" s="80">
        <v>1165838.7691222965</v>
      </c>
      <c r="D1467" s="80">
        <v>1175345.0834550834</v>
      </c>
      <c r="E1467" s="80">
        <v>1237907.9026398335</v>
      </c>
      <c r="F1467" s="80">
        <v>1367046.4895440273</v>
      </c>
      <c r="G1467" s="80">
        <v>1294625.509967363</v>
      </c>
      <c r="H1467" s="80">
        <v>1267856.4452637755</v>
      </c>
      <c r="I1467" s="80">
        <v>1348981.1410027607</v>
      </c>
      <c r="J1467" s="80">
        <v>1410263.2656687554</v>
      </c>
      <c r="K1467" s="80">
        <v>1663624.3033170537</v>
      </c>
      <c r="L1467" s="80">
        <v>1612475.7709319997</v>
      </c>
      <c r="M1467" s="80">
        <v>1627202.83</v>
      </c>
      <c r="N1467" s="80">
        <v>0</v>
      </c>
      <c r="O1467" s="73"/>
      <c r="P1467" s="79" t="s">
        <v>9</v>
      </c>
      <c r="Q1467" s="80">
        <v>1110368.6426176538</v>
      </c>
      <c r="R1467" s="80">
        <v>1137431.6017817559</v>
      </c>
      <c r="S1467" s="80">
        <v>1204125.5558215682</v>
      </c>
      <c r="T1467" s="80">
        <v>1303004.8093495923</v>
      </c>
      <c r="U1467" s="80">
        <v>1326932.8103463911</v>
      </c>
      <c r="V1467" s="80">
        <v>1324234.6652968018</v>
      </c>
      <c r="W1467" s="80">
        <v>1328983.9332493688</v>
      </c>
      <c r="X1467" s="80">
        <v>1334132.3186940164</v>
      </c>
      <c r="Y1467" s="80">
        <v>1714107.2712114779</v>
      </c>
      <c r="Z1467" s="80">
        <v>1734609.0942179998</v>
      </c>
      <c r="AA1467" s="80">
        <v>1646448.5700000003</v>
      </c>
      <c r="AB1467" s="80">
        <v>1706349</v>
      </c>
      <c r="AC1467" s="73"/>
      <c r="AD1467" s="79" t="s">
        <v>9</v>
      </c>
      <c r="AE1467" s="80">
        <v>10089</v>
      </c>
      <c r="AF1467" s="80">
        <v>9813</v>
      </c>
      <c r="AG1467" s="80">
        <v>9947</v>
      </c>
      <c r="AH1467" s="80">
        <v>9877</v>
      </c>
      <c r="AI1467" s="80">
        <v>9698</v>
      </c>
      <c r="AJ1467" s="80">
        <v>9606</v>
      </c>
      <c r="AK1467" s="80">
        <v>9724</v>
      </c>
      <c r="AL1467" s="80">
        <v>10470</v>
      </c>
      <c r="AM1467" s="80">
        <v>10203</v>
      </c>
      <c r="AN1467" s="80">
        <v>10359</v>
      </c>
      <c r="AO1467" s="80">
        <v>10605</v>
      </c>
      <c r="AP1467" s="80">
        <v>0</v>
      </c>
      <c r="AQ1467" s="73"/>
      <c r="AR1467" s="73"/>
      <c r="AS1467" s="73"/>
      <c r="AT1467" s="73"/>
      <c r="AU1467" s="73"/>
      <c r="AV1467" s="73"/>
      <c r="AW1467" s="73"/>
      <c r="AX1467" s="73"/>
      <c r="AY1467" s="73"/>
      <c r="AZ1467" s="73"/>
      <c r="BA1467" s="73"/>
      <c r="BB1467" s="73"/>
      <c r="BC1467" s="73"/>
    </row>
    <row r="1468" spans="1:55" x14ac:dyDescent="0.25">
      <c r="A1468" s="72"/>
      <c r="B1468" s="74" t="s">
        <v>10</v>
      </c>
      <c r="C1468" s="83">
        <v>820398.41552750999</v>
      </c>
      <c r="D1468" s="83">
        <v>800126.82070671034</v>
      </c>
      <c r="E1468" s="83">
        <v>847376.43212600972</v>
      </c>
      <c r="F1468" s="83">
        <v>988527.20964818064</v>
      </c>
      <c r="G1468" s="83">
        <v>931236.1121275078</v>
      </c>
      <c r="H1468" s="83">
        <v>891102.04785089009</v>
      </c>
      <c r="I1468" s="83">
        <v>938001.73330271489</v>
      </c>
      <c r="J1468" s="83">
        <v>972282.26097620837</v>
      </c>
      <c r="K1468" s="83">
        <v>1197341.4530031886</v>
      </c>
      <c r="L1468" s="83">
        <v>1157411.4537049998</v>
      </c>
      <c r="M1468" s="83">
        <v>1168516.5140000002</v>
      </c>
      <c r="N1468" s="83">
        <v>0</v>
      </c>
      <c r="O1468" s="73"/>
      <c r="P1468" s="74" t="s">
        <v>10</v>
      </c>
      <c r="Q1468" s="83">
        <v>779125.38766121061</v>
      </c>
      <c r="R1468" s="83">
        <v>791237.0842429389</v>
      </c>
      <c r="S1468" s="83">
        <v>840159.56161049521</v>
      </c>
      <c r="T1468" s="83">
        <v>837299.84556411579</v>
      </c>
      <c r="U1468" s="83">
        <v>977347.60683244851</v>
      </c>
      <c r="V1468" s="83">
        <v>947312.41465271031</v>
      </c>
      <c r="W1468" s="83">
        <v>934413.73834628181</v>
      </c>
      <c r="X1468" s="83">
        <v>928391.59019456245</v>
      </c>
      <c r="Y1468" s="83">
        <v>1274046.1941396538</v>
      </c>
      <c r="Z1468" s="83">
        <v>1275971.0644979998</v>
      </c>
      <c r="AA1468" s="83">
        <v>1184926.9720000003</v>
      </c>
      <c r="AB1468" s="83">
        <v>1249152</v>
      </c>
      <c r="AC1468" s="73"/>
      <c r="AD1468" s="74" t="s">
        <v>10</v>
      </c>
      <c r="AE1468" s="83">
        <v>10089</v>
      </c>
      <c r="AF1468" s="83">
        <v>9813</v>
      </c>
      <c r="AG1468" s="83">
        <v>9947</v>
      </c>
      <c r="AH1468" s="83">
        <v>9877</v>
      </c>
      <c r="AI1468" s="83">
        <v>9698</v>
      </c>
      <c r="AJ1468" s="83">
        <v>9606</v>
      </c>
      <c r="AK1468" s="83">
        <v>9724</v>
      </c>
      <c r="AL1468" s="83">
        <v>10470</v>
      </c>
      <c r="AM1468" s="83">
        <v>10203</v>
      </c>
      <c r="AN1468" s="83">
        <v>10359</v>
      </c>
      <c r="AO1468" s="83">
        <v>10605</v>
      </c>
      <c r="AP1468" s="83">
        <v>0</v>
      </c>
      <c r="AQ1468" s="73"/>
      <c r="AR1468" s="73"/>
      <c r="AS1468" s="73"/>
      <c r="AT1468" s="73"/>
      <c r="AU1468" s="73"/>
      <c r="AV1468" s="73"/>
      <c r="AW1468" s="73"/>
      <c r="AX1468" s="73"/>
      <c r="AY1468" s="73"/>
      <c r="AZ1468" s="73"/>
      <c r="BA1468" s="73"/>
      <c r="BB1468" s="73"/>
      <c r="BC1468" s="73"/>
    </row>
    <row r="1469" spans="1:55" x14ac:dyDescent="0.25">
      <c r="A1469" s="72"/>
      <c r="B1469" s="79" t="s">
        <v>11</v>
      </c>
      <c r="C1469" s="84">
        <v>345440.35359478637</v>
      </c>
      <c r="D1469" s="84">
        <v>375218.26274837315</v>
      </c>
      <c r="E1469" s="84">
        <v>390531.47051382379</v>
      </c>
      <c r="F1469" s="84">
        <v>378519.27989584656</v>
      </c>
      <c r="G1469" s="84">
        <v>363389.39783985517</v>
      </c>
      <c r="H1469" s="84">
        <v>376754.39741288556</v>
      </c>
      <c r="I1469" s="84">
        <v>410979.40770004585</v>
      </c>
      <c r="J1469" s="84">
        <v>437981.00469254691</v>
      </c>
      <c r="K1469" s="84">
        <v>466282.850313865</v>
      </c>
      <c r="L1469" s="84">
        <v>455064.31722700002</v>
      </c>
      <c r="M1469" s="84">
        <v>458686.31599999999</v>
      </c>
      <c r="N1469" s="84">
        <v>0</v>
      </c>
      <c r="O1469" s="73"/>
      <c r="P1469" s="79" t="s">
        <v>11</v>
      </c>
      <c r="Q1469" s="84">
        <v>331243.25495644321</v>
      </c>
      <c r="R1469" s="84">
        <v>346194.51753881708</v>
      </c>
      <c r="S1469" s="84">
        <v>363965.99421107315</v>
      </c>
      <c r="T1469" s="84">
        <v>465704.9637854764</v>
      </c>
      <c r="U1469" s="84">
        <v>349585.20351394243</v>
      </c>
      <c r="V1469" s="84">
        <v>376922.25064409163</v>
      </c>
      <c r="W1469" s="84">
        <v>394570.19490308687</v>
      </c>
      <c r="X1469" s="84">
        <v>405740.72849945398</v>
      </c>
      <c r="Y1469" s="84">
        <v>440061.07707182399</v>
      </c>
      <c r="Z1469" s="84">
        <v>458638.02971999999</v>
      </c>
      <c r="AA1469" s="84">
        <v>461521.598</v>
      </c>
      <c r="AB1469" s="84">
        <v>457197</v>
      </c>
      <c r="AC1469" s="73"/>
      <c r="AD1469" s="79" t="s">
        <v>11</v>
      </c>
      <c r="AE1469" s="84">
        <v>10089</v>
      </c>
      <c r="AF1469" s="84">
        <v>9813</v>
      </c>
      <c r="AG1469" s="84">
        <v>9947</v>
      </c>
      <c r="AH1469" s="84">
        <v>9877</v>
      </c>
      <c r="AI1469" s="84">
        <v>9698</v>
      </c>
      <c r="AJ1469" s="84">
        <v>9606</v>
      </c>
      <c r="AK1469" s="84">
        <v>9724</v>
      </c>
      <c r="AL1469" s="84">
        <v>10470</v>
      </c>
      <c r="AM1469" s="84">
        <v>10203</v>
      </c>
      <c r="AN1469" s="84">
        <v>10359</v>
      </c>
      <c r="AO1469" s="84">
        <v>10605</v>
      </c>
      <c r="AP1469" s="84">
        <v>0</v>
      </c>
      <c r="AQ1469" s="73"/>
      <c r="AR1469" s="73"/>
      <c r="AS1469" s="73"/>
      <c r="AT1469" s="73"/>
      <c r="AU1469" s="73"/>
      <c r="AV1469" s="73"/>
      <c r="AW1469" s="73"/>
      <c r="AX1469" s="73"/>
      <c r="AY1469" s="73"/>
      <c r="AZ1469" s="73"/>
      <c r="BA1469" s="73"/>
      <c r="BB1469" s="73"/>
      <c r="BC1469" s="73"/>
    </row>
    <row r="1470" spans="1:55" x14ac:dyDescent="0.25">
      <c r="A1470" s="72"/>
      <c r="B1470" s="74" t="s">
        <v>0</v>
      </c>
      <c r="C1470" s="83">
        <v>299422.11138713802</v>
      </c>
      <c r="D1470" s="83">
        <v>284636.94465788495</v>
      </c>
      <c r="E1470" s="83">
        <v>294590.46483885293</v>
      </c>
      <c r="F1470" s="83">
        <v>326065.29571510566</v>
      </c>
      <c r="G1470" s="83">
        <v>292172.98571565346</v>
      </c>
      <c r="H1470" s="83">
        <v>267456.94324365054</v>
      </c>
      <c r="I1470" s="83">
        <v>260560.66138004584</v>
      </c>
      <c r="J1470" s="83">
        <v>251801.34828301272</v>
      </c>
      <c r="K1470" s="83">
        <v>222103.654557278</v>
      </c>
      <c r="L1470" s="83">
        <v>194012.08379799998</v>
      </c>
      <c r="M1470" s="83">
        <v>179964.86199999999</v>
      </c>
      <c r="N1470" s="83">
        <v>0</v>
      </c>
      <c r="O1470" s="73"/>
      <c r="P1470" s="74" t="s">
        <v>0</v>
      </c>
      <c r="Q1470" s="83">
        <v>276338.09153382003</v>
      </c>
      <c r="R1470" s="83">
        <v>271069.79283383244</v>
      </c>
      <c r="S1470" s="83">
        <v>269957.96257403347</v>
      </c>
      <c r="T1470" s="83">
        <v>311720.40779059252</v>
      </c>
      <c r="U1470" s="83">
        <v>308216.02754458878</v>
      </c>
      <c r="V1470" s="83">
        <v>286919.89459763892</v>
      </c>
      <c r="W1470" s="83">
        <v>274440.82395660231</v>
      </c>
      <c r="X1470" s="83">
        <v>247802.31078772218</v>
      </c>
      <c r="Y1470" s="83">
        <v>258639.70407698798</v>
      </c>
      <c r="Z1470" s="83">
        <v>223155.04301999998</v>
      </c>
      <c r="AA1470" s="83">
        <v>202865.93799999999</v>
      </c>
      <c r="AB1470" s="83">
        <v>193464</v>
      </c>
      <c r="AC1470" s="73"/>
      <c r="AD1470" s="74" t="s">
        <v>0</v>
      </c>
      <c r="AE1470" s="83">
        <v>2769</v>
      </c>
      <c r="AF1470" s="83">
        <v>2814</v>
      </c>
      <c r="AG1470" s="83">
        <v>2941</v>
      </c>
      <c r="AH1470" s="83">
        <v>2764</v>
      </c>
      <c r="AI1470" s="83">
        <v>2348</v>
      </c>
      <c r="AJ1470" s="83">
        <v>2219</v>
      </c>
      <c r="AK1470" s="83">
        <v>2194</v>
      </c>
      <c r="AL1470" s="83">
        <v>2152</v>
      </c>
      <c r="AM1470" s="83">
        <v>1858</v>
      </c>
      <c r="AN1470" s="83">
        <v>1697</v>
      </c>
      <c r="AO1470" s="83">
        <v>1618</v>
      </c>
      <c r="AP1470" s="83">
        <v>0</v>
      </c>
      <c r="AQ1470" s="73"/>
      <c r="AR1470" s="73"/>
      <c r="AS1470" s="73"/>
      <c r="AT1470" s="73"/>
      <c r="AU1470" s="73"/>
      <c r="AV1470" s="73"/>
      <c r="AW1470" s="73"/>
      <c r="AX1470" s="73"/>
      <c r="AY1470" s="73"/>
      <c r="AZ1470" s="73"/>
      <c r="BA1470" s="73"/>
      <c r="BB1470" s="73"/>
      <c r="BC1470" s="73"/>
    </row>
    <row r="1471" spans="1:55" x14ac:dyDescent="0.25">
      <c r="A1471" s="72"/>
      <c r="B1471" s="74" t="s">
        <v>158</v>
      </c>
      <c r="C1471" s="83">
        <v>254908.53937921539</v>
      </c>
      <c r="D1471" s="83">
        <v>209527.52357180498</v>
      </c>
      <c r="E1471" s="83">
        <v>192401.60119774827</v>
      </c>
      <c r="F1471" s="83">
        <v>167146.76997249541</v>
      </c>
      <c r="G1471" s="83">
        <v>166006.77589296724</v>
      </c>
      <c r="H1471" s="83">
        <v>161284.45459946999</v>
      </c>
      <c r="I1471" s="83">
        <v>162272.43294460131</v>
      </c>
      <c r="J1471" s="83">
        <v>210256.91414633126</v>
      </c>
      <c r="K1471" s="83">
        <v>193545.62629914196</v>
      </c>
      <c r="L1471" s="83">
        <v>136431.38365999999</v>
      </c>
      <c r="M1471" s="83">
        <v>135583.99799999999</v>
      </c>
      <c r="N1471" s="83">
        <v>0</v>
      </c>
      <c r="O1471" s="73"/>
      <c r="P1471" s="74" t="s">
        <v>158</v>
      </c>
      <c r="Q1471" s="83">
        <v>304007.57927280042</v>
      </c>
      <c r="R1471" s="83">
        <v>240885.13237245302</v>
      </c>
      <c r="S1471" s="83">
        <v>209163.82041532555</v>
      </c>
      <c r="T1471" s="83">
        <v>200257.55940238712</v>
      </c>
      <c r="U1471" s="83">
        <v>140757.67888547588</v>
      </c>
      <c r="V1471" s="83">
        <v>159084.39700722342</v>
      </c>
      <c r="W1471" s="83">
        <v>169143.02509361244</v>
      </c>
      <c r="X1471" s="83">
        <v>159840.31685721927</v>
      </c>
      <c r="Y1471" s="83">
        <v>215793.83522455196</v>
      </c>
      <c r="Z1471" s="83">
        <v>184571.36164999998</v>
      </c>
      <c r="AA1471" s="83">
        <v>133020.67800000001</v>
      </c>
      <c r="AB1471" s="83">
        <v>161612</v>
      </c>
      <c r="AC1471" s="73"/>
      <c r="AD1471" s="74" t="s">
        <v>158</v>
      </c>
      <c r="AE1471" s="83">
        <v>1641</v>
      </c>
      <c r="AF1471" s="83">
        <v>1306</v>
      </c>
      <c r="AG1471" s="83">
        <v>1226</v>
      </c>
      <c r="AH1471" s="83">
        <v>1060</v>
      </c>
      <c r="AI1471" s="83">
        <v>1076</v>
      </c>
      <c r="AJ1471" s="83">
        <v>1083</v>
      </c>
      <c r="AK1471" s="83">
        <v>1071</v>
      </c>
      <c r="AL1471" s="83">
        <v>1427</v>
      </c>
      <c r="AM1471" s="83">
        <v>1212</v>
      </c>
      <c r="AN1471" s="83">
        <v>827</v>
      </c>
      <c r="AO1471" s="83">
        <v>898</v>
      </c>
      <c r="AP1471" s="83">
        <v>0</v>
      </c>
      <c r="AQ1471" s="73"/>
      <c r="AR1471" s="73"/>
      <c r="AS1471" s="73"/>
      <c r="AT1471" s="73"/>
      <c r="AU1471" s="73"/>
      <c r="AV1471" s="73"/>
      <c r="AW1471" s="73"/>
      <c r="AX1471" s="73"/>
      <c r="AY1471" s="73"/>
      <c r="AZ1471" s="73"/>
      <c r="BA1471" s="73"/>
      <c r="BB1471" s="73"/>
      <c r="BC1471" s="73"/>
    </row>
    <row r="1472" spans="1:55" x14ac:dyDescent="0.25">
      <c r="A1472" s="72"/>
      <c r="B1472" s="74" t="s">
        <v>159</v>
      </c>
      <c r="C1472" s="83">
        <v>11879.742591981938</v>
      </c>
      <c r="D1472" s="83">
        <v>10427.441622979983</v>
      </c>
      <c r="E1472" s="83">
        <v>11152.985737608704</v>
      </c>
      <c r="F1472" s="83">
        <v>18528.478480211637</v>
      </c>
      <c r="G1472" s="83">
        <v>11137.990984573558</v>
      </c>
      <c r="H1472" s="83">
        <v>6933.902443216989</v>
      </c>
      <c r="I1472" s="83">
        <v>3507.9009341265109</v>
      </c>
      <c r="J1472" s="83">
        <v>2873.606909494697</v>
      </c>
      <c r="K1472" s="83">
        <v>2665.5925000639995</v>
      </c>
      <c r="L1472" s="83">
        <v>2330.7518519999999</v>
      </c>
      <c r="M1472" s="83">
        <v>1899.566</v>
      </c>
      <c r="N1472" s="83">
        <v>0</v>
      </c>
      <c r="O1472" s="73"/>
      <c r="P1472" s="74" t="s">
        <v>159</v>
      </c>
      <c r="Q1472" s="83">
        <v>16212.732236870273</v>
      </c>
      <c r="R1472" s="83">
        <v>16079.04340119187</v>
      </c>
      <c r="S1472" s="83">
        <v>16310.72740674653</v>
      </c>
      <c r="T1472" s="83">
        <v>10448.653649021739</v>
      </c>
      <c r="U1472" s="83">
        <v>23330.236311190722</v>
      </c>
      <c r="V1472" s="83">
        <v>11996.825676114318</v>
      </c>
      <c r="W1472" s="83">
        <v>7953.3764334367706</v>
      </c>
      <c r="X1472" s="83">
        <v>4900.0552025628058</v>
      </c>
      <c r="Y1472" s="83">
        <v>4539.009745555999</v>
      </c>
      <c r="Z1472" s="83">
        <v>4447.4769040000001</v>
      </c>
      <c r="AA1472" s="83">
        <v>2965.5320000000002</v>
      </c>
      <c r="AB1472" s="83">
        <v>2740</v>
      </c>
      <c r="AC1472" s="73"/>
      <c r="AD1472" s="74" t="s">
        <v>159</v>
      </c>
      <c r="AE1472" s="83">
        <v>0</v>
      </c>
      <c r="AF1472" s="83">
        <v>0</v>
      </c>
      <c r="AG1472" s="83">
        <v>0</v>
      </c>
      <c r="AH1472" s="83">
        <v>0</v>
      </c>
      <c r="AI1472" s="83">
        <v>0</v>
      </c>
      <c r="AJ1472" s="83">
        <v>0</v>
      </c>
      <c r="AK1472" s="83">
        <v>0</v>
      </c>
      <c r="AL1472" s="83">
        <v>0</v>
      </c>
      <c r="AM1472" s="83">
        <v>0</v>
      </c>
      <c r="AN1472" s="83">
        <v>0</v>
      </c>
      <c r="AO1472" s="83">
        <v>0</v>
      </c>
      <c r="AP1472" s="83">
        <v>0</v>
      </c>
      <c r="AQ1472" s="73"/>
      <c r="AR1472" s="73"/>
      <c r="AS1472" s="73"/>
      <c r="AT1472" s="73"/>
      <c r="AU1472" s="73"/>
      <c r="AV1472" s="73"/>
      <c r="AW1472" s="73"/>
      <c r="AX1472" s="73"/>
      <c r="AY1472" s="73"/>
      <c r="AZ1472" s="73"/>
      <c r="BA1472" s="73"/>
      <c r="BB1472" s="73"/>
      <c r="BC1472" s="73"/>
    </row>
    <row r="1473" spans="1:55" x14ac:dyDescent="0.25">
      <c r="A1473" s="72"/>
      <c r="B1473" s="74" t="s">
        <v>1</v>
      </c>
      <c r="C1473" s="83">
        <v>18228.678695670707</v>
      </c>
      <c r="D1473" s="83">
        <v>23582.136234297181</v>
      </c>
      <c r="E1473" s="83">
        <v>23370.284762670974</v>
      </c>
      <c r="F1473" s="83">
        <v>19738.159596305341</v>
      </c>
      <c r="G1473" s="83">
        <v>26153.635453586619</v>
      </c>
      <c r="H1473" s="83">
        <v>31753.273085220633</v>
      </c>
      <c r="I1473" s="83">
        <v>31063.331743238476</v>
      </c>
      <c r="J1473" s="83">
        <v>42795.535934450505</v>
      </c>
      <c r="K1473" s="83">
        <v>45384.580914789993</v>
      </c>
      <c r="L1473" s="83">
        <v>39079.153412</v>
      </c>
      <c r="M1473" s="83">
        <v>38894.734000000004</v>
      </c>
      <c r="N1473" s="83">
        <v>0</v>
      </c>
      <c r="O1473" s="73"/>
      <c r="P1473" s="74" t="s">
        <v>1</v>
      </c>
      <c r="Q1473" s="83">
        <v>17871.32969119466</v>
      </c>
      <c r="R1473" s="83">
        <v>18189.214982085599</v>
      </c>
      <c r="S1473" s="83">
        <v>26359.843356424539</v>
      </c>
      <c r="T1473" s="83">
        <v>22106.268222958719</v>
      </c>
      <c r="U1473" s="83">
        <v>24332.896977053879</v>
      </c>
      <c r="V1473" s="83">
        <v>24611.923351064539</v>
      </c>
      <c r="W1473" s="83">
        <v>30568.246637476812</v>
      </c>
      <c r="X1473" s="83">
        <v>29869.354131491156</v>
      </c>
      <c r="Y1473" s="83">
        <v>37075.567207015993</v>
      </c>
      <c r="Z1473" s="83">
        <v>39891.385117999998</v>
      </c>
      <c r="AA1473" s="83">
        <v>32784.446000000004</v>
      </c>
      <c r="AB1473" s="83">
        <v>31261</v>
      </c>
      <c r="AC1473" s="73"/>
      <c r="AD1473" s="74" t="s">
        <v>1</v>
      </c>
      <c r="AE1473" s="83">
        <v>106</v>
      </c>
      <c r="AF1473" s="83">
        <v>139</v>
      </c>
      <c r="AG1473" s="83">
        <v>133</v>
      </c>
      <c r="AH1473" s="83">
        <v>114</v>
      </c>
      <c r="AI1473" s="83">
        <v>150</v>
      </c>
      <c r="AJ1473" s="83">
        <v>183</v>
      </c>
      <c r="AK1473" s="83">
        <v>184</v>
      </c>
      <c r="AL1473" s="83">
        <v>251</v>
      </c>
      <c r="AM1473" s="83">
        <v>275</v>
      </c>
      <c r="AN1473" s="83">
        <v>246</v>
      </c>
      <c r="AO1473" s="83">
        <v>242</v>
      </c>
      <c r="AP1473" s="83">
        <v>0</v>
      </c>
      <c r="AQ1473" s="73"/>
      <c r="AR1473" s="73"/>
      <c r="AS1473" s="73"/>
      <c r="AT1473" s="73"/>
      <c r="AU1473" s="73"/>
      <c r="AV1473" s="73"/>
      <c r="AW1473" s="73"/>
      <c r="AX1473" s="73"/>
      <c r="AY1473" s="73"/>
      <c r="AZ1473" s="73"/>
      <c r="BA1473" s="73"/>
      <c r="BB1473" s="73"/>
      <c r="BC1473" s="73"/>
    </row>
    <row r="1474" spans="1:55" x14ac:dyDescent="0.25">
      <c r="A1474" s="72"/>
      <c r="B1474" s="74" t="s">
        <v>2</v>
      </c>
      <c r="C1474" s="83">
        <v>384004.69978453853</v>
      </c>
      <c r="D1474" s="83">
        <v>381722.85615609406</v>
      </c>
      <c r="E1474" s="83">
        <v>373930.64181819366</v>
      </c>
      <c r="F1474" s="83">
        <v>374925.52591531037</v>
      </c>
      <c r="G1474" s="83">
        <v>389304.91316467745</v>
      </c>
      <c r="H1474" s="83">
        <v>398158.09724544687</v>
      </c>
      <c r="I1474" s="83">
        <v>433861.4866551634</v>
      </c>
      <c r="J1474" s="83">
        <v>472352.08116722142</v>
      </c>
      <c r="K1474" s="83">
        <v>515847.31417008396</v>
      </c>
      <c r="L1474" s="83">
        <v>539162.40281799994</v>
      </c>
      <c r="M1474" s="83">
        <v>564425.35000000009</v>
      </c>
      <c r="N1474" s="83">
        <v>0</v>
      </c>
      <c r="O1474" s="73"/>
      <c r="P1474" s="74" t="s">
        <v>2</v>
      </c>
      <c r="Q1474" s="83">
        <v>387197.12601608614</v>
      </c>
      <c r="R1474" s="83">
        <v>380872.517976637</v>
      </c>
      <c r="S1474" s="83">
        <v>377409.17961399921</v>
      </c>
      <c r="T1474" s="83">
        <v>373809.22958869085</v>
      </c>
      <c r="U1474" s="83">
        <v>379213.51992636727</v>
      </c>
      <c r="V1474" s="83">
        <v>407618.81002056238</v>
      </c>
      <c r="W1474" s="83">
        <v>417163.51232596405</v>
      </c>
      <c r="X1474" s="83">
        <v>441632.20222612587</v>
      </c>
      <c r="Y1474" s="83">
        <v>540320.89564211201</v>
      </c>
      <c r="Z1474" s="83">
        <v>572615.86179200001</v>
      </c>
      <c r="AA1474" s="83">
        <v>576761.58799999999</v>
      </c>
      <c r="AB1474" s="83">
        <v>597273</v>
      </c>
      <c r="AC1474" s="73"/>
      <c r="AD1474" s="74" t="s">
        <v>2</v>
      </c>
      <c r="AE1474" s="83">
        <v>3819</v>
      </c>
      <c r="AF1474" s="83">
        <v>3693</v>
      </c>
      <c r="AG1474" s="83">
        <v>3530</v>
      </c>
      <c r="AH1474" s="83">
        <v>3452</v>
      </c>
      <c r="AI1474" s="83">
        <v>3429</v>
      </c>
      <c r="AJ1474" s="83">
        <v>3387</v>
      </c>
      <c r="AK1474" s="83">
        <v>3460</v>
      </c>
      <c r="AL1474" s="83">
        <v>3644</v>
      </c>
      <c r="AM1474" s="83">
        <v>3962</v>
      </c>
      <c r="AN1474" s="83">
        <v>4108</v>
      </c>
      <c r="AO1474" s="83">
        <v>4178</v>
      </c>
      <c r="AP1474" s="83">
        <v>0</v>
      </c>
      <c r="AQ1474" s="73"/>
      <c r="AR1474" s="73"/>
      <c r="AS1474" s="73"/>
      <c r="AT1474" s="73"/>
      <c r="AU1474" s="73"/>
      <c r="AV1474" s="73"/>
      <c r="AW1474" s="73"/>
      <c r="AX1474" s="73"/>
      <c r="AY1474" s="73"/>
      <c r="AZ1474" s="73"/>
      <c r="BA1474" s="73"/>
      <c r="BB1474" s="73"/>
      <c r="BC1474" s="73"/>
    </row>
    <row r="1475" spans="1:55" x14ac:dyDescent="0.25">
      <c r="A1475" s="72"/>
      <c r="B1475" s="74" t="s">
        <v>156</v>
      </c>
      <c r="C1475" s="83">
        <v>0</v>
      </c>
      <c r="D1475" s="83">
        <v>0</v>
      </c>
      <c r="E1475" s="83">
        <v>0</v>
      </c>
      <c r="F1475" s="83">
        <v>0</v>
      </c>
      <c r="G1475" s="83">
        <v>0</v>
      </c>
      <c r="H1475" s="83">
        <v>0</v>
      </c>
      <c r="I1475" s="83">
        <v>0</v>
      </c>
      <c r="J1475" s="83">
        <v>6477.6777385837131</v>
      </c>
      <c r="K1475" s="83">
        <v>29939.370066943993</v>
      </c>
      <c r="L1475" s="83">
        <v>46565.810875999996</v>
      </c>
      <c r="M1475" s="83">
        <v>62633.578000000001</v>
      </c>
      <c r="N1475" s="83">
        <v>0</v>
      </c>
      <c r="O1475" s="73"/>
      <c r="P1475" s="74" t="s">
        <v>156</v>
      </c>
      <c r="Q1475" s="83">
        <v>0</v>
      </c>
      <c r="R1475" s="83">
        <v>0</v>
      </c>
      <c r="S1475" s="83">
        <v>0</v>
      </c>
      <c r="T1475" s="83">
        <v>0</v>
      </c>
      <c r="U1475" s="83">
        <v>0</v>
      </c>
      <c r="V1475" s="83">
        <v>0</v>
      </c>
      <c r="W1475" s="83">
        <v>0</v>
      </c>
      <c r="X1475" s="83">
        <v>0</v>
      </c>
      <c r="Y1475" s="83">
        <v>30892.628311999993</v>
      </c>
      <c r="Z1475" s="83">
        <v>39520.048619999994</v>
      </c>
      <c r="AA1475" s="83">
        <v>50868.356</v>
      </c>
      <c r="AB1475" s="83">
        <v>78774</v>
      </c>
      <c r="AC1475" s="73"/>
      <c r="AD1475" s="74" t="s">
        <v>156</v>
      </c>
      <c r="AE1475" s="83">
        <v>0</v>
      </c>
      <c r="AF1475" s="83">
        <v>0</v>
      </c>
      <c r="AG1475" s="83">
        <v>0</v>
      </c>
      <c r="AH1475" s="83">
        <v>0</v>
      </c>
      <c r="AI1475" s="83">
        <v>0</v>
      </c>
      <c r="AJ1475" s="83">
        <v>0</v>
      </c>
      <c r="AK1475" s="83">
        <v>0</v>
      </c>
      <c r="AL1475" s="83">
        <v>43</v>
      </c>
      <c r="AM1475" s="83">
        <v>182</v>
      </c>
      <c r="AN1475" s="83">
        <v>299</v>
      </c>
      <c r="AO1475" s="83">
        <v>386</v>
      </c>
      <c r="AP1475" s="83">
        <v>0</v>
      </c>
      <c r="AQ1475" s="73"/>
      <c r="AR1475" s="73"/>
      <c r="AS1475" s="73"/>
      <c r="AT1475" s="73"/>
      <c r="AU1475" s="73"/>
      <c r="AV1475" s="73"/>
      <c r="AW1475" s="73"/>
      <c r="AX1475" s="73"/>
      <c r="AY1475" s="73"/>
      <c r="AZ1475" s="73"/>
      <c r="BA1475" s="73"/>
      <c r="BB1475" s="73"/>
      <c r="BC1475" s="73"/>
    </row>
    <row r="1476" spans="1:55" x14ac:dyDescent="0.25">
      <c r="A1476" s="72"/>
      <c r="B1476" s="74" t="s">
        <v>3</v>
      </c>
      <c r="C1476" s="83">
        <v>2673.5787538526583</v>
      </c>
      <c r="D1476" s="83">
        <v>15644.371257788674</v>
      </c>
      <c r="E1476" s="83">
        <v>40347.387062070971</v>
      </c>
      <c r="F1476" s="83">
        <v>63981.424199170586</v>
      </c>
      <c r="G1476" s="83">
        <v>76414.121618039208</v>
      </c>
      <c r="H1476" s="83">
        <v>75361.158821433084</v>
      </c>
      <c r="I1476" s="83">
        <v>62401.990261228486</v>
      </c>
      <c r="J1476" s="83">
        <v>44819.740098733382</v>
      </c>
      <c r="K1476" s="83">
        <v>32621.512189317989</v>
      </c>
      <c r="L1476" s="83">
        <v>26680.580887999989</v>
      </c>
      <c r="M1476" s="83">
        <v>22813.548000000013</v>
      </c>
      <c r="N1476" s="83">
        <v>0</v>
      </c>
      <c r="O1476" s="73"/>
      <c r="P1476" s="74" t="s">
        <v>3</v>
      </c>
      <c r="Q1476" s="83">
        <v>0</v>
      </c>
      <c r="R1476" s="83">
        <v>18549.09685890664</v>
      </c>
      <c r="S1476" s="83">
        <v>40442.809512452761</v>
      </c>
      <c r="T1476" s="83">
        <v>27161.410136462036</v>
      </c>
      <c r="U1476" s="83">
        <v>77335.151193507263</v>
      </c>
      <c r="V1476" s="83">
        <v>89903.516249760447</v>
      </c>
      <c r="W1476" s="83">
        <v>70385.552022129676</v>
      </c>
      <c r="X1476" s="83">
        <v>55893.393589480409</v>
      </c>
      <c r="Y1476" s="83">
        <v>45021.592532123992</v>
      </c>
      <c r="Z1476" s="83">
        <v>44345.282825999995</v>
      </c>
      <c r="AA1476" s="83">
        <v>35401.950000000012</v>
      </c>
      <c r="AB1476" s="83">
        <v>29306</v>
      </c>
      <c r="AC1476" s="73"/>
      <c r="AD1476" s="74" t="s">
        <v>3</v>
      </c>
      <c r="AE1476" s="83">
        <v>20</v>
      </c>
      <c r="AF1476" s="83">
        <v>128</v>
      </c>
      <c r="AG1476" s="83">
        <v>327</v>
      </c>
      <c r="AH1476" s="83">
        <v>449</v>
      </c>
      <c r="AI1476" s="83">
        <v>543</v>
      </c>
      <c r="AJ1476" s="83">
        <v>544</v>
      </c>
      <c r="AK1476" s="83">
        <v>448</v>
      </c>
      <c r="AL1476" s="83">
        <v>323</v>
      </c>
      <c r="AM1476" s="83">
        <v>231</v>
      </c>
      <c r="AN1476" s="83">
        <v>195</v>
      </c>
      <c r="AO1476" s="83">
        <v>168</v>
      </c>
      <c r="AP1476" s="83">
        <v>0</v>
      </c>
      <c r="AQ1476" s="73"/>
      <c r="AR1476" s="73"/>
      <c r="AS1476" s="73"/>
      <c r="AT1476" s="73"/>
      <c r="AU1476" s="73"/>
      <c r="AV1476" s="73"/>
      <c r="AW1476" s="73"/>
      <c r="AX1476" s="73"/>
      <c r="AY1476" s="73"/>
      <c r="AZ1476" s="73"/>
      <c r="BA1476" s="73"/>
      <c r="BB1476" s="73"/>
      <c r="BC1476" s="73"/>
    </row>
    <row r="1477" spans="1:55" x14ac:dyDescent="0.25">
      <c r="A1477" s="72"/>
      <c r="B1477" s="74" t="s">
        <v>4</v>
      </c>
      <c r="C1477" s="83">
        <v>0</v>
      </c>
      <c r="D1477" s="83">
        <v>758.88671487399574</v>
      </c>
      <c r="E1477" s="83">
        <v>12628.138924633364</v>
      </c>
      <c r="F1477" s="83">
        <v>25793.406992969289</v>
      </c>
      <c r="G1477" s="83">
        <v>29097.891015528516</v>
      </c>
      <c r="H1477" s="83">
        <v>32381.080217384457</v>
      </c>
      <c r="I1477" s="83">
        <v>36754.066338819008</v>
      </c>
      <c r="J1477" s="83">
        <v>36059.783385564646</v>
      </c>
      <c r="K1477" s="83">
        <v>29275.178558235995</v>
      </c>
      <c r="L1477" s="83">
        <v>43460.282008000002</v>
      </c>
      <c r="M1477" s="83">
        <v>48548.863999999994</v>
      </c>
      <c r="N1477" s="83">
        <v>0</v>
      </c>
      <c r="O1477" s="73"/>
      <c r="P1477" s="74" t="s">
        <v>4</v>
      </c>
      <c r="Q1477" s="83">
        <v>0</v>
      </c>
      <c r="R1477" s="83">
        <v>0</v>
      </c>
      <c r="S1477" s="83">
        <v>18165.562142197214</v>
      </c>
      <c r="T1477" s="83">
        <v>12790.475297661173</v>
      </c>
      <c r="U1477" s="83">
        <v>19029.585358340206</v>
      </c>
      <c r="V1477" s="83">
        <v>27813.518789083879</v>
      </c>
      <c r="W1477" s="83">
        <v>26246.37090706456</v>
      </c>
      <c r="X1477" s="83">
        <v>37297.420410622311</v>
      </c>
      <c r="Y1477" s="83">
        <v>27721.720677403995</v>
      </c>
      <c r="Z1477" s="83">
        <v>27158.930786000001</v>
      </c>
      <c r="AA1477" s="83">
        <v>36299.111999999994</v>
      </c>
      <c r="AB1477" s="83">
        <v>36347</v>
      </c>
      <c r="AC1477" s="73"/>
      <c r="AD1477" s="74" t="s">
        <v>4</v>
      </c>
      <c r="AE1477" s="83">
        <v>0</v>
      </c>
      <c r="AF1477" s="83">
        <v>7</v>
      </c>
      <c r="AG1477" s="83">
        <v>91</v>
      </c>
      <c r="AH1477" s="83">
        <v>183</v>
      </c>
      <c r="AI1477" s="83">
        <v>214</v>
      </c>
      <c r="AJ1477" s="83">
        <v>237</v>
      </c>
      <c r="AK1477" s="83">
        <v>275</v>
      </c>
      <c r="AL1477" s="83">
        <v>264</v>
      </c>
      <c r="AM1477" s="83">
        <v>217</v>
      </c>
      <c r="AN1477" s="83">
        <v>340</v>
      </c>
      <c r="AO1477" s="83">
        <v>388</v>
      </c>
      <c r="AP1477" s="83">
        <v>0</v>
      </c>
      <c r="AQ1477" s="73"/>
      <c r="AR1477" s="73"/>
      <c r="AS1477" s="73"/>
      <c r="AT1477" s="73"/>
      <c r="AU1477" s="73"/>
      <c r="AV1477" s="73"/>
      <c r="AW1477" s="73"/>
      <c r="AX1477" s="73"/>
      <c r="AY1477" s="73"/>
      <c r="AZ1477" s="73"/>
      <c r="BA1477" s="73"/>
      <c r="BB1477" s="73"/>
      <c r="BC1477" s="73"/>
    </row>
    <row r="1478" spans="1:55" x14ac:dyDescent="0.25">
      <c r="A1478" s="72"/>
      <c r="B1478" s="74" t="s">
        <v>6</v>
      </c>
      <c r="C1478" s="83">
        <v>6760.284791383664</v>
      </c>
      <c r="D1478" s="83">
        <v>9788.1452848685312</v>
      </c>
      <c r="E1478" s="83">
        <v>16446.375775305849</v>
      </c>
      <c r="F1478" s="83">
        <v>34103.452937541573</v>
      </c>
      <c r="G1478" s="83">
        <v>31375.55156946764</v>
      </c>
      <c r="H1478" s="83">
        <v>24732.624185142333</v>
      </c>
      <c r="I1478" s="83">
        <v>20641.504421051468</v>
      </c>
      <c r="J1478" s="83">
        <v>19527.286624731045</v>
      </c>
      <c r="K1478" s="83">
        <v>15721.589540423001</v>
      </c>
      <c r="L1478" s="83">
        <v>16671.082519</v>
      </c>
      <c r="M1478" s="83">
        <v>19073.810000000001</v>
      </c>
      <c r="N1478" s="83">
        <v>0</v>
      </c>
      <c r="O1478" s="73"/>
      <c r="P1478" s="74" t="s">
        <v>6</v>
      </c>
      <c r="Q1478" s="83">
        <v>-7916.6163625126001</v>
      </c>
      <c r="R1478" s="83">
        <v>5949.8989305700652</v>
      </c>
      <c r="S1478" s="83">
        <v>8631.8369656591403</v>
      </c>
      <c r="T1478" s="83">
        <v>5323.4131274812353</v>
      </c>
      <c r="U1478" s="83">
        <v>41284.364446865227</v>
      </c>
      <c r="V1478" s="83">
        <v>25787.884367469927</v>
      </c>
      <c r="W1478" s="83">
        <v>26413.304915011911</v>
      </c>
      <c r="X1478" s="83">
        <v>24173.755274562191</v>
      </c>
      <c r="Y1478" s="83">
        <v>25865.956362375997</v>
      </c>
      <c r="Z1478" s="83">
        <v>21854.276547999998</v>
      </c>
      <c r="AA1478" s="83">
        <v>21611.08</v>
      </c>
      <c r="AB1478" s="83">
        <v>26518</v>
      </c>
      <c r="AC1478" s="73"/>
      <c r="AD1478" s="74" t="s">
        <v>6</v>
      </c>
      <c r="AE1478" s="83">
        <v>0</v>
      </c>
      <c r="AF1478" s="83">
        <v>0</v>
      </c>
      <c r="AG1478" s="83">
        <v>10</v>
      </c>
      <c r="AH1478" s="83">
        <v>230</v>
      </c>
      <c r="AI1478" s="83">
        <v>324</v>
      </c>
      <c r="AJ1478" s="83">
        <v>264</v>
      </c>
      <c r="AK1478" s="83">
        <v>228</v>
      </c>
      <c r="AL1478" s="83">
        <v>0</v>
      </c>
      <c r="AM1478" s="83">
        <v>38</v>
      </c>
      <c r="AN1478" s="83">
        <v>207</v>
      </c>
      <c r="AO1478" s="83">
        <v>241</v>
      </c>
      <c r="AP1478" s="83">
        <v>0</v>
      </c>
      <c r="AQ1478" s="73"/>
      <c r="AR1478" s="73"/>
      <c r="AS1478" s="73"/>
      <c r="AT1478" s="73"/>
      <c r="AU1478" s="73"/>
      <c r="AV1478" s="73"/>
      <c r="AW1478" s="73"/>
      <c r="AX1478" s="73"/>
      <c r="AY1478" s="73"/>
      <c r="AZ1478" s="73"/>
      <c r="BA1478" s="73"/>
      <c r="BB1478" s="73"/>
      <c r="BC1478" s="73"/>
    </row>
    <row r="1479" spans="1:55" x14ac:dyDescent="0.25">
      <c r="A1479" s="72"/>
      <c r="B1479" s="74" t="s">
        <v>7</v>
      </c>
      <c r="C1479" s="83">
        <v>110500.87204107868</v>
      </c>
      <c r="D1479" s="83">
        <v>105288.77464735537</v>
      </c>
      <c r="E1479" s="83">
        <v>101734.20731023567</v>
      </c>
      <c r="F1479" s="83">
        <v>105042.04395253942</v>
      </c>
      <c r="G1479" s="83">
        <v>103613.88364276431</v>
      </c>
      <c r="H1479" s="83">
        <v>106466.04284035525</v>
      </c>
      <c r="I1479" s="83">
        <v>116445.61761220545</v>
      </c>
      <c r="J1479" s="83">
        <v>145310.70503720883</v>
      </c>
      <c r="K1479" s="83">
        <v>154036.16130440199</v>
      </c>
      <c r="L1479" s="83">
        <v>141793.82513399998</v>
      </c>
      <c r="M1479" s="83">
        <v>139882.24799999999</v>
      </c>
      <c r="N1479" s="83">
        <v>0</v>
      </c>
      <c r="O1479" s="73"/>
      <c r="P1479" s="74" t="s">
        <v>7</v>
      </c>
      <c r="Q1479" s="83">
        <v>122111.36708162302</v>
      </c>
      <c r="R1479" s="83">
        <v>123014.93174129538</v>
      </c>
      <c r="S1479" s="83">
        <v>89062.495378922918</v>
      </c>
      <c r="T1479" s="83">
        <v>35823.629567303331</v>
      </c>
      <c r="U1479" s="83">
        <v>92695.460266410766</v>
      </c>
      <c r="V1479" s="83">
        <v>102348.02806383192</v>
      </c>
      <c r="W1479" s="83">
        <v>101428.41719864038</v>
      </c>
      <c r="X1479" s="83">
        <v>102239.14126217428</v>
      </c>
      <c r="Y1479" s="83">
        <v>129464.38540666798</v>
      </c>
      <c r="Z1479" s="83">
        <v>128608.70411999999</v>
      </c>
      <c r="AA1479" s="83">
        <v>119958.166</v>
      </c>
      <c r="AB1479" s="83">
        <v>138766</v>
      </c>
      <c r="AC1479" s="73"/>
      <c r="AD1479" s="74" t="s">
        <v>7</v>
      </c>
      <c r="AE1479" s="83">
        <v>928</v>
      </c>
      <c r="AF1479" s="83">
        <v>887</v>
      </c>
      <c r="AG1479" s="83">
        <v>828</v>
      </c>
      <c r="AH1479" s="83">
        <v>815</v>
      </c>
      <c r="AI1479" s="83">
        <v>836</v>
      </c>
      <c r="AJ1479" s="83">
        <v>868</v>
      </c>
      <c r="AK1479" s="83">
        <v>936</v>
      </c>
      <c r="AL1479" s="83">
        <v>1229</v>
      </c>
      <c r="AM1479" s="83">
        <v>1224</v>
      </c>
      <c r="AN1479" s="83">
        <v>1263</v>
      </c>
      <c r="AO1479" s="83">
        <v>1242</v>
      </c>
      <c r="AP1479" s="83">
        <v>0</v>
      </c>
      <c r="AQ1479" s="73"/>
      <c r="AR1479" s="73"/>
      <c r="AS1479" s="73"/>
      <c r="AT1479" s="73"/>
      <c r="AU1479" s="73"/>
      <c r="AV1479" s="73"/>
      <c r="AW1479" s="73"/>
      <c r="AX1479" s="73"/>
      <c r="AY1479" s="73"/>
      <c r="AZ1479" s="73"/>
      <c r="BA1479" s="73"/>
      <c r="BB1479" s="73"/>
      <c r="BC1479" s="73"/>
    </row>
    <row r="1480" spans="1:55" x14ac:dyDescent="0.25">
      <c r="A1480" s="72"/>
      <c r="B1480" s="79" t="s">
        <v>8</v>
      </c>
      <c r="C1480" s="84">
        <v>43215.264444645909</v>
      </c>
      <c r="D1480" s="84">
        <v>45001.710676208677</v>
      </c>
      <c r="E1480" s="84">
        <v>48843.514803016209</v>
      </c>
      <c r="F1480" s="84">
        <v>55155.061195571012</v>
      </c>
      <c r="G1480" s="84">
        <v>65538.869662507917</v>
      </c>
      <c r="H1480" s="84">
        <v>72338.288992255359</v>
      </c>
      <c r="I1480" s="84">
        <v>92835.317632008111</v>
      </c>
      <c r="J1480" s="84">
        <v>99999.500734508736</v>
      </c>
      <c r="K1480" s="84">
        <v>114625.99404352198</v>
      </c>
      <c r="L1480" s="84">
        <v>128631.176934</v>
      </c>
      <c r="M1480" s="84">
        <v>137998.31200000001</v>
      </c>
      <c r="N1480" s="83">
        <v>0</v>
      </c>
      <c r="O1480" s="73"/>
      <c r="P1480" s="79" t="s">
        <v>8</v>
      </c>
      <c r="Q1480" s="84">
        <v>43562.601920367611</v>
      </c>
      <c r="R1480" s="84">
        <v>44684.654249064188</v>
      </c>
      <c r="S1480" s="84">
        <v>47073.939540132415</v>
      </c>
      <c r="T1480" s="84">
        <v>57052.644918961094</v>
      </c>
      <c r="U1480" s="84">
        <v>63672.191611293943</v>
      </c>
      <c r="V1480" s="84">
        <v>76656.715991835576</v>
      </c>
      <c r="W1480" s="84">
        <v>76561.081270927185</v>
      </c>
      <c r="X1480" s="84">
        <v>102379.39931125155</v>
      </c>
      <c r="Y1480" s="84">
        <v>107834.02904749798</v>
      </c>
      <c r="Z1480" s="84">
        <v>123414.27368399999</v>
      </c>
      <c r="AA1480" s="84">
        <v>152683.21799999999</v>
      </c>
      <c r="AB1480" s="84">
        <v>146027</v>
      </c>
      <c r="AC1480" s="73"/>
      <c r="AD1480" s="79" t="s">
        <v>8</v>
      </c>
      <c r="AE1480" s="84">
        <v>555</v>
      </c>
      <c r="AF1480" s="84">
        <v>568</v>
      </c>
      <c r="AG1480" s="84">
        <v>612</v>
      </c>
      <c r="AH1480" s="84">
        <v>658</v>
      </c>
      <c r="AI1480" s="84">
        <v>715</v>
      </c>
      <c r="AJ1480" s="84">
        <v>783</v>
      </c>
      <c r="AK1480" s="84">
        <v>910</v>
      </c>
      <c r="AL1480" s="84">
        <v>933</v>
      </c>
      <c r="AM1480" s="84">
        <v>1033</v>
      </c>
      <c r="AN1480" s="84">
        <v>1165</v>
      </c>
      <c r="AO1480" s="84">
        <v>1233</v>
      </c>
      <c r="AP1480" s="84">
        <v>0</v>
      </c>
      <c r="AQ1480" s="73"/>
      <c r="AR1480" s="73"/>
      <c r="AS1480" s="73"/>
      <c r="AT1480" s="73"/>
      <c r="AU1480" s="73"/>
      <c r="AV1480" s="73"/>
      <c r="AW1480" s="73"/>
      <c r="AX1480" s="73"/>
      <c r="AY1480" s="73"/>
      <c r="AZ1480" s="73"/>
      <c r="BA1480" s="73"/>
      <c r="BB1480" s="73"/>
      <c r="BC1480" s="73"/>
    </row>
    <row r="1481" spans="1:55" x14ac:dyDescent="0.25">
      <c r="A1481" s="72"/>
      <c r="B1481" s="79" t="s">
        <v>5</v>
      </c>
      <c r="C1481" s="84">
        <v>50034.492111570915</v>
      </c>
      <c r="D1481" s="84">
        <v>47767.037587385174</v>
      </c>
      <c r="E1481" s="84">
        <v>70338.03031306091</v>
      </c>
      <c r="F1481" s="84">
        <v>100586.22113138142</v>
      </c>
      <c r="G1481" s="84">
        <v>65467.074352845855</v>
      </c>
      <c r="H1481" s="84">
        <v>56889.51248720695</v>
      </c>
      <c r="I1481" s="84">
        <v>86745.656492778071</v>
      </c>
      <c r="J1481" s="84">
        <v>94003.188620358196</v>
      </c>
      <c r="K1481" s="84">
        <v>101399.53589336995</v>
      </c>
      <c r="L1481" s="84">
        <v>105261.590642</v>
      </c>
      <c r="M1481" s="82">
        <v>95444.074000000008</v>
      </c>
      <c r="N1481" s="82">
        <v>0</v>
      </c>
      <c r="O1481" s="73"/>
      <c r="P1481" s="79" t="s">
        <v>5</v>
      </c>
      <c r="Q1481" s="84">
        <v>59107.440045212417</v>
      </c>
      <c r="R1481" s="84">
        <v>52121.78107971383</v>
      </c>
      <c r="S1481" s="84">
        <v>69992.489067354385</v>
      </c>
      <c r="T1481" s="84">
        <v>61572.144643481653</v>
      </c>
      <c r="U1481" s="84">
        <v>78077.487602843452</v>
      </c>
      <c r="V1481" s="84">
        <v>70339.050610463804</v>
      </c>
      <c r="W1481" s="84">
        <v>69284.473599846839</v>
      </c>
      <c r="X1481" s="84">
        <v>80204.04071994203</v>
      </c>
      <c r="Y1481" s="84">
        <v>73339.099612688005</v>
      </c>
      <c r="Z1481" s="84">
        <v>104464.34081199999</v>
      </c>
      <c r="AA1481" s="84">
        <v>87266.457999999984</v>
      </c>
      <c r="AB1481" s="84">
        <v>91988</v>
      </c>
      <c r="AC1481" s="73"/>
      <c r="AD1481" s="79" t="s">
        <v>5</v>
      </c>
      <c r="AE1481" s="84">
        <v>10089</v>
      </c>
      <c r="AF1481" s="84">
        <v>9813</v>
      </c>
      <c r="AG1481" s="84">
        <v>9947</v>
      </c>
      <c r="AH1481" s="84">
        <v>9877</v>
      </c>
      <c r="AI1481" s="84">
        <v>9698</v>
      </c>
      <c r="AJ1481" s="84">
        <v>9606</v>
      </c>
      <c r="AK1481" s="84">
        <v>9724</v>
      </c>
      <c r="AL1481" s="84">
        <v>10470</v>
      </c>
      <c r="AM1481" s="84">
        <v>10203</v>
      </c>
      <c r="AN1481" s="84">
        <v>10359</v>
      </c>
      <c r="AO1481" s="84">
        <v>10605</v>
      </c>
      <c r="AP1481" s="84">
        <v>0</v>
      </c>
      <c r="AQ1481" s="73"/>
      <c r="AR1481" s="73"/>
      <c r="AS1481" s="73"/>
      <c r="AT1481" s="73"/>
      <c r="AU1481" s="73"/>
      <c r="AV1481" s="73"/>
      <c r="AW1481" s="73"/>
      <c r="AX1481" s="73"/>
      <c r="AY1481" s="73"/>
      <c r="AZ1481" s="73"/>
      <c r="BA1481" s="73"/>
      <c r="BB1481" s="73"/>
      <c r="BC1481" s="73"/>
    </row>
    <row r="1482" spans="1:55" x14ac:dyDescent="0.25">
      <c r="A1482" s="72"/>
      <c r="B1482" s="74" t="s">
        <v>157</v>
      </c>
      <c r="C1482" s="83">
        <v>68453.827857957513</v>
      </c>
      <c r="D1482" s="83">
        <v>71507.393494550837</v>
      </c>
      <c r="E1482" s="83">
        <v>74066.80861650045</v>
      </c>
      <c r="F1482" s="83">
        <v>80822.254684514424</v>
      </c>
      <c r="G1482" s="83">
        <v>80155.134316247349</v>
      </c>
      <c r="H1482" s="83">
        <v>65985.448271472633</v>
      </c>
      <c r="I1482" s="83">
        <v>69550.881982392952</v>
      </c>
      <c r="J1482" s="83">
        <v>73551.320936109885</v>
      </c>
      <c r="K1482" s="83">
        <v>74601.28414086398</v>
      </c>
      <c r="L1482" s="83">
        <v>60897.045403999997</v>
      </c>
      <c r="M1482" s="83">
        <v>66703.63</v>
      </c>
      <c r="N1482" s="83">
        <v>0</v>
      </c>
      <c r="O1482" s="73"/>
      <c r="P1482" s="74" t="s">
        <v>157</v>
      </c>
      <c r="Q1482" s="83">
        <v>61858.733291020835</v>
      </c>
      <c r="R1482" s="83">
        <v>61843.898653985889</v>
      </c>
      <c r="S1482" s="83">
        <v>71426.868630810292</v>
      </c>
      <c r="T1482" s="83">
        <v>72271.184758882795</v>
      </c>
      <c r="U1482" s="83">
        <v>70512.535384438452</v>
      </c>
      <c r="V1482" s="83">
        <v>72660.041601015706</v>
      </c>
      <c r="W1482" s="83">
        <v>71281.96477713465</v>
      </c>
      <c r="X1482" s="83">
        <v>71577.609669494821</v>
      </c>
      <c r="Y1482" s="83">
        <v>71367.487941489991</v>
      </c>
      <c r="Z1482" s="83">
        <v>71969.72190199999</v>
      </c>
      <c r="AA1482" s="83">
        <v>64929.103999999999</v>
      </c>
      <c r="AB1482" s="83">
        <v>60798</v>
      </c>
      <c r="AC1482" s="73"/>
      <c r="AD1482" s="74" t="s">
        <v>117</v>
      </c>
      <c r="AE1482" s="83">
        <v>48460.875999999997</v>
      </c>
      <c r="AF1482" s="83">
        <v>48092.5</v>
      </c>
      <c r="AG1482" s="83">
        <v>48230.832000000002</v>
      </c>
      <c r="AH1482" s="83">
        <v>48603.08</v>
      </c>
      <c r="AI1482" s="83">
        <v>48952.187999999995</v>
      </c>
      <c r="AJ1482" s="83">
        <v>48881.192000000003</v>
      </c>
      <c r="AK1482" s="83">
        <v>48946.187000000005</v>
      </c>
      <c r="AL1482" s="83">
        <v>48867.113999999994</v>
      </c>
      <c r="AM1482" s="83">
        <v>48660.03</v>
      </c>
      <c r="AN1482" s="83">
        <v>49009.964999999997</v>
      </c>
      <c r="AO1482" s="83">
        <v>48952.991999999998</v>
      </c>
      <c r="AP1482" s="83">
        <v>0</v>
      </c>
      <c r="AQ1482" s="73"/>
      <c r="AR1482" s="73"/>
      <c r="AS1482" s="73"/>
      <c r="AT1482" s="73"/>
      <c r="AU1482" s="73"/>
      <c r="AV1482" s="73"/>
      <c r="AW1482" s="73"/>
      <c r="AX1482" s="73"/>
      <c r="AY1482" s="73"/>
      <c r="AZ1482" s="73"/>
      <c r="BA1482" s="73"/>
      <c r="BB1482" s="73"/>
      <c r="BC1482" s="73"/>
    </row>
    <row r="1483" spans="1:55" x14ac:dyDescent="0.25">
      <c r="A1483" s="72"/>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X1483" s="73"/>
      <c r="Y1483" s="73"/>
      <c r="Z1483" s="73"/>
      <c r="AA1483" s="73"/>
      <c r="AB1483" s="73"/>
      <c r="AC1483" s="73"/>
      <c r="AD1483" s="73"/>
      <c r="AE1483" s="73"/>
      <c r="AF1483" s="73"/>
      <c r="AG1483" s="73"/>
      <c r="AH1483" s="73"/>
      <c r="AI1483" s="73"/>
      <c r="AJ1483" s="73"/>
      <c r="AK1483" s="73"/>
      <c r="AL1483" s="73"/>
      <c r="AM1483" s="73"/>
      <c r="AN1483" s="73"/>
      <c r="AO1483" s="73"/>
      <c r="AP1483" s="73"/>
      <c r="AQ1483" s="73"/>
      <c r="AR1483" s="73"/>
      <c r="AS1483" s="73"/>
      <c r="AT1483" s="73"/>
      <c r="AU1483" s="73"/>
      <c r="AV1483" s="73"/>
      <c r="AW1483" s="73"/>
      <c r="AX1483" s="73"/>
      <c r="AY1483" s="73"/>
      <c r="AZ1483" s="73"/>
      <c r="BA1483" s="73"/>
      <c r="BB1483" s="73"/>
      <c r="BC1483" s="73"/>
    </row>
    <row r="1484" spans="1:55" x14ac:dyDescent="0.25">
      <c r="A1484" s="72"/>
      <c r="B1484" s="75" t="s">
        <v>113</v>
      </c>
      <c r="C1484" s="75"/>
      <c r="D1484" s="75"/>
      <c r="E1484" s="75"/>
      <c r="F1484" s="75"/>
      <c r="G1484" s="75"/>
      <c r="H1484" s="75"/>
      <c r="I1484" s="75"/>
      <c r="J1484" s="75"/>
      <c r="K1484" s="75"/>
      <c r="L1484" s="75"/>
      <c r="M1484" s="75"/>
      <c r="N1484" s="75"/>
      <c r="O1484" s="73"/>
      <c r="P1484" s="75" t="s">
        <v>114</v>
      </c>
      <c r="Q1484" s="75"/>
      <c r="R1484" s="75"/>
      <c r="S1484" s="75"/>
      <c r="T1484" s="75"/>
      <c r="U1484" s="75"/>
      <c r="V1484" s="75"/>
      <c r="W1484" s="75"/>
      <c r="X1484" s="75"/>
      <c r="Y1484" s="75"/>
      <c r="Z1484" s="75"/>
      <c r="AA1484" s="75"/>
      <c r="AB1484" s="75"/>
      <c r="AC1484" s="73"/>
      <c r="AD1484" s="75" t="s">
        <v>145</v>
      </c>
      <c r="AE1484" s="75"/>
      <c r="AF1484" s="75"/>
      <c r="AG1484" s="75"/>
      <c r="AH1484" s="75"/>
      <c r="AI1484" s="75"/>
      <c r="AJ1484" s="75"/>
      <c r="AK1484" s="75"/>
      <c r="AL1484" s="75"/>
      <c r="AM1484" s="75"/>
      <c r="AN1484" s="75"/>
      <c r="AO1484" s="75"/>
      <c r="AP1484" s="75"/>
      <c r="AQ1484" s="73"/>
      <c r="AR1484" s="73"/>
      <c r="AS1484" s="73"/>
      <c r="AT1484" s="73"/>
      <c r="AU1484" s="73"/>
      <c r="AV1484" s="73"/>
      <c r="AW1484" s="73"/>
      <c r="AX1484" s="73"/>
      <c r="AY1484" s="73"/>
      <c r="AZ1484" s="73"/>
      <c r="BA1484" s="73"/>
      <c r="BB1484" s="73"/>
      <c r="BC1484" s="73"/>
    </row>
    <row r="1485" spans="1:55" x14ac:dyDescent="0.25">
      <c r="A1485" s="72"/>
      <c r="B1485" s="77" t="s">
        <v>90</v>
      </c>
      <c r="C1485" s="77">
        <v>2013</v>
      </c>
      <c r="D1485" s="77">
        <v>2014</v>
      </c>
      <c r="E1485" s="77">
        <v>2015</v>
      </c>
      <c r="F1485" s="77">
        <v>2016</v>
      </c>
      <c r="G1485" s="77">
        <v>2017</v>
      </c>
      <c r="H1485" s="77">
        <v>2018</v>
      </c>
      <c r="I1485" s="77">
        <v>2019</v>
      </c>
      <c r="J1485" s="77">
        <v>2020</v>
      </c>
      <c r="K1485" s="77">
        <v>2021</v>
      </c>
      <c r="L1485" s="77">
        <v>2022</v>
      </c>
      <c r="M1485" s="77">
        <v>2023</v>
      </c>
      <c r="N1485" s="77">
        <v>2024</v>
      </c>
      <c r="O1485" s="73"/>
      <c r="P1485" s="77" t="s">
        <v>90</v>
      </c>
      <c r="Q1485" s="77">
        <v>2013</v>
      </c>
      <c r="R1485" s="77">
        <v>2014</v>
      </c>
      <c r="S1485" s="77">
        <v>2015</v>
      </c>
      <c r="T1485" s="77">
        <v>2016</v>
      </c>
      <c r="U1485" s="77">
        <v>2017</v>
      </c>
      <c r="V1485" s="77">
        <v>2018</v>
      </c>
      <c r="W1485" s="77">
        <v>2019</v>
      </c>
      <c r="X1485" s="77">
        <v>2020</v>
      </c>
      <c r="Y1485" s="77">
        <v>2021</v>
      </c>
      <c r="Z1485" s="77">
        <v>2022</v>
      </c>
      <c r="AA1485" s="77">
        <v>2023</v>
      </c>
      <c r="AB1485" s="77">
        <v>2024</v>
      </c>
      <c r="AC1485" s="73"/>
      <c r="AD1485" s="77" t="s">
        <v>90</v>
      </c>
      <c r="AE1485" s="77">
        <v>2013</v>
      </c>
      <c r="AF1485" s="77">
        <v>2014</v>
      </c>
      <c r="AG1485" s="77">
        <v>2015</v>
      </c>
      <c r="AH1485" s="77">
        <v>2016</v>
      </c>
      <c r="AI1485" s="77">
        <v>2017</v>
      </c>
      <c r="AJ1485" s="77">
        <v>2018</v>
      </c>
      <c r="AK1485" s="77">
        <v>2019</v>
      </c>
      <c r="AL1485" s="77">
        <v>2020</v>
      </c>
      <c r="AM1485" s="77">
        <v>2021</v>
      </c>
      <c r="AN1485" s="77">
        <v>2022</v>
      </c>
      <c r="AO1485" s="77">
        <v>2023</v>
      </c>
      <c r="AP1485" s="77">
        <v>2024</v>
      </c>
      <c r="AQ1485" s="73"/>
      <c r="AR1485" s="73"/>
      <c r="AS1485" s="73"/>
      <c r="AT1485" s="73"/>
      <c r="AU1485" s="73"/>
      <c r="AV1485" s="73"/>
      <c r="AW1485" s="73"/>
      <c r="AX1485" s="73"/>
      <c r="AY1485" s="73"/>
      <c r="AZ1485" s="73"/>
      <c r="BA1485" s="73"/>
      <c r="BB1485" s="73"/>
      <c r="BC1485" s="73"/>
    </row>
    <row r="1486" spans="1:55" x14ac:dyDescent="0.25">
      <c r="A1486" s="72"/>
      <c r="B1486" s="79" t="s">
        <v>9</v>
      </c>
      <c r="C1486" s="80">
        <v>190215.29200961546</v>
      </c>
      <c r="D1486" s="80">
        <v>217961.17516733505</v>
      </c>
      <c r="E1486" s="80">
        <v>211256.05500979364</v>
      </c>
      <c r="F1486" s="80">
        <v>220810.61531712464</v>
      </c>
      <c r="G1486" s="80">
        <v>200806.59268290515</v>
      </c>
      <c r="H1486" s="80">
        <v>210510.16181541921</v>
      </c>
      <c r="I1486" s="80">
        <v>230564.44956569269</v>
      </c>
      <c r="J1486" s="80">
        <v>238850.48106341576</v>
      </c>
      <c r="K1486" s="80">
        <v>286593.11946673197</v>
      </c>
      <c r="L1486" s="80">
        <v>280452.15764799999</v>
      </c>
      <c r="M1486" s="80">
        <v>267764.82399999996</v>
      </c>
      <c r="N1486" s="80">
        <v>0</v>
      </c>
      <c r="O1486" s="73"/>
      <c r="P1486" s="79" t="s">
        <v>9</v>
      </c>
      <c r="Q1486" s="80">
        <v>184341.02751299294</v>
      </c>
      <c r="R1486" s="80">
        <v>185641.53645248257</v>
      </c>
      <c r="S1486" s="80">
        <v>199067.78437046619</v>
      </c>
      <c r="T1486" s="80">
        <v>222357.82603219198</v>
      </c>
      <c r="U1486" s="80">
        <v>226260.65086974332</v>
      </c>
      <c r="V1486" s="80">
        <v>225996.61372532422</v>
      </c>
      <c r="W1486" s="80">
        <v>216457.95420233352</v>
      </c>
      <c r="X1486" s="80">
        <v>218516.43014039236</v>
      </c>
      <c r="Y1486" s="80">
        <v>288363.92905390193</v>
      </c>
      <c r="Z1486" s="80">
        <v>278112.84472400002</v>
      </c>
      <c r="AA1486" s="80">
        <v>263250.88</v>
      </c>
      <c r="AB1486" s="80">
        <v>268638</v>
      </c>
      <c r="AC1486" s="73"/>
      <c r="AD1486" s="79" t="s">
        <v>9</v>
      </c>
      <c r="AE1486" s="80">
        <v>1549</v>
      </c>
      <c r="AF1486" s="80">
        <v>1595</v>
      </c>
      <c r="AG1486" s="80">
        <v>1592</v>
      </c>
      <c r="AH1486" s="80">
        <v>1577</v>
      </c>
      <c r="AI1486" s="80">
        <v>1509</v>
      </c>
      <c r="AJ1486" s="80">
        <v>1491</v>
      </c>
      <c r="AK1486" s="80">
        <v>1554</v>
      </c>
      <c r="AL1486" s="80">
        <v>1765</v>
      </c>
      <c r="AM1486" s="80">
        <v>1669</v>
      </c>
      <c r="AN1486" s="80">
        <v>1698</v>
      </c>
      <c r="AO1486" s="80">
        <v>1720</v>
      </c>
      <c r="AP1486" s="80">
        <v>0</v>
      </c>
      <c r="AQ1486" s="73"/>
      <c r="AR1486" s="73"/>
      <c r="AS1486" s="73"/>
      <c r="AT1486" s="73"/>
      <c r="AU1486" s="73"/>
      <c r="AV1486" s="73"/>
      <c r="AW1486" s="73"/>
      <c r="AX1486" s="73"/>
      <c r="AY1486" s="73"/>
      <c r="AZ1486" s="73"/>
      <c r="BA1486" s="73"/>
      <c r="BB1486" s="73"/>
      <c r="BC1486" s="73"/>
    </row>
    <row r="1487" spans="1:55" x14ac:dyDescent="0.25">
      <c r="A1487" s="72"/>
      <c r="B1487" s="74" t="s">
        <v>10</v>
      </c>
      <c r="C1487" s="83">
        <v>126609.98495534129</v>
      </c>
      <c r="D1487" s="83">
        <v>134106.5997912476</v>
      </c>
      <c r="E1487" s="83">
        <v>128926.44114900855</v>
      </c>
      <c r="F1487" s="83">
        <v>133169.59055491118</v>
      </c>
      <c r="G1487" s="83">
        <v>125890.86685905194</v>
      </c>
      <c r="H1487" s="83">
        <v>120473.0374169541</v>
      </c>
      <c r="I1487" s="83">
        <v>139550.37052655398</v>
      </c>
      <c r="J1487" s="83">
        <v>135390.53374207308</v>
      </c>
      <c r="K1487" s="83">
        <v>181637.62139301997</v>
      </c>
      <c r="L1487" s="83">
        <v>178405.24954200001</v>
      </c>
      <c r="M1487" s="83">
        <v>171892.48799999998</v>
      </c>
      <c r="N1487" s="83">
        <v>0</v>
      </c>
      <c r="O1487" s="73"/>
      <c r="P1487" s="74" t="s">
        <v>10</v>
      </c>
      <c r="Q1487" s="83">
        <v>117742.08564500006</v>
      </c>
      <c r="R1487" s="83">
        <v>114707.78183429118</v>
      </c>
      <c r="S1487" s="83">
        <v>131251.75481551894</v>
      </c>
      <c r="T1487" s="83">
        <v>144314.06891419244</v>
      </c>
      <c r="U1487" s="83">
        <v>138141.5967980517</v>
      </c>
      <c r="V1487" s="83">
        <v>128954.7710763653</v>
      </c>
      <c r="W1487" s="83">
        <v>131125.40552066598</v>
      </c>
      <c r="X1487" s="83">
        <v>135085.33222728097</v>
      </c>
      <c r="Y1487" s="83">
        <v>196157.15669965997</v>
      </c>
      <c r="Z1487" s="83">
        <v>182469.61847400002</v>
      </c>
      <c r="AA1487" s="83">
        <v>167038.85199999998</v>
      </c>
      <c r="AB1487" s="83">
        <v>169703</v>
      </c>
      <c r="AC1487" s="73"/>
      <c r="AD1487" s="74" t="s">
        <v>10</v>
      </c>
      <c r="AE1487" s="83">
        <v>1549</v>
      </c>
      <c r="AF1487" s="83">
        <v>1595</v>
      </c>
      <c r="AG1487" s="83">
        <v>1592</v>
      </c>
      <c r="AH1487" s="83">
        <v>1577</v>
      </c>
      <c r="AI1487" s="83">
        <v>1509</v>
      </c>
      <c r="AJ1487" s="83">
        <v>1491</v>
      </c>
      <c r="AK1487" s="83">
        <v>1554</v>
      </c>
      <c r="AL1487" s="83">
        <v>1765</v>
      </c>
      <c r="AM1487" s="83">
        <v>1669</v>
      </c>
      <c r="AN1487" s="83">
        <v>1698</v>
      </c>
      <c r="AO1487" s="83">
        <v>1720</v>
      </c>
      <c r="AP1487" s="83">
        <v>0</v>
      </c>
      <c r="AQ1487" s="73"/>
      <c r="AR1487" s="73"/>
      <c r="AS1487" s="73"/>
      <c r="AT1487" s="73"/>
      <c r="AU1487" s="73"/>
      <c r="AV1487" s="73"/>
      <c r="AW1487" s="73"/>
      <c r="AX1487" s="73"/>
      <c r="AY1487" s="73"/>
      <c r="AZ1487" s="73"/>
      <c r="BA1487" s="73"/>
      <c r="BB1487" s="73"/>
      <c r="BC1487" s="73"/>
    </row>
    <row r="1488" spans="1:55" x14ac:dyDescent="0.25">
      <c r="A1488" s="72"/>
      <c r="B1488" s="79" t="s">
        <v>11</v>
      </c>
      <c r="C1488" s="84">
        <v>63605.307054274163</v>
      </c>
      <c r="D1488" s="84">
        <v>83854.57537608745</v>
      </c>
      <c r="E1488" s="84">
        <v>82329.613860785088</v>
      </c>
      <c r="F1488" s="84">
        <v>87641.024762213478</v>
      </c>
      <c r="G1488" s="84">
        <v>74915.725823853194</v>
      </c>
      <c r="H1488" s="84">
        <v>90037.124398465094</v>
      </c>
      <c r="I1488" s="84">
        <v>91014.079039138713</v>
      </c>
      <c r="J1488" s="84">
        <v>103459.9473213427</v>
      </c>
      <c r="K1488" s="84">
        <v>104955.49807371201</v>
      </c>
      <c r="L1488" s="84">
        <v>102046.908106</v>
      </c>
      <c r="M1488" s="84">
        <v>95872.335999999996</v>
      </c>
      <c r="N1488" s="84">
        <v>0</v>
      </c>
      <c r="O1488" s="73"/>
      <c r="P1488" s="79" t="s">
        <v>11</v>
      </c>
      <c r="Q1488" s="84">
        <v>66598.941867992879</v>
      </c>
      <c r="R1488" s="84">
        <v>70933.754618191393</v>
      </c>
      <c r="S1488" s="84">
        <v>67816.02955494725</v>
      </c>
      <c r="T1488" s="84">
        <v>78043.757117999543</v>
      </c>
      <c r="U1488" s="84">
        <v>88119.054071691615</v>
      </c>
      <c r="V1488" s="84">
        <v>97041.842648958904</v>
      </c>
      <c r="W1488" s="84">
        <v>85332.54868166754</v>
      </c>
      <c r="X1488" s="84">
        <v>83431.097913111385</v>
      </c>
      <c r="Y1488" s="84">
        <v>92206.77235424197</v>
      </c>
      <c r="Z1488" s="84">
        <v>95643.226249999992</v>
      </c>
      <c r="AA1488" s="84">
        <v>96212.028000000006</v>
      </c>
      <c r="AB1488" s="84">
        <v>98935</v>
      </c>
      <c r="AC1488" s="73"/>
      <c r="AD1488" s="79" t="s">
        <v>11</v>
      </c>
      <c r="AE1488" s="84">
        <v>1549</v>
      </c>
      <c r="AF1488" s="84">
        <v>1595</v>
      </c>
      <c r="AG1488" s="84">
        <v>1592</v>
      </c>
      <c r="AH1488" s="84">
        <v>1577</v>
      </c>
      <c r="AI1488" s="84">
        <v>1509</v>
      </c>
      <c r="AJ1488" s="84">
        <v>1491</v>
      </c>
      <c r="AK1488" s="84">
        <v>1554</v>
      </c>
      <c r="AL1488" s="84">
        <v>1765</v>
      </c>
      <c r="AM1488" s="84">
        <v>1669</v>
      </c>
      <c r="AN1488" s="84">
        <v>1698</v>
      </c>
      <c r="AO1488" s="84">
        <v>1720</v>
      </c>
      <c r="AP1488" s="84">
        <v>0</v>
      </c>
      <c r="AQ1488" s="73"/>
      <c r="AR1488" s="73"/>
      <c r="AS1488" s="73"/>
      <c r="AT1488" s="73"/>
      <c r="AU1488" s="73"/>
      <c r="AV1488" s="73"/>
      <c r="AW1488" s="73"/>
      <c r="AX1488" s="73"/>
      <c r="AY1488" s="73"/>
      <c r="AZ1488" s="73"/>
      <c r="BA1488" s="73"/>
      <c r="BB1488" s="73"/>
      <c r="BC1488" s="73"/>
    </row>
    <row r="1489" spans="1:55" x14ac:dyDescent="0.25">
      <c r="A1489" s="72"/>
      <c r="B1489" s="74" t="s">
        <v>0</v>
      </c>
      <c r="C1489" s="83">
        <v>35500.94353502617</v>
      </c>
      <c r="D1489" s="83">
        <v>29070.458272099524</v>
      </c>
      <c r="E1489" s="83">
        <v>28972.945777944809</v>
      </c>
      <c r="F1489" s="83">
        <v>26657.696423057863</v>
      </c>
      <c r="G1489" s="83">
        <v>19818.627001935634</v>
      </c>
      <c r="H1489" s="83">
        <v>17471.969002273501</v>
      </c>
      <c r="I1489" s="83">
        <v>15961.120757818042</v>
      </c>
      <c r="J1489" s="83">
        <v>14502.682274587645</v>
      </c>
      <c r="K1489" s="83">
        <v>13012.416368275997</v>
      </c>
      <c r="L1489" s="83">
        <v>12225.210816000001</v>
      </c>
      <c r="M1489" s="83">
        <v>11062.914000000001</v>
      </c>
      <c r="N1489" s="83">
        <v>0</v>
      </c>
      <c r="O1489" s="73"/>
      <c r="P1489" s="74" t="s">
        <v>0</v>
      </c>
      <c r="Q1489" s="83">
        <v>31315.561367209968</v>
      </c>
      <c r="R1489" s="83">
        <v>22853.980173513857</v>
      </c>
      <c r="S1489" s="83">
        <v>27337.314911292106</v>
      </c>
      <c r="T1489" s="83">
        <v>32948.746414737296</v>
      </c>
      <c r="U1489" s="83">
        <v>25296.450107547371</v>
      </c>
      <c r="V1489" s="83">
        <v>22165.347677657104</v>
      </c>
      <c r="W1489" s="83">
        <v>18760.066680795542</v>
      </c>
      <c r="X1489" s="83">
        <v>16259.835113427436</v>
      </c>
      <c r="Y1489" s="83">
        <v>15640.496391103998</v>
      </c>
      <c r="Z1489" s="83">
        <v>13823.991012</v>
      </c>
      <c r="AA1489" s="83">
        <v>11215.046</v>
      </c>
      <c r="AB1489" s="83">
        <v>11120</v>
      </c>
      <c r="AC1489" s="73"/>
      <c r="AD1489" s="74" t="s">
        <v>0</v>
      </c>
      <c r="AE1489" s="83">
        <v>334</v>
      </c>
      <c r="AF1489" s="83">
        <v>355</v>
      </c>
      <c r="AG1489" s="83">
        <v>370</v>
      </c>
      <c r="AH1489" s="83">
        <v>275</v>
      </c>
      <c r="AI1489" s="83">
        <v>185</v>
      </c>
      <c r="AJ1489" s="83">
        <v>169</v>
      </c>
      <c r="AK1489" s="83">
        <v>147</v>
      </c>
      <c r="AL1489" s="83">
        <v>136</v>
      </c>
      <c r="AM1489" s="83">
        <v>124</v>
      </c>
      <c r="AN1489" s="83">
        <v>122</v>
      </c>
      <c r="AO1489" s="83">
        <v>120</v>
      </c>
      <c r="AP1489" s="83">
        <v>0</v>
      </c>
      <c r="AQ1489" s="73"/>
      <c r="AR1489" s="73"/>
      <c r="AS1489" s="73"/>
      <c r="AT1489" s="73"/>
      <c r="AU1489" s="73"/>
      <c r="AV1489" s="73"/>
      <c r="AW1489" s="73"/>
      <c r="AX1489" s="73"/>
      <c r="AY1489" s="73"/>
      <c r="AZ1489" s="73"/>
      <c r="BA1489" s="73"/>
      <c r="BB1489" s="73"/>
      <c r="BC1489" s="73"/>
    </row>
    <row r="1490" spans="1:55" x14ac:dyDescent="0.25">
      <c r="A1490" s="72"/>
      <c r="B1490" s="74" t="s">
        <v>158</v>
      </c>
      <c r="C1490" s="83">
        <v>46076.80965086176</v>
      </c>
      <c r="D1490" s="83">
        <v>41534.515372205969</v>
      </c>
      <c r="E1490" s="83">
        <v>40537.501688979602</v>
      </c>
      <c r="F1490" s="83">
        <v>35623.056324101039</v>
      </c>
      <c r="G1490" s="83">
        <v>32771.40787708963</v>
      </c>
      <c r="H1490" s="83">
        <v>33533.435964697557</v>
      </c>
      <c r="I1490" s="83">
        <v>34293.504797019705</v>
      </c>
      <c r="J1490" s="83">
        <v>48281.308749959913</v>
      </c>
      <c r="K1490" s="83">
        <v>39715.783619537993</v>
      </c>
      <c r="L1490" s="83">
        <v>27234.9103</v>
      </c>
      <c r="M1490" s="83">
        <v>27913.096000000001</v>
      </c>
      <c r="N1490" s="83">
        <v>0</v>
      </c>
      <c r="O1490" s="73"/>
      <c r="P1490" s="74" t="s">
        <v>158</v>
      </c>
      <c r="Q1490" s="83">
        <v>51200.209490907058</v>
      </c>
      <c r="R1490" s="83">
        <v>50273.622264420585</v>
      </c>
      <c r="S1490" s="83">
        <v>50195.373420861331</v>
      </c>
      <c r="T1490" s="83">
        <v>40946.46945158227</v>
      </c>
      <c r="U1490" s="83">
        <v>36547.876503449195</v>
      </c>
      <c r="V1490" s="83">
        <v>30877.552486530931</v>
      </c>
      <c r="W1490" s="83">
        <v>32523.546959331365</v>
      </c>
      <c r="X1490" s="83">
        <v>32122.459431868094</v>
      </c>
      <c r="Y1490" s="83">
        <v>47447.767162769997</v>
      </c>
      <c r="Z1490" s="83">
        <v>36773.014642000002</v>
      </c>
      <c r="AA1490" s="83">
        <v>27903.718000000001</v>
      </c>
      <c r="AB1490" s="83">
        <v>27538</v>
      </c>
      <c r="AC1490" s="73"/>
      <c r="AD1490" s="74" t="s">
        <v>158</v>
      </c>
      <c r="AE1490" s="83">
        <v>301</v>
      </c>
      <c r="AF1490" s="83">
        <v>258</v>
      </c>
      <c r="AG1490" s="83">
        <v>240</v>
      </c>
      <c r="AH1490" s="83">
        <v>231</v>
      </c>
      <c r="AI1490" s="83">
        <v>217</v>
      </c>
      <c r="AJ1490" s="83">
        <v>221</v>
      </c>
      <c r="AK1490" s="83">
        <v>225</v>
      </c>
      <c r="AL1490" s="83">
        <v>321</v>
      </c>
      <c r="AM1490" s="83">
        <v>256</v>
      </c>
      <c r="AN1490" s="83">
        <v>174</v>
      </c>
      <c r="AO1490" s="83">
        <v>183</v>
      </c>
      <c r="AP1490" s="83">
        <v>0</v>
      </c>
      <c r="AQ1490" s="73"/>
      <c r="AR1490" s="73"/>
      <c r="AS1490" s="73"/>
      <c r="AT1490" s="73"/>
      <c r="AU1490" s="73"/>
      <c r="AV1490" s="73"/>
      <c r="AW1490" s="73"/>
      <c r="AX1490" s="73"/>
      <c r="AY1490" s="73"/>
      <c r="AZ1490" s="73"/>
      <c r="BA1490" s="73"/>
      <c r="BB1490" s="73"/>
      <c r="BC1490" s="73"/>
    </row>
    <row r="1491" spans="1:55" x14ac:dyDescent="0.25">
      <c r="A1491" s="72"/>
      <c r="B1491" s="74" t="s">
        <v>159</v>
      </c>
      <c r="C1491" s="83">
        <v>3967.381129189941</v>
      </c>
      <c r="D1491" s="83">
        <v>4379.6118730486342</v>
      </c>
      <c r="E1491" s="83">
        <v>3239.3731083053854</v>
      </c>
      <c r="F1491" s="83">
        <v>2541.434636937096</v>
      </c>
      <c r="G1491" s="83">
        <v>2966.0474114701738</v>
      </c>
      <c r="H1491" s="83">
        <v>3312.8774208829786</v>
      </c>
      <c r="I1491" s="83">
        <v>2880.1833288998309</v>
      </c>
      <c r="J1491" s="83">
        <v>1364.4303014234877</v>
      </c>
      <c r="K1491" s="83">
        <v>762.38593441399985</v>
      </c>
      <c r="L1491" s="83">
        <v>256.83215999999999</v>
      </c>
      <c r="M1491" s="83">
        <v>164.636</v>
      </c>
      <c r="N1491" s="83">
        <v>0</v>
      </c>
      <c r="O1491" s="73"/>
      <c r="P1491" s="74" t="s">
        <v>159</v>
      </c>
      <c r="Q1491" s="83">
        <v>3893.6712487359428</v>
      </c>
      <c r="R1491" s="83">
        <v>3420.7290740222047</v>
      </c>
      <c r="S1491" s="83">
        <v>3237.1822867404971</v>
      </c>
      <c r="T1491" s="83">
        <v>3342.8873867046773</v>
      </c>
      <c r="U1491" s="83">
        <v>4765.9363887245117</v>
      </c>
      <c r="V1491" s="83">
        <v>3189.6183803025665</v>
      </c>
      <c r="W1491" s="83">
        <v>4110.464099799482</v>
      </c>
      <c r="X1491" s="83">
        <v>3010.4987653940934</v>
      </c>
      <c r="Y1491" s="83">
        <v>1860.1775476439996</v>
      </c>
      <c r="Z1491" s="83">
        <v>1823.5083359999999</v>
      </c>
      <c r="AA1491" s="83">
        <v>493.90800000000002</v>
      </c>
      <c r="AB1491" s="83">
        <v>488</v>
      </c>
      <c r="AC1491" s="73"/>
      <c r="AD1491" s="74" t="s">
        <v>159</v>
      </c>
      <c r="AE1491" s="83">
        <v>0</v>
      </c>
      <c r="AF1491" s="83">
        <v>0</v>
      </c>
      <c r="AG1491" s="83">
        <v>0</v>
      </c>
      <c r="AH1491" s="83">
        <v>0</v>
      </c>
      <c r="AI1491" s="83">
        <v>0</v>
      </c>
      <c r="AJ1491" s="83">
        <v>0</v>
      </c>
      <c r="AK1491" s="83">
        <v>0</v>
      </c>
      <c r="AL1491" s="83">
        <v>0</v>
      </c>
      <c r="AM1491" s="83">
        <v>0</v>
      </c>
      <c r="AN1491" s="83">
        <v>0</v>
      </c>
      <c r="AO1491" s="83">
        <v>0</v>
      </c>
      <c r="AP1491" s="83">
        <v>0</v>
      </c>
      <c r="AQ1491" s="73"/>
      <c r="AR1491" s="73"/>
      <c r="AS1491" s="73"/>
      <c r="AT1491" s="73"/>
      <c r="AU1491" s="73"/>
      <c r="AV1491" s="73"/>
      <c r="AW1491" s="73"/>
      <c r="AX1491" s="73"/>
      <c r="AY1491" s="73"/>
      <c r="AZ1491" s="73"/>
      <c r="BA1491" s="73"/>
      <c r="BB1491" s="73"/>
      <c r="BC1491" s="73"/>
    </row>
    <row r="1492" spans="1:55" x14ac:dyDescent="0.25">
      <c r="A1492" s="72"/>
      <c r="B1492" s="74" t="s">
        <v>1</v>
      </c>
      <c r="C1492" s="83">
        <v>8702.020793292384</v>
      </c>
      <c r="D1492" s="83">
        <v>6495.0286459056397</v>
      </c>
      <c r="E1492" s="83">
        <v>6264.7759771067003</v>
      </c>
      <c r="F1492" s="83">
        <v>5568.758255611373</v>
      </c>
      <c r="G1492" s="83">
        <v>7117.2180559348435</v>
      </c>
      <c r="H1492" s="83">
        <v>7529.1505835293792</v>
      </c>
      <c r="I1492" s="83">
        <v>7930.2800843920004</v>
      </c>
      <c r="J1492" s="83">
        <v>6801.9543480503144</v>
      </c>
      <c r="K1492" s="83">
        <v>5504.4043803059994</v>
      </c>
      <c r="L1492" s="83">
        <v>4543.7889640000003</v>
      </c>
      <c r="M1492" s="83">
        <v>4723.3860000000004</v>
      </c>
      <c r="N1492" s="83">
        <v>0</v>
      </c>
      <c r="O1492" s="73"/>
      <c r="P1492" s="74" t="s">
        <v>1</v>
      </c>
      <c r="Q1492" s="83">
        <v>5216.5070574608781</v>
      </c>
      <c r="R1492" s="83">
        <v>8835.6184243387706</v>
      </c>
      <c r="S1492" s="83">
        <v>8130.1388272997619</v>
      </c>
      <c r="T1492" s="83">
        <v>6681.3335944754917</v>
      </c>
      <c r="U1492" s="83">
        <v>5773.5443933994857</v>
      </c>
      <c r="V1492" s="83">
        <v>8823.4867917374668</v>
      </c>
      <c r="W1492" s="83">
        <v>6978.5275623688894</v>
      </c>
      <c r="X1492" s="83">
        <v>6882.7429843188102</v>
      </c>
      <c r="Y1492" s="83">
        <v>8261.5714571519984</v>
      </c>
      <c r="Z1492" s="83">
        <v>7457.7638459999998</v>
      </c>
      <c r="AA1492" s="83">
        <v>3318.77</v>
      </c>
      <c r="AB1492" s="83">
        <v>3291</v>
      </c>
      <c r="AC1492" s="73"/>
      <c r="AD1492" s="74" t="s">
        <v>1</v>
      </c>
      <c r="AE1492" s="83">
        <v>45</v>
      </c>
      <c r="AF1492" s="83">
        <v>35</v>
      </c>
      <c r="AG1492" s="83">
        <v>34</v>
      </c>
      <c r="AH1492" s="83">
        <v>35</v>
      </c>
      <c r="AI1492" s="83">
        <v>39</v>
      </c>
      <c r="AJ1492" s="83">
        <v>43</v>
      </c>
      <c r="AK1492" s="83">
        <v>45</v>
      </c>
      <c r="AL1492" s="83">
        <v>40</v>
      </c>
      <c r="AM1492" s="83">
        <v>32</v>
      </c>
      <c r="AN1492" s="83">
        <v>27</v>
      </c>
      <c r="AO1492" s="83">
        <v>28</v>
      </c>
      <c r="AP1492" s="83">
        <v>0</v>
      </c>
      <c r="AQ1492" s="73"/>
      <c r="AR1492" s="73"/>
      <c r="AS1492" s="73"/>
      <c r="AT1492" s="73"/>
      <c r="AU1492" s="73"/>
      <c r="AV1492" s="73"/>
      <c r="AW1492" s="73"/>
      <c r="AX1492" s="73"/>
      <c r="AY1492" s="73"/>
      <c r="AZ1492" s="73"/>
      <c r="BA1492" s="73"/>
      <c r="BB1492" s="73"/>
      <c r="BC1492" s="73"/>
    </row>
    <row r="1493" spans="1:55" x14ac:dyDescent="0.25">
      <c r="A1493" s="72"/>
      <c r="B1493" s="74" t="s">
        <v>2</v>
      </c>
      <c r="C1493" s="83">
        <v>55541.458647017724</v>
      </c>
      <c r="D1493" s="83">
        <v>54288.353901247894</v>
      </c>
      <c r="E1493" s="83">
        <v>52927.814761513451</v>
      </c>
      <c r="F1493" s="83">
        <v>55632.367899098143</v>
      </c>
      <c r="G1493" s="83">
        <v>55217.012891213599</v>
      </c>
      <c r="H1493" s="83">
        <v>58628.278934187052</v>
      </c>
      <c r="I1493" s="83">
        <v>66453.455766438332</v>
      </c>
      <c r="J1493" s="83">
        <v>74227.925764858534</v>
      </c>
      <c r="K1493" s="83">
        <v>84506.784747475991</v>
      </c>
      <c r="L1493" s="83">
        <v>87365.739759999997</v>
      </c>
      <c r="M1493" s="83">
        <v>92959.945999999996</v>
      </c>
      <c r="N1493" s="83">
        <v>0</v>
      </c>
      <c r="O1493" s="73"/>
      <c r="P1493" s="74" t="s">
        <v>2</v>
      </c>
      <c r="Q1493" s="83">
        <v>58305.892024316228</v>
      </c>
      <c r="R1493" s="83">
        <v>52332.20583965203</v>
      </c>
      <c r="S1493" s="83">
        <v>54003.75157449182</v>
      </c>
      <c r="T1493" s="83">
        <v>52994.067548657629</v>
      </c>
      <c r="U1493" s="83">
        <v>52143.77313882055</v>
      </c>
      <c r="V1493" s="83">
        <v>53493.260790761546</v>
      </c>
      <c r="W1493" s="83">
        <v>54611.431654721171</v>
      </c>
      <c r="X1493" s="83">
        <v>61547.476063882525</v>
      </c>
      <c r="Y1493" s="83">
        <v>74652.036315947975</v>
      </c>
      <c r="Z1493" s="83">
        <v>72275.780226000003</v>
      </c>
      <c r="AA1493" s="83">
        <v>87894.784</v>
      </c>
      <c r="AB1493" s="83">
        <v>94221</v>
      </c>
      <c r="AC1493" s="73"/>
      <c r="AD1493" s="74" t="s">
        <v>2</v>
      </c>
      <c r="AE1493" s="83">
        <v>427</v>
      </c>
      <c r="AF1493" s="83">
        <v>417</v>
      </c>
      <c r="AG1493" s="83">
        <v>412</v>
      </c>
      <c r="AH1493" s="83">
        <v>401</v>
      </c>
      <c r="AI1493" s="83">
        <v>398</v>
      </c>
      <c r="AJ1493" s="83">
        <v>402</v>
      </c>
      <c r="AK1493" s="83">
        <v>435</v>
      </c>
      <c r="AL1493" s="83">
        <v>479</v>
      </c>
      <c r="AM1493" s="83">
        <v>530</v>
      </c>
      <c r="AN1493" s="83">
        <v>553</v>
      </c>
      <c r="AO1493" s="83">
        <v>572</v>
      </c>
      <c r="AP1493" s="83">
        <v>0</v>
      </c>
      <c r="AQ1493" s="73"/>
      <c r="AR1493" s="73"/>
      <c r="AS1493" s="73"/>
      <c r="AT1493" s="73"/>
      <c r="AU1493" s="73"/>
      <c r="AV1493" s="73"/>
      <c r="AW1493" s="73"/>
      <c r="AX1493" s="73"/>
      <c r="AY1493" s="73"/>
      <c r="AZ1493" s="73"/>
      <c r="BA1493" s="73"/>
      <c r="BB1493" s="73"/>
      <c r="BC1493" s="73"/>
    </row>
    <row r="1494" spans="1:55" x14ac:dyDescent="0.25">
      <c r="A1494" s="72"/>
      <c r="B1494" s="74" t="s">
        <v>156</v>
      </c>
      <c r="C1494" s="83">
        <v>0</v>
      </c>
      <c r="D1494" s="83">
        <v>0</v>
      </c>
      <c r="E1494" s="83">
        <v>0</v>
      </c>
      <c r="F1494" s="83">
        <v>0</v>
      </c>
      <c r="G1494" s="83">
        <v>0</v>
      </c>
      <c r="H1494" s="83">
        <v>0</v>
      </c>
      <c r="I1494" s="83">
        <v>0</v>
      </c>
      <c r="J1494" s="83">
        <v>911.11628680581578</v>
      </c>
      <c r="K1494" s="83">
        <v>6112.3271731599989</v>
      </c>
      <c r="L1494" s="83">
        <v>9790.6559660000003</v>
      </c>
      <c r="M1494" s="83">
        <v>13678.334000000001</v>
      </c>
      <c r="N1494" s="83">
        <v>0</v>
      </c>
      <c r="O1494" s="73"/>
      <c r="P1494" s="74" t="s">
        <v>156</v>
      </c>
      <c r="Q1494" s="83">
        <v>0</v>
      </c>
      <c r="R1494" s="83">
        <v>0</v>
      </c>
      <c r="S1494" s="83">
        <v>0</v>
      </c>
      <c r="T1494" s="83">
        <v>0</v>
      </c>
      <c r="U1494" s="83">
        <v>0</v>
      </c>
      <c r="V1494" s="83">
        <v>0</v>
      </c>
      <c r="W1494" s="83">
        <v>0</v>
      </c>
      <c r="X1494" s="83">
        <v>0</v>
      </c>
      <c r="Y1494" s="83">
        <v>0</v>
      </c>
      <c r="Z1494" s="83">
        <v>3722.9961859999999</v>
      </c>
      <c r="AA1494" s="83">
        <v>8378.7219999999998</v>
      </c>
      <c r="AB1494" s="83">
        <v>11341</v>
      </c>
      <c r="AC1494" s="73"/>
      <c r="AD1494" s="74" t="s">
        <v>156</v>
      </c>
      <c r="AE1494" s="83">
        <v>0</v>
      </c>
      <c r="AF1494" s="83">
        <v>0</v>
      </c>
      <c r="AG1494" s="83">
        <v>0</v>
      </c>
      <c r="AH1494" s="83">
        <v>0</v>
      </c>
      <c r="AI1494" s="83">
        <v>0</v>
      </c>
      <c r="AJ1494" s="83">
        <v>0</v>
      </c>
      <c r="AK1494" s="83">
        <v>0</v>
      </c>
      <c r="AL1494" s="83">
        <v>7</v>
      </c>
      <c r="AM1494" s="83">
        <v>36</v>
      </c>
      <c r="AN1494" s="83">
        <v>58</v>
      </c>
      <c r="AO1494" s="83">
        <v>79</v>
      </c>
      <c r="AP1494" s="83">
        <v>0</v>
      </c>
      <c r="AQ1494" s="73"/>
      <c r="AR1494" s="73"/>
      <c r="AS1494" s="73"/>
      <c r="AT1494" s="73"/>
      <c r="AU1494" s="73"/>
      <c r="AV1494" s="73"/>
      <c r="AW1494" s="73"/>
      <c r="AX1494" s="73"/>
      <c r="AY1494" s="73"/>
      <c r="AZ1494" s="73"/>
      <c r="BA1494" s="73"/>
      <c r="BB1494" s="73"/>
      <c r="BC1494" s="73"/>
    </row>
    <row r="1495" spans="1:55" x14ac:dyDescent="0.25">
      <c r="A1495" s="72"/>
      <c r="B1495" s="74" t="s">
        <v>3</v>
      </c>
      <c r="C1495" s="83">
        <v>1856.8882957154906</v>
      </c>
      <c r="D1495" s="83">
        <v>5461.1704558748261</v>
      </c>
      <c r="E1495" s="83">
        <v>7668.1189017266925</v>
      </c>
      <c r="F1495" s="83">
        <v>9535.5712665922056</v>
      </c>
      <c r="G1495" s="83">
        <v>8634.2841644465316</v>
      </c>
      <c r="H1495" s="83">
        <v>10302.595278702418</v>
      </c>
      <c r="I1495" s="83">
        <v>11880.899154663814</v>
      </c>
      <c r="J1495" s="83">
        <v>12484.088432267859</v>
      </c>
      <c r="K1495" s="83">
        <v>8249.4350674579964</v>
      </c>
      <c r="L1495" s="83">
        <v>6613.428119999995</v>
      </c>
      <c r="M1495" s="83">
        <v>6245.7479999999987</v>
      </c>
      <c r="N1495" s="83">
        <v>0</v>
      </c>
      <c r="O1495" s="73"/>
      <c r="P1495" s="74" t="s">
        <v>3</v>
      </c>
      <c r="Q1495" s="83">
        <v>0</v>
      </c>
      <c r="R1495" s="83">
        <v>7151.3564308625282</v>
      </c>
      <c r="S1495" s="83">
        <v>8732.6147576439926</v>
      </c>
      <c r="T1495" s="83">
        <v>7700.0440164131069</v>
      </c>
      <c r="U1495" s="83">
        <v>10766.351604780535</v>
      </c>
      <c r="V1495" s="83">
        <v>10454.92484772161</v>
      </c>
      <c r="W1495" s="83">
        <v>9262.5506738457843</v>
      </c>
      <c r="X1495" s="83">
        <v>7762.4414681313228</v>
      </c>
      <c r="Y1495" s="83">
        <v>11682.930042705999</v>
      </c>
      <c r="Z1495" s="83">
        <v>9308.0255320000033</v>
      </c>
      <c r="AA1495" s="83">
        <v>5584.0779999999995</v>
      </c>
      <c r="AB1495" s="83">
        <v>5536</v>
      </c>
      <c r="AC1495" s="73"/>
      <c r="AD1495" s="74" t="s">
        <v>3</v>
      </c>
      <c r="AE1495" s="83">
        <v>14</v>
      </c>
      <c r="AF1495" s="83">
        <v>43</v>
      </c>
      <c r="AG1495" s="83">
        <v>61</v>
      </c>
      <c r="AH1495" s="83">
        <v>67</v>
      </c>
      <c r="AI1495" s="83">
        <v>71</v>
      </c>
      <c r="AJ1495" s="83">
        <v>72</v>
      </c>
      <c r="AK1495" s="83">
        <v>85</v>
      </c>
      <c r="AL1495" s="83">
        <v>90</v>
      </c>
      <c r="AM1495" s="83">
        <v>59</v>
      </c>
      <c r="AN1495" s="83">
        <v>50</v>
      </c>
      <c r="AO1495" s="83">
        <v>47</v>
      </c>
      <c r="AP1495" s="83">
        <v>0</v>
      </c>
      <c r="AQ1495" s="73"/>
      <c r="AR1495" s="73"/>
      <c r="AS1495" s="73"/>
      <c r="AT1495" s="73"/>
      <c r="AU1495" s="73"/>
      <c r="AV1495" s="73"/>
      <c r="AW1495" s="73"/>
      <c r="AX1495" s="73"/>
      <c r="AY1495" s="73"/>
      <c r="AZ1495" s="73"/>
      <c r="BA1495" s="73"/>
      <c r="BB1495" s="73"/>
      <c r="BC1495" s="73"/>
    </row>
    <row r="1496" spans="1:55" x14ac:dyDescent="0.25">
      <c r="A1496" s="72"/>
      <c r="B1496" s="74" t="s">
        <v>4</v>
      </c>
      <c r="C1496" s="83">
        <v>0</v>
      </c>
      <c r="D1496" s="83">
        <v>0</v>
      </c>
      <c r="E1496" s="83">
        <v>1213.8368592571712</v>
      </c>
      <c r="F1496" s="83">
        <v>3973.0546678608539</v>
      </c>
      <c r="G1496" s="83">
        <v>7976.994865161244</v>
      </c>
      <c r="H1496" s="83">
        <v>10634.580713473248</v>
      </c>
      <c r="I1496" s="83">
        <v>14135.651645569122</v>
      </c>
      <c r="J1496" s="83">
        <v>11780.554058096383</v>
      </c>
      <c r="K1496" s="83">
        <v>9895.5708332260001</v>
      </c>
      <c r="L1496" s="83">
        <v>10870.421172</v>
      </c>
      <c r="M1496" s="83">
        <v>12945.808000000003</v>
      </c>
      <c r="N1496" s="83">
        <v>0</v>
      </c>
      <c r="O1496" s="73"/>
      <c r="P1496" s="74" t="s">
        <v>4</v>
      </c>
      <c r="Q1496" s="83">
        <v>0</v>
      </c>
      <c r="R1496" s="83">
        <v>0</v>
      </c>
      <c r="S1496" s="83">
        <v>4347.3202585929657</v>
      </c>
      <c r="T1496" s="83">
        <v>3386.098857412529</v>
      </c>
      <c r="U1496" s="83">
        <v>2940.1327795987099</v>
      </c>
      <c r="V1496" s="83">
        <v>6890.8780611275997</v>
      </c>
      <c r="W1496" s="83">
        <v>8974.4180025941932</v>
      </c>
      <c r="X1496" s="83">
        <v>10831.287581941553</v>
      </c>
      <c r="Y1496" s="83">
        <v>13503.388496805997</v>
      </c>
      <c r="Z1496" s="83">
        <v>9594.8214439999974</v>
      </c>
      <c r="AA1496" s="83">
        <v>9685.3900000000012</v>
      </c>
      <c r="AB1496" s="83">
        <v>9603</v>
      </c>
      <c r="AC1496" s="73"/>
      <c r="AD1496" s="74" t="s">
        <v>4</v>
      </c>
      <c r="AE1496" s="83">
        <v>0</v>
      </c>
      <c r="AF1496" s="83">
        <v>0</v>
      </c>
      <c r="AG1496" s="83">
        <v>8</v>
      </c>
      <c r="AH1496" s="83">
        <v>28</v>
      </c>
      <c r="AI1496" s="83">
        <v>52</v>
      </c>
      <c r="AJ1496" s="83">
        <v>71</v>
      </c>
      <c r="AK1496" s="83">
        <v>93</v>
      </c>
      <c r="AL1496" s="83">
        <v>89</v>
      </c>
      <c r="AM1496" s="83">
        <v>70</v>
      </c>
      <c r="AN1496" s="83">
        <v>88</v>
      </c>
      <c r="AO1496" s="83">
        <v>105</v>
      </c>
      <c r="AP1496" s="83">
        <v>0</v>
      </c>
      <c r="AQ1496" s="73"/>
      <c r="AR1496" s="73"/>
      <c r="AS1496" s="73"/>
      <c r="AT1496" s="73"/>
      <c r="AU1496" s="73"/>
      <c r="AV1496" s="73"/>
      <c r="AW1496" s="73"/>
      <c r="AX1496" s="73"/>
      <c r="AY1496" s="73"/>
      <c r="AZ1496" s="73"/>
      <c r="BA1496" s="73"/>
      <c r="BB1496" s="73"/>
      <c r="BC1496" s="73"/>
    </row>
    <row r="1497" spans="1:55" x14ac:dyDescent="0.25">
      <c r="A1497" s="72"/>
      <c r="B1497" s="74" t="s">
        <v>6</v>
      </c>
      <c r="C1497" s="83">
        <v>3749.3175185089704</v>
      </c>
      <c r="D1497" s="83">
        <v>6654.6058978705241</v>
      </c>
      <c r="E1497" s="83">
        <v>8945.2461617473</v>
      </c>
      <c r="F1497" s="83">
        <v>13112.280722571591</v>
      </c>
      <c r="G1497" s="83">
        <v>7788.5248151869682</v>
      </c>
      <c r="H1497" s="83">
        <v>4067.5483391536186</v>
      </c>
      <c r="I1497" s="83">
        <v>3407.2831759116707</v>
      </c>
      <c r="J1497" s="83">
        <v>3463.8127800117645</v>
      </c>
      <c r="K1497" s="83">
        <v>2899.4938287119994</v>
      </c>
      <c r="L1497" s="83">
        <v>3304.5737919999997</v>
      </c>
      <c r="M1497" s="83">
        <v>3999.1960000000017</v>
      </c>
      <c r="N1497" s="83">
        <v>0</v>
      </c>
      <c r="O1497" s="73"/>
      <c r="P1497" s="74" t="s">
        <v>6</v>
      </c>
      <c r="Q1497" s="83">
        <v>2325.1775532008237</v>
      </c>
      <c r="R1497" s="83">
        <v>2953.3516160245108</v>
      </c>
      <c r="S1497" s="83">
        <v>4688.3581488605487</v>
      </c>
      <c r="T1497" s="83">
        <v>14366.613691730077</v>
      </c>
      <c r="U1497" s="83">
        <v>13053.906836343311</v>
      </c>
      <c r="V1497" s="83">
        <v>10981.682823032239</v>
      </c>
      <c r="W1497" s="83">
        <v>7052.3901439675092</v>
      </c>
      <c r="X1497" s="83">
        <v>4336.7788774685696</v>
      </c>
      <c r="Y1497" s="83">
        <v>2940.3162304099997</v>
      </c>
      <c r="Z1497" s="83">
        <v>3094.8275279999998</v>
      </c>
      <c r="AA1497" s="83">
        <v>3692.8480000000009</v>
      </c>
      <c r="AB1497" s="83">
        <v>4454</v>
      </c>
      <c r="AC1497" s="73"/>
      <c r="AD1497" s="74" t="s">
        <v>6</v>
      </c>
      <c r="AE1497" s="83">
        <v>0</v>
      </c>
      <c r="AF1497" s="83">
        <v>0</v>
      </c>
      <c r="AG1497" s="83">
        <v>3</v>
      </c>
      <c r="AH1497" s="83">
        <v>84</v>
      </c>
      <c r="AI1497" s="83">
        <v>94</v>
      </c>
      <c r="AJ1497" s="83">
        <v>53</v>
      </c>
      <c r="AK1497" s="83">
        <v>43</v>
      </c>
      <c r="AL1497" s="83">
        <v>0</v>
      </c>
      <c r="AM1497" s="83">
        <v>68</v>
      </c>
      <c r="AN1497" s="83">
        <v>45</v>
      </c>
      <c r="AO1497" s="83">
        <v>50</v>
      </c>
      <c r="AP1497" s="83">
        <v>0</v>
      </c>
      <c r="AQ1497" s="73"/>
      <c r="AR1497" s="73"/>
      <c r="AS1497" s="73"/>
      <c r="AT1497" s="73"/>
      <c r="AU1497" s="73"/>
      <c r="AV1497" s="73"/>
      <c r="AW1497" s="73"/>
      <c r="AX1497" s="73"/>
      <c r="AY1497" s="73"/>
      <c r="AZ1497" s="73"/>
      <c r="BA1497" s="73"/>
      <c r="BB1497" s="73"/>
      <c r="BC1497" s="73"/>
    </row>
    <row r="1498" spans="1:55" x14ac:dyDescent="0.25">
      <c r="A1498" s="72"/>
      <c r="B1498" s="74" t="s">
        <v>7</v>
      </c>
      <c r="C1498" s="83">
        <v>33936.704739211651</v>
      </c>
      <c r="D1498" s="83">
        <v>38254.727691643871</v>
      </c>
      <c r="E1498" s="83">
        <v>34541.101353571685</v>
      </c>
      <c r="F1498" s="83">
        <v>37360.517542145928</v>
      </c>
      <c r="G1498" s="83">
        <v>34170.444616804933</v>
      </c>
      <c r="H1498" s="83">
        <v>32604.109311566754</v>
      </c>
      <c r="I1498" s="83">
        <v>31899.145166591312</v>
      </c>
      <c r="J1498" s="83">
        <v>37189.702228930983</v>
      </c>
      <c r="K1498" s="83">
        <v>38219.697762714</v>
      </c>
      <c r="L1498" s="83">
        <v>33479.142189999999</v>
      </c>
      <c r="M1498" s="83">
        <v>28445.558000000001</v>
      </c>
      <c r="N1498" s="83">
        <v>0</v>
      </c>
      <c r="O1498" s="73"/>
      <c r="P1498" s="74" t="s">
        <v>7</v>
      </c>
      <c r="Q1498" s="83">
        <v>32658.733093717212</v>
      </c>
      <c r="R1498" s="83">
        <v>33997.483061691266</v>
      </c>
      <c r="S1498" s="83">
        <v>25299.242294400367</v>
      </c>
      <c r="T1498" s="83">
        <v>29553.045008278579</v>
      </c>
      <c r="U1498" s="83">
        <v>37175.717357425994</v>
      </c>
      <c r="V1498" s="83">
        <v>34792.189846096582</v>
      </c>
      <c r="W1498" s="83">
        <v>34311.798934876948</v>
      </c>
      <c r="X1498" s="83">
        <v>32009.130928213683</v>
      </c>
      <c r="Y1498" s="83">
        <v>31988.213308921993</v>
      </c>
      <c r="Z1498" s="83">
        <v>35405.383390000003</v>
      </c>
      <c r="AA1498" s="83">
        <v>34343.277999999998</v>
      </c>
      <c r="AB1498" s="83">
        <v>34042</v>
      </c>
      <c r="AC1498" s="73"/>
      <c r="AD1498" s="74" t="s">
        <v>7</v>
      </c>
      <c r="AE1498" s="83">
        <v>267</v>
      </c>
      <c r="AF1498" s="83">
        <v>301</v>
      </c>
      <c r="AG1498" s="83">
        <v>265</v>
      </c>
      <c r="AH1498" s="83">
        <v>286</v>
      </c>
      <c r="AI1498" s="83">
        <v>277</v>
      </c>
      <c r="AJ1498" s="83">
        <v>265</v>
      </c>
      <c r="AK1498" s="83">
        <v>266</v>
      </c>
      <c r="AL1498" s="83">
        <v>343</v>
      </c>
      <c r="AM1498" s="83">
        <v>319</v>
      </c>
      <c r="AN1498" s="83">
        <v>315</v>
      </c>
      <c r="AO1498" s="83">
        <v>283</v>
      </c>
      <c r="AP1498" s="83">
        <v>0</v>
      </c>
      <c r="AQ1498" s="73"/>
      <c r="AR1498" s="73"/>
      <c r="AS1498" s="73"/>
      <c r="AT1498" s="73"/>
      <c r="AU1498" s="73"/>
      <c r="AV1498" s="73"/>
      <c r="AW1498" s="73"/>
      <c r="AX1498" s="73"/>
      <c r="AY1498" s="73"/>
      <c r="AZ1498" s="73"/>
      <c r="BA1498" s="73"/>
      <c r="BB1498" s="73"/>
      <c r="BC1498" s="73"/>
    </row>
    <row r="1499" spans="1:55" x14ac:dyDescent="0.25">
      <c r="A1499" s="72"/>
      <c r="B1499" s="79" t="s">
        <v>8</v>
      </c>
      <c r="C1499" s="84">
        <v>8917.7692379489054</v>
      </c>
      <c r="D1499" s="84">
        <v>10296.558656461215</v>
      </c>
      <c r="E1499" s="84">
        <v>10398.065140041013</v>
      </c>
      <c r="F1499" s="84">
        <v>13516.488021484625</v>
      </c>
      <c r="G1499" s="84">
        <v>15723.23171288523</v>
      </c>
      <c r="H1499" s="84">
        <v>16529.676893458996</v>
      </c>
      <c r="I1499" s="84">
        <v>23729.040368727001</v>
      </c>
      <c r="J1499" s="84">
        <v>25321.627148210402</v>
      </c>
      <c r="K1499" s="84">
        <v>27146.897129169996</v>
      </c>
      <c r="L1499" s="84">
        <v>28626.084499999997</v>
      </c>
      <c r="M1499" s="84">
        <v>26209.426000000003</v>
      </c>
      <c r="N1499" s="83">
        <v>0</v>
      </c>
      <c r="O1499" s="73"/>
      <c r="P1499" s="79" t="s">
        <v>8</v>
      </c>
      <c r="Q1499" s="84">
        <v>8778.0458397708262</v>
      </c>
      <c r="R1499" s="84">
        <v>9846.0275208867279</v>
      </c>
      <c r="S1499" s="84">
        <v>8416.3453222905609</v>
      </c>
      <c r="T1499" s="84">
        <v>13960.425867076267</v>
      </c>
      <c r="U1499" s="84">
        <v>13984.948883216235</v>
      </c>
      <c r="V1499" s="84">
        <v>18686.710103616217</v>
      </c>
      <c r="W1499" s="84">
        <v>17947.692621572311</v>
      </c>
      <c r="X1499" s="84">
        <v>18575.776019790985</v>
      </c>
      <c r="Y1499" s="84">
        <v>22490.936719289995</v>
      </c>
      <c r="Z1499" s="84">
        <v>24533.892083999999</v>
      </c>
      <c r="AA1499" s="84">
        <v>27953.734</v>
      </c>
      <c r="AB1499" s="84">
        <v>27714</v>
      </c>
      <c r="AC1499" s="73"/>
      <c r="AD1499" s="79" t="s">
        <v>8</v>
      </c>
      <c r="AE1499" s="84">
        <v>113</v>
      </c>
      <c r="AF1499" s="84">
        <v>129</v>
      </c>
      <c r="AG1499" s="84">
        <v>138</v>
      </c>
      <c r="AH1499" s="84">
        <v>142</v>
      </c>
      <c r="AI1499" s="84">
        <v>157</v>
      </c>
      <c r="AJ1499" s="84">
        <v>176</v>
      </c>
      <c r="AK1499" s="84">
        <v>203</v>
      </c>
      <c r="AL1499" s="84">
        <v>213</v>
      </c>
      <c r="AM1499" s="84">
        <v>237</v>
      </c>
      <c r="AN1499" s="84">
        <v>262</v>
      </c>
      <c r="AO1499" s="84">
        <v>252</v>
      </c>
      <c r="AP1499" s="84">
        <v>0</v>
      </c>
      <c r="AQ1499" s="73"/>
      <c r="AR1499" s="73"/>
      <c r="AS1499" s="73"/>
      <c r="AT1499" s="73"/>
      <c r="AU1499" s="73"/>
      <c r="AV1499" s="73"/>
      <c r="AW1499" s="73"/>
      <c r="AX1499" s="73"/>
      <c r="AY1499" s="73"/>
      <c r="AZ1499" s="73"/>
      <c r="BA1499" s="73"/>
      <c r="BB1499" s="73"/>
      <c r="BC1499" s="73"/>
    </row>
    <row r="1500" spans="1:55" x14ac:dyDescent="0.25">
      <c r="A1500" s="72"/>
      <c r="B1500" s="79" t="s">
        <v>5</v>
      </c>
      <c r="C1500" s="84">
        <v>9672.3882178090244</v>
      </c>
      <c r="D1500" s="84">
        <v>21697.816448527763</v>
      </c>
      <c r="E1500" s="84">
        <v>17625.159489524813</v>
      </c>
      <c r="F1500" s="84">
        <v>18139.815307567122</v>
      </c>
      <c r="G1500" s="84">
        <v>18046.007285036954</v>
      </c>
      <c r="H1500" s="84">
        <v>15375.635055496441</v>
      </c>
      <c r="I1500" s="84">
        <v>16936.941504959588</v>
      </c>
      <c r="J1500" s="84">
        <v>10426.222336206454</v>
      </c>
      <c r="K1500" s="84">
        <v>9043.8169383379991</v>
      </c>
      <c r="L1500" s="84">
        <v>16292.790149999997</v>
      </c>
      <c r="M1500" s="82">
        <v>3609.4880000000003</v>
      </c>
      <c r="N1500" s="82">
        <v>0</v>
      </c>
      <c r="O1500" s="73"/>
      <c r="P1500" s="79" t="s">
        <v>5</v>
      </c>
      <c r="Q1500" s="84">
        <v>15081.742347900827</v>
      </c>
      <c r="R1500" s="84">
        <v>15282.638136745303</v>
      </c>
      <c r="S1500" s="84">
        <v>19925.522132657323</v>
      </c>
      <c r="T1500" s="84">
        <v>17246.778246271511</v>
      </c>
      <c r="U1500" s="84">
        <v>20515.553908606144</v>
      </c>
      <c r="V1500" s="84">
        <v>20059.246033324613</v>
      </c>
      <c r="W1500" s="84">
        <v>19955.474251404823</v>
      </c>
      <c r="X1500" s="84">
        <v>24213.027528303828</v>
      </c>
      <c r="Y1500" s="84">
        <v>18468.275189805998</v>
      </c>
      <c r="Z1500" s="84">
        <v>21757.964487999994</v>
      </c>
      <c r="AA1500" s="84">
        <v>7630.5660000000007</v>
      </c>
      <c r="AB1500" s="84">
        <v>4528</v>
      </c>
      <c r="AC1500" s="73"/>
      <c r="AD1500" s="79" t="s">
        <v>5</v>
      </c>
      <c r="AE1500" s="84">
        <v>1549</v>
      </c>
      <c r="AF1500" s="84">
        <v>1595</v>
      </c>
      <c r="AG1500" s="84">
        <v>1592</v>
      </c>
      <c r="AH1500" s="84">
        <v>1577</v>
      </c>
      <c r="AI1500" s="84">
        <v>1509</v>
      </c>
      <c r="AJ1500" s="84">
        <v>1491</v>
      </c>
      <c r="AK1500" s="84">
        <v>1554</v>
      </c>
      <c r="AL1500" s="84">
        <v>1765</v>
      </c>
      <c r="AM1500" s="84">
        <v>1669</v>
      </c>
      <c r="AN1500" s="84">
        <v>1698</v>
      </c>
      <c r="AO1500" s="84">
        <v>1720</v>
      </c>
      <c r="AP1500" s="84">
        <v>0</v>
      </c>
      <c r="AQ1500" s="73"/>
      <c r="AR1500" s="73"/>
      <c r="AS1500" s="73"/>
      <c r="AT1500" s="73"/>
      <c r="AU1500" s="73"/>
      <c r="AV1500" s="73"/>
      <c r="AW1500" s="73"/>
      <c r="AX1500" s="73"/>
      <c r="AY1500" s="73"/>
      <c r="AZ1500" s="73"/>
      <c r="BA1500" s="73"/>
      <c r="BB1500" s="73"/>
      <c r="BC1500" s="73"/>
    </row>
    <row r="1501" spans="1:55" x14ac:dyDescent="0.25">
      <c r="A1501" s="72"/>
      <c r="B1501" s="74" t="s">
        <v>157</v>
      </c>
      <c r="C1501" s="83">
        <v>10718.592972639963</v>
      </c>
      <c r="D1501" s="83">
        <v>12748.901877782364</v>
      </c>
      <c r="E1501" s="83">
        <v>13634.212872153646</v>
      </c>
      <c r="F1501" s="83">
        <v>14047.328935944282</v>
      </c>
      <c r="G1501" s="83">
        <v>15382.689891337963</v>
      </c>
      <c r="H1501" s="83">
        <v>14900.390056579323</v>
      </c>
      <c r="I1501" s="83">
        <v>16652.238984556228</v>
      </c>
      <c r="J1501" s="83">
        <v>13142.740230734631</v>
      </c>
      <c r="K1501" s="83">
        <v>11861.665963653997</v>
      </c>
      <c r="L1501" s="83">
        <v>12150.301436</v>
      </c>
      <c r="M1501" s="83">
        <v>11788.146000000001</v>
      </c>
      <c r="N1501" s="83">
        <v>0</v>
      </c>
      <c r="O1501" s="73"/>
      <c r="P1501" s="74" t="s">
        <v>157</v>
      </c>
      <c r="Q1501" s="83">
        <v>10215.513652733222</v>
      </c>
      <c r="R1501" s="83">
        <v>9917.7323804316638</v>
      </c>
      <c r="S1501" s="83">
        <v>12409.787041999516</v>
      </c>
      <c r="T1501" s="83">
        <v>13797.662660743359</v>
      </c>
      <c r="U1501" s="83">
        <v>13761.847461559188</v>
      </c>
      <c r="V1501" s="83">
        <v>14300.374349602975</v>
      </c>
      <c r="W1501" s="83">
        <v>14096.776602622476</v>
      </c>
      <c r="X1501" s="83">
        <v>14985.169963413387</v>
      </c>
      <c r="Y1501" s="83">
        <v>12643.911444839998</v>
      </c>
      <c r="Z1501" s="83">
        <v>12228.421217999999</v>
      </c>
      <c r="AA1501" s="83">
        <v>12967.69</v>
      </c>
      <c r="AB1501" s="83">
        <v>11974</v>
      </c>
      <c r="AC1501" s="73"/>
      <c r="AD1501" s="74" t="s">
        <v>117</v>
      </c>
      <c r="AE1501" s="83">
        <v>12919.594999999999</v>
      </c>
      <c r="AF1501" s="83">
        <v>12910.094999999999</v>
      </c>
      <c r="AG1501" s="83">
        <v>12995.855999999998</v>
      </c>
      <c r="AH1501" s="83">
        <v>13029.223999999998</v>
      </c>
      <c r="AI1501" s="83">
        <v>13177.465</v>
      </c>
      <c r="AJ1501" s="83">
        <v>13308.138000000001</v>
      </c>
      <c r="AK1501" s="83">
        <v>13608.35</v>
      </c>
      <c r="AL1501" s="83">
        <v>13604.174999999999</v>
      </c>
      <c r="AM1501" s="83">
        <v>13689.544</v>
      </c>
      <c r="AN1501" s="83">
        <v>13871.902</v>
      </c>
      <c r="AO1501" s="83">
        <v>14117.928</v>
      </c>
      <c r="AP1501" s="83">
        <v>0</v>
      </c>
      <c r="AQ1501" s="73"/>
      <c r="AR1501" s="73"/>
      <c r="AS1501" s="73"/>
      <c r="AT1501" s="73"/>
      <c r="AU1501" s="73"/>
      <c r="AV1501" s="73"/>
      <c r="AW1501" s="73"/>
      <c r="AX1501" s="73"/>
      <c r="AY1501" s="73"/>
      <c r="AZ1501" s="73"/>
      <c r="BA1501" s="73"/>
      <c r="BB1501" s="73"/>
      <c r="BC1501" s="73"/>
    </row>
    <row r="1502" spans="1:55" x14ac:dyDescent="0.25">
      <c r="A1502" s="72"/>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X1502" s="73"/>
      <c r="Y1502" s="73"/>
      <c r="Z1502" s="73"/>
      <c r="AA1502" s="73"/>
      <c r="AB1502" s="73"/>
      <c r="AC1502" s="73"/>
      <c r="AD1502" s="73"/>
      <c r="AE1502" s="73"/>
      <c r="AF1502" s="73"/>
      <c r="AG1502" s="73"/>
      <c r="AH1502" s="73"/>
      <c r="AI1502" s="73"/>
      <c r="AJ1502" s="73"/>
      <c r="AK1502" s="73"/>
      <c r="AL1502" s="73"/>
      <c r="AM1502" s="73"/>
      <c r="AN1502" s="73"/>
      <c r="AO1502" s="73"/>
      <c r="AP1502" s="73"/>
      <c r="AQ1502" s="73"/>
      <c r="AR1502" s="73"/>
      <c r="AS1502" s="73"/>
      <c r="AT1502" s="73"/>
      <c r="AU1502" s="73"/>
      <c r="AV1502" s="73"/>
      <c r="AW1502" s="73"/>
      <c r="AX1502" s="73"/>
      <c r="AY1502" s="73"/>
      <c r="AZ1502" s="73"/>
      <c r="BA1502" s="73"/>
      <c r="BB1502" s="73"/>
      <c r="BC1502" s="73"/>
    </row>
    <row r="1503" spans="1:55" x14ac:dyDescent="0.25">
      <c r="A1503" s="72"/>
      <c r="B1503" s="75" t="s">
        <v>113</v>
      </c>
      <c r="C1503" s="75"/>
      <c r="D1503" s="75"/>
      <c r="E1503" s="75"/>
      <c r="F1503" s="75"/>
      <c r="G1503" s="75"/>
      <c r="H1503" s="75"/>
      <c r="I1503" s="75"/>
      <c r="J1503" s="75"/>
      <c r="K1503" s="75"/>
      <c r="L1503" s="75"/>
      <c r="M1503" s="75"/>
      <c r="N1503" s="75"/>
      <c r="O1503" s="73"/>
      <c r="P1503" s="75" t="s">
        <v>114</v>
      </c>
      <c r="Q1503" s="75"/>
      <c r="R1503" s="75"/>
      <c r="S1503" s="75"/>
      <c r="T1503" s="75"/>
      <c r="U1503" s="75"/>
      <c r="V1503" s="75"/>
      <c r="W1503" s="75"/>
      <c r="X1503" s="75"/>
      <c r="Y1503" s="75"/>
      <c r="Z1503" s="75"/>
      <c r="AA1503" s="75"/>
      <c r="AB1503" s="75"/>
      <c r="AC1503" s="73"/>
      <c r="AD1503" s="75" t="s">
        <v>145</v>
      </c>
      <c r="AE1503" s="75"/>
      <c r="AF1503" s="75"/>
      <c r="AG1503" s="75"/>
      <c r="AH1503" s="75"/>
      <c r="AI1503" s="75"/>
      <c r="AJ1503" s="75"/>
      <c r="AK1503" s="75"/>
      <c r="AL1503" s="75"/>
      <c r="AM1503" s="75"/>
      <c r="AN1503" s="75"/>
      <c r="AO1503" s="75"/>
      <c r="AP1503" s="75"/>
      <c r="AQ1503" s="73"/>
      <c r="AR1503" s="73"/>
      <c r="AS1503" s="73"/>
      <c r="AT1503" s="73"/>
      <c r="AU1503" s="73"/>
      <c r="AV1503" s="73"/>
      <c r="AW1503" s="73"/>
      <c r="AX1503" s="73"/>
      <c r="AY1503" s="73"/>
      <c r="AZ1503" s="73"/>
      <c r="BA1503" s="73"/>
      <c r="BB1503" s="73"/>
      <c r="BC1503" s="73"/>
    </row>
    <row r="1504" spans="1:55" x14ac:dyDescent="0.25">
      <c r="A1504" s="72"/>
      <c r="B1504" s="77" t="s">
        <v>91</v>
      </c>
      <c r="C1504" s="77">
        <v>2013</v>
      </c>
      <c r="D1504" s="77">
        <v>2014</v>
      </c>
      <c r="E1504" s="77">
        <v>2015</v>
      </c>
      <c r="F1504" s="77">
        <v>2016</v>
      </c>
      <c r="G1504" s="77">
        <v>2017</v>
      </c>
      <c r="H1504" s="77">
        <v>2018</v>
      </c>
      <c r="I1504" s="77">
        <v>2019</v>
      </c>
      <c r="J1504" s="77">
        <v>2020</v>
      </c>
      <c r="K1504" s="77">
        <v>2021</v>
      </c>
      <c r="L1504" s="77">
        <v>2022</v>
      </c>
      <c r="M1504" s="77">
        <v>2023</v>
      </c>
      <c r="N1504" s="77">
        <v>2024</v>
      </c>
      <c r="O1504" s="73"/>
      <c r="P1504" s="77" t="s">
        <v>91</v>
      </c>
      <c r="Q1504" s="77">
        <v>2013</v>
      </c>
      <c r="R1504" s="77">
        <v>2014</v>
      </c>
      <c r="S1504" s="77">
        <v>2015</v>
      </c>
      <c r="T1504" s="77">
        <v>2016</v>
      </c>
      <c r="U1504" s="77">
        <v>2017</v>
      </c>
      <c r="V1504" s="77">
        <v>2018</v>
      </c>
      <c r="W1504" s="77">
        <v>2019</v>
      </c>
      <c r="X1504" s="77">
        <v>2020</v>
      </c>
      <c r="Y1504" s="77">
        <v>2021</v>
      </c>
      <c r="Z1504" s="77">
        <v>2022</v>
      </c>
      <c r="AA1504" s="77">
        <v>2023</v>
      </c>
      <c r="AB1504" s="77">
        <v>2024</v>
      </c>
      <c r="AC1504" s="73"/>
      <c r="AD1504" s="77" t="s">
        <v>91</v>
      </c>
      <c r="AE1504" s="77">
        <v>2013</v>
      </c>
      <c r="AF1504" s="77">
        <v>2014</v>
      </c>
      <c r="AG1504" s="77">
        <v>2015</v>
      </c>
      <c r="AH1504" s="77">
        <v>2016</v>
      </c>
      <c r="AI1504" s="77">
        <v>2017</v>
      </c>
      <c r="AJ1504" s="77">
        <v>2018</v>
      </c>
      <c r="AK1504" s="77">
        <v>2019</v>
      </c>
      <c r="AL1504" s="77">
        <v>2020</v>
      </c>
      <c r="AM1504" s="77">
        <v>2021</v>
      </c>
      <c r="AN1504" s="77">
        <v>2022</v>
      </c>
      <c r="AO1504" s="77">
        <v>2023</v>
      </c>
      <c r="AP1504" s="77">
        <v>2024</v>
      </c>
      <c r="AQ1504" s="73"/>
      <c r="AR1504" s="73"/>
      <c r="AS1504" s="73"/>
      <c r="AT1504" s="73"/>
      <c r="AU1504" s="73"/>
      <c r="AV1504" s="73"/>
      <c r="AW1504" s="73"/>
      <c r="AX1504" s="73"/>
      <c r="AY1504" s="73"/>
      <c r="AZ1504" s="73"/>
      <c r="BA1504" s="73"/>
      <c r="BB1504" s="73"/>
      <c r="BC1504" s="73"/>
    </row>
    <row r="1505" spans="1:55" x14ac:dyDescent="0.25">
      <c r="A1505" s="72"/>
      <c r="B1505" s="79" t="s">
        <v>9</v>
      </c>
      <c r="C1505" s="80">
        <v>408335.21753982955</v>
      </c>
      <c r="D1505" s="80">
        <v>405295.36592043517</v>
      </c>
      <c r="E1505" s="80">
        <v>394306.49949474452</v>
      </c>
      <c r="F1505" s="80">
        <v>420790.90111580299</v>
      </c>
      <c r="G1505" s="80">
        <v>412302.97101278848</v>
      </c>
      <c r="H1505" s="80">
        <v>412942.20518827112</v>
      </c>
      <c r="I1505" s="80">
        <v>435742.35270361113</v>
      </c>
      <c r="J1505" s="80">
        <v>437707.22098074807</v>
      </c>
      <c r="K1505" s="80">
        <v>520186.62513976597</v>
      </c>
      <c r="L1505" s="80">
        <v>513810.928358</v>
      </c>
      <c r="M1505" s="80">
        <v>549225.696</v>
      </c>
      <c r="N1505" s="80">
        <v>0</v>
      </c>
      <c r="O1505" s="73"/>
      <c r="P1505" s="79" t="s">
        <v>9</v>
      </c>
      <c r="Q1505" s="80">
        <v>404142.76472983044</v>
      </c>
      <c r="R1505" s="80">
        <v>430779.5938850363</v>
      </c>
      <c r="S1505" s="80">
        <v>411049.24474285624</v>
      </c>
      <c r="T1505" s="80">
        <v>442957.90546147886</v>
      </c>
      <c r="U1505" s="80">
        <v>384170.93010648759</v>
      </c>
      <c r="V1505" s="80">
        <v>430249.0535890123</v>
      </c>
      <c r="W1505" s="80">
        <v>430211.00578411197</v>
      </c>
      <c r="X1505" s="80">
        <v>435052.416627814</v>
      </c>
      <c r="Y1505" s="80">
        <v>549288.58431782387</v>
      </c>
      <c r="Z1505" s="80">
        <v>574271.35909000016</v>
      </c>
      <c r="AA1505" s="80">
        <v>519095.22399999993</v>
      </c>
      <c r="AB1505" s="80">
        <v>570968</v>
      </c>
      <c r="AC1505" s="73"/>
      <c r="AD1505" s="79" t="s">
        <v>9</v>
      </c>
      <c r="AE1505" s="80">
        <v>3593</v>
      </c>
      <c r="AF1505" s="80">
        <v>3448</v>
      </c>
      <c r="AG1505" s="80">
        <v>3461</v>
      </c>
      <c r="AH1505" s="80">
        <v>3449</v>
      </c>
      <c r="AI1505" s="80">
        <v>3377</v>
      </c>
      <c r="AJ1505" s="80">
        <v>3307</v>
      </c>
      <c r="AK1505" s="80">
        <v>3321</v>
      </c>
      <c r="AL1505" s="80">
        <v>3533</v>
      </c>
      <c r="AM1505" s="80">
        <v>3434</v>
      </c>
      <c r="AN1505" s="80">
        <v>3522</v>
      </c>
      <c r="AO1505" s="80">
        <v>3675</v>
      </c>
      <c r="AP1505" s="80">
        <v>0</v>
      </c>
      <c r="AQ1505" s="73"/>
      <c r="AR1505" s="73"/>
      <c r="AS1505" s="73"/>
      <c r="AT1505" s="73"/>
      <c r="AU1505" s="73"/>
      <c r="AV1505" s="73"/>
      <c r="AW1505" s="73"/>
      <c r="AX1505" s="73"/>
      <c r="AY1505" s="73"/>
      <c r="AZ1505" s="73"/>
      <c r="BA1505" s="73"/>
      <c r="BB1505" s="73"/>
      <c r="BC1505" s="73"/>
    </row>
    <row r="1506" spans="1:55" x14ac:dyDescent="0.25">
      <c r="A1506" s="72"/>
      <c r="B1506" s="74" t="s">
        <v>10</v>
      </c>
      <c r="C1506" s="83">
        <v>277328.23172762664</v>
      </c>
      <c r="D1506" s="83">
        <v>259853.72117213969</v>
      </c>
      <c r="E1506" s="83">
        <v>269264.56754874636</v>
      </c>
      <c r="F1506" s="83">
        <v>294501.5969684181</v>
      </c>
      <c r="G1506" s="83">
        <v>282349.21994830674</v>
      </c>
      <c r="H1506" s="83">
        <v>267551.13175579213</v>
      </c>
      <c r="I1506" s="83">
        <v>289638.2216280612</v>
      </c>
      <c r="J1506" s="83">
        <v>284740.67059270671</v>
      </c>
      <c r="K1506" s="83">
        <v>352162.72305895196</v>
      </c>
      <c r="L1506" s="83">
        <v>346664.55862999998</v>
      </c>
      <c r="M1506" s="83">
        <v>368420.98200000002</v>
      </c>
      <c r="N1506" s="83">
        <v>0</v>
      </c>
      <c r="O1506" s="73"/>
      <c r="P1506" s="74" t="s">
        <v>10</v>
      </c>
      <c r="Q1506" s="83">
        <v>260283.16601894045</v>
      </c>
      <c r="R1506" s="83">
        <v>275926.71717553871</v>
      </c>
      <c r="S1506" s="83">
        <v>274461.50058143388</v>
      </c>
      <c r="T1506" s="83">
        <v>306652.42246773996</v>
      </c>
      <c r="U1506" s="83">
        <v>259941.95680997439</v>
      </c>
      <c r="V1506" s="83">
        <v>279162.48222480819</v>
      </c>
      <c r="W1506" s="83">
        <v>276587.35518824589</v>
      </c>
      <c r="X1506" s="83">
        <v>293256.01726828475</v>
      </c>
      <c r="Y1506" s="83">
        <v>366105.2282010499</v>
      </c>
      <c r="Z1506" s="83">
        <v>375375.18371600006</v>
      </c>
      <c r="AA1506" s="83">
        <v>341683.26199999999</v>
      </c>
      <c r="AB1506" s="83">
        <v>389978</v>
      </c>
      <c r="AC1506" s="73"/>
      <c r="AD1506" s="74" t="s">
        <v>10</v>
      </c>
      <c r="AE1506" s="83">
        <v>3593</v>
      </c>
      <c r="AF1506" s="83">
        <v>3448</v>
      </c>
      <c r="AG1506" s="83">
        <v>3461</v>
      </c>
      <c r="AH1506" s="83">
        <v>3449</v>
      </c>
      <c r="AI1506" s="83">
        <v>3377</v>
      </c>
      <c r="AJ1506" s="83">
        <v>3307</v>
      </c>
      <c r="AK1506" s="83">
        <v>3321</v>
      </c>
      <c r="AL1506" s="83">
        <v>3533</v>
      </c>
      <c r="AM1506" s="83">
        <v>3434</v>
      </c>
      <c r="AN1506" s="83">
        <v>3522</v>
      </c>
      <c r="AO1506" s="83">
        <v>3675</v>
      </c>
      <c r="AP1506" s="83">
        <v>0</v>
      </c>
      <c r="AQ1506" s="73"/>
      <c r="AR1506" s="73"/>
      <c r="AS1506" s="73"/>
      <c r="AT1506" s="73"/>
      <c r="AU1506" s="73"/>
      <c r="AV1506" s="73"/>
      <c r="AW1506" s="73"/>
      <c r="AX1506" s="73"/>
      <c r="AY1506" s="73"/>
      <c r="AZ1506" s="73"/>
      <c r="BA1506" s="73"/>
      <c r="BB1506" s="73"/>
      <c r="BC1506" s="73"/>
    </row>
    <row r="1507" spans="1:55" x14ac:dyDescent="0.25">
      <c r="A1507" s="72"/>
      <c r="B1507" s="79" t="s">
        <v>11</v>
      </c>
      <c r="C1507" s="84">
        <v>131006.98581220293</v>
      </c>
      <c r="D1507" s="84">
        <v>145441.64474829548</v>
      </c>
      <c r="E1507" s="84">
        <v>125041.93194599815</v>
      </c>
      <c r="F1507" s="84">
        <v>126289.30414738487</v>
      </c>
      <c r="G1507" s="84">
        <v>129953.75106448172</v>
      </c>
      <c r="H1507" s="84">
        <v>145391.07343247902</v>
      </c>
      <c r="I1507" s="84">
        <v>146104.13107554996</v>
      </c>
      <c r="J1507" s="84">
        <v>152966.55038804139</v>
      </c>
      <c r="K1507" s="84">
        <v>168023.902080814</v>
      </c>
      <c r="L1507" s="84">
        <v>167146.36972799999</v>
      </c>
      <c r="M1507" s="84">
        <v>180804.71400000001</v>
      </c>
      <c r="N1507" s="84">
        <v>0</v>
      </c>
      <c r="O1507" s="73"/>
      <c r="P1507" s="79" t="s">
        <v>11</v>
      </c>
      <c r="Q1507" s="84">
        <v>143859.59871089002</v>
      </c>
      <c r="R1507" s="84">
        <v>154852.87670949759</v>
      </c>
      <c r="S1507" s="84">
        <v>136587.74416142236</v>
      </c>
      <c r="T1507" s="84">
        <v>136305.4829937389</v>
      </c>
      <c r="U1507" s="84">
        <v>124228.97329651317</v>
      </c>
      <c r="V1507" s="84">
        <v>151086.57136420411</v>
      </c>
      <c r="W1507" s="84">
        <v>153623.65059586609</v>
      </c>
      <c r="X1507" s="84">
        <v>141796.39935952926</v>
      </c>
      <c r="Y1507" s="84">
        <v>183183.35611677397</v>
      </c>
      <c r="Z1507" s="84">
        <v>198896.17537400004</v>
      </c>
      <c r="AA1507" s="84">
        <v>177411.96199999997</v>
      </c>
      <c r="AB1507" s="84">
        <v>180990</v>
      </c>
      <c r="AC1507" s="73"/>
      <c r="AD1507" s="79" t="s">
        <v>11</v>
      </c>
      <c r="AE1507" s="84">
        <v>3593</v>
      </c>
      <c r="AF1507" s="84">
        <v>3448</v>
      </c>
      <c r="AG1507" s="84">
        <v>3461</v>
      </c>
      <c r="AH1507" s="84">
        <v>3449</v>
      </c>
      <c r="AI1507" s="84">
        <v>3377</v>
      </c>
      <c r="AJ1507" s="84">
        <v>3307</v>
      </c>
      <c r="AK1507" s="84">
        <v>3321</v>
      </c>
      <c r="AL1507" s="84">
        <v>3533</v>
      </c>
      <c r="AM1507" s="84">
        <v>3434</v>
      </c>
      <c r="AN1507" s="84">
        <v>3522</v>
      </c>
      <c r="AO1507" s="84">
        <v>3675</v>
      </c>
      <c r="AP1507" s="84">
        <v>0</v>
      </c>
      <c r="AQ1507" s="73"/>
      <c r="AR1507" s="73"/>
      <c r="AS1507" s="73"/>
      <c r="AT1507" s="73"/>
      <c r="AU1507" s="73"/>
      <c r="AV1507" s="73"/>
      <c r="AW1507" s="73"/>
      <c r="AX1507" s="73"/>
      <c r="AY1507" s="73"/>
      <c r="AZ1507" s="73"/>
      <c r="BA1507" s="73"/>
      <c r="BB1507" s="73"/>
      <c r="BC1507" s="73"/>
    </row>
    <row r="1508" spans="1:55" x14ac:dyDescent="0.25">
      <c r="A1508" s="72"/>
      <c r="B1508" s="74" t="s">
        <v>0</v>
      </c>
      <c r="C1508" s="83">
        <v>76568.6724898065</v>
      </c>
      <c r="D1508" s="83">
        <v>64336.907540057553</v>
      </c>
      <c r="E1508" s="83">
        <v>61698.708040388374</v>
      </c>
      <c r="F1508" s="83">
        <v>64975.768152903504</v>
      </c>
      <c r="G1508" s="83">
        <v>55186.268714311533</v>
      </c>
      <c r="H1508" s="83">
        <v>50117.067758938923</v>
      </c>
      <c r="I1508" s="83">
        <v>48807.673588691359</v>
      </c>
      <c r="J1508" s="83">
        <v>46731.737823754462</v>
      </c>
      <c r="K1508" s="83">
        <v>41036.443479875998</v>
      </c>
      <c r="L1508" s="83">
        <v>35499.555181999996</v>
      </c>
      <c r="M1508" s="83">
        <v>37130.628000000004</v>
      </c>
      <c r="N1508" s="83">
        <v>0</v>
      </c>
      <c r="O1508" s="73"/>
      <c r="P1508" s="74" t="s">
        <v>0</v>
      </c>
      <c r="Q1508" s="83">
        <v>68805.858237782784</v>
      </c>
      <c r="R1508" s="83">
        <v>71520.105371544167</v>
      </c>
      <c r="S1508" s="83">
        <v>65708.641777988596</v>
      </c>
      <c r="T1508" s="83">
        <v>68195.742911816938</v>
      </c>
      <c r="U1508" s="83">
        <v>64658.773426018655</v>
      </c>
      <c r="V1508" s="83">
        <v>56569.852956494164</v>
      </c>
      <c r="W1508" s="83">
        <v>52868.800685457078</v>
      </c>
      <c r="X1508" s="83">
        <v>50726.287061474526</v>
      </c>
      <c r="Y1508" s="83">
        <v>49378.556432269994</v>
      </c>
      <c r="Z1508" s="83">
        <v>43949.333246000002</v>
      </c>
      <c r="AA1508" s="83">
        <v>33870.21</v>
      </c>
      <c r="AB1508" s="83">
        <v>39347</v>
      </c>
      <c r="AC1508" s="73"/>
      <c r="AD1508" s="74" t="s">
        <v>0</v>
      </c>
      <c r="AE1508" s="83">
        <v>739</v>
      </c>
      <c r="AF1508" s="83">
        <v>701</v>
      </c>
      <c r="AG1508" s="83">
        <v>703</v>
      </c>
      <c r="AH1508" s="83">
        <v>613</v>
      </c>
      <c r="AI1508" s="83">
        <v>484</v>
      </c>
      <c r="AJ1508" s="83">
        <v>443</v>
      </c>
      <c r="AK1508" s="83">
        <v>428</v>
      </c>
      <c r="AL1508" s="83">
        <v>423</v>
      </c>
      <c r="AM1508" s="83">
        <v>366</v>
      </c>
      <c r="AN1508" s="83">
        <v>326</v>
      </c>
      <c r="AO1508" s="83">
        <v>357</v>
      </c>
      <c r="AP1508" s="83">
        <v>0</v>
      </c>
      <c r="AQ1508" s="73"/>
      <c r="AR1508" s="73"/>
      <c r="AS1508" s="73"/>
      <c r="AT1508" s="73"/>
      <c r="AU1508" s="73"/>
      <c r="AV1508" s="73"/>
      <c r="AW1508" s="73"/>
      <c r="AX1508" s="73"/>
      <c r="AY1508" s="73"/>
      <c r="AZ1508" s="73"/>
      <c r="BA1508" s="73"/>
      <c r="BB1508" s="73"/>
      <c r="BC1508" s="73"/>
    </row>
    <row r="1509" spans="1:55" x14ac:dyDescent="0.25">
      <c r="A1509" s="72"/>
      <c r="B1509" s="74" t="s">
        <v>158</v>
      </c>
      <c r="C1509" s="83">
        <v>81206.012608827499</v>
      </c>
      <c r="D1509" s="83">
        <v>69919.025951791307</v>
      </c>
      <c r="E1509" s="83">
        <v>61583.994189004676</v>
      </c>
      <c r="F1509" s="83">
        <v>56686.247656917432</v>
      </c>
      <c r="G1509" s="83">
        <v>53210.984796799894</v>
      </c>
      <c r="H1509" s="83">
        <v>52750.218083866428</v>
      </c>
      <c r="I1509" s="83">
        <v>53811.063123466745</v>
      </c>
      <c r="J1509" s="83">
        <v>69667.856073258983</v>
      </c>
      <c r="K1509" s="83">
        <v>58906.725650213994</v>
      </c>
      <c r="L1509" s="83">
        <v>42559.229179999995</v>
      </c>
      <c r="M1509" s="83">
        <v>42287.486000000004</v>
      </c>
      <c r="N1509" s="83">
        <v>0</v>
      </c>
      <c r="O1509" s="73"/>
      <c r="P1509" s="74" t="s">
        <v>158</v>
      </c>
      <c r="Q1509" s="83">
        <v>92524.045865634951</v>
      </c>
      <c r="R1509" s="83">
        <v>75713.420367685627</v>
      </c>
      <c r="S1509" s="83">
        <v>73292.718330239979</v>
      </c>
      <c r="T1509" s="83">
        <v>71388.950565264153</v>
      </c>
      <c r="U1509" s="83">
        <v>9317.488095603283</v>
      </c>
      <c r="V1509" s="83">
        <v>57001.492162753115</v>
      </c>
      <c r="W1509" s="83">
        <v>56822.735568215525</v>
      </c>
      <c r="X1509" s="83">
        <v>53943.245675110331</v>
      </c>
      <c r="Y1509" s="83">
        <v>53873.433851665985</v>
      </c>
      <c r="Z1509" s="83">
        <v>52786.499817999997</v>
      </c>
      <c r="AA1509" s="83">
        <v>47119.240000000005</v>
      </c>
      <c r="AB1509" s="83">
        <v>50413</v>
      </c>
      <c r="AC1509" s="73"/>
      <c r="AD1509" s="74" t="s">
        <v>158</v>
      </c>
      <c r="AE1509" s="83">
        <v>530</v>
      </c>
      <c r="AF1509" s="83">
        <v>442</v>
      </c>
      <c r="AG1509" s="83">
        <v>395</v>
      </c>
      <c r="AH1509" s="83">
        <v>350</v>
      </c>
      <c r="AI1509" s="83">
        <v>337</v>
      </c>
      <c r="AJ1509" s="83">
        <v>349</v>
      </c>
      <c r="AK1509" s="83">
        <v>351</v>
      </c>
      <c r="AL1509" s="83">
        <v>475</v>
      </c>
      <c r="AM1509" s="83">
        <v>379</v>
      </c>
      <c r="AN1509" s="83">
        <v>267</v>
      </c>
      <c r="AO1509" s="83">
        <v>285</v>
      </c>
      <c r="AP1509" s="83">
        <v>0</v>
      </c>
      <c r="AQ1509" s="73"/>
      <c r="AR1509" s="73"/>
      <c r="AS1509" s="73"/>
      <c r="AT1509" s="73"/>
      <c r="AU1509" s="73"/>
      <c r="AV1509" s="73"/>
      <c r="AW1509" s="73"/>
      <c r="AX1509" s="73"/>
      <c r="AY1509" s="73"/>
      <c r="AZ1509" s="73"/>
      <c r="BA1509" s="73"/>
      <c r="BB1509" s="73"/>
      <c r="BC1509" s="73"/>
    </row>
    <row r="1510" spans="1:55" x14ac:dyDescent="0.25">
      <c r="A1510" s="72"/>
      <c r="B1510" s="74" t="s">
        <v>159</v>
      </c>
      <c r="C1510" s="83">
        <v>7642.1753305336215</v>
      </c>
      <c r="D1510" s="83">
        <v>7701.9781707243501</v>
      </c>
      <c r="E1510" s="83">
        <v>4838.8554191374442</v>
      </c>
      <c r="F1510" s="83">
        <v>5183.6960388591806</v>
      </c>
      <c r="G1510" s="83">
        <v>4225.2629328608073</v>
      </c>
      <c r="H1510" s="83">
        <v>2785.5380350035716</v>
      </c>
      <c r="I1510" s="83">
        <v>3873.7836912713883</v>
      </c>
      <c r="J1510" s="83">
        <v>2820.8698830416511</v>
      </c>
      <c r="K1510" s="83">
        <v>1547.9413400619999</v>
      </c>
      <c r="L1510" s="83">
        <v>1095.8172160000001</v>
      </c>
      <c r="M1510" s="83">
        <v>835.68400000000008</v>
      </c>
      <c r="N1510" s="83">
        <v>0</v>
      </c>
      <c r="O1510" s="73"/>
      <c r="P1510" s="74" t="s">
        <v>159</v>
      </c>
      <c r="Q1510" s="83">
        <v>8007.6587021225887</v>
      </c>
      <c r="R1510" s="83">
        <v>8415.4476940105014</v>
      </c>
      <c r="S1510" s="83">
        <v>8687.5203471000459</v>
      </c>
      <c r="T1510" s="83">
        <v>7858.0659641544607</v>
      </c>
      <c r="U1510" s="83">
        <v>0</v>
      </c>
      <c r="V1510" s="83">
        <v>4674.540972955273</v>
      </c>
      <c r="W1510" s="83">
        <v>3624.5260629664408</v>
      </c>
      <c r="X1510" s="83">
        <v>2859.0200723906632</v>
      </c>
      <c r="Y1510" s="83">
        <v>2466.9970323439998</v>
      </c>
      <c r="Z1510" s="83">
        <v>1935.872406</v>
      </c>
      <c r="AA1510" s="83">
        <v>1407.742</v>
      </c>
      <c r="AB1510" s="83">
        <v>1070</v>
      </c>
      <c r="AC1510" s="73"/>
      <c r="AD1510" s="74" t="s">
        <v>159</v>
      </c>
      <c r="AE1510" s="83">
        <v>0</v>
      </c>
      <c r="AF1510" s="83">
        <v>0</v>
      </c>
      <c r="AG1510" s="83">
        <v>0</v>
      </c>
      <c r="AH1510" s="83">
        <v>0</v>
      </c>
      <c r="AI1510" s="83">
        <v>0</v>
      </c>
      <c r="AJ1510" s="83">
        <v>0</v>
      </c>
      <c r="AK1510" s="83">
        <v>0</v>
      </c>
      <c r="AL1510" s="83">
        <v>0</v>
      </c>
      <c r="AM1510" s="83">
        <v>0</v>
      </c>
      <c r="AN1510" s="83">
        <v>0</v>
      </c>
      <c r="AO1510" s="83">
        <v>0</v>
      </c>
      <c r="AP1510" s="83">
        <v>0</v>
      </c>
      <c r="AQ1510" s="73"/>
      <c r="AR1510" s="73"/>
      <c r="AS1510" s="73"/>
      <c r="AT1510" s="73"/>
      <c r="AU1510" s="73"/>
      <c r="AV1510" s="73"/>
      <c r="AW1510" s="73"/>
      <c r="AX1510" s="73"/>
      <c r="AY1510" s="73"/>
      <c r="AZ1510" s="73"/>
      <c r="BA1510" s="73"/>
      <c r="BB1510" s="73"/>
      <c r="BC1510" s="73"/>
    </row>
    <row r="1511" spans="1:55" x14ac:dyDescent="0.25">
      <c r="A1511" s="72"/>
      <c r="B1511" s="74" t="s">
        <v>1</v>
      </c>
      <c r="C1511" s="83">
        <v>14226.382359949928</v>
      </c>
      <c r="D1511" s="83">
        <v>14248.28628158854</v>
      </c>
      <c r="E1511" s="83">
        <v>12153.33920659845</v>
      </c>
      <c r="F1511" s="83">
        <v>12303.626061019369</v>
      </c>
      <c r="G1511" s="83">
        <v>13278.775164718872</v>
      </c>
      <c r="H1511" s="83">
        <v>14763.87485503083</v>
      </c>
      <c r="I1511" s="83">
        <v>17619.541523758002</v>
      </c>
      <c r="J1511" s="83">
        <v>21116.129804678141</v>
      </c>
      <c r="K1511" s="83">
        <v>17134.375631619998</v>
      </c>
      <c r="L1511" s="83">
        <v>11374.454285999998</v>
      </c>
      <c r="M1511" s="83">
        <v>12164.308000000001</v>
      </c>
      <c r="N1511" s="83">
        <v>0</v>
      </c>
      <c r="O1511" s="73"/>
      <c r="P1511" s="74" t="s">
        <v>1</v>
      </c>
      <c r="Q1511" s="83">
        <v>9231.1926600151874</v>
      </c>
      <c r="R1511" s="83">
        <v>11064.331343602402</v>
      </c>
      <c r="S1511" s="83">
        <v>12845.577964948508</v>
      </c>
      <c r="T1511" s="83">
        <v>13050.404297155213</v>
      </c>
      <c r="U1511" s="83">
        <v>14231.078989104517</v>
      </c>
      <c r="V1511" s="83">
        <v>12323.7528389368</v>
      </c>
      <c r="W1511" s="83">
        <v>12959.224242986731</v>
      </c>
      <c r="X1511" s="83">
        <v>16378.773939044944</v>
      </c>
      <c r="Y1511" s="83">
        <v>20542.494519325995</v>
      </c>
      <c r="Z1511" s="83">
        <v>16035.957990000001</v>
      </c>
      <c r="AA1511" s="83">
        <v>11432.824000000001</v>
      </c>
      <c r="AB1511" s="83">
        <v>11259</v>
      </c>
      <c r="AC1511" s="73"/>
      <c r="AD1511" s="74" t="s">
        <v>1</v>
      </c>
      <c r="AE1511" s="83">
        <v>80</v>
      </c>
      <c r="AF1511" s="83">
        <v>80</v>
      </c>
      <c r="AG1511" s="83">
        <v>74</v>
      </c>
      <c r="AH1511" s="83">
        <v>74</v>
      </c>
      <c r="AI1511" s="83">
        <v>78</v>
      </c>
      <c r="AJ1511" s="83">
        <v>86</v>
      </c>
      <c r="AK1511" s="83">
        <v>103</v>
      </c>
      <c r="AL1511" s="83">
        <v>130</v>
      </c>
      <c r="AM1511" s="83">
        <v>102</v>
      </c>
      <c r="AN1511" s="83">
        <v>70</v>
      </c>
      <c r="AO1511" s="83">
        <v>73</v>
      </c>
      <c r="AP1511" s="83">
        <v>0</v>
      </c>
      <c r="AQ1511" s="73"/>
      <c r="AR1511" s="73"/>
      <c r="AS1511" s="73"/>
      <c r="AT1511" s="73"/>
      <c r="AU1511" s="73"/>
      <c r="AV1511" s="73"/>
      <c r="AW1511" s="73"/>
      <c r="AX1511" s="73"/>
      <c r="AY1511" s="73"/>
      <c r="AZ1511" s="73"/>
      <c r="BA1511" s="73"/>
      <c r="BB1511" s="73"/>
      <c r="BC1511" s="73"/>
    </row>
    <row r="1512" spans="1:55" x14ac:dyDescent="0.25">
      <c r="A1512" s="72"/>
      <c r="B1512" s="74" t="s">
        <v>2</v>
      </c>
      <c r="C1512" s="83">
        <v>143511.51037051174</v>
      </c>
      <c r="D1512" s="83">
        <v>140228.04735308691</v>
      </c>
      <c r="E1512" s="83">
        <v>135006.94469004634</v>
      </c>
      <c r="F1512" s="83">
        <v>140401.27024159639</v>
      </c>
      <c r="G1512" s="83">
        <v>142722.47915645773</v>
      </c>
      <c r="H1512" s="83">
        <v>151099.30425566024</v>
      </c>
      <c r="I1512" s="83">
        <v>155641.9513549665</v>
      </c>
      <c r="J1512" s="83">
        <v>158397.34204831257</v>
      </c>
      <c r="K1512" s="83">
        <v>155585.20595261798</v>
      </c>
      <c r="L1512" s="83">
        <v>164461.40352199998</v>
      </c>
      <c r="M1512" s="83">
        <v>179826.27600000001</v>
      </c>
      <c r="N1512" s="83">
        <v>0</v>
      </c>
      <c r="O1512" s="73"/>
      <c r="P1512" s="74" t="s">
        <v>2</v>
      </c>
      <c r="Q1512" s="83">
        <v>147962.88634292042</v>
      </c>
      <c r="R1512" s="83">
        <v>151477.44141078161</v>
      </c>
      <c r="S1512" s="83">
        <v>143351.54060608684</v>
      </c>
      <c r="T1512" s="83">
        <v>140595.72185978174</v>
      </c>
      <c r="U1512" s="83">
        <v>145031.23726864261</v>
      </c>
      <c r="V1512" s="83">
        <v>143757.25159316286</v>
      </c>
      <c r="W1512" s="83">
        <v>153871.9935172782</v>
      </c>
      <c r="X1512" s="83">
        <v>164990.59241933591</v>
      </c>
      <c r="Y1512" s="83">
        <v>165529.32234461998</v>
      </c>
      <c r="Z1512" s="83">
        <v>157611.47578800001</v>
      </c>
      <c r="AA1512" s="83">
        <v>164484.91</v>
      </c>
      <c r="AB1512" s="83">
        <v>186913</v>
      </c>
      <c r="AC1512" s="73"/>
      <c r="AD1512" s="74" t="s">
        <v>2</v>
      </c>
      <c r="AE1512" s="83">
        <v>1413</v>
      </c>
      <c r="AF1512" s="83">
        <v>1363</v>
      </c>
      <c r="AG1512" s="83">
        <v>1326</v>
      </c>
      <c r="AH1512" s="83">
        <v>1275</v>
      </c>
      <c r="AI1512" s="83">
        <v>1240</v>
      </c>
      <c r="AJ1512" s="83">
        <v>1244</v>
      </c>
      <c r="AK1512" s="83">
        <v>1250</v>
      </c>
      <c r="AL1512" s="83">
        <v>1256</v>
      </c>
      <c r="AM1512" s="83">
        <v>1257</v>
      </c>
      <c r="AN1512" s="83">
        <v>1291</v>
      </c>
      <c r="AO1512" s="83">
        <v>1357</v>
      </c>
      <c r="AP1512" s="83">
        <v>0</v>
      </c>
      <c r="AQ1512" s="73"/>
      <c r="AR1512" s="73"/>
      <c r="AS1512" s="73"/>
      <c r="AT1512" s="73"/>
      <c r="AU1512" s="73"/>
      <c r="AV1512" s="73"/>
      <c r="AW1512" s="73"/>
      <c r="AX1512" s="73"/>
      <c r="AY1512" s="73"/>
      <c r="AZ1512" s="73"/>
      <c r="BA1512" s="73"/>
      <c r="BB1512" s="73"/>
      <c r="BC1512" s="73"/>
    </row>
    <row r="1513" spans="1:55" x14ac:dyDescent="0.25">
      <c r="A1513" s="72"/>
      <c r="B1513" s="74" t="s">
        <v>156</v>
      </c>
      <c r="C1513" s="83">
        <v>0</v>
      </c>
      <c r="D1513" s="83">
        <v>0</v>
      </c>
      <c r="E1513" s="83">
        <v>0</v>
      </c>
      <c r="F1513" s="83">
        <v>0</v>
      </c>
      <c r="G1513" s="83">
        <v>0</v>
      </c>
      <c r="H1513" s="83">
        <v>0</v>
      </c>
      <c r="I1513" s="83">
        <v>0</v>
      </c>
      <c r="J1513" s="83">
        <v>2659.2926105046599</v>
      </c>
      <c r="K1513" s="83">
        <v>13848.723949007999</v>
      </c>
      <c r="L1513" s="83">
        <v>25631.849567999998</v>
      </c>
      <c r="M1513" s="83">
        <v>34737.154000000002</v>
      </c>
      <c r="N1513" s="83">
        <v>0</v>
      </c>
      <c r="O1513" s="73"/>
      <c r="P1513" s="74" t="s">
        <v>156</v>
      </c>
      <c r="Q1513" s="83">
        <v>0</v>
      </c>
      <c r="R1513" s="83">
        <v>0</v>
      </c>
      <c r="S1513" s="83">
        <v>0</v>
      </c>
      <c r="T1513" s="83">
        <v>0</v>
      </c>
      <c r="U1513" s="83">
        <v>0</v>
      </c>
      <c r="V1513" s="83">
        <v>0</v>
      </c>
      <c r="W1513" s="83">
        <v>0</v>
      </c>
      <c r="X1513" s="83">
        <v>0</v>
      </c>
      <c r="Y1513" s="83">
        <v>10879.721706593999</v>
      </c>
      <c r="Z1513" s="83">
        <v>22749.978705999998</v>
      </c>
      <c r="AA1513" s="83">
        <v>37364.036</v>
      </c>
      <c r="AB1513" s="83">
        <v>41003</v>
      </c>
      <c r="AC1513" s="73"/>
      <c r="AD1513" s="74" t="s">
        <v>156</v>
      </c>
      <c r="AE1513" s="83">
        <v>0</v>
      </c>
      <c r="AF1513" s="83">
        <v>0</v>
      </c>
      <c r="AG1513" s="83">
        <v>0</v>
      </c>
      <c r="AH1513" s="83">
        <v>0</v>
      </c>
      <c r="AI1513" s="83">
        <v>0</v>
      </c>
      <c r="AJ1513" s="83">
        <v>0</v>
      </c>
      <c r="AK1513" s="83">
        <v>0</v>
      </c>
      <c r="AL1513" s="83">
        <v>18</v>
      </c>
      <c r="AM1513" s="83">
        <v>84</v>
      </c>
      <c r="AN1513" s="83">
        <v>162</v>
      </c>
      <c r="AO1513" s="83">
        <v>206</v>
      </c>
      <c r="AP1513" s="83">
        <v>0</v>
      </c>
      <c r="AQ1513" s="73"/>
      <c r="AR1513" s="73"/>
      <c r="AS1513" s="73"/>
      <c r="AT1513" s="73"/>
      <c r="AU1513" s="73"/>
      <c r="AV1513" s="73"/>
      <c r="AW1513" s="73"/>
      <c r="AX1513" s="73"/>
      <c r="AY1513" s="73"/>
      <c r="AZ1513" s="73"/>
      <c r="BA1513" s="73"/>
      <c r="BB1513" s="73"/>
      <c r="BC1513" s="73"/>
    </row>
    <row r="1514" spans="1:55" x14ac:dyDescent="0.25">
      <c r="A1514" s="72"/>
      <c r="B1514" s="74" t="s">
        <v>3</v>
      </c>
      <c r="C1514" s="83">
        <v>846.22446796253882</v>
      </c>
      <c r="D1514" s="83">
        <v>5316.8968228145404</v>
      </c>
      <c r="E1514" s="83">
        <v>11608.433198487113</v>
      </c>
      <c r="F1514" s="83">
        <v>18262.247807906035</v>
      </c>
      <c r="G1514" s="83">
        <v>18730.389154006047</v>
      </c>
      <c r="H1514" s="83">
        <v>15430.636495302608</v>
      </c>
      <c r="I1514" s="83">
        <v>14791.953841197745</v>
      </c>
      <c r="J1514" s="83">
        <v>17184.416172944664</v>
      </c>
      <c r="K1514" s="83">
        <v>21697.658156563994</v>
      </c>
      <c r="L1514" s="83">
        <v>20799.124423999998</v>
      </c>
      <c r="M1514" s="83">
        <v>17608.758000000002</v>
      </c>
      <c r="N1514" s="83">
        <v>0</v>
      </c>
      <c r="O1514" s="73"/>
      <c r="P1514" s="74" t="s">
        <v>3</v>
      </c>
      <c r="Q1514" s="83">
        <v>0</v>
      </c>
      <c r="R1514" s="83">
        <v>8300.4854278037838</v>
      </c>
      <c r="S1514" s="83">
        <v>12693.741859270849</v>
      </c>
      <c r="T1514" s="83">
        <v>23740.502038757077</v>
      </c>
      <c r="U1514" s="83">
        <v>0</v>
      </c>
      <c r="V1514" s="83">
        <v>14916.669552505038</v>
      </c>
      <c r="W1514" s="83">
        <v>10652.905150996319</v>
      </c>
      <c r="X1514" s="83">
        <v>12255.187296173801</v>
      </c>
      <c r="Y1514" s="83">
        <v>13333.479041089999</v>
      </c>
      <c r="Z1514" s="83">
        <v>16595.638072000002</v>
      </c>
      <c r="AA1514" s="83">
        <v>13100.024000000005</v>
      </c>
      <c r="AB1514" s="83">
        <v>17481</v>
      </c>
      <c r="AC1514" s="73"/>
      <c r="AD1514" s="74" t="s">
        <v>3</v>
      </c>
      <c r="AE1514" s="83">
        <v>6</v>
      </c>
      <c r="AF1514" s="83">
        <v>39</v>
      </c>
      <c r="AG1514" s="83">
        <v>93</v>
      </c>
      <c r="AH1514" s="83">
        <v>126</v>
      </c>
      <c r="AI1514" s="83">
        <v>127</v>
      </c>
      <c r="AJ1514" s="83">
        <v>103</v>
      </c>
      <c r="AK1514" s="83">
        <v>100</v>
      </c>
      <c r="AL1514" s="83">
        <v>117</v>
      </c>
      <c r="AM1514" s="83">
        <v>148</v>
      </c>
      <c r="AN1514" s="83">
        <v>145</v>
      </c>
      <c r="AO1514" s="83">
        <v>122</v>
      </c>
      <c r="AP1514" s="83">
        <v>0</v>
      </c>
      <c r="AQ1514" s="73"/>
      <c r="AR1514" s="73"/>
      <c r="AS1514" s="73"/>
      <c r="AT1514" s="73"/>
      <c r="AU1514" s="73"/>
      <c r="AV1514" s="73"/>
      <c r="AW1514" s="73"/>
      <c r="AX1514" s="73"/>
      <c r="AY1514" s="73"/>
      <c r="AZ1514" s="73"/>
      <c r="BA1514" s="73"/>
      <c r="BB1514" s="73"/>
      <c r="BC1514" s="73"/>
    </row>
    <row r="1515" spans="1:55" x14ac:dyDescent="0.25">
      <c r="A1515" s="72"/>
      <c r="B1515" s="74" t="s">
        <v>4</v>
      </c>
      <c r="C1515" s="83">
        <v>0</v>
      </c>
      <c r="D1515" s="83">
        <v>757.65255205910864</v>
      </c>
      <c r="E1515" s="83">
        <v>10990.621517188665</v>
      </c>
      <c r="F1515" s="83">
        <v>14430.110547298005</v>
      </c>
      <c r="G1515" s="83">
        <v>16187.928179853056</v>
      </c>
      <c r="H1515" s="83">
        <v>16358.567763068357</v>
      </c>
      <c r="I1515" s="83">
        <v>16328.661421206229</v>
      </c>
      <c r="J1515" s="83">
        <v>12234.99013710667</v>
      </c>
      <c r="K1515" s="83">
        <v>11033.081539999999</v>
      </c>
      <c r="L1515" s="83">
        <v>16148.322060000002</v>
      </c>
      <c r="M1515" s="83">
        <v>18713.278000000002</v>
      </c>
      <c r="N1515" s="83">
        <v>0</v>
      </c>
      <c r="O1515" s="73"/>
      <c r="P1515" s="74" t="s">
        <v>4</v>
      </c>
      <c r="Q1515" s="83">
        <v>0</v>
      </c>
      <c r="R1515" s="83">
        <v>0</v>
      </c>
      <c r="S1515" s="83">
        <v>0</v>
      </c>
      <c r="T1515" s="83">
        <v>0</v>
      </c>
      <c r="U1515" s="83">
        <v>0</v>
      </c>
      <c r="V1515" s="83">
        <v>18024.890453179025</v>
      </c>
      <c r="W1515" s="83">
        <v>15771.833600176369</v>
      </c>
      <c r="X1515" s="83">
        <v>19547.483783798172</v>
      </c>
      <c r="Y1515" s="83">
        <v>19099.367453894003</v>
      </c>
      <c r="Z1515" s="83">
        <v>18758.378885999995</v>
      </c>
      <c r="AA1515" s="83">
        <v>21141.138000000003</v>
      </c>
      <c r="AB1515" s="83">
        <v>13584</v>
      </c>
      <c r="AC1515" s="73"/>
      <c r="AD1515" s="74" t="s">
        <v>4</v>
      </c>
      <c r="AE1515" s="83">
        <v>0</v>
      </c>
      <c r="AF1515" s="83">
        <v>5</v>
      </c>
      <c r="AG1515" s="83">
        <v>72</v>
      </c>
      <c r="AH1515" s="83">
        <v>106</v>
      </c>
      <c r="AI1515" s="83">
        <v>122</v>
      </c>
      <c r="AJ1515" s="83">
        <v>117</v>
      </c>
      <c r="AK1515" s="83">
        <v>118</v>
      </c>
      <c r="AL1515" s="83">
        <v>91</v>
      </c>
      <c r="AM1515" s="83">
        <v>81</v>
      </c>
      <c r="AN1515" s="83">
        <v>128</v>
      </c>
      <c r="AO1515" s="83">
        <v>152</v>
      </c>
      <c r="AP1515" s="83">
        <v>0</v>
      </c>
      <c r="AQ1515" s="73"/>
      <c r="AR1515" s="73"/>
      <c r="AS1515" s="73"/>
      <c r="AT1515" s="73"/>
      <c r="AU1515" s="73"/>
      <c r="AV1515" s="73"/>
      <c r="AW1515" s="73"/>
      <c r="AX1515" s="73"/>
      <c r="AY1515" s="73"/>
      <c r="AZ1515" s="73"/>
      <c r="BA1515" s="73"/>
      <c r="BB1515" s="73"/>
      <c r="BC1515" s="73"/>
    </row>
    <row r="1516" spans="1:55" x14ac:dyDescent="0.25">
      <c r="A1516" s="72"/>
      <c r="B1516" s="74" t="s">
        <v>6</v>
      </c>
      <c r="C1516" s="83">
        <v>4687.8983392305099</v>
      </c>
      <c r="D1516" s="83">
        <v>6750.8705974317054</v>
      </c>
      <c r="E1516" s="83">
        <v>10791.013330165528</v>
      </c>
      <c r="F1516" s="83">
        <v>17046.925194247691</v>
      </c>
      <c r="G1516" s="83">
        <v>15115.298007936957</v>
      </c>
      <c r="H1516" s="83">
        <v>10997.962318957954</v>
      </c>
      <c r="I1516" s="83">
        <v>8710.2963872802356</v>
      </c>
      <c r="J1516" s="83">
        <v>6644.8653330837933</v>
      </c>
      <c r="K1516" s="83">
        <v>5700.7932317179993</v>
      </c>
      <c r="L1516" s="83">
        <v>6548.1499459999977</v>
      </c>
      <c r="M1516" s="83">
        <v>7043.920000000001</v>
      </c>
      <c r="N1516" s="83">
        <v>0</v>
      </c>
      <c r="O1516" s="73"/>
      <c r="P1516" s="74" t="s">
        <v>6</v>
      </c>
      <c r="Q1516" s="83">
        <v>3099.8195905696657</v>
      </c>
      <c r="R1516" s="83">
        <v>5678.3831112949329</v>
      </c>
      <c r="S1516" s="83">
        <v>7553.4659064975476</v>
      </c>
      <c r="T1516" s="83">
        <v>23855.132467995962</v>
      </c>
      <c r="U1516" s="83">
        <v>25061.804895329391</v>
      </c>
      <c r="V1516" s="83">
        <v>15646.921226887105</v>
      </c>
      <c r="W1516" s="83">
        <v>14930.30325874315</v>
      </c>
      <c r="X1516" s="83">
        <v>14765.245342460261</v>
      </c>
      <c r="Y1516" s="83">
        <v>14608.903267113998</v>
      </c>
      <c r="Z1516" s="83">
        <v>14456.440205999999</v>
      </c>
      <c r="AA1516" s="83">
        <v>20367.974000000002</v>
      </c>
      <c r="AB1516" s="83">
        <v>9206</v>
      </c>
      <c r="AC1516" s="73"/>
      <c r="AD1516" s="74" t="s">
        <v>6</v>
      </c>
      <c r="AE1516" s="83">
        <v>0</v>
      </c>
      <c r="AF1516" s="83">
        <v>0</v>
      </c>
      <c r="AG1516" s="83">
        <v>4</v>
      </c>
      <c r="AH1516" s="83">
        <v>126</v>
      </c>
      <c r="AI1516" s="83">
        <v>184</v>
      </c>
      <c r="AJ1516" s="83">
        <v>133</v>
      </c>
      <c r="AK1516" s="83">
        <v>110</v>
      </c>
      <c r="AL1516" s="83">
        <v>0</v>
      </c>
      <c r="AM1516" s="83">
        <v>41</v>
      </c>
      <c r="AN1516" s="83">
        <v>82</v>
      </c>
      <c r="AO1516" s="83">
        <v>82</v>
      </c>
      <c r="AP1516" s="83">
        <v>0</v>
      </c>
      <c r="AQ1516" s="73"/>
      <c r="AR1516" s="73"/>
      <c r="AS1516" s="73"/>
      <c r="AT1516" s="73"/>
      <c r="AU1516" s="73"/>
      <c r="AV1516" s="73"/>
      <c r="AW1516" s="73"/>
      <c r="AX1516" s="73"/>
      <c r="AY1516" s="73"/>
      <c r="AZ1516" s="73"/>
      <c r="BA1516" s="73"/>
      <c r="BB1516" s="73"/>
      <c r="BC1516" s="73"/>
    </row>
    <row r="1517" spans="1:55" x14ac:dyDescent="0.25">
      <c r="A1517" s="72"/>
      <c r="B1517" s="74" t="s">
        <v>7</v>
      </c>
      <c r="C1517" s="83">
        <v>60892.99619855309</v>
      </c>
      <c r="D1517" s="83">
        <v>49884.367312605238</v>
      </c>
      <c r="E1517" s="83">
        <v>47701.123069236193</v>
      </c>
      <c r="F1517" s="83">
        <v>51381.679531939342</v>
      </c>
      <c r="G1517" s="83">
        <v>48506.654555660723</v>
      </c>
      <c r="H1517" s="83">
        <v>48477.431813935036</v>
      </c>
      <c r="I1517" s="83">
        <v>46699.217031463195</v>
      </c>
      <c r="J1517" s="83">
        <v>56654.153247675422</v>
      </c>
      <c r="K1517" s="83">
        <v>62435.105126705996</v>
      </c>
      <c r="L1517" s="83">
        <v>54460.189393999994</v>
      </c>
      <c r="M1517" s="83">
        <v>54210.05</v>
      </c>
      <c r="N1517" s="83">
        <v>0</v>
      </c>
      <c r="O1517" s="73"/>
      <c r="P1517" s="74" t="s">
        <v>7</v>
      </c>
      <c r="Q1517" s="83">
        <v>53840.312195487306</v>
      </c>
      <c r="R1517" s="83">
        <v>58709.989018143417</v>
      </c>
      <c r="S1517" s="83">
        <v>43600.270236693148</v>
      </c>
      <c r="T1517" s="83">
        <v>45902.224982457519</v>
      </c>
      <c r="U1517" s="83">
        <v>35899.421737756449</v>
      </c>
      <c r="V1517" s="83">
        <v>48321.03237093443</v>
      </c>
      <c r="W1517" s="83">
        <v>45862.831916302333</v>
      </c>
      <c r="X1517" s="83">
        <v>43058.099002323121</v>
      </c>
      <c r="Y1517" s="83">
        <v>43668.936735319992</v>
      </c>
      <c r="Z1517" s="83">
        <v>46604.335700000003</v>
      </c>
      <c r="AA1517" s="83">
        <v>44964.383999999998</v>
      </c>
      <c r="AB1517" s="83">
        <v>50478</v>
      </c>
      <c r="AC1517" s="73"/>
      <c r="AD1517" s="74" t="s">
        <v>7</v>
      </c>
      <c r="AE1517" s="83">
        <v>455</v>
      </c>
      <c r="AF1517" s="83">
        <v>404</v>
      </c>
      <c r="AG1517" s="83">
        <v>384</v>
      </c>
      <c r="AH1517" s="83">
        <v>389</v>
      </c>
      <c r="AI1517" s="83">
        <v>393</v>
      </c>
      <c r="AJ1517" s="83">
        <v>388</v>
      </c>
      <c r="AK1517" s="83">
        <v>383</v>
      </c>
      <c r="AL1517" s="83">
        <v>478</v>
      </c>
      <c r="AM1517" s="83">
        <v>521</v>
      </c>
      <c r="AN1517" s="83">
        <v>502</v>
      </c>
      <c r="AO1517" s="83">
        <v>483</v>
      </c>
      <c r="AP1517" s="83">
        <v>0</v>
      </c>
      <c r="AQ1517" s="73"/>
      <c r="AR1517" s="73"/>
      <c r="AS1517" s="73"/>
      <c r="AT1517" s="73"/>
      <c r="AU1517" s="73"/>
      <c r="AV1517" s="73"/>
      <c r="AW1517" s="73"/>
      <c r="AX1517" s="73"/>
      <c r="AY1517" s="73"/>
      <c r="AZ1517" s="73"/>
      <c r="BA1517" s="73"/>
      <c r="BB1517" s="73"/>
      <c r="BC1517" s="73"/>
    </row>
    <row r="1518" spans="1:55" x14ac:dyDescent="0.25">
      <c r="A1518" s="72"/>
      <c r="B1518" s="79" t="s">
        <v>8</v>
      </c>
      <c r="C1518" s="84">
        <v>19163.129760781063</v>
      </c>
      <c r="D1518" s="84">
        <v>24941.196326050704</v>
      </c>
      <c r="E1518" s="84">
        <v>25111.440201365793</v>
      </c>
      <c r="F1518" s="84">
        <v>30598.042408230132</v>
      </c>
      <c r="G1518" s="84">
        <v>36562.011757197251</v>
      </c>
      <c r="H1518" s="84">
        <v>40506.874326591293</v>
      </c>
      <c r="I1518" s="84">
        <v>46767.648540885457</v>
      </c>
      <c r="J1518" s="84">
        <v>45128.307806703328</v>
      </c>
      <c r="K1518" s="84">
        <v>53882.260316897991</v>
      </c>
      <c r="L1518" s="84">
        <v>59607.533933999999</v>
      </c>
      <c r="M1518" s="84">
        <v>61380.052000000003</v>
      </c>
      <c r="N1518" s="83">
        <v>0</v>
      </c>
      <c r="O1518" s="73"/>
      <c r="P1518" s="79" t="s">
        <v>8</v>
      </c>
      <c r="Q1518" s="84">
        <v>19381.693947899756</v>
      </c>
      <c r="R1518" s="84">
        <v>19457.50239880419</v>
      </c>
      <c r="S1518" s="84">
        <v>19477.255698019388</v>
      </c>
      <c r="T1518" s="84">
        <v>23436.761409239789</v>
      </c>
      <c r="U1518" s="84">
        <v>19693.235521812127</v>
      </c>
      <c r="V1518" s="84">
        <v>40238.902195442628</v>
      </c>
      <c r="W1518" s="84">
        <v>47254.215438707324</v>
      </c>
      <c r="X1518" s="84">
        <v>49825.269354202275</v>
      </c>
      <c r="Y1518" s="84">
        <v>54985.568470897997</v>
      </c>
      <c r="Z1518" s="84">
        <v>57580.700138</v>
      </c>
      <c r="AA1518" s="84">
        <v>64757.173999999999</v>
      </c>
      <c r="AB1518" s="84">
        <v>64892</v>
      </c>
      <c r="AC1518" s="73"/>
      <c r="AD1518" s="79" t="s">
        <v>8</v>
      </c>
      <c r="AE1518" s="84">
        <v>262</v>
      </c>
      <c r="AF1518" s="84">
        <v>294</v>
      </c>
      <c r="AG1518" s="84">
        <v>323</v>
      </c>
      <c r="AH1518" s="84">
        <v>348</v>
      </c>
      <c r="AI1518" s="84">
        <v>389</v>
      </c>
      <c r="AJ1518" s="84">
        <v>425</v>
      </c>
      <c r="AK1518" s="84">
        <v>456</v>
      </c>
      <c r="AL1518" s="84">
        <v>459</v>
      </c>
      <c r="AM1518" s="84">
        <v>503</v>
      </c>
      <c r="AN1518" s="84">
        <v>542</v>
      </c>
      <c r="AO1518" s="84">
        <v>555</v>
      </c>
      <c r="AP1518" s="84">
        <v>0</v>
      </c>
      <c r="AQ1518" s="73"/>
      <c r="AR1518" s="73"/>
      <c r="AS1518" s="73"/>
      <c r="AT1518" s="73"/>
      <c r="AU1518" s="73"/>
      <c r="AV1518" s="73"/>
      <c r="AW1518" s="73"/>
      <c r="AX1518" s="73"/>
      <c r="AY1518" s="73"/>
      <c r="AZ1518" s="73"/>
      <c r="BA1518" s="73"/>
      <c r="BB1518" s="73"/>
      <c r="BC1518" s="73"/>
    </row>
    <row r="1519" spans="1:55" x14ac:dyDescent="0.25">
      <c r="A1519" s="72"/>
      <c r="B1519" s="79" t="s">
        <v>5</v>
      </c>
      <c r="C1519" s="84">
        <v>15332.656287307045</v>
      </c>
      <c r="D1519" s="84">
        <v>10492.235170761547</v>
      </c>
      <c r="E1519" s="84">
        <v>19672.23881729443</v>
      </c>
      <c r="F1519" s="84">
        <v>18757.139179374019</v>
      </c>
      <c r="G1519" s="84">
        <v>16395.127441043529</v>
      </c>
      <c r="H1519" s="84">
        <v>17157.7747309072</v>
      </c>
      <c r="I1519" s="84">
        <v>25690.343454565951</v>
      </c>
      <c r="J1519" s="84">
        <v>17905.903577398043</v>
      </c>
      <c r="K1519" s="84">
        <v>23215.810176468003</v>
      </c>
      <c r="L1519" s="84">
        <v>22588.388472000002</v>
      </c>
      <c r="M1519" s="82">
        <v>19695.884000000005</v>
      </c>
      <c r="N1519" s="82">
        <v>0</v>
      </c>
      <c r="O1519" s="73"/>
      <c r="P1519" s="79" t="s">
        <v>5</v>
      </c>
      <c r="Q1519" s="84">
        <v>17526.432525606851</v>
      </c>
      <c r="R1519" s="84">
        <v>15132.070273329093</v>
      </c>
      <c r="S1519" s="84">
        <v>18883.66476624387</v>
      </c>
      <c r="T1519" s="84">
        <v>24788.980362737871</v>
      </c>
      <c r="U1519" s="84">
        <v>12078.574327726434</v>
      </c>
      <c r="V1519" s="84">
        <v>17301.034295053494</v>
      </c>
      <c r="W1519" s="84">
        <v>12562.927481654184</v>
      </c>
      <c r="X1519" s="84">
        <v>13004.726310442622</v>
      </c>
      <c r="Y1519" s="84">
        <v>12376.910871571998</v>
      </c>
      <c r="Z1519" s="84">
        <v>29395.510846000001</v>
      </c>
      <c r="AA1519" s="84">
        <v>-4885.9380000000001</v>
      </c>
      <c r="AB1519" s="84">
        <v>20111</v>
      </c>
      <c r="AC1519" s="73"/>
      <c r="AD1519" s="79" t="s">
        <v>5</v>
      </c>
      <c r="AE1519" s="84">
        <v>3593</v>
      </c>
      <c r="AF1519" s="84">
        <v>3448</v>
      </c>
      <c r="AG1519" s="84">
        <v>3461</v>
      </c>
      <c r="AH1519" s="84">
        <v>3449</v>
      </c>
      <c r="AI1519" s="84">
        <v>3377</v>
      </c>
      <c r="AJ1519" s="84">
        <v>3307</v>
      </c>
      <c r="AK1519" s="84">
        <v>3321</v>
      </c>
      <c r="AL1519" s="84">
        <v>3533</v>
      </c>
      <c r="AM1519" s="84">
        <v>3434</v>
      </c>
      <c r="AN1519" s="84">
        <v>3522</v>
      </c>
      <c r="AO1519" s="84">
        <v>3675</v>
      </c>
      <c r="AP1519" s="84">
        <v>0</v>
      </c>
      <c r="AQ1519" s="73"/>
      <c r="AR1519" s="73"/>
      <c r="AS1519" s="73"/>
      <c r="AT1519" s="73"/>
      <c r="AU1519" s="73"/>
      <c r="AV1519" s="73"/>
      <c r="AW1519" s="73"/>
      <c r="AX1519" s="73"/>
      <c r="AY1519" s="73"/>
      <c r="AZ1519" s="73"/>
      <c r="BA1519" s="73"/>
      <c r="BB1519" s="73"/>
      <c r="BC1519" s="73"/>
    </row>
    <row r="1520" spans="1:55" x14ac:dyDescent="0.25">
      <c r="A1520" s="72"/>
      <c r="B1520" s="74" t="s">
        <v>157</v>
      </c>
      <c r="C1520" s="83">
        <v>20631.257880553698</v>
      </c>
      <c r="D1520" s="83">
        <v>20401.945492896444</v>
      </c>
      <c r="E1520" s="83">
        <v>32993.772767214883</v>
      </c>
      <c r="F1520" s="83">
        <v>36710.545003581981</v>
      </c>
      <c r="G1520" s="83">
        <v>33507.619009801652</v>
      </c>
      <c r="H1520" s="83">
        <v>34538.113427541684</v>
      </c>
      <c r="I1520" s="83">
        <v>32641.315471787369</v>
      </c>
      <c r="J1520" s="83">
        <v>33024.599203532969</v>
      </c>
      <c r="K1520" s="83">
        <v>31886.708958753996</v>
      </c>
      <c r="L1520" s="83">
        <v>32339.449479999999</v>
      </c>
      <c r="M1520" s="83">
        <v>28991.566000000003</v>
      </c>
      <c r="N1520" s="83">
        <v>0</v>
      </c>
      <c r="O1520" s="73"/>
      <c r="P1520" s="74" t="s">
        <v>157</v>
      </c>
      <c r="Q1520" s="83">
        <v>18466.26478742269</v>
      </c>
      <c r="R1520" s="83">
        <v>17949.663979716042</v>
      </c>
      <c r="S1520" s="83">
        <v>18798.466149831551</v>
      </c>
      <c r="T1520" s="83">
        <v>33937.808966494806</v>
      </c>
      <c r="U1520" s="83">
        <v>34700.870013701278</v>
      </c>
      <c r="V1520" s="83">
        <v>33069.470330814685</v>
      </c>
      <c r="W1520" s="83">
        <v>32839.120837368813</v>
      </c>
      <c r="X1520" s="83">
        <v>31718.516250525616</v>
      </c>
      <c r="Y1520" s="83">
        <v>32346.788458971994</v>
      </c>
      <c r="Z1520" s="83">
        <v>30750.300489999998</v>
      </c>
      <c r="AA1520" s="83">
        <v>31913.334000000003</v>
      </c>
      <c r="AB1520" s="83">
        <v>34262</v>
      </c>
      <c r="AC1520" s="73"/>
      <c r="AD1520" s="74" t="s">
        <v>117</v>
      </c>
      <c r="AE1520" s="83">
        <v>18041.407999999999</v>
      </c>
      <c r="AF1520" s="83">
        <v>17989.585999999999</v>
      </c>
      <c r="AG1520" s="83">
        <v>17950.572</v>
      </c>
      <c r="AH1520" s="83">
        <v>18050.773000000001</v>
      </c>
      <c r="AI1520" s="83">
        <v>18023.355</v>
      </c>
      <c r="AJ1520" s="83">
        <v>17979.414000000001</v>
      </c>
      <c r="AK1520" s="83">
        <v>18019.735999999997</v>
      </c>
      <c r="AL1520" s="83">
        <v>18048.124</v>
      </c>
      <c r="AM1520" s="83">
        <v>18055.786</v>
      </c>
      <c r="AN1520" s="83">
        <v>18040.817999999999</v>
      </c>
      <c r="AO1520" s="83">
        <v>18235.955999999998</v>
      </c>
      <c r="AP1520" s="83">
        <v>0</v>
      </c>
      <c r="AQ1520" s="73"/>
      <c r="AR1520" s="73"/>
      <c r="AS1520" s="73"/>
      <c r="AT1520" s="73"/>
      <c r="AU1520" s="73"/>
      <c r="AV1520" s="73"/>
      <c r="AW1520" s="73"/>
      <c r="AX1520" s="73"/>
      <c r="AY1520" s="73"/>
      <c r="AZ1520" s="73"/>
      <c r="BA1520" s="73"/>
      <c r="BB1520" s="73"/>
      <c r="BC1520" s="73"/>
    </row>
    <row r="1521" spans="1:55" x14ac:dyDescent="0.25">
      <c r="A1521" s="72"/>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X1521" s="73"/>
      <c r="Y1521" s="73"/>
      <c r="Z1521" s="73"/>
      <c r="AA1521" s="73"/>
      <c r="AB1521" s="73"/>
      <c r="AC1521" s="73"/>
      <c r="AD1521" s="73"/>
      <c r="AE1521" s="73"/>
      <c r="AF1521" s="73"/>
      <c r="AG1521" s="73"/>
      <c r="AH1521" s="73"/>
      <c r="AI1521" s="73"/>
      <c r="AJ1521" s="73"/>
      <c r="AK1521" s="73"/>
      <c r="AL1521" s="73"/>
      <c r="AM1521" s="73"/>
      <c r="AN1521" s="73"/>
      <c r="AO1521" s="73"/>
      <c r="AP1521" s="73"/>
      <c r="AQ1521" s="73"/>
      <c r="AR1521" s="73"/>
      <c r="AS1521" s="73"/>
      <c r="AT1521" s="73"/>
      <c r="AU1521" s="73"/>
      <c r="AV1521" s="73"/>
      <c r="AW1521" s="73"/>
      <c r="AX1521" s="73"/>
      <c r="AY1521" s="73"/>
      <c r="AZ1521" s="73"/>
      <c r="BA1521" s="73"/>
      <c r="BB1521" s="73"/>
      <c r="BC1521" s="73"/>
    </row>
    <row r="1522" spans="1:55" x14ac:dyDescent="0.25">
      <c r="A1522" s="72"/>
      <c r="B1522" s="75" t="s">
        <v>113</v>
      </c>
      <c r="C1522" s="75"/>
      <c r="D1522" s="75"/>
      <c r="E1522" s="75"/>
      <c r="F1522" s="75"/>
      <c r="G1522" s="75"/>
      <c r="H1522" s="75"/>
      <c r="I1522" s="75"/>
      <c r="J1522" s="75"/>
      <c r="K1522" s="75"/>
      <c r="L1522" s="75"/>
      <c r="M1522" s="75"/>
      <c r="N1522" s="75"/>
      <c r="O1522" s="73"/>
      <c r="P1522" s="75" t="s">
        <v>114</v>
      </c>
      <c r="Q1522" s="75"/>
      <c r="R1522" s="75"/>
      <c r="S1522" s="75"/>
      <c r="T1522" s="75"/>
      <c r="U1522" s="75"/>
      <c r="V1522" s="75"/>
      <c r="W1522" s="75"/>
      <c r="X1522" s="75"/>
      <c r="Y1522" s="75"/>
      <c r="Z1522" s="75"/>
      <c r="AA1522" s="75"/>
      <c r="AB1522" s="75"/>
      <c r="AC1522" s="73"/>
      <c r="AD1522" s="75" t="s">
        <v>145</v>
      </c>
      <c r="AE1522" s="75"/>
      <c r="AF1522" s="75"/>
      <c r="AG1522" s="75"/>
      <c r="AH1522" s="75"/>
      <c r="AI1522" s="75"/>
      <c r="AJ1522" s="75"/>
      <c r="AK1522" s="75"/>
      <c r="AL1522" s="75"/>
      <c r="AM1522" s="75"/>
      <c r="AN1522" s="75"/>
      <c r="AO1522" s="75"/>
      <c r="AP1522" s="75"/>
      <c r="AQ1522" s="73"/>
      <c r="AR1522" s="73"/>
      <c r="AS1522" s="73"/>
      <c r="AT1522" s="73"/>
      <c r="AU1522" s="73"/>
      <c r="AV1522" s="73"/>
      <c r="AW1522" s="73"/>
      <c r="AX1522" s="73"/>
      <c r="AY1522" s="73"/>
      <c r="AZ1522" s="73"/>
      <c r="BA1522" s="73"/>
      <c r="BB1522" s="73"/>
      <c r="BC1522" s="73"/>
    </row>
    <row r="1523" spans="1:55" x14ac:dyDescent="0.25">
      <c r="A1523" s="72"/>
      <c r="B1523" s="77" t="s">
        <v>92</v>
      </c>
      <c r="C1523" s="77">
        <v>2013</v>
      </c>
      <c r="D1523" s="77">
        <v>2014</v>
      </c>
      <c r="E1523" s="77">
        <v>2015</v>
      </c>
      <c r="F1523" s="77">
        <v>2016</v>
      </c>
      <c r="G1523" s="77">
        <v>2017</v>
      </c>
      <c r="H1523" s="77">
        <v>2018</v>
      </c>
      <c r="I1523" s="77">
        <v>2019</v>
      </c>
      <c r="J1523" s="77">
        <v>2020</v>
      </c>
      <c r="K1523" s="77">
        <v>2021</v>
      </c>
      <c r="L1523" s="77">
        <v>2022</v>
      </c>
      <c r="M1523" s="77">
        <v>2023</v>
      </c>
      <c r="N1523" s="77">
        <v>2024</v>
      </c>
      <c r="O1523" s="73"/>
      <c r="P1523" s="77" t="s">
        <v>92</v>
      </c>
      <c r="Q1523" s="77">
        <v>2013</v>
      </c>
      <c r="R1523" s="77">
        <v>2014</v>
      </c>
      <c r="S1523" s="77">
        <v>2015</v>
      </c>
      <c r="T1523" s="77">
        <v>2016</v>
      </c>
      <c r="U1523" s="77">
        <v>2017</v>
      </c>
      <c r="V1523" s="77">
        <v>2018</v>
      </c>
      <c r="W1523" s="77">
        <v>2019</v>
      </c>
      <c r="X1523" s="77">
        <v>2020</v>
      </c>
      <c r="Y1523" s="77">
        <v>2021</v>
      </c>
      <c r="Z1523" s="77">
        <v>2022</v>
      </c>
      <c r="AA1523" s="77">
        <v>2023</v>
      </c>
      <c r="AB1523" s="77">
        <v>2024</v>
      </c>
      <c r="AC1523" s="73"/>
      <c r="AD1523" s="77" t="s">
        <v>92</v>
      </c>
      <c r="AE1523" s="77">
        <v>2013</v>
      </c>
      <c r="AF1523" s="77">
        <v>2014</v>
      </c>
      <c r="AG1523" s="77">
        <v>2015</v>
      </c>
      <c r="AH1523" s="77">
        <v>2016</v>
      </c>
      <c r="AI1523" s="77">
        <v>2017</v>
      </c>
      <c r="AJ1523" s="77">
        <v>2018</v>
      </c>
      <c r="AK1523" s="77">
        <v>2019</v>
      </c>
      <c r="AL1523" s="77">
        <v>2020</v>
      </c>
      <c r="AM1523" s="77">
        <v>2021</v>
      </c>
      <c r="AN1523" s="77">
        <v>2022</v>
      </c>
      <c r="AO1523" s="77">
        <v>2023</v>
      </c>
      <c r="AP1523" s="77">
        <v>2024</v>
      </c>
      <c r="AQ1523" s="73"/>
      <c r="AR1523" s="73"/>
      <c r="AS1523" s="73"/>
      <c r="AT1523" s="73"/>
      <c r="AU1523" s="73"/>
      <c r="AV1523" s="73"/>
      <c r="AW1523" s="73"/>
      <c r="AX1523" s="73"/>
      <c r="AY1523" s="73"/>
      <c r="AZ1523" s="73"/>
      <c r="BA1523" s="73"/>
      <c r="BB1523" s="73"/>
      <c r="BC1523" s="73"/>
    </row>
    <row r="1524" spans="1:55" x14ac:dyDescent="0.25">
      <c r="A1524" s="72"/>
      <c r="B1524" s="79" t="s">
        <v>9</v>
      </c>
      <c r="C1524" s="80">
        <v>304319.1881052801</v>
      </c>
      <c r="D1524" s="80">
        <v>303314.64128210273</v>
      </c>
      <c r="E1524" s="80">
        <v>306113.7602770821</v>
      </c>
      <c r="F1524" s="80">
        <v>330259.2690269606</v>
      </c>
      <c r="G1524" s="80">
        <v>326857.7179813257</v>
      </c>
      <c r="H1524" s="80">
        <v>317778.08611222968</v>
      </c>
      <c r="I1524" s="80">
        <v>327652.58255770197</v>
      </c>
      <c r="J1524" s="80">
        <v>337108.53786058142</v>
      </c>
      <c r="K1524" s="80">
        <v>408029.83474489604</v>
      </c>
      <c r="L1524" s="80">
        <v>390158.01479200006</v>
      </c>
      <c r="M1524" s="80">
        <v>401150.20199999993</v>
      </c>
      <c r="N1524" s="80">
        <v>0</v>
      </c>
      <c r="O1524" s="73"/>
      <c r="P1524" s="79" t="s">
        <v>9</v>
      </c>
      <c r="Q1524" s="80">
        <v>291050.15818246605</v>
      </c>
      <c r="R1524" s="80">
        <v>296239.80294576328</v>
      </c>
      <c r="S1524" s="80">
        <v>289848.12728087971</v>
      </c>
      <c r="T1524" s="80">
        <v>326273.01085416111</v>
      </c>
      <c r="U1524" s="80">
        <v>320063.372679753</v>
      </c>
      <c r="V1524" s="80">
        <v>329658.62967458891</v>
      </c>
      <c r="W1524" s="80">
        <v>334176.15777923353</v>
      </c>
      <c r="X1524" s="80">
        <v>333211.60822501907</v>
      </c>
      <c r="Y1524" s="80">
        <v>405253.91142943199</v>
      </c>
      <c r="Z1524" s="80">
        <v>417585.54921200004</v>
      </c>
      <c r="AA1524" s="80">
        <v>415663.17799999996</v>
      </c>
      <c r="AB1524" s="80">
        <v>441967</v>
      </c>
      <c r="AC1524" s="73"/>
      <c r="AD1524" s="79" t="s">
        <v>9</v>
      </c>
      <c r="AE1524" s="80">
        <v>2445</v>
      </c>
      <c r="AF1524" s="80">
        <v>2391</v>
      </c>
      <c r="AG1524" s="80">
        <v>2393</v>
      </c>
      <c r="AH1524" s="80">
        <v>2408</v>
      </c>
      <c r="AI1524" s="80">
        <v>2400</v>
      </c>
      <c r="AJ1524" s="80">
        <v>2338</v>
      </c>
      <c r="AK1524" s="80">
        <v>2344</v>
      </c>
      <c r="AL1524" s="80">
        <v>2494</v>
      </c>
      <c r="AM1524" s="80">
        <v>2456</v>
      </c>
      <c r="AN1524" s="80">
        <v>2577</v>
      </c>
      <c r="AO1524" s="80">
        <v>2620</v>
      </c>
      <c r="AP1524" s="80">
        <v>0</v>
      </c>
      <c r="AQ1524" s="73"/>
      <c r="AR1524" s="73"/>
      <c r="AS1524" s="73"/>
      <c r="AT1524" s="73"/>
      <c r="AU1524" s="73"/>
      <c r="AV1524" s="73"/>
      <c r="AW1524" s="73"/>
      <c r="AX1524" s="73"/>
      <c r="AY1524" s="73"/>
      <c r="AZ1524" s="73"/>
      <c r="BA1524" s="73"/>
      <c r="BB1524" s="73"/>
      <c r="BC1524" s="73"/>
    </row>
    <row r="1525" spans="1:55" x14ac:dyDescent="0.25">
      <c r="A1525" s="72"/>
      <c r="B1525" s="74" t="s">
        <v>10</v>
      </c>
      <c r="C1525" s="83">
        <v>210171.58513596101</v>
      </c>
      <c r="D1525" s="83">
        <v>200994.83041038021</v>
      </c>
      <c r="E1525" s="83">
        <v>210532.04933875269</v>
      </c>
      <c r="F1525" s="83">
        <v>232655.23953373628</v>
      </c>
      <c r="G1525" s="83">
        <v>228460.15524983377</v>
      </c>
      <c r="H1525" s="83">
        <v>208308.18556829562</v>
      </c>
      <c r="I1525" s="83">
        <v>210537.05648483656</v>
      </c>
      <c r="J1525" s="83">
        <v>216999.96011376916</v>
      </c>
      <c r="K1525" s="83">
        <v>278524.62693653005</v>
      </c>
      <c r="L1525" s="83">
        <v>267524.93892800005</v>
      </c>
      <c r="M1525" s="83">
        <v>273595.85599999997</v>
      </c>
      <c r="N1525" s="83">
        <v>0</v>
      </c>
      <c r="O1525" s="73"/>
      <c r="P1525" s="74" t="s">
        <v>10</v>
      </c>
      <c r="Q1525" s="83">
        <v>197454.00273134824</v>
      </c>
      <c r="R1525" s="83">
        <v>192930.50203720501</v>
      </c>
      <c r="S1525" s="83">
        <v>194198.68344250237</v>
      </c>
      <c r="T1525" s="83">
        <v>222828.47096731834</v>
      </c>
      <c r="U1525" s="83">
        <v>226997.686558924</v>
      </c>
      <c r="V1525" s="83">
        <v>224486.34163187293</v>
      </c>
      <c r="W1525" s="83">
        <v>222453.17185487557</v>
      </c>
      <c r="X1525" s="83">
        <v>223211.14755910606</v>
      </c>
      <c r="Y1525" s="83">
        <v>290774.657370392</v>
      </c>
      <c r="Z1525" s="83">
        <v>298229.22365600005</v>
      </c>
      <c r="AA1525" s="83">
        <v>288672.55399999995</v>
      </c>
      <c r="AB1525" s="83">
        <v>310917</v>
      </c>
      <c r="AC1525" s="73"/>
      <c r="AD1525" s="74" t="s">
        <v>10</v>
      </c>
      <c r="AE1525" s="83">
        <v>2445</v>
      </c>
      <c r="AF1525" s="83">
        <v>2391</v>
      </c>
      <c r="AG1525" s="83">
        <v>2393</v>
      </c>
      <c r="AH1525" s="83">
        <v>2408</v>
      </c>
      <c r="AI1525" s="83">
        <v>2400</v>
      </c>
      <c r="AJ1525" s="83">
        <v>2338</v>
      </c>
      <c r="AK1525" s="83">
        <v>2344</v>
      </c>
      <c r="AL1525" s="83">
        <v>2494</v>
      </c>
      <c r="AM1525" s="83">
        <v>2456</v>
      </c>
      <c r="AN1525" s="83">
        <v>2577</v>
      </c>
      <c r="AO1525" s="83">
        <v>2620</v>
      </c>
      <c r="AP1525" s="83">
        <v>0</v>
      </c>
      <c r="AQ1525" s="73"/>
      <c r="AR1525" s="73"/>
      <c r="AS1525" s="73"/>
      <c r="AT1525" s="73"/>
      <c r="AU1525" s="73"/>
      <c r="AV1525" s="73"/>
      <c r="AW1525" s="73"/>
      <c r="AX1525" s="73"/>
      <c r="AY1525" s="73"/>
      <c r="AZ1525" s="73"/>
      <c r="BA1525" s="73"/>
      <c r="BB1525" s="73"/>
      <c r="BC1525" s="73"/>
    </row>
    <row r="1526" spans="1:55" x14ac:dyDescent="0.25">
      <c r="A1526" s="72"/>
      <c r="B1526" s="79" t="s">
        <v>11</v>
      </c>
      <c r="C1526" s="84">
        <v>94147.602969319109</v>
      </c>
      <c r="D1526" s="84">
        <v>102319.81087172254</v>
      </c>
      <c r="E1526" s="84">
        <v>95581.71093832943</v>
      </c>
      <c r="F1526" s="84">
        <v>97604.029493224283</v>
      </c>
      <c r="G1526" s="84">
        <v>98397.562731491897</v>
      </c>
      <c r="H1526" s="84">
        <v>109469.90054393407</v>
      </c>
      <c r="I1526" s="84">
        <v>117115.52607286544</v>
      </c>
      <c r="J1526" s="84">
        <v>120108.57774681223</v>
      </c>
      <c r="K1526" s="84">
        <v>129505.20780836599</v>
      </c>
      <c r="L1526" s="84">
        <v>122633.07586400001</v>
      </c>
      <c r="M1526" s="84">
        <v>127554.34599999999</v>
      </c>
      <c r="N1526" s="84">
        <v>0</v>
      </c>
      <c r="O1526" s="73"/>
      <c r="P1526" s="79" t="s">
        <v>11</v>
      </c>
      <c r="Q1526" s="84">
        <v>93596.155451117826</v>
      </c>
      <c r="R1526" s="84">
        <v>103309.30090855829</v>
      </c>
      <c r="S1526" s="84">
        <v>95649.443838377352</v>
      </c>
      <c r="T1526" s="84">
        <v>103444.53988684277</v>
      </c>
      <c r="U1526" s="84">
        <v>93065.686120829021</v>
      </c>
      <c r="V1526" s="84">
        <v>105172.28804271597</v>
      </c>
      <c r="W1526" s="84">
        <v>111722.98592435793</v>
      </c>
      <c r="X1526" s="84">
        <v>110000.46066591299</v>
      </c>
      <c r="Y1526" s="84">
        <v>114479.25405903999</v>
      </c>
      <c r="Z1526" s="84">
        <v>119356.32555599998</v>
      </c>
      <c r="AA1526" s="84">
        <v>126990.62400000001</v>
      </c>
      <c r="AB1526" s="84">
        <v>131050</v>
      </c>
      <c r="AC1526" s="73"/>
      <c r="AD1526" s="79" t="s">
        <v>11</v>
      </c>
      <c r="AE1526" s="84">
        <v>2445</v>
      </c>
      <c r="AF1526" s="84">
        <v>2391</v>
      </c>
      <c r="AG1526" s="84">
        <v>2393</v>
      </c>
      <c r="AH1526" s="84">
        <v>2408</v>
      </c>
      <c r="AI1526" s="84">
        <v>2400</v>
      </c>
      <c r="AJ1526" s="84">
        <v>2338</v>
      </c>
      <c r="AK1526" s="84">
        <v>2344</v>
      </c>
      <c r="AL1526" s="84">
        <v>2494</v>
      </c>
      <c r="AM1526" s="84">
        <v>2456</v>
      </c>
      <c r="AN1526" s="84">
        <v>2577</v>
      </c>
      <c r="AO1526" s="84">
        <v>2620</v>
      </c>
      <c r="AP1526" s="84">
        <v>0</v>
      </c>
      <c r="AQ1526" s="73"/>
      <c r="AR1526" s="73"/>
      <c r="AS1526" s="73"/>
      <c r="AT1526" s="73"/>
      <c r="AU1526" s="73"/>
      <c r="AV1526" s="73"/>
      <c r="AW1526" s="73"/>
      <c r="AX1526" s="73"/>
      <c r="AY1526" s="73"/>
      <c r="AZ1526" s="73"/>
      <c r="BA1526" s="73"/>
      <c r="BB1526" s="73"/>
      <c r="BC1526" s="73"/>
    </row>
    <row r="1527" spans="1:55" x14ac:dyDescent="0.25">
      <c r="A1527" s="72"/>
      <c r="B1527" s="74" t="s">
        <v>0</v>
      </c>
      <c r="C1527" s="83">
        <v>56210.291339863928</v>
      </c>
      <c r="D1527" s="83">
        <v>49511.588434368627</v>
      </c>
      <c r="E1527" s="83">
        <v>48370.723338082433</v>
      </c>
      <c r="F1527" s="83">
        <v>53969.326436161231</v>
      </c>
      <c r="G1527" s="83">
        <v>50630.064153074039</v>
      </c>
      <c r="H1527" s="83">
        <v>45366.245719360304</v>
      </c>
      <c r="I1527" s="83">
        <v>37819.471192280238</v>
      </c>
      <c r="J1527" s="83">
        <v>32309.8441854353</v>
      </c>
      <c r="K1527" s="83">
        <v>30041.977725265999</v>
      </c>
      <c r="L1527" s="83">
        <v>26631.354724000001</v>
      </c>
      <c r="M1527" s="83">
        <v>24582.864000000001</v>
      </c>
      <c r="N1527" s="83">
        <v>0</v>
      </c>
      <c r="O1527" s="73"/>
      <c r="P1527" s="74" t="s">
        <v>0</v>
      </c>
      <c r="Q1527" s="83">
        <v>45893.72381876631</v>
      </c>
      <c r="R1527" s="83">
        <v>47472.566339753124</v>
      </c>
      <c r="S1527" s="83">
        <v>37869.324447564184</v>
      </c>
      <c r="T1527" s="83">
        <v>51928.064572667521</v>
      </c>
      <c r="U1527" s="83">
        <v>48069.168452157945</v>
      </c>
      <c r="V1527" s="83">
        <v>51914.149685967212</v>
      </c>
      <c r="W1527" s="83">
        <v>48177.040355243676</v>
      </c>
      <c r="X1527" s="83">
        <v>43251.09407785342</v>
      </c>
      <c r="Y1527" s="83">
        <v>33356.315419881998</v>
      </c>
      <c r="Z1527" s="83">
        <v>29011.332739999998</v>
      </c>
      <c r="AA1527" s="83">
        <v>27386.885999999999</v>
      </c>
      <c r="AB1527" s="83">
        <v>27388</v>
      </c>
      <c r="AC1527" s="73"/>
      <c r="AD1527" s="74" t="s">
        <v>0</v>
      </c>
      <c r="AE1527" s="83">
        <v>567</v>
      </c>
      <c r="AF1527" s="83">
        <v>575</v>
      </c>
      <c r="AG1527" s="83">
        <v>584</v>
      </c>
      <c r="AH1527" s="83">
        <v>520</v>
      </c>
      <c r="AI1527" s="83">
        <v>440</v>
      </c>
      <c r="AJ1527" s="83">
        <v>388</v>
      </c>
      <c r="AK1527" s="83">
        <v>329</v>
      </c>
      <c r="AL1527" s="83">
        <v>296</v>
      </c>
      <c r="AM1527" s="83">
        <v>285</v>
      </c>
      <c r="AN1527" s="83">
        <v>253</v>
      </c>
      <c r="AO1527" s="83">
        <v>240</v>
      </c>
      <c r="AP1527" s="83">
        <v>0</v>
      </c>
      <c r="AQ1527" s="73"/>
      <c r="AR1527" s="73"/>
      <c r="AS1527" s="73"/>
      <c r="AT1527" s="73"/>
      <c r="AU1527" s="73"/>
      <c r="AV1527" s="73"/>
      <c r="AW1527" s="73"/>
      <c r="AX1527" s="73"/>
      <c r="AY1527" s="73"/>
      <c r="AZ1527" s="73"/>
      <c r="BA1527" s="73"/>
      <c r="BB1527" s="73"/>
      <c r="BC1527" s="73"/>
    </row>
    <row r="1528" spans="1:55" x14ac:dyDescent="0.25">
      <c r="A1528" s="72"/>
      <c r="B1528" s="74" t="s">
        <v>158</v>
      </c>
      <c r="C1528" s="83">
        <v>60995.238935957015</v>
      </c>
      <c r="D1528" s="83">
        <v>52091.544090749085</v>
      </c>
      <c r="E1528" s="83">
        <v>46578.083592612755</v>
      </c>
      <c r="F1528" s="83">
        <v>38213.343929310628</v>
      </c>
      <c r="G1528" s="83">
        <v>40469.23148072647</v>
      </c>
      <c r="H1528" s="83">
        <v>39349.867294727977</v>
      </c>
      <c r="I1528" s="83">
        <v>42208.006187509833</v>
      </c>
      <c r="J1528" s="83">
        <v>54030.766697734536</v>
      </c>
      <c r="K1528" s="83">
        <v>52131.310276499986</v>
      </c>
      <c r="L1528" s="83">
        <v>37812.114755999995</v>
      </c>
      <c r="M1528" s="83">
        <v>35729.137999999999</v>
      </c>
      <c r="N1528" s="83">
        <v>0</v>
      </c>
      <c r="O1528" s="73"/>
      <c r="P1528" s="74" t="s">
        <v>158</v>
      </c>
      <c r="Q1528" s="83">
        <v>61017.764875654328</v>
      </c>
      <c r="R1528" s="83">
        <v>53255.359625187491</v>
      </c>
      <c r="S1528" s="83">
        <v>56133.716984799707</v>
      </c>
      <c r="T1528" s="83">
        <v>50837.094969157319</v>
      </c>
      <c r="U1528" s="83">
        <v>35369.938691109965</v>
      </c>
      <c r="V1528" s="83">
        <v>35386.972857953951</v>
      </c>
      <c r="W1528" s="83">
        <v>40335.143824374492</v>
      </c>
      <c r="X1528" s="83">
        <v>38854.845787576101</v>
      </c>
      <c r="Y1528" s="83">
        <v>55216.159875083984</v>
      </c>
      <c r="Z1528" s="83">
        <v>50115.445354000003</v>
      </c>
      <c r="AA1528" s="83">
        <v>41660.202000000005</v>
      </c>
      <c r="AB1528" s="83">
        <v>40440</v>
      </c>
      <c r="AC1528" s="73"/>
      <c r="AD1528" s="74" t="s">
        <v>158</v>
      </c>
      <c r="AE1528" s="83">
        <v>395</v>
      </c>
      <c r="AF1528" s="83">
        <v>335</v>
      </c>
      <c r="AG1528" s="83">
        <v>282</v>
      </c>
      <c r="AH1528" s="83">
        <v>238</v>
      </c>
      <c r="AI1528" s="83">
        <v>254</v>
      </c>
      <c r="AJ1528" s="83">
        <v>260</v>
      </c>
      <c r="AK1528" s="83">
        <v>271</v>
      </c>
      <c r="AL1528" s="83">
        <v>355</v>
      </c>
      <c r="AM1528" s="83">
        <v>321</v>
      </c>
      <c r="AN1528" s="83">
        <v>230</v>
      </c>
      <c r="AO1528" s="83">
        <v>231</v>
      </c>
      <c r="AP1528" s="83">
        <v>0</v>
      </c>
      <c r="AQ1528" s="73"/>
      <c r="AR1528" s="73"/>
      <c r="AS1528" s="73"/>
      <c r="AT1528" s="73"/>
      <c r="AU1528" s="73"/>
      <c r="AV1528" s="73"/>
      <c r="AW1528" s="73"/>
      <c r="AX1528" s="73"/>
      <c r="AY1528" s="73"/>
      <c r="AZ1528" s="73"/>
      <c r="BA1528" s="73"/>
      <c r="BB1528" s="73"/>
      <c r="BC1528" s="73"/>
    </row>
    <row r="1529" spans="1:55" x14ac:dyDescent="0.25">
      <c r="A1529" s="72"/>
      <c r="B1529" s="74" t="s">
        <v>159</v>
      </c>
      <c r="C1529" s="83">
        <v>4046.9727827871275</v>
      </c>
      <c r="D1529" s="83">
        <v>3841.0232206319611</v>
      </c>
      <c r="E1529" s="83">
        <v>4420.5302125529761</v>
      </c>
      <c r="F1529" s="83">
        <v>7714.4478399823902</v>
      </c>
      <c r="G1529" s="83">
        <v>7879.2260267370875</v>
      </c>
      <c r="H1529" s="83">
        <v>6689.7100043312657</v>
      </c>
      <c r="I1529" s="83">
        <v>4841.086230473159</v>
      </c>
      <c r="J1529" s="83">
        <v>5163.7403348280359</v>
      </c>
      <c r="K1529" s="83">
        <v>3593.4746575779991</v>
      </c>
      <c r="L1529" s="83">
        <v>2438.8353860000002</v>
      </c>
      <c r="M1529" s="83">
        <v>1800.576</v>
      </c>
      <c r="N1529" s="83">
        <v>0</v>
      </c>
      <c r="O1529" s="73"/>
      <c r="P1529" s="74" t="s">
        <v>159</v>
      </c>
      <c r="Q1529" s="83">
        <v>4988.306773916117</v>
      </c>
      <c r="R1529" s="83">
        <v>4015.5955507977224</v>
      </c>
      <c r="S1529" s="83">
        <v>3744.2966228575146</v>
      </c>
      <c r="T1529" s="83">
        <v>5414.637343420035</v>
      </c>
      <c r="U1529" s="83">
        <v>8067.6960767113651</v>
      </c>
      <c r="V1529" s="83">
        <v>7194.3743780284285</v>
      </c>
      <c r="W1529" s="83">
        <v>7371.3941728532009</v>
      </c>
      <c r="X1529" s="83">
        <v>4477.0369265458194</v>
      </c>
      <c r="Y1529" s="83">
        <v>4057.9673904119991</v>
      </c>
      <c r="Z1529" s="83">
        <v>3340.9583480000001</v>
      </c>
      <c r="AA1529" s="83">
        <v>2369.5080000000003</v>
      </c>
      <c r="AB1529" s="83">
        <v>1597</v>
      </c>
      <c r="AC1529" s="73"/>
      <c r="AD1529" s="74" t="s">
        <v>159</v>
      </c>
      <c r="AE1529" s="83">
        <v>0</v>
      </c>
      <c r="AF1529" s="83">
        <v>0</v>
      </c>
      <c r="AG1529" s="83">
        <v>0</v>
      </c>
      <c r="AH1529" s="83">
        <v>0</v>
      </c>
      <c r="AI1529" s="83">
        <v>0</v>
      </c>
      <c r="AJ1529" s="83">
        <v>0</v>
      </c>
      <c r="AK1529" s="83">
        <v>0</v>
      </c>
      <c r="AL1529" s="83">
        <v>0</v>
      </c>
      <c r="AM1529" s="83">
        <v>0</v>
      </c>
      <c r="AN1529" s="83">
        <v>0</v>
      </c>
      <c r="AO1529" s="83">
        <v>0</v>
      </c>
      <c r="AP1529" s="83">
        <v>0</v>
      </c>
      <c r="AQ1529" s="73"/>
      <c r="AR1529" s="73"/>
      <c r="AS1529" s="73"/>
      <c r="AT1529" s="73"/>
      <c r="AU1529" s="73"/>
      <c r="AV1529" s="73"/>
      <c r="AW1529" s="73"/>
      <c r="AX1529" s="73"/>
      <c r="AY1529" s="73"/>
      <c r="AZ1529" s="73"/>
      <c r="BA1529" s="73"/>
      <c r="BB1529" s="73"/>
      <c r="BC1529" s="73"/>
    </row>
    <row r="1530" spans="1:55" x14ac:dyDescent="0.25">
      <c r="A1530" s="72"/>
      <c r="B1530" s="74" t="s">
        <v>1</v>
      </c>
      <c r="C1530" s="83">
        <v>13986.293386009358</v>
      </c>
      <c r="D1530" s="83">
        <v>12111.395075752504</v>
      </c>
      <c r="E1530" s="83">
        <v>11663.142881454731</v>
      </c>
      <c r="F1530" s="83">
        <v>12757.826630904126</v>
      </c>
      <c r="G1530" s="83">
        <v>13854.786754952753</v>
      </c>
      <c r="H1530" s="83">
        <v>13732.685070250545</v>
      </c>
      <c r="I1530" s="83">
        <v>15221.523065758152</v>
      </c>
      <c r="J1530" s="83">
        <v>14978.437577057679</v>
      </c>
      <c r="K1530" s="83">
        <v>10157.054865723998</v>
      </c>
      <c r="L1530" s="83">
        <v>8730.1531720000003</v>
      </c>
      <c r="M1530" s="83">
        <v>8779.8919999999998</v>
      </c>
      <c r="N1530" s="83">
        <v>0</v>
      </c>
      <c r="O1530" s="73"/>
      <c r="P1530" s="74" t="s">
        <v>1</v>
      </c>
      <c r="Q1530" s="83">
        <v>11376.475555911045</v>
      </c>
      <c r="R1530" s="83">
        <v>7429.1664804935845</v>
      </c>
      <c r="S1530" s="83">
        <v>11154.324573009473</v>
      </c>
      <c r="T1530" s="83">
        <v>10881.008419826416</v>
      </c>
      <c r="U1530" s="83">
        <v>11654.398921503074</v>
      </c>
      <c r="V1530" s="83">
        <v>14929.111738676831</v>
      </c>
      <c r="W1530" s="83">
        <v>12811.613418151095</v>
      </c>
      <c r="X1530" s="83">
        <v>12329.243546086582</v>
      </c>
      <c r="Y1530" s="83">
        <v>16909.300768203997</v>
      </c>
      <c r="Z1530" s="83">
        <v>11971.589058</v>
      </c>
      <c r="AA1530" s="83">
        <v>11105.636</v>
      </c>
      <c r="AB1530" s="83">
        <v>9788</v>
      </c>
      <c r="AC1530" s="73"/>
      <c r="AD1530" s="74" t="s">
        <v>1</v>
      </c>
      <c r="AE1530" s="83">
        <v>79</v>
      </c>
      <c r="AF1530" s="83">
        <v>71</v>
      </c>
      <c r="AG1530" s="83">
        <v>70</v>
      </c>
      <c r="AH1530" s="83">
        <v>72</v>
      </c>
      <c r="AI1530" s="83">
        <v>81</v>
      </c>
      <c r="AJ1530" s="83">
        <v>82</v>
      </c>
      <c r="AK1530" s="83">
        <v>91</v>
      </c>
      <c r="AL1530" s="83">
        <v>93</v>
      </c>
      <c r="AM1530" s="83">
        <v>62</v>
      </c>
      <c r="AN1530" s="83">
        <v>54</v>
      </c>
      <c r="AO1530" s="83">
        <v>54</v>
      </c>
      <c r="AP1530" s="83">
        <v>0</v>
      </c>
      <c r="AQ1530" s="73"/>
      <c r="AR1530" s="73"/>
      <c r="AS1530" s="73"/>
      <c r="AT1530" s="73"/>
      <c r="AU1530" s="73"/>
      <c r="AV1530" s="73"/>
      <c r="AW1530" s="73"/>
      <c r="AX1530" s="73"/>
      <c r="AY1530" s="73"/>
      <c r="AZ1530" s="73"/>
      <c r="BA1530" s="73"/>
      <c r="BB1530" s="73"/>
      <c r="BC1530" s="73"/>
    </row>
    <row r="1531" spans="1:55" x14ac:dyDescent="0.25">
      <c r="A1531" s="72"/>
      <c r="B1531" s="74" t="s">
        <v>2</v>
      </c>
      <c r="C1531" s="83">
        <v>97457.226659347347</v>
      </c>
      <c r="D1531" s="83">
        <v>93974.093376753168</v>
      </c>
      <c r="E1531" s="83">
        <v>91919.570124155332</v>
      </c>
      <c r="F1531" s="83">
        <v>91309.438561584</v>
      </c>
      <c r="G1531" s="83">
        <v>90400.837407973973</v>
      </c>
      <c r="H1531" s="83">
        <v>97671.161448601561</v>
      </c>
      <c r="I1531" s="83">
        <v>106683.40829813368</v>
      </c>
      <c r="J1531" s="83">
        <v>115699.42571601982</v>
      </c>
      <c r="K1531" s="83">
        <v>125542.12491919799</v>
      </c>
      <c r="L1531" s="83">
        <v>125135.04915599999</v>
      </c>
      <c r="M1531" s="83">
        <v>134777.49000000002</v>
      </c>
      <c r="N1531" s="83">
        <v>0</v>
      </c>
      <c r="O1531" s="73"/>
      <c r="P1531" s="74" t="s">
        <v>2</v>
      </c>
      <c r="Q1531" s="83">
        <v>97444.71224840435</v>
      </c>
      <c r="R1531" s="83">
        <v>98957.642823266753</v>
      </c>
      <c r="S1531" s="83">
        <v>97851.828072635661</v>
      </c>
      <c r="T1531" s="83">
        <v>87302.774972061496</v>
      </c>
      <c r="U1531" s="83">
        <v>93819.2129393824</v>
      </c>
      <c r="V1531" s="83">
        <v>95355.984563737395</v>
      </c>
      <c r="W1531" s="83">
        <v>98820.359170367068</v>
      </c>
      <c r="X1531" s="83">
        <v>109194.81843201326</v>
      </c>
      <c r="Y1531" s="83">
        <v>128587.25542423798</v>
      </c>
      <c r="Z1531" s="83">
        <v>134417.39147199999</v>
      </c>
      <c r="AA1531" s="83">
        <v>138572.454</v>
      </c>
      <c r="AB1531" s="83">
        <v>142960</v>
      </c>
      <c r="AC1531" s="73"/>
      <c r="AD1531" s="74" t="s">
        <v>2</v>
      </c>
      <c r="AE1531" s="83">
        <v>804</v>
      </c>
      <c r="AF1531" s="83">
        <v>770</v>
      </c>
      <c r="AG1531" s="83">
        <v>739</v>
      </c>
      <c r="AH1531" s="83">
        <v>730</v>
      </c>
      <c r="AI1531" s="83">
        <v>716</v>
      </c>
      <c r="AJ1531" s="83">
        <v>717</v>
      </c>
      <c r="AK1531" s="83">
        <v>737</v>
      </c>
      <c r="AL1531" s="83">
        <v>776</v>
      </c>
      <c r="AM1531" s="83">
        <v>830</v>
      </c>
      <c r="AN1531" s="83">
        <v>864</v>
      </c>
      <c r="AO1531" s="83">
        <v>907</v>
      </c>
      <c r="AP1531" s="83">
        <v>0</v>
      </c>
      <c r="AQ1531" s="73"/>
      <c r="AR1531" s="73"/>
      <c r="AS1531" s="73"/>
      <c r="AT1531" s="73"/>
      <c r="AU1531" s="73"/>
      <c r="AV1531" s="73"/>
      <c r="AW1531" s="73"/>
      <c r="AX1531" s="73"/>
      <c r="AY1531" s="73"/>
      <c r="AZ1531" s="73"/>
      <c r="BA1531" s="73"/>
      <c r="BB1531" s="73"/>
      <c r="BC1531" s="73"/>
    </row>
    <row r="1532" spans="1:55" x14ac:dyDescent="0.25">
      <c r="A1532" s="72"/>
      <c r="B1532" s="74" t="s">
        <v>156</v>
      </c>
      <c r="C1532" s="83">
        <v>0</v>
      </c>
      <c r="D1532" s="83">
        <v>0</v>
      </c>
      <c r="E1532" s="83">
        <v>0</v>
      </c>
      <c r="F1532" s="83">
        <v>0</v>
      </c>
      <c r="G1532" s="83">
        <v>0</v>
      </c>
      <c r="H1532" s="83">
        <v>0</v>
      </c>
      <c r="I1532" s="83">
        <v>0</v>
      </c>
      <c r="J1532" s="83">
        <v>5702.3312432846751</v>
      </c>
      <c r="K1532" s="83">
        <v>16669.882898786</v>
      </c>
      <c r="L1532" s="83">
        <v>23005.740732000002</v>
      </c>
      <c r="M1532" s="83">
        <v>28796.712</v>
      </c>
      <c r="N1532" s="83">
        <v>0</v>
      </c>
      <c r="O1532" s="73"/>
      <c r="P1532" s="74" t="s">
        <v>156</v>
      </c>
      <c r="Q1532" s="83">
        <v>0</v>
      </c>
      <c r="R1532" s="83">
        <v>0</v>
      </c>
      <c r="S1532" s="83">
        <v>0</v>
      </c>
      <c r="T1532" s="83">
        <v>0</v>
      </c>
      <c r="U1532" s="83">
        <v>0</v>
      </c>
      <c r="V1532" s="83">
        <v>0</v>
      </c>
      <c r="W1532" s="83">
        <v>0</v>
      </c>
      <c r="X1532" s="83">
        <v>0</v>
      </c>
      <c r="Y1532" s="83">
        <v>0</v>
      </c>
      <c r="Z1532" s="83">
        <v>22361.520064</v>
      </c>
      <c r="AA1532" s="83">
        <v>24199.407999999999</v>
      </c>
      <c r="AB1532" s="83">
        <v>41199</v>
      </c>
      <c r="AC1532" s="73"/>
      <c r="AD1532" s="74" t="s">
        <v>156</v>
      </c>
      <c r="AE1532" s="83">
        <v>0</v>
      </c>
      <c r="AF1532" s="83">
        <v>0</v>
      </c>
      <c r="AG1532" s="83">
        <v>0</v>
      </c>
      <c r="AH1532" s="83">
        <v>0</v>
      </c>
      <c r="AI1532" s="83">
        <v>0</v>
      </c>
      <c r="AJ1532" s="83">
        <v>0</v>
      </c>
      <c r="AK1532" s="83">
        <v>0</v>
      </c>
      <c r="AL1532" s="83">
        <v>36</v>
      </c>
      <c r="AM1532" s="83">
        <v>99</v>
      </c>
      <c r="AN1532" s="83">
        <v>138</v>
      </c>
      <c r="AO1532" s="83">
        <v>164</v>
      </c>
      <c r="AP1532" s="83">
        <v>0</v>
      </c>
      <c r="AQ1532" s="73"/>
      <c r="AR1532" s="73"/>
      <c r="AS1532" s="73"/>
      <c r="AT1532" s="73"/>
      <c r="AU1532" s="73"/>
      <c r="AV1532" s="73"/>
      <c r="AW1532" s="73"/>
      <c r="AX1532" s="73"/>
      <c r="AY1532" s="73"/>
      <c r="AZ1532" s="73"/>
      <c r="BA1532" s="73"/>
      <c r="BB1532" s="73"/>
      <c r="BC1532" s="73"/>
    </row>
    <row r="1533" spans="1:55" x14ac:dyDescent="0.25">
      <c r="A1533" s="72"/>
      <c r="B1533" s="74" t="s">
        <v>3</v>
      </c>
      <c r="C1533" s="83">
        <v>548.5066316296668</v>
      </c>
      <c r="D1533" s="83">
        <v>3103.4258143147645</v>
      </c>
      <c r="E1533" s="83">
        <v>9377.203146957736</v>
      </c>
      <c r="F1533" s="83">
        <v>15649.394212437905</v>
      </c>
      <c r="G1533" s="83">
        <v>13811.792024802367</v>
      </c>
      <c r="H1533" s="83">
        <v>12193.807576815469</v>
      </c>
      <c r="I1533" s="83">
        <v>13174.523377894169</v>
      </c>
      <c r="J1533" s="83">
        <v>13362.664851687761</v>
      </c>
      <c r="K1533" s="83">
        <v>12264.373439863999</v>
      </c>
      <c r="L1533" s="83">
        <v>9586.2603719999988</v>
      </c>
      <c r="M1533" s="83">
        <v>9324.8580000000002</v>
      </c>
      <c r="N1533" s="83">
        <v>0</v>
      </c>
      <c r="O1533" s="73"/>
      <c r="P1533" s="74" t="s">
        <v>3</v>
      </c>
      <c r="Q1533" s="83">
        <v>0</v>
      </c>
      <c r="R1533" s="83">
        <v>4919.8666452654015</v>
      </c>
      <c r="S1533" s="83">
        <v>5761.739003346559</v>
      </c>
      <c r="T1533" s="83">
        <v>12487.874970843128</v>
      </c>
      <c r="U1533" s="83">
        <v>16005.818994065414</v>
      </c>
      <c r="V1533" s="83">
        <v>13998.040853839699</v>
      </c>
      <c r="W1533" s="83">
        <v>13273.540399046502</v>
      </c>
      <c r="X1533" s="83">
        <v>12392.079152073187</v>
      </c>
      <c r="Y1533" s="83">
        <v>13215.425068612001</v>
      </c>
      <c r="Z1533" s="83">
        <v>12024.025624000002</v>
      </c>
      <c r="AA1533" s="83">
        <v>9169.6000000000022</v>
      </c>
      <c r="AB1533" s="83">
        <v>9886</v>
      </c>
      <c r="AC1533" s="73"/>
      <c r="AD1533" s="74" t="s">
        <v>3</v>
      </c>
      <c r="AE1533" s="83">
        <v>4</v>
      </c>
      <c r="AF1533" s="83">
        <v>27</v>
      </c>
      <c r="AG1533" s="83">
        <v>82</v>
      </c>
      <c r="AH1533" s="83">
        <v>115</v>
      </c>
      <c r="AI1533" s="83">
        <v>96</v>
      </c>
      <c r="AJ1533" s="83">
        <v>92</v>
      </c>
      <c r="AK1533" s="83">
        <v>98</v>
      </c>
      <c r="AL1533" s="83">
        <v>96</v>
      </c>
      <c r="AM1533" s="83">
        <v>86</v>
      </c>
      <c r="AN1533" s="83">
        <v>71</v>
      </c>
      <c r="AO1533" s="83">
        <v>69</v>
      </c>
      <c r="AP1533" s="83">
        <v>0</v>
      </c>
      <c r="AQ1533" s="73"/>
      <c r="AR1533" s="73"/>
      <c r="AS1533" s="73"/>
      <c r="AT1533" s="73"/>
      <c r="AU1533" s="73"/>
      <c r="AV1533" s="73"/>
      <c r="AW1533" s="73"/>
      <c r="AX1533" s="73"/>
      <c r="AY1533" s="73"/>
      <c r="AZ1533" s="73"/>
      <c r="BA1533" s="73"/>
      <c r="BB1533" s="73"/>
      <c r="BC1533" s="73"/>
    </row>
    <row r="1534" spans="1:55" x14ac:dyDescent="0.25">
      <c r="A1534" s="72"/>
      <c r="B1534" s="74" t="s">
        <v>4</v>
      </c>
      <c r="C1534" s="83">
        <v>0</v>
      </c>
      <c r="D1534" s="83">
        <v>440.59612491464702</v>
      </c>
      <c r="E1534" s="83">
        <v>5255.780934166567</v>
      </c>
      <c r="F1534" s="83">
        <v>4778.3484372469111</v>
      </c>
      <c r="G1534" s="83">
        <v>5654.6904681344586</v>
      </c>
      <c r="H1534" s="83">
        <v>6380.050735401418</v>
      </c>
      <c r="I1534" s="83">
        <v>9832.1843913757184</v>
      </c>
      <c r="J1534" s="83">
        <v>8874.407281215761</v>
      </c>
      <c r="K1534" s="83">
        <v>6923.2586663499997</v>
      </c>
      <c r="L1534" s="83">
        <v>14011.264462000001</v>
      </c>
      <c r="M1534" s="83">
        <v>14480.674000000001</v>
      </c>
      <c r="N1534" s="83">
        <v>0</v>
      </c>
      <c r="O1534" s="73"/>
      <c r="P1534" s="74" t="s">
        <v>4</v>
      </c>
      <c r="Q1534" s="83">
        <v>0</v>
      </c>
      <c r="R1534" s="83">
        <v>0</v>
      </c>
      <c r="S1534" s="83">
        <v>2086.6358282467609</v>
      </c>
      <c r="T1534" s="83">
        <v>4337.3513723006636</v>
      </c>
      <c r="U1534" s="83">
        <v>4707.0394981075497</v>
      </c>
      <c r="V1534" s="83">
        <v>4790.8230867103803</v>
      </c>
      <c r="W1534" s="83">
        <v>6221.1502550789937</v>
      </c>
      <c r="X1534" s="83">
        <v>7937.4835133797314</v>
      </c>
      <c r="Y1534" s="83">
        <v>10597.274819169999</v>
      </c>
      <c r="Z1534" s="83">
        <v>7128.162573999999</v>
      </c>
      <c r="AA1534" s="83">
        <v>11230.675999999999</v>
      </c>
      <c r="AB1534" s="83">
        <v>13171</v>
      </c>
      <c r="AC1534" s="73"/>
      <c r="AD1534" s="74" t="s">
        <v>4</v>
      </c>
      <c r="AE1534" s="83">
        <v>0</v>
      </c>
      <c r="AF1534" s="83">
        <v>4</v>
      </c>
      <c r="AG1534" s="83">
        <v>35</v>
      </c>
      <c r="AH1534" s="83">
        <v>38</v>
      </c>
      <c r="AI1534" s="83">
        <v>43</v>
      </c>
      <c r="AJ1534" s="83">
        <v>49</v>
      </c>
      <c r="AK1534" s="83">
        <v>75</v>
      </c>
      <c r="AL1534" s="83">
        <v>65</v>
      </c>
      <c r="AM1534" s="83">
        <v>50</v>
      </c>
      <c r="AN1534" s="83">
        <v>111</v>
      </c>
      <c r="AO1534" s="83">
        <v>118</v>
      </c>
      <c r="AP1534" s="83">
        <v>0</v>
      </c>
      <c r="AQ1534" s="73"/>
      <c r="AR1534" s="73"/>
      <c r="AS1534" s="73"/>
      <c r="AT1534" s="73"/>
      <c r="AU1534" s="73"/>
      <c r="AV1534" s="73"/>
      <c r="AW1534" s="73"/>
      <c r="AX1534" s="73"/>
      <c r="AY1534" s="73"/>
      <c r="AZ1534" s="73"/>
      <c r="BA1534" s="73"/>
      <c r="BB1534" s="73"/>
      <c r="BC1534" s="73"/>
    </row>
    <row r="1535" spans="1:55" x14ac:dyDescent="0.25">
      <c r="A1535" s="72"/>
      <c r="B1535" s="74" t="s">
        <v>6</v>
      </c>
      <c r="C1535" s="83">
        <v>3860.6957759012603</v>
      </c>
      <c r="D1535" s="83">
        <v>5848.6975797493342</v>
      </c>
      <c r="E1535" s="83">
        <v>10508.032211367479</v>
      </c>
      <c r="F1535" s="83">
        <v>15335.870986079821</v>
      </c>
      <c r="G1535" s="83">
        <v>13368.416232237885</v>
      </c>
      <c r="H1535" s="83">
        <v>8882.2092591837954</v>
      </c>
      <c r="I1535" s="83">
        <v>5285.2907653193606</v>
      </c>
      <c r="J1535" s="83">
        <v>4541.5556291213543</v>
      </c>
      <c r="K1535" s="83">
        <v>3561.478721112001</v>
      </c>
      <c r="L1535" s="83">
        <v>3904.9189660000002</v>
      </c>
      <c r="M1535" s="83">
        <v>4649.4040000000005</v>
      </c>
      <c r="N1535" s="83">
        <v>0</v>
      </c>
      <c r="O1535" s="73"/>
      <c r="P1535" s="74" t="s">
        <v>6</v>
      </c>
      <c r="Q1535" s="83">
        <v>4485.1648819546563</v>
      </c>
      <c r="R1535" s="83">
        <v>4647.8571608643169</v>
      </c>
      <c r="S1535" s="83">
        <v>9068.784155545156</v>
      </c>
      <c r="T1535" s="83">
        <v>20734.304027984406</v>
      </c>
      <c r="U1535" s="83">
        <v>14644.122883001264</v>
      </c>
      <c r="V1535" s="83">
        <v>13524.772650856416</v>
      </c>
      <c r="W1535" s="83">
        <v>9407.7603930876576</v>
      </c>
      <c r="X1535" s="83">
        <v>6089.4434587378855</v>
      </c>
      <c r="Y1535" s="83">
        <v>4999.0892457740001</v>
      </c>
      <c r="Z1535" s="83">
        <v>4312.640019999998</v>
      </c>
      <c r="AA1535" s="83">
        <v>3523.0019999999986</v>
      </c>
      <c r="AB1535" s="83">
        <v>5789</v>
      </c>
      <c r="AC1535" s="73"/>
      <c r="AD1535" s="74" t="s">
        <v>6</v>
      </c>
      <c r="AE1535" s="83">
        <v>0</v>
      </c>
      <c r="AF1535" s="83">
        <v>0</v>
      </c>
      <c r="AG1535" s="83">
        <v>3</v>
      </c>
      <c r="AH1535" s="83">
        <v>103</v>
      </c>
      <c r="AI1535" s="83">
        <v>161</v>
      </c>
      <c r="AJ1535" s="83">
        <v>115</v>
      </c>
      <c r="AK1535" s="83">
        <v>76</v>
      </c>
      <c r="AL1535" s="83">
        <v>0</v>
      </c>
      <c r="AM1535" s="83">
        <v>45</v>
      </c>
      <c r="AN1535" s="83">
        <v>54</v>
      </c>
      <c r="AO1535" s="83">
        <v>56</v>
      </c>
      <c r="AP1535" s="83">
        <v>0</v>
      </c>
      <c r="AQ1535" s="73"/>
      <c r="AR1535" s="73"/>
      <c r="AS1535" s="73"/>
      <c r="AT1535" s="73"/>
      <c r="AU1535" s="73"/>
      <c r="AV1535" s="73"/>
      <c r="AW1535" s="73"/>
      <c r="AX1535" s="73"/>
      <c r="AY1535" s="73"/>
      <c r="AZ1535" s="73"/>
      <c r="BA1535" s="73"/>
      <c r="BB1535" s="73"/>
      <c r="BC1535" s="73"/>
    </row>
    <row r="1536" spans="1:55" x14ac:dyDescent="0.25">
      <c r="A1536" s="72"/>
      <c r="B1536" s="74" t="s">
        <v>7</v>
      </c>
      <c r="C1536" s="83">
        <v>34032.940559362964</v>
      </c>
      <c r="D1536" s="83">
        <v>34320.340054065688</v>
      </c>
      <c r="E1536" s="83">
        <v>28588.274024843213</v>
      </c>
      <c r="F1536" s="83">
        <v>28797.564462069633</v>
      </c>
      <c r="G1536" s="83">
        <v>28499.734194422657</v>
      </c>
      <c r="H1536" s="83">
        <v>31372.914291127679</v>
      </c>
      <c r="I1536" s="83">
        <v>36042.881729618653</v>
      </c>
      <c r="J1536" s="83">
        <v>43124.300801487581</v>
      </c>
      <c r="K1536" s="83">
        <v>45616.275627129995</v>
      </c>
      <c r="L1536" s="83">
        <v>38913.282641999998</v>
      </c>
      <c r="M1536" s="83">
        <v>36215.752</v>
      </c>
      <c r="N1536" s="83">
        <v>0</v>
      </c>
      <c r="O1536" s="73"/>
      <c r="P1536" s="74" t="s">
        <v>7</v>
      </c>
      <c r="Q1536" s="83">
        <v>38292.470612016157</v>
      </c>
      <c r="R1536" s="83">
        <v>32221.522771068918</v>
      </c>
      <c r="S1536" s="83">
        <v>29464.11580156182</v>
      </c>
      <c r="T1536" s="83">
        <v>32537.63728369731</v>
      </c>
      <c r="U1536" s="83">
        <v>24597.10842836156</v>
      </c>
      <c r="V1536" s="83">
        <v>26982.683086303645</v>
      </c>
      <c r="W1536" s="83">
        <v>29300.348545608202</v>
      </c>
      <c r="X1536" s="83">
        <v>29861.499680742829</v>
      </c>
      <c r="Y1536" s="83">
        <v>38191.011750709993</v>
      </c>
      <c r="Z1536" s="83">
        <v>37984.406329999998</v>
      </c>
      <c r="AA1536" s="83">
        <v>38409.162000000004</v>
      </c>
      <c r="AB1536" s="83">
        <v>38084</v>
      </c>
      <c r="AC1536" s="73"/>
      <c r="AD1536" s="74" t="s">
        <v>7</v>
      </c>
      <c r="AE1536" s="83">
        <v>293</v>
      </c>
      <c r="AF1536" s="83">
        <v>282</v>
      </c>
      <c r="AG1536" s="83">
        <v>252</v>
      </c>
      <c r="AH1536" s="83">
        <v>244</v>
      </c>
      <c r="AI1536" s="83">
        <v>250</v>
      </c>
      <c r="AJ1536" s="83">
        <v>261</v>
      </c>
      <c r="AK1536" s="83">
        <v>285</v>
      </c>
      <c r="AL1536" s="83">
        <v>371</v>
      </c>
      <c r="AM1536" s="83">
        <v>377</v>
      </c>
      <c r="AN1536" s="83">
        <v>368</v>
      </c>
      <c r="AO1536" s="83">
        <v>339</v>
      </c>
      <c r="AP1536" s="83">
        <v>0</v>
      </c>
      <c r="AQ1536" s="73"/>
      <c r="AR1536" s="73"/>
      <c r="AS1536" s="73"/>
      <c r="AT1536" s="73"/>
      <c r="AU1536" s="73"/>
      <c r="AV1536" s="73"/>
      <c r="AW1536" s="73"/>
      <c r="AX1536" s="73"/>
      <c r="AY1536" s="73"/>
      <c r="AZ1536" s="73"/>
      <c r="BA1536" s="73"/>
      <c r="BB1536" s="73"/>
      <c r="BC1536" s="73"/>
    </row>
    <row r="1537" spans="1:55" x14ac:dyDescent="0.25">
      <c r="A1537" s="72"/>
      <c r="B1537" s="79" t="s">
        <v>8</v>
      </c>
      <c r="C1537" s="84">
        <v>19955.917694017193</v>
      </c>
      <c r="D1537" s="84">
        <v>19795.724718223963</v>
      </c>
      <c r="E1537" s="84">
        <v>21641.300554892197</v>
      </c>
      <c r="F1537" s="84">
        <v>25114.62680726677</v>
      </c>
      <c r="G1537" s="84">
        <v>27988.626977648662</v>
      </c>
      <c r="H1537" s="84">
        <v>31527.918348763236</v>
      </c>
      <c r="I1537" s="84">
        <v>33662.185533402378</v>
      </c>
      <c r="J1537" s="84">
        <v>35190.183481285705</v>
      </c>
      <c r="K1537" s="84">
        <v>42034.937359245996</v>
      </c>
      <c r="L1537" s="84">
        <v>44075.609058000002</v>
      </c>
      <c r="M1537" s="84">
        <v>46857.697999999997</v>
      </c>
      <c r="N1537" s="83">
        <v>0</v>
      </c>
      <c r="O1537" s="73"/>
      <c r="P1537" s="79" t="s">
        <v>8</v>
      </c>
      <c r="Q1537" s="84">
        <v>23079.32694921433</v>
      </c>
      <c r="R1537" s="84">
        <v>24132.572849736764</v>
      </c>
      <c r="S1537" s="84">
        <v>21398.484498117094</v>
      </c>
      <c r="T1537" s="84">
        <v>22009.222461660676</v>
      </c>
      <c r="U1537" s="84">
        <v>28026.262090752905</v>
      </c>
      <c r="V1537" s="84">
        <v>29219.19512121248</v>
      </c>
      <c r="W1537" s="84">
        <v>35468.674477624409</v>
      </c>
      <c r="X1537" s="84">
        <v>35551.488215708712</v>
      </c>
      <c r="Y1537" s="84">
        <v>37189.207946877999</v>
      </c>
      <c r="Z1537" s="84">
        <v>40485.309487999999</v>
      </c>
      <c r="AA1537" s="84">
        <v>45622.928</v>
      </c>
      <c r="AB1537" s="84">
        <v>50261</v>
      </c>
      <c r="AC1537" s="73"/>
      <c r="AD1537" s="79" t="s">
        <v>8</v>
      </c>
      <c r="AE1537" s="84">
        <v>236</v>
      </c>
      <c r="AF1537" s="84">
        <v>254</v>
      </c>
      <c r="AG1537" s="84">
        <v>270</v>
      </c>
      <c r="AH1537" s="84">
        <v>293</v>
      </c>
      <c r="AI1537" s="84">
        <v>311</v>
      </c>
      <c r="AJ1537" s="84">
        <v>336</v>
      </c>
      <c r="AK1537" s="84">
        <v>355</v>
      </c>
      <c r="AL1537" s="84">
        <v>355</v>
      </c>
      <c r="AM1537" s="84">
        <v>387</v>
      </c>
      <c r="AN1537" s="84">
        <v>421</v>
      </c>
      <c r="AO1537" s="84">
        <v>432</v>
      </c>
      <c r="AP1537" s="84">
        <v>0</v>
      </c>
      <c r="AQ1537" s="73"/>
      <c r="AR1537" s="73"/>
      <c r="AS1537" s="73"/>
      <c r="AT1537" s="73"/>
      <c r="AU1537" s="73"/>
      <c r="AV1537" s="73"/>
      <c r="AW1537" s="73"/>
      <c r="AX1537" s="73"/>
      <c r="AY1537" s="73"/>
      <c r="AZ1537" s="73"/>
      <c r="BA1537" s="73"/>
      <c r="BB1537" s="73"/>
      <c r="BC1537" s="73"/>
    </row>
    <row r="1538" spans="1:55" x14ac:dyDescent="0.25">
      <c r="A1538" s="72"/>
      <c r="B1538" s="79" t="s">
        <v>5</v>
      </c>
      <c r="C1538" s="84">
        <v>20556.797135443121</v>
      </c>
      <c r="D1538" s="84">
        <v>23177.577663577231</v>
      </c>
      <c r="E1538" s="84">
        <v>23865.106155562778</v>
      </c>
      <c r="F1538" s="84">
        <v>25526.576161348294</v>
      </c>
      <c r="G1538" s="84">
        <v>28076.736726011648</v>
      </c>
      <c r="H1538" s="84">
        <v>21788.942475431821</v>
      </c>
      <c r="I1538" s="84">
        <v>19385.497518790075</v>
      </c>
      <c r="J1538" s="84">
        <v>16900.533881612315</v>
      </c>
      <c r="K1538" s="84">
        <v>15911.910196987999</v>
      </c>
      <c r="L1538" s="84">
        <v>15519.083268000004</v>
      </c>
      <c r="M1538" s="82">
        <v>11019.150000000001</v>
      </c>
      <c r="N1538" s="82">
        <v>0</v>
      </c>
      <c r="O1538" s="73"/>
      <c r="P1538" s="79" t="s">
        <v>5</v>
      </c>
      <c r="Q1538" s="84">
        <v>24555.777152264021</v>
      </c>
      <c r="R1538" s="84">
        <v>17762.071231853221</v>
      </c>
      <c r="S1538" s="84">
        <v>21246.100687048212</v>
      </c>
      <c r="T1538" s="84">
        <v>17546.017680923382</v>
      </c>
      <c r="U1538" s="84">
        <v>21084.969047090923</v>
      </c>
      <c r="V1538" s="84">
        <v>20627.865569587088</v>
      </c>
      <c r="W1538" s="84">
        <v>21335.995629457091</v>
      </c>
      <c r="X1538" s="84">
        <v>24243.323266904506</v>
      </c>
      <c r="Y1538" s="84">
        <v>18928.354690023996</v>
      </c>
      <c r="Z1538" s="84">
        <v>19148.977795999996</v>
      </c>
      <c r="AA1538" s="84">
        <v>15014.178</v>
      </c>
      <c r="AB1538" s="84">
        <v>13958</v>
      </c>
      <c r="AC1538" s="73"/>
      <c r="AD1538" s="79" t="s">
        <v>5</v>
      </c>
      <c r="AE1538" s="84">
        <v>2445</v>
      </c>
      <c r="AF1538" s="84">
        <v>2391</v>
      </c>
      <c r="AG1538" s="84">
        <v>2393</v>
      </c>
      <c r="AH1538" s="84">
        <v>2408</v>
      </c>
      <c r="AI1538" s="84">
        <v>2400</v>
      </c>
      <c r="AJ1538" s="84">
        <v>2338</v>
      </c>
      <c r="AK1538" s="84">
        <v>2344</v>
      </c>
      <c r="AL1538" s="84">
        <v>2494</v>
      </c>
      <c r="AM1538" s="84">
        <v>2456</v>
      </c>
      <c r="AN1538" s="84">
        <v>2577</v>
      </c>
      <c r="AO1538" s="84">
        <v>2620</v>
      </c>
      <c r="AP1538" s="84">
        <v>0</v>
      </c>
      <c r="AQ1538" s="73"/>
      <c r="AR1538" s="73"/>
      <c r="AS1538" s="73"/>
      <c r="AT1538" s="73"/>
      <c r="AU1538" s="73"/>
      <c r="AV1538" s="73"/>
      <c r="AW1538" s="73"/>
      <c r="AX1538" s="73"/>
      <c r="AY1538" s="73"/>
      <c r="AZ1538" s="73"/>
      <c r="BA1538" s="73"/>
      <c r="BB1538" s="73"/>
      <c r="BC1538" s="73"/>
    </row>
    <row r="1539" spans="1:55" x14ac:dyDescent="0.25">
      <c r="A1539" s="72"/>
      <c r="B1539" s="74" t="s">
        <v>157</v>
      </c>
      <c r="C1539" s="83">
        <v>16076.012297318506</v>
      </c>
      <c r="D1539" s="83">
        <v>21212.790462277186</v>
      </c>
      <c r="E1539" s="83">
        <v>21715.910200407554</v>
      </c>
      <c r="F1539" s="83">
        <v>24160.013400212469</v>
      </c>
      <c r="G1539" s="83">
        <v>23423.293398365524</v>
      </c>
      <c r="H1539" s="83">
        <v>24983.212140284591</v>
      </c>
      <c r="I1539" s="83">
        <v>27182.80208863223</v>
      </c>
      <c r="J1539" s="83">
        <v>26238.353756979304</v>
      </c>
      <c r="K1539" s="83">
        <v>29362.339902401996</v>
      </c>
      <c r="L1539" s="83">
        <v>30259.108983999999</v>
      </c>
      <c r="M1539" s="83">
        <v>27648.428</v>
      </c>
      <c r="N1539" s="83">
        <v>0</v>
      </c>
      <c r="O1539" s="73"/>
      <c r="P1539" s="74" t="s">
        <v>157</v>
      </c>
      <c r="Q1539" s="83">
        <v>15245.055410706369</v>
      </c>
      <c r="R1539" s="83">
        <v>19435.596008839944</v>
      </c>
      <c r="S1539" s="83">
        <v>18654.845625022219</v>
      </c>
      <c r="T1539" s="83">
        <v>20064.526232012708</v>
      </c>
      <c r="U1539" s="83">
        <v>24346.796643239479</v>
      </c>
      <c r="V1539" s="83">
        <v>25712.300993529108</v>
      </c>
      <c r="W1539" s="83">
        <v>25506.601707462258</v>
      </c>
      <c r="X1539" s="83">
        <v>26195.715310059823</v>
      </c>
      <c r="Y1539" s="83">
        <v>30665.346832275995</v>
      </c>
      <c r="Z1539" s="83">
        <v>30868.015230000001</v>
      </c>
      <c r="AA1539" s="83">
        <v>29501.103999999999</v>
      </c>
      <c r="AB1539" s="83">
        <v>27721</v>
      </c>
      <c r="AC1539" s="73"/>
      <c r="AD1539" s="74" t="s">
        <v>117</v>
      </c>
      <c r="AE1539" s="83">
        <v>13396.252</v>
      </c>
      <c r="AF1539" s="83">
        <v>13269.6</v>
      </c>
      <c r="AG1539" s="83">
        <v>13288.913999999999</v>
      </c>
      <c r="AH1539" s="83">
        <v>13400.52</v>
      </c>
      <c r="AI1539" s="83">
        <v>13450.215999999999</v>
      </c>
      <c r="AJ1539" s="83">
        <v>13545.291999999999</v>
      </c>
      <c r="AK1539" s="83">
        <v>13555.29</v>
      </c>
      <c r="AL1539" s="83">
        <v>13432.145</v>
      </c>
      <c r="AM1539" s="83">
        <v>13520.958000000001</v>
      </c>
      <c r="AN1539" s="83">
        <v>13755.178</v>
      </c>
      <c r="AO1539" s="83">
        <v>13836.128000000001</v>
      </c>
      <c r="AP1539" s="83">
        <v>0</v>
      </c>
      <c r="AQ1539" s="73"/>
      <c r="AR1539" s="73"/>
      <c r="AS1539" s="73"/>
      <c r="AT1539" s="73"/>
      <c r="AU1539" s="73"/>
      <c r="AV1539" s="73"/>
      <c r="AW1539" s="73"/>
      <c r="AX1539" s="73"/>
      <c r="AY1539" s="73"/>
      <c r="AZ1539" s="73"/>
      <c r="BA1539" s="73"/>
      <c r="BB1539" s="73"/>
      <c r="BC1539" s="73"/>
    </row>
    <row r="1540" spans="1:55" x14ac:dyDescent="0.25">
      <c r="A1540" s="72"/>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X1540" s="73"/>
      <c r="Y1540" s="73"/>
      <c r="Z1540" s="73"/>
      <c r="AA1540" s="73"/>
      <c r="AB1540" s="73"/>
      <c r="AC1540" s="73"/>
      <c r="AD1540" s="73"/>
      <c r="AE1540" s="73"/>
      <c r="AF1540" s="73"/>
      <c r="AG1540" s="73"/>
      <c r="AH1540" s="73"/>
      <c r="AI1540" s="73"/>
      <c r="AJ1540" s="73"/>
      <c r="AK1540" s="73"/>
      <c r="AL1540" s="73"/>
      <c r="AM1540" s="73"/>
      <c r="AN1540" s="73"/>
      <c r="AO1540" s="73"/>
      <c r="AP1540" s="73"/>
      <c r="AQ1540" s="73"/>
      <c r="AR1540" s="73"/>
      <c r="AS1540" s="73"/>
      <c r="AT1540" s="73"/>
      <c r="AU1540" s="73"/>
      <c r="AV1540" s="73"/>
      <c r="AW1540" s="73"/>
      <c r="AX1540" s="73"/>
      <c r="AY1540" s="73"/>
      <c r="AZ1540" s="73"/>
      <c r="BA1540" s="73"/>
      <c r="BB1540" s="73"/>
      <c r="BC1540" s="73"/>
    </row>
    <row r="1541" spans="1:55" x14ac:dyDescent="0.25">
      <c r="A1541" s="72"/>
      <c r="B1541" s="75" t="s">
        <v>113</v>
      </c>
      <c r="C1541" s="75"/>
      <c r="D1541" s="75"/>
      <c r="E1541" s="75"/>
      <c r="F1541" s="75"/>
      <c r="G1541" s="75"/>
      <c r="H1541" s="75"/>
      <c r="I1541" s="75"/>
      <c r="J1541" s="75"/>
      <c r="K1541" s="75"/>
      <c r="L1541" s="75"/>
      <c r="M1541" s="75"/>
      <c r="N1541" s="75"/>
      <c r="O1541" s="73"/>
      <c r="P1541" s="75" t="s">
        <v>114</v>
      </c>
      <c r="Q1541" s="75"/>
      <c r="R1541" s="75"/>
      <c r="S1541" s="75"/>
      <c r="T1541" s="75"/>
      <c r="U1541" s="75"/>
      <c r="V1541" s="75"/>
      <c r="W1541" s="75"/>
      <c r="X1541" s="75"/>
      <c r="Y1541" s="75"/>
      <c r="Z1541" s="75"/>
      <c r="AA1541" s="75"/>
      <c r="AB1541" s="75"/>
      <c r="AC1541" s="73"/>
      <c r="AD1541" s="75" t="s">
        <v>145</v>
      </c>
      <c r="AE1541" s="75"/>
      <c r="AF1541" s="75"/>
      <c r="AG1541" s="75"/>
      <c r="AH1541" s="75"/>
      <c r="AI1541" s="75"/>
      <c r="AJ1541" s="75"/>
      <c r="AK1541" s="75"/>
      <c r="AL1541" s="75"/>
      <c r="AM1541" s="75"/>
      <c r="AN1541" s="75"/>
      <c r="AO1541" s="75"/>
      <c r="AP1541" s="75"/>
      <c r="AQ1541" s="73"/>
      <c r="AR1541" s="73"/>
      <c r="AS1541" s="73"/>
      <c r="AT1541" s="73"/>
      <c r="AU1541" s="73"/>
      <c r="AV1541" s="73"/>
      <c r="AW1541" s="73"/>
      <c r="AX1541" s="73"/>
      <c r="AY1541" s="73"/>
      <c r="AZ1541" s="73"/>
      <c r="BA1541" s="73"/>
      <c r="BB1541" s="73"/>
      <c r="BC1541" s="73"/>
    </row>
    <row r="1542" spans="1:55" x14ac:dyDescent="0.25">
      <c r="A1542" s="72"/>
      <c r="B1542" s="77" t="s">
        <v>93</v>
      </c>
      <c r="C1542" s="77">
        <v>2013</v>
      </c>
      <c r="D1542" s="77">
        <v>2014</v>
      </c>
      <c r="E1542" s="77">
        <v>2015</v>
      </c>
      <c r="F1542" s="77">
        <v>2016</v>
      </c>
      <c r="G1542" s="77">
        <v>2017</v>
      </c>
      <c r="H1542" s="77">
        <v>2018</v>
      </c>
      <c r="I1542" s="77">
        <v>2019</v>
      </c>
      <c r="J1542" s="77">
        <v>2020</v>
      </c>
      <c r="K1542" s="77">
        <v>2021</v>
      </c>
      <c r="L1542" s="77">
        <v>2022</v>
      </c>
      <c r="M1542" s="77">
        <v>2023</v>
      </c>
      <c r="N1542" s="77">
        <v>2024</v>
      </c>
      <c r="O1542" s="73"/>
      <c r="P1542" s="77" t="s">
        <v>93</v>
      </c>
      <c r="Q1542" s="77">
        <v>2013</v>
      </c>
      <c r="R1542" s="77">
        <v>2014</v>
      </c>
      <c r="S1542" s="77">
        <v>2015</v>
      </c>
      <c r="T1542" s="77">
        <v>2016</v>
      </c>
      <c r="U1542" s="77">
        <v>2017</v>
      </c>
      <c r="V1542" s="77">
        <v>2018</v>
      </c>
      <c r="W1542" s="77">
        <v>2019</v>
      </c>
      <c r="X1542" s="77">
        <v>2020</v>
      </c>
      <c r="Y1542" s="77">
        <v>2021</v>
      </c>
      <c r="Z1542" s="77">
        <v>2022</v>
      </c>
      <c r="AA1542" s="77">
        <v>2023</v>
      </c>
      <c r="AB1542" s="77">
        <v>2024</v>
      </c>
      <c r="AC1542" s="73"/>
      <c r="AD1542" s="77" t="s">
        <v>93</v>
      </c>
      <c r="AE1542" s="77">
        <v>2013</v>
      </c>
      <c r="AF1542" s="77">
        <v>2014</v>
      </c>
      <c r="AG1542" s="77">
        <v>2015</v>
      </c>
      <c r="AH1542" s="77">
        <v>2016</v>
      </c>
      <c r="AI1542" s="77">
        <v>2017</v>
      </c>
      <c r="AJ1542" s="77">
        <v>2018</v>
      </c>
      <c r="AK1542" s="77">
        <v>2019</v>
      </c>
      <c r="AL1542" s="77">
        <v>2020</v>
      </c>
      <c r="AM1542" s="77">
        <v>2021</v>
      </c>
      <c r="AN1542" s="77">
        <v>2022</v>
      </c>
      <c r="AO1542" s="77">
        <v>2023</v>
      </c>
      <c r="AP1542" s="77">
        <v>2024</v>
      </c>
      <c r="AQ1542" s="73"/>
      <c r="AR1542" s="73"/>
      <c r="AS1542" s="73"/>
      <c r="AT1542" s="73"/>
      <c r="AU1542" s="73"/>
      <c r="AV1542" s="73"/>
      <c r="AW1542" s="73"/>
      <c r="AX1542" s="73"/>
      <c r="AY1542" s="73"/>
      <c r="AZ1542" s="73"/>
      <c r="BA1542" s="73"/>
      <c r="BB1542" s="73"/>
      <c r="BC1542" s="73"/>
    </row>
    <row r="1543" spans="1:55" x14ac:dyDescent="0.25">
      <c r="A1543" s="72"/>
      <c r="B1543" s="79" t="s">
        <v>9</v>
      </c>
      <c r="C1543" s="80">
        <v>304082.66573845816</v>
      </c>
      <c r="D1543" s="80">
        <v>295417.85051104863</v>
      </c>
      <c r="E1543" s="80">
        <v>297725.34792974405</v>
      </c>
      <c r="F1543" s="80">
        <v>309748.22426430008</v>
      </c>
      <c r="G1543" s="80">
        <v>302356.61148466979</v>
      </c>
      <c r="H1543" s="80">
        <v>309741.82923061436</v>
      </c>
      <c r="I1543" s="80">
        <v>336048.44845056074</v>
      </c>
      <c r="J1543" s="80">
        <v>342963.46986126213</v>
      </c>
      <c r="K1543" s="80">
        <v>382034.79132850189</v>
      </c>
      <c r="L1543" s="80">
        <v>369664.94869199995</v>
      </c>
      <c r="M1543" s="80">
        <v>372537.924</v>
      </c>
      <c r="N1543" s="80">
        <v>0</v>
      </c>
      <c r="O1543" s="73"/>
      <c r="P1543" s="79" t="s">
        <v>9</v>
      </c>
      <c r="Q1543" s="80">
        <v>317566.44295305328</v>
      </c>
      <c r="R1543" s="80">
        <v>325331.48881827889</v>
      </c>
      <c r="S1543" s="80">
        <v>313281.3981635411</v>
      </c>
      <c r="T1543" s="80">
        <v>339006.59104872367</v>
      </c>
      <c r="U1543" s="80">
        <v>337062.19324962038</v>
      </c>
      <c r="V1543" s="80">
        <v>312001.190700876</v>
      </c>
      <c r="W1543" s="80">
        <v>307143.71063611552</v>
      </c>
      <c r="X1543" s="80">
        <v>325662.35899148521</v>
      </c>
      <c r="Y1543" s="80">
        <v>384323.05243989796</v>
      </c>
      <c r="Z1543" s="80">
        <v>391226.00852399995</v>
      </c>
      <c r="AA1543" s="80">
        <v>377422.82000000007</v>
      </c>
      <c r="AB1543" s="80">
        <v>391829</v>
      </c>
      <c r="AC1543" s="73"/>
      <c r="AD1543" s="79" t="s">
        <v>9</v>
      </c>
      <c r="AE1543" s="80">
        <v>2691</v>
      </c>
      <c r="AF1543" s="80">
        <v>2577</v>
      </c>
      <c r="AG1543" s="80">
        <v>2541</v>
      </c>
      <c r="AH1543" s="80">
        <v>2540</v>
      </c>
      <c r="AI1543" s="80">
        <v>2497</v>
      </c>
      <c r="AJ1543" s="80">
        <v>2452</v>
      </c>
      <c r="AK1543" s="80">
        <v>2527</v>
      </c>
      <c r="AL1543" s="80">
        <v>2662</v>
      </c>
      <c r="AM1543" s="80">
        <v>2536</v>
      </c>
      <c r="AN1543" s="80">
        <v>2578</v>
      </c>
      <c r="AO1543" s="80">
        <v>2610</v>
      </c>
      <c r="AP1543" s="80">
        <v>0</v>
      </c>
      <c r="AQ1543" s="73"/>
      <c r="AR1543" s="73"/>
      <c r="AS1543" s="73"/>
      <c r="AT1543" s="73"/>
      <c r="AU1543" s="73"/>
      <c r="AV1543" s="73"/>
      <c r="AW1543" s="73"/>
      <c r="AX1543" s="73"/>
      <c r="AY1543" s="73"/>
      <c r="AZ1543" s="73"/>
      <c r="BA1543" s="73"/>
      <c r="BB1543" s="73"/>
      <c r="BC1543" s="73"/>
    </row>
    <row r="1544" spans="1:55" x14ac:dyDescent="0.25">
      <c r="A1544" s="72"/>
      <c r="B1544" s="74" t="s">
        <v>10</v>
      </c>
      <c r="C1544" s="83">
        <v>209569.39168138601</v>
      </c>
      <c r="D1544" s="83">
        <v>197913.31098602974</v>
      </c>
      <c r="E1544" s="83">
        <v>210028.0995226739</v>
      </c>
      <c r="F1544" s="83">
        <v>219011.03760993731</v>
      </c>
      <c r="G1544" s="83">
        <v>213106.38373178875</v>
      </c>
      <c r="H1544" s="83">
        <v>207015.88429707821</v>
      </c>
      <c r="I1544" s="83">
        <v>228244.46703949015</v>
      </c>
      <c r="J1544" s="83">
        <v>221418.08865970251</v>
      </c>
      <c r="K1544" s="83">
        <v>259082.13064674189</v>
      </c>
      <c r="L1544" s="83">
        <v>250079.61445999995</v>
      </c>
      <c r="M1544" s="83">
        <v>256310.11800000002</v>
      </c>
      <c r="N1544" s="83">
        <v>0</v>
      </c>
      <c r="O1544" s="73"/>
      <c r="P1544" s="74" t="s">
        <v>10</v>
      </c>
      <c r="Q1544" s="83">
        <v>221911.22889743655</v>
      </c>
      <c r="R1544" s="83">
        <v>229550.70449681257</v>
      </c>
      <c r="S1544" s="83">
        <v>216125.09508160289</v>
      </c>
      <c r="T1544" s="83">
        <v>245871.58788159591</v>
      </c>
      <c r="U1544" s="83">
        <v>242562.13225470591</v>
      </c>
      <c r="V1544" s="83">
        <v>216687.53282654547</v>
      </c>
      <c r="W1544" s="83">
        <v>208796.1405909966</v>
      </c>
      <c r="X1544" s="83">
        <v>223547.76687689149</v>
      </c>
      <c r="Y1544" s="83">
        <v>282139.06444903399</v>
      </c>
      <c r="Z1544" s="83">
        <v>268508.39207399997</v>
      </c>
      <c r="AA1544" s="83">
        <v>255355.64600000004</v>
      </c>
      <c r="AB1544" s="83">
        <v>271051</v>
      </c>
      <c r="AC1544" s="73"/>
      <c r="AD1544" s="74" t="s">
        <v>10</v>
      </c>
      <c r="AE1544" s="83">
        <v>2691</v>
      </c>
      <c r="AF1544" s="83">
        <v>2577</v>
      </c>
      <c r="AG1544" s="83">
        <v>2541</v>
      </c>
      <c r="AH1544" s="83">
        <v>2540</v>
      </c>
      <c r="AI1544" s="83">
        <v>2497</v>
      </c>
      <c r="AJ1544" s="83">
        <v>2452</v>
      </c>
      <c r="AK1544" s="83">
        <v>2527</v>
      </c>
      <c r="AL1544" s="83">
        <v>2662</v>
      </c>
      <c r="AM1544" s="83">
        <v>2536</v>
      </c>
      <c r="AN1544" s="83">
        <v>2578</v>
      </c>
      <c r="AO1544" s="83">
        <v>2610</v>
      </c>
      <c r="AP1544" s="83">
        <v>0</v>
      </c>
      <c r="AQ1544" s="73"/>
      <c r="AR1544" s="73"/>
      <c r="AS1544" s="73"/>
      <c r="AT1544" s="73"/>
      <c r="AU1544" s="73"/>
      <c r="AV1544" s="73"/>
      <c r="AW1544" s="73"/>
      <c r="AX1544" s="73"/>
      <c r="AY1544" s="73"/>
      <c r="AZ1544" s="73"/>
      <c r="BA1544" s="73"/>
      <c r="BB1544" s="73"/>
      <c r="BC1544" s="73"/>
    </row>
    <row r="1545" spans="1:55" x14ac:dyDescent="0.25">
      <c r="A1545" s="72"/>
      <c r="B1545" s="79" t="s">
        <v>11</v>
      </c>
      <c r="C1545" s="84">
        <v>94513.274057072136</v>
      </c>
      <c r="D1545" s="84">
        <v>97504.539525018889</v>
      </c>
      <c r="E1545" s="84">
        <v>87697.248407070118</v>
      </c>
      <c r="F1545" s="84">
        <v>90737.186654362755</v>
      </c>
      <c r="G1545" s="84">
        <v>89250.227752881037</v>
      </c>
      <c r="H1545" s="84">
        <v>102725.94493353611</v>
      </c>
      <c r="I1545" s="84">
        <v>107803.98141107061</v>
      </c>
      <c r="J1545" s="84">
        <v>121545.38120155959</v>
      </c>
      <c r="K1545" s="84">
        <v>122952.66068176</v>
      </c>
      <c r="L1545" s="84">
        <v>119585.33423199999</v>
      </c>
      <c r="M1545" s="84">
        <v>116227.80600000001</v>
      </c>
      <c r="N1545" s="84">
        <v>0</v>
      </c>
      <c r="O1545" s="73"/>
      <c r="P1545" s="79" t="s">
        <v>11</v>
      </c>
      <c r="Q1545" s="84">
        <v>95655.214055616729</v>
      </c>
      <c r="R1545" s="84">
        <v>95780.784321466301</v>
      </c>
      <c r="S1545" s="84">
        <v>97156.303081938197</v>
      </c>
      <c r="T1545" s="84">
        <v>93135.003167127725</v>
      </c>
      <c r="U1545" s="84">
        <v>94500.060994914485</v>
      </c>
      <c r="V1545" s="84">
        <v>95313.657874330544</v>
      </c>
      <c r="W1545" s="84">
        <v>98347.570045118904</v>
      </c>
      <c r="X1545" s="84">
        <v>102114.59211459369</v>
      </c>
      <c r="Y1545" s="84">
        <v>102183.98799086397</v>
      </c>
      <c r="Z1545" s="84">
        <v>122717.61645</v>
      </c>
      <c r="AA1545" s="84">
        <v>122067.17400000001</v>
      </c>
      <c r="AB1545" s="84">
        <v>120778</v>
      </c>
      <c r="AC1545" s="73"/>
      <c r="AD1545" s="79" t="s">
        <v>11</v>
      </c>
      <c r="AE1545" s="84">
        <v>2691</v>
      </c>
      <c r="AF1545" s="84">
        <v>2577</v>
      </c>
      <c r="AG1545" s="84">
        <v>2541</v>
      </c>
      <c r="AH1545" s="84">
        <v>2540</v>
      </c>
      <c r="AI1545" s="84">
        <v>2497</v>
      </c>
      <c r="AJ1545" s="84">
        <v>2452</v>
      </c>
      <c r="AK1545" s="84">
        <v>2527</v>
      </c>
      <c r="AL1545" s="84">
        <v>2662</v>
      </c>
      <c r="AM1545" s="84">
        <v>2536</v>
      </c>
      <c r="AN1545" s="84">
        <v>2578</v>
      </c>
      <c r="AO1545" s="84">
        <v>2610</v>
      </c>
      <c r="AP1545" s="84">
        <v>0</v>
      </c>
      <c r="AQ1545" s="73"/>
      <c r="AR1545" s="73"/>
      <c r="AS1545" s="73"/>
      <c r="AT1545" s="73"/>
      <c r="AU1545" s="73"/>
      <c r="AV1545" s="73"/>
      <c r="AW1545" s="73"/>
      <c r="AX1545" s="73"/>
      <c r="AY1545" s="73"/>
      <c r="AZ1545" s="73"/>
      <c r="BA1545" s="73"/>
      <c r="BB1545" s="73"/>
      <c r="BC1545" s="73"/>
    </row>
    <row r="1546" spans="1:55" x14ac:dyDescent="0.25">
      <c r="A1546" s="72"/>
      <c r="B1546" s="74" t="s">
        <v>0</v>
      </c>
      <c r="C1546" s="83">
        <v>49711.682881297405</v>
      </c>
      <c r="D1546" s="83">
        <v>45120.560555282296</v>
      </c>
      <c r="E1546" s="83">
        <v>42208.489981443417</v>
      </c>
      <c r="F1546" s="83">
        <v>46267.601973665056</v>
      </c>
      <c r="G1546" s="83">
        <v>38705.858575654653</v>
      </c>
      <c r="H1546" s="83">
        <v>38897.529872220613</v>
      </c>
      <c r="I1546" s="83">
        <v>38305.580736655706</v>
      </c>
      <c r="J1546" s="83">
        <v>40059.942945247829</v>
      </c>
      <c r="K1546" s="83">
        <v>35293.724538305993</v>
      </c>
      <c r="L1546" s="83">
        <v>29785.039622</v>
      </c>
      <c r="M1546" s="83">
        <v>27089.916000000001</v>
      </c>
      <c r="N1546" s="83">
        <v>0</v>
      </c>
      <c r="O1546" s="73"/>
      <c r="P1546" s="74" t="s">
        <v>0</v>
      </c>
      <c r="Q1546" s="83">
        <v>50586.002201826857</v>
      </c>
      <c r="R1546" s="83">
        <v>52748.488957113419</v>
      </c>
      <c r="S1546" s="83">
        <v>46927.884769139884</v>
      </c>
      <c r="T1546" s="83">
        <v>45610.907650768779</v>
      </c>
      <c r="U1546" s="83">
        <v>46350.674977736235</v>
      </c>
      <c r="V1546" s="83">
        <v>43258.1091380371</v>
      </c>
      <c r="W1546" s="83">
        <v>35998.289768591618</v>
      </c>
      <c r="X1546" s="83">
        <v>32843.946836321469</v>
      </c>
      <c r="Y1546" s="83">
        <v>31753.208672119999</v>
      </c>
      <c r="Z1546" s="83">
        <v>39340.266107999996</v>
      </c>
      <c r="AA1546" s="83">
        <v>29730.344000000001</v>
      </c>
      <c r="AB1546" s="83">
        <v>28730</v>
      </c>
      <c r="AC1546" s="73"/>
      <c r="AD1546" s="74" t="s">
        <v>0</v>
      </c>
      <c r="AE1546" s="83">
        <v>520</v>
      </c>
      <c r="AF1546" s="83">
        <v>507</v>
      </c>
      <c r="AG1546" s="83">
        <v>492</v>
      </c>
      <c r="AH1546" s="83">
        <v>438</v>
      </c>
      <c r="AI1546" s="83">
        <v>368</v>
      </c>
      <c r="AJ1546" s="83">
        <v>377</v>
      </c>
      <c r="AK1546" s="83">
        <v>372</v>
      </c>
      <c r="AL1546" s="83">
        <v>374</v>
      </c>
      <c r="AM1546" s="83">
        <v>338</v>
      </c>
      <c r="AN1546" s="83">
        <v>300</v>
      </c>
      <c r="AO1546" s="83">
        <v>280</v>
      </c>
      <c r="AP1546" s="83">
        <v>0</v>
      </c>
      <c r="AQ1546" s="73"/>
      <c r="AR1546" s="73"/>
      <c r="AS1546" s="73"/>
      <c r="AT1546" s="73"/>
      <c r="AU1546" s="73"/>
      <c r="AV1546" s="73"/>
      <c r="AW1546" s="73"/>
      <c r="AX1546" s="73"/>
      <c r="AY1546" s="73"/>
      <c r="AZ1546" s="73"/>
      <c r="BA1546" s="73"/>
      <c r="BB1546" s="73"/>
      <c r="BC1546" s="73"/>
    </row>
    <row r="1547" spans="1:55" x14ac:dyDescent="0.25">
      <c r="A1547" s="72"/>
      <c r="B1547" s="74" t="s">
        <v>158</v>
      </c>
      <c r="C1547" s="83">
        <v>63815.987162498808</v>
      </c>
      <c r="D1547" s="83">
        <v>52908.559874204257</v>
      </c>
      <c r="E1547" s="83">
        <v>46795.948626009929</v>
      </c>
      <c r="F1547" s="83">
        <v>41675.062860461905</v>
      </c>
      <c r="G1547" s="83">
        <v>37090.90583493757</v>
      </c>
      <c r="H1547" s="83">
        <v>33785.768151546145</v>
      </c>
      <c r="I1547" s="83">
        <v>37533.853964984024</v>
      </c>
      <c r="J1547" s="83">
        <v>44871.355060793809</v>
      </c>
      <c r="K1547" s="83">
        <v>34484.999661423994</v>
      </c>
      <c r="L1547" s="83">
        <v>25489.521745999999</v>
      </c>
      <c r="M1547" s="83">
        <v>29525.07</v>
      </c>
      <c r="N1547" s="83">
        <v>0</v>
      </c>
      <c r="O1547" s="73"/>
      <c r="P1547" s="74" t="s">
        <v>158</v>
      </c>
      <c r="Q1547" s="83">
        <v>74230.479949225017</v>
      </c>
      <c r="R1547" s="83">
        <v>59284.244975910318</v>
      </c>
      <c r="S1547" s="83">
        <v>54752.282275828591</v>
      </c>
      <c r="T1547" s="83">
        <v>46656.385178172648</v>
      </c>
      <c r="U1547" s="83">
        <v>46023.208265905931</v>
      </c>
      <c r="V1547" s="83">
        <v>42837.167886243624</v>
      </c>
      <c r="W1547" s="83">
        <v>37087.93435471371</v>
      </c>
      <c r="X1547" s="83">
        <v>35000.554598933268</v>
      </c>
      <c r="Y1547" s="83">
        <v>56005.02520519399</v>
      </c>
      <c r="Z1547" s="83">
        <v>37812.114755999995</v>
      </c>
      <c r="AA1547" s="83">
        <v>27646.344000000001</v>
      </c>
      <c r="AB1547" s="83">
        <v>31079</v>
      </c>
      <c r="AC1547" s="73"/>
      <c r="AD1547" s="74" t="s">
        <v>158</v>
      </c>
      <c r="AE1547" s="83">
        <v>437</v>
      </c>
      <c r="AF1547" s="83">
        <v>332</v>
      </c>
      <c r="AG1547" s="83">
        <v>293</v>
      </c>
      <c r="AH1547" s="83">
        <v>257</v>
      </c>
      <c r="AI1547" s="83">
        <v>235</v>
      </c>
      <c r="AJ1547" s="83">
        <v>223</v>
      </c>
      <c r="AK1547" s="83">
        <v>247</v>
      </c>
      <c r="AL1547" s="83">
        <v>302</v>
      </c>
      <c r="AM1547" s="83">
        <v>215</v>
      </c>
      <c r="AN1547" s="83">
        <v>155</v>
      </c>
      <c r="AO1547" s="83">
        <v>193</v>
      </c>
      <c r="AP1547" s="83">
        <v>0</v>
      </c>
      <c r="AQ1547" s="73"/>
      <c r="AR1547" s="73"/>
      <c r="AS1547" s="73"/>
      <c r="AT1547" s="73"/>
      <c r="AU1547" s="73"/>
      <c r="AV1547" s="73"/>
      <c r="AW1547" s="73"/>
      <c r="AX1547" s="73"/>
      <c r="AY1547" s="73"/>
      <c r="AZ1547" s="73"/>
      <c r="BA1547" s="73"/>
      <c r="BB1547" s="73"/>
      <c r="BC1547" s="73"/>
    </row>
    <row r="1548" spans="1:55" x14ac:dyDescent="0.25">
      <c r="A1548" s="72"/>
      <c r="B1548" s="74" t="s">
        <v>159</v>
      </c>
      <c r="C1548" s="83">
        <v>3778.9141003890554</v>
      </c>
      <c r="D1548" s="83">
        <v>2773.595802036225</v>
      </c>
      <c r="E1548" s="83">
        <v>2087.0618213288221</v>
      </c>
      <c r="F1548" s="83">
        <v>3574.4888665124568</v>
      </c>
      <c r="G1548" s="83">
        <v>3479.6282976500765</v>
      </c>
      <c r="H1548" s="83">
        <v>3067.5221608597044</v>
      </c>
      <c r="I1548" s="83">
        <v>1740.2298636703226</v>
      </c>
      <c r="J1548" s="83">
        <v>589.08380612444989</v>
      </c>
      <c r="K1548" s="83">
        <v>231.69471234</v>
      </c>
      <c r="L1548" s="83">
        <v>317.82979799999998</v>
      </c>
      <c r="M1548" s="83">
        <v>1124.318</v>
      </c>
      <c r="N1548" s="83">
        <v>0</v>
      </c>
      <c r="O1548" s="73"/>
      <c r="P1548" s="74" t="s">
        <v>159</v>
      </c>
      <c r="Q1548" s="83">
        <v>5331.3267778624813</v>
      </c>
      <c r="R1548" s="83">
        <v>4660.1370808724396</v>
      </c>
      <c r="S1548" s="83">
        <v>4664.4416801105181</v>
      </c>
      <c r="T1548" s="83">
        <v>6340.0830077465343</v>
      </c>
      <c r="U1548" s="83">
        <v>5182.9263742925978</v>
      </c>
      <c r="V1548" s="83">
        <v>4258.2510057119935</v>
      </c>
      <c r="W1548" s="83">
        <v>3704.5629160918829</v>
      </c>
      <c r="X1548" s="83">
        <v>3543.4793518876436</v>
      </c>
      <c r="Y1548" s="83">
        <v>3541.6191743399995</v>
      </c>
      <c r="Z1548" s="83">
        <v>769.42634599999997</v>
      </c>
      <c r="AA1548" s="83">
        <v>751.28200000000004</v>
      </c>
      <c r="AB1548" s="83">
        <v>780</v>
      </c>
      <c r="AC1548" s="73"/>
      <c r="AD1548" s="74" t="s">
        <v>159</v>
      </c>
      <c r="AE1548" s="83">
        <v>0</v>
      </c>
      <c r="AF1548" s="83">
        <v>0</v>
      </c>
      <c r="AG1548" s="83">
        <v>0</v>
      </c>
      <c r="AH1548" s="83">
        <v>0</v>
      </c>
      <c r="AI1548" s="83">
        <v>0</v>
      </c>
      <c r="AJ1548" s="83">
        <v>0</v>
      </c>
      <c r="AK1548" s="83">
        <v>0</v>
      </c>
      <c r="AL1548" s="83">
        <v>0</v>
      </c>
      <c r="AM1548" s="83">
        <v>0</v>
      </c>
      <c r="AN1548" s="83">
        <v>0</v>
      </c>
      <c r="AO1548" s="83">
        <v>0</v>
      </c>
      <c r="AP1548" s="83">
        <v>0</v>
      </c>
      <c r="AQ1548" s="73"/>
      <c r="AR1548" s="73"/>
      <c r="AS1548" s="73"/>
      <c r="AT1548" s="73"/>
      <c r="AU1548" s="73"/>
      <c r="AV1548" s="73"/>
      <c r="AW1548" s="73"/>
      <c r="AX1548" s="73"/>
      <c r="AY1548" s="73"/>
      <c r="AZ1548" s="73"/>
      <c r="BA1548" s="73"/>
      <c r="BB1548" s="73"/>
      <c r="BC1548" s="73"/>
    </row>
    <row r="1549" spans="1:55" x14ac:dyDescent="0.25">
      <c r="A1549" s="72"/>
      <c r="B1549" s="74" t="s">
        <v>1</v>
      </c>
      <c r="C1549" s="83">
        <v>12861.435558401949</v>
      </c>
      <c r="D1549" s="83">
        <v>10866.556752516764</v>
      </c>
      <c r="E1549" s="83">
        <v>8764.1382457165455</v>
      </c>
      <c r="F1549" s="83">
        <v>6800.5252345113158</v>
      </c>
      <c r="G1549" s="83">
        <v>8212.9358089727903</v>
      </c>
      <c r="H1549" s="83">
        <v>8669.6455552394618</v>
      </c>
      <c r="I1549" s="83">
        <v>11691.669166202948</v>
      </c>
      <c r="J1549" s="83">
        <v>10805.480100911338</v>
      </c>
      <c r="K1549" s="83">
        <v>8297.9806262339971</v>
      </c>
      <c r="L1549" s="83">
        <v>4805.971794</v>
      </c>
      <c r="M1549" s="83">
        <v>4396.1980000000003</v>
      </c>
      <c r="N1549" s="83">
        <v>0</v>
      </c>
      <c r="O1549" s="73"/>
      <c r="P1549" s="74" t="s">
        <v>1</v>
      </c>
      <c r="Q1549" s="83">
        <v>18348.75446866835</v>
      </c>
      <c r="R1549" s="83">
        <v>15799.25869105699</v>
      </c>
      <c r="S1549" s="83">
        <v>14950.2880711056</v>
      </c>
      <c r="T1549" s="83">
        <v>11424.632727703811</v>
      </c>
      <c r="U1549" s="83">
        <v>11317.626500955292</v>
      </c>
      <c r="V1549" s="83">
        <v>6924.4835920028281</v>
      </c>
      <c r="W1549" s="83">
        <v>6898.3763708818387</v>
      </c>
      <c r="X1549" s="83">
        <v>9812.4531134444078</v>
      </c>
      <c r="Y1549" s="83">
        <v>9805.0995645979983</v>
      </c>
      <c r="Z1549" s="83">
        <v>9606.5929179999985</v>
      </c>
      <c r="AA1549" s="83">
        <v>4427.4580000000005</v>
      </c>
      <c r="AB1549" s="83">
        <v>4004</v>
      </c>
      <c r="AC1549" s="73"/>
      <c r="AD1549" s="74" t="s">
        <v>1</v>
      </c>
      <c r="AE1549" s="83">
        <v>79</v>
      </c>
      <c r="AF1549" s="83">
        <v>68</v>
      </c>
      <c r="AG1549" s="83">
        <v>58</v>
      </c>
      <c r="AH1549" s="83">
        <v>44</v>
      </c>
      <c r="AI1549" s="83">
        <v>49</v>
      </c>
      <c r="AJ1549" s="83">
        <v>55</v>
      </c>
      <c r="AK1549" s="83">
        <v>75</v>
      </c>
      <c r="AL1549" s="83">
        <v>69</v>
      </c>
      <c r="AM1549" s="83">
        <v>53</v>
      </c>
      <c r="AN1549" s="83">
        <v>30</v>
      </c>
      <c r="AO1549" s="83">
        <v>29</v>
      </c>
      <c r="AP1549" s="83">
        <v>0</v>
      </c>
      <c r="AQ1549" s="73"/>
      <c r="AR1549" s="73"/>
      <c r="AS1549" s="73"/>
      <c r="AT1549" s="73"/>
      <c r="AU1549" s="73"/>
      <c r="AV1549" s="73"/>
      <c r="AW1549" s="73"/>
      <c r="AX1549" s="73"/>
      <c r="AY1549" s="73"/>
      <c r="AZ1549" s="73"/>
      <c r="BA1549" s="73"/>
      <c r="BB1549" s="73"/>
      <c r="BC1549" s="73"/>
    </row>
    <row r="1550" spans="1:55" x14ac:dyDescent="0.25">
      <c r="A1550" s="72"/>
      <c r="B1550" s="74" t="s">
        <v>2</v>
      </c>
      <c r="C1550" s="83">
        <v>119117.16911941185</v>
      </c>
      <c r="D1550" s="83">
        <v>114789.48341263675</v>
      </c>
      <c r="E1550" s="83">
        <v>113327.54818238692</v>
      </c>
      <c r="F1550" s="83">
        <v>110533.74175205512</v>
      </c>
      <c r="G1550" s="83">
        <v>111906.44804785123</v>
      </c>
      <c r="H1550" s="83">
        <v>110620.33763637018</v>
      </c>
      <c r="I1550" s="83">
        <v>122623.31928987349</v>
      </c>
      <c r="J1550" s="83">
        <v>126654.14038114934</v>
      </c>
      <c r="K1550" s="83">
        <v>126624.47021827198</v>
      </c>
      <c r="L1550" s="83">
        <v>128383.97597999999</v>
      </c>
      <c r="M1550" s="83">
        <v>140345.93799999999</v>
      </c>
      <c r="N1550" s="83">
        <v>0</v>
      </c>
      <c r="O1550" s="73"/>
      <c r="P1550" s="74" t="s">
        <v>2</v>
      </c>
      <c r="Q1550" s="83">
        <v>125946.28317098174</v>
      </c>
      <c r="R1550" s="83">
        <v>126230.17270663893</v>
      </c>
      <c r="S1550" s="83">
        <v>122962.29457552815</v>
      </c>
      <c r="T1550" s="83">
        <v>114296.74065953062</v>
      </c>
      <c r="U1550" s="83">
        <v>111250.33668637827</v>
      </c>
      <c r="V1550" s="83">
        <v>113423.89939900581</v>
      </c>
      <c r="W1550" s="83">
        <v>114127.97902241586</v>
      </c>
      <c r="X1550" s="83">
        <v>126949.24331640787</v>
      </c>
      <c r="Y1550" s="83">
        <v>127981.53924769198</v>
      </c>
      <c r="Z1550" s="83">
        <v>130793.91774799998</v>
      </c>
      <c r="AA1550" s="83">
        <v>128893.31599999999</v>
      </c>
      <c r="AB1550" s="83">
        <v>140565</v>
      </c>
      <c r="AC1550" s="73"/>
      <c r="AD1550" s="74" t="s">
        <v>2</v>
      </c>
      <c r="AE1550" s="83">
        <v>1035</v>
      </c>
      <c r="AF1550" s="83">
        <v>990</v>
      </c>
      <c r="AG1550" s="83">
        <v>948</v>
      </c>
      <c r="AH1550" s="83">
        <v>912</v>
      </c>
      <c r="AI1550" s="83">
        <v>894</v>
      </c>
      <c r="AJ1550" s="83">
        <v>890</v>
      </c>
      <c r="AK1550" s="83">
        <v>918</v>
      </c>
      <c r="AL1550" s="83">
        <v>929</v>
      </c>
      <c r="AM1550" s="83">
        <v>933</v>
      </c>
      <c r="AN1550" s="83">
        <v>942</v>
      </c>
      <c r="AO1550" s="83">
        <v>985</v>
      </c>
      <c r="AP1550" s="83">
        <v>0</v>
      </c>
      <c r="AQ1550" s="73"/>
      <c r="AR1550" s="73"/>
      <c r="AS1550" s="73"/>
      <c r="AT1550" s="73"/>
      <c r="AU1550" s="73"/>
      <c r="AV1550" s="73"/>
      <c r="AW1550" s="73"/>
      <c r="AX1550" s="73"/>
      <c r="AY1550" s="73"/>
      <c r="AZ1550" s="73"/>
      <c r="BA1550" s="73"/>
      <c r="BB1550" s="73"/>
      <c r="BC1550" s="73"/>
    </row>
    <row r="1551" spans="1:55" x14ac:dyDescent="0.25">
      <c r="A1551" s="72"/>
      <c r="B1551" s="74" t="s">
        <v>156</v>
      </c>
      <c r="C1551" s="83">
        <v>0</v>
      </c>
      <c r="D1551" s="83">
        <v>0</v>
      </c>
      <c r="E1551" s="83">
        <v>0</v>
      </c>
      <c r="F1551" s="83">
        <v>0</v>
      </c>
      <c r="G1551" s="83">
        <v>0</v>
      </c>
      <c r="H1551" s="83">
        <v>0</v>
      </c>
      <c r="I1551" s="83">
        <v>0</v>
      </c>
      <c r="J1551" s="83">
        <v>20.197159067123721</v>
      </c>
      <c r="K1551" s="83">
        <v>8213.0258983759977</v>
      </c>
      <c r="L1551" s="83">
        <v>15522.293669999999</v>
      </c>
      <c r="M1551" s="83">
        <v>22459.268</v>
      </c>
      <c r="N1551" s="83">
        <v>0</v>
      </c>
      <c r="O1551" s="73"/>
      <c r="P1551" s="74" t="s">
        <v>156</v>
      </c>
      <c r="Q1551" s="83">
        <v>0</v>
      </c>
      <c r="R1551" s="83">
        <v>0</v>
      </c>
      <c r="S1551" s="83">
        <v>0</v>
      </c>
      <c r="T1551" s="83">
        <v>0</v>
      </c>
      <c r="U1551" s="83">
        <v>0</v>
      </c>
      <c r="V1551" s="83">
        <v>0</v>
      </c>
      <c r="W1551" s="83">
        <v>0</v>
      </c>
      <c r="X1551" s="83">
        <v>0</v>
      </c>
      <c r="Y1551" s="83">
        <v>0</v>
      </c>
      <c r="Z1551" s="83">
        <v>42.805360000000292</v>
      </c>
      <c r="AA1551" s="83">
        <v>16881.441999999999</v>
      </c>
      <c r="AB1551" s="83">
        <v>25610</v>
      </c>
      <c r="AC1551" s="73"/>
      <c r="AD1551" s="74" t="s">
        <v>156</v>
      </c>
      <c r="AE1551" s="83">
        <v>0</v>
      </c>
      <c r="AF1551" s="83">
        <v>0</v>
      </c>
      <c r="AG1551" s="83">
        <v>0</v>
      </c>
      <c r="AH1551" s="83">
        <v>0</v>
      </c>
      <c r="AI1551" s="83">
        <v>0</v>
      </c>
      <c r="AJ1551" s="83">
        <v>0</v>
      </c>
      <c r="AK1551" s="83">
        <v>0</v>
      </c>
      <c r="AL1551" s="83">
        <v>9</v>
      </c>
      <c r="AM1551" s="83">
        <v>54</v>
      </c>
      <c r="AN1551" s="83">
        <v>102</v>
      </c>
      <c r="AO1551" s="83">
        <v>136</v>
      </c>
      <c r="AP1551" s="83">
        <v>0</v>
      </c>
      <c r="AQ1551" s="73"/>
      <c r="AR1551" s="73"/>
      <c r="AS1551" s="73"/>
      <c r="AT1551" s="73"/>
      <c r="AU1551" s="73"/>
      <c r="AV1551" s="73"/>
      <c r="AW1551" s="73"/>
      <c r="AX1551" s="73"/>
      <c r="AY1551" s="73"/>
      <c r="AZ1551" s="73"/>
      <c r="BA1551" s="73"/>
      <c r="BB1551" s="73"/>
      <c r="BC1551" s="73"/>
    </row>
    <row r="1552" spans="1:55" x14ac:dyDescent="0.25">
      <c r="A1552" s="72"/>
      <c r="B1552" s="74" t="s">
        <v>3</v>
      </c>
      <c r="C1552" s="83">
        <v>284.82799306162934</v>
      </c>
      <c r="D1552" s="83">
        <v>2750.3318329756048</v>
      </c>
      <c r="E1552" s="83">
        <v>9361.9891083126804</v>
      </c>
      <c r="F1552" s="83">
        <v>14911.678381964406</v>
      </c>
      <c r="G1552" s="83">
        <v>16667.113281912658</v>
      </c>
      <c r="H1552" s="83">
        <v>14785.038199734257</v>
      </c>
      <c r="I1552" s="83">
        <v>15226.439615307285</v>
      </c>
      <c r="J1552" s="83">
        <v>14278.26939606405</v>
      </c>
      <c r="K1552" s="83">
        <v>13226.458150151995</v>
      </c>
      <c r="L1552" s="83">
        <v>13219.365301999997</v>
      </c>
      <c r="M1552" s="83">
        <v>9405.0919999999969</v>
      </c>
      <c r="N1552" s="83">
        <v>0</v>
      </c>
      <c r="O1552" s="73"/>
      <c r="P1552" s="74" t="s">
        <v>3</v>
      </c>
      <c r="Q1552" s="83">
        <v>0</v>
      </c>
      <c r="R1552" s="83">
        <v>5564.8401323253329</v>
      </c>
      <c r="S1552" s="83">
        <v>4252.8715066844552</v>
      </c>
      <c r="T1552" s="83">
        <v>16715.637252154156</v>
      </c>
      <c r="U1552" s="83">
        <v>16870.425348322406</v>
      </c>
      <c r="V1552" s="83">
        <v>15015.509349196878</v>
      </c>
      <c r="W1552" s="83">
        <v>14956.601081912939</v>
      </c>
      <c r="X1552" s="83">
        <v>12938.524511278158</v>
      </c>
      <c r="Y1552" s="83">
        <v>12927.461640418001</v>
      </c>
      <c r="Z1552" s="83">
        <v>12665.035889999997</v>
      </c>
      <c r="AA1552" s="83">
        <v>12924.968000000001</v>
      </c>
      <c r="AB1552" s="83">
        <v>10051</v>
      </c>
      <c r="AC1552" s="73"/>
      <c r="AD1552" s="74" t="s">
        <v>3</v>
      </c>
      <c r="AE1552" s="83">
        <v>2</v>
      </c>
      <c r="AF1552" s="83">
        <v>22</v>
      </c>
      <c r="AG1552" s="83">
        <v>80</v>
      </c>
      <c r="AH1552" s="83">
        <v>106</v>
      </c>
      <c r="AI1552" s="83">
        <v>119</v>
      </c>
      <c r="AJ1552" s="83">
        <v>108</v>
      </c>
      <c r="AK1552" s="83">
        <v>108</v>
      </c>
      <c r="AL1552" s="83">
        <v>105</v>
      </c>
      <c r="AM1552" s="83">
        <v>93</v>
      </c>
      <c r="AN1552" s="83">
        <v>91</v>
      </c>
      <c r="AO1552" s="83">
        <v>68</v>
      </c>
      <c r="AP1552" s="83">
        <v>0</v>
      </c>
      <c r="AQ1552" s="73"/>
      <c r="AR1552" s="73"/>
      <c r="AS1552" s="73"/>
      <c r="AT1552" s="73"/>
      <c r="AU1552" s="73"/>
      <c r="AV1552" s="73"/>
      <c r="AW1552" s="73"/>
      <c r="AX1552" s="73"/>
      <c r="AY1552" s="73"/>
      <c r="AZ1552" s="73"/>
      <c r="BA1552" s="73"/>
      <c r="BB1552" s="73"/>
      <c r="BC1552" s="73"/>
    </row>
    <row r="1553" spans="1:55" x14ac:dyDescent="0.25">
      <c r="A1553" s="72"/>
      <c r="B1553" s="74" t="s">
        <v>4</v>
      </c>
      <c r="C1553" s="83">
        <v>0</v>
      </c>
      <c r="D1553" s="83">
        <v>921.42595759460914</v>
      </c>
      <c r="E1553" s="83">
        <v>8816.8396755830254</v>
      </c>
      <c r="F1553" s="83">
        <v>10045.466620944861</v>
      </c>
      <c r="G1553" s="83">
        <v>13106.914037898576</v>
      </c>
      <c r="H1553" s="83">
        <v>14181.766593572767</v>
      </c>
      <c r="I1553" s="83">
        <v>11844.310878949325</v>
      </c>
      <c r="J1553" s="83">
        <v>11285.72366095184</v>
      </c>
      <c r="K1553" s="83">
        <v>10922.750724600002</v>
      </c>
      <c r="L1553" s="83">
        <v>11100.499981999999</v>
      </c>
      <c r="M1553" s="83">
        <v>8550.6520000000019</v>
      </c>
      <c r="N1553" s="83">
        <v>0</v>
      </c>
      <c r="O1553" s="73"/>
      <c r="P1553" s="74" t="s">
        <v>4</v>
      </c>
      <c r="Q1553" s="83">
        <v>0</v>
      </c>
      <c r="R1553" s="83">
        <v>0</v>
      </c>
      <c r="S1553" s="83">
        <v>0</v>
      </c>
      <c r="T1553" s="83">
        <v>7392.7624469350476</v>
      </c>
      <c r="U1553" s="83">
        <v>8523.5580100866446</v>
      </c>
      <c r="V1553" s="83">
        <v>10386.318400606095</v>
      </c>
      <c r="W1553" s="83">
        <v>13232.378588867703</v>
      </c>
      <c r="X1553" s="83">
        <v>11145.46561187459</v>
      </c>
      <c r="Y1553" s="83">
        <v>11136.792506475998</v>
      </c>
      <c r="Z1553" s="83">
        <v>10911.086264</v>
      </c>
      <c r="AA1553" s="83">
        <v>10219.936000000002</v>
      </c>
      <c r="AB1553" s="83">
        <v>9032</v>
      </c>
      <c r="AC1553" s="73"/>
      <c r="AD1553" s="74" t="s">
        <v>4</v>
      </c>
      <c r="AE1553" s="83">
        <v>0</v>
      </c>
      <c r="AF1553" s="83">
        <v>9</v>
      </c>
      <c r="AG1553" s="83">
        <v>57</v>
      </c>
      <c r="AH1553" s="83">
        <v>78</v>
      </c>
      <c r="AI1553" s="83">
        <v>101</v>
      </c>
      <c r="AJ1553" s="83">
        <v>106</v>
      </c>
      <c r="AK1553" s="83">
        <v>89</v>
      </c>
      <c r="AL1553" s="83">
        <v>83</v>
      </c>
      <c r="AM1553" s="83">
        <v>81</v>
      </c>
      <c r="AN1553" s="83">
        <v>88</v>
      </c>
      <c r="AO1553" s="83">
        <v>68</v>
      </c>
      <c r="AP1553" s="83">
        <v>0</v>
      </c>
      <c r="AQ1553" s="73"/>
      <c r="AR1553" s="73"/>
      <c r="AS1553" s="73"/>
      <c r="AT1553" s="73"/>
      <c r="AU1553" s="73"/>
      <c r="AV1553" s="73"/>
      <c r="AW1553" s="73"/>
      <c r="AX1553" s="73"/>
      <c r="AY1553" s="73"/>
      <c r="AZ1553" s="73"/>
      <c r="BA1553" s="73"/>
      <c r="BB1553" s="73"/>
      <c r="BC1553" s="73"/>
    </row>
    <row r="1554" spans="1:55" x14ac:dyDescent="0.25">
      <c r="A1554" s="72"/>
      <c r="B1554" s="74" t="s">
        <v>6</v>
      </c>
      <c r="C1554" s="83">
        <v>2705.6156458666205</v>
      </c>
      <c r="D1554" s="83">
        <v>4465.2010642610439</v>
      </c>
      <c r="E1554" s="83">
        <v>7766.4624475283363</v>
      </c>
      <c r="F1554" s="83">
        <v>12012.188697467525</v>
      </c>
      <c r="G1554" s="83">
        <v>9808.688163348741</v>
      </c>
      <c r="H1554" s="83">
        <v>6400.1675410810521</v>
      </c>
      <c r="I1554" s="83">
        <v>4470.62993886397</v>
      </c>
      <c r="J1554" s="83">
        <v>3825.1175144347612</v>
      </c>
      <c r="K1554" s="83">
        <v>4028.1780702539982</v>
      </c>
      <c r="L1554" s="83">
        <v>5953.1554420000002</v>
      </c>
      <c r="M1554" s="83">
        <v>7626.3979999999992</v>
      </c>
      <c r="N1554" s="83">
        <v>0</v>
      </c>
      <c r="O1554" s="73"/>
      <c r="P1554" s="74" t="s">
        <v>6</v>
      </c>
      <c r="Q1554" s="83">
        <v>981.12981792758114</v>
      </c>
      <c r="R1554" s="83">
        <v>2036.3686445634949</v>
      </c>
      <c r="S1554" s="83">
        <v>4419.3739456159519</v>
      </c>
      <c r="T1554" s="83">
        <v>17453.833210079967</v>
      </c>
      <c r="U1554" s="83">
        <v>17657.287806965011</v>
      </c>
      <c r="V1554" s="83">
        <v>11170.059847315511</v>
      </c>
      <c r="W1554" s="83">
        <v>7088.9784196819992</v>
      </c>
      <c r="X1554" s="83">
        <v>3450.3480073003493</v>
      </c>
      <c r="Y1554" s="83">
        <v>3446.7346730959994</v>
      </c>
      <c r="Z1554" s="83">
        <v>2292.2270279999998</v>
      </c>
      <c r="AA1554" s="83">
        <v>7585.7599999999984</v>
      </c>
      <c r="AB1554" s="83">
        <v>4665</v>
      </c>
      <c r="AC1554" s="73"/>
      <c r="AD1554" s="74" t="s">
        <v>6</v>
      </c>
      <c r="AE1554" s="83">
        <v>0</v>
      </c>
      <c r="AF1554" s="83">
        <v>0</v>
      </c>
      <c r="AG1554" s="83">
        <v>4</v>
      </c>
      <c r="AH1554" s="83">
        <v>102</v>
      </c>
      <c r="AI1554" s="83">
        <v>126</v>
      </c>
      <c r="AJ1554" s="83">
        <v>77</v>
      </c>
      <c r="AK1554" s="83">
        <v>51</v>
      </c>
      <c r="AL1554" s="83">
        <v>0</v>
      </c>
      <c r="AM1554" s="83">
        <v>126</v>
      </c>
      <c r="AN1554" s="83">
        <v>75</v>
      </c>
      <c r="AO1554" s="83">
        <v>84</v>
      </c>
      <c r="AP1554" s="83">
        <v>0</v>
      </c>
      <c r="AQ1554" s="73"/>
      <c r="AR1554" s="73"/>
      <c r="AS1554" s="73"/>
      <c r="AT1554" s="73"/>
      <c r="AU1554" s="73"/>
      <c r="AV1554" s="73"/>
      <c r="AW1554" s="73"/>
      <c r="AX1554" s="73"/>
      <c r="AY1554" s="73"/>
      <c r="AZ1554" s="73"/>
      <c r="BA1554" s="73"/>
      <c r="BB1554" s="73"/>
      <c r="BC1554" s="73"/>
    </row>
    <row r="1555" spans="1:55" x14ac:dyDescent="0.25">
      <c r="A1555" s="72"/>
      <c r="B1555" s="74" t="s">
        <v>7</v>
      </c>
      <c r="C1555" s="83">
        <v>40493.755496881749</v>
      </c>
      <c r="D1555" s="83">
        <v>35840.952058287927</v>
      </c>
      <c r="E1555" s="83">
        <v>30467.025229043931</v>
      </c>
      <c r="F1555" s="83">
        <v>29147.337311077077</v>
      </c>
      <c r="G1555" s="83">
        <v>32093.858047432113</v>
      </c>
      <c r="H1555" s="83">
        <v>30885.692234493788</v>
      </c>
      <c r="I1555" s="83">
        <v>33396.749026929923</v>
      </c>
      <c r="J1555" s="83">
        <v>45106.98858324359</v>
      </c>
      <c r="K1555" s="83">
        <v>47352.88266152599</v>
      </c>
      <c r="L1555" s="83">
        <v>39728.724750000001</v>
      </c>
      <c r="M1555" s="83">
        <v>35413.412000000004</v>
      </c>
      <c r="N1555" s="83">
        <v>0</v>
      </c>
      <c r="O1555" s="73"/>
      <c r="P1555" s="74" t="s">
        <v>7</v>
      </c>
      <c r="Q1555" s="83">
        <v>47290.832656437713</v>
      </c>
      <c r="R1555" s="83">
        <v>43846.102324489249</v>
      </c>
      <c r="S1555" s="83">
        <v>38121.75577676297</v>
      </c>
      <c r="T1555" s="83">
        <v>31095.454448822748</v>
      </c>
      <c r="U1555" s="83">
        <v>30936.180765465109</v>
      </c>
      <c r="V1555" s="83">
        <v>30941.507649096238</v>
      </c>
      <c r="W1555" s="83">
        <v>30245.926796104497</v>
      </c>
      <c r="X1555" s="83">
        <v>28262.557921262178</v>
      </c>
      <c r="Y1555" s="83">
        <v>28585.610961985996</v>
      </c>
      <c r="Z1555" s="83">
        <v>40003.749188000002</v>
      </c>
      <c r="AA1555" s="83">
        <v>39261.518000000004</v>
      </c>
      <c r="AB1555" s="83">
        <v>36672</v>
      </c>
      <c r="AC1555" s="73"/>
      <c r="AD1555" s="74" t="s">
        <v>7</v>
      </c>
      <c r="AE1555" s="83">
        <v>319</v>
      </c>
      <c r="AF1555" s="83">
        <v>305</v>
      </c>
      <c r="AG1555" s="83">
        <v>258</v>
      </c>
      <c r="AH1555" s="83">
        <v>249</v>
      </c>
      <c r="AI1555" s="83">
        <v>252</v>
      </c>
      <c r="AJ1555" s="83">
        <v>248</v>
      </c>
      <c r="AK1555" s="83">
        <v>277</v>
      </c>
      <c r="AL1555" s="83">
        <v>365</v>
      </c>
      <c r="AM1555" s="83">
        <v>372</v>
      </c>
      <c r="AN1555" s="83">
        <v>356</v>
      </c>
      <c r="AO1555" s="83">
        <v>318</v>
      </c>
      <c r="AP1555" s="83">
        <v>0</v>
      </c>
      <c r="AQ1555" s="73"/>
      <c r="AR1555" s="73"/>
      <c r="AS1555" s="73"/>
      <c r="AT1555" s="73"/>
      <c r="AU1555" s="73"/>
      <c r="AV1555" s="73"/>
      <c r="AW1555" s="73"/>
      <c r="AX1555" s="73"/>
      <c r="AY1555" s="73"/>
      <c r="AZ1555" s="73"/>
      <c r="BA1555" s="73"/>
      <c r="BB1555" s="73"/>
      <c r="BC1555" s="73"/>
    </row>
    <row r="1556" spans="1:55" x14ac:dyDescent="0.25">
      <c r="A1556" s="72"/>
      <c r="B1556" s="79" t="s">
        <v>8</v>
      </c>
      <c r="C1556" s="84">
        <v>19951.537650187158</v>
      </c>
      <c r="D1556" s="84">
        <v>22327.42460854234</v>
      </c>
      <c r="E1556" s="84">
        <v>23747.410352604627</v>
      </c>
      <c r="F1556" s="84">
        <v>28291.390095472372</v>
      </c>
      <c r="G1556" s="84">
        <v>30788.34957001654</v>
      </c>
      <c r="H1556" s="84">
        <v>33219.823103900046</v>
      </c>
      <c r="I1556" s="84">
        <v>38603.88952209038</v>
      </c>
      <c r="J1556" s="84">
        <v>40450.42135387889</v>
      </c>
      <c r="K1556" s="84">
        <v>43708.655828863994</v>
      </c>
      <c r="L1556" s="84">
        <v>47155.454709999998</v>
      </c>
      <c r="M1556" s="84">
        <v>48711.415999999997</v>
      </c>
      <c r="N1556" s="83">
        <v>0</v>
      </c>
      <c r="O1556" s="73"/>
      <c r="P1556" s="79" t="s">
        <v>8</v>
      </c>
      <c r="Q1556" s="84">
        <v>15716.911275310444</v>
      </c>
      <c r="R1556" s="84">
        <v>15487.817704720266</v>
      </c>
      <c r="S1556" s="84">
        <v>19827.422011473998</v>
      </c>
      <c r="T1556" s="84">
        <v>29538.461136914681</v>
      </c>
      <c r="U1556" s="84">
        <v>29230.939091432232</v>
      </c>
      <c r="V1556" s="84">
        <v>29319.604726440011</v>
      </c>
      <c r="W1556" s="84">
        <v>30869.871235398121</v>
      </c>
      <c r="X1556" s="84">
        <v>35598.614920198655</v>
      </c>
      <c r="Y1556" s="84">
        <v>35571.758193114001</v>
      </c>
      <c r="Z1556" s="84">
        <v>42943.407286000001</v>
      </c>
      <c r="AA1556" s="84">
        <v>48658.274000000005</v>
      </c>
      <c r="AB1556" s="84">
        <v>49487</v>
      </c>
      <c r="AC1556" s="73"/>
      <c r="AD1556" s="79" t="s">
        <v>8</v>
      </c>
      <c r="AE1556" s="84">
        <v>235</v>
      </c>
      <c r="AF1556" s="84">
        <v>280</v>
      </c>
      <c r="AG1556" s="84">
        <v>295</v>
      </c>
      <c r="AH1556" s="84">
        <v>323</v>
      </c>
      <c r="AI1556" s="84">
        <v>331</v>
      </c>
      <c r="AJ1556" s="84">
        <v>351</v>
      </c>
      <c r="AK1556" s="84">
        <v>379</v>
      </c>
      <c r="AL1556" s="84">
        <v>384</v>
      </c>
      <c r="AM1556" s="84">
        <v>402</v>
      </c>
      <c r="AN1556" s="84">
        <v>437</v>
      </c>
      <c r="AO1556" s="84">
        <v>442</v>
      </c>
      <c r="AP1556" s="84">
        <v>0</v>
      </c>
      <c r="AQ1556" s="73"/>
      <c r="AR1556" s="73"/>
      <c r="AS1556" s="73"/>
      <c r="AT1556" s="73"/>
      <c r="AU1556" s="73"/>
      <c r="AV1556" s="73"/>
      <c r="AW1556" s="73"/>
      <c r="AX1556" s="73"/>
      <c r="AY1556" s="73"/>
      <c r="AZ1556" s="73"/>
      <c r="BA1556" s="73"/>
      <c r="BB1556" s="73"/>
      <c r="BC1556" s="73"/>
    </row>
    <row r="1557" spans="1:55" x14ac:dyDescent="0.25">
      <c r="A1557" s="72"/>
      <c r="B1557" s="79" t="s">
        <v>5</v>
      </c>
      <c r="C1557" s="84">
        <v>11470.709070311494</v>
      </c>
      <c r="D1557" s="84">
        <v>11087.101647537063</v>
      </c>
      <c r="E1557" s="84">
        <v>13895.650912230298</v>
      </c>
      <c r="F1557" s="84">
        <v>10379.155200299947</v>
      </c>
      <c r="G1557" s="84">
        <v>11248.245963808509</v>
      </c>
      <c r="H1557" s="84">
        <v>13281.161622539466</v>
      </c>
      <c r="I1557" s="84">
        <v>19185.405385976468</v>
      </c>
      <c r="J1557" s="84">
        <v>11879.295724646765</v>
      </c>
      <c r="K1557" s="84">
        <v>10377.716496523999</v>
      </c>
      <c r="L1557" s="84">
        <v>11688.003547999999</v>
      </c>
      <c r="M1557" s="82">
        <v>9732.2800000000025</v>
      </c>
      <c r="N1557" s="82">
        <v>0</v>
      </c>
      <c r="O1557" s="73"/>
      <c r="P1557" s="79" t="s">
        <v>5</v>
      </c>
      <c r="Q1557" s="84">
        <v>14896.529065945102</v>
      </c>
      <c r="R1557" s="84">
        <v>15004.95150339574</v>
      </c>
      <c r="S1557" s="84">
        <v>14898.195202784929</v>
      </c>
      <c r="T1557" s="84">
        <v>15436.817782927887</v>
      </c>
      <c r="U1557" s="84">
        <v>15992.861678129681</v>
      </c>
      <c r="V1557" s="84">
        <v>13963.737630281941</v>
      </c>
      <c r="W1557" s="84">
        <v>13453.280303493924</v>
      </c>
      <c r="X1557" s="84">
        <v>19275.944200784616</v>
      </c>
      <c r="Y1557" s="84">
        <v>20303.076649907991</v>
      </c>
      <c r="Z1557" s="84">
        <v>19993.313521999997</v>
      </c>
      <c r="AA1557" s="84">
        <v>14259.770000000002</v>
      </c>
      <c r="AB1557" s="84">
        <v>14600</v>
      </c>
      <c r="AC1557" s="73"/>
      <c r="AD1557" s="79" t="s">
        <v>5</v>
      </c>
      <c r="AE1557" s="84">
        <v>2691</v>
      </c>
      <c r="AF1557" s="84">
        <v>2577</v>
      </c>
      <c r="AG1557" s="84">
        <v>2541</v>
      </c>
      <c r="AH1557" s="84">
        <v>2540</v>
      </c>
      <c r="AI1557" s="84">
        <v>2497</v>
      </c>
      <c r="AJ1557" s="84">
        <v>2452</v>
      </c>
      <c r="AK1557" s="84">
        <v>2527</v>
      </c>
      <c r="AL1557" s="84">
        <v>2662</v>
      </c>
      <c r="AM1557" s="84">
        <v>2536</v>
      </c>
      <c r="AN1557" s="84">
        <v>2578</v>
      </c>
      <c r="AO1557" s="84">
        <v>2610</v>
      </c>
      <c r="AP1557" s="84">
        <v>0</v>
      </c>
      <c r="AQ1557" s="73"/>
      <c r="AR1557" s="73"/>
      <c r="AS1557" s="73"/>
      <c r="AT1557" s="73"/>
      <c r="AU1557" s="73"/>
      <c r="AV1557" s="73"/>
      <c r="AW1557" s="73"/>
      <c r="AX1557" s="73"/>
      <c r="AY1557" s="73"/>
      <c r="AZ1557" s="73"/>
      <c r="BA1557" s="73"/>
      <c r="BB1557" s="73"/>
      <c r="BC1557" s="73"/>
    </row>
    <row r="1558" spans="1:55" x14ac:dyDescent="0.25">
      <c r="A1558" s="72"/>
      <c r="B1558" s="74" t="s">
        <v>157</v>
      </c>
      <c r="C1558" s="83">
        <v>26934.766672519556</v>
      </c>
      <c r="D1558" s="83">
        <v>26608.550288963001</v>
      </c>
      <c r="E1558" s="83">
        <v>24012.621474265248</v>
      </c>
      <c r="F1558" s="83">
        <v>27941.017087149536</v>
      </c>
      <c r="G1558" s="83">
        <v>24704.889738190606</v>
      </c>
      <c r="H1558" s="83">
        <v>25005.305741898064</v>
      </c>
      <c r="I1558" s="83">
        <v>26778.044288540714</v>
      </c>
      <c r="J1558" s="83">
        <v>22256.147227578025</v>
      </c>
      <c r="K1558" s="83">
        <v>21271.781209119996</v>
      </c>
      <c r="L1558" s="83">
        <v>23763.395603999998</v>
      </c>
      <c r="M1558" s="83">
        <v>20769.144</v>
      </c>
      <c r="N1558" s="83">
        <v>0</v>
      </c>
      <c r="O1558" s="73"/>
      <c r="P1558" s="74" t="s">
        <v>157</v>
      </c>
      <c r="Q1558" s="83">
        <v>27191.31209685011</v>
      </c>
      <c r="R1558" s="83">
        <v>26176.593303752561</v>
      </c>
      <c r="S1558" s="83">
        <v>24256.046092586152</v>
      </c>
      <c r="T1558" s="83">
        <v>25565.586516848442</v>
      </c>
      <c r="U1558" s="83">
        <v>22291.29516070753</v>
      </c>
      <c r="V1558" s="83">
        <v>23365.727937951058</v>
      </c>
      <c r="W1558" s="83">
        <v>23353.610358387872</v>
      </c>
      <c r="X1558" s="83">
        <v>21071.247228973418</v>
      </c>
      <c r="Y1558" s="83">
        <v>23671.476444069998</v>
      </c>
      <c r="Z1558" s="83">
        <v>23363.165487999999</v>
      </c>
      <c r="AA1558" s="83">
        <v>23207.423999999999</v>
      </c>
      <c r="AB1558" s="83">
        <v>22366</v>
      </c>
      <c r="AC1558" s="73"/>
      <c r="AD1558" s="74" t="s">
        <v>117</v>
      </c>
      <c r="AE1558" s="83">
        <v>13216.83</v>
      </c>
      <c r="AF1558" s="83">
        <v>12919.8</v>
      </c>
      <c r="AG1558" s="83">
        <v>12799.083000000001</v>
      </c>
      <c r="AH1558" s="83">
        <v>12712.608</v>
      </c>
      <c r="AI1558" s="83">
        <v>12552.035999999998</v>
      </c>
      <c r="AJ1558" s="83">
        <v>12421.68</v>
      </c>
      <c r="AK1558" s="83">
        <v>12305.226000000001</v>
      </c>
      <c r="AL1558" s="83">
        <v>12179.843999999999</v>
      </c>
      <c r="AM1558" s="83">
        <v>11922.983999999999</v>
      </c>
      <c r="AN1558" s="83">
        <v>11898.744000000001</v>
      </c>
      <c r="AO1558" s="83">
        <v>11810.992</v>
      </c>
      <c r="AP1558" s="83">
        <v>0</v>
      </c>
      <c r="AQ1558" s="73"/>
      <c r="AR1558" s="73"/>
      <c r="AS1558" s="73"/>
      <c r="AT1558" s="73"/>
      <c r="AU1558" s="73"/>
      <c r="AV1558" s="73"/>
      <c r="AW1558" s="73"/>
      <c r="AX1558" s="73"/>
      <c r="AY1558" s="73"/>
      <c r="AZ1558" s="73"/>
      <c r="BA1558" s="73"/>
      <c r="BB1558" s="73"/>
      <c r="BC1558" s="73"/>
    </row>
    <row r="1559" spans="1:55" x14ac:dyDescent="0.25">
      <c r="A1559" s="72"/>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X1559" s="73"/>
      <c r="Y1559" s="73"/>
      <c r="Z1559" s="73"/>
      <c r="AA1559" s="73"/>
      <c r="AB1559" s="73"/>
      <c r="AC1559" s="73"/>
      <c r="AD1559" s="73"/>
      <c r="AE1559" s="73"/>
      <c r="AF1559" s="73"/>
      <c r="AG1559" s="73"/>
      <c r="AH1559" s="73"/>
      <c r="AI1559" s="73"/>
      <c r="AJ1559" s="73"/>
      <c r="AK1559" s="73"/>
      <c r="AL1559" s="73"/>
      <c r="AM1559" s="73"/>
      <c r="AN1559" s="73"/>
      <c r="AO1559" s="73"/>
      <c r="AP1559" s="73"/>
      <c r="AQ1559" s="73"/>
      <c r="AR1559" s="73"/>
      <c r="AS1559" s="73"/>
      <c r="AT1559" s="73"/>
      <c r="AU1559" s="73"/>
      <c r="AV1559" s="73"/>
      <c r="AW1559" s="73"/>
      <c r="AX1559" s="73"/>
      <c r="AY1559" s="73"/>
      <c r="AZ1559" s="73"/>
      <c r="BA1559" s="73"/>
      <c r="BB1559" s="73"/>
      <c r="BC1559" s="73"/>
    </row>
    <row r="1560" spans="1:55" x14ac:dyDescent="0.25">
      <c r="A1560" s="72"/>
      <c r="B1560" s="75" t="s">
        <v>113</v>
      </c>
      <c r="C1560" s="75"/>
      <c r="D1560" s="75"/>
      <c r="E1560" s="75"/>
      <c r="F1560" s="75"/>
      <c r="G1560" s="75"/>
      <c r="H1560" s="75"/>
      <c r="I1560" s="75"/>
      <c r="J1560" s="75"/>
      <c r="K1560" s="75"/>
      <c r="L1560" s="75"/>
      <c r="M1560" s="75"/>
      <c r="N1560" s="75"/>
      <c r="O1560" s="73"/>
      <c r="P1560" s="75" t="s">
        <v>114</v>
      </c>
      <c r="Q1560" s="75"/>
      <c r="R1560" s="75"/>
      <c r="S1560" s="75"/>
      <c r="T1560" s="75"/>
      <c r="U1560" s="75"/>
      <c r="V1560" s="75"/>
      <c r="W1560" s="75"/>
      <c r="X1560" s="75"/>
      <c r="Y1560" s="75"/>
      <c r="Z1560" s="75"/>
      <c r="AA1560" s="75"/>
      <c r="AB1560" s="75"/>
      <c r="AC1560" s="73"/>
      <c r="AD1560" s="75" t="s">
        <v>145</v>
      </c>
      <c r="AE1560" s="75"/>
      <c r="AF1560" s="75"/>
      <c r="AG1560" s="75"/>
      <c r="AH1560" s="75"/>
      <c r="AI1560" s="75"/>
      <c r="AJ1560" s="75"/>
      <c r="AK1560" s="75"/>
      <c r="AL1560" s="75"/>
      <c r="AM1560" s="75"/>
      <c r="AN1560" s="75"/>
      <c r="AO1560" s="75"/>
      <c r="AP1560" s="75"/>
      <c r="AQ1560" s="73"/>
      <c r="AR1560" s="73"/>
      <c r="AS1560" s="73"/>
      <c r="AT1560" s="73"/>
      <c r="AU1560" s="73"/>
      <c r="AV1560" s="73"/>
      <c r="AW1560" s="73"/>
      <c r="AX1560" s="73"/>
      <c r="AY1560" s="73"/>
      <c r="AZ1560" s="73"/>
      <c r="BA1560" s="73"/>
      <c r="BB1560" s="73"/>
      <c r="BC1560" s="73"/>
    </row>
    <row r="1561" spans="1:55" x14ac:dyDescent="0.25">
      <c r="A1561" s="72"/>
      <c r="B1561" s="77" t="s">
        <v>94</v>
      </c>
      <c r="C1561" s="77">
        <v>2013</v>
      </c>
      <c r="D1561" s="77">
        <v>2014</v>
      </c>
      <c r="E1561" s="77">
        <v>2015</v>
      </c>
      <c r="F1561" s="77">
        <v>2016</v>
      </c>
      <c r="G1561" s="77">
        <v>2017</v>
      </c>
      <c r="H1561" s="77">
        <v>2018</v>
      </c>
      <c r="I1561" s="77">
        <v>2019</v>
      </c>
      <c r="J1561" s="77">
        <v>2020</v>
      </c>
      <c r="K1561" s="77">
        <v>2021</v>
      </c>
      <c r="L1561" s="77">
        <v>2022</v>
      </c>
      <c r="M1561" s="77">
        <v>2023</v>
      </c>
      <c r="N1561" s="77">
        <v>2024</v>
      </c>
      <c r="O1561" s="73"/>
      <c r="P1561" s="77" t="s">
        <v>94</v>
      </c>
      <c r="Q1561" s="77">
        <v>2013</v>
      </c>
      <c r="R1561" s="77">
        <v>2014</v>
      </c>
      <c r="S1561" s="77">
        <v>2015</v>
      </c>
      <c r="T1561" s="77">
        <v>2016</v>
      </c>
      <c r="U1561" s="77">
        <v>2017</v>
      </c>
      <c r="V1561" s="77">
        <v>2018</v>
      </c>
      <c r="W1561" s="77">
        <v>2019</v>
      </c>
      <c r="X1561" s="77">
        <v>2020</v>
      </c>
      <c r="Y1561" s="77">
        <v>2021</v>
      </c>
      <c r="Z1561" s="77">
        <v>2022</v>
      </c>
      <c r="AA1561" s="77">
        <v>2023</v>
      </c>
      <c r="AB1561" s="77">
        <v>2024</v>
      </c>
      <c r="AC1561" s="73"/>
      <c r="AD1561" s="77" t="s">
        <v>94</v>
      </c>
      <c r="AE1561" s="77">
        <v>2013</v>
      </c>
      <c r="AF1561" s="77">
        <v>2014</v>
      </c>
      <c r="AG1561" s="77">
        <v>2015</v>
      </c>
      <c r="AH1561" s="77">
        <v>2016</v>
      </c>
      <c r="AI1561" s="77">
        <v>2017</v>
      </c>
      <c r="AJ1561" s="77">
        <v>2018</v>
      </c>
      <c r="AK1561" s="77">
        <v>2019</v>
      </c>
      <c r="AL1561" s="77">
        <v>2020</v>
      </c>
      <c r="AM1561" s="77">
        <v>2021</v>
      </c>
      <c r="AN1561" s="77">
        <v>2022</v>
      </c>
      <c r="AO1561" s="77">
        <v>2023</v>
      </c>
      <c r="AP1561" s="77">
        <v>2024</v>
      </c>
      <c r="AQ1561" s="73"/>
      <c r="AR1561" s="73"/>
      <c r="AS1561" s="73"/>
      <c r="AT1561" s="73"/>
      <c r="AU1561" s="73"/>
      <c r="AV1561" s="73"/>
      <c r="AW1561" s="73"/>
      <c r="AX1561" s="73"/>
      <c r="AY1561" s="73"/>
      <c r="AZ1561" s="73"/>
      <c r="BA1561" s="73"/>
      <c r="BB1561" s="73"/>
      <c r="BC1561" s="73"/>
    </row>
    <row r="1562" spans="1:55" x14ac:dyDescent="0.25">
      <c r="A1562" s="72"/>
      <c r="B1562" s="79" t="s">
        <v>9</v>
      </c>
      <c r="C1562" s="80">
        <v>873896.33343959856</v>
      </c>
      <c r="D1562" s="80">
        <v>859253.7716318639</v>
      </c>
      <c r="E1562" s="80">
        <v>873066.73606974282</v>
      </c>
      <c r="F1562" s="80">
        <v>944239.05312852457</v>
      </c>
      <c r="G1562" s="80">
        <v>930907.76196231798</v>
      </c>
      <c r="H1562" s="80">
        <v>894597.83703670977</v>
      </c>
      <c r="I1562" s="80">
        <v>921794.72789825907</v>
      </c>
      <c r="J1562" s="80">
        <v>922021.63063767029</v>
      </c>
      <c r="K1562" s="80">
        <v>1114096.3011298119</v>
      </c>
      <c r="L1562" s="80">
        <v>1069327.1189640001</v>
      </c>
      <c r="M1562" s="80">
        <v>1115589.1660000002</v>
      </c>
      <c r="N1562" s="80">
        <v>0</v>
      </c>
      <c r="O1562" s="73"/>
      <c r="P1562" s="79" t="s">
        <v>9</v>
      </c>
      <c r="Q1562" s="80">
        <v>869640.93314255611</v>
      </c>
      <c r="R1562" s="80">
        <v>883109.52176222089</v>
      </c>
      <c r="S1562" s="80">
        <v>855218.23449290812</v>
      </c>
      <c r="T1562" s="80">
        <v>950550.32848913269</v>
      </c>
      <c r="U1562" s="80">
        <v>936186.10129941069</v>
      </c>
      <c r="V1562" s="80">
        <v>962907.76476214663</v>
      </c>
      <c r="W1562" s="80">
        <v>928964.31486287457</v>
      </c>
      <c r="X1562" s="80">
        <v>914116.68699167622</v>
      </c>
      <c r="Y1562" s="80">
        <v>1166439.4465718798</v>
      </c>
      <c r="Z1562" s="80">
        <v>1098741.8922220001</v>
      </c>
      <c r="AA1562" s="80">
        <v>1082405.6340000001</v>
      </c>
      <c r="AB1562" s="80">
        <v>1158580</v>
      </c>
      <c r="AC1562" s="73"/>
      <c r="AD1562" s="79" t="s">
        <v>9</v>
      </c>
      <c r="AE1562" s="80">
        <v>7686</v>
      </c>
      <c r="AF1562" s="80">
        <v>7395</v>
      </c>
      <c r="AG1562" s="80">
        <v>7421</v>
      </c>
      <c r="AH1562" s="80">
        <v>7403</v>
      </c>
      <c r="AI1562" s="80">
        <v>7296</v>
      </c>
      <c r="AJ1562" s="80">
        <v>7005</v>
      </c>
      <c r="AK1562" s="80">
        <v>6959</v>
      </c>
      <c r="AL1562" s="80">
        <v>7385</v>
      </c>
      <c r="AM1562" s="80">
        <v>7198</v>
      </c>
      <c r="AN1562" s="80">
        <v>7359</v>
      </c>
      <c r="AO1562" s="80">
        <v>7671</v>
      </c>
      <c r="AP1562" s="80">
        <v>0</v>
      </c>
      <c r="AQ1562" s="73"/>
      <c r="AR1562" s="73"/>
      <c r="AS1562" s="73"/>
      <c r="AT1562" s="73"/>
      <c r="AU1562" s="73"/>
      <c r="AV1562" s="73"/>
      <c r="AW1562" s="73"/>
      <c r="AX1562" s="73"/>
      <c r="AY1562" s="73"/>
      <c r="AZ1562" s="73"/>
      <c r="BA1562" s="73"/>
      <c r="BB1562" s="73"/>
      <c r="BC1562" s="73"/>
    </row>
    <row r="1563" spans="1:55" x14ac:dyDescent="0.25">
      <c r="A1563" s="72"/>
      <c r="B1563" s="74" t="s">
        <v>10</v>
      </c>
      <c r="C1563" s="83">
        <v>610698.12310766103</v>
      </c>
      <c r="D1563" s="83">
        <v>609537.77236190916</v>
      </c>
      <c r="E1563" s="83">
        <v>629847.02042131347</v>
      </c>
      <c r="F1563" s="83">
        <v>699941.38305153034</v>
      </c>
      <c r="G1563" s="83">
        <v>690803.75033440173</v>
      </c>
      <c r="H1563" s="83">
        <v>640950.09249416052</v>
      </c>
      <c r="I1563" s="83">
        <v>663810.28131277882</v>
      </c>
      <c r="J1563" s="83">
        <v>656669.11068500997</v>
      </c>
      <c r="K1563" s="83">
        <v>818826.76634002395</v>
      </c>
      <c r="L1563" s="83">
        <v>780417.15724700014</v>
      </c>
      <c r="M1563" s="83">
        <v>805169.03000000014</v>
      </c>
      <c r="N1563" s="83">
        <v>0</v>
      </c>
      <c r="O1563" s="73"/>
      <c r="P1563" s="74" t="s">
        <v>10</v>
      </c>
      <c r="Q1563" s="83">
        <v>598141.03802339151</v>
      </c>
      <c r="R1563" s="83">
        <v>613749.66150841443</v>
      </c>
      <c r="S1563" s="83">
        <v>607421.22317772743</v>
      </c>
      <c r="T1563" s="83">
        <v>697527.0621575925</v>
      </c>
      <c r="U1563" s="83">
        <v>703940.64288962446</v>
      </c>
      <c r="V1563" s="83">
        <v>700527.00091236166</v>
      </c>
      <c r="W1563" s="83">
        <v>668174.97675961326</v>
      </c>
      <c r="X1563" s="83">
        <v>661330.16617194493</v>
      </c>
      <c r="Y1563" s="83">
        <v>892141.5931733239</v>
      </c>
      <c r="Z1563" s="83">
        <v>806691.62228200003</v>
      </c>
      <c r="AA1563" s="83">
        <v>812345.28399999999</v>
      </c>
      <c r="AB1563" s="83">
        <v>870963</v>
      </c>
      <c r="AC1563" s="73"/>
      <c r="AD1563" s="74" t="s">
        <v>10</v>
      </c>
      <c r="AE1563" s="83">
        <v>7686</v>
      </c>
      <c r="AF1563" s="83">
        <v>7395</v>
      </c>
      <c r="AG1563" s="83">
        <v>7421</v>
      </c>
      <c r="AH1563" s="83">
        <v>7403</v>
      </c>
      <c r="AI1563" s="83">
        <v>7296</v>
      </c>
      <c r="AJ1563" s="83">
        <v>7005</v>
      </c>
      <c r="AK1563" s="83">
        <v>6959</v>
      </c>
      <c r="AL1563" s="83">
        <v>7385</v>
      </c>
      <c r="AM1563" s="83">
        <v>7198</v>
      </c>
      <c r="AN1563" s="83">
        <v>7359</v>
      </c>
      <c r="AO1563" s="83">
        <v>7671</v>
      </c>
      <c r="AP1563" s="83">
        <v>0</v>
      </c>
      <c r="AQ1563" s="73"/>
      <c r="AR1563" s="73"/>
      <c r="AS1563" s="73"/>
      <c r="AT1563" s="73"/>
      <c r="AU1563" s="73"/>
      <c r="AV1563" s="73"/>
      <c r="AW1563" s="73"/>
      <c r="AX1563" s="73"/>
      <c r="AY1563" s="73"/>
      <c r="AZ1563" s="73"/>
      <c r="BA1563" s="73"/>
      <c r="BB1563" s="73"/>
      <c r="BC1563" s="73"/>
    </row>
    <row r="1564" spans="1:55" x14ac:dyDescent="0.25">
      <c r="A1564" s="72"/>
      <c r="B1564" s="79" t="s">
        <v>11</v>
      </c>
      <c r="C1564" s="84">
        <v>263198.21033193753</v>
      </c>
      <c r="D1564" s="84">
        <v>249715.99926995477</v>
      </c>
      <c r="E1564" s="84">
        <v>243219.71564842941</v>
      </c>
      <c r="F1564" s="84">
        <v>244297.67007699425</v>
      </c>
      <c r="G1564" s="84">
        <v>240104.01162791628</v>
      </c>
      <c r="H1564" s="84">
        <v>253647.74454254919</v>
      </c>
      <c r="I1564" s="84">
        <v>257984.44658548027</v>
      </c>
      <c r="J1564" s="84">
        <v>265352.51995266031</v>
      </c>
      <c r="K1564" s="84">
        <v>295269.53478978795</v>
      </c>
      <c r="L1564" s="84">
        <v>288909.96171699994</v>
      </c>
      <c r="M1564" s="84">
        <v>310420.13600000006</v>
      </c>
      <c r="N1564" s="84">
        <v>0</v>
      </c>
      <c r="O1564" s="73"/>
      <c r="P1564" s="79" t="s">
        <v>11</v>
      </c>
      <c r="Q1564" s="84">
        <v>271499.8951191646</v>
      </c>
      <c r="R1564" s="84">
        <v>269359.86025380646</v>
      </c>
      <c r="S1564" s="84">
        <v>247797.01131518069</v>
      </c>
      <c r="T1564" s="84">
        <v>253023.26633154025</v>
      </c>
      <c r="U1564" s="84">
        <v>232245.45840978622</v>
      </c>
      <c r="V1564" s="84">
        <v>262380.76384978503</v>
      </c>
      <c r="W1564" s="84">
        <v>260789.33810326131</v>
      </c>
      <c r="X1564" s="84">
        <v>252786.52081973129</v>
      </c>
      <c r="Y1564" s="84">
        <v>274297.85339855595</v>
      </c>
      <c r="Z1564" s="84">
        <v>292050.26994000003</v>
      </c>
      <c r="AA1564" s="84">
        <v>270060.35000000003</v>
      </c>
      <c r="AB1564" s="84">
        <v>287617</v>
      </c>
      <c r="AC1564" s="73"/>
      <c r="AD1564" s="79" t="s">
        <v>11</v>
      </c>
      <c r="AE1564" s="84">
        <v>7686</v>
      </c>
      <c r="AF1564" s="84">
        <v>7395</v>
      </c>
      <c r="AG1564" s="84">
        <v>7421</v>
      </c>
      <c r="AH1564" s="84">
        <v>7403</v>
      </c>
      <c r="AI1564" s="84">
        <v>7296</v>
      </c>
      <c r="AJ1564" s="84">
        <v>7005</v>
      </c>
      <c r="AK1564" s="84">
        <v>6959</v>
      </c>
      <c r="AL1564" s="84">
        <v>7385</v>
      </c>
      <c r="AM1564" s="84">
        <v>7198</v>
      </c>
      <c r="AN1564" s="84">
        <v>7359</v>
      </c>
      <c r="AO1564" s="84">
        <v>7671</v>
      </c>
      <c r="AP1564" s="84">
        <v>0</v>
      </c>
      <c r="AQ1564" s="73"/>
      <c r="AR1564" s="73"/>
      <c r="AS1564" s="73"/>
      <c r="AT1564" s="73"/>
      <c r="AU1564" s="73"/>
      <c r="AV1564" s="73"/>
      <c r="AW1564" s="73"/>
      <c r="AX1564" s="73"/>
      <c r="AY1564" s="73"/>
      <c r="AZ1564" s="73"/>
      <c r="BA1564" s="73"/>
      <c r="BB1564" s="73"/>
      <c r="BC1564" s="73"/>
    </row>
    <row r="1565" spans="1:55" x14ac:dyDescent="0.25">
      <c r="A1565" s="72"/>
      <c r="B1565" s="74" t="s">
        <v>0</v>
      </c>
      <c r="C1565" s="83">
        <v>167474.10444407977</v>
      </c>
      <c r="D1565" s="83">
        <v>163581.74005034857</v>
      </c>
      <c r="E1565" s="83">
        <v>167910.95462925537</v>
      </c>
      <c r="F1565" s="83">
        <v>182375.39248891556</v>
      </c>
      <c r="G1565" s="83">
        <v>161502.45949236324</v>
      </c>
      <c r="H1565" s="83">
        <v>145538.98428117539</v>
      </c>
      <c r="I1565" s="83">
        <v>135744.96117552405</v>
      </c>
      <c r="J1565" s="83">
        <v>133233.92597946126</v>
      </c>
      <c r="K1565" s="83">
        <v>125303.81035793399</v>
      </c>
      <c r="L1565" s="83">
        <v>115019.07245399999</v>
      </c>
      <c r="M1565" s="83">
        <v>108613.91200000001</v>
      </c>
      <c r="N1565" s="83">
        <v>0</v>
      </c>
      <c r="O1565" s="73"/>
      <c r="P1565" s="74" t="s">
        <v>0</v>
      </c>
      <c r="Q1565" s="83">
        <v>143938.00149544762</v>
      </c>
      <c r="R1565" s="83">
        <v>157674.66656945503</v>
      </c>
      <c r="S1565" s="83">
        <v>155618.61996559563</v>
      </c>
      <c r="T1565" s="83">
        <v>174257.51755713014</v>
      </c>
      <c r="U1565" s="83">
        <v>170822.48015426306</v>
      </c>
      <c r="V1565" s="83">
        <v>164704.25342395081</v>
      </c>
      <c r="W1565" s="83">
        <v>141317.06972093653</v>
      </c>
      <c r="X1565" s="83">
        <v>127817.72115629421</v>
      </c>
      <c r="Y1565" s="83">
        <v>143641.89518556799</v>
      </c>
      <c r="Z1565" s="83">
        <v>107621.236112</v>
      </c>
      <c r="AA1565" s="83">
        <v>119653.902</v>
      </c>
      <c r="AB1565" s="83">
        <v>125492</v>
      </c>
      <c r="AC1565" s="73"/>
      <c r="AD1565" s="74" t="s">
        <v>0</v>
      </c>
      <c r="AE1565" s="83">
        <v>1567</v>
      </c>
      <c r="AF1565" s="83">
        <v>1605</v>
      </c>
      <c r="AG1565" s="83">
        <v>1731</v>
      </c>
      <c r="AH1565" s="83">
        <v>1630</v>
      </c>
      <c r="AI1565" s="83">
        <v>1375</v>
      </c>
      <c r="AJ1565" s="83">
        <v>1251</v>
      </c>
      <c r="AK1565" s="83">
        <v>1174</v>
      </c>
      <c r="AL1565" s="83">
        <v>1206</v>
      </c>
      <c r="AM1565" s="83">
        <v>1143</v>
      </c>
      <c r="AN1565" s="83">
        <v>1066</v>
      </c>
      <c r="AO1565" s="83">
        <v>1030</v>
      </c>
      <c r="AP1565" s="83">
        <v>0</v>
      </c>
      <c r="AQ1565" s="73"/>
      <c r="AR1565" s="73"/>
      <c r="AS1565" s="73"/>
      <c r="AT1565" s="73"/>
      <c r="AU1565" s="73"/>
      <c r="AV1565" s="73"/>
      <c r="AW1565" s="73"/>
      <c r="AX1565" s="73"/>
      <c r="AY1565" s="73"/>
      <c r="AZ1565" s="73"/>
      <c r="BA1565" s="73"/>
      <c r="BB1565" s="73"/>
      <c r="BC1565" s="73"/>
    </row>
    <row r="1566" spans="1:55" x14ac:dyDescent="0.25">
      <c r="A1566" s="72"/>
      <c r="B1566" s="74" t="s">
        <v>158</v>
      </c>
      <c r="C1566" s="83">
        <v>202174.06310670215</v>
      </c>
      <c r="D1566" s="83">
        <v>163292.08203769455</v>
      </c>
      <c r="E1566" s="83">
        <v>151641.36598300509</v>
      </c>
      <c r="F1566" s="83">
        <v>131763.77737454907</v>
      </c>
      <c r="G1566" s="83">
        <v>130781.723552775</v>
      </c>
      <c r="H1566" s="83">
        <v>120964.79447602444</v>
      </c>
      <c r="I1566" s="83">
        <v>125222.23024921819</v>
      </c>
      <c r="J1566" s="83">
        <v>166301.16362991376</v>
      </c>
      <c r="K1566" s="83">
        <v>131778.02260560598</v>
      </c>
      <c r="L1566" s="83">
        <v>97138.203448</v>
      </c>
      <c r="M1566" s="83">
        <v>101944.07</v>
      </c>
      <c r="N1566" s="83">
        <v>0</v>
      </c>
      <c r="O1566" s="73"/>
      <c r="P1566" s="74" t="s">
        <v>158</v>
      </c>
      <c r="Q1566" s="83">
        <v>212094.2366611817</v>
      </c>
      <c r="R1566" s="83">
        <v>186458.55223593776</v>
      </c>
      <c r="S1566" s="83">
        <v>159432.17089236551</v>
      </c>
      <c r="T1566" s="83">
        <v>138277.90658375778</v>
      </c>
      <c r="U1566" s="83">
        <v>124859.05223233336</v>
      </c>
      <c r="V1566" s="83">
        <v>130590.62785267214</v>
      </c>
      <c r="W1566" s="83">
        <v>109090.23080997734</v>
      </c>
      <c r="X1566" s="83">
        <v>108950.20839442255</v>
      </c>
      <c r="Y1566" s="83">
        <v>183625.78268652799</v>
      </c>
      <c r="Z1566" s="83">
        <v>110368.27008999999</v>
      </c>
      <c r="AA1566" s="83">
        <v>91240.646000000008</v>
      </c>
      <c r="AB1566" s="83">
        <v>115419</v>
      </c>
      <c r="AC1566" s="73"/>
      <c r="AD1566" s="74" t="s">
        <v>158</v>
      </c>
      <c r="AE1566" s="83">
        <v>1301</v>
      </c>
      <c r="AF1566" s="83">
        <v>1071</v>
      </c>
      <c r="AG1566" s="83">
        <v>941</v>
      </c>
      <c r="AH1566" s="83">
        <v>838</v>
      </c>
      <c r="AI1566" s="83">
        <v>836</v>
      </c>
      <c r="AJ1566" s="83">
        <v>793</v>
      </c>
      <c r="AK1566" s="83">
        <v>811</v>
      </c>
      <c r="AL1566" s="83">
        <v>1120</v>
      </c>
      <c r="AM1566" s="83">
        <v>848</v>
      </c>
      <c r="AN1566" s="83">
        <v>616</v>
      </c>
      <c r="AO1566" s="83">
        <v>686</v>
      </c>
      <c r="AP1566" s="83">
        <v>0</v>
      </c>
      <c r="AQ1566" s="73"/>
      <c r="AR1566" s="73"/>
      <c r="AS1566" s="73"/>
      <c r="AT1566" s="73"/>
      <c r="AU1566" s="73"/>
      <c r="AV1566" s="73"/>
      <c r="AW1566" s="73"/>
      <c r="AX1566" s="73"/>
      <c r="AY1566" s="73"/>
      <c r="AZ1566" s="73"/>
      <c r="BA1566" s="73"/>
      <c r="BB1566" s="73"/>
      <c r="BC1566" s="73"/>
    </row>
    <row r="1567" spans="1:55" x14ac:dyDescent="0.25">
      <c r="A1567" s="72"/>
      <c r="B1567" s="74" t="s">
        <v>159</v>
      </c>
      <c r="C1567" s="83">
        <v>5834.9066742069435</v>
      </c>
      <c r="D1567" s="83">
        <v>11453.462879136259</v>
      </c>
      <c r="E1567" s="83">
        <v>9198.1643401827132</v>
      </c>
      <c r="F1567" s="83">
        <v>10636.623546600893</v>
      </c>
      <c r="G1567" s="83">
        <v>9312.7763443539297</v>
      </c>
      <c r="H1567" s="83">
        <v>7476.9399144533354</v>
      </c>
      <c r="I1567" s="83">
        <v>5770.0854185363241</v>
      </c>
      <c r="J1567" s="83">
        <v>5163.7403348280359</v>
      </c>
      <c r="K1567" s="83">
        <v>5741.6156334159996</v>
      </c>
      <c r="L1567" s="83">
        <v>5008.2271199999996</v>
      </c>
      <c r="M1567" s="83">
        <v>4430.5839999999998</v>
      </c>
      <c r="N1567" s="83">
        <v>0</v>
      </c>
      <c r="O1567" s="73"/>
      <c r="P1567" s="74" t="s">
        <v>159</v>
      </c>
      <c r="Q1567" s="83">
        <v>23517.957052764861</v>
      </c>
      <c r="R1567" s="83">
        <v>16482.367809096926</v>
      </c>
      <c r="S1567" s="83">
        <v>12497.906753831683</v>
      </c>
      <c r="T1567" s="83">
        <v>15802.194774135394</v>
      </c>
      <c r="U1567" s="83">
        <v>8642.5297291329061</v>
      </c>
      <c r="V1567" s="83">
        <v>8946.7458323178798</v>
      </c>
      <c r="W1567" s="83">
        <v>4646.711015739942</v>
      </c>
      <c r="X1567" s="83">
        <v>5529.5333268215036</v>
      </c>
      <c r="Y1567" s="83">
        <v>3995.0788256339997</v>
      </c>
      <c r="Z1567" s="83">
        <v>5009.2972540000001</v>
      </c>
      <c r="AA1567" s="83">
        <v>5607.0020000000004</v>
      </c>
      <c r="AB1567" s="83">
        <v>3322</v>
      </c>
      <c r="AC1567" s="73"/>
      <c r="AD1567" s="74" t="s">
        <v>159</v>
      </c>
      <c r="AE1567" s="83">
        <v>0</v>
      </c>
      <c r="AF1567" s="83">
        <v>0</v>
      </c>
      <c r="AG1567" s="83">
        <v>0</v>
      </c>
      <c r="AH1567" s="83">
        <v>0</v>
      </c>
      <c r="AI1567" s="83">
        <v>0</v>
      </c>
      <c r="AJ1567" s="83">
        <v>0</v>
      </c>
      <c r="AK1567" s="83">
        <v>0</v>
      </c>
      <c r="AL1567" s="83">
        <v>0</v>
      </c>
      <c r="AM1567" s="83">
        <v>0</v>
      </c>
      <c r="AN1567" s="83">
        <v>0</v>
      </c>
      <c r="AO1567" s="83">
        <v>0</v>
      </c>
      <c r="AP1567" s="83">
        <v>0</v>
      </c>
      <c r="AQ1567" s="73"/>
      <c r="AR1567" s="73"/>
      <c r="AS1567" s="73"/>
      <c r="AT1567" s="73"/>
      <c r="AU1567" s="73"/>
      <c r="AV1567" s="73"/>
      <c r="AW1567" s="73"/>
      <c r="AX1567" s="73"/>
      <c r="AY1567" s="73"/>
      <c r="AZ1567" s="73"/>
      <c r="BA1567" s="73"/>
      <c r="BB1567" s="73"/>
      <c r="BC1567" s="73"/>
    </row>
    <row r="1568" spans="1:55" x14ac:dyDescent="0.25">
      <c r="A1568" s="72"/>
      <c r="B1568" s="74" t="s">
        <v>1</v>
      </c>
      <c r="C1568" s="83">
        <v>29780.794009166111</v>
      </c>
      <c r="D1568" s="83">
        <v>31429.128535770749</v>
      </c>
      <c r="E1568" s="83">
        <v>31850.894184198249</v>
      </c>
      <c r="F1568" s="83">
        <v>35149.410592397755</v>
      </c>
      <c r="G1568" s="83">
        <v>34584.60755162339</v>
      </c>
      <c r="H1568" s="83">
        <v>32936.327310565088</v>
      </c>
      <c r="I1568" s="83">
        <v>37326.44417702753</v>
      </c>
      <c r="J1568" s="83">
        <v>44015.219929226274</v>
      </c>
      <c r="K1568" s="83">
        <v>35096.232378739995</v>
      </c>
      <c r="L1568" s="83">
        <v>27818.133329999997</v>
      </c>
      <c r="M1568" s="83">
        <v>29978.34</v>
      </c>
      <c r="N1568" s="83">
        <v>0</v>
      </c>
      <c r="O1568" s="73"/>
      <c r="P1568" s="74" t="s">
        <v>1</v>
      </c>
      <c r="Q1568" s="83">
        <v>38942.469116393186</v>
      </c>
      <c r="R1568" s="83">
        <v>26608.42687268151</v>
      </c>
      <c r="S1568" s="83">
        <v>29774.847326848445</v>
      </c>
      <c r="T1568" s="83">
        <v>34074.645290403001</v>
      </c>
      <c r="U1568" s="83">
        <v>37854.562918677082</v>
      </c>
      <c r="V1568" s="83">
        <v>35983.034973062626</v>
      </c>
      <c r="W1568" s="83">
        <v>36553.745529282191</v>
      </c>
      <c r="X1568" s="83">
        <v>35092.563879127934</v>
      </c>
      <c r="Y1568" s="83">
        <v>44379.467186495989</v>
      </c>
      <c r="Z1568" s="83">
        <v>32814.588975999999</v>
      </c>
      <c r="AA1568" s="83">
        <v>33426.317999999999</v>
      </c>
      <c r="AB1568" s="83">
        <v>31424</v>
      </c>
      <c r="AC1568" s="73"/>
      <c r="AD1568" s="74" t="s">
        <v>1</v>
      </c>
      <c r="AE1568" s="83">
        <v>176</v>
      </c>
      <c r="AF1568" s="83">
        <v>185</v>
      </c>
      <c r="AG1568" s="83">
        <v>181</v>
      </c>
      <c r="AH1568" s="83">
        <v>196</v>
      </c>
      <c r="AI1568" s="83">
        <v>202</v>
      </c>
      <c r="AJ1568" s="83">
        <v>195</v>
      </c>
      <c r="AK1568" s="83">
        <v>216</v>
      </c>
      <c r="AL1568" s="83">
        <v>261</v>
      </c>
      <c r="AM1568" s="83">
        <v>209</v>
      </c>
      <c r="AN1568" s="83">
        <v>172</v>
      </c>
      <c r="AO1568" s="83">
        <v>186</v>
      </c>
      <c r="AP1568" s="83">
        <v>0</v>
      </c>
      <c r="AQ1568" s="73"/>
      <c r="AR1568" s="73"/>
      <c r="AS1568" s="73"/>
      <c r="AT1568" s="73"/>
      <c r="AU1568" s="73"/>
      <c r="AV1568" s="73"/>
      <c r="AW1568" s="73"/>
      <c r="AX1568" s="73"/>
      <c r="AY1568" s="73"/>
      <c r="AZ1568" s="73"/>
      <c r="BA1568" s="73"/>
      <c r="BB1568" s="73"/>
      <c r="BC1568" s="73"/>
    </row>
    <row r="1569" spans="1:55" x14ac:dyDescent="0.25">
      <c r="A1569" s="72"/>
      <c r="B1569" s="74" t="s">
        <v>2</v>
      </c>
      <c r="C1569" s="83">
        <v>341540.80057290767</v>
      </c>
      <c r="D1569" s="83">
        <v>331309.77349359135</v>
      </c>
      <c r="E1569" s="83">
        <v>324489.88471412705</v>
      </c>
      <c r="F1569" s="83">
        <v>321636.17998348229</v>
      </c>
      <c r="G1569" s="83">
        <v>322818.56922281446</v>
      </c>
      <c r="H1569" s="83">
        <v>325582.94158747239</v>
      </c>
      <c r="I1569" s="83">
        <v>333799.41287773586</v>
      </c>
      <c r="J1569" s="83">
        <v>343906.00395106123</v>
      </c>
      <c r="K1569" s="83">
        <v>360274.24460715998</v>
      </c>
      <c r="L1569" s="83">
        <v>368473.88955000002</v>
      </c>
      <c r="M1569" s="83">
        <v>395433.79000000004</v>
      </c>
      <c r="N1569" s="83">
        <v>0</v>
      </c>
      <c r="O1569" s="73"/>
      <c r="P1569" s="74" t="s">
        <v>2</v>
      </c>
      <c r="Q1569" s="83">
        <v>335299.86383565649</v>
      </c>
      <c r="R1569" s="83">
        <v>346867.6299380564</v>
      </c>
      <c r="S1569" s="83">
        <v>330809.18780573772</v>
      </c>
      <c r="T1569" s="83">
        <v>327325.69029334962</v>
      </c>
      <c r="U1569" s="83">
        <v>320057.48299069132</v>
      </c>
      <c r="V1569" s="83">
        <v>317846.69255934516</v>
      </c>
      <c r="W1569" s="83">
        <v>332369.0399740226</v>
      </c>
      <c r="X1569" s="83">
        <v>342311.55044915102</v>
      </c>
      <c r="Y1569" s="83">
        <v>354341.75666310196</v>
      </c>
      <c r="Z1569" s="83">
        <v>376338.30431599997</v>
      </c>
      <c r="AA1569" s="83">
        <v>378957.68599999999</v>
      </c>
      <c r="AB1569" s="83">
        <v>410623</v>
      </c>
      <c r="AC1569" s="73"/>
      <c r="AD1569" s="74" t="s">
        <v>2</v>
      </c>
      <c r="AE1569" s="83">
        <v>3019</v>
      </c>
      <c r="AF1569" s="83">
        <v>2882</v>
      </c>
      <c r="AG1569" s="83">
        <v>2775</v>
      </c>
      <c r="AH1569" s="83">
        <v>2662</v>
      </c>
      <c r="AI1569" s="83">
        <v>2587</v>
      </c>
      <c r="AJ1569" s="83">
        <v>2513</v>
      </c>
      <c r="AK1569" s="83">
        <v>2506</v>
      </c>
      <c r="AL1569" s="83">
        <v>2533</v>
      </c>
      <c r="AM1569" s="83">
        <v>2607</v>
      </c>
      <c r="AN1569" s="83">
        <v>2693</v>
      </c>
      <c r="AO1569" s="83">
        <v>2775</v>
      </c>
      <c r="AP1569" s="83">
        <v>0</v>
      </c>
      <c r="AQ1569" s="73"/>
      <c r="AR1569" s="73"/>
      <c r="AS1569" s="73"/>
      <c r="AT1569" s="73"/>
      <c r="AU1569" s="73"/>
      <c r="AV1569" s="73"/>
      <c r="AW1569" s="73"/>
      <c r="AX1569" s="73"/>
      <c r="AY1569" s="73"/>
      <c r="AZ1569" s="73"/>
      <c r="BA1569" s="73"/>
      <c r="BB1569" s="73"/>
      <c r="BC1569" s="73"/>
    </row>
    <row r="1570" spans="1:55" x14ac:dyDescent="0.25">
      <c r="A1570" s="72"/>
      <c r="B1570" s="74" t="s">
        <v>156</v>
      </c>
      <c r="C1570" s="83">
        <v>0</v>
      </c>
      <c r="D1570" s="83">
        <v>0</v>
      </c>
      <c r="E1570" s="83">
        <v>0</v>
      </c>
      <c r="F1570" s="83">
        <v>0</v>
      </c>
      <c r="G1570" s="83">
        <v>0</v>
      </c>
      <c r="H1570" s="83">
        <v>0</v>
      </c>
      <c r="I1570" s="83">
        <v>0</v>
      </c>
      <c r="J1570" s="83">
        <v>7106.0337984497919</v>
      </c>
      <c r="K1570" s="83">
        <v>27566.154227689996</v>
      </c>
      <c r="L1570" s="83">
        <v>40428.592385999997</v>
      </c>
      <c r="M1570" s="83">
        <v>54082.925999999999</v>
      </c>
      <c r="N1570" s="83">
        <v>0</v>
      </c>
      <c r="O1570" s="73"/>
      <c r="P1570" s="74" t="s">
        <v>156</v>
      </c>
      <c r="Q1570" s="83">
        <v>0</v>
      </c>
      <c r="R1570" s="83">
        <v>0</v>
      </c>
      <c r="S1570" s="83">
        <v>0</v>
      </c>
      <c r="T1570" s="83">
        <v>0</v>
      </c>
      <c r="U1570" s="83">
        <v>0</v>
      </c>
      <c r="V1570" s="83">
        <v>0</v>
      </c>
      <c r="W1570" s="83">
        <v>0</v>
      </c>
      <c r="X1570" s="83">
        <v>0</v>
      </c>
      <c r="Y1570" s="83">
        <v>7505.8053716619988</v>
      </c>
      <c r="Z1570" s="83">
        <v>31590.355679999997</v>
      </c>
      <c r="AA1570" s="83">
        <v>47290.128000000004</v>
      </c>
      <c r="AB1570" s="83">
        <v>67815</v>
      </c>
      <c r="AC1570" s="73"/>
      <c r="AD1570" s="74" t="s">
        <v>156</v>
      </c>
      <c r="AE1570" s="83">
        <v>0</v>
      </c>
      <c r="AF1570" s="83">
        <v>0</v>
      </c>
      <c r="AG1570" s="83">
        <v>0</v>
      </c>
      <c r="AH1570" s="83">
        <v>0</v>
      </c>
      <c r="AI1570" s="83">
        <v>0</v>
      </c>
      <c r="AJ1570" s="83">
        <v>0</v>
      </c>
      <c r="AK1570" s="83">
        <v>0</v>
      </c>
      <c r="AL1570" s="83">
        <v>49</v>
      </c>
      <c r="AM1570" s="83">
        <v>164</v>
      </c>
      <c r="AN1570" s="83">
        <v>250</v>
      </c>
      <c r="AO1570" s="83">
        <v>333</v>
      </c>
      <c r="AP1570" s="83">
        <v>0</v>
      </c>
      <c r="AQ1570" s="73"/>
      <c r="AR1570" s="73"/>
      <c r="AS1570" s="73"/>
      <c r="AT1570" s="73"/>
      <c r="AU1570" s="73"/>
      <c r="AV1570" s="73"/>
      <c r="AW1570" s="73"/>
      <c r="AX1570" s="73"/>
      <c r="AY1570" s="73"/>
      <c r="AZ1570" s="73"/>
      <c r="BA1570" s="73"/>
      <c r="BB1570" s="73"/>
      <c r="BC1570" s="73"/>
    </row>
    <row r="1571" spans="1:55" x14ac:dyDescent="0.25">
      <c r="A1571" s="72"/>
      <c r="B1571" s="74" t="s">
        <v>3</v>
      </c>
      <c r="C1571" s="83">
        <v>691.29606048877042</v>
      </c>
      <c r="D1571" s="83">
        <v>6871.81855329063</v>
      </c>
      <c r="E1571" s="83">
        <v>20043.826497161281</v>
      </c>
      <c r="F1571" s="83">
        <v>33385.302300749681</v>
      </c>
      <c r="G1571" s="83">
        <v>43661.44295216578</v>
      </c>
      <c r="H1571" s="83">
        <v>46738.432802727431</v>
      </c>
      <c r="I1571" s="83">
        <v>46095.510482174148</v>
      </c>
      <c r="J1571" s="83">
        <v>41930.424287742033</v>
      </c>
      <c r="K1571" s="83">
        <v>37690.109848794011</v>
      </c>
      <c r="L1571" s="83">
        <v>30387.525063999994</v>
      </c>
      <c r="M1571" s="83">
        <v>22244.615999999995</v>
      </c>
      <c r="N1571" s="83">
        <v>0</v>
      </c>
      <c r="O1571" s="73"/>
      <c r="P1571" s="74" t="s">
        <v>3</v>
      </c>
      <c r="Q1571" s="83">
        <v>0</v>
      </c>
      <c r="R1571" s="83">
        <v>8940.1520147596984</v>
      </c>
      <c r="S1571" s="83">
        <v>15103.767292956925</v>
      </c>
      <c r="T1571" s="83">
        <v>29895.135818049072</v>
      </c>
      <c r="U1571" s="83">
        <v>40877.975901608188</v>
      </c>
      <c r="V1571" s="83">
        <v>50569.928450958185</v>
      </c>
      <c r="W1571" s="83">
        <v>46748.382526954549</v>
      </c>
      <c r="X1571" s="83">
        <v>49408.983464541001</v>
      </c>
      <c r="Y1571" s="83">
        <v>40528.921729035996</v>
      </c>
      <c r="Z1571" s="83">
        <v>35053.309304000002</v>
      </c>
      <c r="AA1571" s="83">
        <v>33934.814000000006</v>
      </c>
      <c r="AB1571" s="83">
        <v>26037</v>
      </c>
      <c r="AC1571" s="73"/>
      <c r="AD1571" s="74" t="s">
        <v>3</v>
      </c>
      <c r="AE1571" s="83">
        <v>6</v>
      </c>
      <c r="AF1571" s="83">
        <v>54</v>
      </c>
      <c r="AG1571" s="83">
        <v>160</v>
      </c>
      <c r="AH1571" s="83">
        <v>233</v>
      </c>
      <c r="AI1571" s="83">
        <v>303</v>
      </c>
      <c r="AJ1571" s="83">
        <v>329</v>
      </c>
      <c r="AK1571" s="83">
        <v>325</v>
      </c>
      <c r="AL1571" s="83">
        <v>297</v>
      </c>
      <c r="AM1571" s="83">
        <v>265</v>
      </c>
      <c r="AN1571" s="83">
        <v>220</v>
      </c>
      <c r="AO1571" s="83">
        <v>164</v>
      </c>
      <c r="AP1571" s="83">
        <v>0</v>
      </c>
      <c r="AQ1571" s="73"/>
      <c r="AR1571" s="73"/>
      <c r="AS1571" s="73"/>
      <c r="AT1571" s="73"/>
      <c r="AU1571" s="73"/>
      <c r="AV1571" s="73"/>
      <c r="AW1571" s="73"/>
      <c r="AX1571" s="73"/>
      <c r="AY1571" s="73"/>
      <c r="AZ1571" s="73"/>
      <c r="BA1571" s="73"/>
      <c r="BB1571" s="73"/>
      <c r="BC1571" s="73"/>
    </row>
    <row r="1572" spans="1:55" x14ac:dyDescent="0.25">
      <c r="A1572" s="72"/>
      <c r="B1572" s="74" t="s">
        <v>4</v>
      </c>
      <c r="C1572" s="83">
        <v>0</v>
      </c>
      <c r="D1572" s="83">
        <v>923.89428322438323</v>
      </c>
      <c r="E1572" s="83">
        <v>14583.082034368521</v>
      </c>
      <c r="F1572" s="83">
        <v>25638.565889599482</v>
      </c>
      <c r="G1572" s="83">
        <v>32998.514287308637</v>
      </c>
      <c r="H1572" s="83">
        <v>35197.084166191868</v>
      </c>
      <c r="I1572" s="83">
        <v>38533.171245435966</v>
      </c>
      <c r="J1572" s="83">
        <v>32874.242574922144</v>
      </c>
      <c r="K1572" s="83">
        <v>31664.944019799994</v>
      </c>
      <c r="L1572" s="83">
        <v>43637.924252000004</v>
      </c>
      <c r="M1572" s="83">
        <v>42209.33600000001</v>
      </c>
      <c r="N1572" s="83">
        <v>0</v>
      </c>
      <c r="O1572" s="73"/>
      <c r="P1572" s="74" t="s">
        <v>4</v>
      </c>
      <c r="Q1572" s="83">
        <v>0</v>
      </c>
      <c r="R1572" s="83">
        <v>0</v>
      </c>
      <c r="S1572" s="83">
        <v>13583.093702306258</v>
      </c>
      <c r="T1572" s="83">
        <v>18977.037552531761</v>
      </c>
      <c r="U1572" s="83">
        <v>21862.525797016053</v>
      </c>
      <c r="V1572" s="83">
        <v>42266.222707706038</v>
      </c>
      <c r="W1572" s="83">
        <v>35919.396299082255</v>
      </c>
      <c r="X1572" s="83">
        <v>36958.556964051677</v>
      </c>
      <c r="Y1572" s="83">
        <v>38809.967625103993</v>
      </c>
      <c r="Z1572" s="83">
        <v>33671.766309999999</v>
      </c>
      <c r="AA1572" s="83">
        <v>35590.552000000011</v>
      </c>
      <c r="AB1572" s="83">
        <v>41527</v>
      </c>
      <c r="AC1572" s="73"/>
      <c r="AD1572" s="74" t="s">
        <v>4</v>
      </c>
      <c r="AE1572" s="83">
        <v>0</v>
      </c>
      <c r="AF1572" s="83">
        <v>7</v>
      </c>
      <c r="AG1572" s="83">
        <v>100</v>
      </c>
      <c r="AH1572" s="83">
        <v>190</v>
      </c>
      <c r="AI1572" s="83">
        <v>234</v>
      </c>
      <c r="AJ1572" s="83">
        <v>263</v>
      </c>
      <c r="AK1572" s="83">
        <v>291</v>
      </c>
      <c r="AL1572" s="83">
        <v>240</v>
      </c>
      <c r="AM1572" s="83">
        <v>229</v>
      </c>
      <c r="AN1572" s="83">
        <v>334</v>
      </c>
      <c r="AO1572" s="83">
        <v>328</v>
      </c>
      <c r="AP1572" s="83">
        <v>0</v>
      </c>
      <c r="AQ1572" s="73"/>
      <c r="AR1572" s="73"/>
      <c r="AS1572" s="73"/>
      <c r="AT1572" s="73"/>
      <c r="AU1572" s="73"/>
      <c r="AV1572" s="73"/>
      <c r="AW1572" s="73"/>
      <c r="AX1572" s="73"/>
      <c r="AY1572" s="73"/>
      <c r="AZ1572" s="73"/>
      <c r="BA1572" s="73"/>
      <c r="BB1572" s="73"/>
      <c r="BC1572" s="73"/>
    </row>
    <row r="1573" spans="1:55" x14ac:dyDescent="0.25">
      <c r="A1573" s="72"/>
      <c r="B1573" s="74" t="s">
        <v>6</v>
      </c>
      <c r="C1573" s="83">
        <v>5754.1261515701763</v>
      </c>
      <c r="D1573" s="83">
        <v>9501.8195118147542</v>
      </c>
      <c r="E1573" s="83">
        <v>17777.299875975375</v>
      </c>
      <c r="F1573" s="83">
        <v>30329.651162389142</v>
      </c>
      <c r="G1573" s="83">
        <v>27425.926084694212</v>
      </c>
      <c r="H1573" s="83">
        <v>18874.331294160085</v>
      </c>
      <c r="I1573" s="83">
        <v>13477.062682708342</v>
      </c>
      <c r="J1573" s="83">
        <v>11427.103774421708</v>
      </c>
      <c r="K1573" s="83">
        <v>10506.803550541999</v>
      </c>
      <c r="L1573" s="83">
        <v>11932.529167000002</v>
      </c>
      <c r="M1573" s="83">
        <v>13779.408000000003</v>
      </c>
      <c r="N1573" s="83">
        <v>0</v>
      </c>
      <c r="O1573" s="73"/>
      <c r="P1573" s="74" t="s">
        <v>6</v>
      </c>
      <c r="Q1573" s="83">
        <v>5403.7226451674678</v>
      </c>
      <c r="R1573" s="83">
        <v>5459.93629305994</v>
      </c>
      <c r="S1573" s="83">
        <v>9380.3676669959095</v>
      </c>
      <c r="T1573" s="83">
        <v>38454.607974096136</v>
      </c>
      <c r="U1573" s="83">
        <v>42578.918102626027</v>
      </c>
      <c r="V1573" s="83">
        <v>35036.96369555108</v>
      </c>
      <c r="W1573" s="83">
        <v>22805.929606286634</v>
      </c>
      <c r="X1573" s="83">
        <v>12822.951878838501</v>
      </c>
      <c r="Y1573" s="83">
        <v>13299.276488315998</v>
      </c>
      <c r="Z1573" s="83">
        <v>13276.082403999997</v>
      </c>
      <c r="AA1573" s="83">
        <v>25064.267999999996</v>
      </c>
      <c r="AB1573" s="83">
        <v>10943</v>
      </c>
      <c r="AC1573" s="73"/>
      <c r="AD1573" s="74" t="s">
        <v>6</v>
      </c>
      <c r="AE1573" s="83">
        <v>0</v>
      </c>
      <c r="AF1573" s="83">
        <v>0</v>
      </c>
      <c r="AG1573" s="83">
        <v>8</v>
      </c>
      <c r="AH1573" s="83">
        <v>224</v>
      </c>
      <c r="AI1573" s="83">
        <v>328</v>
      </c>
      <c r="AJ1573" s="83">
        <v>218</v>
      </c>
      <c r="AK1573" s="83">
        <v>158</v>
      </c>
      <c r="AL1573" s="83">
        <v>0</v>
      </c>
      <c r="AM1573" s="83">
        <v>60</v>
      </c>
      <c r="AN1573" s="83">
        <v>164</v>
      </c>
      <c r="AO1573" s="83">
        <v>176</v>
      </c>
      <c r="AP1573" s="83">
        <v>0</v>
      </c>
      <c r="AQ1573" s="73"/>
      <c r="AR1573" s="73"/>
      <c r="AS1573" s="73"/>
      <c r="AT1573" s="73"/>
      <c r="AU1573" s="73"/>
      <c r="AV1573" s="73"/>
      <c r="AW1573" s="73"/>
      <c r="AX1573" s="73"/>
      <c r="AY1573" s="73"/>
      <c r="AZ1573" s="73"/>
      <c r="BA1573" s="73"/>
      <c r="BB1573" s="73"/>
      <c r="BC1573" s="73"/>
    </row>
    <row r="1574" spans="1:55" x14ac:dyDescent="0.25">
      <c r="A1574" s="72"/>
      <c r="B1574" s="74" t="s">
        <v>7</v>
      </c>
      <c r="C1574" s="83">
        <v>95803.697541454851</v>
      </c>
      <c r="D1574" s="83">
        <v>90215.573940296425</v>
      </c>
      <c r="E1574" s="83">
        <v>85888.238356018352</v>
      </c>
      <c r="F1574" s="83">
        <v>86563.018599915682</v>
      </c>
      <c r="G1574" s="83">
        <v>87025.692194278396</v>
      </c>
      <c r="H1574" s="83">
        <v>81210.265425428675</v>
      </c>
      <c r="I1574" s="83">
        <v>78249.744533512421</v>
      </c>
      <c r="J1574" s="83">
        <v>92628.659739401119</v>
      </c>
      <c r="K1574" s="83">
        <v>117588.37643701199</v>
      </c>
      <c r="L1574" s="83">
        <v>107912.31255999999</v>
      </c>
      <c r="M1574" s="83">
        <v>122018.20000000001</v>
      </c>
      <c r="N1574" s="83">
        <v>0</v>
      </c>
      <c r="O1574" s="73"/>
      <c r="P1574" s="74" t="s">
        <v>7</v>
      </c>
      <c r="Q1574" s="83">
        <v>123192.23675476591</v>
      </c>
      <c r="R1574" s="83">
        <v>99440.077067606035</v>
      </c>
      <c r="S1574" s="83">
        <v>78246.896162306977</v>
      </c>
      <c r="T1574" s="83">
        <v>95086.841292628742</v>
      </c>
      <c r="U1574" s="83">
        <v>83609.436950932155</v>
      </c>
      <c r="V1574" s="83">
        <v>85212.114370310679</v>
      </c>
      <c r="W1574" s="83">
        <v>80584.533877543145</v>
      </c>
      <c r="X1574" s="83">
        <v>79723.7971599015</v>
      </c>
      <c r="Y1574" s="83">
        <v>86087.825332157998</v>
      </c>
      <c r="Z1574" s="83">
        <v>105729.2392</v>
      </c>
      <c r="AA1574" s="83">
        <v>84753.15400000001</v>
      </c>
      <c r="AB1574" s="83">
        <v>102466</v>
      </c>
      <c r="AC1574" s="73"/>
      <c r="AD1574" s="74" t="s">
        <v>7</v>
      </c>
      <c r="AE1574" s="83">
        <v>740</v>
      </c>
      <c r="AF1574" s="83">
        <v>725</v>
      </c>
      <c r="AG1574" s="83">
        <v>682</v>
      </c>
      <c r="AH1574" s="83">
        <v>682</v>
      </c>
      <c r="AI1574" s="83">
        <v>690</v>
      </c>
      <c r="AJ1574" s="83">
        <v>652</v>
      </c>
      <c r="AK1574" s="83">
        <v>652</v>
      </c>
      <c r="AL1574" s="83">
        <v>789</v>
      </c>
      <c r="AM1574" s="83">
        <v>926</v>
      </c>
      <c r="AN1574" s="83">
        <v>947</v>
      </c>
      <c r="AO1574" s="83">
        <v>1050</v>
      </c>
      <c r="AP1574" s="83">
        <v>0</v>
      </c>
      <c r="AQ1574" s="73"/>
      <c r="AR1574" s="73"/>
      <c r="AS1574" s="73"/>
      <c r="AT1574" s="73"/>
      <c r="AU1574" s="73"/>
      <c r="AV1574" s="73"/>
      <c r="AW1574" s="73"/>
      <c r="AX1574" s="73"/>
      <c r="AY1574" s="73"/>
      <c r="AZ1574" s="73"/>
      <c r="BA1574" s="73"/>
      <c r="BB1574" s="73"/>
      <c r="BC1574" s="73"/>
    </row>
    <row r="1575" spans="1:55" x14ac:dyDescent="0.25">
      <c r="A1575" s="72"/>
      <c r="B1575" s="79" t="s">
        <v>8</v>
      </c>
      <c r="C1575" s="84">
        <v>48346.047787147567</v>
      </c>
      <c r="D1575" s="84">
        <v>47713.968586344999</v>
      </c>
      <c r="E1575" s="84">
        <v>48984.944506260661</v>
      </c>
      <c r="F1575" s="84">
        <v>54359.249943368042</v>
      </c>
      <c r="G1575" s="84">
        <v>59229.363564494073</v>
      </c>
      <c r="H1575" s="84">
        <v>69174.717805433917</v>
      </c>
      <c r="I1575" s="84">
        <v>79762.21238086003</v>
      </c>
      <c r="J1575" s="84">
        <v>77111.631253886793</v>
      </c>
      <c r="K1575" s="84">
        <v>86642.789333619992</v>
      </c>
      <c r="L1575" s="84">
        <v>91171.136264000001</v>
      </c>
      <c r="M1575" s="84">
        <v>97266.532000000007</v>
      </c>
      <c r="N1575" s="83">
        <v>0</v>
      </c>
      <c r="O1575" s="73"/>
      <c r="P1575" s="79" t="s">
        <v>8</v>
      </c>
      <c r="Q1575" s="84">
        <v>46052.218833358835</v>
      </c>
      <c r="R1575" s="84">
        <v>48870.749392738566</v>
      </c>
      <c r="S1575" s="84">
        <v>51985.639776302385</v>
      </c>
      <c r="T1575" s="84">
        <v>60501.100329242319</v>
      </c>
      <c r="U1575" s="84">
        <v>51290.180503108924</v>
      </c>
      <c r="V1575" s="84">
        <v>56264.844972114515</v>
      </c>
      <c r="W1575" s="84">
        <v>75599.667157348231</v>
      </c>
      <c r="X1575" s="84">
        <v>91080.210877588281</v>
      </c>
      <c r="Y1575" s="84">
        <v>87965.655810265991</v>
      </c>
      <c r="Z1575" s="84">
        <v>93454.802219999998</v>
      </c>
      <c r="AA1575" s="84">
        <v>95228.38</v>
      </c>
      <c r="AB1575" s="84">
        <v>97559</v>
      </c>
      <c r="AC1575" s="73"/>
      <c r="AD1575" s="79" t="s">
        <v>8</v>
      </c>
      <c r="AE1575" s="84">
        <v>612</v>
      </c>
      <c r="AF1575" s="84">
        <v>614</v>
      </c>
      <c r="AG1575" s="84">
        <v>649</v>
      </c>
      <c r="AH1575" s="84">
        <v>650</v>
      </c>
      <c r="AI1575" s="84">
        <v>686</v>
      </c>
      <c r="AJ1575" s="84">
        <v>751</v>
      </c>
      <c r="AK1575" s="84">
        <v>795</v>
      </c>
      <c r="AL1575" s="84">
        <v>778</v>
      </c>
      <c r="AM1575" s="84">
        <v>814</v>
      </c>
      <c r="AN1575" s="84">
        <v>869</v>
      </c>
      <c r="AO1575" s="84">
        <v>921</v>
      </c>
      <c r="AP1575" s="84">
        <v>0</v>
      </c>
      <c r="AQ1575" s="73"/>
      <c r="AR1575" s="73"/>
      <c r="AS1575" s="73"/>
      <c r="AT1575" s="73"/>
      <c r="AU1575" s="73"/>
      <c r="AV1575" s="73"/>
      <c r="AW1575" s="73"/>
      <c r="AX1575" s="73"/>
      <c r="AY1575" s="73"/>
      <c r="AZ1575" s="73"/>
      <c r="BA1575" s="73"/>
      <c r="BB1575" s="73"/>
      <c r="BC1575" s="73"/>
    </row>
    <row r="1576" spans="1:55" x14ac:dyDescent="0.25">
      <c r="A1576" s="72"/>
      <c r="B1576" s="79" t="s">
        <v>5</v>
      </c>
      <c r="C1576" s="84">
        <v>32751.464878804501</v>
      </c>
      <c r="D1576" s="84">
        <v>37980.126465331501</v>
      </c>
      <c r="E1576" s="84">
        <v>35931.299348802349</v>
      </c>
      <c r="F1576" s="84">
        <v>45337.955194130824</v>
      </c>
      <c r="G1576" s="84">
        <v>48980.538937564786</v>
      </c>
      <c r="H1576" s="84">
        <v>39537.895472669974</v>
      </c>
      <c r="I1576" s="84">
        <v>55030.253073290456</v>
      </c>
      <c r="J1576" s="84">
        <v>40664.735652868934</v>
      </c>
      <c r="K1576" s="84">
        <v>46381.971486006005</v>
      </c>
      <c r="L1576" s="84">
        <v>36699.175395999984</v>
      </c>
      <c r="M1576" s="82">
        <v>32493.727999999992</v>
      </c>
      <c r="N1576" s="82">
        <v>0</v>
      </c>
      <c r="O1576" s="73"/>
      <c r="P1576" s="79" t="s">
        <v>5</v>
      </c>
      <c r="Q1576" s="84">
        <v>43190.986487416587</v>
      </c>
      <c r="R1576" s="84">
        <v>40985.312919581265</v>
      </c>
      <c r="S1576" s="84">
        <v>36290.959222371479</v>
      </c>
      <c r="T1576" s="84">
        <v>35536.87344641149</v>
      </c>
      <c r="U1576" s="84">
        <v>36180.006524655648</v>
      </c>
      <c r="V1576" s="84">
        <v>41819.583108772676</v>
      </c>
      <c r="W1576" s="84">
        <v>41226.525691468705</v>
      </c>
      <c r="X1576" s="84">
        <v>48038.942841154429</v>
      </c>
      <c r="Y1576" s="84">
        <v>48263.111888575986</v>
      </c>
      <c r="Z1576" s="84">
        <v>47562.105629999991</v>
      </c>
      <c r="AA1576" s="84">
        <v>43420.140000000014</v>
      </c>
      <c r="AB1576" s="84">
        <v>32183</v>
      </c>
      <c r="AC1576" s="73"/>
      <c r="AD1576" s="79" t="s">
        <v>5</v>
      </c>
      <c r="AE1576" s="84">
        <v>7686</v>
      </c>
      <c r="AF1576" s="84">
        <v>7395</v>
      </c>
      <c r="AG1576" s="84">
        <v>7421</v>
      </c>
      <c r="AH1576" s="84">
        <v>7403</v>
      </c>
      <c r="AI1576" s="84">
        <v>7296</v>
      </c>
      <c r="AJ1576" s="84">
        <v>7005</v>
      </c>
      <c r="AK1576" s="84">
        <v>6959</v>
      </c>
      <c r="AL1576" s="84">
        <v>7385</v>
      </c>
      <c r="AM1576" s="84">
        <v>7198</v>
      </c>
      <c r="AN1576" s="84">
        <v>7359</v>
      </c>
      <c r="AO1576" s="84">
        <v>7671</v>
      </c>
      <c r="AP1576" s="84">
        <v>0</v>
      </c>
      <c r="AQ1576" s="73"/>
      <c r="AR1576" s="73"/>
      <c r="AS1576" s="73"/>
      <c r="AT1576" s="73"/>
      <c r="AU1576" s="73"/>
      <c r="AV1576" s="73"/>
      <c r="AW1576" s="73"/>
      <c r="AX1576" s="73"/>
      <c r="AY1576" s="73"/>
      <c r="AZ1576" s="73"/>
      <c r="BA1576" s="73"/>
      <c r="BB1576" s="73"/>
      <c r="BC1576" s="73"/>
    </row>
    <row r="1577" spans="1:55" x14ac:dyDescent="0.25">
      <c r="A1577" s="72"/>
      <c r="B1577" s="74" t="s">
        <v>157</v>
      </c>
      <c r="C1577" s="83">
        <v>58482.345218611874</v>
      </c>
      <c r="D1577" s="83">
        <v>58970.767620929037</v>
      </c>
      <c r="E1577" s="83">
        <v>55192.880834989432</v>
      </c>
      <c r="F1577" s="83">
        <v>60242.791759899817</v>
      </c>
      <c r="G1577" s="83">
        <v>59243.204333789065</v>
      </c>
      <c r="H1577" s="83">
        <v>58421.296771702961</v>
      </c>
      <c r="I1577" s="83">
        <v>58291.983514875428</v>
      </c>
      <c r="J1577" s="83">
        <v>62398.00087348697</v>
      </c>
      <c r="K1577" s="83">
        <v>61220.362849151992</v>
      </c>
      <c r="L1577" s="83">
        <v>58469.981491999999</v>
      </c>
      <c r="M1577" s="83">
        <v>56056.474000000002</v>
      </c>
      <c r="N1577" s="83">
        <v>0</v>
      </c>
      <c r="O1577" s="73"/>
      <c r="P1577" s="74" t="s">
        <v>157</v>
      </c>
      <c r="Q1577" s="83">
        <v>56701.544541429546</v>
      </c>
      <c r="R1577" s="83">
        <v>54325.378785694484</v>
      </c>
      <c r="S1577" s="83">
        <v>56703.330591670616</v>
      </c>
      <c r="T1577" s="83">
        <v>58418.307441123849</v>
      </c>
      <c r="U1577" s="83">
        <v>59728.514712472832</v>
      </c>
      <c r="V1577" s="83">
        <v>58334.085186386634</v>
      </c>
      <c r="W1577" s="83">
        <v>60140.834822073128</v>
      </c>
      <c r="X1577" s="83">
        <v>59496.342354176813</v>
      </c>
      <c r="Y1577" s="83">
        <v>58857.076783283992</v>
      </c>
      <c r="Z1577" s="83">
        <v>58951.541791999996</v>
      </c>
      <c r="AA1577" s="83">
        <v>58754.212</v>
      </c>
      <c r="AB1577" s="83">
        <v>54570</v>
      </c>
      <c r="AC1577" s="73"/>
      <c r="AD1577" s="74" t="s">
        <v>117</v>
      </c>
      <c r="AE1577" s="83">
        <v>36143.519999999997</v>
      </c>
      <c r="AF1577" s="83">
        <v>35773.043000000005</v>
      </c>
      <c r="AG1577" s="83">
        <v>35604.631999999998</v>
      </c>
      <c r="AH1577" s="83">
        <v>35519.08</v>
      </c>
      <c r="AI1577" s="83">
        <v>35515.57</v>
      </c>
      <c r="AJ1577" s="83">
        <v>35570.988000000005</v>
      </c>
      <c r="AK1577" s="83">
        <v>35335.197</v>
      </c>
      <c r="AL1577" s="83">
        <v>34802.712</v>
      </c>
      <c r="AM1577" s="83">
        <v>34742.684000000001</v>
      </c>
      <c r="AN1577" s="83">
        <v>34805.483999999997</v>
      </c>
      <c r="AO1577" s="83">
        <v>34885.24</v>
      </c>
      <c r="AP1577" s="83">
        <v>0</v>
      </c>
      <c r="AQ1577" s="73"/>
      <c r="AR1577" s="73"/>
      <c r="AS1577" s="73"/>
      <c r="AT1577" s="73"/>
      <c r="AU1577" s="73"/>
      <c r="AV1577" s="73"/>
      <c r="AW1577" s="73"/>
      <c r="AX1577" s="73"/>
      <c r="AY1577" s="73"/>
      <c r="AZ1577" s="73"/>
      <c r="BA1577" s="73"/>
      <c r="BB1577" s="73"/>
      <c r="BC1577" s="73"/>
    </row>
    <row r="1578" spans="1:55" x14ac:dyDescent="0.25">
      <c r="A1578" s="72"/>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X1578" s="73"/>
      <c r="Y1578" s="73"/>
      <c r="Z1578" s="73"/>
      <c r="AA1578" s="73"/>
      <c r="AB1578" s="73"/>
      <c r="AC1578" s="73"/>
      <c r="AD1578" s="73"/>
      <c r="AE1578" s="73"/>
      <c r="AF1578" s="73"/>
      <c r="AG1578" s="73"/>
      <c r="AH1578" s="73"/>
      <c r="AI1578" s="73"/>
      <c r="AJ1578" s="73"/>
      <c r="AK1578" s="73"/>
      <c r="AL1578" s="73"/>
      <c r="AM1578" s="73"/>
      <c r="AN1578" s="73"/>
      <c r="AO1578" s="73"/>
      <c r="AP1578" s="73"/>
      <c r="AQ1578" s="73"/>
      <c r="AR1578" s="73"/>
      <c r="AS1578" s="73"/>
      <c r="AT1578" s="73"/>
      <c r="AU1578" s="73"/>
      <c r="AV1578" s="73"/>
      <c r="AW1578" s="73"/>
      <c r="AX1578" s="73"/>
      <c r="AY1578" s="73"/>
      <c r="AZ1578" s="73"/>
      <c r="BA1578" s="73"/>
      <c r="BB1578" s="73"/>
      <c r="BC1578" s="73"/>
    </row>
    <row r="1579" spans="1:55" x14ac:dyDescent="0.25">
      <c r="A1579" s="72"/>
      <c r="B1579" s="75" t="s">
        <v>113</v>
      </c>
      <c r="C1579" s="75"/>
      <c r="D1579" s="75"/>
      <c r="E1579" s="75"/>
      <c r="F1579" s="75"/>
      <c r="G1579" s="75"/>
      <c r="H1579" s="75"/>
      <c r="I1579" s="75"/>
      <c r="J1579" s="75"/>
      <c r="K1579" s="75"/>
      <c r="L1579" s="75"/>
      <c r="M1579" s="75"/>
      <c r="N1579" s="75"/>
      <c r="O1579" s="73"/>
      <c r="P1579" s="75" t="s">
        <v>114</v>
      </c>
      <c r="Q1579" s="75"/>
      <c r="R1579" s="75"/>
      <c r="S1579" s="75"/>
      <c r="T1579" s="75"/>
      <c r="U1579" s="75"/>
      <c r="V1579" s="75"/>
      <c r="W1579" s="75"/>
      <c r="X1579" s="75"/>
      <c r="Y1579" s="75"/>
      <c r="Z1579" s="75"/>
      <c r="AA1579" s="75"/>
      <c r="AB1579" s="75"/>
      <c r="AC1579" s="73"/>
      <c r="AD1579" s="75" t="s">
        <v>145</v>
      </c>
      <c r="AE1579" s="75"/>
      <c r="AF1579" s="75"/>
      <c r="AG1579" s="75"/>
      <c r="AH1579" s="75"/>
      <c r="AI1579" s="75"/>
      <c r="AJ1579" s="75"/>
      <c r="AK1579" s="75"/>
      <c r="AL1579" s="75"/>
      <c r="AM1579" s="75"/>
      <c r="AN1579" s="75"/>
      <c r="AO1579" s="75"/>
      <c r="AP1579" s="75"/>
      <c r="AQ1579" s="73"/>
      <c r="AR1579" s="73"/>
      <c r="AS1579" s="73"/>
      <c r="AT1579" s="73"/>
      <c r="AU1579" s="73"/>
      <c r="AV1579" s="73"/>
      <c r="AW1579" s="73"/>
      <c r="AX1579" s="73"/>
      <c r="AY1579" s="73"/>
      <c r="AZ1579" s="73"/>
      <c r="BA1579" s="73"/>
      <c r="BB1579" s="73"/>
      <c r="BC1579" s="73"/>
    </row>
    <row r="1580" spans="1:55" x14ac:dyDescent="0.25">
      <c r="A1580" s="72"/>
      <c r="B1580" s="77" t="s">
        <v>95</v>
      </c>
      <c r="C1580" s="77">
        <v>2013</v>
      </c>
      <c r="D1580" s="77">
        <v>2014</v>
      </c>
      <c r="E1580" s="77">
        <v>2015</v>
      </c>
      <c r="F1580" s="77">
        <v>2016</v>
      </c>
      <c r="G1580" s="77">
        <v>2017</v>
      </c>
      <c r="H1580" s="77">
        <v>2018</v>
      </c>
      <c r="I1580" s="77">
        <v>2019</v>
      </c>
      <c r="J1580" s="77">
        <v>2020</v>
      </c>
      <c r="K1580" s="77">
        <v>2021</v>
      </c>
      <c r="L1580" s="77">
        <v>2022</v>
      </c>
      <c r="M1580" s="77">
        <v>2023</v>
      </c>
      <c r="N1580" s="77">
        <v>2024</v>
      </c>
      <c r="O1580" s="73"/>
      <c r="P1580" s="77" t="s">
        <v>95</v>
      </c>
      <c r="Q1580" s="77">
        <v>2013</v>
      </c>
      <c r="R1580" s="77">
        <v>2014</v>
      </c>
      <c r="S1580" s="77">
        <v>2015</v>
      </c>
      <c r="T1580" s="77">
        <v>2016</v>
      </c>
      <c r="U1580" s="77">
        <v>2017</v>
      </c>
      <c r="V1580" s="77">
        <v>2018</v>
      </c>
      <c r="W1580" s="77">
        <v>2019</v>
      </c>
      <c r="X1580" s="77">
        <v>2020</v>
      </c>
      <c r="Y1580" s="77">
        <v>2021</v>
      </c>
      <c r="Z1580" s="77">
        <v>2022</v>
      </c>
      <c r="AA1580" s="77">
        <v>2023</v>
      </c>
      <c r="AB1580" s="77">
        <v>2024</v>
      </c>
      <c r="AC1580" s="73"/>
      <c r="AD1580" s="77" t="s">
        <v>95</v>
      </c>
      <c r="AE1580" s="77">
        <v>2013</v>
      </c>
      <c r="AF1580" s="77">
        <v>2014</v>
      </c>
      <c r="AG1580" s="77">
        <v>2015</v>
      </c>
      <c r="AH1580" s="77">
        <v>2016</v>
      </c>
      <c r="AI1580" s="77">
        <v>2017</v>
      </c>
      <c r="AJ1580" s="77">
        <v>2018</v>
      </c>
      <c r="AK1580" s="77">
        <v>2019</v>
      </c>
      <c r="AL1580" s="77">
        <v>2020</v>
      </c>
      <c r="AM1580" s="77">
        <v>2021</v>
      </c>
      <c r="AN1580" s="77">
        <v>2022</v>
      </c>
      <c r="AO1580" s="77">
        <v>2023</v>
      </c>
      <c r="AP1580" s="77">
        <v>2024</v>
      </c>
      <c r="AQ1580" s="73"/>
      <c r="AR1580" s="73"/>
      <c r="AS1580" s="73"/>
      <c r="AT1580" s="73"/>
      <c r="AU1580" s="73"/>
      <c r="AV1580" s="73"/>
      <c r="AW1580" s="73"/>
      <c r="AX1580" s="73"/>
      <c r="AY1580" s="73"/>
      <c r="AZ1580" s="73"/>
      <c r="BA1580" s="73"/>
      <c r="BB1580" s="73"/>
      <c r="BC1580" s="73"/>
    </row>
    <row r="1581" spans="1:55" x14ac:dyDescent="0.25">
      <c r="A1581" s="72"/>
      <c r="B1581" s="79" t="s">
        <v>9</v>
      </c>
      <c r="C1581" s="80">
        <v>596585.87217551062</v>
      </c>
      <c r="D1581" s="80">
        <v>584870.37505634106</v>
      </c>
      <c r="E1581" s="80">
        <v>594446.56930891436</v>
      </c>
      <c r="F1581" s="80">
        <v>627697.02541404543</v>
      </c>
      <c r="G1581" s="80">
        <v>590603.8838531404</v>
      </c>
      <c r="H1581" s="80">
        <v>585522.30431791209</v>
      </c>
      <c r="I1581" s="80">
        <v>608528.19799804734</v>
      </c>
      <c r="J1581" s="80">
        <v>637284.32623814116</v>
      </c>
      <c r="K1581" s="80">
        <v>749360.27834787592</v>
      </c>
      <c r="L1581" s="80">
        <v>700158.71244799998</v>
      </c>
      <c r="M1581" s="80">
        <v>740928.68800000008</v>
      </c>
      <c r="N1581" s="80">
        <v>0</v>
      </c>
      <c r="O1581" s="73"/>
      <c r="P1581" s="79" t="s">
        <v>9</v>
      </c>
      <c r="Q1581" s="80">
        <v>604928.72937474027</v>
      </c>
      <c r="R1581" s="80">
        <v>600410.33613999025</v>
      </c>
      <c r="S1581" s="80">
        <v>590375.29256749735</v>
      </c>
      <c r="T1581" s="80">
        <v>658429.98363637459</v>
      </c>
      <c r="U1581" s="80">
        <v>615462.14109449752</v>
      </c>
      <c r="V1581" s="80">
        <v>591607.3473307169</v>
      </c>
      <c r="W1581" s="80">
        <v>578348.93046676018</v>
      </c>
      <c r="X1581" s="80">
        <v>578741.7386176897</v>
      </c>
      <c r="Y1581" s="80">
        <v>798700.21899475588</v>
      </c>
      <c r="Z1581" s="80">
        <v>766498.45937599998</v>
      </c>
      <c r="AA1581" s="80">
        <v>727973.50199999998</v>
      </c>
      <c r="AB1581" s="80">
        <v>747138</v>
      </c>
      <c r="AC1581" s="73"/>
      <c r="AD1581" s="79" t="s">
        <v>9</v>
      </c>
      <c r="AE1581" s="80">
        <v>5063</v>
      </c>
      <c r="AF1581" s="80">
        <v>4991</v>
      </c>
      <c r="AG1581" s="80">
        <v>4955</v>
      </c>
      <c r="AH1581" s="80">
        <v>4859</v>
      </c>
      <c r="AI1581" s="80">
        <v>4694</v>
      </c>
      <c r="AJ1581" s="80">
        <v>4574</v>
      </c>
      <c r="AK1581" s="80">
        <v>4580</v>
      </c>
      <c r="AL1581" s="80">
        <v>4872</v>
      </c>
      <c r="AM1581" s="80">
        <v>4808</v>
      </c>
      <c r="AN1581" s="80">
        <v>4834</v>
      </c>
      <c r="AO1581" s="80">
        <v>5005</v>
      </c>
      <c r="AP1581" s="80">
        <v>0</v>
      </c>
      <c r="AQ1581" s="73"/>
      <c r="AR1581" s="73"/>
      <c r="AS1581" s="73"/>
      <c r="AT1581" s="73"/>
      <c r="AU1581" s="73"/>
      <c r="AV1581" s="73"/>
      <c r="AW1581" s="73"/>
      <c r="AX1581" s="73"/>
      <c r="AY1581" s="73"/>
      <c r="AZ1581" s="73"/>
      <c r="BA1581" s="73"/>
      <c r="BB1581" s="73"/>
      <c r="BC1581" s="73"/>
    </row>
    <row r="1582" spans="1:55" x14ac:dyDescent="0.25">
      <c r="A1582" s="72"/>
      <c r="B1582" s="74" t="s">
        <v>10</v>
      </c>
      <c r="C1582" s="83">
        <v>383177.30950504524</v>
      </c>
      <c r="D1582" s="83">
        <v>365730.69781707018</v>
      </c>
      <c r="E1582" s="83">
        <v>386185.54994678654</v>
      </c>
      <c r="F1582" s="83">
        <v>418797.47194974584</v>
      </c>
      <c r="G1582" s="83">
        <v>388185.16548026778</v>
      </c>
      <c r="H1582" s="83">
        <v>358648.92345487437</v>
      </c>
      <c r="I1582" s="83">
        <v>366473.08610585815</v>
      </c>
      <c r="J1582" s="83">
        <v>379485.54377658531</v>
      </c>
      <c r="K1582" s="83">
        <v>489140.63699435996</v>
      </c>
      <c r="L1582" s="83">
        <v>458867.03839599999</v>
      </c>
      <c r="M1582" s="83">
        <v>487602.85800000001</v>
      </c>
      <c r="N1582" s="83">
        <v>0</v>
      </c>
      <c r="O1582" s="73"/>
      <c r="P1582" s="74" t="s">
        <v>10</v>
      </c>
      <c r="Q1582" s="83">
        <v>397309.89635497768</v>
      </c>
      <c r="R1582" s="83">
        <v>389302.89904070762</v>
      </c>
      <c r="S1582" s="83">
        <v>384241.86522564862</v>
      </c>
      <c r="T1582" s="83">
        <v>413544.87762148015</v>
      </c>
      <c r="U1582" s="83">
        <v>403834.3638016475</v>
      </c>
      <c r="V1582" s="83">
        <v>362849.67295533448</v>
      </c>
      <c r="W1582" s="83">
        <v>359578.25422418618</v>
      </c>
      <c r="X1582" s="83">
        <v>350360.67936959624</v>
      </c>
      <c r="Y1582" s="83">
        <v>538014.15411913639</v>
      </c>
      <c r="Z1582" s="83">
        <v>523997.53390400001</v>
      </c>
      <c r="AA1582" s="83">
        <v>484491.44599999994</v>
      </c>
      <c r="AB1582" s="83">
        <v>498466.75</v>
      </c>
      <c r="AC1582" s="73"/>
      <c r="AD1582" s="74" t="s">
        <v>10</v>
      </c>
      <c r="AE1582" s="83">
        <v>5063</v>
      </c>
      <c r="AF1582" s="83">
        <v>4991</v>
      </c>
      <c r="AG1582" s="83">
        <v>4955</v>
      </c>
      <c r="AH1582" s="83">
        <v>4859</v>
      </c>
      <c r="AI1582" s="83">
        <v>4694</v>
      </c>
      <c r="AJ1582" s="83">
        <v>4574</v>
      </c>
      <c r="AK1582" s="83">
        <v>4580</v>
      </c>
      <c r="AL1582" s="83">
        <v>4872</v>
      </c>
      <c r="AM1582" s="83">
        <v>4808</v>
      </c>
      <c r="AN1582" s="83">
        <v>4834</v>
      </c>
      <c r="AO1582" s="83">
        <v>5005</v>
      </c>
      <c r="AP1582" s="83">
        <v>0</v>
      </c>
      <c r="AQ1582" s="73"/>
      <c r="AR1582" s="73"/>
      <c r="AS1582" s="73"/>
      <c r="AT1582" s="73"/>
      <c r="AU1582" s="73"/>
      <c r="AV1582" s="73"/>
      <c r="AW1582" s="73"/>
      <c r="AX1582" s="73"/>
      <c r="AY1582" s="73"/>
      <c r="AZ1582" s="73"/>
      <c r="BA1582" s="73"/>
      <c r="BB1582" s="73"/>
      <c r="BC1582" s="73"/>
    </row>
    <row r="1583" spans="1:55" x14ac:dyDescent="0.25">
      <c r="A1583" s="72"/>
      <c r="B1583" s="79" t="s">
        <v>11</v>
      </c>
      <c r="C1583" s="84">
        <v>213408.56267046536</v>
      </c>
      <c r="D1583" s="84">
        <v>219139.67723927082</v>
      </c>
      <c r="E1583" s="84">
        <v>208261.01936212782</v>
      </c>
      <c r="F1583" s="84">
        <v>208899.55346429965</v>
      </c>
      <c r="G1583" s="84">
        <v>202418.71837287259</v>
      </c>
      <c r="H1583" s="84">
        <v>226873.38086303766</v>
      </c>
      <c r="I1583" s="84">
        <v>242055.11189218922</v>
      </c>
      <c r="J1583" s="84">
        <v>257798.78246155588</v>
      </c>
      <c r="K1583" s="84">
        <v>260219.64135351594</v>
      </c>
      <c r="L1583" s="84">
        <v>241291.67405199996</v>
      </c>
      <c r="M1583" s="84">
        <v>253325.83000000002</v>
      </c>
      <c r="N1583" s="84">
        <v>0</v>
      </c>
      <c r="O1583" s="73"/>
      <c r="P1583" s="79" t="s">
        <v>11</v>
      </c>
      <c r="Q1583" s="84">
        <v>207618.83301976262</v>
      </c>
      <c r="R1583" s="84">
        <v>211107.4370992826</v>
      </c>
      <c r="S1583" s="84">
        <v>206133.4273418487</v>
      </c>
      <c r="T1583" s="84">
        <v>244885.1060148945</v>
      </c>
      <c r="U1583" s="84">
        <v>211627.77729284999</v>
      </c>
      <c r="V1583" s="84">
        <v>228757.67437538243</v>
      </c>
      <c r="W1583" s="84">
        <v>218770.676242574</v>
      </c>
      <c r="X1583" s="84">
        <v>228381.05924809349</v>
      </c>
      <c r="Y1583" s="84">
        <v>260686.06487561949</v>
      </c>
      <c r="Z1583" s="84">
        <v>242500.92547199997</v>
      </c>
      <c r="AA1583" s="84">
        <v>243482.05600000004</v>
      </c>
      <c r="AB1583" s="84">
        <v>248671.25</v>
      </c>
      <c r="AC1583" s="73"/>
      <c r="AD1583" s="79" t="s">
        <v>11</v>
      </c>
      <c r="AE1583" s="84">
        <v>5063</v>
      </c>
      <c r="AF1583" s="84">
        <v>4991</v>
      </c>
      <c r="AG1583" s="84">
        <v>4955</v>
      </c>
      <c r="AH1583" s="84">
        <v>4859</v>
      </c>
      <c r="AI1583" s="84">
        <v>4694</v>
      </c>
      <c r="AJ1583" s="84">
        <v>4574</v>
      </c>
      <c r="AK1583" s="84">
        <v>4580</v>
      </c>
      <c r="AL1583" s="84">
        <v>4872</v>
      </c>
      <c r="AM1583" s="84">
        <v>4808</v>
      </c>
      <c r="AN1583" s="84">
        <v>4834</v>
      </c>
      <c r="AO1583" s="84">
        <v>5005</v>
      </c>
      <c r="AP1583" s="84">
        <v>0</v>
      </c>
      <c r="AQ1583" s="73"/>
      <c r="AR1583" s="73"/>
      <c r="AS1583" s="73"/>
      <c r="AT1583" s="73"/>
      <c r="AU1583" s="73"/>
      <c r="AV1583" s="73"/>
      <c r="AW1583" s="73"/>
      <c r="AX1583" s="73"/>
      <c r="AY1583" s="73"/>
      <c r="AZ1583" s="73"/>
      <c r="BA1583" s="73"/>
      <c r="BB1583" s="73"/>
      <c r="BC1583" s="73"/>
    </row>
    <row r="1584" spans="1:55" x14ac:dyDescent="0.25">
      <c r="A1584" s="72"/>
      <c r="B1584" s="74" t="s">
        <v>0</v>
      </c>
      <c r="C1584" s="83">
        <v>73568.905614725765</v>
      </c>
      <c r="D1584" s="83">
        <v>70729.870921172071</v>
      </c>
      <c r="E1584" s="83">
        <v>69341.815062582595</v>
      </c>
      <c r="F1584" s="83">
        <v>74000.603842101467</v>
      </c>
      <c r="G1584" s="83">
        <v>69289.482553886657</v>
      </c>
      <c r="H1584" s="83">
        <v>66220.512564428587</v>
      </c>
      <c r="I1584" s="83">
        <v>61326.29495522254</v>
      </c>
      <c r="J1584" s="83">
        <v>56228.890842873217</v>
      </c>
      <c r="K1584" s="83">
        <v>50231.41363531199</v>
      </c>
      <c r="L1584" s="83">
        <v>41417.396201999996</v>
      </c>
      <c r="M1584" s="83">
        <v>40804.720000000001</v>
      </c>
      <c r="N1584" s="83">
        <v>0</v>
      </c>
      <c r="O1584" s="73"/>
      <c r="P1584" s="74" t="s">
        <v>0</v>
      </c>
      <c r="Q1584" s="83">
        <v>68694.104548062227</v>
      </c>
      <c r="R1584" s="83">
        <v>65925.645331661552</v>
      </c>
      <c r="S1584" s="83">
        <v>55385.733988854146</v>
      </c>
      <c r="T1584" s="83">
        <v>69661.09189626544</v>
      </c>
      <c r="U1584" s="83">
        <v>59816.271079492108</v>
      </c>
      <c r="V1584" s="83">
        <v>58839.737958050711</v>
      </c>
      <c r="W1584" s="83">
        <v>54350.111329266598</v>
      </c>
      <c r="X1584" s="83">
        <v>57858.128340954543</v>
      </c>
      <c r="Y1584" s="83">
        <v>61789.66985661599</v>
      </c>
      <c r="Z1584" s="83">
        <v>53824.529797999996</v>
      </c>
      <c r="AA1584" s="83">
        <v>44000.534</v>
      </c>
      <c r="AB1584" s="83">
        <v>41758</v>
      </c>
      <c r="AC1584" s="73"/>
      <c r="AD1584" s="74" t="s">
        <v>0</v>
      </c>
      <c r="AE1584" s="83">
        <v>743</v>
      </c>
      <c r="AF1584" s="83">
        <v>805</v>
      </c>
      <c r="AG1584" s="83">
        <v>832</v>
      </c>
      <c r="AH1584" s="83">
        <v>695</v>
      </c>
      <c r="AI1584" s="83">
        <v>582</v>
      </c>
      <c r="AJ1584" s="83">
        <v>558</v>
      </c>
      <c r="AK1584" s="83">
        <v>549</v>
      </c>
      <c r="AL1584" s="83">
        <v>517</v>
      </c>
      <c r="AM1584" s="83">
        <v>474</v>
      </c>
      <c r="AN1584" s="83">
        <v>397</v>
      </c>
      <c r="AO1584" s="83">
        <v>394</v>
      </c>
      <c r="AP1584" s="83">
        <v>0</v>
      </c>
      <c r="AQ1584" s="73"/>
      <c r="AR1584" s="73"/>
      <c r="AS1584" s="73"/>
      <c r="AT1584" s="73"/>
      <c r="AU1584" s="73"/>
      <c r="AV1584" s="73"/>
      <c r="AW1584" s="73"/>
      <c r="AX1584" s="73"/>
      <c r="AY1584" s="73"/>
      <c r="AZ1584" s="73"/>
      <c r="BA1584" s="73"/>
      <c r="BB1584" s="73"/>
      <c r="BC1584" s="73"/>
    </row>
    <row r="1585" spans="1:55" x14ac:dyDescent="0.25">
      <c r="A1585" s="72"/>
      <c r="B1585" s="74" t="s">
        <v>158</v>
      </c>
      <c r="C1585" s="83">
        <v>105647.90862151061</v>
      </c>
      <c r="D1585" s="83">
        <v>91092.323203992099</v>
      </c>
      <c r="E1585" s="83">
        <v>83387.537252007751</v>
      </c>
      <c r="F1585" s="83">
        <v>75503.642831556295</v>
      </c>
      <c r="G1585" s="83">
        <v>70587.923404428177</v>
      </c>
      <c r="H1585" s="83">
        <v>70056.485074038908</v>
      </c>
      <c r="I1585" s="83">
        <v>77041.188051318211</v>
      </c>
      <c r="J1585" s="83">
        <v>99278.013330055372</v>
      </c>
      <c r="K1585" s="83">
        <v>94117.702076969988</v>
      </c>
      <c r="L1585" s="83">
        <v>64288.300049999998</v>
      </c>
      <c r="M1585" s="83">
        <v>70597.584000000003</v>
      </c>
      <c r="N1585" s="83">
        <v>0</v>
      </c>
      <c r="O1585" s="73"/>
      <c r="P1585" s="74" t="s">
        <v>158</v>
      </c>
      <c r="Q1585" s="83">
        <v>123910.18851056315</v>
      </c>
      <c r="R1585" s="83">
        <v>106450.24527244554</v>
      </c>
      <c r="S1585" s="83">
        <v>95758.376355075932</v>
      </c>
      <c r="T1585" s="83">
        <v>93127.921287206118</v>
      </c>
      <c r="U1585" s="83">
        <v>78223.316304011052</v>
      </c>
      <c r="V1585" s="83">
        <v>73246.103454341457</v>
      </c>
      <c r="W1585" s="83">
        <v>69977.36407118995</v>
      </c>
      <c r="X1585" s="83">
        <v>75852.675005369412</v>
      </c>
      <c r="Y1585" s="83">
        <v>112214.16241887798</v>
      </c>
      <c r="Z1585" s="83">
        <v>95627.174239999993</v>
      </c>
      <c r="AA1585" s="83">
        <v>63869.39</v>
      </c>
      <c r="AB1585" s="83">
        <v>72920</v>
      </c>
      <c r="AC1585" s="73"/>
      <c r="AD1585" s="74" t="s">
        <v>158</v>
      </c>
      <c r="AE1585" s="83">
        <v>709</v>
      </c>
      <c r="AF1585" s="83">
        <v>592</v>
      </c>
      <c r="AG1585" s="83">
        <v>529</v>
      </c>
      <c r="AH1585" s="83">
        <v>468</v>
      </c>
      <c r="AI1585" s="83">
        <v>454</v>
      </c>
      <c r="AJ1585" s="83">
        <v>471</v>
      </c>
      <c r="AK1585" s="83">
        <v>502</v>
      </c>
      <c r="AL1585" s="83">
        <v>675</v>
      </c>
      <c r="AM1585" s="83">
        <v>604</v>
      </c>
      <c r="AN1585" s="83">
        <v>405</v>
      </c>
      <c r="AO1585" s="83">
        <v>458</v>
      </c>
      <c r="AP1585" s="83">
        <v>0</v>
      </c>
      <c r="AQ1585" s="73"/>
      <c r="AR1585" s="73"/>
      <c r="AS1585" s="73"/>
      <c r="AT1585" s="73"/>
      <c r="AU1585" s="73"/>
      <c r="AV1585" s="73"/>
      <c r="AW1585" s="73"/>
      <c r="AX1585" s="73"/>
      <c r="AY1585" s="73"/>
      <c r="AZ1585" s="73"/>
      <c r="BA1585" s="73"/>
      <c r="BB1585" s="73"/>
      <c r="BC1585" s="73"/>
    </row>
    <row r="1586" spans="1:55" x14ac:dyDescent="0.25">
      <c r="A1586" s="72"/>
      <c r="B1586" s="74" t="s">
        <v>159</v>
      </c>
      <c r="C1586" s="83">
        <v>19801.427290926436</v>
      </c>
      <c r="D1586" s="83">
        <v>17333.323069961491</v>
      </c>
      <c r="E1586" s="83">
        <v>12531.803631932871</v>
      </c>
      <c r="F1586" s="83">
        <v>9370.8275345185193</v>
      </c>
      <c r="G1586" s="83">
        <v>3041.31763767865</v>
      </c>
      <c r="H1586" s="83">
        <v>870.19719828633822</v>
      </c>
      <c r="I1586" s="83">
        <v>423.05193794876436</v>
      </c>
      <c r="J1586" s="83">
        <v>585.71761294659586</v>
      </c>
      <c r="K1586" s="83">
        <v>222.86824710799996</v>
      </c>
      <c r="L1586" s="83">
        <v>19.262411999999998</v>
      </c>
      <c r="M1586" s="83">
        <v>-1.0419999999999998</v>
      </c>
      <c r="N1586" s="83">
        <v>0</v>
      </c>
      <c r="O1586" s="73"/>
      <c r="P1586" s="74" t="s">
        <v>159</v>
      </c>
      <c r="Q1586" s="83">
        <v>16963.972325775798</v>
      </c>
      <c r="R1586" s="83">
        <v>19514.644137133462</v>
      </c>
      <c r="S1586" s="83">
        <v>21510.338110235549</v>
      </c>
      <c r="T1586" s="83">
        <v>17968.289775229561</v>
      </c>
      <c r="U1586" s="83">
        <v>7800.4808839822099</v>
      </c>
      <c r="V1586" s="83">
        <v>2687.279648880507</v>
      </c>
      <c r="W1586" s="83">
        <v>3832.6218810925902</v>
      </c>
      <c r="X1586" s="83">
        <v>736.07424155740784</v>
      </c>
      <c r="Y1586" s="83">
        <v>735.90653871799987</v>
      </c>
      <c r="Z1586" s="83">
        <v>565.03075200000001</v>
      </c>
      <c r="AA1586" s="83">
        <v>162.55199999999999</v>
      </c>
      <c r="AB1586" s="83">
        <v>0</v>
      </c>
      <c r="AC1586" s="73"/>
      <c r="AD1586" s="74" t="s">
        <v>159</v>
      </c>
      <c r="AE1586" s="83">
        <v>0</v>
      </c>
      <c r="AF1586" s="83">
        <v>0</v>
      </c>
      <c r="AG1586" s="83">
        <v>0</v>
      </c>
      <c r="AH1586" s="83">
        <v>0</v>
      </c>
      <c r="AI1586" s="83">
        <v>0</v>
      </c>
      <c r="AJ1586" s="83">
        <v>0</v>
      </c>
      <c r="AK1586" s="83">
        <v>0</v>
      </c>
      <c r="AL1586" s="83">
        <v>0</v>
      </c>
      <c r="AM1586" s="83">
        <v>0</v>
      </c>
      <c r="AN1586" s="83">
        <v>0</v>
      </c>
      <c r="AO1586" s="83">
        <v>0</v>
      </c>
      <c r="AP1586" s="83">
        <v>0</v>
      </c>
      <c r="AQ1586" s="73"/>
      <c r="AR1586" s="73"/>
      <c r="AS1586" s="73"/>
      <c r="AT1586" s="73"/>
      <c r="AU1586" s="73"/>
      <c r="AV1586" s="73"/>
      <c r="AW1586" s="73"/>
      <c r="AX1586" s="73"/>
      <c r="AY1586" s="73"/>
      <c r="AZ1586" s="73"/>
      <c r="BA1586" s="73"/>
      <c r="BB1586" s="73"/>
      <c r="BC1586" s="73"/>
    </row>
    <row r="1587" spans="1:55" x14ac:dyDescent="0.25">
      <c r="A1587" s="72"/>
      <c r="B1587" s="74" t="s">
        <v>1</v>
      </c>
      <c r="C1587" s="83">
        <v>32636.33229812932</v>
      </c>
      <c r="D1587" s="83">
        <v>26753.811252275187</v>
      </c>
      <c r="E1587" s="83">
        <v>26529.875452321681</v>
      </c>
      <c r="F1587" s="83">
        <v>19576.716740466283</v>
      </c>
      <c r="G1587" s="83">
        <v>18624.610338457984</v>
      </c>
      <c r="H1587" s="83">
        <v>17030.096970004091</v>
      </c>
      <c r="I1587" s="83">
        <v>21379.44420686804</v>
      </c>
      <c r="J1587" s="83">
        <v>25740.157166656918</v>
      </c>
      <c r="K1587" s="83">
        <v>21885.220542743999</v>
      </c>
      <c r="L1587" s="83">
        <v>17809.170028</v>
      </c>
      <c r="M1587" s="83">
        <v>23106.350000000002</v>
      </c>
      <c r="N1587" s="83">
        <v>0</v>
      </c>
      <c r="O1587" s="73"/>
      <c r="P1587" s="74" t="s">
        <v>1</v>
      </c>
      <c r="Q1587" s="83">
        <v>34615.29867259333</v>
      </c>
      <c r="R1587" s="83">
        <v>34554.213907486774</v>
      </c>
      <c r="S1587" s="83">
        <v>24889.254380993392</v>
      </c>
      <c r="T1587" s="83">
        <v>12355.959953321099</v>
      </c>
      <c r="U1587" s="83">
        <v>24612.833898156292</v>
      </c>
      <c r="V1587" s="83">
        <v>20316.05508155276</v>
      </c>
      <c r="W1587" s="83">
        <v>19050.257442556078</v>
      </c>
      <c r="X1587" s="83">
        <v>17648.950831488513</v>
      </c>
      <c r="Y1587" s="83">
        <v>29708.778662757995</v>
      </c>
      <c r="Z1587" s="83">
        <v>21858.557083999996</v>
      </c>
      <c r="AA1587" s="83">
        <v>19712.556</v>
      </c>
      <c r="AB1587" s="83">
        <v>23636</v>
      </c>
      <c r="AC1587" s="73"/>
      <c r="AD1587" s="74" t="s">
        <v>1</v>
      </c>
      <c r="AE1587" s="83">
        <v>192</v>
      </c>
      <c r="AF1587" s="83">
        <v>164</v>
      </c>
      <c r="AG1587" s="83">
        <v>164</v>
      </c>
      <c r="AH1587" s="83">
        <v>120</v>
      </c>
      <c r="AI1587" s="83">
        <v>114</v>
      </c>
      <c r="AJ1587" s="83">
        <v>102</v>
      </c>
      <c r="AK1587" s="83">
        <v>132</v>
      </c>
      <c r="AL1587" s="83">
        <v>162</v>
      </c>
      <c r="AM1587" s="83">
        <v>126</v>
      </c>
      <c r="AN1587" s="83">
        <v>110</v>
      </c>
      <c r="AO1587" s="83">
        <v>143</v>
      </c>
      <c r="AP1587" s="83">
        <v>0</v>
      </c>
      <c r="AQ1587" s="73"/>
      <c r="AR1587" s="73"/>
      <c r="AS1587" s="73"/>
      <c r="AT1587" s="73"/>
      <c r="AU1587" s="73"/>
      <c r="AV1587" s="73"/>
      <c r="AW1587" s="73"/>
      <c r="AX1587" s="73"/>
      <c r="AY1587" s="73"/>
      <c r="AZ1587" s="73"/>
      <c r="BA1587" s="73"/>
      <c r="BB1587" s="73"/>
      <c r="BC1587" s="73"/>
    </row>
    <row r="1588" spans="1:55" x14ac:dyDescent="0.25">
      <c r="A1588" s="72"/>
      <c r="B1588" s="74" t="s">
        <v>2</v>
      </c>
      <c r="C1588" s="83">
        <v>215694.63268946946</v>
      </c>
      <c r="D1588" s="83">
        <v>214153.16580200131</v>
      </c>
      <c r="E1588" s="83">
        <v>213164.50401742954</v>
      </c>
      <c r="F1588" s="83">
        <v>213617.10576289814</v>
      </c>
      <c r="G1588" s="83">
        <v>208004.97065411002</v>
      </c>
      <c r="H1588" s="83">
        <v>207064.72278485537</v>
      </c>
      <c r="I1588" s="83">
        <v>214312.39484676367</v>
      </c>
      <c r="J1588" s="83">
        <v>216284.64406347519</v>
      </c>
      <c r="K1588" s="83">
        <v>223070.15250018198</v>
      </c>
      <c r="L1588" s="83">
        <v>227493.36625599998</v>
      </c>
      <c r="M1588" s="83">
        <v>236429.80000000002</v>
      </c>
      <c r="N1588" s="83">
        <v>0</v>
      </c>
      <c r="O1588" s="73"/>
      <c r="P1588" s="74" t="s">
        <v>2</v>
      </c>
      <c r="Q1588" s="83">
        <v>236113.145583993</v>
      </c>
      <c r="R1588" s="83">
        <v>226962.54165771318</v>
      </c>
      <c r="S1588" s="83">
        <v>220581.65213766738</v>
      </c>
      <c r="T1588" s="83">
        <v>218051.08278497605</v>
      </c>
      <c r="U1588" s="83">
        <v>212682.56170690909</v>
      </c>
      <c r="V1588" s="83">
        <v>198408.68223692526</v>
      </c>
      <c r="W1588" s="83">
        <v>199909.19143503238</v>
      </c>
      <c r="X1588" s="83">
        <v>206095.17731411109</v>
      </c>
      <c r="Y1588" s="83">
        <v>227236.24408968596</v>
      </c>
      <c r="Z1588" s="83">
        <v>231854.16230599995</v>
      </c>
      <c r="AA1588" s="83">
        <v>234043.62</v>
      </c>
      <c r="AB1588" s="83">
        <v>236909</v>
      </c>
      <c r="AC1588" s="73"/>
      <c r="AD1588" s="74" t="s">
        <v>2</v>
      </c>
      <c r="AE1588" s="83">
        <v>1817</v>
      </c>
      <c r="AF1588" s="83">
        <v>1747</v>
      </c>
      <c r="AG1588" s="83">
        <v>1704</v>
      </c>
      <c r="AH1588" s="83">
        <v>1654</v>
      </c>
      <c r="AI1588" s="83">
        <v>1570</v>
      </c>
      <c r="AJ1588" s="83">
        <v>1526</v>
      </c>
      <c r="AK1588" s="83">
        <v>1526</v>
      </c>
      <c r="AL1588" s="83">
        <v>1537</v>
      </c>
      <c r="AM1588" s="83">
        <v>1571</v>
      </c>
      <c r="AN1588" s="83">
        <v>1621</v>
      </c>
      <c r="AO1588" s="83">
        <v>1622</v>
      </c>
      <c r="AP1588" s="83">
        <v>0</v>
      </c>
      <c r="AQ1588" s="73"/>
      <c r="AR1588" s="73"/>
      <c r="AS1588" s="73"/>
      <c r="AT1588" s="73"/>
      <c r="AU1588" s="73"/>
      <c r="AV1588" s="73"/>
      <c r="AW1588" s="73"/>
      <c r="AX1588" s="73"/>
      <c r="AY1588" s="73"/>
      <c r="AZ1588" s="73"/>
      <c r="BA1588" s="73"/>
      <c r="BB1588" s="73"/>
      <c r="BC1588" s="73"/>
    </row>
    <row r="1589" spans="1:55" x14ac:dyDescent="0.25">
      <c r="A1589" s="72"/>
      <c r="B1589" s="74" t="s">
        <v>156</v>
      </c>
      <c r="C1589" s="83">
        <v>0</v>
      </c>
      <c r="D1589" s="83">
        <v>0</v>
      </c>
      <c r="E1589" s="83">
        <v>0</v>
      </c>
      <c r="F1589" s="83">
        <v>0</v>
      </c>
      <c r="G1589" s="83">
        <v>0</v>
      </c>
      <c r="H1589" s="83">
        <v>0</v>
      </c>
      <c r="I1589" s="83">
        <v>0</v>
      </c>
      <c r="J1589" s="83">
        <v>2689.5883491053455</v>
      </c>
      <c r="K1589" s="83">
        <v>15803.785997895997</v>
      </c>
      <c r="L1589" s="83">
        <v>26256.807824</v>
      </c>
      <c r="M1589" s="83">
        <v>38601.932000000001</v>
      </c>
      <c r="N1589" s="83">
        <v>0</v>
      </c>
      <c r="O1589" s="73"/>
      <c r="P1589" s="74" t="s">
        <v>156</v>
      </c>
      <c r="Q1589" s="83">
        <v>0</v>
      </c>
      <c r="R1589" s="83">
        <v>0</v>
      </c>
      <c r="S1589" s="83">
        <v>0</v>
      </c>
      <c r="T1589" s="83">
        <v>0</v>
      </c>
      <c r="U1589" s="83">
        <v>0</v>
      </c>
      <c r="V1589" s="83">
        <v>0</v>
      </c>
      <c r="W1589" s="83">
        <v>0</v>
      </c>
      <c r="X1589" s="83">
        <v>0</v>
      </c>
      <c r="Y1589" s="83">
        <v>16659.953125399996</v>
      </c>
      <c r="Z1589" s="83">
        <v>22940.462557999999</v>
      </c>
      <c r="AA1589" s="83">
        <v>29918.946</v>
      </c>
      <c r="AB1589" s="83">
        <v>48259</v>
      </c>
      <c r="AC1589" s="73"/>
      <c r="AD1589" s="74" t="s">
        <v>156</v>
      </c>
      <c r="AE1589" s="83">
        <v>0</v>
      </c>
      <c r="AF1589" s="83">
        <v>0</v>
      </c>
      <c r="AG1589" s="83">
        <v>0</v>
      </c>
      <c r="AH1589" s="83">
        <v>0</v>
      </c>
      <c r="AI1589" s="83">
        <v>0</v>
      </c>
      <c r="AJ1589" s="83">
        <v>0</v>
      </c>
      <c r="AK1589" s="83">
        <v>0</v>
      </c>
      <c r="AL1589" s="83">
        <v>18</v>
      </c>
      <c r="AM1589" s="83">
        <v>94</v>
      </c>
      <c r="AN1589" s="83">
        <v>165</v>
      </c>
      <c r="AO1589" s="83">
        <v>246</v>
      </c>
      <c r="AP1589" s="83">
        <v>0</v>
      </c>
      <c r="AQ1589" s="73"/>
      <c r="AR1589" s="73"/>
      <c r="AS1589" s="73"/>
      <c r="AT1589" s="73"/>
      <c r="AU1589" s="73"/>
      <c r="AV1589" s="73"/>
      <c r="AW1589" s="73"/>
      <c r="AX1589" s="73"/>
      <c r="AY1589" s="73"/>
      <c r="AZ1589" s="73"/>
      <c r="BA1589" s="73"/>
      <c r="BB1589" s="73"/>
      <c r="BC1589" s="73"/>
    </row>
    <row r="1590" spans="1:55" x14ac:dyDescent="0.25">
      <c r="A1590" s="72"/>
      <c r="B1590" s="74" t="s">
        <v>3</v>
      </c>
      <c r="C1590" s="83">
        <v>1372.5805922231771</v>
      </c>
      <c r="D1590" s="83">
        <v>4366.4680390700878</v>
      </c>
      <c r="E1590" s="83">
        <v>8810.8757724341594</v>
      </c>
      <c r="F1590" s="83">
        <v>13912.41312184532</v>
      </c>
      <c r="G1590" s="83">
        <v>15503.192929540264</v>
      </c>
      <c r="H1590" s="83">
        <v>14548.985508811391</v>
      </c>
      <c r="I1590" s="83">
        <v>12233.747338585405</v>
      </c>
      <c r="J1590" s="83">
        <v>11243.085214032357</v>
      </c>
      <c r="K1590" s="83">
        <v>12061.364739527999</v>
      </c>
      <c r="L1590" s="83">
        <v>11523.202912000004</v>
      </c>
      <c r="M1590" s="83">
        <v>7197.0939999999982</v>
      </c>
      <c r="N1590" s="83">
        <v>0</v>
      </c>
      <c r="O1590" s="73"/>
      <c r="P1590" s="74" t="s">
        <v>3</v>
      </c>
      <c r="Q1590" s="83">
        <v>0</v>
      </c>
      <c r="R1590" s="83">
        <v>4443.1095498745672</v>
      </c>
      <c r="S1590" s="83">
        <v>8232.0120300670606</v>
      </c>
      <c r="T1590" s="83">
        <v>11517.897485314927</v>
      </c>
      <c r="U1590" s="83">
        <v>9687.3605686778028</v>
      </c>
      <c r="V1590" s="83">
        <v>20584.259776928917</v>
      </c>
      <c r="W1590" s="83">
        <v>19910.882290377791</v>
      </c>
      <c r="X1590" s="83">
        <v>10613.607089773654</v>
      </c>
      <c r="Y1590" s="83">
        <v>12041.505192756009</v>
      </c>
      <c r="Z1590" s="83">
        <v>14813.864962</v>
      </c>
      <c r="AA1590" s="83">
        <v>12418.556</v>
      </c>
      <c r="AB1590" s="83">
        <v>8343</v>
      </c>
      <c r="AC1590" s="73"/>
      <c r="AD1590" s="74" t="s">
        <v>3</v>
      </c>
      <c r="AE1590" s="83">
        <v>10</v>
      </c>
      <c r="AF1590" s="83">
        <v>32</v>
      </c>
      <c r="AG1590" s="83">
        <v>66</v>
      </c>
      <c r="AH1590" s="83">
        <v>95</v>
      </c>
      <c r="AI1590" s="83">
        <v>113</v>
      </c>
      <c r="AJ1590" s="83">
        <v>102</v>
      </c>
      <c r="AK1590" s="83">
        <v>81</v>
      </c>
      <c r="AL1590" s="83">
        <v>74</v>
      </c>
      <c r="AM1590" s="83">
        <v>83</v>
      </c>
      <c r="AN1590" s="83">
        <v>81</v>
      </c>
      <c r="AO1590" s="83">
        <v>58</v>
      </c>
      <c r="AP1590" s="83">
        <v>0</v>
      </c>
      <c r="AQ1590" s="73"/>
      <c r="AR1590" s="73"/>
      <c r="AS1590" s="73"/>
      <c r="AT1590" s="73"/>
      <c r="AU1590" s="73"/>
      <c r="AV1590" s="73"/>
      <c r="AW1590" s="73"/>
      <c r="AX1590" s="73"/>
      <c r="AY1590" s="73"/>
      <c r="AZ1590" s="73"/>
      <c r="BA1590" s="73"/>
      <c r="BB1590" s="73"/>
      <c r="BC1590" s="73"/>
    </row>
    <row r="1591" spans="1:55" x14ac:dyDescent="0.25">
      <c r="A1591" s="72"/>
      <c r="B1591" s="74" t="s">
        <v>4</v>
      </c>
      <c r="C1591" s="83">
        <v>0</v>
      </c>
      <c r="D1591" s="83">
        <v>1398.8001343928879</v>
      </c>
      <c r="E1591" s="83">
        <v>16131.019182271128</v>
      </c>
      <c r="F1591" s="83">
        <v>26313.024928231211</v>
      </c>
      <c r="G1591" s="83">
        <v>25119.641641915245</v>
      </c>
      <c r="H1591" s="83">
        <v>26542.787849968077</v>
      </c>
      <c r="I1591" s="83">
        <v>28038.053033458382</v>
      </c>
      <c r="J1591" s="83">
        <v>27133.761142288466</v>
      </c>
      <c r="K1591" s="83">
        <v>28089.122292685999</v>
      </c>
      <c r="L1591" s="83">
        <v>36891.799515999999</v>
      </c>
      <c r="M1591" s="83">
        <v>36802.397999999994</v>
      </c>
      <c r="N1591" s="83">
        <v>0</v>
      </c>
      <c r="O1591" s="73"/>
      <c r="P1591" s="74" t="s">
        <v>4</v>
      </c>
      <c r="Q1591" s="83">
        <v>0</v>
      </c>
      <c r="R1591" s="83">
        <v>0</v>
      </c>
      <c r="S1591" s="83">
        <v>9022.5334780641861</v>
      </c>
      <c r="T1591" s="83">
        <v>20710.297655368933</v>
      </c>
      <c r="U1591" s="83">
        <v>26381.095245149321</v>
      </c>
      <c r="V1591" s="83">
        <v>24047.141124555979</v>
      </c>
      <c r="W1591" s="83">
        <v>19631.896688054825</v>
      </c>
      <c r="X1591" s="83">
        <v>19427.422893788047</v>
      </c>
      <c r="Y1591" s="83">
        <v>26636.065453867988</v>
      </c>
      <c r="Z1591" s="83">
        <v>37208.559179999997</v>
      </c>
      <c r="AA1591" s="83">
        <v>35814.581999999995</v>
      </c>
      <c r="AB1591" s="83">
        <v>33703</v>
      </c>
      <c r="AC1591" s="73"/>
      <c r="AD1591" s="74" t="s">
        <v>4</v>
      </c>
      <c r="AE1591" s="83">
        <v>0</v>
      </c>
      <c r="AF1591" s="83">
        <v>10</v>
      </c>
      <c r="AG1591" s="83">
        <v>111</v>
      </c>
      <c r="AH1591" s="83">
        <v>195</v>
      </c>
      <c r="AI1591" s="83">
        <v>193</v>
      </c>
      <c r="AJ1591" s="83">
        <v>201</v>
      </c>
      <c r="AK1591" s="83">
        <v>210</v>
      </c>
      <c r="AL1591" s="83">
        <v>200</v>
      </c>
      <c r="AM1591" s="83">
        <v>199</v>
      </c>
      <c r="AN1591" s="83">
        <v>294</v>
      </c>
      <c r="AO1591" s="83">
        <v>284</v>
      </c>
      <c r="AP1591" s="83">
        <v>0</v>
      </c>
      <c r="AQ1591" s="73"/>
      <c r="AR1591" s="73"/>
      <c r="AS1591" s="73"/>
      <c r="AT1591" s="73"/>
      <c r="AU1591" s="73"/>
      <c r="AV1591" s="73"/>
      <c r="AW1591" s="73"/>
      <c r="AX1591" s="73"/>
      <c r="AY1591" s="73"/>
      <c r="AZ1591" s="73"/>
      <c r="BA1591" s="73"/>
      <c r="BB1591" s="73"/>
      <c r="BC1591" s="73"/>
    </row>
    <row r="1592" spans="1:55" x14ac:dyDescent="0.25">
      <c r="A1592" s="72"/>
      <c r="B1592" s="74" t="s">
        <v>6</v>
      </c>
      <c r="C1592" s="83">
        <v>4577.7715229325158</v>
      </c>
      <c r="D1592" s="83">
        <v>8020.8241339503966</v>
      </c>
      <c r="E1592" s="83">
        <v>15339.40232349156</v>
      </c>
      <c r="F1592" s="83">
        <v>24145.60957664319</v>
      </c>
      <c r="G1592" s="83">
        <v>18122.573242839007</v>
      </c>
      <c r="H1592" s="83">
        <v>12700.332464332711</v>
      </c>
      <c r="I1592" s="83">
        <v>7321.0852937457803</v>
      </c>
      <c r="J1592" s="83">
        <v>6668.4286853287722</v>
      </c>
      <c r="K1592" s="83">
        <v>4961.5767685380006</v>
      </c>
      <c r="L1592" s="83">
        <v>5849.3524439999992</v>
      </c>
      <c r="M1592" s="83">
        <v>7539.9120000000012</v>
      </c>
      <c r="N1592" s="83">
        <v>0</v>
      </c>
      <c r="O1592" s="73"/>
      <c r="P1592" s="74" t="s">
        <v>6</v>
      </c>
      <c r="Q1592" s="83">
        <v>4037.1489701969099</v>
      </c>
      <c r="R1592" s="83">
        <v>4045.5857071994765</v>
      </c>
      <c r="S1592" s="83">
        <v>11992.618102352073</v>
      </c>
      <c r="T1592" s="83">
        <v>37931.569130736498</v>
      </c>
      <c r="U1592" s="83">
        <v>29816.256390383594</v>
      </c>
      <c r="V1592" s="83">
        <v>13884.375087644083</v>
      </c>
      <c r="W1592" s="83">
        <v>9170.7941386555467</v>
      </c>
      <c r="X1592" s="83">
        <v>6027.1688849475895</v>
      </c>
      <c r="Y1592" s="83">
        <v>7277.6964108224993</v>
      </c>
      <c r="Z1592" s="83">
        <v>4546.9993660000009</v>
      </c>
      <c r="AA1592" s="83">
        <v>8740.2960000000003</v>
      </c>
      <c r="AB1592" s="83">
        <v>5942.75</v>
      </c>
      <c r="AC1592" s="73"/>
      <c r="AD1592" s="74" t="s">
        <v>6</v>
      </c>
      <c r="AE1592" s="83">
        <v>0</v>
      </c>
      <c r="AF1592" s="83">
        <v>0</v>
      </c>
      <c r="AG1592" s="83">
        <v>6</v>
      </c>
      <c r="AH1592" s="83">
        <v>171</v>
      </c>
      <c r="AI1592" s="83">
        <v>227</v>
      </c>
      <c r="AJ1592" s="83">
        <v>154</v>
      </c>
      <c r="AK1592" s="83">
        <v>91</v>
      </c>
      <c r="AL1592" s="83">
        <v>0</v>
      </c>
      <c r="AM1592" s="83">
        <v>207</v>
      </c>
      <c r="AN1592" s="83">
        <v>78</v>
      </c>
      <c r="AO1592" s="83">
        <v>92</v>
      </c>
      <c r="AP1592" s="83">
        <v>0</v>
      </c>
      <c r="AQ1592" s="73"/>
      <c r="AR1592" s="73"/>
      <c r="AS1592" s="73"/>
      <c r="AT1592" s="73"/>
      <c r="AU1592" s="73"/>
      <c r="AV1592" s="73"/>
      <c r="AW1592" s="73"/>
      <c r="AX1592" s="73"/>
      <c r="AY1592" s="73"/>
      <c r="AZ1592" s="73"/>
      <c r="BA1592" s="73"/>
      <c r="BB1592" s="73"/>
      <c r="BC1592" s="73"/>
    </row>
    <row r="1593" spans="1:55" x14ac:dyDescent="0.25">
      <c r="A1593" s="72"/>
      <c r="B1593" s="74" t="s">
        <v>7</v>
      </c>
      <c r="C1593" s="83">
        <v>89591.919381700849</v>
      </c>
      <c r="D1593" s="83">
        <v>79982.51296066113</v>
      </c>
      <c r="E1593" s="83">
        <v>76036.113778716521</v>
      </c>
      <c r="F1593" s="83">
        <v>72546.417820919203</v>
      </c>
      <c r="G1593" s="83">
        <v>71060.512054738676</v>
      </c>
      <c r="H1593" s="83">
        <v>71893.975035597105</v>
      </c>
      <c r="I1593" s="83">
        <v>70031.78913131525</v>
      </c>
      <c r="J1593" s="83">
        <v>87390.863154660285</v>
      </c>
      <c r="K1593" s="83">
        <v>95777.077540585989</v>
      </c>
      <c r="L1593" s="83">
        <v>82160.607983999987</v>
      </c>
      <c r="M1593" s="83">
        <v>90129.873999999996</v>
      </c>
      <c r="N1593" s="83">
        <v>0</v>
      </c>
      <c r="O1593" s="73"/>
      <c r="P1593" s="74" t="s">
        <v>7</v>
      </c>
      <c r="Q1593" s="83">
        <v>86299.377862609676</v>
      </c>
      <c r="R1593" s="83">
        <v>88246.220336581275</v>
      </c>
      <c r="S1593" s="83">
        <v>64415.752773931701</v>
      </c>
      <c r="T1593" s="83">
        <v>76392.47877764421</v>
      </c>
      <c r="U1593" s="83">
        <v>68320.982084581323</v>
      </c>
      <c r="V1593" s="83">
        <v>66030.798295837129</v>
      </c>
      <c r="W1593" s="83">
        <v>58181.646995923933</v>
      </c>
      <c r="X1593" s="83">
        <v>60647.58042100288</v>
      </c>
      <c r="Y1593" s="83">
        <v>81531.162656137996</v>
      </c>
      <c r="Z1593" s="83">
        <v>85243.664037999988</v>
      </c>
      <c r="AA1593" s="83">
        <v>80277.76400000001</v>
      </c>
      <c r="AB1593" s="83">
        <v>91529</v>
      </c>
      <c r="AC1593" s="73"/>
      <c r="AD1593" s="74" t="s">
        <v>7</v>
      </c>
      <c r="AE1593" s="83">
        <v>701</v>
      </c>
      <c r="AF1593" s="83">
        <v>667</v>
      </c>
      <c r="AG1593" s="83">
        <v>600</v>
      </c>
      <c r="AH1593" s="83">
        <v>573</v>
      </c>
      <c r="AI1593" s="83">
        <v>573</v>
      </c>
      <c r="AJ1593" s="83">
        <v>584</v>
      </c>
      <c r="AK1593" s="83">
        <v>588</v>
      </c>
      <c r="AL1593" s="83">
        <v>736</v>
      </c>
      <c r="AM1593" s="83">
        <v>780</v>
      </c>
      <c r="AN1593" s="83">
        <v>759</v>
      </c>
      <c r="AO1593" s="83">
        <v>796</v>
      </c>
      <c r="AP1593" s="83">
        <v>0</v>
      </c>
      <c r="AQ1593" s="73"/>
      <c r="AR1593" s="73"/>
      <c r="AS1593" s="73"/>
      <c r="AT1593" s="73"/>
      <c r="AU1593" s="73"/>
      <c r="AV1593" s="73"/>
      <c r="AW1593" s="73"/>
      <c r="AX1593" s="73"/>
      <c r="AY1593" s="73"/>
      <c r="AZ1593" s="73"/>
      <c r="BA1593" s="73"/>
      <c r="BB1593" s="73"/>
      <c r="BC1593" s="73"/>
    </row>
    <row r="1594" spans="1:55" x14ac:dyDescent="0.25">
      <c r="A1594" s="72"/>
      <c r="B1594" s="79" t="s">
        <v>8</v>
      </c>
      <c r="C1594" s="84">
        <v>51701.161360953498</v>
      </c>
      <c r="D1594" s="84">
        <v>54957.887228324063</v>
      </c>
      <c r="E1594" s="84">
        <v>58008.329970488958</v>
      </c>
      <c r="F1594" s="84">
        <v>72816.849608432502</v>
      </c>
      <c r="G1594" s="84">
        <v>73037.798466531298</v>
      </c>
      <c r="H1594" s="84">
        <v>76545.201444744482</v>
      </c>
      <c r="I1594" s="84">
        <v>87618.115361026168</v>
      </c>
      <c r="J1594" s="84">
        <v>87901.402453301474</v>
      </c>
      <c r="K1594" s="84">
        <v>97189.311977705976</v>
      </c>
      <c r="L1594" s="84">
        <v>91385.163063999993</v>
      </c>
      <c r="M1594" s="84">
        <v>93213.152000000002</v>
      </c>
      <c r="N1594" s="83">
        <v>0</v>
      </c>
      <c r="O1594" s="73"/>
      <c r="P1594" s="79" t="s">
        <v>8</v>
      </c>
      <c r="Q1594" s="84">
        <v>45193.292238289214</v>
      </c>
      <c r="R1594" s="84">
        <v>45869.080302511218</v>
      </c>
      <c r="S1594" s="84">
        <v>54176.948190427145</v>
      </c>
      <c r="T1594" s="84">
        <v>90278.004762160199</v>
      </c>
      <c r="U1594" s="84">
        <v>92530.84345713639</v>
      </c>
      <c r="V1594" s="84">
        <v>80039.885950483556</v>
      </c>
      <c r="W1594" s="84">
        <v>85413.671749228277</v>
      </c>
      <c r="X1594" s="84">
        <v>85295.968933642478</v>
      </c>
      <c r="Y1594" s="84">
        <v>98290.413515397988</v>
      </c>
      <c r="Z1594" s="84">
        <v>89344.41752599999</v>
      </c>
      <c r="AA1594" s="84">
        <v>98279.356000000014</v>
      </c>
      <c r="AB1594" s="84">
        <v>90979</v>
      </c>
      <c r="AC1594" s="73"/>
      <c r="AD1594" s="79" t="s">
        <v>8</v>
      </c>
      <c r="AE1594" s="84">
        <v>650</v>
      </c>
      <c r="AF1594" s="84">
        <v>735</v>
      </c>
      <c r="AG1594" s="84">
        <v>779</v>
      </c>
      <c r="AH1594" s="84">
        <v>822</v>
      </c>
      <c r="AI1594" s="84">
        <v>849</v>
      </c>
      <c r="AJ1594" s="84">
        <v>871</v>
      </c>
      <c r="AK1594" s="84">
        <v>898</v>
      </c>
      <c r="AL1594" s="84">
        <v>887</v>
      </c>
      <c r="AM1594" s="84">
        <v>910</v>
      </c>
      <c r="AN1594" s="84">
        <v>926</v>
      </c>
      <c r="AO1594" s="84">
        <v>910</v>
      </c>
      <c r="AP1594" s="84">
        <v>0</v>
      </c>
      <c r="AQ1594" s="73"/>
      <c r="AR1594" s="73"/>
      <c r="AS1594" s="73"/>
      <c r="AT1594" s="73"/>
      <c r="AU1594" s="73"/>
      <c r="AV1594" s="73"/>
      <c r="AW1594" s="73"/>
      <c r="AX1594" s="73"/>
      <c r="AY1594" s="73"/>
      <c r="AZ1594" s="73"/>
      <c r="BA1594" s="73"/>
      <c r="BB1594" s="73"/>
      <c r="BC1594" s="73"/>
    </row>
    <row r="1595" spans="1:55" x14ac:dyDescent="0.25">
      <c r="A1595" s="72"/>
      <c r="B1595" s="79" t="s">
        <v>5</v>
      </c>
      <c r="C1595" s="84">
        <v>22582.880267107357</v>
      </c>
      <c r="D1595" s="84">
        <v>14209.533569201087</v>
      </c>
      <c r="E1595" s="84">
        <v>17154.254565383031</v>
      </c>
      <c r="F1595" s="84">
        <v>29422.810436839638</v>
      </c>
      <c r="G1595" s="84">
        <v>28620.590613968663</v>
      </c>
      <c r="H1595" s="84">
        <v>24430.872099947836</v>
      </c>
      <c r="I1595" s="84">
        <v>25484.305726948744</v>
      </c>
      <c r="J1595" s="84">
        <v>34631.395413761951</v>
      </c>
      <c r="K1595" s="84">
        <v>31568.95621040199</v>
      </c>
      <c r="L1595" s="84">
        <v>25852.297172000002</v>
      </c>
      <c r="M1595" s="82">
        <v>25226.820000000007</v>
      </c>
      <c r="N1595" s="82">
        <v>0</v>
      </c>
      <c r="O1595" s="73"/>
      <c r="P1595" s="79" t="s">
        <v>5</v>
      </c>
      <c r="Q1595" s="84">
        <v>27892.744830202682</v>
      </c>
      <c r="R1595" s="84">
        <v>22957.896682527356</v>
      </c>
      <c r="S1595" s="84">
        <v>27231.91205155916</v>
      </c>
      <c r="T1595" s="84">
        <v>10173.300555122258</v>
      </c>
      <c r="U1595" s="84">
        <v>21168.602631767015</v>
      </c>
      <c r="V1595" s="84">
        <v>25996.14563320532</v>
      </c>
      <c r="W1595" s="84">
        <v>31422.011183602062</v>
      </c>
      <c r="X1595" s="84">
        <v>39612.239252593237</v>
      </c>
      <c r="Y1595" s="84">
        <v>33639.865615459988</v>
      </c>
      <c r="Z1595" s="84">
        <v>34275.321885999983</v>
      </c>
      <c r="AA1595" s="84">
        <v>29366.686000000002</v>
      </c>
      <c r="AB1595" s="84">
        <v>24842</v>
      </c>
      <c r="AC1595" s="73"/>
      <c r="AD1595" s="79" t="s">
        <v>5</v>
      </c>
      <c r="AE1595" s="84">
        <v>5063</v>
      </c>
      <c r="AF1595" s="84">
        <v>4991</v>
      </c>
      <c r="AG1595" s="84">
        <v>4955</v>
      </c>
      <c r="AH1595" s="84">
        <v>4859</v>
      </c>
      <c r="AI1595" s="84">
        <v>4694</v>
      </c>
      <c r="AJ1595" s="84">
        <v>4574</v>
      </c>
      <c r="AK1595" s="84">
        <v>4580</v>
      </c>
      <c r="AL1595" s="84">
        <v>4872</v>
      </c>
      <c r="AM1595" s="84">
        <v>4808</v>
      </c>
      <c r="AN1595" s="84">
        <v>4834</v>
      </c>
      <c r="AO1595" s="84">
        <v>5005</v>
      </c>
      <c r="AP1595" s="84">
        <v>0</v>
      </c>
      <c r="AQ1595" s="73"/>
      <c r="AR1595" s="73"/>
      <c r="AS1595" s="73"/>
      <c r="AT1595" s="73"/>
      <c r="AU1595" s="73"/>
      <c r="AV1595" s="73"/>
      <c r="AW1595" s="73"/>
      <c r="AX1595" s="73"/>
      <c r="AY1595" s="73"/>
      <c r="AZ1595" s="73"/>
      <c r="BA1595" s="73"/>
      <c r="BB1595" s="73"/>
      <c r="BC1595" s="73"/>
    </row>
    <row r="1596" spans="1:55" x14ac:dyDescent="0.25">
      <c r="A1596" s="72"/>
      <c r="B1596" s="74" t="s">
        <v>157</v>
      </c>
      <c r="C1596" s="83">
        <v>37339.24793049138</v>
      </c>
      <c r="D1596" s="83">
        <v>34628.140260098509</v>
      </c>
      <c r="E1596" s="83">
        <v>37605.452161304333</v>
      </c>
      <c r="F1596" s="83">
        <v>43341.105119975749</v>
      </c>
      <c r="G1596" s="83">
        <v>37530.276638940108</v>
      </c>
      <c r="H1596" s="83">
        <v>41903.422512790108</v>
      </c>
      <c r="I1596" s="83">
        <v>40434.618198973258</v>
      </c>
      <c r="J1596" s="83">
        <v>36274.09768455469</v>
      </c>
      <c r="K1596" s="83">
        <v>44220.590812319992</v>
      </c>
      <c r="L1596" s="83">
        <v>43945.052709999996</v>
      </c>
      <c r="M1596" s="83">
        <v>42483.382000000005</v>
      </c>
      <c r="N1596" s="83">
        <v>0</v>
      </c>
      <c r="O1596" s="73"/>
      <c r="P1596" s="74" t="s">
        <v>157</v>
      </c>
      <c r="Q1596" s="83">
        <v>30246.079808025141</v>
      </c>
      <c r="R1596" s="83">
        <v>28885.580682429452</v>
      </c>
      <c r="S1596" s="83">
        <v>39215.706011497088</v>
      </c>
      <c r="T1596" s="83">
        <v>35672.269387962755</v>
      </c>
      <c r="U1596" s="83">
        <v>39224.151213083904</v>
      </c>
      <c r="V1596" s="83">
        <v>38741.711839788761</v>
      </c>
      <c r="W1596" s="83">
        <v>36321.867331941612</v>
      </c>
      <c r="X1596" s="83">
        <v>30373.161043776636</v>
      </c>
      <c r="Y1596" s="83">
        <v>31739.968974271997</v>
      </c>
      <c r="Z1596" s="83">
        <v>35518.817594</v>
      </c>
      <c r="AA1596" s="83">
        <v>34971.603999999999</v>
      </c>
      <c r="AB1596" s="83">
        <v>33395</v>
      </c>
      <c r="AC1596" s="73"/>
      <c r="AD1596" s="74" t="s">
        <v>117</v>
      </c>
      <c r="AE1596" s="83">
        <v>25303.976000000002</v>
      </c>
      <c r="AF1596" s="83">
        <v>24906.243000000002</v>
      </c>
      <c r="AG1596" s="83">
        <v>24699.636000000002</v>
      </c>
      <c r="AH1596" s="83">
        <v>24714.51</v>
      </c>
      <c r="AI1596" s="83">
        <v>24666.327000000001</v>
      </c>
      <c r="AJ1596" s="83">
        <v>24886.248000000003</v>
      </c>
      <c r="AK1596" s="83">
        <v>24976.511999999999</v>
      </c>
      <c r="AL1596" s="83">
        <v>24960.922000000002</v>
      </c>
      <c r="AM1596" s="83">
        <v>24735.263999999999</v>
      </c>
      <c r="AN1596" s="83">
        <v>24806.124</v>
      </c>
      <c r="AO1596" s="83">
        <v>25153.782999999999</v>
      </c>
      <c r="AP1596" s="83">
        <v>0</v>
      </c>
      <c r="AQ1596" s="73"/>
      <c r="AR1596" s="73"/>
      <c r="AS1596" s="73"/>
      <c r="AT1596" s="73"/>
      <c r="AU1596" s="73"/>
      <c r="AV1596" s="73"/>
      <c r="AW1596" s="73"/>
      <c r="AX1596" s="73"/>
      <c r="AY1596" s="73"/>
      <c r="AZ1596" s="73"/>
      <c r="BA1596" s="73"/>
      <c r="BB1596" s="73"/>
      <c r="BC1596" s="73"/>
    </row>
    <row r="1597" spans="1:55" x14ac:dyDescent="0.25">
      <c r="A1597" s="72"/>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X1597" s="73"/>
      <c r="Y1597" s="73"/>
      <c r="Z1597" s="73"/>
      <c r="AA1597" s="73"/>
      <c r="AB1597" s="73"/>
      <c r="AC1597" s="73"/>
      <c r="AD1597" s="73"/>
      <c r="AE1597" s="73"/>
      <c r="AF1597" s="73"/>
      <c r="AG1597" s="73"/>
      <c r="AH1597" s="73"/>
      <c r="AI1597" s="73"/>
      <c r="AJ1597" s="73"/>
      <c r="AK1597" s="73"/>
      <c r="AL1597" s="73"/>
      <c r="AM1597" s="73"/>
      <c r="AN1597" s="73"/>
      <c r="AO1597" s="73"/>
      <c r="AP1597" s="73"/>
      <c r="AQ1597" s="73"/>
      <c r="AR1597" s="73"/>
      <c r="AS1597" s="73"/>
      <c r="AT1597" s="73"/>
      <c r="AU1597" s="73"/>
      <c r="AV1597" s="73"/>
      <c r="AW1597" s="73"/>
      <c r="AX1597" s="73"/>
      <c r="AY1597" s="73"/>
      <c r="AZ1597" s="73"/>
      <c r="BA1597" s="73"/>
      <c r="BB1597" s="73"/>
      <c r="BC1597" s="73"/>
    </row>
    <row r="1598" spans="1:55" x14ac:dyDescent="0.25">
      <c r="A1598" s="72"/>
      <c r="B1598" s="75" t="s">
        <v>113</v>
      </c>
      <c r="C1598" s="75"/>
      <c r="D1598" s="75"/>
      <c r="E1598" s="75"/>
      <c r="F1598" s="75"/>
      <c r="G1598" s="75"/>
      <c r="H1598" s="75"/>
      <c r="I1598" s="75"/>
      <c r="J1598" s="75"/>
      <c r="K1598" s="75"/>
      <c r="L1598" s="75"/>
      <c r="M1598" s="75"/>
      <c r="N1598" s="75"/>
      <c r="O1598" s="73"/>
      <c r="P1598" s="75" t="s">
        <v>114</v>
      </c>
      <c r="Q1598" s="75"/>
      <c r="R1598" s="75"/>
      <c r="S1598" s="75"/>
      <c r="T1598" s="75"/>
      <c r="U1598" s="75"/>
      <c r="V1598" s="75"/>
      <c r="W1598" s="75"/>
      <c r="X1598" s="75"/>
      <c r="Y1598" s="75"/>
      <c r="Z1598" s="75"/>
      <c r="AA1598" s="75"/>
      <c r="AB1598" s="75"/>
      <c r="AC1598" s="73"/>
      <c r="AD1598" s="75" t="s">
        <v>145</v>
      </c>
      <c r="AE1598" s="75"/>
      <c r="AF1598" s="75"/>
      <c r="AG1598" s="75"/>
      <c r="AH1598" s="75"/>
      <c r="AI1598" s="75"/>
      <c r="AJ1598" s="75"/>
      <c r="AK1598" s="75"/>
      <c r="AL1598" s="75"/>
      <c r="AM1598" s="75"/>
      <c r="AN1598" s="75"/>
      <c r="AO1598" s="75"/>
      <c r="AP1598" s="75"/>
      <c r="AQ1598" s="73"/>
      <c r="AR1598" s="73"/>
      <c r="AS1598" s="73"/>
      <c r="AT1598" s="73"/>
      <c r="AU1598" s="73"/>
      <c r="AV1598" s="73"/>
      <c r="AW1598" s="73"/>
      <c r="AX1598" s="73"/>
      <c r="AY1598" s="73"/>
      <c r="AZ1598" s="73"/>
      <c r="BA1598" s="73"/>
      <c r="BB1598" s="73"/>
      <c r="BC1598" s="73"/>
    </row>
    <row r="1599" spans="1:55" x14ac:dyDescent="0.25">
      <c r="A1599" s="72"/>
      <c r="B1599" s="77" t="s">
        <v>96</v>
      </c>
      <c r="C1599" s="77">
        <v>2013</v>
      </c>
      <c r="D1599" s="77">
        <v>2014</v>
      </c>
      <c r="E1599" s="77">
        <v>2015</v>
      </c>
      <c r="F1599" s="77">
        <v>2016</v>
      </c>
      <c r="G1599" s="77">
        <v>2017</v>
      </c>
      <c r="H1599" s="77">
        <v>2018</v>
      </c>
      <c r="I1599" s="77">
        <v>2019</v>
      </c>
      <c r="J1599" s="77">
        <v>2020</v>
      </c>
      <c r="K1599" s="77">
        <v>2021</v>
      </c>
      <c r="L1599" s="77">
        <v>2022</v>
      </c>
      <c r="M1599" s="77">
        <v>2023</v>
      </c>
      <c r="N1599" s="77">
        <v>2024</v>
      </c>
      <c r="O1599" s="73"/>
      <c r="P1599" s="77" t="s">
        <v>96</v>
      </c>
      <c r="Q1599" s="77">
        <v>2013</v>
      </c>
      <c r="R1599" s="77">
        <v>2014</v>
      </c>
      <c r="S1599" s="77">
        <v>2015</v>
      </c>
      <c r="T1599" s="77">
        <v>2016</v>
      </c>
      <c r="U1599" s="77">
        <v>2017</v>
      </c>
      <c r="V1599" s="77">
        <v>2018</v>
      </c>
      <c r="W1599" s="77">
        <v>2019</v>
      </c>
      <c r="X1599" s="77">
        <v>2020</v>
      </c>
      <c r="Y1599" s="77">
        <v>2021</v>
      </c>
      <c r="Z1599" s="77">
        <v>2022</v>
      </c>
      <c r="AA1599" s="77">
        <v>2023</v>
      </c>
      <c r="AB1599" s="77">
        <v>2024</v>
      </c>
      <c r="AC1599" s="73"/>
      <c r="AD1599" s="77" t="s">
        <v>96</v>
      </c>
      <c r="AE1599" s="77">
        <v>2013</v>
      </c>
      <c r="AF1599" s="77">
        <v>2014</v>
      </c>
      <c r="AG1599" s="77">
        <v>2015</v>
      </c>
      <c r="AH1599" s="77">
        <v>2016</v>
      </c>
      <c r="AI1599" s="77">
        <v>2017</v>
      </c>
      <c r="AJ1599" s="77">
        <v>2018</v>
      </c>
      <c r="AK1599" s="77">
        <v>2019</v>
      </c>
      <c r="AL1599" s="77">
        <v>2020</v>
      </c>
      <c r="AM1599" s="77">
        <v>2021</v>
      </c>
      <c r="AN1599" s="77">
        <v>2022</v>
      </c>
      <c r="AO1599" s="77">
        <v>2023</v>
      </c>
      <c r="AP1599" s="77">
        <v>2024</v>
      </c>
      <c r="AQ1599" s="73"/>
      <c r="AR1599" s="73"/>
      <c r="AS1599" s="73"/>
      <c r="AT1599" s="73"/>
      <c r="AU1599" s="73"/>
      <c r="AV1599" s="73"/>
      <c r="AW1599" s="73"/>
      <c r="AX1599" s="73"/>
      <c r="AY1599" s="73"/>
      <c r="AZ1599" s="73"/>
      <c r="BA1599" s="73"/>
      <c r="BB1599" s="73"/>
      <c r="BC1599" s="73"/>
    </row>
    <row r="1600" spans="1:55" x14ac:dyDescent="0.25">
      <c r="A1600" s="72"/>
      <c r="B1600" s="79" t="s">
        <v>9</v>
      </c>
      <c r="C1600" s="80">
        <v>1148089.5800819057</v>
      </c>
      <c r="D1600" s="80">
        <v>1116584.7405940923</v>
      </c>
      <c r="E1600" s="80">
        <v>1130563.7315757738</v>
      </c>
      <c r="F1600" s="80">
        <v>1223865.2813535593</v>
      </c>
      <c r="G1600" s="80">
        <v>1202223.3562162248</v>
      </c>
      <c r="H1600" s="80">
        <v>1225873.9509136323</v>
      </c>
      <c r="I1600" s="80">
        <v>1258609.2433715921</v>
      </c>
      <c r="J1600" s="80">
        <v>1282292.9437550646</v>
      </c>
      <c r="K1600" s="80">
        <v>1461870.0643521519</v>
      </c>
      <c r="L1600" s="80">
        <v>1414750.3221540002</v>
      </c>
      <c r="M1600" s="80">
        <v>1423773.17</v>
      </c>
      <c r="N1600" s="80">
        <v>0</v>
      </c>
      <c r="O1600" s="73"/>
      <c r="P1600" s="79" t="s">
        <v>9</v>
      </c>
      <c r="Q1600" s="80">
        <v>1174822.739594134</v>
      </c>
      <c r="R1600" s="80">
        <v>1209463.5144726336</v>
      </c>
      <c r="S1600" s="80">
        <v>1167541.1482218108</v>
      </c>
      <c r="T1600" s="80">
        <v>1293918.2772827721</v>
      </c>
      <c r="U1600" s="80">
        <v>1259164.8700647028</v>
      </c>
      <c r="V1600" s="80">
        <v>1261760.936860733</v>
      </c>
      <c r="W1600" s="80">
        <v>1225857.5913808532</v>
      </c>
      <c r="X1600" s="80">
        <v>1223598.8774416097</v>
      </c>
      <c r="Y1600" s="80">
        <v>1559657.369349326</v>
      </c>
      <c r="Z1600" s="80">
        <v>1510688.905388</v>
      </c>
      <c r="AA1600" s="80">
        <v>1436382.412</v>
      </c>
      <c r="AB1600" s="80">
        <v>1498612</v>
      </c>
      <c r="AC1600" s="73"/>
      <c r="AD1600" s="79" t="s">
        <v>9</v>
      </c>
      <c r="AE1600" s="80">
        <v>9491</v>
      </c>
      <c r="AF1600" s="80">
        <v>9086</v>
      </c>
      <c r="AG1600" s="80">
        <v>9107</v>
      </c>
      <c r="AH1600" s="80">
        <v>9291</v>
      </c>
      <c r="AI1600" s="80">
        <v>9141</v>
      </c>
      <c r="AJ1600" s="80">
        <v>9119</v>
      </c>
      <c r="AK1600" s="80">
        <v>9343</v>
      </c>
      <c r="AL1600" s="80">
        <v>9887</v>
      </c>
      <c r="AM1600" s="80">
        <v>9458</v>
      </c>
      <c r="AN1600" s="80">
        <v>9497</v>
      </c>
      <c r="AO1600" s="80">
        <v>9738</v>
      </c>
      <c r="AP1600" s="80">
        <v>0</v>
      </c>
      <c r="AQ1600" s="73"/>
      <c r="AR1600" s="73"/>
      <c r="AS1600" s="73"/>
      <c r="AT1600" s="73"/>
      <c r="AU1600" s="73"/>
      <c r="AV1600" s="73"/>
      <c r="AW1600" s="73"/>
      <c r="AX1600" s="73"/>
      <c r="AY1600" s="73"/>
      <c r="AZ1600" s="73"/>
      <c r="BA1600" s="73"/>
      <c r="BB1600" s="73"/>
      <c r="BC1600" s="73"/>
    </row>
    <row r="1601" spans="1:55" x14ac:dyDescent="0.25">
      <c r="A1601" s="72"/>
      <c r="B1601" s="74" t="s">
        <v>10</v>
      </c>
      <c r="C1601" s="83">
        <v>823961.20575091452</v>
      </c>
      <c r="D1601" s="83">
        <v>801342.28595495166</v>
      </c>
      <c r="E1601" s="83">
        <v>797954.41871755384</v>
      </c>
      <c r="F1601" s="83">
        <v>890550.72128382744</v>
      </c>
      <c r="G1601" s="83">
        <v>866991.32494563586</v>
      </c>
      <c r="H1601" s="83">
        <v>845390.73495896126</v>
      </c>
      <c r="I1601" s="83">
        <v>870334.11847436347</v>
      </c>
      <c r="J1601" s="83">
        <v>865656.97000328999</v>
      </c>
      <c r="K1601" s="83">
        <v>1002414.4848952389</v>
      </c>
      <c r="L1601" s="83">
        <v>958432.87801300013</v>
      </c>
      <c r="M1601" s="83">
        <v>989232.07799999998</v>
      </c>
      <c r="N1601" s="83">
        <v>0</v>
      </c>
      <c r="O1601" s="73"/>
      <c r="P1601" s="74" t="s">
        <v>10</v>
      </c>
      <c r="Q1601" s="83">
        <v>834555.6557670004</v>
      </c>
      <c r="R1601" s="83">
        <v>848176.9752438307</v>
      </c>
      <c r="S1601" s="83">
        <v>840551.29267752799</v>
      </c>
      <c r="T1601" s="83">
        <v>968546.5856884591</v>
      </c>
      <c r="U1601" s="83">
        <v>929762.92420250573</v>
      </c>
      <c r="V1601" s="83">
        <v>910956.81178717595</v>
      </c>
      <c r="W1601" s="83">
        <v>850419.57735641429</v>
      </c>
      <c r="X1601" s="83">
        <v>865977.59990348062</v>
      </c>
      <c r="Y1601" s="83">
        <v>1067133.4379007251</v>
      </c>
      <c r="Z1601" s="83">
        <v>1067142.1728695</v>
      </c>
      <c r="AA1601" s="83">
        <v>999109.97750000004</v>
      </c>
      <c r="AB1601" s="83">
        <v>1027821.5</v>
      </c>
      <c r="AC1601" s="73"/>
      <c r="AD1601" s="74" t="s">
        <v>10</v>
      </c>
      <c r="AE1601" s="83">
        <v>9491</v>
      </c>
      <c r="AF1601" s="83">
        <v>9086</v>
      </c>
      <c r="AG1601" s="83">
        <v>9107</v>
      </c>
      <c r="AH1601" s="83">
        <v>9291</v>
      </c>
      <c r="AI1601" s="83">
        <v>9141</v>
      </c>
      <c r="AJ1601" s="83">
        <v>9119</v>
      </c>
      <c r="AK1601" s="83">
        <v>9343</v>
      </c>
      <c r="AL1601" s="83">
        <v>9887</v>
      </c>
      <c r="AM1601" s="83">
        <v>9458</v>
      </c>
      <c r="AN1601" s="83">
        <v>9497</v>
      </c>
      <c r="AO1601" s="83">
        <v>9738</v>
      </c>
      <c r="AP1601" s="83">
        <v>0</v>
      </c>
      <c r="AQ1601" s="73"/>
      <c r="AR1601" s="73"/>
      <c r="AS1601" s="73"/>
      <c r="AT1601" s="73"/>
      <c r="AU1601" s="73"/>
      <c r="AV1601" s="73"/>
      <c r="AW1601" s="73"/>
      <c r="AX1601" s="73"/>
      <c r="AY1601" s="73"/>
      <c r="AZ1601" s="73"/>
      <c r="BA1601" s="73"/>
      <c r="BB1601" s="73"/>
      <c r="BC1601" s="73"/>
    </row>
    <row r="1602" spans="1:55" x14ac:dyDescent="0.25">
      <c r="A1602" s="72"/>
      <c r="B1602" s="79" t="s">
        <v>11</v>
      </c>
      <c r="C1602" s="84">
        <v>324128.3743309913</v>
      </c>
      <c r="D1602" s="84">
        <v>315242.45463914069</v>
      </c>
      <c r="E1602" s="84">
        <v>332609.31285822002</v>
      </c>
      <c r="F1602" s="84">
        <v>333314.56006973184</v>
      </c>
      <c r="G1602" s="84">
        <v>335232.03127058886</v>
      </c>
      <c r="H1602" s="84">
        <v>380483.21595467109</v>
      </c>
      <c r="I1602" s="84">
        <v>388275.12489722873</v>
      </c>
      <c r="J1602" s="84">
        <v>416635.9737517747</v>
      </c>
      <c r="K1602" s="84">
        <v>459455.57945691294</v>
      </c>
      <c r="L1602" s="84">
        <v>456317.44414099999</v>
      </c>
      <c r="M1602" s="84">
        <v>434541.09200000006</v>
      </c>
      <c r="N1602" s="84">
        <v>0</v>
      </c>
      <c r="O1602" s="73"/>
      <c r="P1602" s="79" t="s">
        <v>11</v>
      </c>
      <c r="Q1602" s="84">
        <v>340267.08382713364</v>
      </c>
      <c r="R1602" s="84">
        <v>361286.53922880301</v>
      </c>
      <c r="S1602" s="84">
        <v>326989.85554428276</v>
      </c>
      <c r="T1602" s="84">
        <v>325371.69159431307</v>
      </c>
      <c r="U1602" s="84">
        <v>329401.94586219714</v>
      </c>
      <c r="V1602" s="84">
        <v>350804.12507355702</v>
      </c>
      <c r="W1602" s="84">
        <v>375438.01402443892</v>
      </c>
      <c r="X1602" s="84">
        <v>357621.27753812919</v>
      </c>
      <c r="Y1602" s="84">
        <v>492523.93144860101</v>
      </c>
      <c r="Z1602" s="84">
        <v>443546.73251850001</v>
      </c>
      <c r="AA1602" s="84">
        <v>437272.43449999997</v>
      </c>
      <c r="AB1602" s="84">
        <v>470790.5</v>
      </c>
      <c r="AC1602" s="73"/>
      <c r="AD1602" s="79" t="s">
        <v>11</v>
      </c>
      <c r="AE1602" s="84">
        <v>9491</v>
      </c>
      <c r="AF1602" s="84">
        <v>9086</v>
      </c>
      <c r="AG1602" s="84">
        <v>9107</v>
      </c>
      <c r="AH1602" s="84">
        <v>9291</v>
      </c>
      <c r="AI1602" s="84">
        <v>9141</v>
      </c>
      <c r="AJ1602" s="84">
        <v>9119</v>
      </c>
      <c r="AK1602" s="84">
        <v>9343</v>
      </c>
      <c r="AL1602" s="84">
        <v>9887</v>
      </c>
      <c r="AM1602" s="84">
        <v>9458</v>
      </c>
      <c r="AN1602" s="84">
        <v>9497</v>
      </c>
      <c r="AO1602" s="84">
        <v>9738</v>
      </c>
      <c r="AP1602" s="84">
        <v>0</v>
      </c>
      <c r="AQ1602" s="73"/>
      <c r="AR1602" s="73"/>
      <c r="AS1602" s="73"/>
      <c r="AT1602" s="73"/>
      <c r="AU1602" s="73"/>
      <c r="AV1602" s="73"/>
      <c r="AW1602" s="73"/>
      <c r="AX1602" s="73"/>
      <c r="AY1602" s="73"/>
      <c r="AZ1602" s="73"/>
      <c r="BA1602" s="73"/>
      <c r="BB1602" s="73"/>
      <c r="BC1602" s="73"/>
    </row>
    <row r="1603" spans="1:55" x14ac:dyDescent="0.25">
      <c r="A1603" s="72"/>
      <c r="B1603" s="74" t="s">
        <v>0</v>
      </c>
      <c r="C1603" s="83">
        <v>210318.25403221243</v>
      </c>
      <c r="D1603" s="83">
        <v>183869.83402357157</v>
      </c>
      <c r="E1603" s="83">
        <v>170033.92158178653</v>
      </c>
      <c r="F1603" s="83">
        <v>183429.7523741872</v>
      </c>
      <c r="G1603" s="83">
        <v>147790.20321270355</v>
      </c>
      <c r="H1603" s="83">
        <v>137091.96083272016</v>
      </c>
      <c r="I1603" s="83">
        <v>138042.30470612829</v>
      </c>
      <c r="J1603" s="83">
        <v>131867.25154925257</v>
      </c>
      <c r="K1603" s="83">
        <v>113150.87104162399</v>
      </c>
      <c r="L1603" s="83">
        <v>95265.468948000009</v>
      </c>
      <c r="M1603" s="83">
        <v>92974.534</v>
      </c>
      <c r="N1603" s="83">
        <v>0</v>
      </c>
      <c r="O1603" s="73"/>
      <c r="P1603" s="74" t="s">
        <v>0</v>
      </c>
      <c r="Q1603" s="83">
        <v>180148.13669861099</v>
      </c>
      <c r="R1603" s="83">
        <v>203147.33377582458</v>
      </c>
      <c r="S1603" s="83">
        <v>187246.59805556657</v>
      </c>
      <c r="T1603" s="83">
        <v>206096.44936585409</v>
      </c>
      <c r="U1603" s="83">
        <v>181590.48087198086</v>
      </c>
      <c r="V1603" s="83">
        <v>179156.72477834544</v>
      </c>
      <c r="W1603" s="83">
        <v>135761.883253042</v>
      </c>
      <c r="X1603" s="83">
        <v>131337.63715593689</v>
      </c>
      <c r="Y1603" s="83">
        <v>135215.93081346998</v>
      </c>
      <c r="Z1603" s="83">
        <v>119443.00641</v>
      </c>
      <c r="AA1603" s="83">
        <v>96416.260000000009</v>
      </c>
      <c r="AB1603" s="83">
        <v>100157</v>
      </c>
      <c r="AC1603" s="73"/>
      <c r="AD1603" s="74" t="s">
        <v>0</v>
      </c>
      <c r="AE1603" s="83">
        <v>2004</v>
      </c>
      <c r="AF1603" s="83">
        <v>1902</v>
      </c>
      <c r="AG1603" s="83">
        <v>1806</v>
      </c>
      <c r="AH1603" s="83">
        <v>1681</v>
      </c>
      <c r="AI1603" s="83">
        <v>1332</v>
      </c>
      <c r="AJ1603" s="83">
        <v>1273</v>
      </c>
      <c r="AK1603" s="83">
        <v>1300</v>
      </c>
      <c r="AL1603" s="83">
        <v>1279</v>
      </c>
      <c r="AM1603" s="83">
        <v>1108</v>
      </c>
      <c r="AN1603" s="83">
        <v>988</v>
      </c>
      <c r="AO1603" s="83">
        <v>985</v>
      </c>
      <c r="AP1603" s="83">
        <v>0</v>
      </c>
      <c r="AQ1603" s="73"/>
      <c r="AR1603" s="73"/>
      <c r="AS1603" s="73"/>
      <c r="AT1603" s="73"/>
      <c r="AU1603" s="73"/>
      <c r="AV1603" s="73"/>
      <c r="AW1603" s="73"/>
      <c r="AX1603" s="73"/>
      <c r="AY1603" s="73"/>
      <c r="AZ1603" s="73"/>
      <c r="BA1603" s="73"/>
      <c r="BB1603" s="73"/>
      <c r="BC1603" s="73"/>
    </row>
    <row r="1604" spans="1:55" x14ac:dyDescent="0.25">
      <c r="A1604" s="72"/>
      <c r="B1604" s="74" t="s">
        <v>158</v>
      </c>
      <c r="C1604" s="83">
        <v>186865.18420018675</v>
      </c>
      <c r="D1604" s="83">
        <v>161898.71221968724</v>
      </c>
      <c r="E1604" s="83">
        <v>145759.01008128052</v>
      </c>
      <c r="F1604" s="83">
        <v>127144.95128333196</v>
      </c>
      <c r="G1604" s="83">
        <v>124628.17642111487</v>
      </c>
      <c r="H1604" s="83">
        <v>112647.1348791217</v>
      </c>
      <c r="I1604" s="83">
        <v>123374.52232563657</v>
      </c>
      <c r="J1604" s="83">
        <v>173387.00026929643</v>
      </c>
      <c r="K1604" s="83">
        <v>128769.30126964799</v>
      </c>
      <c r="L1604" s="83">
        <v>83162.25340799999</v>
      </c>
      <c r="M1604" s="83">
        <v>104670.984</v>
      </c>
      <c r="N1604" s="83">
        <v>0</v>
      </c>
      <c r="O1604" s="73"/>
      <c r="P1604" s="74" t="s">
        <v>158</v>
      </c>
      <c r="Q1604" s="83">
        <v>233981.94140040802</v>
      </c>
      <c r="R1604" s="83">
        <v>207289.98638841489</v>
      </c>
      <c r="S1604" s="83">
        <v>198001.58454222066</v>
      </c>
      <c r="T1604" s="83">
        <v>133188.55558927744</v>
      </c>
      <c r="U1604" s="83">
        <v>119383.99728058063</v>
      </c>
      <c r="V1604" s="83">
        <v>124798.61576653029</v>
      </c>
      <c r="W1604" s="83">
        <v>147799.48313228923</v>
      </c>
      <c r="X1604" s="83">
        <v>143676.97928155703</v>
      </c>
      <c r="Y1604" s="83">
        <v>166054.49702592395</v>
      </c>
      <c r="Z1604" s="83">
        <v>149658.23989999999</v>
      </c>
      <c r="AA1604" s="83">
        <v>85044.914000000004</v>
      </c>
      <c r="AB1604" s="83">
        <v>107214</v>
      </c>
      <c r="AC1604" s="73"/>
      <c r="AD1604" s="74" t="s">
        <v>158</v>
      </c>
      <c r="AE1604" s="83">
        <v>1259</v>
      </c>
      <c r="AF1604" s="83">
        <v>1030</v>
      </c>
      <c r="AG1604" s="83">
        <v>933</v>
      </c>
      <c r="AH1604" s="83">
        <v>859</v>
      </c>
      <c r="AI1604" s="83">
        <v>795</v>
      </c>
      <c r="AJ1604" s="83">
        <v>751</v>
      </c>
      <c r="AK1604" s="83">
        <v>811</v>
      </c>
      <c r="AL1604" s="83">
        <v>1156</v>
      </c>
      <c r="AM1604" s="83">
        <v>804</v>
      </c>
      <c r="AN1604" s="83">
        <v>521</v>
      </c>
      <c r="AO1604" s="83">
        <v>669</v>
      </c>
      <c r="AP1604" s="83">
        <v>0</v>
      </c>
      <c r="AQ1604" s="73"/>
      <c r="AR1604" s="73"/>
      <c r="AS1604" s="73"/>
      <c r="AT1604" s="73"/>
      <c r="AU1604" s="73"/>
      <c r="AV1604" s="73"/>
      <c r="AW1604" s="73"/>
      <c r="AX1604" s="73"/>
      <c r="AY1604" s="73"/>
      <c r="AZ1604" s="73"/>
      <c r="BA1604" s="73"/>
      <c r="BB1604" s="73"/>
      <c r="BC1604" s="73"/>
    </row>
    <row r="1605" spans="1:55" x14ac:dyDescent="0.25">
      <c r="A1605" s="72"/>
      <c r="B1605" s="74" t="s">
        <v>159</v>
      </c>
      <c r="C1605" s="83">
        <v>19031.540729715907</v>
      </c>
      <c r="D1605" s="83">
        <v>19171.546874594886</v>
      </c>
      <c r="E1605" s="83">
        <v>28503.257976894645</v>
      </c>
      <c r="F1605" s="83">
        <v>50025.919638480496</v>
      </c>
      <c r="G1605" s="83">
        <v>49805.213199983496</v>
      </c>
      <c r="H1605" s="83">
        <v>39541.732782423911</v>
      </c>
      <c r="I1605" s="83">
        <v>33075.80124589691</v>
      </c>
      <c r="J1605" s="83">
        <v>27104.587468080405</v>
      </c>
      <c r="K1605" s="83">
        <v>18966.970475413997</v>
      </c>
      <c r="L1605" s="83">
        <v>14203.888582</v>
      </c>
      <c r="M1605" s="83">
        <v>10933.706</v>
      </c>
      <c r="N1605" s="83">
        <v>0</v>
      </c>
      <c r="O1605" s="73"/>
      <c r="P1605" s="74" t="s">
        <v>159</v>
      </c>
      <c r="Q1605" s="83">
        <v>27809.523997432028</v>
      </c>
      <c r="R1605" s="83">
        <v>22801.836794584895</v>
      </c>
      <c r="S1605" s="83">
        <v>34117.664230002483</v>
      </c>
      <c r="T1605" s="83">
        <v>48963.397586519641</v>
      </c>
      <c r="U1605" s="83">
        <v>48710.084415851714</v>
      </c>
      <c r="V1605" s="83">
        <v>63952.83692303337</v>
      </c>
      <c r="W1605" s="83">
        <v>44348.420316807358</v>
      </c>
      <c r="X1605" s="83">
        <v>38601.25923484443</v>
      </c>
      <c r="Y1605" s="83">
        <v>23797.253573626</v>
      </c>
      <c r="Z1605" s="83">
        <v>24667.658833999998</v>
      </c>
      <c r="AA1605" s="83">
        <v>15486.204</v>
      </c>
      <c r="AB1605" s="83">
        <v>11175</v>
      </c>
      <c r="AC1605" s="73"/>
      <c r="AD1605" s="74" t="s">
        <v>159</v>
      </c>
      <c r="AE1605" s="83">
        <v>0</v>
      </c>
      <c r="AF1605" s="83">
        <v>0</v>
      </c>
      <c r="AG1605" s="83">
        <v>0</v>
      </c>
      <c r="AH1605" s="83">
        <v>0</v>
      </c>
      <c r="AI1605" s="83">
        <v>0</v>
      </c>
      <c r="AJ1605" s="83">
        <v>0</v>
      </c>
      <c r="AK1605" s="83">
        <v>0</v>
      </c>
      <c r="AL1605" s="83">
        <v>0</v>
      </c>
      <c r="AM1605" s="83">
        <v>0</v>
      </c>
      <c r="AN1605" s="83">
        <v>0</v>
      </c>
      <c r="AO1605" s="83">
        <v>0</v>
      </c>
      <c r="AP1605" s="83">
        <v>0</v>
      </c>
      <c r="AQ1605" s="73"/>
      <c r="AR1605" s="73"/>
      <c r="AS1605" s="73"/>
      <c r="AT1605" s="73"/>
      <c r="AU1605" s="73"/>
      <c r="AV1605" s="73"/>
      <c r="AW1605" s="73"/>
      <c r="AX1605" s="73"/>
      <c r="AY1605" s="73"/>
      <c r="AZ1605" s="73"/>
      <c r="BA1605" s="73"/>
      <c r="BB1605" s="73"/>
      <c r="BC1605" s="73"/>
    </row>
    <row r="1606" spans="1:55" x14ac:dyDescent="0.25">
      <c r="A1606" s="72"/>
      <c r="B1606" s="74" t="s">
        <v>1</v>
      </c>
      <c r="C1606" s="83">
        <v>65105.221777841907</v>
      </c>
      <c r="D1606" s="83">
        <v>61820.264436080812</v>
      </c>
      <c r="E1606" s="83">
        <v>50726.221657264607</v>
      </c>
      <c r="F1606" s="83">
        <v>48868.632430620026</v>
      </c>
      <c r="G1606" s="83">
        <v>38976.195303586508</v>
      </c>
      <c r="H1606" s="83">
        <v>35264.062663714809</v>
      </c>
      <c r="I1606" s="83">
        <v>34842.557609460237</v>
      </c>
      <c r="J1606" s="83">
        <v>42936.916047920371</v>
      </c>
      <c r="K1606" s="83">
        <v>37019.298491161993</v>
      </c>
      <c r="L1606" s="83">
        <v>35313.351865999997</v>
      </c>
      <c r="M1606" s="83">
        <v>38361.230000000003</v>
      </c>
      <c r="N1606" s="83">
        <v>0</v>
      </c>
      <c r="O1606" s="73"/>
      <c r="P1606" s="74" t="s">
        <v>1</v>
      </c>
      <c r="Q1606" s="83">
        <v>52741.484342641248</v>
      </c>
      <c r="R1606" s="83">
        <v>63685.146157515766</v>
      </c>
      <c r="S1606" s="83">
        <v>60728.356655606687</v>
      </c>
      <c r="T1606" s="83">
        <v>57932.418459386652</v>
      </c>
      <c r="U1606" s="83">
        <v>52108.670592012844</v>
      </c>
      <c r="V1606" s="83">
        <v>52111.364150895868</v>
      </c>
      <c r="W1606" s="83">
        <v>42371.853059693756</v>
      </c>
      <c r="X1606" s="83">
        <v>42363.541143292576</v>
      </c>
      <c r="Y1606" s="83">
        <v>51945.95450662799</v>
      </c>
      <c r="Z1606" s="83">
        <v>38738.850799999993</v>
      </c>
      <c r="AA1606" s="83">
        <v>34505.829999999994</v>
      </c>
      <c r="AB1606" s="83">
        <v>36558</v>
      </c>
      <c r="AC1606" s="73"/>
      <c r="AD1606" s="74" t="s">
        <v>1</v>
      </c>
      <c r="AE1606" s="83">
        <v>336</v>
      </c>
      <c r="AF1606" s="83">
        <v>331</v>
      </c>
      <c r="AG1606" s="83">
        <v>292</v>
      </c>
      <c r="AH1606" s="83">
        <v>276</v>
      </c>
      <c r="AI1606" s="83">
        <v>233</v>
      </c>
      <c r="AJ1606" s="83">
        <v>216</v>
      </c>
      <c r="AK1606" s="83">
        <v>217</v>
      </c>
      <c r="AL1606" s="83">
        <v>266</v>
      </c>
      <c r="AM1606" s="83">
        <v>220</v>
      </c>
      <c r="AN1606" s="83">
        <v>214</v>
      </c>
      <c r="AO1606" s="83">
        <v>237</v>
      </c>
      <c r="AP1606" s="83">
        <v>0</v>
      </c>
      <c r="AQ1606" s="73"/>
      <c r="AR1606" s="73"/>
      <c r="AS1606" s="73"/>
      <c r="AT1606" s="73"/>
      <c r="AU1606" s="73"/>
      <c r="AV1606" s="73"/>
      <c r="AW1606" s="73"/>
      <c r="AX1606" s="73"/>
      <c r="AY1606" s="73"/>
      <c r="AZ1606" s="73"/>
      <c r="BA1606" s="73"/>
      <c r="BB1606" s="73"/>
      <c r="BC1606" s="73"/>
    </row>
    <row r="1607" spans="1:55" x14ac:dyDescent="0.25">
      <c r="A1607" s="72"/>
      <c r="B1607" s="74" t="s">
        <v>2</v>
      </c>
      <c r="C1607" s="83">
        <v>451761.4749529736</v>
      </c>
      <c r="D1607" s="83">
        <v>442709.01165373356</v>
      </c>
      <c r="E1607" s="83">
        <v>439338.83676101966</v>
      </c>
      <c r="F1607" s="83">
        <v>439095.76023510162</v>
      </c>
      <c r="G1607" s="83">
        <v>438671.10894200217</v>
      </c>
      <c r="H1607" s="83">
        <v>448343.13189987571</v>
      </c>
      <c r="I1607" s="83">
        <v>466414.76158851275</v>
      </c>
      <c r="J1607" s="83">
        <v>501801.78321587353</v>
      </c>
      <c r="K1607" s="83">
        <v>519228.9536620939</v>
      </c>
      <c r="L1607" s="83">
        <v>528593.75943400001</v>
      </c>
      <c r="M1607" s="83">
        <v>552998.77800000005</v>
      </c>
      <c r="N1607" s="83">
        <v>0</v>
      </c>
      <c r="O1607" s="73"/>
      <c r="P1607" s="74" t="s">
        <v>2</v>
      </c>
      <c r="Q1607" s="83">
        <v>483245.23000325693</v>
      </c>
      <c r="R1607" s="83">
        <v>480112.78408451285</v>
      </c>
      <c r="S1607" s="83">
        <v>451059.73213317094</v>
      </c>
      <c r="T1607" s="83">
        <v>471221.08806912816</v>
      </c>
      <c r="U1607" s="83">
        <v>442670.2078148938</v>
      </c>
      <c r="V1607" s="83">
        <v>449388.50810253405</v>
      </c>
      <c r="W1607" s="83">
        <v>451299.230183965</v>
      </c>
      <c r="X1607" s="83">
        <v>450567.20098454296</v>
      </c>
      <c r="Y1607" s="83">
        <v>511538.8958287139</v>
      </c>
      <c r="Z1607" s="83">
        <v>514402.71246000001</v>
      </c>
      <c r="AA1607" s="83">
        <v>533043.43599999999</v>
      </c>
      <c r="AB1607" s="83">
        <v>565050</v>
      </c>
      <c r="AC1607" s="73"/>
      <c r="AD1607" s="74" t="s">
        <v>2</v>
      </c>
      <c r="AE1607" s="83">
        <v>3787</v>
      </c>
      <c r="AF1607" s="83">
        <v>3625</v>
      </c>
      <c r="AG1607" s="83">
        <v>3566</v>
      </c>
      <c r="AH1607" s="83">
        <v>3485</v>
      </c>
      <c r="AI1607" s="83">
        <v>3421</v>
      </c>
      <c r="AJ1607" s="83">
        <v>3416</v>
      </c>
      <c r="AK1607" s="83">
        <v>3469</v>
      </c>
      <c r="AL1607" s="83">
        <v>3631</v>
      </c>
      <c r="AM1607" s="83">
        <v>3724</v>
      </c>
      <c r="AN1607" s="83">
        <v>3826</v>
      </c>
      <c r="AO1607" s="83">
        <v>3915</v>
      </c>
      <c r="AP1607" s="83">
        <v>0</v>
      </c>
      <c r="AQ1607" s="73"/>
      <c r="AR1607" s="73"/>
      <c r="AS1607" s="73"/>
      <c r="AT1607" s="73"/>
      <c r="AU1607" s="73"/>
      <c r="AV1607" s="73"/>
      <c r="AW1607" s="73"/>
      <c r="AX1607" s="73"/>
      <c r="AY1607" s="73"/>
      <c r="AZ1607" s="73"/>
      <c r="BA1607" s="73"/>
      <c r="BB1607" s="73"/>
      <c r="BC1607" s="73"/>
    </row>
    <row r="1608" spans="1:55" x14ac:dyDescent="0.25">
      <c r="A1608" s="72"/>
      <c r="B1608" s="74" t="s">
        <v>156</v>
      </c>
      <c r="C1608" s="83">
        <v>0</v>
      </c>
      <c r="D1608" s="83">
        <v>0</v>
      </c>
      <c r="E1608" s="83">
        <v>0</v>
      </c>
      <c r="F1608" s="83">
        <v>0</v>
      </c>
      <c r="G1608" s="83">
        <v>0</v>
      </c>
      <c r="H1608" s="83">
        <v>0</v>
      </c>
      <c r="I1608" s="83">
        <v>0</v>
      </c>
      <c r="J1608" s="83">
        <v>7689.5072826111527</v>
      </c>
      <c r="K1608" s="83">
        <v>30833.049671683995</v>
      </c>
      <c r="L1608" s="83">
        <v>49846.841719999997</v>
      </c>
      <c r="M1608" s="83">
        <v>65474.07</v>
      </c>
      <c r="N1608" s="83">
        <v>0</v>
      </c>
      <c r="O1608" s="73"/>
      <c r="P1608" s="74" t="s">
        <v>156</v>
      </c>
      <c r="Q1608" s="83">
        <v>0</v>
      </c>
      <c r="R1608" s="83">
        <v>0</v>
      </c>
      <c r="S1608" s="83">
        <v>0</v>
      </c>
      <c r="T1608" s="83">
        <v>0</v>
      </c>
      <c r="U1608" s="83">
        <v>0</v>
      </c>
      <c r="V1608" s="83">
        <v>0</v>
      </c>
      <c r="W1608" s="83">
        <v>0</v>
      </c>
      <c r="X1608" s="83">
        <v>0</v>
      </c>
      <c r="Y1608" s="83">
        <v>0</v>
      </c>
      <c r="Z1608" s="83">
        <v>42902.742193999999</v>
      </c>
      <c r="AA1608" s="83">
        <v>63459.884000000005</v>
      </c>
      <c r="AB1608" s="83">
        <v>84959</v>
      </c>
      <c r="AC1608" s="73"/>
      <c r="AD1608" s="74" t="s">
        <v>156</v>
      </c>
      <c r="AE1608" s="83">
        <v>0</v>
      </c>
      <c r="AF1608" s="83">
        <v>0</v>
      </c>
      <c r="AG1608" s="83">
        <v>0</v>
      </c>
      <c r="AH1608" s="83">
        <v>0</v>
      </c>
      <c r="AI1608" s="83">
        <v>0</v>
      </c>
      <c r="AJ1608" s="83">
        <v>0</v>
      </c>
      <c r="AK1608" s="83">
        <v>0</v>
      </c>
      <c r="AL1608" s="83">
        <v>50</v>
      </c>
      <c r="AM1608" s="83">
        <v>188</v>
      </c>
      <c r="AN1608" s="83">
        <v>308</v>
      </c>
      <c r="AO1608" s="83">
        <v>402</v>
      </c>
      <c r="AP1608" s="83">
        <v>0</v>
      </c>
      <c r="AQ1608" s="73"/>
      <c r="AR1608" s="73"/>
      <c r="AS1608" s="73"/>
      <c r="AT1608" s="73"/>
      <c r="AU1608" s="73"/>
      <c r="AV1608" s="73"/>
      <c r="AW1608" s="73"/>
      <c r="AX1608" s="73"/>
      <c r="AY1608" s="73"/>
      <c r="AZ1608" s="73"/>
      <c r="BA1608" s="73"/>
      <c r="BB1608" s="73"/>
      <c r="BC1608" s="73"/>
    </row>
    <row r="1609" spans="1:55" x14ac:dyDescent="0.25">
      <c r="A1609" s="72"/>
      <c r="B1609" s="74" t="s">
        <v>3</v>
      </c>
      <c r="C1609" s="83">
        <v>1638.6369688703762</v>
      </c>
      <c r="D1609" s="83">
        <v>10638.360048044164</v>
      </c>
      <c r="E1609" s="83">
        <v>25210.027171785761</v>
      </c>
      <c r="F1609" s="83">
        <v>39354.486851587164</v>
      </c>
      <c r="G1609" s="83">
        <v>62430.115085072859</v>
      </c>
      <c r="H1609" s="83">
        <v>71166.397849831395</v>
      </c>
      <c r="I1609" s="83">
        <v>63170.915743040765</v>
      </c>
      <c r="J1609" s="83">
        <v>51803.468878387837</v>
      </c>
      <c r="K1609" s="83">
        <v>44560.409723751989</v>
      </c>
      <c r="L1609" s="83">
        <v>31832.205964000008</v>
      </c>
      <c r="M1609" s="83">
        <v>22634.324000000001</v>
      </c>
      <c r="N1609" s="83">
        <v>0</v>
      </c>
      <c r="O1609" s="73"/>
      <c r="P1609" s="74" t="s">
        <v>3</v>
      </c>
      <c r="Q1609" s="83">
        <v>0</v>
      </c>
      <c r="R1609" s="83">
        <v>9306.32812193666</v>
      </c>
      <c r="S1609" s="83">
        <v>31082.159239540837</v>
      </c>
      <c r="T1609" s="83">
        <v>33650.932813739899</v>
      </c>
      <c r="U1609" s="83">
        <v>38556.260473487571</v>
      </c>
      <c r="V1609" s="83">
        <v>38555.660457780592</v>
      </c>
      <c r="W1609" s="83">
        <v>64827.564264375796</v>
      </c>
      <c r="X1609" s="83">
        <v>54819.577965745011</v>
      </c>
      <c r="Y1609" s="83">
        <v>46582.773570033998</v>
      </c>
      <c r="Z1609" s="83">
        <v>48092.892093999995</v>
      </c>
      <c r="AA1609" s="83">
        <v>37121.25</v>
      </c>
      <c r="AB1609" s="83">
        <v>28960</v>
      </c>
      <c r="AC1609" s="73"/>
      <c r="AD1609" s="74" t="s">
        <v>3</v>
      </c>
      <c r="AE1609" s="83">
        <v>13</v>
      </c>
      <c r="AF1609" s="83">
        <v>84</v>
      </c>
      <c r="AG1609" s="83">
        <v>205</v>
      </c>
      <c r="AH1609" s="83">
        <v>277</v>
      </c>
      <c r="AI1609" s="83">
        <v>441</v>
      </c>
      <c r="AJ1609" s="83">
        <v>509</v>
      </c>
      <c r="AK1609" s="83">
        <v>456</v>
      </c>
      <c r="AL1609" s="83">
        <v>371</v>
      </c>
      <c r="AM1609" s="83">
        <v>324</v>
      </c>
      <c r="AN1609" s="83">
        <v>239</v>
      </c>
      <c r="AO1609" s="83">
        <v>171</v>
      </c>
      <c r="AP1609" s="83">
        <v>0</v>
      </c>
      <c r="AQ1609" s="73"/>
      <c r="AR1609" s="73"/>
      <c r="AS1609" s="73"/>
      <c r="AT1609" s="73"/>
      <c r="AU1609" s="73"/>
      <c r="AV1609" s="73"/>
      <c r="AW1609" s="73"/>
      <c r="AX1609" s="73"/>
      <c r="AY1609" s="73"/>
      <c r="AZ1609" s="73"/>
      <c r="BA1609" s="73"/>
      <c r="BB1609" s="73"/>
      <c r="BC1609" s="73"/>
    </row>
    <row r="1610" spans="1:55" x14ac:dyDescent="0.25">
      <c r="A1610" s="72"/>
      <c r="B1610" s="74" t="s">
        <v>4</v>
      </c>
      <c r="C1610" s="83">
        <v>0</v>
      </c>
      <c r="D1610" s="83">
        <v>561.54408077356982</v>
      </c>
      <c r="E1610" s="83">
        <v>9516.4420286372915</v>
      </c>
      <c r="F1610" s="83">
        <v>18616.581867710422</v>
      </c>
      <c r="G1610" s="83">
        <v>22310.966722173591</v>
      </c>
      <c r="H1610" s="83">
        <v>27269.434778823736</v>
      </c>
      <c r="I1610" s="83">
        <v>34618.225743985779</v>
      </c>
      <c r="J1610" s="83">
        <v>28162.694190319166</v>
      </c>
      <c r="K1610" s="83">
        <v>20725.643672890001</v>
      </c>
      <c r="L1610" s="83">
        <v>24765.041027999992</v>
      </c>
      <c r="M1610" s="83">
        <v>25785.332000000002</v>
      </c>
      <c r="N1610" s="83">
        <v>0</v>
      </c>
      <c r="O1610" s="73"/>
      <c r="P1610" s="74" t="s">
        <v>4</v>
      </c>
      <c r="Q1610" s="83">
        <v>0</v>
      </c>
      <c r="R1610" s="83">
        <v>0</v>
      </c>
      <c r="S1610" s="83">
        <v>0</v>
      </c>
      <c r="T1610" s="83">
        <v>4814.4780280331997</v>
      </c>
      <c r="U1610" s="83">
        <v>20145.092466625454</v>
      </c>
      <c r="V1610" s="83">
        <v>20144.713386934614</v>
      </c>
      <c r="W1610" s="83">
        <v>26245.22752344848</v>
      </c>
      <c r="X1610" s="83">
        <v>26164.29750706652</v>
      </c>
      <c r="Y1610" s="83">
        <v>24369.870505551997</v>
      </c>
      <c r="Z1610" s="83">
        <v>23877.899942</v>
      </c>
      <c r="AA1610" s="83">
        <v>24839.196000000004</v>
      </c>
      <c r="AB1610" s="83">
        <v>17796</v>
      </c>
      <c r="AC1610" s="73"/>
      <c r="AD1610" s="74" t="s">
        <v>4</v>
      </c>
      <c r="AE1610" s="83">
        <v>0</v>
      </c>
      <c r="AF1610" s="83">
        <v>3</v>
      </c>
      <c r="AG1610" s="83">
        <v>64</v>
      </c>
      <c r="AH1610" s="83">
        <v>136</v>
      </c>
      <c r="AI1610" s="83">
        <v>159</v>
      </c>
      <c r="AJ1610" s="83">
        <v>201</v>
      </c>
      <c r="AK1610" s="83">
        <v>252</v>
      </c>
      <c r="AL1610" s="83">
        <v>201</v>
      </c>
      <c r="AM1610" s="83">
        <v>150</v>
      </c>
      <c r="AN1610" s="83">
        <v>190</v>
      </c>
      <c r="AO1610" s="83">
        <v>201</v>
      </c>
      <c r="AP1610" s="83">
        <v>0</v>
      </c>
      <c r="AQ1610" s="73"/>
      <c r="AR1610" s="73"/>
      <c r="AS1610" s="73"/>
      <c r="AT1610" s="73"/>
      <c r="AU1610" s="73"/>
      <c r="AV1610" s="73"/>
      <c r="AW1610" s="73"/>
      <c r="AX1610" s="73"/>
      <c r="AY1610" s="73"/>
      <c r="AZ1610" s="73"/>
      <c r="BA1610" s="73"/>
      <c r="BB1610" s="73"/>
      <c r="BC1610" s="73"/>
    </row>
    <row r="1611" spans="1:55" x14ac:dyDescent="0.25">
      <c r="A1611" s="72"/>
      <c r="B1611" s="74" t="s">
        <v>6</v>
      </c>
      <c r="C1611" s="83">
        <v>8671.2353423727163</v>
      </c>
      <c r="D1611" s="83">
        <v>11798.596510319399</v>
      </c>
      <c r="E1611" s="83">
        <v>19080.838707083807</v>
      </c>
      <c r="F1611" s="83">
        <v>31876.561797798713</v>
      </c>
      <c r="G1611" s="83">
        <v>27288.696329556697</v>
      </c>
      <c r="H1611" s="83">
        <v>22234.884381682656</v>
      </c>
      <c r="I1611" s="83">
        <v>22530.945846619936</v>
      </c>
      <c r="J1611" s="83">
        <v>20083.830563469575</v>
      </c>
      <c r="K1611" s="83">
        <v>17768.226166092998</v>
      </c>
      <c r="L1611" s="83">
        <v>18691.495510999997</v>
      </c>
      <c r="M1611" s="83">
        <v>17323.249999999996</v>
      </c>
      <c r="N1611" s="83">
        <v>0</v>
      </c>
      <c r="O1611" s="73"/>
      <c r="P1611" s="74" t="s">
        <v>6</v>
      </c>
      <c r="Q1611" s="83">
        <v>4888.1289143177701</v>
      </c>
      <c r="R1611" s="83">
        <v>4905.7971891756915</v>
      </c>
      <c r="S1611" s="83">
        <v>8349.7686891797948</v>
      </c>
      <c r="T1611" s="83">
        <v>48241.105850451568</v>
      </c>
      <c r="U1611" s="83">
        <v>49036.667674322765</v>
      </c>
      <c r="V1611" s="83">
        <v>50247.826995856536</v>
      </c>
      <c r="W1611" s="83">
        <v>25215.896423074493</v>
      </c>
      <c r="X1611" s="83">
        <v>18418.406488726316</v>
      </c>
      <c r="Y1611" s="83">
        <v>18454.483837880998</v>
      </c>
      <c r="Z1611" s="83">
        <v>13590.969333499999</v>
      </c>
      <c r="AA1611" s="83">
        <v>30582.439500000004</v>
      </c>
      <c r="AB1611" s="83">
        <v>18984.5</v>
      </c>
      <c r="AC1611" s="73"/>
      <c r="AD1611" s="74" t="s">
        <v>6</v>
      </c>
      <c r="AE1611" s="83">
        <v>0</v>
      </c>
      <c r="AF1611" s="83">
        <v>0</v>
      </c>
      <c r="AG1611" s="83">
        <v>8</v>
      </c>
      <c r="AH1611" s="83">
        <v>249</v>
      </c>
      <c r="AI1611" s="83">
        <v>323</v>
      </c>
      <c r="AJ1611" s="83">
        <v>269</v>
      </c>
      <c r="AK1611" s="83">
        <v>236</v>
      </c>
      <c r="AL1611" s="83">
        <v>0</v>
      </c>
      <c r="AM1611" s="83">
        <v>48</v>
      </c>
      <c r="AN1611" s="83">
        <v>226</v>
      </c>
      <c r="AO1611" s="83">
        <v>223</v>
      </c>
      <c r="AP1611" s="83">
        <v>0</v>
      </c>
      <c r="AQ1611" s="73"/>
      <c r="AR1611" s="73"/>
      <c r="AS1611" s="73"/>
      <c r="AT1611" s="73"/>
      <c r="AU1611" s="73"/>
      <c r="AV1611" s="73"/>
      <c r="AW1611" s="73"/>
      <c r="AX1611" s="73"/>
      <c r="AY1611" s="73"/>
      <c r="AZ1611" s="73"/>
      <c r="BA1611" s="73"/>
      <c r="BB1611" s="73"/>
      <c r="BC1611" s="73"/>
    </row>
    <row r="1612" spans="1:55" x14ac:dyDescent="0.25">
      <c r="A1612" s="72"/>
      <c r="B1612" s="74" t="s">
        <v>7</v>
      </c>
      <c r="C1612" s="83">
        <v>129632.52805833827</v>
      </c>
      <c r="D1612" s="83">
        <v>116793.14674260574</v>
      </c>
      <c r="E1612" s="83">
        <v>114149.59311845663</v>
      </c>
      <c r="F1612" s="83">
        <v>115097.95334557205</v>
      </c>
      <c r="G1612" s="83">
        <v>118087.67671810131</v>
      </c>
      <c r="H1612" s="83">
        <v>120329.77785280781</v>
      </c>
      <c r="I1612" s="83">
        <v>121285.67479742414</v>
      </c>
      <c r="J1612" s="83">
        <v>130782.21528159095</v>
      </c>
      <c r="K1612" s="83">
        <v>152697.84851359998</v>
      </c>
      <c r="L1612" s="83">
        <v>145036.33115399998</v>
      </c>
      <c r="M1612" s="83">
        <v>136657.258</v>
      </c>
      <c r="N1612" s="83">
        <v>0</v>
      </c>
      <c r="O1612" s="73"/>
      <c r="P1612" s="74" t="s">
        <v>7</v>
      </c>
      <c r="Q1612" s="83">
        <v>153608.51255161519</v>
      </c>
      <c r="R1612" s="83">
        <v>144404.57773494592</v>
      </c>
      <c r="S1612" s="83">
        <v>102466.9154113816</v>
      </c>
      <c r="T1612" s="83">
        <v>117145.69692967192</v>
      </c>
      <c r="U1612" s="83">
        <v>123863.10581200055</v>
      </c>
      <c r="V1612" s="83">
        <v>123852.66077113253</v>
      </c>
      <c r="W1612" s="83">
        <v>118571.739446302</v>
      </c>
      <c r="X1612" s="83">
        <v>118331.78878110164</v>
      </c>
      <c r="Y1612" s="83">
        <v>129712.62974131799</v>
      </c>
      <c r="Z1612" s="83">
        <v>118471.324738</v>
      </c>
      <c r="AA1612" s="83">
        <v>132793.522</v>
      </c>
      <c r="AB1612" s="83">
        <v>140669</v>
      </c>
      <c r="AC1612" s="73"/>
      <c r="AD1612" s="74" t="s">
        <v>7</v>
      </c>
      <c r="AE1612" s="83">
        <v>982</v>
      </c>
      <c r="AF1612" s="83">
        <v>943</v>
      </c>
      <c r="AG1612" s="83">
        <v>901</v>
      </c>
      <c r="AH1612" s="83">
        <v>943</v>
      </c>
      <c r="AI1612" s="83">
        <v>946</v>
      </c>
      <c r="AJ1612" s="83">
        <v>963</v>
      </c>
      <c r="AK1612" s="83">
        <v>997</v>
      </c>
      <c r="AL1612" s="83">
        <v>1129</v>
      </c>
      <c r="AM1612" s="83">
        <v>1259</v>
      </c>
      <c r="AN1612" s="83">
        <v>1271</v>
      </c>
      <c r="AO1612" s="83">
        <v>1213</v>
      </c>
      <c r="AP1612" s="83">
        <v>0</v>
      </c>
      <c r="AQ1612" s="73"/>
      <c r="AR1612" s="73"/>
      <c r="AS1612" s="73"/>
      <c r="AT1612" s="73"/>
      <c r="AU1612" s="73"/>
      <c r="AV1612" s="73"/>
      <c r="AW1612" s="73"/>
      <c r="AX1612" s="73"/>
      <c r="AY1612" s="73"/>
      <c r="AZ1612" s="73"/>
      <c r="BA1612" s="73"/>
      <c r="BB1612" s="73"/>
      <c r="BC1612" s="73"/>
    </row>
    <row r="1613" spans="1:55" x14ac:dyDescent="0.25">
      <c r="A1613" s="72"/>
      <c r="B1613" s="79" t="s">
        <v>8</v>
      </c>
      <c r="C1613" s="84">
        <v>61969.736116084845</v>
      </c>
      <c r="D1613" s="84">
        <v>66995.232535183342</v>
      </c>
      <c r="E1613" s="84">
        <v>76478.964015596823</v>
      </c>
      <c r="F1613" s="84">
        <v>88794.891061976232</v>
      </c>
      <c r="G1613" s="84">
        <v>111294.09707610667</v>
      </c>
      <c r="H1613" s="84">
        <v>126706.86339430846</v>
      </c>
      <c r="I1613" s="84">
        <v>145367.27750416868</v>
      </c>
      <c r="J1613" s="84">
        <v>155010.95171139142</v>
      </c>
      <c r="K1613" s="84">
        <v>170905.74297906199</v>
      </c>
      <c r="L1613" s="84">
        <v>178641.74915600001</v>
      </c>
      <c r="M1613" s="84">
        <v>184753.894</v>
      </c>
      <c r="N1613" s="83">
        <v>0</v>
      </c>
      <c r="O1613" s="73"/>
      <c r="P1613" s="79" t="s">
        <v>8</v>
      </c>
      <c r="Q1613" s="84">
        <v>64548.705923208749</v>
      </c>
      <c r="R1613" s="84">
        <v>63365.49798846004</v>
      </c>
      <c r="S1613" s="84">
        <v>69916.540586438248</v>
      </c>
      <c r="T1613" s="84">
        <v>82732.141673869963</v>
      </c>
      <c r="U1613" s="84">
        <v>73565.043431334314</v>
      </c>
      <c r="V1613" s="84">
        <v>61646.090491416449</v>
      </c>
      <c r="W1613" s="84">
        <v>80338.19187745919</v>
      </c>
      <c r="X1613" s="84">
        <v>103362.32771918489</v>
      </c>
      <c r="Y1613" s="84">
        <v>201928.56165323398</v>
      </c>
      <c r="Z1613" s="84">
        <v>174901.63082599998</v>
      </c>
      <c r="AA1613" s="84">
        <v>162827.08799999999</v>
      </c>
      <c r="AB1613" s="84">
        <v>180146</v>
      </c>
      <c r="AC1613" s="73"/>
      <c r="AD1613" s="79" t="s">
        <v>8</v>
      </c>
      <c r="AE1613" s="84">
        <v>822</v>
      </c>
      <c r="AF1613" s="84">
        <v>891</v>
      </c>
      <c r="AG1613" s="84">
        <v>1009</v>
      </c>
      <c r="AH1613" s="84">
        <v>1080</v>
      </c>
      <c r="AI1613" s="84">
        <v>1211</v>
      </c>
      <c r="AJ1613" s="84">
        <v>1301</v>
      </c>
      <c r="AK1613" s="84">
        <v>1423</v>
      </c>
      <c r="AL1613" s="84">
        <v>1484</v>
      </c>
      <c r="AM1613" s="84">
        <v>1559</v>
      </c>
      <c r="AN1613" s="84">
        <v>1629</v>
      </c>
      <c r="AO1613" s="84">
        <v>1659</v>
      </c>
      <c r="AP1613" s="84">
        <v>0</v>
      </c>
      <c r="AQ1613" s="73"/>
      <c r="AR1613" s="73"/>
      <c r="AS1613" s="73"/>
      <c r="AT1613" s="73"/>
      <c r="AU1613" s="73"/>
      <c r="AV1613" s="73"/>
      <c r="AW1613" s="73"/>
      <c r="AX1613" s="73"/>
      <c r="AY1613" s="73"/>
      <c r="AZ1613" s="73"/>
      <c r="BA1613" s="73"/>
      <c r="BB1613" s="73"/>
      <c r="BC1613" s="73"/>
    </row>
    <row r="1614" spans="1:55" x14ac:dyDescent="0.25">
      <c r="A1614" s="72"/>
      <c r="B1614" s="79" t="s">
        <v>5</v>
      </c>
      <c r="C1614" s="84">
        <v>32941.683925137411</v>
      </c>
      <c r="D1614" s="84">
        <v>47171.554029202169</v>
      </c>
      <c r="E1614" s="84">
        <v>52100.171059222368</v>
      </c>
      <c r="F1614" s="84">
        <v>52158.645781639148</v>
      </c>
      <c r="G1614" s="84">
        <v>72429.746967801795</v>
      </c>
      <c r="H1614" s="84">
        <v>69736.244132757332</v>
      </c>
      <c r="I1614" s="84">
        <v>73070.788444488266</v>
      </c>
      <c r="J1614" s="84">
        <v>50974.263292243108</v>
      </c>
      <c r="K1614" s="84">
        <v>52297.909807753975</v>
      </c>
      <c r="L1614" s="84">
        <v>57547.525983999993</v>
      </c>
      <c r="M1614" s="82">
        <v>59010.544000000002</v>
      </c>
      <c r="N1614" s="82">
        <v>0</v>
      </c>
      <c r="O1614" s="73"/>
      <c r="P1614" s="79" t="s">
        <v>5</v>
      </c>
      <c r="Q1614" s="84">
        <v>67396.360133277922</v>
      </c>
      <c r="R1614" s="84">
        <v>41382.096264567415</v>
      </c>
      <c r="S1614" s="84">
        <v>57470.118139381426</v>
      </c>
      <c r="T1614" s="84">
        <v>55682.781281590658</v>
      </c>
      <c r="U1614" s="84">
        <v>59955.856710254302</v>
      </c>
      <c r="V1614" s="84">
        <v>58785.259787756455</v>
      </c>
      <c r="W1614" s="84">
        <v>65115.125243819348</v>
      </c>
      <c r="X1614" s="84">
        <v>96951.973844158289</v>
      </c>
      <c r="Y1614" s="84">
        <v>79472.389640773967</v>
      </c>
      <c r="Z1614" s="84">
        <v>74667.529716000005</v>
      </c>
      <c r="AA1614" s="84">
        <v>61044.527999999998</v>
      </c>
      <c r="AB1614" s="84">
        <v>41912</v>
      </c>
      <c r="AC1614" s="73"/>
      <c r="AD1614" s="79" t="s">
        <v>5</v>
      </c>
      <c r="AE1614" s="84">
        <v>9491</v>
      </c>
      <c r="AF1614" s="84">
        <v>9086</v>
      </c>
      <c r="AG1614" s="84">
        <v>9107</v>
      </c>
      <c r="AH1614" s="84">
        <v>9291</v>
      </c>
      <c r="AI1614" s="84">
        <v>9141</v>
      </c>
      <c r="AJ1614" s="84">
        <v>9119</v>
      </c>
      <c r="AK1614" s="84">
        <v>9343</v>
      </c>
      <c r="AL1614" s="84">
        <v>9887</v>
      </c>
      <c r="AM1614" s="84">
        <v>9458</v>
      </c>
      <c r="AN1614" s="84">
        <v>9497</v>
      </c>
      <c r="AO1614" s="84">
        <v>9738</v>
      </c>
      <c r="AP1614" s="84">
        <v>0</v>
      </c>
      <c r="AQ1614" s="73"/>
      <c r="AR1614" s="73"/>
      <c r="AS1614" s="73"/>
      <c r="AT1614" s="73"/>
      <c r="AU1614" s="73"/>
      <c r="AV1614" s="73"/>
      <c r="AW1614" s="73"/>
      <c r="AX1614" s="73"/>
      <c r="AY1614" s="73"/>
      <c r="AZ1614" s="73"/>
      <c r="BA1614" s="73"/>
      <c r="BB1614" s="73"/>
      <c r="BC1614" s="73"/>
    </row>
    <row r="1615" spans="1:55" x14ac:dyDescent="0.25">
      <c r="A1615" s="72"/>
      <c r="B1615" s="74" t="s">
        <v>157</v>
      </c>
      <c r="C1615" s="83">
        <v>53761.909410929715</v>
      </c>
      <c r="D1615" s="83">
        <v>61668.64753427195</v>
      </c>
      <c r="E1615" s="83">
        <v>60340.094389384867</v>
      </c>
      <c r="F1615" s="83">
        <v>64713.978659531756</v>
      </c>
      <c r="G1615" s="83">
        <v>66982.255760857792</v>
      </c>
      <c r="H1615" s="83">
        <v>74026.356437638213</v>
      </c>
      <c r="I1615" s="83">
        <v>78333.211537486073</v>
      </c>
      <c r="J1615" s="83">
        <v>85600.048384041977</v>
      </c>
      <c r="K1615" s="83">
        <v>84190.135307277989</v>
      </c>
      <c r="L1615" s="83">
        <v>74667.529716000005</v>
      </c>
      <c r="M1615" s="83">
        <v>65462.608</v>
      </c>
      <c r="N1615" s="83">
        <v>0</v>
      </c>
      <c r="O1615" s="73"/>
      <c r="P1615" s="74" t="s">
        <v>157</v>
      </c>
      <c r="Q1615" s="83">
        <v>51453.000591954718</v>
      </c>
      <c r="R1615" s="83">
        <v>51194.307724326267</v>
      </c>
      <c r="S1615" s="83">
        <v>66757.98445141541</v>
      </c>
      <c r="T1615" s="83">
        <v>71589.403776603358</v>
      </c>
      <c r="U1615" s="83">
        <v>71224.009823091343</v>
      </c>
      <c r="V1615" s="83">
        <v>72536.782560435298</v>
      </c>
      <c r="W1615" s="83">
        <v>70619.945663425649</v>
      </c>
      <c r="X1615" s="83">
        <v>66149.062138008943</v>
      </c>
      <c r="Y1615" s="83">
        <v>66848.33774270599</v>
      </c>
      <c r="Z1615" s="83">
        <v>64215.530937999996</v>
      </c>
      <c r="AA1615" s="83">
        <v>84620.82</v>
      </c>
      <c r="AB1615" s="83">
        <v>78346</v>
      </c>
      <c r="AC1615" s="73"/>
      <c r="AD1615" s="74" t="s">
        <v>117</v>
      </c>
      <c r="AE1615" s="83">
        <v>45514.932000000001</v>
      </c>
      <c r="AF1615" s="83">
        <v>45007.872000000003</v>
      </c>
      <c r="AG1615" s="83">
        <v>44512.578000000001</v>
      </c>
      <c r="AH1615" s="83">
        <v>44393.777999999998</v>
      </c>
      <c r="AI1615" s="83">
        <v>44207.391000000003</v>
      </c>
      <c r="AJ1615" s="83">
        <v>44118.15</v>
      </c>
      <c r="AK1615" s="83">
        <v>44065.551000000007</v>
      </c>
      <c r="AL1615" s="83">
        <v>43789.8</v>
      </c>
      <c r="AM1615" s="83">
        <v>43412.627999999997</v>
      </c>
      <c r="AN1615" s="83">
        <v>43268.357000000004</v>
      </c>
      <c r="AO1615" s="83">
        <v>43735.44</v>
      </c>
      <c r="AP1615" s="83">
        <v>0</v>
      </c>
      <c r="AQ1615" s="73"/>
      <c r="AR1615" s="73"/>
      <c r="AS1615" s="73"/>
      <c r="AT1615" s="73"/>
      <c r="AU1615" s="73"/>
      <c r="AV1615" s="73"/>
      <c r="AW1615" s="73"/>
      <c r="AX1615" s="73"/>
      <c r="AY1615" s="73"/>
      <c r="AZ1615" s="73"/>
      <c r="BA1615" s="73"/>
      <c r="BB1615" s="73"/>
      <c r="BC1615" s="73"/>
    </row>
    <row r="1616" spans="1:55" x14ac:dyDescent="0.25">
      <c r="A1616" s="72"/>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X1616" s="73"/>
      <c r="Y1616" s="73"/>
      <c r="Z1616" s="73"/>
      <c r="AA1616" s="73"/>
      <c r="AB1616" s="73"/>
      <c r="AC1616" s="73"/>
      <c r="AD1616" s="73"/>
      <c r="AE1616" s="73"/>
      <c r="AF1616" s="73"/>
      <c r="AG1616" s="73"/>
      <c r="AH1616" s="73"/>
      <c r="AI1616" s="73"/>
      <c r="AJ1616" s="73"/>
      <c r="AK1616" s="73"/>
      <c r="AL1616" s="73"/>
      <c r="AM1616" s="73"/>
      <c r="AN1616" s="73"/>
      <c r="AO1616" s="73"/>
      <c r="AP1616" s="73"/>
      <c r="AQ1616" s="73"/>
      <c r="AR1616" s="73"/>
      <c r="AS1616" s="73"/>
      <c r="AT1616" s="73"/>
      <c r="AU1616" s="73"/>
      <c r="AV1616" s="73"/>
      <c r="AW1616" s="73"/>
      <c r="AX1616" s="73"/>
      <c r="AY1616" s="73"/>
      <c r="AZ1616" s="73"/>
      <c r="BA1616" s="73"/>
      <c r="BB1616" s="73"/>
      <c r="BC1616" s="73"/>
    </row>
    <row r="1617" spans="1:55" x14ac:dyDescent="0.25">
      <c r="A1617" s="72"/>
      <c r="B1617" s="75" t="s">
        <v>113</v>
      </c>
      <c r="C1617" s="75"/>
      <c r="D1617" s="75"/>
      <c r="E1617" s="75"/>
      <c r="F1617" s="75"/>
      <c r="G1617" s="75"/>
      <c r="H1617" s="75"/>
      <c r="I1617" s="75"/>
      <c r="J1617" s="75"/>
      <c r="K1617" s="75"/>
      <c r="L1617" s="75"/>
      <c r="M1617" s="75"/>
      <c r="N1617" s="75"/>
      <c r="O1617" s="73"/>
      <c r="P1617" s="75" t="s">
        <v>114</v>
      </c>
      <c r="Q1617" s="75"/>
      <c r="R1617" s="75"/>
      <c r="S1617" s="75"/>
      <c r="T1617" s="75"/>
      <c r="U1617" s="75"/>
      <c r="V1617" s="75"/>
      <c r="W1617" s="75"/>
      <c r="X1617" s="75"/>
      <c r="Y1617" s="75"/>
      <c r="Z1617" s="75"/>
      <c r="AA1617" s="75"/>
      <c r="AB1617" s="75"/>
      <c r="AC1617" s="73"/>
      <c r="AD1617" s="75" t="s">
        <v>145</v>
      </c>
      <c r="AE1617" s="75"/>
      <c r="AF1617" s="75"/>
      <c r="AG1617" s="75"/>
      <c r="AH1617" s="75"/>
      <c r="AI1617" s="75"/>
      <c r="AJ1617" s="75"/>
      <c r="AK1617" s="75"/>
      <c r="AL1617" s="75"/>
      <c r="AM1617" s="75"/>
      <c r="AN1617" s="75"/>
      <c r="AO1617" s="75"/>
      <c r="AP1617" s="75"/>
      <c r="AQ1617" s="73"/>
      <c r="AR1617" s="73"/>
      <c r="AS1617" s="73"/>
      <c r="AT1617" s="73"/>
      <c r="AU1617" s="73"/>
      <c r="AV1617" s="73"/>
      <c r="AW1617" s="73"/>
      <c r="AX1617" s="73"/>
      <c r="AY1617" s="73"/>
      <c r="AZ1617" s="73"/>
      <c r="BA1617" s="73"/>
      <c r="BB1617" s="73"/>
      <c r="BC1617" s="73"/>
    </row>
    <row r="1618" spans="1:55" x14ac:dyDescent="0.25">
      <c r="A1618" s="72"/>
      <c r="B1618" s="77" t="s">
        <v>97</v>
      </c>
      <c r="C1618" s="77">
        <v>2013</v>
      </c>
      <c r="D1618" s="77">
        <v>2014</v>
      </c>
      <c r="E1618" s="77">
        <v>2015</v>
      </c>
      <c r="F1618" s="77">
        <v>2016</v>
      </c>
      <c r="G1618" s="77">
        <v>2017</v>
      </c>
      <c r="H1618" s="77">
        <v>2018</v>
      </c>
      <c r="I1618" s="77">
        <v>2019</v>
      </c>
      <c r="J1618" s="77">
        <v>2020</v>
      </c>
      <c r="K1618" s="77">
        <v>2021</v>
      </c>
      <c r="L1618" s="77">
        <v>2022</v>
      </c>
      <c r="M1618" s="77">
        <v>2023</v>
      </c>
      <c r="N1618" s="77">
        <v>2024</v>
      </c>
      <c r="O1618" s="73"/>
      <c r="P1618" s="77" t="s">
        <v>97</v>
      </c>
      <c r="Q1618" s="77">
        <v>2013</v>
      </c>
      <c r="R1618" s="77">
        <v>2014</v>
      </c>
      <c r="S1618" s="77">
        <v>2015</v>
      </c>
      <c r="T1618" s="77">
        <v>2016</v>
      </c>
      <c r="U1618" s="77">
        <v>2017</v>
      </c>
      <c r="V1618" s="77">
        <v>2018</v>
      </c>
      <c r="W1618" s="77">
        <v>2019</v>
      </c>
      <c r="X1618" s="77">
        <v>2020</v>
      </c>
      <c r="Y1618" s="77">
        <v>2021</v>
      </c>
      <c r="Z1618" s="77">
        <v>2022</v>
      </c>
      <c r="AA1618" s="77">
        <v>2023</v>
      </c>
      <c r="AB1618" s="77">
        <v>2024</v>
      </c>
      <c r="AC1618" s="73"/>
      <c r="AD1618" s="77" t="s">
        <v>97</v>
      </c>
      <c r="AE1618" s="77">
        <v>2013</v>
      </c>
      <c r="AF1618" s="77">
        <v>2014</v>
      </c>
      <c r="AG1618" s="77">
        <v>2015</v>
      </c>
      <c r="AH1618" s="77">
        <v>2016</v>
      </c>
      <c r="AI1618" s="77">
        <v>2017</v>
      </c>
      <c r="AJ1618" s="77">
        <v>2018</v>
      </c>
      <c r="AK1618" s="77">
        <v>2019</v>
      </c>
      <c r="AL1618" s="77">
        <v>2020</v>
      </c>
      <c r="AM1618" s="77">
        <v>2021</v>
      </c>
      <c r="AN1618" s="77">
        <v>2022</v>
      </c>
      <c r="AO1618" s="77">
        <v>2023</v>
      </c>
      <c r="AP1618" s="77">
        <v>2024</v>
      </c>
      <c r="AQ1618" s="73"/>
      <c r="AR1618" s="73"/>
      <c r="AS1618" s="73"/>
      <c r="AT1618" s="73"/>
      <c r="AU1618" s="73"/>
      <c r="AV1618" s="73"/>
      <c r="AW1618" s="73"/>
      <c r="AX1618" s="73"/>
      <c r="AY1618" s="73"/>
      <c r="AZ1618" s="73"/>
      <c r="BA1618" s="73"/>
      <c r="BB1618" s="73"/>
      <c r="BC1618" s="73"/>
    </row>
    <row r="1619" spans="1:55" x14ac:dyDescent="0.25">
      <c r="A1619" s="72"/>
      <c r="B1619" s="79" t="s">
        <v>9</v>
      </c>
      <c r="C1619" s="80">
        <v>655116.89845269057</v>
      </c>
      <c r="D1619" s="80">
        <v>653770.59960444283</v>
      </c>
      <c r="E1619" s="80">
        <v>664983.72095976165</v>
      </c>
      <c r="F1619" s="80">
        <v>706975.67033938516</v>
      </c>
      <c r="G1619" s="80">
        <v>671452.82354085543</v>
      </c>
      <c r="H1619" s="80">
        <v>665847.66285766428</v>
      </c>
      <c r="I1619" s="80">
        <v>678427.81198334438</v>
      </c>
      <c r="J1619" s="80">
        <v>689180.92646111641</v>
      </c>
      <c r="K1619" s="80">
        <v>773492.93760031776</v>
      </c>
      <c r="L1619" s="80">
        <v>748449.57933200011</v>
      </c>
      <c r="M1619" s="80">
        <v>775571.02</v>
      </c>
      <c r="N1619" s="80">
        <v>0</v>
      </c>
      <c r="O1619" s="73"/>
      <c r="P1619" s="79" t="s">
        <v>9</v>
      </c>
      <c r="Q1619" s="80">
        <v>660559.29062767175</v>
      </c>
      <c r="R1619" s="80">
        <v>658916.44146111433</v>
      </c>
      <c r="S1619" s="80">
        <v>656680.50722883572</v>
      </c>
      <c r="T1619" s="80">
        <v>740100.26343353081</v>
      </c>
      <c r="U1619" s="80">
        <v>723524.74247312348</v>
      </c>
      <c r="V1619" s="80">
        <v>723671.85097523476</v>
      </c>
      <c r="W1619" s="80">
        <v>705956.48761583958</v>
      </c>
      <c r="X1619" s="80">
        <v>709738.26819827058</v>
      </c>
      <c r="Y1619" s="80">
        <v>851663.42361937172</v>
      </c>
      <c r="Z1619" s="80">
        <v>838133.22933599993</v>
      </c>
      <c r="AA1619" s="80">
        <v>769702.47600000002</v>
      </c>
      <c r="AB1619" s="80">
        <v>802871</v>
      </c>
      <c r="AC1619" s="73"/>
      <c r="AD1619" s="79" t="s">
        <v>9</v>
      </c>
      <c r="AE1619" s="80">
        <v>5934</v>
      </c>
      <c r="AF1619" s="80">
        <v>5850</v>
      </c>
      <c r="AG1619" s="80">
        <v>5920</v>
      </c>
      <c r="AH1619" s="80">
        <v>5842</v>
      </c>
      <c r="AI1619" s="80">
        <v>5753</v>
      </c>
      <c r="AJ1619" s="80">
        <v>5611</v>
      </c>
      <c r="AK1619" s="80">
        <v>5596</v>
      </c>
      <c r="AL1619" s="80">
        <v>5742</v>
      </c>
      <c r="AM1619" s="80">
        <v>5370</v>
      </c>
      <c r="AN1619" s="80">
        <v>5569</v>
      </c>
      <c r="AO1619" s="80">
        <v>5746</v>
      </c>
      <c r="AP1619" s="80">
        <v>0</v>
      </c>
      <c r="AQ1619" s="73"/>
      <c r="AR1619" s="73"/>
      <c r="AS1619" s="73"/>
      <c r="AT1619" s="73"/>
      <c r="AU1619" s="73"/>
      <c r="AV1619" s="73"/>
      <c r="AW1619" s="73"/>
      <c r="AX1619" s="73"/>
      <c r="AY1619" s="73"/>
      <c r="AZ1619" s="73"/>
      <c r="BA1619" s="73"/>
      <c r="BB1619" s="73"/>
      <c r="BC1619" s="73"/>
    </row>
    <row r="1620" spans="1:55" x14ac:dyDescent="0.25">
      <c r="A1620" s="72"/>
      <c r="B1620" s="74" t="s">
        <v>10</v>
      </c>
      <c r="C1620" s="83">
        <v>460465.12261968857</v>
      </c>
      <c r="D1620" s="83">
        <v>453314.17272205721</v>
      </c>
      <c r="E1620" s="83">
        <v>460311.14560861135</v>
      </c>
      <c r="F1620" s="83">
        <v>492681.04472534679</v>
      </c>
      <c r="G1620" s="83">
        <v>474165.79124743881</v>
      </c>
      <c r="H1620" s="83">
        <v>452370.2722044994</v>
      </c>
      <c r="I1620" s="83">
        <v>452944.38769995858</v>
      </c>
      <c r="J1620" s="83">
        <v>450206.45728231635</v>
      </c>
      <c r="K1620" s="83">
        <v>527313.99581460585</v>
      </c>
      <c r="L1620" s="83">
        <v>507436.14012000005</v>
      </c>
      <c r="M1620" s="83">
        <v>534587.67999999993</v>
      </c>
      <c r="N1620" s="83">
        <v>0</v>
      </c>
      <c r="O1620" s="73"/>
      <c r="P1620" s="74" t="s">
        <v>10</v>
      </c>
      <c r="Q1620" s="83">
        <v>453646.27038509189</v>
      </c>
      <c r="R1620" s="83">
        <v>451399.92448802677</v>
      </c>
      <c r="S1620" s="83">
        <v>486640.07403850905</v>
      </c>
      <c r="T1620" s="83">
        <v>525358.57914546086</v>
      </c>
      <c r="U1620" s="83">
        <v>516828.34293474094</v>
      </c>
      <c r="V1620" s="83">
        <v>488085.21876429947</v>
      </c>
      <c r="W1620" s="83">
        <v>478191.49849575182</v>
      </c>
      <c r="X1620" s="83">
        <v>465699.36138338922</v>
      </c>
      <c r="Y1620" s="83">
        <v>603588.44677101076</v>
      </c>
      <c r="Z1620" s="83">
        <v>574667.8437369999</v>
      </c>
      <c r="AA1620" s="83">
        <v>531293.91800000006</v>
      </c>
      <c r="AB1620" s="83">
        <v>554613</v>
      </c>
      <c r="AC1620" s="73"/>
      <c r="AD1620" s="74" t="s">
        <v>10</v>
      </c>
      <c r="AE1620" s="83">
        <v>5934</v>
      </c>
      <c r="AF1620" s="83">
        <v>5850</v>
      </c>
      <c r="AG1620" s="83">
        <v>5920</v>
      </c>
      <c r="AH1620" s="83">
        <v>5842</v>
      </c>
      <c r="AI1620" s="83">
        <v>5753</v>
      </c>
      <c r="AJ1620" s="83">
        <v>5611</v>
      </c>
      <c r="AK1620" s="83">
        <v>5596</v>
      </c>
      <c r="AL1620" s="83">
        <v>5742</v>
      </c>
      <c r="AM1620" s="83">
        <v>5370</v>
      </c>
      <c r="AN1620" s="83">
        <v>5569</v>
      </c>
      <c r="AO1620" s="83">
        <v>5746</v>
      </c>
      <c r="AP1620" s="83">
        <v>0</v>
      </c>
      <c r="AQ1620" s="73"/>
      <c r="AR1620" s="73"/>
      <c r="AS1620" s="73"/>
      <c r="AT1620" s="73"/>
      <c r="AU1620" s="73"/>
      <c r="AV1620" s="73"/>
      <c r="AW1620" s="73"/>
      <c r="AX1620" s="73"/>
      <c r="AY1620" s="73"/>
      <c r="AZ1620" s="73"/>
      <c r="BA1620" s="73"/>
      <c r="BB1620" s="73"/>
      <c r="BC1620" s="73"/>
    </row>
    <row r="1621" spans="1:55" x14ac:dyDescent="0.25">
      <c r="A1621" s="72"/>
      <c r="B1621" s="79" t="s">
        <v>11</v>
      </c>
      <c r="C1621" s="84">
        <v>194651.77583300197</v>
      </c>
      <c r="D1621" s="84">
        <v>200456.42688238565</v>
      </c>
      <c r="E1621" s="84">
        <v>204672.57535115027</v>
      </c>
      <c r="F1621" s="84">
        <v>214294.62561403838</v>
      </c>
      <c r="G1621" s="84">
        <v>197287.03229341668</v>
      </c>
      <c r="H1621" s="84">
        <v>213477.39065316485</v>
      </c>
      <c r="I1621" s="84">
        <v>225483.4242833858</v>
      </c>
      <c r="J1621" s="84">
        <v>238974.46917880003</v>
      </c>
      <c r="K1621" s="84">
        <v>246178.94178571194</v>
      </c>
      <c r="L1621" s="84">
        <v>241013.439212</v>
      </c>
      <c r="M1621" s="84">
        <v>240983.34000000003</v>
      </c>
      <c r="N1621" s="84">
        <v>0</v>
      </c>
      <c r="O1621" s="73"/>
      <c r="P1621" s="79" t="s">
        <v>11</v>
      </c>
      <c r="Q1621" s="84">
        <v>206913.02024257986</v>
      </c>
      <c r="R1621" s="84">
        <v>207516.51697308756</v>
      </c>
      <c r="S1621" s="84">
        <v>170040.43319032667</v>
      </c>
      <c r="T1621" s="84">
        <v>214741.68428806998</v>
      </c>
      <c r="U1621" s="84">
        <v>206696.39953838257</v>
      </c>
      <c r="V1621" s="84">
        <v>235586.63221093526</v>
      </c>
      <c r="W1621" s="84">
        <v>227764.98912008773</v>
      </c>
      <c r="X1621" s="84">
        <v>244038.90681488137</v>
      </c>
      <c r="Y1621" s="84">
        <v>248074.97684836097</v>
      </c>
      <c r="Z1621" s="84">
        <v>263465.38559900003</v>
      </c>
      <c r="AA1621" s="84">
        <v>238408.55800000002</v>
      </c>
      <c r="AB1621" s="84">
        <v>248258</v>
      </c>
      <c r="AC1621" s="73"/>
      <c r="AD1621" s="79" t="s">
        <v>11</v>
      </c>
      <c r="AE1621" s="84">
        <v>5934</v>
      </c>
      <c r="AF1621" s="84">
        <v>5850</v>
      </c>
      <c r="AG1621" s="84">
        <v>5920</v>
      </c>
      <c r="AH1621" s="84">
        <v>5842</v>
      </c>
      <c r="AI1621" s="84">
        <v>5753</v>
      </c>
      <c r="AJ1621" s="84">
        <v>5611</v>
      </c>
      <c r="AK1621" s="84">
        <v>5596</v>
      </c>
      <c r="AL1621" s="84">
        <v>5742</v>
      </c>
      <c r="AM1621" s="84">
        <v>5370</v>
      </c>
      <c r="AN1621" s="84">
        <v>5569</v>
      </c>
      <c r="AO1621" s="84">
        <v>5746</v>
      </c>
      <c r="AP1621" s="84">
        <v>0</v>
      </c>
      <c r="AQ1621" s="73"/>
      <c r="AR1621" s="73"/>
      <c r="AS1621" s="73"/>
      <c r="AT1621" s="73"/>
      <c r="AU1621" s="73"/>
      <c r="AV1621" s="73"/>
      <c r="AW1621" s="73"/>
      <c r="AX1621" s="73"/>
      <c r="AY1621" s="73"/>
      <c r="AZ1621" s="73"/>
      <c r="BA1621" s="73"/>
      <c r="BB1621" s="73"/>
      <c r="BC1621" s="73"/>
    </row>
    <row r="1622" spans="1:55" x14ac:dyDescent="0.25">
      <c r="A1622" s="72"/>
      <c r="B1622" s="74" t="s">
        <v>0</v>
      </c>
      <c r="C1622" s="83">
        <v>86717.797192487327</v>
      </c>
      <c r="D1622" s="83">
        <v>84708.554335848516</v>
      </c>
      <c r="E1622" s="83">
        <v>86368.941121047552</v>
      </c>
      <c r="F1622" s="83">
        <v>93478.894454844369</v>
      </c>
      <c r="G1622" s="83">
        <v>85488.483349175687</v>
      </c>
      <c r="H1622" s="83">
        <v>82143.952657825328</v>
      </c>
      <c r="I1622" s="83">
        <v>78084.12541672356</v>
      </c>
      <c r="J1622" s="83">
        <v>75520.543945154466</v>
      </c>
      <c r="K1622" s="83">
        <v>68054.253555028001</v>
      </c>
      <c r="L1622" s="83">
        <v>59536.90509</v>
      </c>
      <c r="M1622" s="83">
        <v>53246.2</v>
      </c>
      <c r="N1622" s="83">
        <v>0</v>
      </c>
      <c r="O1622" s="73"/>
      <c r="P1622" s="74" t="s">
        <v>0</v>
      </c>
      <c r="Q1622" s="83">
        <v>79805.524880201498</v>
      </c>
      <c r="R1622" s="83">
        <v>72775.125538002743</v>
      </c>
      <c r="S1622" s="83">
        <v>71356.15377918804</v>
      </c>
      <c r="T1622" s="83">
        <v>91480.123870880023</v>
      </c>
      <c r="U1622" s="83">
        <v>83833.71631040152</v>
      </c>
      <c r="V1622" s="83">
        <v>84886.291887568848</v>
      </c>
      <c r="W1622" s="83">
        <v>77035.013779791392</v>
      </c>
      <c r="X1622" s="83">
        <v>73422.283530958812</v>
      </c>
      <c r="Y1622" s="83">
        <v>81201.273518091984</v>
      </c>
      <c r="Z1622" s="83">
        <v>62325.674293999997</v>
      </c>
      <c r="AA1622" s="83">
        <v>62340.775999999998</v>
      </c>
      <c r="AB1622" s="83">
        <v>52713</v>
      </c>
      <c r="AC1622" s="73"/>
      <c r="AD1622" s="74" t="s">
        <v>0</v>
      </c>
      <c r="AE1622" s="83">
        <v>870</v>
      </c>
      <c r="AF1622" s="83">
        <v>929</v>
      </c>
      <c r="AG1622" s="83">
        <v>1009</v>
      </c>
      <c r="AH1622" s="83">
        <v>886</v>
      </c>
      <c r="AI1622" s="83">
        <v>760</v>
      </c>
      <c r="AJ1622" s="83">
        <v>731</v>
      </c>
      <c r="AK1622" s="83">
        <v>709</v>
      </c>
      <c r="AL1622" s="83">
        <v>700</v>
      </c>
      <c r="AM1622" s="83">
        <v>611</v>
      </c>
      <c r="AN1622" s="83">
        <v>571</v>
      </c>
      <c r="AO1622" s="83">
        <v>527</v>
      </c>
      <c r="AP1622" s="83">
        <v>0</v>
      </c>
      <c r="AQ1622" s="73"/>
      <c r="AR1622" s="73"/>
      <c r="AS1622" s="73"/>
      <c r="AT1622" s="73"/>
      <c r="AU1622" s="73"/>
      <c r="AV1622" s="73"/>
      <c r="AW1622" s="73"/>
      <c r="AX1622" s="73"/>
      <c r="AY1622" s="73"/>
      <c r="AZ1622" s="73"/>
      <c r="BA1622" s="73"/>
      <c r="BB1622" s="73"/>
      <c r="BC1622" s="73"/>
    </row>
    <row r="1623" spans="1:55" x14ac:dyDescent="0.25">
      <c r="A1623" s="72"/>
      <c r="B1623" s="74" t="s">
        <v>158</v>
      </c>
      <c r="C1623" s="83">
        <v>100878.66661115093</v>
      </c>
      <c r="D1623" s="83">
        <v>93432.295901017773</v>
      </c>
      <c r="E1623" s="83">
        <v>87498.97905544778</v>
      </c>
      <c r="F1623" s="83">
        <v>69750.515634258089</v>
      </c>
      <c r="G1623" s="83">
        <v>70208.627428854932</v>
      </c>
      <c r="H1623" s="83">
        <v>66604.069116649785</v>
      </c>
      <c r="I1623" s="83">
        <v>73575.592310986598</v>
      </c>
      <c r="J1623" s="83">
        <v>95323.858410469562</v>
      </c>
      <c r="K1623" s="83">
        <v>69759.967961111979</v>
      </c>
      <c r="L1623" s="83">
        <v>42035.933654</v>
      </c>
      <c r="M1623" s="83">
        <v>56401.376000000004</v>
      </c>
      <c r="N1623" s="83">
        <v>0</v>
      </c>
      <c r="O1623" s="73"/>
      <c r="P1623" s="74" t="s">
        <v>158</v>
      </c>
      <c r="Q1623" s="83">
        <v>134414.7850560786</v>
      </c>
      <c r="R1623" s="83">
        <v>102848.95817860535</v>
      </c>
      <c r="S1623" s="83">
        <v>89217.556860793324</v>
      </c>
      <c r="T1623" s="83">
        <v>88907.600981405893</v>
      </c>
      <c r="U1623" s="83">
        <v>85371.042949285475</v>
      </c>
      <c r="V1623" s="83">
        <v>75399.648201086035</v>
      </c>
      <c r="W1623" s="83">
        <v>73887.736038175834</v>
      </c>
      <c r="X1623" s="83">
        <v>76675.148205158403</v>
      </c>
      <c r="Y1623" s="83">
        <v>98704.154073147976</v>
      </c>
      <c r="Z1623" s="83">
        <v>79777.419565999997</v>
      </c>
      <c r="AA1623" s="83">
        <v>50020.168000000005</v>
      </c>
      <c r="AB1623" s="83">
        <v>49893</v>
      </c>
      <c r="AC1623" s="73"/>
      <c r="AD1623" s="74" t="s">
        <v>158</v>
      </c>
      <c r="AE1623" s="83">
        <v>702</v>
      </c>
      <c r="AF1623" s="83">
        <v>612</v>
      </c>
      <c r="AG1623" s="83">
        <v>557</v>
      </c>
      <c r="AH1623" s="83">
        <v>446</v>
      </c>
      <c r="AI1623" s="83">
        <v>462</v>
      </c>
      <c r="AJ1623" s="83">
        <v>449</v>
      </c>
      <c r="AK1623" s="83">
        <v>489</v>
      </c>
      <c r="AL1623" s="83">
        <v>659</v>
      </c>
      <c r="AM1623" s="83">
        <v>440</v>
      </c>
      <c r="AN1623" s="83">
        <v>280</v>
      </c>
      <c r="AO1623" s="83">
        <v>400</v>
      </c>
      <c r="AP1623" s="83">
        <v>0</v>
      </c>
      <c r="AQ1623" s="73"/>
      <c r="AR1623" s="73"/>
      <c r="AS1623" s="73"/>
      <c r="AT1623" s="73"/>
      <c r="AU1623" s="73"/>
      <c r="AV1623" s="73"/>
      <c r="AW1623" s="73"/>
      <c r="AX1623" s="73"/>
      <c r="AY1623" s="73"/>
      <c r="AZ1623" s="73"/>
      <c r="BA1623" s="73"/>
      <c r="BB1623" s="73"/>
      <c r="BC1623" s="73"/>
    </row>
    <row r="1624" spans="1:55" x14ac:dyDescent="0.25">
      <c r="A1624" s="72"/>
      <c r="B1624" s="74" t="s">
        <v>159</v>
      </c>
      <c r="C1624" s="83">
        <v>7289.8320904347574</v>
      </c>
      <c r="D1624" s="83">
        <v>7220.5929647776866</v>
      </c>
      <c r="E1624" s="83">
        <v>7338.8871054476749</v>
      </c>
      <c r="F1624" s="83">
        <v>12375.28508327656</v>
      </c>
      <c r="G1624" s="83">
        <v>11650.982901847294</v>
      </c>
      <c r="H1624" s="83">
        <v>13237.555829881301</v>
      </c>
      <c r="I1624" s="83">
        <v>11107.971830195262</v>
      </c>
      <c r="J1624" s="83">
        <v>9048.3272620715506</v>
      </c>
      <c r="K1624" s="83">
        <v>5616.9418120139999</v>
      </c>
      <c r="L1624" s="83">
        <v>3040.2506939999998</v>
      </c>
      <c r="M1624" s="83">
        <v>1889.146</v>
      </c>
      <c r="N1624" s="83">
        <v>0</v>
      </c>
      <c r="O1624" s="73"/>
      <c r="P1624" s="74" t="s">
        <v>159</v>
      </c>
      <c r="Q1624" s="83">
        <v>12147.488414106434</v>
      </c>
      <c r="R1624" s="83">
        <v>11972.922007922187</v>
      </c>
      <c r="S1624" s="83">
        <v>10859.35479175912</v>
      </c>
      <c r="T1624" s="83">
        <v>11466.64387978089</v>
      </c>
      <c r="U1624" s="83">
        <v>12598.044902968029</v>
      </c>
      <c r="V1624" s="83">
        <v>13364.30333387437</v>
      </c>
      <c r="W1624" s="83">
        <v>13830.368220076363</v>
      </c>
      <c r="X1624" s="83">
        <v>10669.71030940456</v>
      </c>
      <c r="Y1624" s="83">
        <v>10297.175001281999</v>
      </c>
      <c r="Z1624" s="83">
        <v>6448.6274839999996</v>
      </c>
      <c r="AA1624" s="83">
        <v>3588.6480000000001</v>
      </c>
      <c r="AB1624" s="83">
        <v>3539</v>
      </c>
      <c r="AC1624" s="73"/>
      <c r="AD1624" s="74" t="s">
        <v>159</v>
      </c>
      <c r="AE1624" s="83">
        <v>0</v>
      </c>
      <c r="AF1624" s="83">
        <v>0</v>
      </c>
      <c r="AG1624" s="83">
        <v>0</v>
      </c>
      <c r="AH1624" s="83">
        <v>0</v>
      </c>
      <c r="AI1624" s="83">
        <v>0</v>
      </c>
      <c r="AJ1624" s="83">
        <v>0</v>
      </c>
      <c r="AK1624" s="83">
        <v>0</v>
      </c>
      <c r="AL1624" s="83">
        <v>0</v>
      </c>
      <c r="AM1624" s="83">
        <v>0</v>
      </c>
      <c r="AN1624" s="83">
        <v>0</v>
      </c>
      <c r="AO1624" s="83">
        <v>0</v>
      </c>
      <c r="AP1624" s="83">
        <v>0</v>
      </c>
      <c r="AQ1624" s="73"/>
      <c r="AR1624" s="73"/>
      <c r="AS1624" s="73"/>
      <c r="AT1624" s="73"/>
      <c r="AU1624" s="73"/>
      <c r="AV1624" s="73"/>
      <c r="AW1624" s="73"/>
      <c r="AX1624" s="73"/>
      <c r="AY1624" s="73"/>
      <c r="AZ1624" s="73"/>
      <c r="BA1624" s="73"/>
      <c r="BB1624" s="73"/>
      <c r="BC1624" s="73"/>
    </row>
    <row r="1625" spans="1:55" x14ac:dyDescent="0.25">
      <c r="A1625" s="72"/>
      <c r="B1625" s="74" t="s">
        <v>1</v>
      </c>
      <c r="C1625" s="83">
        <v>37869.233233925464</v>
      </c>
      <c r="D1625" s="83">
        <v>38760.857862028999</v>
      </c>
      <c r="E1625" s="83">
        <v>35880.301891264113</v>
      </c>
      <c r="F1625" s="83">
        <v>34057.720797709087</v>
      </c>
      <c r="G1625" s="83">
        <v>32856.101605796823</v>
      </c>
      <c r="H1625" s="83">
        <v>31562.337854434743</v>
      </c>
      <c r="I1625" s="83">
        <v>28814.982200583203</v>
      </c>
      <c r="J1625" s="83">
        <v>28754.022125228865</v>
      </c>
      <c r="K1625" s="83">
        <v>24522.127030803997</v>
      </c>
      <c r="L1625" s="83">
        <v>23106.333327999997</v>
      </c>
      <c r="M1625" s="83">
        <v>22040.384000000002</v>
      </c>
      <c r="N1625" s="83">
        <v>0</v>
      </c>
      <c r="O1625" s="73"/>
      <c r="P1625" s="74" t="s">
        <v>1</v>
      </c>
      <c r="Q1625" s="83">
        <v>29110.897591389803</v>
      </c>
      <c r="R1625" s="83">
        <v>21930.332722852469</v>
      </c>
      <c r="S1625" s="83">
        <v>26510.036345928529</v>
      </c>
      <c r="T1625" s="83">
        <v>33136.236184864138</v>
      </c>
      <c r="U1625" s="83">
        <v>32162.767409453947</v>
      </c>
      <c r="V1625" s="83">
        <v>31562.570418662264</v>
      </c>
      <c r="W1625" s="83">
        <v>28330.759239174284</v>
      </c>
      <c r="X1625" s="83">
        <v>28506.045894460283</v>
      </c>
      <c r="Y1625" s="83">
        <v>28064.849513297999</v>
      </c>
      <c r="Z1625" s="83">
        <v>20591.518427999999</v>
      </c>
      <c r="AA1625" s="83">
        <v>22795.834000000003</v>
      </c>
      <c r="AB1625" s="83">
        <v>22846</v>
      </c>
      <c r="AC1625" s="73"/>
      <c r="AD1625" s="74" t="s">
        <v>1</v>
      </c>
      <c r="AE1625" s="83">
        <v>212</v>
      </c>
      <c r="AF1625" s="83">
        <v>218</v>
      </c>
      <c r="AG1625" s="83">
        <v>200</v>
      </c>
      <c r="AH1625" s="83">
        <v>188</v>
      </c>
      <c r="AI1625" s="83">
        <v>185</v>
      </c>
      <c r="AJ1625" s="83">
        <v>182</v>
      </c>
      <c r="AK1625" s="83">
        <v>165</v>
      </c>
      <c r="AL1625" s="83">
        <v>166</v>
      </c>
      <c r="AM1625" s="83">
        <v>140</v>
      </c>
      <c r="AN1625" s="83">
        <v>137</v>
      </c>
      <c r="AO1625" s="83">
        <v>131</v>
      </c>
      <c r="AP1625" s="83">
        <v>0</v>
      </c>
      <c r="AQ1625" s="73"/>
      <c r="AR1625" s="73"/>
      <c r="AS1625" s="73"/>
      <c r="AT1625" s="73"/>
      <c r="AU1625" s="73"/>
      <c r="AV1625" s="73"/>
      <c r="AW1625" s="73"/>
      <c r="AX1625" s="73"/>
      <c r="AY1625" s="73"/>
      <c r="AZ1625" s="73"/>
      <c r="BA1625" s="73"/>
      <c r="BB1625" s="73"/>
      <c r="BC1625" s="73"/>
    </row>
    <row r="1626" spans="1:55" x14ac:dyDescent="0.25">
      <c r="A1626" s="72"/>
      <c r="B1626" s="74" t="s">
        <v>2</v>
      </c>
      <c r="C1626" s="83">
        <v>283236.15998968569</v>
      </c>
      <c r="D1626" s="83">
        <v>274003.89150994475</v>
      </c>
      <c r="E1626" s="83">
        <v>260895.20317779173</v>
      </c>
      <c r="F1626" s="83">
        <v>251031.03748411345</v>
      </c>
      <c r="G1626" s="83">
        <v>242456.11785159542</v>
      </c>
      <c r="H1626" s="83">
        <v>237794.59698691734</v>
      </c>
      <c r="I1626" s="83">
        <v>242668.30852549165</v>
      </c>
      <c r="J1626" s="83">
        <v>253206.17290257046</v>
      </c>
      <c r="K1626" s="83">
        <v>257795.67333917797</v>
      </c>
      <c r="L1626" s="83">
        <v>264454.72448199999</v>
      </c>
      <c r="M1626" s="83">
        <v>289215.43600000005</v>
      </c>
      <c r="N1626" s="83">
        <v>0</v>
      </c>
      <c r="O1626" s="73"/>
      <c r="P1626" s="74" t="s">
        <v>2</v>
      </c>
      <c r="Q1626" s="83">
        <v>290570.85624335089</v>
      </c>
      <c r="R1626" s="83">
        <v>290588.57141639577</v>
      </c>
      <c r="S1626" s="83">
        <v>279876.23779136391</v>
      </c>
      <c r="T1626" s="83">
        <v>280279.20156017551</v>
      </c>
      <c r="U1626" s="83">
        <v>260371.37403946274</v>
      </c>
      <c r="V1626" s="83">
        <v>244569.19293428978</v>
      </c>
      <c r="W1626" s="83">
        <v>241434.59760374375</v>
      </c>
      <c r="X1626" s="83">
        <v>247144.78105364798</v>
      </c>
      <c r="Y1626" s="83">
        <v>254020.15283618995</v>
      </c>
      <c r="Z1626" s="83">
        <v>263271.15627799998</v>
      </c>
      <c r="AA1626" s="83">
        <v>265385.93800000002</v>
      </c>
      <c r="AB1626" s="83">
        <v>294534</v>
      </c>
      <c r="AC1626" s="73"/>
      <c r="AD1626" s="74" t="s">
        <v>2</v>
      </c>
      <c r="AE1626" s="83">
        <v>2631</v>
      </c>
      <c r="AF1626" s="83">
        <v>2494</v>
      </c>
      <c r="AG1626" s="83">
        <v>2352</v>
      </c>
      <c r="AH1626" s="83">
        <v>2222</v>
      </c>
      <c r="AI1626" s="83">
        <v>2115</v>
      </c>
      <c r="AJ1626" s="83">
        <v>2031</v>
      </c>
      <c r="AK1626" s="83">
        <v>2008</v>
      </c>
      <c r="AL1626" s="83">
        <v>2025</v>
      </c>
      <c r="AM1626" s="83">
        <v>2051</v>
      </c>
      <c r="AN1626" s="83">
        <v>2113</v>
      </c>
      <c r="AO1626" s="83">
        <v>2192</v>
      </c>
      <c r="AP1626" s="83">
        <v>0</v>
      </c>
      <c r="AQ1626" s="73"/>
      <c r="AR1626" s="73"/>
      <c r="AS1626" s="73"/>
      <c r="AT1626" s="73"/>
      <c r="AU1626" s="73"/>
      <c r="AV1626" s="73"/>
      <c r="AW1626" s="73"/>
      <c r="AX1626" s="73"/>
      <c r="AY1626" s="73"/>
      <c r="AZ1626" s="73"/>
      <c r="BA1626" s="73"/>
      <c r="BB1626" s="73"/>
      <c r="BC1626" s="73"/>
    </row>
    <row r="1627" spans="1:55" x14ac:dyDescent="0.25">
      <c r="A1627" s="72"/>
      <c r="B1627" s="74" t="s">
        <v>156</v>
      </c>
      <c r="C1627" s="83">
        <v>0</v>
      </c>
      <c r="D1627" s="83">
        <v>0</v>
      </c>
      <c r="E1627" s="83">
        <v>0</v>
      </c>
      <c r="F1627" s="83">
        <v>0</v>
      </c>
      <c r="G1627" s="83">
        <v>0</v>
      </c>
      <c r="H1627" s="83">
        <v>0</v>
      </c>
      <c r="I1627" s="83">
        <v>0</v>
      </c>
      <c r="J1627" s="83">
        <v>7308.0053891210327</v>
      </c>
      <c r="K1627" s="83">
        <v>23628.447426063998</v>
      </c>
      <c r="L1627" s="83">
        <v>38088.209327999997</v>
      </c>
      <c r="M1627" s="83">
        <v>51839.5</v>
      </c>
      <c r="N1627" s="83">
        <v>0</v>
      </c>
      <c r="O1627" s="73"/>
      <c r="P1627" s="74" t="s">
        <v>156</v>
      </c>
      <c r="Q1627" s="83">
        <v>0</v>
      </c>
      <c r="R1627" s="83">
        <v>0</v>
      </c>
      <c r="S1627" s="83">
        <v>0</v>
      </c>
      <c r="T1627" s="83">
        <v>0</v>
      </c>
      <c r="U1627" s="83">
        <v>0</v>
      </c>
      <c r="V1627" s="83">
        <v>0</v>
      </c>
      <c r="W1627" s="83">
        <v>0</v>
      </c>
      <c r="X1627" s="83">
        <v>0</v>
      </c>
      <c r="Y1627" s="83">
        <v>28662.842532765997</v>
      </c>
      <c r="Z1627" s="83">
        <v>33073.561404</v>
      </c>
      <c r="AA1627" s="83">
        <v>45422.864000000001</v>
      </c>
      <c r="AB1627" s="83">
        <v>63784</v>
      </c>
      <c r="AC1627" s="73"/>
      <c r="AD1627" s="74" t="s">
        <v>156</v>
      </c>
      <c r="AE1627" s="83">
        <v>0</v>
      </c>
      <c r="AF1627" s="83">
        <v>0</v>
      </c>
      <c r="AG1627" s="83">
        <v>0</v>
      </c>
      <c r="AH1627" s="83">
        <v>0</v>
      </c>
      <c r="AI1627" s="83">
        <v>0</v>
      </c>
      <c r="AJ1627" s="83">
        <v>0</v>
      </c>
      <c r="AK1627" s="83">
        <v>0</v>
      </c>
      <c r="AL1627" s="83">
        <v>47</v>
      </c>
      <c r="AM1627" s="83">
        <v>145</v>
      </c>
      <c r="AN1627" s="83">
        <v>237</v>
      </c>
      <c r="AO1627" s="83">
        <v>311</v>
      </c>
      <c r="AP1627" s="83">
        <v>0</v>
      </c>
      <c r="AQ1627" s="73"/>
      <c r="AR1627" s="73"/>
      <c r="AS1627" s="73"/>
      <c r="AT1627" s="73"/>
      <c r="AU1627" s="73"/>
      <c r="AV1627" s="73"/>
      <c r="AW1627" s="73"/>
      <c r="AX1627" s="73"/>
      <c r="AY1627" s="73"/>
      <c r="AZ1627" s="73"/>
      <c r="BA1627" s="73"/>
      <c r="BB1627" s="73"/>
      <c r="BC1627" s="73"/>
    </row>
    <row r="1628" spans="1:55" x14ac:dyDescent="0.25">
      <c r="A1628" s="72"/>
      <c r="B1628" s="74" t="s">
        <v>3</v>
      </c>
      <c r="C1628" s="83">
        <v>1678.0573633406802</v>
      </c>
      <c r="D1628" s="83">
        <v>8086.481595702382</v>
      </c>
      <c r="E1628" s="83">
        <v>14204.800177497838</v>
      </c>
      <c r="F1628" s="83">
        <v>22396.985395332104</v>
      </c>
      <c r="G1628" s="83">
        <v>24858.72841648211</v>
      </c>
      <c r="H1628" s="83">
        <v>27258.853106472023</v>
      </c>
      <c r="I1628" s="83">
        <v>27428.629566088945</v>
      </c>
      <c r="J1628" s="83">
        <v>24291.57203578707</v>
      </c>
      <c r="K1628" s="83">
        <v>23146.301762765997</v>
      </c>
      <c r="L1628" s="83">
        <v>19313.778431999999</v>
      </c>
      <c r="M1628" s="83">
        <v>12558.183999999999</v>
      </c>
      <c r="N1628" s="83">
        <v>0</v>
      </c>
      <c r="O1628" s="73"/>
      <c r="P1628" s="74" t="s">
        <v>3</v>
      </c>
      <c r="Q1628" s="83">
        <v>0</v>
      </c>
      <c r="R1628" s="83">
        <v>11922.012791808094</v>
      </c>
      <c r="S1628" s="83">
        <v>38076.478797755277</v>
      </c>
      <c r="T1628" s="83">
        <v>21393.879115594544</v>
      </c>
      <c r="U1628" s="83">
        <v>29056.309810752944</v>
      </c>
      <c r="V1628" s="83">
        <v>23293.516745309138</v>
      </c>
      <c r="W1628" s="83">
        <v>26528.214968427725</v>
      </c>
      <c r="X1628" s="83">
        <v>26725.329703375515</v>
      </c>
      <c r="Y1628" s="83">
        <v>20944.098687382004</v>
      </c>
      <c r="Z1628" s="83">
        <v>21840.364805999998</v>
      </c>
      <c r="AA1628" s="83">
        <v>19679.212000000007</v>
      </c>
      <c r="AB1628" s="83">
        <v>10908</v>
      </c>
      <c r="AC1628" s="73"/>
      <c r="AD1628" s="74" t="s">
        <v>3</v>
      </c>
      <c r="AE1628" s="83">
        <v>12</v>
      </c>
      <c r="AF1628" s="83">
        <v>66</v>
      </c>
      <c r="AG1628" s="83">
        <v>118</v>
      </c>
      <c r="AH1628" s="83">
        <v>157</v>
      </c>
      <c r="AI1628" s="83">
        <v>177</v>
      </c>
      <c r="AJ1628" s="83">
        <v>192</v>
      </c>
      <c r="AK1628" s="83">
        <v>190</v>
      </c>
      <c r="AL1628" s="83">
        <v>168</v>
      </c>
      <c r="AM1628" s="83">
        <v>159</v>
      </c>
      <c r="AN1628" s="83">
        <v>136</v>
      </c>
      <c r="AO1628" s="83">
        <v>89</v>
      </c>
      <c r="AP1628" s="83">
        <v>0</v>
      </c>
      <c r="AQ1628" s="73"/>
      <c r="AR1628" s="73"/>
      <c r="AS1628" s="73"/>
      <c r="AT1628" s="73"/>
      <c r="AU1628" s="73"/>
      <c r="AV1628" s="73"/>
      <c r="AW1628" s="73"/>
      <c r="AX1628" s="73"/>
      <c r="AY1628" s="73"/>
      <c r="AZ1628" s="73"/>
      <c r="BA1628" s="73"/>
      <c r="BB1628" s="73"/>
      <c r="BC1628" s="73"/>
    </row>
    <row r="1629" spans="1:55" x14ac:dyDescent="0.25">
      <c r="A1629" s="72"/>
      <c r="B1629" s="74" t="s">
        <v>4</v>
      </c>
      <c r="C1629" s="83">
        <v>0</v>
      </c>
      <c r="D1629" s="83">
        <v>424.55200832111655</v>
      </c>
      <c r="E1629" s="83">
        <v>4943.223724242529</v>
      </c>
      <c r="F1629" s="83">
        <v>15651.434754110222</v>
      </c>
      <c r="G1629" s="83">
        <v>25458.769938087709</v>
      </c>
      <c r="H1629" s="83">
        <v>28303.066487992877</v>
      </c>
      <c r="I1629" s="83">
        <v>27739.629909662093</v>
      </c>
      <c r="J1629" s="83">
        <v>22033.978477839661</v>
      </c>
      <c r="K1629" s="83">
        <v>14954.238719315998</v>
      </c>
      <c r="L1629" s="83">
        <v>20849.420721999999</v>
      </c>
      <c r="M1629" s="83">
        <v>23498.142</v>
      </c>
      <c r="N1629" s="83">
        <v>0</v>
      </c>
      <c r="O1629" s="73"/>
      <c r="P1629" s="74" t="s">
        <v>4</v>
      </c>
      <c r="Q1629" s="83">
        <v>0</v>
      </c>
      <c r="R1629" s="83">
        <v>0</v>
      </c>
      <c r="S1629" s="83">
        <v>9586.0614694770702</v>
      </c>
      <c r="T1629" s="83">
        <v>5672.7058490363752</v>
      </c>
      <c r="U1629" s="83">
        <v>8323.3085819889766</v>
      </c>
      <c r="V1629" s="83">
        <v>30401.95864127254</v>
      </c>
      <c r="W1629" s="83">
        <v>31412.178084503797</v>
      </c>
      <c r="X1629" s="83">
        <v>27348.075441278506</v>
      </c>
      <c r="Y1629" s="83">
        <v>26278.593611971995</v>
      </c>
      <c r="Z1629" s="83">
        <v>20686.760353999998</v>
      </c>
      <c r="AA1629" s="83">
        <v>20216.883999999998</v>
      </c>
      <c r="AB1629" s="83">
        <v>20282</v>
      </c>
      <c r="AC1629" s="73"/>
      <c r="AD1629" s="74" t="s">
        <v>4</v>
      </c>
      <c r="AE1629" s="83">
        <v>0</v>
      </c>
      <c r="AF1629" s="83">
        <v>3</v>
      </c>
      <c r="AG1629" s="83">
        <v>35</v>
      </c>
      <c r="AH1629" s="83">
        <v>115</v>
      </c>
      <c r="AI1629" s="83">
        <v>192</v>
      </c>
      <c r="AJ1629" s="83">
        <v>212</v>
      </c>
      <c r="AK1629" s="83">
        <v>207</v>
      </c>
      <c r="AL1629" s="83">
        <v>159</v>
      </c>
      <c r="AM1629" s="83">
        <v>111</v>
      </c>
      <c r="AN1629" s="83">
        <v>173</v>
      </c>
      <c r="AO1629" s="83">
        <v>193</v>
      </c>
      <c r="AP1629" s="83">
        <v>0</v>
      </c>
      <c r="AQ1629" s="73"/>
      <c r="AR1629" s="73"/>
      <c r="AS1629" s="73"/>
      <c r="AT1629" s="73"/>
      <c r="AU1629" s="73"/>
      <c r="AV1629" s="73"/>
      <c r="AW1629" s="73"/>
      <c r="AX1629" s="73"/>
      <c r="AY1629" s="73"/>
      <c r="AZ1629" s="73"/>
      <c r="BA1629" s="73"/>
      <c r="BB1629" s="73"/>
      <c r="BC1629" s="73"/>
    </row>
    <row r="1630" spans="1:55" x14ac:dyDescent="0.25">
      <c r="A1630" s="72"/>
      <c r="B1630" s="74" t="s">
        <v>6</v>
      </c>
      <c r="C1630" s="83">
        <v>7312.1703139679285</v>
      </c>
      <c r="D1630" s="83">
        <v>9686.9439340478039</v>
      </c>
      <c r="E1630" s="83">
        <v>16176.783010515453</v>
      </c>
      <c r="F1630" s="83">
        <v>23643.276229664403</v>
      </c>
      <c r="G1630" s="83">
        <v>18174.40250658193</v>
      </c>
      <c r="H1630" s="83">
        <v>14005.599191233779</v>
      </c>
      <c r="I1630" s="83">
        <v>8769.1806435082399</v>
      </c>
      <c r="J1630" s="83">
        <v>6187.6240930919594</v>
      </c>
      <c r="K1630" s="83">
        <v>3788.7602008360013</v>
      </c>
      <c r="L1630" s="83">
        <v>5468.3847400000031</v>
      </c>
      <c r="M1630" s="83">
        <v>7163.7499999999991</v>
      </c>
      <c r="N1630" s="83">
        <v>0</v>
      </c>
      <c r="O1630" s="73"/>
      <c r="P1630" s="74" t="s">
        <v>6</v>
      </c>
      <c r="Q1630" s="83">
        <v>8917.7692379489072</v>
      </c>
      <c r="R1630" s="83">
        <v>8910.6555234838997</v>
      </c>
      <c r="S1630" s="83">
        <v>9135.7259255834033</v>
      </c>
      <c r="T1630" s="83">
        <v>41906.724356201201</v>
      </c>
      <c r="U1630" s="83">
        <v>44463.618602368791</v>
      </c>
      <c r="V1630" s="83">
        <v>23202.351568125137</v>
      </c>
      <c r="W1630" s="83">
        <v>12233.633000223797</v>
      </c>
      <c r="X1630" s="83">
        <v>8037.3472443227347</v>
      </c>
      <c r="Y1630" s="83">
        <v>6842.1655170309987</v>
      </c>
      <c r="Z1630" s="83">
        <v>4720.8961410000002</v>
      </c>
      <c r="AA1630" s="83">
        <v>4798.41</v>
      </c>
      <c r="AB1630" s="83">
        <v>7048</v>
      </c>
      <c r="AC1630" s="73"/>
      <c r="AD1630" s="74" t="s">
        <v>6</v>
      </c>
      <c r="AE1630" s="83">
        <v>0</v>
      </c>
      <c r="AF1630" s="83">
        <v>0</v>
      </c>
      <c r="AG1630" s="83">
        <v>5</v>
      </c>
      <c r="AH1630" s="83">
        <v>168</v>
      </c>
      <c r="AI1630" s="83">
        <v>231</v>
      </c>
      <c r="AJ1630" s="83">
        <v>165</v>
      </c>
      <c r="AK1630" s="83">
        <v>104</v>
      </c>
      <c r="AL1630" s="83">
        <v>0</v>
      </c>
      <c r="AM1630" s="83">
        <v>86</v>
      </c>
      <c r="AN1630" s="83">
        <v>81</v>
      </c>
      <c r="AO1630" s="83">
        <v>96</v>
      </c>
      <c r="AP1630" s="83">
        <v>0</v>
      </c>
      <c r="AQ1630" s="73"/>
      <c r="AR1630" s="73"/>
      <c r="AS1630" s="73"/>
      <c r="AT1630" s="73"/>
      <c r="AU1630" s="73"/>
      <c r="AV1630" s="73"/>
      <c r="AW1630" s="73"/>
      <c r="AX1630" s="73"/>
      <c r="AY1630" s="73"/>
      <c r="AZ1630" s="73"/>
      <c r="BA1630" s="73"/>
      <c r="BB1630" s="73"/>
      <c r="BC1630" s="73"/>
    </row>
    <row r="1631" spans="1:55" x14ac:dyDescent="0.25">
      <c r="A1631" s="72"/>
      <c r="B1631" s="74" t="s">
        <v>7</v>
      </c>
      <c r="C1631" s="83">
        <v>89878.249104075599</v>
      </c>
      <c r="D1631" s="83">
        <v>79836.141250815519</v>
      </c>
      <c r="E1631" s="83">
        <v>90019.397553542338</v>
      </c>
      <c r="F1631" s="83">
        <v>89371.644164062993</v>
      </c>
      <c r="G1631" s="83">
        <v>77276.018715327838</v>
      </c>
      <c r="H1631" s="83">
        <v>71517.802397599327</v>
      </c>
      <c r="I1631" s="83">
        <v>73260.475786395575</v>
      </c>
      <c r="J1631" s="83">
        <v>82010.564392056986</v>
      </c>
      <c r="K1631" s="83">
        <v>85628.849140093982</v>
      </c>
      <c r="L1631" s="83">
        <v>83543.221111999999</v>
      </c>
      <c r="M1631" s="83">
        <v>82188.792000000001</v>
      </c>
      <c r="N1631" s="83">
        <v>0</v>
      </c>
      <c r="O1631" s="73"/>
      <c r="P1631" s="74" t="s">
        <v>7</v>
      </c>
      <c r="Q1631" s="83">
        <v>95871.150216437352</v>
      </c>
      <c r="R1631" s="83">
        <v>94545.757592608803</v>
      </c>
      <c r="S1631" s="83">
        <v>53434.989953785036</v>
      </c>
      <c r="T1631" s="83">
        <v>76543.718925121721</v>
      </c>
      <c r="U1631" s="83">
        <v>76376.898783169308</v>
      </c>
      <c r="V1631" s="83">
        <v>74745.561311213562</v>
      </c>
      <c r="W1631" s="83">
        <v>68619.596027097636</v>
      </c>
      <c r="X1631" s="83">
        <v>68220.393006781756</v>
      </c>
      <c r="Y1631" s="83">
        <v>71719.443242615991</v>
      </c>
      <c r="Z1631" s="83">
        <v>72010.386993999986</v>
      </c>
      <c r="AA1631" s="83">
        <v>71204.028000000006</v>
      </c>
      <c r="AB1631" s="83">
        <v>81058</v>
      </c>
      <c r="AC1631" s="73"/>
      <c r="AD1631" s="74" t="s">
        <v>7</v>
      </c>
      <c r="AE1631" s="83">
        <v>706</v>
      </c>
      <c r="AF1631" s="83">
        <v>652</v>
      </c>
      <c r="AG1631" s="83">
        <v>693</v>
      </c>
      <c r="AH1631" s="83">
        <v>679</v>
      </c>
      <c r="AI1631" s="83">
        <v>613</v>
      </c>
      <c r="AJ1631" s="83">
        <v>574</v>
      </c>
      <c r="AK1631" s="83">
        <v>595</v>
      </c>
      <c r="AL1631" s="83">
        <v>669</v>
      </c>
      <c r="AM1631" s="83">
        <v>690</v>
      </c>
      <c r="AN1631" s="83">
        <v>740</v>
      </c>
      <c r="AO1631" s="83">
        <v>722</v>
      </c>
      <c r="AP1631" s="83">
        <v>0</v>
      </c>
      <c r="AQ1631" s="73"/>
      <c r="AR1631" s="73"/>
      <c r="AS1631" s="73"/>
      <c r="AT1631" s="73"/>
      <c r="AU1631" s="73"/>
      <c r="AV1631" s="73"/>
      <c r="AW1631" s="73"/>
      <c r="AX1631" s="73"/>
      <c r="AY1631" s="73"/>
      <c r="AZ1631" s="73"/>
      <c r="BA1631" s="73"/>
      <c r="BB1631" s="73"/>
      <c r="BC1631" s="73"/>
    </row>
    <row r="1632" spans="1:55" x14ac:dyDescent="0.25">
      <c r="A1632" s="72"/>
      <c r="B1632" s="79" t="s">
        <v>8</v>
      </c>
      <c r="C1632" s="84">
        <v>54183.770203816683</v>
      </c>
      <c r="D1632" s="84">
        <v>59353.049552840283</v>
      </c>
      <c r="E1632" s="84">
        <v>62777.322524168281</v>
      </c>
      <c r="F1632" s="84">
        <v>75629.556255924443</v>
      </c>
      <c r="G1632" s="84">
        <v>83873.295020896141</v>
      </c>
      <c r="H1632" s="84">
        <v>92664.518758761682</v>
      </c>
      <c r="I1632" s="84">
        <v>104192.03256788109</v>
      </c>
      <c r="J1632" s="84">
        <v>106090.06625763926</v>
      </c>
      <c r="K1632" s="84">
        <v>113550.26859337198</v>
      </c>
      <c r="L1632" s="84">
        <v>110203.46945399999</v>
      </c>
      <c r="M1632" s="84">
        <v>111805.558</v>
      </c>
      <c r="N1632" s="83">
        <v>0</v>
      </c>
      <c r="O1632" s="73"/>
      <c r="P1632" s="79" t="s">
        <v>8</v>
      </c>
      <c r="Q1632" s="84">
        <v>55823.658613781336</v>
      </c>
      <c r="R1632" s="84">
        <v>56618.329879472978</v>
      </c>
      <c r="S1632" s="84">
        <v>58559.565018676629</v>
      </c>
      <c r="T1632" s="84">
        <v>91321.321716028673</v>
      </c>
      <c r="U1632" s="84">
        <v>93986.892386968888</v>
      </c>
      <c r="V1632" s="84">
        <v>104003.94350476151</v>
      </c>
      <c r="W1632" s="84">
        <v>105063.69106759793</v>
      </c>
      <c r="X1632" s="84">
        <v>114234.00961926072</v>
      </c>
      <c r="Y1632" s="84">
        <v>119488.27307819999</v>
      </c>
      <c r="Z1632" s="84">
        <v>122810.718108</v>
      </c>
      <c r="AA1632" s="84">
        <v>115461.936</v>
      </c>
      <c r="AB1632" s="84">
        <v>112330</v>
      </c>
      <c r="AC1632" s="73"/>
      <c r="AD1632" s="79" t="s">
        <v>8</v>
      </c>
      <c r="AE1632" s="84">
        <v>706</v>
      </c>
      <c r="AF1632" s="84">
        <v>765</v>
      </c>
      <c r="AG1632" s="84">
        <v>829</v>
      </c>
      <c r="AH1632" s="84">
        <v>885</v>
      </c>
      <c r="AI1632" s="84">
        <v>947</v>
      </c>
      <c r="AJ1632" s="84">
        <v>997</v>
      </c>
      <c r="AK1632" s="84">
        <v>1060</v>
      </c>
      <c r="AL1632" s="84">
        <v>1067</v>
      </c>
      <c r="AM1632" s="84">
        <v>1088</v>
      </c>
      <c r="AN1632" s="84">
        <v>1082</v>
      </c>
      <c r="AO1632" s="84">
        <v>1074</v>
      </c>
      <c r="AP1632" s="84">
        <v>0</v>
      </c>
      <c r="AQ1632" s="73"/>
      <c r="AR1632" s="73"/>
      <c r="AS1632" s="73"/>
      <c r="AT1632" s="73"/>
      <c r="AU1632" s="73"/>
      <c r="AV1632" s="73"/>
      <c r="AW1632" s="73"/>
      <c r="AX1632" s="73"/>
      <c r="AY1632" s="73"/>
      <c r="AZ1632" s="73"/>
      <c r="BA1632" s="73"/>
      <c r="BB1632" s="73"/>
      <c r="BC1632" s="73"/>
    </row>
    <row r="1633" spans="1:55" x14ac:dyDescent="0.25">
      <c r="A1633" s="72"/>
      <c r="B1633" s="79" t="s">
        <v>5</v>
      </c>
      <c r="C1633" s="84">
        <v>21046.110603312627</v>
      </c>
      <c r="D1633" s="84">
        <v>18153.300844172394</v>
      </c>
      <c r="E1633" s="84">
        <v>21255.71595947188</v>
      </c>
      <c r="F1633" s="84">
        <v>34769.509745757881</v>
      </c>
      <c r="G1633" s="84">
        <v>28384.414082594649</v>
      </c>
      <c r="H1633" s="84">
        <v>25998.238711252921</v>
      </c>
      <c r="I1633" s="84">
        <v>29548.119775212253</v>
      </c>
      <c r="J1633" s="84">
        <v>25951.105272469089</v>
      </c>
      <c r="K1633" s="84">
        <v>31950.700831685994</v>
      </c>
      <c r="L1633" s="84">
        <v>29384.809506000005</v>
      </c>
      <c r="M1633" s="82">
        <v>20903.561999999994</v>
      </c>
      <c r="N1633" s="82">
        <v>0</v>
      </c>
      <c r="O1633" s="73"/>
      <c r="P1633" s="79" t="s">
        <v>5</v>
      </c>
      <c r="Q1633" s="84">
        <v>23724.194545104743</v>
      </c>
      <c r="R1633" s="84">
        <v>20957.318759595582</v>
      </c>
      <c r="S1633" s="84">
        <v>32973.690236203409</v>
      </c>
      <c r="T1633" s="84">
        <v>26017.746545060883</v>
      </c>
      <c r="U1633" s="84">
        <v>25638.523248250676</v>
      </c>
      <c r="V1633" s="84">
        <v>36752.706284007683</v>
      </c>
      <c r="W1633" s="84">
        <v>38622.698182574859</v>
      </c>
      <c r="X1633" s="84">
        <v>35480.798158973761</v>
      </c>
      <c r="Y1633" s="84">
        <v>39406.857336417997</v>
      </c>
      <c r="Z1633" s="84">
        <v>54211.918306000014</v>
      </c>
      <c r="AA1633" s="84">
        <v>29879.349999999995</v>
      </c>
      <c r="AB1633" s="84">
        <v>24546</v>
      </c>
      <c r="AC1633" s="73"/>
      <c r="AD1633" s="79" t="s">
        <v>5</v>
      </c>
      <c r="AE1633" s="84">
        <v>5934</v>
      </c>
      <c r="AF1633" s="84">
        <v>5850</v>
      </c>
      <c r="AG1633" s="84">
        <v>5920</v>
      </c>
      <c r="AH1633" s="84">
        <v>5842</v>
      </c>
      <c r="AI1633" s="84">
        <v>5753</v>
      </c>
      <c r="AJ1633" s="84">
        <v>5611</v>
      </c>
      <c r="AK1633" s="84">
        <v>5596</v>
      </c>
      <c r="AL1633" s="84">
        <v>5742</v>
      </c>
      <c r="AM1633" s="84">
        <v>5370</v>
      </c>
      <c r="AN1633" s="84">
        <v>5569</v>
      </c>
      <c r="AO1633" s="84">
        <v>5746</v>
      </c>
      <c r="AP1633" s="84">
        <v>0</v>
      </c>
      <c r="AQ1633" s="73"/>
      <c r="AR1633" s="73"/>
      <c r="AS1633" s="73"/>
      <c r="AT1633" s="73"/>
      <c r="AU1633" s="73"/>
      <c r="AV1633" s="73"/>
      <c r="AW1633" s="73"/>
      <c r="AX1633" s="73"/>
      <c r="AY1633" s="73"/>
      <c r="AZ1633" s="73"/>
      <c r="BA1633" s="73"/>
      <c r="BB1633" s="73"/>
      <c r="BC1633" s="73"/>
    </row>
    <row r="1634" spans="1:55" x14ac:dyDescent="0.25">
      <c r="A1634" s="72"/>
      <c r="B1634" s="74" t="s">
        <v>157</v>
      </c>
      <c r="C1634" s="83">
        <v>42253.65710778936</v>
      </c>
      <c r="D1634" s="83">
        <v>47364.700509732</v>
      </c>
      <c r="E1634" s="83">
        <v>43372.18136932647</v>
      </c>
      <c r="F1634" s="83">
        <v>49613.970284398965</v>
      </c>
      <c r="G1634" s="83">
        <v>50319.147467507093</v>
      </c>
      <c r="H1634" s="83">
        <v>52680.448815613374</v>
      </c>
      <c r="I1634" s="83">
        <v>55115.663829411453</v>
      </c>
      <c r="J1634" s="83">
        <v>58723.239987663015</v>
      </c>
      <c r="K1634" s="83">
        <v>57952.364097004</v>
      </c>
      <c r="L1634" s="83">
        <v>57462.985397999997</v>
      </c>
      <c r="M1634" s="83">
        <v>47243.238000000005</v>
      </c>
      <c r="N1634" s="83">
        <v>0</v>
      </c>
      <c r="O1634" s="73"/>
      <c r="P1634" s="74" t="s">
        <v>157</v>
      </c>
      <c r="Q1634" s="83">
        <v>37031.393421294713</v>
      </c>
      <c r="R1634" s="83">
        <v>37633.326714348274</v>
      </c>
      <c r="S1634" s="83">
        <v>40266.083239551794</v>
      </c>
      <c r="T1634" s="83">
        <v>50843.096562311199</v>
      </c>
      <c r="U1634" s="83">
        <v>51209.668453635546</v>
      </c>
      <c r="V1634" s="83">
        <v>51512.976393512101</v>
      </c>
      <c r="W1634" s="83">
        <v>51361.93541782823</v>
      </c>
      <c r="X1634" s="83">
        <v>61058.255988701072</v>
      </c>
      <c r="Y1634" s="83">
        <v>58817.357689739991</v>
      </c>
      <c r="Z1634" s="83">
        <v>58545.961005999998</v>
      </c>
      <c r="AA1634" s="83">
        <v>58387.428</v>
      </c>
      <c r="AB1634" s="83">
        <v>48212</v>
      </c>
      <c r="AC1634" s="73"/>
      <c r="AD1634" s="74" t="s">
        <v>117</v>
      </c>
      <c r="AE1634" s="83">
        <v>27230.328000000001</v>
      </c>
      <c r="AF1634" s="83">
        <v>27068.76</v>
      </c>
      <c r="AG1634" s="83">
        <v>26843.501999999997</v>
      </c>
      <c r="AH1634" s="83">
        <v>26658.546000000002</v>
      </c>
      <c r="AI1634" s="83">
        <v>26470.903999999999</v>
      </c>
      <c r="AJ1634" s="83">
        <v>26185.883999999998</v>
      </c>
      <c r="AK1634" s="83">
        <v>25890.38</v>
      </c>
      <c r="AL1634" s="83">
        <v>25619.57</v>
      </c>
      <c r="AM1634" s="83">
        <v>25291.759999999998</v>
      </c>
      <c r="AN1634" s="83">
        <v>25163.976000000002</v>
      </c>
      <c r="AO1634" s="83">
        <v>25248.906000000003</v>
      </c>
      <c r="AP1634" s="83">
        <v>0</v>
      </c>
      <c r="AQ1634" s="73"/>
      <c r="AR1634" s="73"/>
      <c r="AS1634" s="73"/>
      <c r="AT1634" s="73"/>
      <c r="AU1634" s="73"/>
      <c r="AV1634" s="73"/>
      <c r="AW1634" s="73"/>
      <c r="AX1634" s="73"/>
      <c r="AY1634" s="73"/>
      <c r="AZ1634" s="73"/>
      <c r="BA1634" s="73"/>
      <c r="BB1634" s="73"/>
      <c r="BC1634" s="73"/>
    </row>
    <row r="1635" spans="1:55" x14ac:dyDescent="0.25">
      <c r="A1635" s="72"/>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X1635" s="73"/>
      <c r="Y1635" s="73"/>
      <c r="Z1635" s="73"/>
      <c r="AA1635" s="73"/>
      <c r="AB1635" s="73"/>
      <c r="AC1635" s="73"/>
      <c r="AD1635" s="73"/>
      <c r="AE1635" s="73"/>
      <c r="AF1635" s="73"/>
      <c r="AG1635" s="73"/>
      <c r="AH1635" s="73"/>
      <c r="AI1635" s="73"/>
      <c r="AJ1635" s="73"/>
      <c r="AK1635" s="73"/>
      <c r="AL1635" s="73"/>
      <c r="AM1635" s="73"/>
      <c r="AN1635" s="73"/>
      <c r="AO1635" s="73"/>
      <c r="AP1635" s="73"/>
      <c r="AQ1635" s="73"/>
      <c r="AR1635" s="73"/>
      <c r="AS1635" s="73"/>
      <c r="AT1635" s="73"/>
      <c r="AU1635" s="73"/>
      <c r="AV1635" s="73"/>
      <c r="AW1635" s="73"/>
      <c r="AX1635" s="73"/>
      <c r="AY1635" s="73"/>
      <c r="AZ1635" s="73"/>
      <c r="BA1635" s="73"/>
      <c r="BB1635" s="73"/>
      <c r="BC1635" s="73"/>
    </row>
    <row r="1636" spans="1:55" x14ac:dyDescent="0.25">
      <c r="A1636" s="72"/>
      <c r="B1636" s="75" t="s">
        <v>113</v>
      </c>
      <c r="C1636" s="75"/>
      <c r="D1636" s="75"/>
      <c r="E1636" s="75"/>
      <c r="F1636" s="75"/>
      <c r="G1636" s="75"/>
      <c r="H1636" s="75"/>
      <c r="I1636" s="75"/>
      <c r="J1636" s="75"/>
      <c r="K1636" s="75"/>
      <c r="L1636" s="75"/>
      <c r="M1636" s="75"/>
      <c r="N1636" s="75"/>
      <c r="O1636" s="73"/>
      <c r="P1636" s="75" t="s">
        <v>114</v>
      </c>
      <c r="Q1636" s="75"/>
      <c r="R1636" s="75"/>
      <c r="S1636" s="75"/>
      <c r="T1636" s="75"/>
      <c r="U1636" s="75"/>
      <c r="V1636" s="75"/>
      <c r="W1636" s="75"/>
      <c r="X1636" s="75"/>
      <c r="Y1636" s="75"/>
      <c r="Z1636" s="75"/>
      <c r="AA1636" s="75"/>
      <c r="AB1636" s="75"/>
      <c r="AC1636" s="73"/>
      <c r="AD1636" s="75" t="s">
        <v>145</v>
      </c>
      <c r="AE1636" s="75"/>
      <c r="AF1636" s="75"/>
      <c r="AG1636" s="75"/>
      <c r="AH1636" s="75"/>
      <c r="AI1636" s="75"/>
      <c r="AJ1636" s="75"/>
      <c r="AK1636" s="75"/>
      <c r="AL1636" s="75"/>
      <c r="AM1636" s="75"/>
      <c r="AN1636" s="75"/>
      <c r="AO1636" s="75"/>
      <c r="AP1636" s="75"/>
      <c r="AQ1636" s="73"/>
      <c r="AR1636" s="73"/>
      <c r="AS1636" s="73"/>
      <c r="AT1636" s="73"/>
      <c r="AU1636" s="73"/>
      <c r="AV1636" s="73"/>
      <c r="AW1636" s="73"/>
      <c r="AX1636" s="73"/>
      <c r="AY1636" s="73"/>
      <c r="AZ1636" s="73"/>
      <c r="BA1636" s="73"/>
      <c r="BB1636" s="73"/>
      <c r="BC1636" s="73"/>
    </row>
    <row r="1637" spans="1:55" x14ac:dyDescent="0.25">
      <c r="A1637" s="72"/>
      <c r="B1637" s="77" t="s">
        <v>98</v>
      </c>
      <c r="C1637" s="77">
        <v>2013</v>
      </c>
      <c r="D1637" s="77">
        <v>2014</v>
      </c>
      <c r="E1637" s="77">
        <v>2015</v>
      </c>
      <c r="F1637" s="77">
        <v>2016</v>
      </c>
      <c r="G1637" s="77">
        <v>2017</v>
      </c>
      <c r="H1637" s="77">
        <v>2018</v>
      </c>
      <c r="I1637" s="77">
        <v>2019</v>
      </c>
      <c r="J1637" s="77">
        <v>2020</v>
      </c>
      <c r="K1637" s="77">
        <v>2021</v>
      </c>
      <c r="L1637" s="77">
        <v>2022</v>
      </c>
      <c r="M1637" s="77">
        <v>2023</v>
      </c>
      <c r="N1637" s="77">
        <v>2024</v>
      </c>
      <c r="O1637" s="73"/>
      <c r="P1637" s="77" t="s">
        <v>98</v>
      </c>
      <c r="Q1637" s="77">
        <v>2013</v>
      </c>
      <c r="R1637" s="77">
        <v>2014</v>
      </c>
      <c r="S1637" s="77">
        <v>2015</v>
      </c>
      <c r="T1637" s="77">
        <v>2016</v>
      </c>
      <c r="U1637" s="77">
        <v>2017</v>
      </c>
      <c r="V1637" s="77">
        <v>2018</v>
      </c>
      <c r="W1637" s="77">
        <v>2019</v>
      </c>
      <c r="X1637" s="77">
        <v>2020</v>
      </c>
      <c r="Y1637" s="77">
        <v>2021</v>
      </c>
      <c r="Z1637" s="77">
        <v>2022</v>
      </c>
      <c r="AA1637" s="77">
        <v>2023</v>
      </c>
      <c r="AB1637" s="77">
        <v>2024</v>
      </c>
      <c r="AC1637" s="73"/>
      <c r="AD1637" s="77" t="s">
        <v>98</v>
      </c>
      <c r="AE1637" s="77">
        <v>2013</v>
      </c>
      <c r="AF1637" s="77">
        <v>2014</v>
      </c>
      <c r="AG1637" s="77">
        <v>2015</v>
      </c>
      <c r="AH1637" s="77">
        <v>2016</v>
      </c>
      <c r="AI1637" s="77">
        <v>2017</v>
      </c>
      <c r="AJ1637" s="77">
        <v>2018</v>
      </c>
      <c r="AK1637" s="77">
        <v>2019</v>
      </c>
      <c r="AL1637" s="77">
        <v>2020</v>
      </c>
      <c r="AM1637" s="77">
        <v>2021</v>
      </c>
      <c r="AN1637" s="77">
        <v>2022</v>
      </c>
      <c r="AO1637" s="77">
        <v>2023</v>
      </c>
      <c r="AP1637" s="77">
        <v>2024</v>
      </c>
      <c r="AQ1637" s="73"/>
      <c r="AR1637" s="73"/>
      <c r="AS1637" s="73"/>
      <c r="AT1637" s="73"/>
      <c r="AU1637" s="73"/>
      <c r="AV1637" s="73"/>
      <c r="AW1637" s="73"/>
      <c r="AX1637" s="73"/>
      <c r="AY1637" s="73"/>
      <c r="AZ1637" s="73"/>
      <c r="BA1637" s="73"/>
      <c r="BB1637" s="73"/>
      <c r="BC1637" s="73"/>
    </row>
    <row r="1638" spans="1:55" x14ac:dyDescent="0.25">
      <c r="A1638" s="72"/>
      <c r="B1638" s="79" t="s">
        <v>9</v>
      </c>
      <c r="C1638" s="80">
        <v>539975.55768985522</v>
      </c>
      <c r="D1638" s="80">
        <v>511265.52185788972</v>
      </c>
      <c r="E1638" s="80">
        <v>530552.47549204447</v>
      </c>
      <c r="F1638" s="80">
        <v>591824.30281474348</v>
      </c>
      <c r="G1638" s="80">
        <v>576392.06414726749</v>
      </c>
      <c r="H1638" s="80">
        <v>581426.84827145713</v>
      </c>
      <c r="I1638" s="80">
        <v>619552.70282426907</v>
      </c>
      <c r="J1638" s="80">
        <v>645967.982572612</v>
      </c>
      <c r="K1638" s="80">
        <v>720136.95527287782</v>
      </c>
      <c r="L1638" s="80">
        <v>694818.74378799996</v>
      </c>
      <c r="M1638" s="80">
        <v>685281.72</v>
      </c>
      <c r="N1638" s="80">
        <v>0</v>
      </c>
      <c r="O1638" s="73"/>
      <c r="P1638" s="79" t="s">
        <v>9</v>
      </c>
      <c r="Q1638" s="80">
        <v>543558.30839871359</v>
      </c>
      <c r="R1638" s="80">
        <v>544302.82624959876</v>
      </c>
      <c r="S1638" s="80">
        <v>522509.7261027217</v>
      </c>
      <c r="T1638" s="80">
        <v>587573.37438385875</v>
      </c>
      <c r="U1638" s="80">
        <v>575049.21504120075</v>
      </c>
      <c r="V1638" s="80">
        <v>597304.0080835796</v>
      </c>
      <c r="W1638" s="80">
        <v>593201.14062452526</v>
      </c>
      <c r="X1638" s="80">
        <v>608520.20553337876</v>
      </c>
      <c r="Y1638" s="80">
        <v>762281.12013936997</v>
      </c>
      <c r="Z1638" s="80">
        <v>758721.79559799982</v>
      </c>
      <c r="AA1638" s="80">
        <v>695471.43800000008</v>
      </c>
      <c r="AB1638" s="80">
        <v>727704</v>
      </c>
      <c r="AC1638" s="73"/>
      <c r="AD1638" s="79" t="s">
        <v>9</v>
      </c>
      <c r="AE1638" s="80">
        <v>4964</v>
      </c>
      <c r="AF1638" s="80">
        <v>4651</v>
      </c>
      <c r="AG1638" s="80">
        <v>4674</v>
      </c>
      <c r="AH1638" s="80">
        <v>4658</v>
      </c>
      <c r="AI1638" s="80">
        <v>4609</v>
      </c>
      <c r="AJ1638" s="80">
        <v>4614</v>
      </c>
      <c r="AK1638" s="80">
        <v>4684</v>
      </c>
      <c r="AL1638" s="80">
        <v>4926</v>
      </c>
      <c r="AM1638" s="80">
        <v>4710</v>
      </c>
      <c r="AN1638" s="80">
        <v>4803</v>
      </c>
      <c r="AO1638" s="80">
        <v>4861</v>
      </c>
      <c r="AP1638" s="80">
        <v>0</v>
      </c>
      <c r="AQ1638" s="73"/>
      <c r="AR1638" s="73"/>
      <c r="AS1638" s="73"/>
      <c r="AT1638" s="73"/>
      <c r="AU1638" s="73"/>
      <c r="AV1638" s="73"/>
      <c r="AW1638" s="73"/>
      <c r="AX1638" s="73"/>
      <c r="AY1638" s="73"/>
      <c r="AZ1638" s="73"/>
      <c r="BA1638" s="73"/>
      <c r="BB1638" s="73"/>
      <c r="BC1638" s="73"/>
    </row>
    <row r="1639" spans="1:55" x14ac:dyDescent="0.25">
      <c r="A1639" s="72"/>
      <c r="B1639" s="74" t="s">
        <v>10</v>
      </c>
      <c r="C1639" s="83">
        <v>382775.72205788584</v>
      </c>
      <c r="D1639" s="83">
        <v>358651.72503530083</v>
      </c>
      <c r="E1639" s="83">
        <v>386650.91696086142</v>
      </c>
      <c r="F1639" s="83">
        <v>438593.3068562597</v>
      </c>
      <c r="G1639" s="83">
        <v>426101.74682476447</v>
      </c>
      <c r="H1639" s="83">
        <v>413451.11385912023</v>
      </c>
      <c r="I1639" s="83">
        <v>435194.15742888273</v>
      </c>
      <c r="J1639" s="83">
        <v>438648.63300615462</v>
      </c>
      <c r="K1639" s="83">
        <v>498150.2513799239</v>
      </c>
      <c r="L1639" s="83">
        <v>478554.29359399999</v>
      </c>
      <c r="M1639" s="83">
        <v>470370.26199999999</v>
      </c>
      <c r="N1639" s="83">
        <v>0</v>
      </c>
      <c r="O1639" s="73"/>
      <c r="P1639" s="74" t="s">
        <v>10</v>
      </c>
      <c r="Q1639" s="83">
        <v>363417.11719817587</v>
      </c>
      <c r="R1639" s="83">
        <v>381787.64970387571</v>
      </c>
      <c r="S1639" s="83">
        <v>367024.928821048</v>
      </c>
      <c r="T1639" s="83">
        <v>410493.36758239585</v>
      </c>
      <c r="U1639" s="83">
        <v>438715.51719752722</v>
      </c>
      <c r="V1639" s="83">
        <v>423044.79523131478</v>
      </c>
      <c r="W1639" s="83">
        <v>417795.80346565502</v>
      </c>
      <c r="X1639" s="83">
        <v>423308.89069467393</v>
      </c>
      <c r="Y1639" s="83">
        <v>560703.41047910799</v>
      </c>
      <c r="Z1639" s="83">
        <v>551029.11874399986</v>
      </c>
      <c r="AA1639" s="83">
        <v>491554.12200000003</v>
      </c>
      <c r="AB1639" s="83">
        <v>496377</v>
      </c>
      <c r="AC1639" s="73"/>
      <c r="AD1639" s="74" t="s">
        <v>10</v>
      </c>
      <c r="AE1639" s="83">
        <v>4964</v>
      </c>
      <c r="AF1639" s="83">
        <v>4651</v>
      </c>
      <c r="AG1639" s="83">
        <v>4674</v>
      </c>
      <c r="AH1639" s="83">
        <v>4658</v>
      </c>
      <c r="AI1639" s="83">
        <v>4609</v>
      </c>
      <c r="AJ1639" s="83">
        <v>4614</v>
      </c>
      <c r="AK1639" s="83">
        <v>4684</v>
      </c>
      <c r="AL1639" s="83">
        <v>4926</v>
      </c>
      <c r="AM1639" s="83">
        <v>4710</v>
      </c>
      <c r="AN1639" s="83">
        <v>4803</v>
      </c>
      <c r="AO1639" s="83">
        <v>4861</v>
      </c>
      <c r="AP1639" s="83">
        <v>0</v>
      </c>
      <c r="AQ1639" s="73"/>
      <c r="AR1639" s="73"/>
      <c r="AS1639" s="73"/>
      <c r="AT1639" s="73"/>
      <c r="AU1639" s="73"/>
      <c r="AV1639" s="73"/>
      <c r="AW1639" s="73"/>
      <c r="AX1639" s="73"/>
      <c r="AY1639" s="73"/>
      <c r="AZ1639" s="73"/>
      <c r="BA1639" s="73"/>
      <c r="BB1639" s="73"/>
      <c r="BC1639" s="73"/>
    </row>
    <row r="1640" spans="1:55" x14ac:dyDescent="0.25">
      <c r="A1640" s="72"/>
      <c r="B1640" s="79" t="s">
        <v>11</v>
      </c>
      <c r="C1640" s="84">
        <v>157199.83563196938</v>
      </c>
      <c r="D1640" s="84">
        <v>152613.79682258886</v>
      </c>
      <c r="E1640" s="84">
        <v>143901.55853118305</v>
      </c>
      <c r="F1640" s="84">
        <v>153230.99595848381</v>
      </c>
      <c r="G1640" s="84">
        <v>150290.31732250305</v>
      </c>
      <c r="H1640" s="84">
        <v>167975.7344123369</v>
      </c>
      <c r="I1640" s="84">
        <v>184358.54539538635</v>
      </c>
      <c r="J1640" s="84">
        <v>207319.34956645736</v>
      </c>
      <c r="K1640" s="84">
        <v>221986.70389295398</v>
      </c>
      <c r="L1640" s="84">
        <v>216264.45019399998</v>
      </c>
      <c r="M1640" s="84">
        <v>214911.45800000001</v>
      </c>
      <c r="N1640" s="84">
        <v>0</v>
      </c>
      <c r="O1640" s="73"/>
      <c r="P1640" s="79" t="s">
        <v>11</v>
      </c>
      <c r="Q1640" s="84">
        <v>180141.19120053772</v>
      </c>
      <c r="R1640" s="84">
        <v>162515.17654572311</v>
      </c>
      <c r="S1640" s="84">
        <v>155484.7972816737</v>
      </c>
      <c r="T1640" s="84">
        <v>177080.00680146291</v>
      </c>
      <c r="U1640" s="84">
        <v>136333.69784367355</v>
      </c>
      <c r="V1640" s="84">
        <v>174259.21285226475</v>
      </c>
      <c r="W1640" s="84">
        <v>175405.33715887024</v>
      </c>
      <c r="X1640" s="84">
        <v>185211.31483870489</v>
      </c>
      <c r="Y1640" s="84">
        <v>201577.70966026199</v>
      </c>
      <c r="Z1640" s="84">
        <v>207692.67685400002</v>
      </c>
      <c r="AA1640" s="84">
        <v>203917.31599999999</v>
      </c>
      <c r="AB1640" s="84">
        <v>231327</v>
      </c>
      <c r="AC1640" s="73"/>
      <c r="AD1640" s="79" t="s">
        <v>11</v>
      </c>
      <c r="AE1640" s="84">
        <v>4964</v>
      </c>
      <c r="AF1640" s="84">
        <v>4651</v>
      </c>
      <c r="AG1640" s="84">
        <v>4674</v>
      </c>
      <c r="AH1640" s="84">
        <v>4658</v>
      </c>
      <c r="AI1640" s="84">
        <v>4609</v>
      </c>
      <c r="AJ1640" s="84">
        <v>4614</v>
      </c>
      <c r="AK1640" s="84">
        <v>4684</v>
      </c>
      <c r="AL1640" s="84">
        <v>4926</v>
      </c>
      <c r="AM1640" s="84">
        <v>4710</v>
      </c>
      <c r="AN1640" s="84">
        <v>4803</v>
      </c>
      <c r="AO1640" s="84">
        <v>4861</v>
      </c>
      <c r="AP1640" s="84">
        <v>0</v>
      </c>
      <c r="AQ1640" s="73"/>
      <c r="AR1640" s="73"/>
      <c r="AS1640" s="73"/>
      <c r="AT1640" s="73"/>
      <c r="AU1640" s="73"/>
      <c r="AV1640" s="73"/>
      <c r="AW1640" s="73"/>
      <c r="AX1640" s="73"/>
      <c r="AY1640" s="73"/>
      <c r="AZ1640" s="73"/>
      <c r="BA1640" s="73"/>
      <c r="BB1640" s="73"/>
      <c r="BC1640" s="73"/>
    </row>
    <row r="1641" spans="1:55" x14ac:dyDescent="0.25">
      <c r="A1641" s="72"/>
      <c r="B1641" s="74" t="s">
        <v>0</v>
      </c>
      <c r="C1641" s="83">
        <v>113135.96898128177</v>
      </c>
      <c r="D1641" s="83">
        <v>94187.665251869359</v>
      </c>
      <c r="E1641" s="83">
        <v>93974.560752020378</v>
      </c>
      <c r="F1641" s="83">
        <v>105636.26169070398</v>
      </c>
      <c r="G1641" s="83">
        <v>87478.491489341584</v>
      </c>
      <c r="H1641" s="83">
        <v>78964.043834021315</v>
      </c>
      <c r="I1641" s="83">
        <v>78038.447241261238</v>
      </c>
      <c r="J1641" s="83">
        <v>74985.319229875677</v>
      </c>
      <c r="K1641" s="83">
        <v>65068.701690303984</v>
      </c>
      <c r="L1641" s="83">
        <v>53782.794571999999</v>
      </c>
      <c r="M1641" s="83">
        <v>51491.471999999994</v>
      </c>
      <c r="N1641" s="83">
        <v>0</v>
      </c>
      <c r="O1641" s="73"/>
      <c r="P1641" s="74" t="s">
        <v>0</v>
      </c>
      <c r="Q1641" s="83">
        <v>93143.258919092288</v>
      </c>
      <c r="R1641" s="83">
        <v>109129.67445170587</v>
      </c>
      <c r="S1641" s="83">
        <v>109247.87329163778</v>
      </c>
      <c r="T1641" s="83">
        <v>84530.03893497432</v>
      </c>
      <c r="U1641" s="83">
        <v>98493.270178744453</v>
      </c>
      <c r="V1641" s="83">
        <v>81296.314189607496</v>
      </c>
      <c r="W1641" s="83">
        <v>78356.079209807634</v>
      </c>
      <c r="X1641" s="83">
        <v>74957.267620060244</v>
      </c>
      <c r="Y1641" s="83">
        <v>76736.185418853987</v>
      </c>
      <c r="Z1641" s="83">
        <v>62172.645131999998</v>
      </c>
      <c r="AA1641" s="83">
        <v>57338.134000000005</v>
      </c>
      <c r="AB1641" s="83">
        <v>51841</v>
      </c>
      <c r="AC1641" s="73"/>
      <c r="AD1641" s="74" t="s">
        <v>0</v>
      </c>
      <c r="AE1641" s="83">
        <v>1029</v>
      </c>
      <c r="AF1641" s="83">
        <v>966</v>
      </c>
      <c r="AG1641" s="83">
        <v>1003</v>
      </c>
      <c r="AH1641" s="83">
        <v>907</v>
      </c>
      <c r="AI1641" s="83">
        <v>721</v>
      </c>
      <c r="AJ1641" s="83">
        <v>685</v>
      </c>
      <c r="AK1641" s="83">
        <v>669</v>
      </c>
      <c r="AL1641" s="83">
        <v>672</v>
      </c>
      <c r="AM1641" s="83">
        <v>575</v>
      </c>
      <c r="AN1641" s="83">
        <v>502</v>
      </c>
      <c r="AO1641" s="83">
        <v>487</v>
      </c>
      <c r="AP1641" s="83">
        <v>0</v>
      </c>
      <c r="AQ1641" s="73"/>
      <c r="AR1641" s="73"/>
      <c r="AS1641" s="73"/>
      <c r="AT1641" s="73"/>
      <c r="AU1641" s="73"/>
      <c r="AV1641" s="73"/>
      <c r="AW1641" s="73"/>
      <c r="AX1641" s="73"/>
      <c r="AY1641" s="73"/>
      <c r="AZ1641" s="73"/>
      <c r="BA1641" s="73"/>
      <c r="BB1641" s="73"/>
      <c r="BC1641" s="73"/>
    </row>
    <row r="1642" spans="1:55" x14ac:dyDescent="0.25">
      <c r="A1642" s="72"/>
      <c r="B1642" s="74" t="s">
        <v>158</v>
      </c>
      <c r="C1642" s="83">
        <v>122558.63212872414</v>
      </c>
      <c r="D1642" s="83">
        <v>104444.73069825419</v>
      </c>
      <c r="E1642" s="83">
        <v>80757.33425105043</v>
      </c>
      <c r="F1642" s="83">
        <v>63061.139904956406</v>
      </c>
      <c r="G1642" s="83">
        <v>63184.584253876128</v>
      </c>
      <c r="H1642" s="83">
        <v>62708.618305853735</v>
      </c>
      <c r="I1642" s="83">
        <v>66582.658115055136</v>
      </c>
      <c r="J1642" s="83">
        <v>80732.533048865094</v>
      </c>
      <c r="K1642" s="83">
        <v>63168.805049115988</v>
      </c>
      <c r="L1642" s="83">
        <v>36125.583572000003</v>
      </c>
      <c r="M1642" s="83">
        <v>41829.006000000001</v>
      </c>
      <c r="N1642" s="83">
        <v>0</v>
      </c>
      <c r="O1642" s="73"/>
      <c r="P1642" s="74" t="s">
        <v>158</v>
      </c>
      <c r="Q1642" s="83">
        <v>125946.28317098174</v>
      </c>
      <c r="R1642" s="83">
        <v>109759.03577915746</v>
      </c>
      <c r="S1642" s="83">
        <v>101740.53635031206</v>
      </c>
      <c r="T1642" s="83">
        <v>67968.042467559178</v>
      </c>
      <c r="U1642" s="83">
        <v>65343.744263893932</v>
      </c>
      <c r="V1642" s="83">
        <v>72534.456918160213</v>
      </c>
      <c r="W1642" s="83">
        <v>65465.572322147171</v>
      </c>
      <c r="X1642" s="83">
        <v>62723.399547346184</v>
      </c>
      <c r="Y1642" s="83">
        <v>87665.55599237798</v>
      </c>
      <c r="Z1642" s="83">
        <v>64793.403297999997</v>
      </c>
      <c r="AA1642" s="83">
        <v>42376.056000000004</v>
      </c>
      <c r="AB1642" s="83">
        <v>47554</v>
      </c>
      <c r="AC1642" s="73"/>
      <c r="AD1642" s="74" t="s">
        <v>158</v>
      </c>
      <c r="AE1642" s="83">
        <v>800</v>
      </c>
      <c r="AF1642" s="83">
        <v>628</v>
      </c>
      <c r="AG1642" s="83">
        <v>485</v>
      </c>
      <c r="AH1642" s="83">
        <v>420</v>
      </c>
      <c r="AI1642" s="83">
        <v>415</v>
      </c>
      <c r="AJ1642" s="83">
        <v>424</v>
      </c>
      <c r="AK1642" s="83">
        <v>440</v>
      </c>
      <c r="AL1642" s="83">
        <v>547</v>
      </c>
      <c r="AM1642" s="83">
        <v>398</v>
      </c>
      <c r="AN1642" s="83">
        <v>224</v>
      </c>
      <c r="AO1642" s="83">
        <v>279</v>
      </c>
      <c r="AP1642" s="83">
        <v>0</v>
      </c>
      <c r="AQ1642" s="73"/>
      <c r="AR1642" s="73"/>
      <c r="AS1642" s="73"/>
      <c r="AT1642" s="73"/>
      <c r="AU1642" s="73"/>
      <c r="AV1642" s="73"/>
      <c r="AW1642" s="73"/>
      <c r="AX1642" s="73"/>
      <c r="AY1642" s="73"/>
      <c r="AZ1642" s="73"/>
      <c r="BA1642" s="73"/>
      <c r="BB1642" s="73"/>
      <c r="BC1642" s="73"/>
    </row>
    <row r="1643" spans="1:55" x14ac:dyDescent="0.25">
      <c r="A1643" s="72"/>
      <c r="B1643" s="74" t="s">
        <v>159</v>
      </c>
      <c r="C1643" s="83">
        <v>3064.0909473275333</v>
      </c>
      <c r="D1643" s="83">
        <v>2817.5937063869446</v>
      </c>
      <c r="E1643" s="83">
        <v>2689.9637447551136</v>
      </c>
      <c r="F1643" s="83">
        <v>4823.3003699693845</v>
      </c>
      <c r="G1643" s="83">
        <v>5624.24077568549</v>
      </c>
      <c r="H1643" s="83">
        <v>6625.3478543678139</v>
      </c>
      <c r="I1643" s="83">
        <v>5968.0622916601833</v>
      </c>
      <c r="J1643" s="83">
        <v>3550.2117382433512</v>
      </c>
      <c r="K1643" s="83">
        <v>2870.8078167079998</v>
      </c>
      <c r="L1643" s="83">
        <v>2785.558802</v>
      </c>
      <c r="M1643" s="83">
        <v>2648.7640000000001</v>
      </c>
      <c r="N1643" s="83">
        <v>0</v>
      </c>
      <c r="O1643" s="73"/>
      <c r="P1643" s="74" t="s">
        <v>159</v>
      </c>
      <c r="Q1643" s="83">
        <v>5776.8398074316356</v>
      </c>
      <c r="R1643" s="83">
        <v>5796.1839519758942</v>
      </c>
      <c r="S1643" s="83">
        <v>8037.8808969561387</v>
      </c>
      <c r="T1643" s="83">
        <v>2961.1860621186488</v>
      </c>
      <c r="U1643" s="83">
        <v>4036.7928828865302</v>
      </c>
      <c r="V1643" s="83">
        <v>6429.2380695198262</v>
      </c>
      <c r="W1643" s="83">
        <v>6122.8192640963071</v>
      </c>
      <c r="X1643" s="83">
        <v>5158.1300128649445</v>
      </c>
      <c r="Y1643" s="83">
        <v>4493.7741112419999</v>
      </c>
      <c r="Z1643" s="83">
        <v>2711.7195559999996</v>
      </c>
      <c r="AA1643" s="83">
        <v>2488.2960000000003</v>
      </c>
      <c r="AB1643" s="83">
        <v>2532</v>
      </c>
      <c r="AC1643" s="73"/>
      <c r="AD1643" s="74" t="s">
        <v>159</v>
      </c>
      <c r="AE1643" s="83">
        <v>0</v>
      </c>
      <c r="AF1643" s="83">
        <v>0</v>
      </c>
      <c r="AG1643" s="83">
        <v>0</v>
      </c>
      <c r="AH1643" s="83">
        <v>0</v>
      </c>
      <c r="AI1643" s="83">
        <v>0</v>
      </c>
      <c r="AJ1643" s="83">
        <v>0</v>
      </c>
      <c r="AK1643" s="83">
        <v>0</v>
      </c>
      <c r="AL1643" s="83">
        <v>0</v>
      </c>
      <c r="AM1643" s="83">
        <v>0</v>
      </c>
      <c r="AN1643" s="83">
        <v>0</v>
      </c>
      <c r="AO1643" s="83">
        <v>0</v>
      </c>
      <c r="AP1643" s="83">
        <v>0</v>
      </c>
      <c r="AQ1643" s="73"/>
      <c r="AR1643" s="73"/>
      <c r="AS1643" s="73"/>
      <c r="AT1643" s="73"/>
      <c r="AU1643" s="73"/>
      <c r="AV1643" s="73"/>
      <c r="AW1643" s="73"/>
      <c r="AX1643" s="73"/>
      <c r="AY1643" s="73"/>
      <c r="AZ1643" s="73"/>
      <c r="BA1643" s="73"/>
      <c r="BB1643" s="73"/>
      <c r="BC1643" s="73"/>
    </row>
    <row r="1644" spans="1:55" x14ac:dyDescent="0.25">
      <c r="A1644" s="72"/>
      <c r="B1644" s="74" t="s">
        <v>1</v>
      </c>
      <c r="C1644" s="83">
        <v>18601.107565333015</v>
      </c>
      <c r="D1644" s="83">
        <v>15638.077027432751</v>
      </c>
      <c r="E1644" s="83">
        <v>15644.778507175124</v>
      </c>
      <c r="F1644" s="83">
        <v>18243.04270981365</v>
      </c>
      <c r="G1644" s="83">
        <v>19554.592241299808</v>
      </c>
      <c r="H1644" s="83">
        <v>18239.082106715938</v>
      </c>
      <c r="I1644" s="83">
        <v>18965.647054966325</v>
      </c>
      <c r="J1644" s="83">
        <v>20835.61370652364</v>
      </c>
      <c r="K1644" s="83">
        <v>16654.436584629995</v>
      </c>
      <c r="L1644" s="83">
        <v>13081.318015999999</v>
      </c>
      <c r="M1644" s="83">
        <v>15919.676000000001</v>
      </c>
      <c r="N1644" s="83">
        <v>0</v>
      </c>
      <c r="O1644" s="73"/>
      <c r="P1644" s="74" t="s">
        <v>1</v>
      </c>
      <c r="Q1644" s="83">
        <v>13028.690660654529</v>
      </c>
      <c r="R1644" s="83">
        <v>13133.343594619655</v>
      </c>
      <c r="S1644" s="83">
        <v>13145.051101637799</v>
      </c>
      <c r="T1644" s="83">
        <v>10346.746597269052</v>
      </c>
      <c r="U1644" s="83">
        <v>15712.159097449246</v>
      </c>
      <c r="V1644" s="83">
        <v>19599.350273423173</v>
      </c>
      <c r="W1644" s="83">
        <v>18530.818265771959</v>
      </c>
      <c r="X1644" s="83">
        <v>19972.746188600395</v>
      </c>
      <c r="Y1644" s="83">
        <v>22275.791629259998</v>
      </c>
      <c r="Z1644" s="83">
        <v>19321.269369999998</v>
      </c>
      <c r="AA1644" s="83">
        <v>11253.6</v>
      </c>
      <c r="AB1644" s="83">
        <v>15953</v>
      </c>
      <c r="AC1644" s="73"/>
      <c r="AD1644" s="74" t="s">
        <v>1</v>
      </c>
      <c r="AE1644" s="83">
        <v>103</v>
      </c>
      <c r="AF1644" s="83">
        <v>90</v>
      </c>
      <c r="AG1644" s="83">
        <v>91</v>
      </c>
      <c r="AH1644" s="83">
        <v>107</v>
      </c>
      <c r="AI1644" s="83">
        <v>111</v>
      </c>
      <c r="AJ1644" s="83">
        <v>106</v>
      </c>
      <c r="AK1644" s="83">
        <v>114</v>
      </c>
      <c r="AL1644" s="83">
        <v>124</v>
      </c>
      <c r="AM1644" s="83">
        <v>99</v>
      </c>
      <c r="AN1644" s="83">
        <v>79</v>
      </c>
      <c r="AO1644" s="83">
        <v>99</v>
      </c>
      <c r="AP1644" s="83">
        <v>0</v>
      </c>
      <c r="AQ1644" s="73"/>
      <c r="AR1644" s="73"/>
      <c r="AS1644" s="73"/>
      <c r="AT1644" s="73"/>
      <c r="AU1644" s="73"/>
      <c r="AV1644" s="73"/>
      <c r="AW1644" s="73"/>
      <c r="AX1644" s="73"/>
      <c r="AY1644" s="73"/>
      <c r="AZ1644" s="73"/>
      <c r="BA1644" s="73"/>
      <c r="BB1644" s="73"/>
      <c r="BC1644" s="73"/>
    </row>
    <row r="1645" spans="1:55" x14ac:dyDescent="0.25">
      <c r="A1645" s="72"/>
      <c r="B1645" s="74" t="s">
        <v>2</v>
      </c>
      <c r="C1645" s="83">
        <v>228399.26267875623</v>
      </c>
      <c r="D1645" s="83">
        <v>222539.30212915823</v>
      </c>
      <c r="E1645" s="83">
        <v>217341.67046781621</v>
      </c>
      <c r="F1645" s="83">
        <v>215242.33718896564</v>
      </c>
      <c r="G1645" s="83">
        <v>213470.60210336404</v>
      </c>
      <c r="H1645" s="83">
        <v>220673.21855761544</v>
      </c>
      <c r="I1645" s="83">
        <v>239043.78246252521</v>
      </c>
      <c r="J1645" s="83">
        <v>250554.73474281412</v>
      </c>
      <c r="K1645" s="83">
        <v>246109.43337200998</v>
      </c>
      <c r="L1645" s="83">
        <v>236559.54150399996</v>
      </c>
      <c r="M1645" s="83">
        <v>234115.51799999998</v>
      </c>
      <c r="N1645" s="83">
        <v>0</v>
      </c>
      <c r="O1645" s="73"/>
      <c r="P1645" s="74" t="s">
        <v>2</v>
      </c>
      <c r="Q1645" s="83">
        <v>231449.02462555413</v>
      </c>
      <c r="R1645" s="83">
        <v>234673.59092512692</v>
      </c>
      <c r="S1645" s="83">
        <v>217327.06499071693</v>
      </c>
      <c r="T1645" s="83">
        <v>220574.15254686229</v>
      </c>
      <c r="U1645" s="83">
        <v>219933.94687966938</v>
      </c>
      <c r="V1645" s="83">
        <v>208128.70412571458</v>
      </c>
      <c r="W1645" s="83">
        <v>218618.37754491242</v>
      </c>
      <c r="X1645" s="83">
        <v>241002.60056845707</v>
      </c>
      <c r="Y1645" s="83">
        <v>285775.56812461797</v>
      </c>
      <c r="Z1645" s="83">
        <v>267676.89795599994</v>
      </c>
      <c r="AA1645" s="83">
        <v>258254.49</v>
      </c>
      <c r="AB1645" s="83">
        <v>264787</v>
      </c>
      <c r="AC1645" s="73"/>
      <c r="AD1645" s="74" t="s">
        <v>2</v>
      </c>
      <c r="AE1645" s="83">
        <v>2053</v>
      </c>
      <c r="AF1645" s="83">
        <v>1953</v>
      </c>
      <c r="AG1645" s="83">
        <v>1881</v>
      </c>
      <c r="AH1645" s="83">
        <v>1819</v>
      </c>
      <c r="AI1645" s="83">
        <v>1755</v>
      </c>
      <c r="AJ1645" s="83">
        <v>1745</v>
      </c>
      <c r="AK1645" s="83">
        <v>1807</v>
      </c>
      <c r="AL1645" s="83">
        <v>1864</v>
      </c>
      <c r="AM1645" s="83">
        <v>1850</v>
      </c>
      <c r="AN1645" s="83">
        <v>1838</v>
      </c>
      <c r="AO1645" s="83">
        <v>1796</v>
      </c>
      <c r="AP1645" s="83">
        <v>0</v>
      </c>
      <c r="AQ1645" s="73"/>
      <c r="AR1645" s="73"/>
      <c r="AS1645" s="73"/>
      <c r="AT1645" s="73"/>
      <c r="AU1645" s="73"/>
      <c r="AV1645" s="73"/>
      <c r="AW1645" s="73"/>
      <c r="AX1645" s="73"/>
      <c r="AY1645" s="73"/>
      <c r="AZ1645" s="73"/>
      <c r="BA1645" s="73"/>
      <c r="BB1645" s="73"/>
      <c r="BC1645" s="73"/>
    </row>
    <row r="1646" spans="1:55" x14ac:dyDescent="0.25">
      <c r="A1646" s="72"/>
      <c r="B1646" s="74" t="s">
        <v>156</v>
      </c>
      <c r="C1646" s="83">
        <v>0</v>
      </c>
      <c r="D1646" s="83">
        <v>0</v>
      </c>
      <c r="E1646" s="83">
        <v>0</v>
      </c>
      <c r="F1646" s="83">
        <v>0</v>
      </c>
      <c r="G1646" s="83">
        <v>0</v>
      </c>
      <c r="H1646" s="83">
        <v>0</v>
      </c>
      <c r="I1646" s="83">
        <v>0</v>
      </c>
      <c r="J1646" s="83">
        <v>4575.7785930962036</v>
      </c>
      <c r="K1646" s="83">
        <v>19178.805640982002</v>
      </c>
      <c r="L1646" s="83">
        <v>32372.623634</v>
      </c>
      <c r="M1646" s="83">
        <v>46452.36</v>
      </c>
      <c r="N1646" s="83">
        <v>0</v>
      </c>
      <c r="O1646" s="73"/>
      <c r="P1646" s="74" t="s">
        <v>156</v>
      </c>
      <c r="Q1646" s="83">
        <v>0</v>
      </c>
      <c r="R1646" s="83">
        <v>0</v>
      </c>
      <c r="S1646" s="83">
        <v>0</v>
      </c>
      <c r="T1646" s="83">
        <v>0</v>
      </c>
      <c r="U1646" s="83">
        <v>0</v>
      </c>
      <c r="V1646" s="83">
        <v>0</v>
      </c>
      <c r="W1646" s="83">
        <v>0</v>
      </c>
      <c r="X1646" s="83">
        <v>0</v>
      </c>
      <c r="Y1646" s="83">
        <v>0</v>
      </c>
      <c r="Z1646" s="83">
        <v>21125.515293999997</v>
      </c>
      <c r="AA1646" s="83">
        <v>30066.91</v>
      </c>
      <c r="AB1646" s="83">
        <v>30839</v>
      </c>
      <c r="AC1646" s="73"/>
      <c r="AD1646" s="74" t="s">
        <v>156</v>
      </c>
      <c r="AE1646" s="83">
        <v>0</v>
      </c>
      <c r="AF1646" s="83">
        <v>0</v>
      </c>
      <c r="AG1646" s="83">
        <v>0</v>
      </c>
      <c r="AH1646" s="83">
        <v>0</v>
      </c>
      <c r="AI1646" s="83">
        <v>0</v>
      </c>
      <c r="AJ1646" s="83">
        <v>0</v>
      </c>
      <c r="AK1646" s="83">
        <v>0</v>
      </c>
      <c r="AL1646" s="83">
        <v>29</v>
      </c>
      <c r="AM1646" s="83">
        <v>120</v>
      </c>
      <c r="AN1646" s="83">
        <v>209</v>
      </c>
      <c r="AO1646" s="83">
        <v>291</v>
      </c>
      <c r="AP1646" s="83">
        <v>0</v>
      </c>
      <c r="AQ1646" s="73"/>
      <c r="AR1646" s="73"/>
      <c r="AS1646" s="73"/>
      <c r="AT1646" s="73"/>
      <c r="AU1646" s="73"/>
      <c r="AV1646" s="73"/>
      <c r="AW1646" s="73"/>
      <c r="AX1646" s="73"/>
      <c r="AY1646" s="73"/>
      <c r="AZ1646" s="73"/>
      <c r="BA1646" s="73"/>
      <c r="BB1646" s="73"/>
      <c r="BC1646" s="73"/>
    </row>
    <row r="1647" spans="1:55" x14ac:dyDescent="0.25">
      <c r="A1647" s="72"/>
      <c r="B1647" s="74" t="s">
        <v>3</v>
      </c>
      <c r="C1647" s="83">
        <v>755.87042095441223</v>
      </c>
      <c r="D1647" s="83">
        <v>5852.0298193495273</v>
      </c>
      <c r="E1647" s="83">
        <v>12776.871366427433</v>
      </c>
      <c r="F1647" s="83">
        <v>19988.185967095502</v>
      </c>
      <c r="G1647" s="83">
        <v>31812.684291626731</v>
      </c>
      <c r="H1647" s="83">
        <v>33630.647811796822</v>
      </c>
      <c r="I1647" s="83">
        <v>30343.000065109503</v>
      </c>
      <c r="J1647" s="83">
        <v>28874.083015238983</v>
      </c>
      <c r="K1647" s="83">
        <v>33887.006641956003</v>
      </c>
      <c r="L1647" s="83">
        <v>33643.942826000013</v>
      </c>
      <c r="M1647" s="83">
        <v>27552.563999999998</v>
      </c>
      <c r="N1647" s="83">
        <v>0</v>
      </c>
      <c r="O1647" s="73"/>
      <c r="P1647" s="74" t="s">
        <v>3</v>
      </c>
      <c r="Q1647" s="83">
        <v>0</v>
      </c>
      <c r="R1647" s="83">
        <v>0</v>
      </c>
      <c r="S1647" s="83">
        <v>0</v>
      </c>
      <c r="T1647" s="83">
        <v>14393.020701607102</v>
      </c>
      <c r="U1647" s="83">
        <v>23743.6924833218</v>
      </c>
      <c r="V1647" s="83">
        <v>46050.042689297203</v>
      </c>
      <c r="W1647" s="83">
        <v>33975.644151750093</v>
      </c>
      <c r="X1647" s="83">
        <v>30161.090873571826</v>
      </c>
      <c r="Y1647" s="83">
        <v>30024.324794802</v>
      </c>
      <c r="Z1647" s="83">
        <v>37411.884639999997</v>
      </c>
      <c r="AA1647" s="83">
        <v>36901.387999999999</v>
      </c>
      <c r="AB1647" s="83">
        <v>27271</v>
      </c>
      <c r="AC1647" s="73"/>
      <c r="AD1647" s="74" t="s">
        <v>3</v>
      </c>
      <c r="AE1647" s="83">
        <v>6</v>
      </c>
      <c r="AF1647" s="83">
        <v>49</v>
      </c>
      <c r="AG1647" s="83">
        <v>107</v>
      </c>
      <c r="AH1647" s="83">
        <v>138</v>
      </c>
      <c r="AI1647" s="83">
        <v>215</v>
      </c>
      <c r="AJ1647" s="83">
        <v>234</v>
      </c>
      <c r="AK1647" s="83">
        <v>207</v>
      </c>
      <c r="AL1647" s="83">
        <v>198</v>
      </c>
      <c r="AM1647" s="83">
        <v>237</v>
      </c>
      <c r="AN1647" s="83">
        <v>242</v>
      </c>
      <c r="AO1647" s="83">
        <v>202</v>
      </c>
      <c r="AP1647" s="83">
        <v>0</v>
      </c>
      <c r="AQ1647" s="73"/>
      <c r="AR1647" s="73"/>
      <c r="AS1647" s="73"/>
      <c r="AT1647" s="73"/>
      <c r="AU1647" s="73"/>
      <c r="AV1647" s="73"/>
      <c r="AW1647" s="73"/>
      <c r="AX1647" s="73"/>
      <c r="AY1647" s="73"/>
      <c r="AZ1647" s="73"/>
      <c r="BA1647" s="73"/>
      <c r="BB1647" s="73"/>
      <c r="BC1647" s="73"/>
    </row>
    <row r="1648" spans="1:55" x14ac:dyDescent="0.25">
      <c r="A1648" s="72"/>
      <c r="B1648" s="74" t="s">
        <v>4</v>
      </c>
      <c r="C1648" s="83">
        <v>0</v>
      </c>
      <c r="D1648" s="83">
        <v>451.95042281160704</v>
      </c>
      <c r="E1648" s="83">
        <v>11254.858940376003</v>
      </c>
      <c r="F1648" s="83">
        <v>17549.618636815707</v>
      </c>
      <c r="G1648" s="83">
        <v>20676.10683242798</v>
      </c>
      <c r="H1648" s="83">
        <v>24772.043821705316</v>
      </c>
      <c r="I1648" s="83">
        <v>26911.362818175374</v>
      </c>
      <c r="J1648" s="83">
        <v>22698.240598269513</v>
      </c>
      <c r="K1648" s="83">
        <v>17943.100508502001</v>
      </c>
      <c r="L1648" s="83">
        <v>23286.115839999995</v>
      </c>
      <c r="M1648" s="83">
        <v>25893.699999999997</v>
      </c>
      <c r="N1648" s="83">
        <v>0</v>
      </c>
      <c r="O1648" s="73"/>
      <c r="P1648" s="74" t="s">
        <v>4</v>
      </c>
      <c r="Q1648" s="83">
        <v>0</v>
      </c>
      <c r="R1648" s="83">
        <v>0</v>
      </c>
      <c r="S1648" s="83">
        <v>0</v>
      </c>
      <c r="T1648" s="83">
        <v>9595.3471344047339</v>
      </c>
      <c r="U1648" s="83">
        <v>17394.607674813364</v>
      </c>
      <c r="V1648" s="83">
        <v>21376.140971601195</v>
      </c>
      <c r="W1648" s="83">
        <v>22107.32221686314</v>
      </c>
      <c r="X1648" s="83">
        <v>24623.703096002006</v>
      </c>
      <c r="Y1648" s="83">
        <v>24076.390536587998</v>
      </c>
      <c r="Z1648" s="83">
        <v>24035.209640000001</v>
      </c>
      <c r="AA1648" s="83">
        <v>23730.508000000002</v>
      </c>
      <c r="AB1648" s="83">
        <v>26923</v>
      </c>
      <c r="AC1648" s="73"/>
      <c r="AD1648" s="74" t="s">
        <v>4</v>
      </c>
      <c r="AE1648" s="83">
        <v>0</v>
      </c>
      <c r="AF1648" s="83">
        <v>4</v>
      </c>
      <c r="AG1648" s="83">
        <v>79</v>
      </c>
      <c r="AH1648" s="83">
        <v>130</v>
      </c>
      <c r="AI1648" s="83">
        <v>158</v>
      </c>
      <c r="AJ1648" s="83">
        <v>191</v>
      </c>
      <c r="AK1648" s="83">
        <v>199</v>
      </c>
      <c r="AL1648" s="83">
        <v>164</v>
      </c>
      <c r="AM1648" s="83">
        <v>132</v>
      </c>
      <c r="AN1648" s="83">
        <v>185</v>
      </c>
      <c r="AO1648" s="83">
        <v>212</v>
      </c>
      <c r="AP1648" s="83">
        <v>0</v>
      </c>
      <c r="AQ1648" s="73"/>
      <c r="AR1648" s="73"/>
      <c r="AS1648" s="73"/>
      <c r="AT1648" s="73"/>
      <c r="AU1648" s="73"/>
      <c r="AV1648" s="73"/>
      <c r="AW1648" s="73"/>
      <c r="AX1648" s="73"/>
      <c r="AY1648" s="73"/>
      <c r="AZ1648" s="73"/>
      <c r="BA1648" s="73"/>
      <c r="BB1648" s="73"/>
      <c r="BC1648" s="73"/>
    </row>
    <row r="1649" spans="1:55" x14ac:dyDescent="0.25">
      <c r="A1649" s="72"/>
      <c r="B1649" s="74" t="s">
        <v>6</v>
      </c>
      <c r="C1649" s="83">
        <v>4375.0380656566622</v>
      </c>
      <c r="D1649" s="83">
        <v>6019.0120482037364</v>
      </c>
      <c r="E1649" s="83">
        <v>12498.028466140842</v>
      </c>
      <c r="F1649" s="83">
        <v>18436.294009368215</v>
      </c>
      <c r="G1649" s="83">
        <v>16208.42429778776</v>
      </c>
      <c r="H1649" s="83">
        <v>12001.47696066452</v>
      </c>
      <c r="I1649" s="83">
        <v>8929.8260415671612</v>
      </c>
      <c r="J1649" s="83">
        <v>8141.6992328362076</v>
      </c>
      <c r="K1649" s="83">
        <v>7312.726444711996</v>
      </c>
      <c r="L1649" s="83">
        <v>7846.2224879999994</v>
      </c>
      <c r="M1649" s="83">
        <v>8437.0740000000042</v>
      </c>
      <c r="N1649" s="83">
        <v>0</v>
      </c>
      <c r="O1649" s="73"/>
      <c r="P1649" s="74" t="s">
        <v>6</v>
      </c>
      <c r="Q1649" s="83">
        <v>1601.8446006980914</v>
      </c>
      <c r="R1649" s="83">
        <v>4102.3571966842774</v>
      </c>
      <c r="S1649" s="83">
        <v>4142.4784422759276</v>
      </c>
      <c r="T1649" s="83">
        <v>20309.391232690527</v>
      </c>
      <c r="U1649" s="83">
        <v>28534.365566105429</v>
      </c>
      <c r="V1649" s="83">
        <v>16971.374502557766</v>
      </c>
      <c r="W1649" s="83">
        <v>10925.030451622821</v>
      </c>
      <c r="X1649" s="83">
        <v>6225.213250244663</v>
      </c>
      <c r="Y1649" s="83">
        <v>6491.8651781359995</v>
      </c>
      <c r="Z1649" s="83">
        <v>5661.0088599999999</v>
      </c>
      <c r="AA1649" s="83">
        <v>10156.374</v>
      </c>
      <c r="AB1649" s="83">
        <v>8021</v>
      </c>
      <c r="AC1649" s="73"/>
      <c r="AD1649" s="74" t="s">
        <v>6</v>
      </c>
      <c r="AE1649" s="83">
        <v>0</v>
      </c>
      <c r="AF1649" s="83">
        <v>0</v>
      </c>
      <c r="AG1649" s="83">
        <v>6</v>
      </c>
      <c r="AH1649" s="83">
        <v>150</v>
      </c>
      <c r="AI1649" s="83">
        <v>199</v>
      </c>
      <c r="AJ1649" s="83">
        <v>146</v>
      </c>
      <c r="AK1649" s="83">
        <v>113</v>
      </c>
      <c r="AL1649" s="83">
        <v>0</v>
      </c>
      <c r="AM1649" s="83">
        <v>57</v>
      </c>
      <c r="AN1649" s="83">
        <v>105</v>
      </c>
      <c r="AO1649" s="83">
        <v>99</v>
      </c>
      <c r="AP1649" s="83">
        <v>0</v>
      </c>
      <c r="AQ1649" s="73"/>
      <c r="AR1649" s="73"/>
      <c r="AS1649" s="73"/>
      <c r="AT1649" s="73"/>
      <c r="AU1649" s="73"/>
      <c r="AV1649" s="73"/>
      <c r="AW1649" s="73"/>
      <c r="AX1649" s="73"/>
      <c r="AY1649" s="73"/>
      <c r="AZ1649" s="73"/>
      <c r="BA1649" s="73"/>
      <c r="BB1649" s="73"/>
      <c r="BC1649" s="73"/>
    </row>
    <row r="1650" spans="1:55" x14ac:dyDescent="0.25">
      <c r="A1650" s="72"/>
      <c r="B1650" s="74" t="s">
        <v>7</v>
      </c>
      <c r="C1650" s="83">
        <v>67446.417777049719</v>
      </c>
      <c r="D1650" s="83">
        <v>56305.963271025103</v>
      </c>
      <c r="E1650" s="83">
        <v>61184.047541103428</v>
      </c>
      <c r="F1650" s="83">
        <v>66858.22786154582</v>
      </c>
      <c r="G1650" s="83">
        <v>69553.105036288165</v>
      </c>
      <c r="H1650" s="83">
        <v>69327.977631363174</v>
      </c>
      <c r="I1650" s="83">
        <v>63943.728729147704</v>
      </c>
      <c r="J1650" s="83">
        <v>75485.759948983323</v>
      </c>
      <c r="K1650" s="83">
        <v>78184.829025055995</v>
      </c>
      <c r="L1650" s="83">
        <v>69697.827420000001</v>
      </c>
      <c r="M1650" s="83">
        <v>62815.928</v>
      </c>
      <c r="N1650" s="83">
        <v>0</v>
      </c>
      <c r="O1650" s="73"/>
      <c r="P1650" s="74" t="s">
        <v>7</v>
      </c>
      <c r="Q1650" s="83">
        <v>89581.031844180456</v>
      </c>
      <c r="R1650" s="83">
        <v>73134.883998542282</v>
      </c>
      <c r="S1650" s="83">
        <v>73743.297298751975</v>
      </c>
      <c r="T1650" s="83">
        <v>34894.462915221418</v>
      </c>
      <c r="U1650" s="83">
        <v>67646.612687017114</v>
      </c>
      <c r="V1650" s="83">
        <v>62777.224752969247</v>
      </c>
      <c r="W1650" s="83">
        <v>63231.40073633127</v>
      </c>
      <c r="X1650" s="83">
        <v>58492.094722783702</v>
      </c>
      <c r="Y1650" s="83">
        <v>66966.391715183985</v>
      </c>
      <c r="Z1650" s="83">
        <v>69850.856582000008</v>
      </c>
      <c r="AA1650" s="83">
        <v>65364.66</v>
      </c>
      <c r="AB1650" s="83">
        <v>66310</v>
      </c>
      <c r="AC1650" s="73"/>
      <c r="AD1650" s="74" t="s">
        <v>7</v>
      </c>
      <c r="AE1650" s="83">
        <v>556</v>
      </c>
      <c r="AF1650" s="83">
        <v>490</v>
      </c>
      <c r="AG1650" s="83">
        <v>528</v>
      </c>
      <c r="AH1650" s="83">
        <v>528</v>
      </c>
      <c r="AI1650" s="83">
        <v>561</v>
      </c>
      <c r="AJ1650" s="83">
        <v>552</v>
      </c>
      <c r="AK1650" s="83">
        <v>535</v>
      </c>
      <c r="AL1650" s="83">
        <v>623</v>
      </c>
      <c r="AM1650" s="83">
        <v>629</v>
      </c>
      <c r="AN1650" s="83">
        <v>637</v>
      </c>
      <c r="AO1650" s="83">
        <v>572</v>
      </c>
      <c r="AP1650" s="83">
        <v>0</v>
      </c>
      <c r="AQ1650" s="73"/>
      <c r="AR1650" s="73"/>
      <c r="AS1650" s="73"/>
      <c r="AT1650" s="73"/>
      <c r="AU1650" s="73"/>
      <c r="AV1650" s="73"/>
      <c r="AW1650" s="73"/>
      <c r="AX1650" s="73"/>
      <c r="AY1650" s="73"/>
      <c r="AZ1650" s="73"/>
      <c r="BA1650" s="73"/>
      <c r="BB1650" s="73"/>
      <c r="BC1650" s="73"/>
    </row>
    <row r="1651" spans="1:55" x14ac:dyDescent="0.25">
      <c r="A1651" s="72"/>
      <c r="B1651" s="79" t="s">
        <v>8</v>
      </c>
      <c r="C1651" s="84">
        <v>25369.213863556026</v>
      </c>
      <c r="D1651" s="84">
        <v>27731.206493524929</v>
      </c>
      <c r="E1651" s="84">
        <v>29775.212463775926</v>
      </c>
      <c r="F1651" s="84">
        <v>33621.525007285942</v>
      </c>
      <c r="G1651" s="84">
        <v>37935.899524619119</v>
      </c>
      <c r="H1651" s="84">
        <v>43202.177441320884</v>
      </c>
      <c r="I1651" s="84">
        <v>55559.411010811236</v>
      </c>
      <c r="J1651" s="84">
        <v>63469.572368437155</v>
      </c>
      <c r="K1651" s="84">
        <v>78892.049551769989</v>
      </c>
      <c r="L1651" s="84">
        <v>81444.688337999993</v>
      </c>
      <c r="M1651" s="84">
        <v>88287.618000000002</v>
      </c>
      <c r="N1651" s="83">
        <v>0</v>
      </c>
      <c r="O1651" s="73"/>
      <c r="P1651" s="79" t="s">
        <v>8</v>
      </c>
      <c r="Q1651" s="84">
        <v>26451.084689574382</v>
      </c>
      <c r="R1651" s="84">
        <v>26572.265902205316</v>
      </c>
      <c r="S1651" s="84">
        <v>26783.037055375422</v>
      </c>
      <c r="T1651" s="84">
        <v>31440.305991444016</v>
      </c>
      <c r="U1651" s="84">
        <v>23807.301125188118</v>
      </c>
      <c r="V1651" s="84">
        <v>40030.117660195348</v>
      </c>
      <c r="W1651" s="84">
        <v>48822.480406519564</v>
      </c>
      <c r="X1651" s="84">
        <v>61177.19481431858</v>
      </c>
      <c r="Y1651" s="84">
        <v>66093.674965369995</v>
      </c>
      <c r="Z1651" s="84">
        <v>73571.712500000009</v>
      </c>
      <c r="AA1651" s="84">
        <v>73480.79800000001</v>
      </c>
      <c r="AB1651" s="84">
        <v>87227</v>
      </c>
      <c r="AC1651" s="73"/>
      <c r="AD1651" s="79" t="s">
        <v>8</v>
      </c>
      <c r="AE1651" s="84">
        <v>319</v>
      </c>
      <c r="AF1651" s="84">
        <v>354</v>
      </c>
      <c r="AG1651" s="84">
        <v>386</v>
      </c>
      <c r="AH1651" s="84">
        <v>393</v>
      </c>
      <c r="AI1651" s="84">
        <v>419</v>
      </c>
      <c r="AJ1651" s="84">
        <v>475</v>
      </c>
      <c r="AK1651" s="84">
        <v>552</v>
      </c>
      <c r="AL1651" s="84">
        <v>610</v>
      </c>
      <c r="AM1651" s="84">
        <v>689</v>
      </c>
      <c r="AN1651" s="84">
        <v>766</v>
      </c>
      <c r="AO1651" s="84">
        <v>808</v>
      </c>
      <c r="AP1651" s="84">
        <v>0</v>
      </c>
      <c r="AQ1651" s="73"/>
      <c r="AR1651" s="73"/>
      <c r="AS1651" s="73"/>
      <c r="AT1651" s="73"/>
      <c r="AU1651" s="73"/>
      <c r="AV1651" s="73"/>
      <c r="AW1651" s="73"/>
      <c r="AX1651" s="73"/>
      <c r="AY1651" s="73"/>
      <c r="AZ1651" s="73"/>
      <c r="BA1651" s="73"/>
      <c r="BB1651" s="73"/>
      <c r="BC1651" s="73"/>
    </row>
    <row r="1652" spans="1:55" x14ac:dyDescent="0.25">
      <c r="A1652" s="72"/>
      <c r="B1652" s="79" t="s">
        <v>5</v>
      </c>
      <c r="C1652" s="84">
        <v>276.56848183927144</v>
      </c>
      <c r="D1652" s="84">
        <v>2982.3544421743563</v>
      </c>
      <c r="E1652" s="84">
        <v>18908.128940385119</v>
      </c>
      <c r="F1652" s="84">
        <v>30983.824816160792</v>
      </c>
      <c r="G1652" s="84">
        <v>27535.47430124176</v>
      </c>
      <c r="H1652" s="84">
        <v>28312.950467662056</v>
      </c>
      <c r="I1652" s="84">
        <v>28376.380245455777</v>
      </c>
      <c r="J1652" s="84">
        <v>24901.975065371273</v>
      </c>
      <c r="K1652" s="84">
        <v>20412.304157154002</v>
      </c>
      <c r="L1652" s="84">
        <v>37847.429177999999</v>
      </c>
      <c r="M1652" s="82">
        <v>17554.574000000004</v>
      </c>
      <c r="N1652" s="82">
        <v>0</v>
      </c>
      <c r="O1652" s="73"/>
      <c r="P1652" s="79" t="s">
        <v>5</v>
      </c>
      <c r="Q1652" s="84">
        <v>12459.97325535199</v>
      </c>
      <c r="R1652" s="84">
        <v>9127.8681789040038</v>
      </c>
      <c r="S1652" s="84">
        <v>9455.8292986753895</v>
      </c>
      <c r="T1652" s="84">
        <v>39856.58013483978</v>
      </c>
      <c r="U1652" s="84">
        <v>24538.800506650783</v>
      </c>
      <c r="V1652" s="84">
        <v>31789.20425837097</v>
      </c>
      <c r="W1652" s="84">
        <v>33239.305102996033</v>
      </c>
      <c r="X1652" s="84">
        <v>21228.336243939932</v>
      </c>
      <c r="Y1652" s="84">
        <v>18847.813194782</v>
      </c>
      <c r="Z1652" s="84">
        <v>39745.846894000002</v>
      </c>
      <c r="AA1652" s="84">
        <v>19515.617999999999</v>
      </c>
      <c r="AB1652" s="84">
        <v>22316</v>
      </c>
      <c r="AC1652" s="73"/>
      <c r="AD1652" s="79" t="s">
        <v>5</v>
      </c>
      <c r="AE1652" s="84">
        <v>4964</v>
      </c>
      <c r="AF1652" s="84">
        <v>4651</v>
      </c>
      <c r="AG1652" s="84">
        <v>4674</v>
      </c>
      <c r="AH1652" s="84">
        <v>4658</v>
      </c>
      <c r="AI1652" s="84">
        <v>4609</v>
      </c>
      <c r="AJ1652" s="84">
        <v>4614</v>
      </c>
      <c r="AK1652" s="84">
        <v>4684</v>
      </c>
      <c r="AL1652" s="84">
        <v>4926</v>
      </c>
      <c r="AM1652" s="84">
        <v>4710</v>
      </c>
      <c r="AN1652" s="84">
        <v>4803</v>
      </c>
      <c r="AO1652" s="84">
        <v>4861</v>
      </c>
      <c r="AP1652" s="84">
        <v>0</v>
      </c>
      <c r="AQ1652" s="73"/>
      <c r="AR1652" s="73"/>
      <c r="AS1652" s="73"/>
      <c r="AT1652" s="73"/>
      <c r="AU1652" s="73"/>
      <c r="AV1652" s="73"/>
      <c r="AW1652" s="73"/>
      <c r="AX1652" s="73"/>
      <c r="AY1652" s="73"/>
      <c r="AZ1652" s="73"/>
      <c r="BA1652" s="73"/>
      <c r="BB1652" s="73"/>
      <c r="BC1652" s="73"/>
    </row>
    <row r="1653" spans="1:55" x14ac:dyDescent="0.25">
      <c r="A1653" s="72"/>
      <c r="B1653" s="74" t="s">
        <v>157</v>
      </c>
      <c r="C1653" s="83">
        <v>30960.652672867804</v>
      </c>
      <c r="D1653" s="83">
        <v>30717.07829972171</v>
      </c>
      <c r="E1653" s="83">
        <v>32366.95437503856</v>
      </c>
      <c r="F1653" s="83">
        <v>33982.220755833427</v>
      </c>
      <c r="G1653" s="83">
        <v>32949.276486752853</v>
      </c>
      <c r="H1653" s="83">
        <v>29729.848023768031</v>
      </c>
      <c r="I1653" s="83">
        <v>31912.980108345848</v>
      </c>
      <c r="J1653" s="83">
        <v>33038.063976244383</v>
      </c>
      <c r="K1653" s="83">
        <v>35037.757046577994</v>
      </c>
      <c r="L1653" s="83">
        <v>38071.087183999996</v>
      </c>
      <c r="M1653" s="83">
        <v>32323.882000000001</v>
      </c>
      <c r="N1653" s="83">
        <v>0</v>
      </c>
      <c r="O1653" s="73"/>
      <c r="P1653" s="74" t="s">
        <v>157</v>
      </c>
      <c r="Q1653" s="83">
        <v>27773.232205697459</v>
      </c>
      <c r="R1653" s="83">
        <v>27234.270836110696</v>
      </c>
      <c r="S1653" s="83">
        <v>29801.258897936266</v>
      </c>
      <c r="T1653" s="83">
        <v>30195.215475742491</v>
      </c>
      <c r="U1653" s="83">
        <v>31039.839292950972</v>
      </c>
      <c r="V1653" s="83">
        <v>32646.203436746102</v>
      </c>
      <c r="W1653" s="83">
        <v>31525.373062495499</v>
      </c>
      <c r="X1653" s="83">
        <v>30226.170608343677</v>
      </c>
      <c r="Y1653" s="83">
        <v>33147.790178775991</v>
      </c>
      <c r="Z1653" s="83">
        <v>33428.845891999998</v>
      </c>
      <c r="AA1653" s="83">
        <v>32352.016</v>
      </c>
      <c r="AB1653" s="83">
        <v>30178</v>
      </c>
      <c r="AC1653" s="73"/>
      <c r="AD1653" s="74" t="s">
        <v>117</v>
      </c>
      <c r="AE1653" s="83">
        <v>23675.832000000002</v>
      </c>
      <c r="AF1653" s="83">
        <v>23257.812000000002</v>
      </c>
      <c r="AG1653" s="83">
        <v>22882.02</v>
      </c>
      <c r="AH1653" s="83">
        <v>22818.208000000002</v>
      </c>
      <c r="AI1653" s="83">
        <v>22643.016</v>
      </c>
      <c r="AJ1653" s="83">
        <v>22552.868999999999</v>
      </c>
      <c r="AK1653" s="83">
        <v>22401.852000000003</v>
      </c>
      <c r="AL1653" s="83">
        <v>22158.037999999997</v>
      </c>
      <c r="AM1653" s="83">
        <v>21859.5</v>
      </c>
      <c r="AN1653" s="83">
        <v>21556.665000000001</v>
      </c>
      <c r="AO1653" s="83">
        <v>21389.24</v>
      </c>
      <c r="AP1653" s="83">
        <v>0</v>
      </c>
      <c r="AQ1653" s="73"/>
      <c r="AR1653" s="73"/>
      <c r="AS1653" s="73"/>
      <c r="AT1653" s="73"/>
      <c r="AU1653" s="73"/>
      <c r="AV1653" s="73"/>
      <c r="AW1653" s="73"/>
      <c r="AX1653" s="73"/>
      <c r="AY1653" s="73"/>
      <c r="AZ1653" s="73"/>
      <c r="BA1653" s="73"/>
      <c r="BB1653" s="73"/>
      <c r="BC1653" s="73"/>
    </row>
    <row r="1654" spans="1:55" x14ac:dyDescent="0.25">
      <c r="A1654" s="72"/>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X1654" s="73"/>
      <c r="Y1654" s="73"/>
      <c r="Z1654" s="73"/>
      <c r="AA1654" s="73"/>
      <c r="AB1654" s="73"/>
      <c r="AC1654" s="73"/>
      <c r="AD1654" s="73"/>
      <c r="AE1654" s="73"/>
      <c r="AF1654" s="73"/>
      <c r="AG1654" s="73"/>
      <c r="AH1654" s="73"/>
      <c r="AI1654" s="73"/>
      <c r="AJ1654" s="73"/>
      <c r="AK1654" s="73"/>
      <c r="AL1654" s="73"/>
      <c r="AM1654" s="73"/>
      <c r="AN1654" s="73"/>
      <c r="AO1654" s="73"/>
      <c r="AP1654" s="73"/>
      <c r="AQ1654" s="73"/>
      <c r="AR1654" s="73"/>
      <c r="AS1654" s="73"/>
      <c r="AT1654" s="73"/>
      <c r="AU1654" s="73"/>
      <c r="AV1654" s="73"/>
      <c r="AW1654" s="73"/>
      <c r="AX1654" s="73"/>
      <c r="AY1654" s="73"/>
      <c r="AZ1654" s="73"/>
      <c r="BA1654" s="73"/>
      <c r="BB1654" s="73"/>
      <c r="BC1654" s="73"/>
    </row>
    <row r="1655" spans="1:55" x14ac:dyDescent="0.25">
      <c r="A1655" s="72"/>
      <c r="B1655" s="75" t="s">
        <v>113</v>
      </c>
      <c r="C1655" s="75"/>
      <c r="D1655" s="75"/>
      <c r="E1655" s="75"/>
      <c r="F1655" s="75"/>
      <c r="G1655" s="75"/>
      <c r="H1655" s="75"/>
      <c r="I1655" s="75"/>
      <c r="J1655" s="75"/>
      <c r="K1655" s="75"/>
      <c r="L1655" s="75"/>
      <c r="M1655" s="75"/>
      <c r="N1655" s="75"/>
      <c r="O1655" s="73"/>
      <c r="P1655" s="75" t="s">
        <v>114</v>
      </c>
      <c r="Q1655" s="75"/>
      <c r="R1655" s="75"/>
      <c r="S1655" s="75"/>
      <c r="T1655" s="75"/>
      <c r="U1655" s="75"/>
      <c r="V1655" s="75"/>
      <c r="W1655" s="75"/>
      <c r="X1655" s="75"/>
      <c r="Y1655" s="75"/>
      <c r="Z1655" s="75"/>
      <c r="AA1655" s="75"/>
      <c r="AB1655" s="75"/>
      <c r="AC1655" s="73"/>
      <c r="AD1655" s="75" t="s">
        <v>145</v>
      </c>
      <c r="AE1655" s="75"/>
      <c r="AF1655" s="75"/>
      <c r="AG1655" s="75"/>
      <c r="AH1655" s="75"/>
      <c r="AI1655" s="75"/>
      <c r="AJ1655" s="75"/>
      <c r="AK1655" s="75"/>
      <c r="AL1655" s="75"/>
      <c r="AM1655" s="75"/>
      <c r="AN1655" s="75"/>
      <c r="AO1655" s="75"/>
      <c r="AP1655" s="75"/>
      <c r="AQ1655" s="73"/>
      <c r="AR1655" s="73"/>
      <c r="AS1655" s="73"/>
      <c r="AT1655" s="73"/>
      <c r="AU1655" s="73"/>
      <c r="AV1655" s="73"/>
      <c r="AW1655" s="73"/>
      <c r="AX1655" s="73"/>
      <c r="AY1655" s="73"/>
      <c r="AZ1655" s="73"/>
      <c r="BA1655" s="73"/>
      <c r="BB1655" s="73"/>
      <c r="BC1655" s="73"/>
    </row>
    <row r="1656" spans="1:55" x14ac:dyDescent="0.25">
      <c r="A1656" s="72"/>
      <c r="B1656" s="77" t="s">
        <v>99</v>
      </c>
      <c r="C1656" s="77">
        <v>2013</v>
      </c>
      <c r="D1656" s="77">
        <v>2014</v>
      </c>
      <c r="E1656" s="77">
        <v>2015</v>
      </c>
      <c r="F1656" s="77">
        <v>2016</v>
      </c>
      <c r="G1656" s="77">
        <v>2017</v>
      </c>
      <c r="H1656" s="77">
        <v>2018</v>
      </c>
      <c r="I1656" s="77">
        <v>2019</v>
      </c>
      <c r="J1656" s="77">
        <v>2020</v>
      </c>
      <c r="K1656" s="77">
        <v>2021</v>
      </c>
      <c r="L1656" s="77">
        <v>2022</v>
      </c>
      <c r="M1656" s="77">
        <v>2023</v>
      </c>
      <c r="N1656" s="77">
        <v>2024</v>
      </c>
      <c r="O1656" s="73"/>
      <c r="P1656" s="77" t="s">
        <v>99</v>
      </c>
      <c r="Q1656" s="77">
        <v>2013</v>
      </c>
      <c r="R1656" s="77">
        <v>2014</v>
      </c>
      <c r="S1656" s="77">
        <v>2015</v>
      </c>
      <c r="T1656" s="77">
        <v>2016</v>
      </c>
      <c r="U1656" s="77">
        <v>2017</v>
      </c>
      <c r="V1656" s="77">
        <v>2018</v>
      </c>
      <c r="W1656" s="77">
        <v>2019</v>
      </c>
      <c r="X1656" s="77">
        <v>2020</v>
      </c>
      <c r="Y1656" s="77">
        <v>2021</v>
      </c>
      <c r="Z1656" s="77">
        <v>2022</v>
      </c>
      <c r="AA1656" s="77">
        <v>2023</v>
      </c>
      <c r="AB1656" s="77">
        <v>2024</v>
      </c>
      <c r="AC1656" s="73"/>
      <c r="AD1656" s="77" t="s">
        <v>99</v>
      </c>
      <c r="AE1656" s="77">
        <v>2013</v>
      </c>
      <c r="AF1656" s="77">
        <v>2014</v>
      </c>
      <c r="AG1656" s="77">
        <v>2015</v>
      </c>
      <c r="AH1656" s="77">
        <v>2016</v>
      </c>
      <c r="AI1656" s="77">
        <v>2017</v>
      </c>
      <c r="AJ1656" s="77">
        <v>2018</v>
      </c>
      <c r="AK1656" s="77">
        <v>2019</v>
      </c>
      <c r="AL1656" s="77">
        <v>2020</v>
      </c>
      <c r="AM1656" s="77">
        <v>2021</v>
      </c>
      <c r="AN1656" s="77">
        <v>2022</v>
      </c>
      <c r="AO1656" s="77">
        <v>2023</v>
      </c>
      <c r="AP1656" s="77">
        <v>2024</v>
      </c>
      <c r="AQ1656" s="73"/>
      <c r="AR1656" s="73"/>
      <c r="AS1656" s="73"/>
      <c r="AT1656" s="73"/>
      <c r="AU1656" s="73"/>
      <c r="AV1656" s="73"/>
      <c r="AW1656" s="73"/>
      <c r="AX1656" s="73"/>
      <c r="AY1656" s="73"/>
      <c r="AZ1656" s="73"/>
      <c r="BA1656" s="73"/>
      <c r="BB1656" s="73"/>
      <c r="BC1656" s="73"/>
    </row>
    <row r="1657" spans="1:55" x14ac:dyDescent="0.25">
      <c r="A1657" s="72"/>
      <c r="B1657" s="79" t="s">
        <v>9</v>
      </c>
      <c r="C1657" s="80">
        <v>473582.85331420216</v>
      </c>
      <c r="D1657" s="80">
        <v>459996.54728326265</v>
      </c>
      <c r="E1657" s="80">
        <v>464572.23269616422</v>
      </c>
      <c r="F1657" s="80">
        <v>528116.19116780045</v>
      </c>
      <c r="G1657" s="80">
        <v>497584.4906883362</v>
      </c>
      <c r="H1657" s="80">
        <v>497504.88395325968</v>
      </c>
      <c r="I1657" s="80">
        <v>527368.54216161696</v>
      </c>
      <c r="J1657" s="80">
        <v>557963.35019518971</v>
      </c>
      <c r="K1657" s="80">
        <v>721153.10208271188</v>
      </c>
      <c r="L1657" s="80">
        <v>675941.58002799994</v>
      </c>
      <c r="M1657" s="80">
        <v>645154.30000000005</v>
      </c>
      <c r="N1657" s="80">
        <v>0</v>
      </c>
      <c r="O1657" s="73"/>
      <c r="P1657" s="79" t="s">
        <v>9</v>
      </c>
      <c r="Q1657" s="80">
        <v>441602.40129359317</v>
      </c>
      <c r="R1657" s="80">
        <v>450081.90030986833</v>
      </c>
      <c r="S1657" s="80">
        <v>459348.34038699738</v>
      </c>
      <c r="T1657" s="80">
        <v>455870.81325947907</v>
      </c>
      <c r="U1657" s="80">
        <v>453052.5516928517</v>
      </c>
      <c r="V1657" s="80">
        <v>493010.58025662461</v>
      </c>
      <c r="W1657" s="80">
        <v>497918.98205411085</v>
      </c>
      <c r="X1657" s="80">
        <v>515565.02505572594</v>
      </c>
      <c r="Y1657" s="80">
        <v>685693.88132130599</v>
      </c>
      <c r="Z1657" s="80">
        <v>684844.02477400005</v>
      </c>
      <c r="AA1657" s="80">
        <v>610957.94400000002</v>
      </c>
      <c r="AB1657" s="80">
        <v>656077</v>
      </c>
      <c r="AC1657" s="73"/>
      <c r="AD1657" s="79" t="s">
        <v>9</v>
      </c>
      <c r="AE1657" s="80">
        <v>3960</v>
      </c>
      <c r="AF1657" s="80">
        <v>4023</v>
      </c>
      <c r="AG1657" s="80">
        <v>4000</v>
      </c>
      <c r="AH1657" s="80">
        <v>3897</v>
      </c>
      <c r="AI1657" s="80">
        <v>3884</v>
      </c>
      <c r="AJ1657" s="80">
        <v>3892</v>
      </c>
      <c r="AK1657" s="80">
        <v>3930</v>
      </c>
      <c r="AL1657" s="80">
        <v>4315</v>
      </c>
      <c r="AM1657" s="80">
        <v>4319</v>
      </c>
      <c r="AN1657" s="80">
        <v>4199</v>
      </c>
      <c r="AO1657" s="80">
        <v>4221</v>
      </c>
      <c r="AP1657" s="80">
        <v>0</v>
      </c>
      <c r="AQ1657" s="73"/>
      <c r="AR1657" s="73"/>
      <c r="AS1657" s="73"/>
      <c r="AT1657" s="73"/>
      <c r="AU1657" s="73"/>
      <c r="AV1657" s="73"/>
      <c r="AW1657" s="73"/>
      <c r="AX1657" s="73"/>
      <c r="AY1657" s="73"/>
      <c r="AZ1657" s="73"/>
      <c r="BA1657" s="73"/>
      <c r="BB1657" s="73"/>
      <c r="BC1657" s="73"/>
    </row>
    <row r="1658" spans="1:55" x14ac:dyDescent="0.25">
      <c r="A1658" s="72"/>
      <c r="B1658" s="74" t="s">
        <v>10</v>
      </c>
      <c r="C1658" s="83">
        <v>309888.16354694922</v>
      </c>
      <c r="D1658" s="83">
        <v>305402.59793232859</v>
      </c>
      <c r="E1658" s="83">
        <v>298693.69106142456</v>
      </c>
      <c r="F1658" s="83">
        <v>357190.45805004018</v>
      </c>
      <c r="G1658" s="83">
        <v>325506.68220746319</v>
      </c>
      <c r="H1658" s="83">
        <v>316779.51346035773</v>
      </c>
      <c r="I1658" s="83">
        <v>340388.10379620304</v>
      </c>
      <c r="J1658" s="83">
        <v>354468.55711097078</v>
      </c>
      <c r="K1658" s="83">
        <v>513647.86936508492</v>
      </c>
      <c r="L1658" s="83">
        <v>486635.41049499996</v>
      </c>
      <c r="M1658" s="83">
        <v>450850.47600000002</v>
      </c>
      <c r="N1658" s="83">
        <v>0</v>
      </c>
      <c r="O1658" s="73"/>
      <c r="P1658" s="74" t="s">
        <v>10</v>
      </c>
      <c r="Q1658" s="83">
        <v>275446.50232618937</v>
      </c>
      <c r="R1658" s="83">
        <v>275379.30425899563</v>
      </c>
      <c r="S1658" s="83">
        <v>282349.79705043172</v>
      </c>
      <c r="T1658" s="83">
        <v>290875.43438485084</v>
      </c>
      <c r="U1658" s="83">
        <v>296338.05602630379</v>
      </c>
      <c r="V1658" s="83">
        <v>310770.34452677809</v>
      </c>
      <c r="W1658" s="83">
        <v>313811.92388508091</v>
      </c>
      <c r="X1658" s="83">
        <v>336773.0406071886</v>
      </c>
      <c r="Y1658" s="83">
        <v>485549.36895308999</v>
      </c>
      <c r="Z1658" s="83">
        <v>492162.11753799999</v>
      </c>
      <c r="AA1658" s="83">
        <v>442536.35800000001</v>
      </c>
      <c r="AB1658" s="83">
        <v>464313</v>
      </c>
      <c r="AC1658" s="73"/>
      <c r="AD1658" s="74" t="s">
        <v>10</v>
      </c>
      <c r="AE1658" s="83">
        <v>3960</v>
      </c>
      <c r="AF1658" s="83">
        <v>4023</v>
      </c>
      <c r="AG1658" s="83">
        <v>4000</v>
      </c>
      <c r="AH1658" s="83">
        <v>3897</v>
      </c>
      <c r="AI1658" s="83">
        <v>3884</v>
      </c>
      <c r="AJ1658" s="83">
        <v>3892</v>
      </c>
      <c r="AK1658" s="83">
        <v>3930</v>
      </c>
      <c r="AL1658" s="83">
        <v>4315</v>
      </c>
      <c r="AM1658" s="83">
        <v>4319</v>
      </c>
      <c r="AN1658" s="83">
        <v>4199</v>
      </c>
      <c r="AO1658" s="83">
        <v>4221</v>
      </c>
      <c r="AP1658" s="83">
        <v>0</v>
      </c>
      <c r="AQ1658" s="73"/>
      <c r="AR1658" s="73"/>
      <c r="AS1658" s="73"/>
      <c r="AT1658" s="73"/>
      <c r="AU1658" s="73"/>
      <c r="AV1658" s="73"/>
      <c r="AW1658" s="73"/>
      <c r="AX1658" s="73"/>
      <c r="AY1658" s="73"/>
      <c r="AZ1658" s="73"/>
      <c r="BA1658" s="73"/>
      <c r="BB1658" s="73"/>
      <c r="BC1658" s="73"/>
    </row>
    <row r="1659" spans="1:55" x14ac:dyDescent="0.25">
      <c r="A1659" s="72"/>
      <c r="B1659" s="79" t="s">
        <v>11</v>
      </c>
      <c r="C1659" s="84">
        <v>163694.68976725294</v>
      </c>
      <c r="D1659" s="84">
        <v>154593.94935093407</v>
      </c>
      <c r="E1659" s="84">
        <v>165878.54163473967</v>
      </c>
      <c r="F1659" s="84">
        <v>170925.73311776025</v>
      </c>
      <c r="G1659" s="84">
        <v>172077.80848087301</v>
      </c>
      <c r="H1659" s="84">
        <v>180725.37049290194</v>
      </c>
      <c r="I1659" s="84">
        <v>186980.43836541398</v>
      </c>
      <c r="J1659" s="84">
        <v>203494.79308421889</v>
      </c>
      <c r="K1659" s="84">
        <v>207505.23271762696</v>
      </c>
      <c r="L1659" s="84">
        <v>189306.16953300001</v>
      </c>
      <c r="M1659" s="84">
        <v>194303.82400000002</v>
      </c>
      <c r="N1659" s="84">
        <v>0</v>
      </c>
      <c r="O1659" s="73"/>
      <c r="P1659" s="79" t="s">
        <v>11</v>
      </c>
      <c r="Q1659" s="84">
        <v>166155.8989674038</v>
      </c>
      <c r="R1659" s="84">
        <v>174702.5960508727</v>
      </c>
      <c r="S1659" s="84">
        <v>176998.54333656566</v>
      </c>
      <c r="T1659" s="84">
        <v>164995.37887462822</v>
      </c>
      <c r="U1659" s="84">
        <v>156714.49566654794</v>
      </c>
      <c r="V1659" s="84">
        <v>182240.23572984652</v>
      </c>
      <c r="W1659" s="84">
        <v>184107.05816902994</v>
      </c>
      <c r="X1659" s="84">
        <v>178791.98444853735</v>
      </c>
      <c r="Y1659" s="84">
        <v>200144.51236821598</v>
      </c>
      <c r="Z1659" s="84">
        <v>192681.907236</v>
      </c>
      <c r="AA1659" s="84">
        <v>168421.58600000001</v>
      </c>
      <c r="AB1659" s="84">
        <v>191764</v>
      </c>
      <c r="AC1659" s="73"/>
      <c r="AD1659" s="79" t="s">
        <v>11</v>
      </c>
      <c r="AE1659" s="84">
        <v>3960</v>
      </c>
      <c r="AF1659" s="84">
        <v>4023</v>
      </c>
      <c r="AG1659" s="84">
        <v>4000</v>
      </c>
      <c r="AH1659" s="84">
        <v>3897</v>
      </c>
      <c r="AI1659" s="84">
        <v>3884</v>
      </c>
      <c r="AJ1659" s="84">
        <v>3892</v>
      </c>
      <c r="AK1659" s="84">
        <v>3930</v>
      </c>
      <c r="AL1659" s="84">
        <v>4315</v>
      </c>
      <c r="AM1659" s="84">
        <v>4319</v>
      </c>
      <c r="AN1659" s="84">
        <v>4199</v>
      </c>
      <c r="AO1659" s="84">
        <v>4221</v>
      </c>
      <c r="AP1659" s="84">
        <v>0</v>
      </c>
      <c r="AQ1659" s="73"/>
      <c r="AR1659" s="73"/>
      <c r="AS1659" s="73"/>
      <c r="AT1659" s="73"/>
      <c r="AU1659" s="73"/>
      <c r="AV1659" s="73"/>
      <c r="AW1659" s="73"/>
      <c r="AX1659" s="73"/>
      <c r="AY1659" s="73"/>
      <c r="AZ1659" s="73"/>
      <c r="BA1659" s="73"/>
      <c r="BB1659" s="73"/>
      <c r="BC1659" s="73"/>
    </row>
    <row r="1660" spans="1:55" x14ac:dyDescent="0.25">
      <c r="A1660" s="72"/>
      <c r="B1660" s="74" t="s">
        <v>0</v>
      </c>
      <c r="C1660" s="83">
        <v>127361.97590890338</v>
      </c>
      <c r="D1660" s="83">
        <v>106572.11885041562</v>
      </c>
      <c r="E1660" s="83">
        <v>109225.23480213394</v>
      </c>
      <c r="F1660" s="83">
        <v>104280.80187690277</v>
      </c>
      <c r="G1660" s="83">
        <v>87408.109705054332</v>
      </c>
      <c r="H1660" s="83">
        <v>80319.021164552702</v>
      </c>
      <c r="I1660" s="83">
        <v>76214.921881159622</v>
      </c>
      <c r="J1660" s="83">
        <v>76650.462788520788</v>
      </c>
      <c r="K1660" s="83">
        <v>65619.252459149982</v>
      </c>
      <c r="L1660" s="83">
        <v>53508.840268</v>
      </c>
      <c r="M1660" s="83">
        <v>47451.638000000006</v>
      </c>
      <c r="N1660" s="83">
        <v>0</v>
      </c>
      <c r="O1660" s="73"/>
      <c r="P1660" s="74" t="s">
        <v>0</v>
      </c>
      <c r="Q1660" s="83">
        <v>94236.517859068728</v>
      </c>
      <c r="R1660" s="83">
        <v>91054.681238138073</v>
      </c>
      <c r="S1660" s="83">
        <v>86824.571150389689</v>
      </c>
      <c r="T1660" s="83">
        <v>91508.091294977057</v>
      </c>
      <c r="U1660" s="83">
        <v>96557.918353071087</v>
      </c>
      <c r="V1660" s="83">
        <v>85181.299610165588</v>
      </c>
      <c r="W1660" s="83">
        <v>69948.779480787998</v>
      </c>
      <c r="X1660" s="83">
        <v>67283.469238945734</v>
      </c>
      <c r="Y1660" s="83">
        <v>83465.261850099996</v>
      </c>
      <c r="Z1660" s="83">
        <v>72587.189219999986</v>
      </c>
      <c r="AA1660" s="83">
        <v>50460.934000000001</v>
      </c>
      <c r="AB1660" s="83">
        <v>44300</v>
      </c>
      <c r="AC1660" s="73"/>
      <c r="AD1660" s="74" t="s">
        <v>0</v>
      </c>
      <c r="AE1660" s="83">
        <v>1008</v>
      </c>
      <c r="AF1660" s="83">
        <v>1061</v>
      </c>
      <c r="AG1660" s="83">
        <v>1049</v>
      </c>
      <c r="AH1660" s="83">
        <v>889</v>
      </c>
      <c r="AI1660" s="83">
        <v>735</v>
      </c>
      <c r="AJ1660" s="83">
        <v>687</v>
      </c>
      <c r="AK1660" s="83">
        <v>652</v>
      </c>
      <c r="AL1660" s="83">
        <v>695</v>
      </c>
      <c r="AM1660" s="83">
        <v>596</v>
      </c>
      <c r="AN1660" s="83">
        <v>512</v>
      </c>
      <c r="AO1660" s="83">
        <v>462</v>
      </c>
      <c r="AP1660" s="83">
        <v>0</v>
      </c>
      <c r="AQ1660" s="73"/>
      <c r="AR1660" s="73"/>
      <c r="AS1660" s="73"/>
      <c r="AT1660" s="73"/>
      <c r="AU1660" s="73"/>
      <c r="AV1660" s="73"/>
      <c r="AW1660" s="73"/>
      <c r="AX1660" s="73"/>
      <c r="AY1660" s="73"/>
      <c r="AZ1660" s="73"/>
      <c r="BA1660" s="73"/>
      <c r="BB1660" s="73"/>
      <c r="BC1660" s="73"/>
    </row>
    <row r="1661" spans="1:55" x14ac:dyDescent="0.25">
      <c r="A1661" s="72"/>
      <c r="B1661" s="74" t="s">
        <v>158</v>
      </c>
      <c r="C1661" s="83">
        <v>113459.4039321024</v>
      </c>
      <c r="D1661" s="83">
        <v>110583.45653950199</v>
      </c>
      <c r="E1661" s="83">
        <v>103303.32239993224</v>
      </c>
      <c r="F1661" s="83">
        <v>82658.742189598153</v>
      </c>
      <c r="G1661" s="83">
        <v>84862.173814354916</v>
      </c>
      <c r="H1661" s="83">
        <v>86444.123365546038</v>
      </c>
      <c r="I1661" s="83">
        <v>86843.415791952706</v>
      </c>
      <c r="J1661" s="83">
        <v>113901.87855904577</v>
      </c>
      <c r="K1661" s="83">
        <v>132277.82119936799</v>
      </c>
      <c r="L1661" s="83">
        <v>83212.549705999991</v>
      </c>
      <c r="M1661" s="83">
        <v>72844.135999999999</v>
      </c>
      <c r="N1661" s="83">
        <v>0</v>
      </c>
      <c r="O1661" s="73"/>
      <c r="P1661" s="74" t="s">
        <v>158</v>
      </c>
      <c r="Q1661" s="83">
        <v>139410.53790450579</v>
      </c>
      <c r="R1661" s="83">
        <v>128591.12617151772</v>
      </c>
      <c r="S1661" s="83">
        <v>101177.00835889917</v>
      </c>
      <c r="T1661" s="83">
        <v>77997.904946303999</v>
      </c>
      <c r="U1661" s="83">
        <v>78742.786879252628</v>
      </c>
      <c r="V1661" s="83">
        <v>80328.847003164978</v>
      </c>
      <c r="W1661" s="83">
        <v>77177.250701631492</v>
      </c>
      <c r="X1661" s="83">
        <v>79212.135796867689</v>
      </c>
      <c r="Y1661" s="83">
        <v>118288.97711480198</v>
      </c>
      <c r="Z1661" s="83">
        <v>98932.818165999997</v>
      </c>
      <c r="AA1661" s="83">
        <v>65941.928</v>
      </c>
      <c r="AB1661" s="83">
        <v>70506</v>
      </c>
      <c r="AC1661" s="73"/>
      <c r="AD1661" s="74" t="s">
        <v>158</v>
      </c>
      <c r="AE1661" s="83">
        <v>721</v>
      </c>
      <c r="AF1661" s="83">
        <v>674</v>
      </c>
      <c r="AG1661" s="83">
        <v>599</v>
      </c>
      <c r="AH1661" s="83">
        <v>529</v>
      </c>
      <c r="AI1661" s="83">
        <v>537</v>
      </c>
      <c r="AJ1661" s="83">
        <v>556</v>
      </c>
      <c r="AK1661" s="83">
        <v>546</v>
      </c>
      <c r="AL1661" s="83">
        <v>774</v>
      </c>
      <c r="AM1661" s="83">
        <v>820</v>
      </c>
      <c r="AN1661" s="83">
        <v>480</v>
      </c>
      <c r="AO1661" s="83">
        <v>416</v>
      </c>
      <c r="AP1661" s="83">
        <v>0</v>
      </c>
      <c r="AQ1661" s="73"/>
      <c r="AR1661" s="73"/>
      <c r="AS1661" s="73"/>
      <c r="AT1661" s="73"/>
      <c r="AU1661" s="73"/>
      <c r="AV1661" s="73"/>
      <c r="AW1661" s="73"/>
      <c r="AX1661" s="73"/>
      <c r="AY1661" s="73"/>
      <c r="AZ1661" s="73"/>
      <c r="BA1661" s="73"/>
      <c r="BB1661" s="73"/>
      <c r="BC1661" s="73"/>
    </row>
    <row r="1662" spans="1:55" x14ac:dyDescent="0.25">
      <c r="A1662" s="72"/>
      <c r="B1662" s="74" t="s">
        <v>159</v>
      </c>
      <c r="C1662" s="83">
        <v>2916.2957540912471</v>
      </c>
      <c r="D1662" s="83">
        <v>5089.3171997493837</v>
      </c>
      <c r="E1662" s="83">
        <v>3513.2258039163994</v>
      </c>
      <c r="F1662" s="83">
        <v>4178.3091537231521</v>
      </c>
      <c r="G1662" s="83">
        <v>3388.9270860999559</v>
      </c>
      <c r="H1662" s="83">
        <v>5172.2284198271291</v>
      </c>
      <c r="I1662" s="83">
        <v>5256.1344831093784</v>
      </c>
      <c r="J1662" s="83">
        <v>4227.9386313846226</v>
      </c>
      <c r="K1662" s="83">
        <v>4105.4096410339998</v>
      </c>
      <c r="L1662" s="83">
        <v>2874.3799239999998</v>
      </c>
      <c r="M1662" s="83">
        <v>1235.8120000000001</v>
      </c>
      <c r="N1662" s="83">
        <v>0</v>
      </c>
      <c r="O1662" s="73"/>
      <c r="P1662" s="74" t="s">
        <v>159</v>
      </c>
      <c r="Q1662" s="83">
        <v>4024.1339828162368</v>
      </c>
      <c r="R1662" s="83">
        <v>3480.3391379812456</v>
      </c>
      <c r="S1662" s="83">
        <v>4420.2259317800745</v>
      </c>
      <c r="T1662" s="83">
        <v>4785.6703808946304</v>
      </c>
      <c r="U1662" s="83">
        <v>4235.8643731718603</v>
      </c>
      <c r="V1662" s="83">
        <v>3234.9684046670573</v>
      </c>
      <c r="W1662" s="83">
        <v>4562.1006281501905</v>
      </c>
      <c r="X1662" s="83">
        <v>6850.2031169328893</v>
      </c>
      <c r="Y1662" s="83">
        <v>4037.0045354859994</v>
      </c>
      <c r="Z1662" s="83">
        <v>4353.3051119999991</v>
      </c>
      <c r="AA1662" s="83">
        <v>3124.9580000000001</v>
      </c>
      <c r="AB1662" s="83">
        <v>1316</v>
      </c>
      <c r="AC1662" s="73"/>
      <c r="AD1662" s="74" t="s">
        <v>159</v>
      </c>
      <c r="AE1662" s="83">
        <v>0</v>
      </c>
      <c r="AF1662" s="83">
        <v>0</v>
      </c>
      <c r="AG1662" s="83">
        <v>0</v>
      </c>
      <c r="AH1662" s="83">
        <v>0</v>
      </c>
      <c r="AI1662" s="83">
        <v>0</v>
      </c>
      <c r="AJ1662" s="83">
        <v>0</v>
      </c>
      <c r="AK1662" s="83">
        <v>0</v>
      </c>
      <c r="AL1662" s="83">
        <v>0</v>
      </c>
      <c r="AM1662" s="83">
        <v>0</v>
      </c>
      <c r="AN1662" s="83">
        <v>0</v>
      </c>
      <c r="AO1662" s="83">
        <v>0</v>
      </c>
      <c r="AP1662" s="83">
        <v>0</v>
      </c>
      <c r="AQ1662" s="73"/>
      <c r="AR1662" s="73"/>
      <c r="AS1662" s="73"/>
      <c r="AT1662" s="73"/>
      <c r="AU1662" s="73"/>
      <c r="AV1662" s="73"/>
      <c r="AW1662" s="73"/>
      <c r="AX1662" s="73"/>
      <c r="AY1662" s="73"/>
      <c r="AZ1662" s="73"/>
      <c r="BA1662" s="73"/>
      <c r="BB1662" s="73"/>
      <c r="BC1662" s="73"/>
    </row>
    <row r="1663" spans="1:55" x14ac:dyDescent="0.25">
      <c r="A1663" s="72"/>
      <c r="B1663" s="74" t="s">
        <v>1</v>
      </c>
      <c r="C1663" s="83">
        <v>19809.311369820494</v>
      </c>
      <c r="D1663" s="83">
        <v>27877.454787089042</v>
      </c>
      <c r="E1663" s="83">
        <v>21099.924203746512</v>
      </c>
      <c r="F1663" s="83">
        <v>24133.966485924677</v>
      </c>
      <c r="G1663" s="83">
        <v>27783.194623176707</v>
      </c>
      <c r="H1663" s="83">
        <v>26106.38107704516</v>
      </c>
      <c r="I1663" s="83">
        <v>23247.847373900684</v>
      </c>
      <c r="J1663" s="83">
        <v>23986.37052099498</v>
      </c>
      <c r="K1663" s="83">
        <v>24010.192047347995</v>
      </c>
      <c r="L1663" s="83">
        <v>19392.968347999999</v>
      </c>
      <c r="M1663" s="83">
        <v>18692.438000000002</v>
      </c>
      <c r="N1663" s="83">
        <v>0</v>
      </c>
      <c r="O1663" s="73"/>
      <c r="P1663" s="74" t="s">
        <v>1</v>
      </c>
      <c r="Q1663" s="83">
        <v>19146.360450117514</v>
      </c>
      <c r="R1663" s="83">
        <v>18882.012278222399</v>
      </c>
      <c r="S1663" s="83">
        <v>25585.266220927431</v>
      </c>
      <c r="T1663" s="83">
        <v>22844.884292405295</v>
      </c>
      <c r="U1663" s="83">
        <v>14140.436674445016</v>
      </c>
      <c r="V1663" s="83">
        <v>18764.444696661503</v>
      </c>
      <c r="W1663" s="83">
        <v>19938.895188971695</v>
      </c>
      <c r="X1663" s="83">
        <v>26442.569476435783</v>
      </c>
      <c r="Y1663" s="83">
        <v>18367.874147792001</v>
      </c>
      <c r="Z1663" s="83">
        <v>18924.249655999996</v>
      </c>
      <c r="AA1663" s="83">
        <v>14394.188</v>
      </c>
      <c r="AB1663" s="83">
        <v>17205</v>
      </c>
      <c r="AC1663" s="73"/>
      <c r="AD1663" s="74" t="s">
        <v>1</v>
      </c>
      <c r="AE1663" s="83">
        <v>108</v>
      </c>
      <c r="AF1663" s="83">
        <v>111</v>
      </c>
      <c r="AG1663" s="83">
        <v>112</v>
      </c>
      <c r="AH1663" s="83">
        <v>127</v>
      </c>
      <c r="AI1663" s="83">
        <v>146</v>
      </c>
      <c r="AJ1663" s="83">
        <v>151</v>
      </c>
      <c r="AK1663" s="83">
        <v>135</v>
      </c>
      <c r="AL1663" s="83">
        <v>139</v>
      </c>
      <c r="AM1663" s="83">
        <v>136</v>
      </c>
      <c r="AN1663" s="83">
        <v>119</v>
      </c>
      <c r="AO1663" s="83">
        <v>117</v>
      </c>
      <c r="AP1663" s="83">
        <v>0</v>
      </c>
      <c r="AQ1663" s="73"/>
      <c r="AR1663" s="73"/>
      <c r="AS1663" s="73"/>
      <c r="AT1663" s="73"/>
      <c r="AU1663" s="73"/>
      <c r="AV1663" s="73"/>
      <c r="AW1663" s="73"/>
      <c r="AX1663" s="73"/>
      <c r="AY1663" s="73"/>
      <c r="AZ1663" s="73"/>
      <c r="BA1663" s="73"/>
      <c r="BB1663" s="73"/>
      <c r="BC1663" s="73"/>
    </row>
    <row r="1664" spans="1:55" x14ac:dyDescent="0.25">
      <c r="A1664" s="72"/>
      <c r="B1664" s="74" t="s">
        <v>2</v>
      </c>
      <c r="C1664" s="83">
        <v>134946.64752115414</v>
      </c>
      <c r="D1664" s="83">
        <v>130697.84209652978</v>
      </c>
      <c r="E1664" s="83">
        <v>125827.40233316516</v>
      </c>
      <c r="F1664" s="83">
        <v>130128.94339943535</v>
      </c>
      <c r="G1664" s="83">
        <v>132585.14634346639</v>
      </c>
      <c r="H1664" s="83">
        <v>135501.22151655031</v>
      </c>
      <c r="I1664" s="83">
        <v>146576.06266308608</v>
      </c>
      <c r="J1664" s="83">
        <v>157321.28229579187</v>
      </c>
      <c r="K1664" s="83">
        <v>171084.47890001</v>
      </c>
      <c r="L1664" s="83">
        <v>179249.585268</v>
      </c>
      <c r="M1664" s="83">
        <v>198856.32199999999</v>
      </c>
      <c r="N1664" s="83">
        <v>0</v>
      </c>
      <c r="O1664" s="73"/>
      <c r="P1664" s="74" t="s">
        <v>2</v>
      </c>
      <c r="Q1664" s="83">
        <v>138063.98728704394</v>
      </c>
      <c r="R1664" s="83">
        <v>130718.82286438285</v>
      </c>
      <c r="S1664" s="83">
        <v>133485.54082554069</v>
      </c>
      <c r="T1664" s="83">
        <v>131457.69612370178</v>
      </c>
      <c r="U1664" s="83">
        <v>120699.75381696357</v>
      </c>
      <c r="V1664" s="83">
        <v>125348.63016459194</v>
      </c>
      <c r="W1664" s="83">
        <v>136787.55552584454</v>
      </c>
      <c r="X1664" s="83">
        <v>140807.86062963278</v>
      </c>
      <c r="Y1664" s="83">
        <v>163351.39204862399</v>
      </c>
      <c r="Z1664" s="83">
        <v>164679.71085799998</v>
      </c>
      <c r="AA1664" s="83">
        <v>169928.31800000003</v>
      </c>
      <c r="AB1664" s="83">
        <v>192437</v>
      </c>
      <c r="AC1664" s="73"/>
      <c r="AD1664" s="74" t="s">
        <v>2</v>
      </c>
      <c r="AE1664" s="83">
        <v>1160</v>
      </c>
      <c r="AF1664" s="83">
        <v>1101</v>
      </c>
      <c r="AG1664" s="83">
        <v>1061</v>
      </c>
      <c r="AH1664" s="83">
        <v>1007</v>
      </c>
      <c r="AI1664" s="83">
        <v>1000</v>
      </c>
      <c r="AJ1664" s="83">
        <v>982</v>
      </c>
      <c r="AK1664" s="83">
        <v>1010</v>
      </c>
      <c r="AL1664" s="83">
        <v>1072</v>
      </c>
      <c r="AM1664" s="83">
        <v>1124</v>
      </c>
      <c r="AN1664" s="83">
        <v>1185</v>
      </c>
      <c r="AO1664" s="83">
        <v>1270</v>
      </c>
      <c r="AP1664" s="83">
        <v>0</v>
      </c>
      <c r="AQ1664" s="73"/>
      <c r="AR1664" s="73"/>
      <c r="AS1664" s="73"/>
      <c r="AT1664" s="73"/>
      <c r="AU1664" s="73"/>
      <c r="AV1664" s="73"/>
      <c r="AW1664" s="73"/>
      <c r="AX1664" s="73"/>
      <c r="AY1664" s="73"/>
      <c r="AZ1664" s="73"/>
      <c r="BA1664" s="73"/>
      <c r="BB1664" s="73"/>
      <c r="BC1664" s="73"/>
    </row>
    <row r="1665" spans="1:55" x14ac:dyDescent="0.25">
      <c r="A1665" s="72"/>
      <c r="B1665" s="74" t="s">
        <v>156</v>
      </c>
      <c r="C1665" s="83">
        <v>0</v>
      </c>
      <c r="D1665" s="83">
        <v>0</v>
      </c>
      <c r="E1665" s="83">
        <v>0</v>
      </c>
      <c r="F1665" s="83">
        <v>0</v>
      </c>
      <c r="G1665" s="83">
        <v>0</v>
      </c>
      <c r="H1665" s="83">
        <v>0</v>
      </c>
      <c r="I1665" s="83">
        <v>0</v>
      </c>
      <c r="J1665" s="83">
        <v>3443.6156209446408</v>
      </c>
      <c r="K1665" s="83">
        <v>18357.944374405997</v>
      </c>
      <c r="L1665" s="83">
        <v>33796.971987999998</v>
      </c>
      <c r="M1665" s="83">
        <v>47530.83</v>
      </c>
      <c r="N1665" s="83">
        <v>0</v>
      </c>
      <c r="O1665" s="73"/>
      <c r="P1665" s="74" t="s">
        <v>156</v>
      </c>
      <c r="Q1665" s="83">
        <v>0</v>
      </c>
      <c r="R1665" s="83">
        <v>0</v>
      </c>
      <c r="S1665" s="83">
        <v>0</v>
      </c>
      <c r="T1665" s="83">
        <v>0</v>
      </c>
      <c r="U1665" s="83">
        <v>0</v>
      </c>
      <c r="V1665" s="83">
        <v>0</v>
      </c>
      <c r="W1665" s="83">
        <v>0</v>
      </c>
      <c r="X1665" s="83">
        <v>0</v>
      </c>
      <c r="Y1665" s="83">
        <v>0</v>
      </c>
      <c r="Z1665" s="83">
        <v>19292.375752</v>
      </c>
      <c r="AA1665" s="83">
        <v>29074.925999999999</v>
      </c>
      <c r="AB1665" s="83">
        <v>51597</v>
      </c>
      <c r="AC1665" s="73"/>
      <c r="AD1665" s="74" t="s">
        <v>156</v>
      </c>
      <c r="AE1665" s="83">
        <v>0</v>
      </c>
      <c r="AF1665" s="83">
        <v>0</v>
      </c>
      <c r="AG1665" s="83">
        <v>0</v>
      </c>
      <c r="AH1665" s="83">
        <v>0</v>
      </c>
      <c r="AI1665" s="83">
        <v>0</v>
      </c>
      <c r="AJ1665" s="83">
        <v>0</v>
      </c>
      <c r="AK1665" s="83">
        <v>0</v>
      </c>
      <c r="AL1665" s="83">
        <v>24</v>
      </c>
      <c r="AM1665" s="83">
        <v>106</v>
      </c>
      <c r="AN1665" s="83">
        <v>202</v>
      </c>
      <c r="AO1665" s="83">
        <v>275</v>
      </c>
      <c r="AP1665" s="83">
        <v>0</v>
      </c>
      <c r="AQ1665" s="73"/>
      <c r="AR1665" s="73"/>
      <c r="AS1665" s="73"/>
      <c r="AT1665" s="73"/>
      <c r="AU1665" s="73"/>
      <c r="AV1665" s="73"/>
      <c r="AW1665" s="73"/>
      <c r="AX1665" s="73"/>
      <c r="AY1665" s="73"/>
      <c r="AZ1665" s="73"/>
      <c r="BA1665" s="73"/>
      <c r="BB1665" s="73"/>
      <c r="BC1665" s="73"/>
    </row>
    <row r="1666" spans="1:55" x14ac:dyDescent="0.25">
      <c r="A1666" s="72"/>
      <c r="B1666" s="74" t="s">
        <v>3</v>
      </c>
      <c r="C1666" s="83">
        <v>1271.339007694681</v>
      </c>
      <c r="D1666" s="83">
        <v>5581.2544977633288</v>
      </c>
      <c r="E1666" s="83">
        <v>9145.4629103162388</v>
      </c>
      <c r="F1666" s="83">
        <v>13654.344616228986</v>
      </c>
      <c r="G1666" s="83">
        <v>16999.291744992319</v>
      </c>
      <c r="H1666" s="83">
        <v>21429.630743928541</v>
      </c>
      <c r="I1666" s="83">
        <v>22133.620040032925</v>
      </c>
      <c r="J1666" s="83">
        <v>23903.33775594124</v>
      </c>
      <c r="K1666" s="83">
        <v>30697.342768742004</v>
      </c>
      <c r="L1666" s="83">
        <v>33042.527518000003</v>
      </c>
      <c r="M1666" s="83">
        <v>27530.682000000001</v>
      </c>
      <c r="N1666" s="83">
        <v>0</v>
      </c>
      <c r="O1666" s="73"/>
      <c r="P1666" s="74" t="s">
        <v>3</v>
      </c>
      <c r="Q1666" s="83">
        <v>0</v>
      </c>
      <c r="R1666" s="83">
        <v>12492.196012285876</v>
      </c>
      <c r="S1666" s="83">
        <v>11711.888661273493</v>
      </c>
      <c r="T1666" s="83">
        <v>9034.7983338334307</v>
      </c>
      <c r="U1666" s="83">
        <v>8813.3307119220954</v>
      </c>
      <c r="V1666" s="83">
        <v>18791.18958282518</v>
      </c>
      <c r="W1666" s="83">
        <v>22191.932604452886</v>
      </c>
      <c r="X1666" s="83">
        <v>21094.810581218389</v>
      </c>
      <c r="Y1666" s="83">
        <v>20446.506709928002</v>
      </c>
      <c r="Z1666" s="83">
        <v>24117.609958000001</v>
      </c>
      <c r="AA1666" s="83">
        <v>31869.57</v>
      </c>
      <c r="AB1666" s="83">
        <v>28890</v>
      </c>
      <c r="AC1666" s="73"/>
      <c r="AD1666" s="74" t="s">
        <v>3</v>
      </c>
      <c r="AE1666" s="83">
        <v>9</v>
      </c>
      <c r="AF1666" s="83">
        <v>43</v>
      </c>
      <c r="AG1666" s="83">
        <v>74</v>
      </c>
      <c r="AH1666" s="83">
        <v>98</v>
      </c>
      <c r="AI1666" s="83">
        <v>122</v>
      </c>
      <c r="AJ1666" s="83">
        <v>154</v>
      </c>
      <c r="AK1666" s="83">
        <v>156</v>
      </c>
      <c r="AL1666" s="83">
        <v>169</v>
      </c>
      <c r="AM1666" s="83">
        <v>220</v>
      </c>
      <c r="AN1666" s="83">
        <v>238</v>
      </c>
      <c r="AO1666" s="83">
        <v>203</v>
      </c>
      <c r="AP1666" s="83">
        <v>0</v>
      </c>
      <c r="AQ1666" s="73"/>
      <c r="AR1666" s="73"/>
      <c r="AS1666" s="73"/>
      <c r="AT1666" s="73"/>
      <c r="AU1666" s="73"/>
      <c r="AV1666" s="73"/>
      <c r="AW1666" s="73"/>
      <c r="AX1666" s="73"/>
      <c r="AY1666" s="73"/>
      <c r="AZ1666" s="73"/>
      <c r="BA1666" s="73"/>
      <c r="BB1666" s="73"/>
      <c r="BC1666" s="73"/>
    </row>
    <row r="1667" spans="1:55" x14ac:dyDescent="0.25">
      <c r="A1667" s="72"/>
      <c r="B1667" s="74" t="s">
        <v>4</v>
      </c>
      <c r="C1667" s="83">
        <v>0</v>
      </c>
      <c r="D1667" s="83">
        <v>629.54645187384153</v>
      </c>
      <c r="E1667" s="83">
        <v>8701.6998311172374</v>
      </c>
      <c r="F1667" s="83">
        <v>16744.564931155801</v>
      </c>
      <c r="G1667" s="83">
        <v>21215.248969135646</v>
      </c>
      <c r="H1667" s="83">
        <v>22606.987145698997</v>
      </c>
      <c r="I1667" s="83">
        <v>23433.647211513315</v>
      </c>
      <c r="J1667" s="83">
        <v>16566.158692612153</v>
      </c>
      <c r="K1667" s="83">
        <v>10280.625378971999</v>
      </c>
      <c r="L1667" s="83">
        <v>13844.323557999996</v>
      </c>
      <c r="M1667" s="83">
        <v>14096.175999999999</v>
      </c>
      <c r="N1667" s="83">
        <v>0</v>
      </c>
      <c r="O1667" s="73"/>
      <c r="P1667" s="74" t="s">
        <v>4</v>
      </c>
      <c r="Q1667" s="83">
        <v>0</v>
      </c>
      <c r="R1667" s="83">
        <v>0</v>
      </c>
      <c r="S1667" s="83">
        <v>0</v>
      </c>
      <c r="T1667" s="83">
        <v>0</v>
      </c>
      <c r="U1667" s="83">
        <v>20490.228245640854</v>
      </c>
      <c r="V1667" s="83">
        <v>22638.964726981649</v>
      </c>
      <c r="W1667" s="83">
        <v>27722.479155420926</v>
      </c>
      <c r="X1667" s="83">
        <v>24301.670615320636</v>
      </c>
      <c r="Y1667" s="83">
        <v>23340.48399787</v>
      </c>
      <c r="Z1667" s="83">
        <v>23823.323107999997</v>
      </c>
      <c r="AA1667" s="83">
        <v>19112.364000000001</v>
      </c>
      <c r="AB1667" s="83">
        <v>12222</v>
      </c>
      <c r="AC1667" s="73"/>
      <c r="AD1667" s="74" t="s">
        <v>4</v>
      </c>
      <c r="AE1667" s="83">
        <v>0</v>
      </c>
      <c r="AF1667" s="83">
        <v>7</v>
      </c>
      <c r="AG1667" s="83">
        <v>75</v>
      </c>
      <c r="AH1667" s="83">
        <v>123</v>
      </c>
      <c r="AI1667" s="83">
        <v>165</v>
      </c>
      <c r="AJ1667" s="83">
        <v>171</v>
      </c>
      <c r="AK1667" s="83">
        <v>175</v>
      </c>
      <c r="AL1667" s="83">
        <v>120</v>
      </c>
      <c r="AM1667" s="83">
        <v>78</v>
      </c>
      <c r="AN1667" s="83">
        <v>114</v>
      </c>
      <c r="AO1667" s="83">
        <v>115</v>
      </c>
      <c r="AP1667" s="83">
        <v>0</v>
      </c>
      <c r="AQ1667" s="73"/>
      <c r="AR1667" s="73"/>
      <c r="AS1667" s="73"/>
      <c r="AT1667" s="73"/>
      <c r="AU1667" s="73"/>
      <c r="AV1667" s="73"/>
      <c r="AW1667" s="73"/>
      <c r="AX1667" s="73"/>
      <c r="AY1667" s="73"/>
      <c r="AZ1667" s="73"/>
      <c r="BA1667" s="73"/>
      <c r="BB1667" s="73"/>
      <c r="BC1667" s="73"/>
    </row>
    <row r="1668" spans="1:55" x14ac:dyDescent="0.25">
      <c r="A1668" s="72"/>
      <c r="B1668" s="74" t="s">
        <v>6</v>
      </c>
      <c r="C1668" s="83">
        <v>3536.572532478755</v>
      </c>
      <c r="D1668" s="83">
        <v>4149.255383649981</v>
      </c>
      <c r="E1668" s="83">
        <v>7195.6317175658241</v>
      </c>
      <c r="F1668" s="83">
        <v>13204.105097825777</v>
      </c>
      <c r="G1668" s="83">
        <v>12278.823755824098</v>
      </c>
      <c r="H1668" s="83">
        <v>9111.866433850133</v>
      </c>
      <c r="I1668" s="83">
        <v>6903.1785820693649</v>
      </c>
      <c r="J1668" s="83">
        <v>6557.9053426559003</v>
      </c>
      <c r="K1668" s="83">
        <v>4881.5869273729995</v>
      </c>
      <c r="L1668" s="83">
        <v>4095.9378850000007</v>
      </c>
      <c r="M1668" s="83">
        <v>5068.2880000000014</v>
      </c>
      <c r="N1668" s="83">
        <v>0</v>
      </c>
      <c r="O1668" s="73"/>
      <c r="P1668" s="74" t="s">
        <v>6</v>
      </c>
      <c r="Q1668" s="83">
        <v>1745.7603265420607</v>
      </c>
      <c r="R1668" s="83">
        <v>3604.9895822848298</v>
      </c>
      <c r="S1668" s="83">
        <v>3841.2404771038127</v>
      </c>
      <c r="T1668" s="83">
        <v>8877.5565932020781</v>
      </c>
      <c r="U1668" s="83">
        <v>11334.117630328041</v>
      </c>
      <c r="V1668" s="83">
        <v>15555.058357020571</v>
      </c>
      <c r="W1668" s="83">
        <v>12399.995316363107</v>
      </c>
      <c r="X1668" s="83">
        <v>7270.9772641646387</v>
      </c>
      <c r="Y1668" s="83">
        <v>5678.7270686380007</v>
      </c>
      <c r="Z1668" s="83">
        <v>4408.95208</v>
      </c>
      <c r="AA1668" s="83">
        <v>4916.1560000000009</v>
      </c>
      <c r="AB1668" s="83">
        <v>3504</v>
      </c>
      <c r="AC1668" s="73"/>
      <c r="AD1668" s="74" t="s">
        <v>6</v>
      </c>
      <c r="AE1668" s="83">
        <v>0</v>
      </c>
      <c r="AF1668" s="83">
        <v>0</v>
      </c>
      <c r="AG1668" s="83">
        <v>8</v>
      </c>
      <c r="AH1668" s="83">
        <v>113</v>
      </c>
      <c r="AI1668" s="83">
        <v>151</v>
      </c>
      <c r="AJ1668" s="83">
        <v>114</v>
      </c>
      <c r="AK1668" s="83">
        <v>89</v>
      </c>
      <c r="AL1668" s="83">
        <v>0</v>
      </c>
      <c r="AM1668" s="83">
        <v>8</v>
      </c>
      <c r="AN1668" s="83">
        <v>62</v>
      </c>
      <c r="AO1668" s="83">
        <v>67</v>
      </c>
      <c r="AP1668" s="83">
        <v>0</v>
      </c>
      <c r="AQ1668" s="73"/>
      <c r="AR1668" s="73"/>
      <c r="AS1668" s="73"/>
      <c r="AT1668" s="73"/>
      <c r="AU1668" s="73"/>
      <c r="AV1668" s="73"/>
      <c r="AW1668" s="73"/>
      <c r="AX1668" s="73"/>
      <c r="AY1668" s="73"/>
      <c r="AZ1668" s="73"/>
      <c r="BA1668" s="73"/>
      <c r="BB1668" s="73"/>
      <c r="BC1668" s="73"/>
    </row>
    <row r="1669" spans="1:55" x14ac:dyDescent="0.25">
      <c r="A1669" s="72"/>
      <c r="B1669" s="74" t="s">
        <v>7</v>
      </c>
      <c r="C1669" s="83">
        <v>73128.58606569792</v>
      </c>
      <c r="D1669" s="83">
        <v>73535.493248254585</v>
      </c>
      <c r="E1669" s="83">
        <v>71792.005558291639</v>
      </c>
      <c r="F1669" s="83">
        <v>75348.921760049576</v>
      </c>
      <c r="G1669" s="83">
        <v>76014.565112093755</v>
      </c>
      <c r="H1669" s="83">
        <v>76237.228266464081</v>
      </c>
      <c r="I1669" s="83">
        <v>75025.860089619586</v>
      </c>
      <c r="J1669" s="83">
        <v>90936.58663533318</v>
      </c>
      <c r="K1669" s="83">
        <v>93848.494887393987</v>
      </c>
      <c r="L1669" s="83">
        <v>80803.67807200001</v>
      </c>
      <c r="M1669" s="83">
        <v>78954.423999999999</v>
      </c>
      <c r="N1669" s="83">
        <v>0</v>
      </c>
      <c r="O1669" s="73"/>
      <c r="P1669" s="74" t="s">
        <v>7</v>
      </c>
      <c r="Q1669" s="83">
        <v>90313.12488434327</v>
      </c>
      <c r="R1669" s="83">
        <v>75635.791526629226</v>
      </c>
      <c r="S1669" s="83">
        <v>67943.097205710714</v>
      </c>
      <c r="T1669" s="83">
        <v>64399.495178269048</v>
      </c>
      <c r="U1669" s="83">
        <v>63251.726709179478</v>
      </c>
      <c r="V1669" s="83">
        <v>74185.66293348273</v>
      </c>
      <c r="W1669" s="83">
        <v>73401.226309534744</v>
      </c>
      <c r="X1669" s="83">
        <v>65584.663748522085</v>
      </c>
      <c r="Y1669" s="83">
        <v>72714.627197523994</v>
      </c>
      <c r="Z1669" s="83">
        <v>79050.798579999988</v>
      </c>
      <c r="AA1669" s="83">
        <v>66133.656000000003</v>
      </c>
      <c r="AB1669" s="83">
        <v>69485</v>
      </c>
      <c r="AC1669" s="73"/>
      <c r="AD1669" s="74" t="s">
        <v>7</v>
      </c>
      <c r="AE1669" s="83">
        <v>578</v>
      </c>
      <c r="AF1669" s="83">
        <v>597</v>
      </c>
      <c r="AG1669" s="83">
        <v>575</v>
      </c>
      <c r="AH1669" s="83">
        <v>604</v>
      </c>
      <c r="AI1669" s="83">
        <v>618</v>
      </c>
      <c r="AJ1669" s="83">
        <v>615</v>
      </c>
      <c r="AK1669" s="83">
        <v>626</v>
      </c>
      <c r="AL1669" s="83">
        <v>740</v>
      </c>
      <c r="AM1669" s="83">
        <v>758</v>
      </c>
      <c r="AN1669" s="83">
        <v>725</v>
      </c>
      <c r="AO1669" s="83">
        <v>697</v>
      </c>
      <c r="AP1669" s="83">
        <v>0</v>
      </c>
      <c r="AQ1669" s="73"/>
      <c r="AR1669" s="73"/>
      <c r="AS1669" s="73"/>
      <c r="AT1669" s="73"/>
      <c r="AU1669" s="73"/>
      <c r="AV1669" s="73"/>
      <c r="AW1669" s="73"/>
      <c r="AX1669" s="73"/>
      <c r="AY1669" s="73"/>
      <c r="AZ1669" s="73"/>
      <c r="BA1669" s="73"/>
      <c r="BB1669" s="73"/>
      <c r="BC1669" s="73"/>
    </row>
    <row r="1670" spans="1:55" x14ac:dyDescent="0.25">
      <c r="A1670" s="72"/>
      <c r="B1670" s="79" t="s">
        <v>8</v>
      </c>
      <c r="C1670" s="84">
        <v>23332.055478207283</v>
      </c>
      <c r="D1670" s="84">
        <v>18464.865246790607</v>
      </c>
      <c r="E1670" s="84">
        <v>26089.094324697107</v>
      </c>
      <c r="F1670" s="84">
        <v>29816.93505925417</v>
      </c>
      <c r="G1670" s="84">
        <v>34339.360899094369</v>
      </c>
      <c r="H1670" s="84">
        <v>38661.302758127109</v>
      </c>
      <c r="I1670" s="84">
        <v>49177.272342588483</v>
      </c>
      <c r="J1670" s="84">
        <v>49613.199183997473</v>
      </c>
      <c r="K1670" s="84">
        <v>52470.02587977799</v>
      </c>
      <c r="L1670" s="84">
        <v>54761.967181999993</v>
      </c>
      <c r="M1670" s="84">
        <v>59651.374000000003</v>
      </c>
      <c r="N1670" s="83">
        <v>0</v>
      </c>
      <c r="O1670" s="73"/>
      <c r="P1670" s="79" t="s">
        <v>8</v>
      </c>
      <c r="Q1670" s="84">
        <v>22474.442896286651</v>
      </c>
      <c r="R1670" s="84">
        <v>29998.980665879735</v>
      </c>
      <c r="S1670" s="84">
        <v>30117.284908671376</v>
      </c>
      <c r="T1670" s="84">
        <v>28813.588715790451</v>
      </c>
      <c r="U1670" s="84">
        <v>27588.834884140731</v>
      </c>
      <c r="V1670" s="84">
        <v>43863.473822246167</v>
      </c>
      <c r="W1670" s="84">
        <v>46177.948440893357</v>
      </c>
      <c r="X1670" s="84">
        <v>44283.393319061979</v>
      </c>
      <c r="Y1670" s="84">
        <v>57700.809837891997</v>
      </c>
      <c r="Z1670" s="84">
        <v>47287.081191999998</v>
      </c>
      <c r="AA1670" s="84">
        <v>52291.728000000003</v>
      </c>
      <c r="AB1670" s="84">
        <v>59297</v>
      </c>
      <c r="AC1670" s="73"/>
      <c r="AD1670" s="79" t="s">
        <v>8</v>
      </c>
      <c r="AE1670" s="84">
        <v>288</v>
      </c>
      <c r="AF1670" s="84">
        <v>306</v>
      </c>
      <c r="AG1670" s="84">
        <v>330</v>
      </c>
      <c r="AH1670" s="84">
        <v>351</v>
      </c>
      <c r="AI1670" s="84">
        <v>389</v>
      </c>
      <c r="AJ1670" s="84">
        <v>434</v>
      </c>
      <c r="AK1670" s="84">
        <v>510</v>
      </c>
      <c r="AL1670" s="84">
        <v>498</v>
      </c>
      <c r="AM1670" s="84">
        <v>508</v>
      </c>
      <c r="AN1670" s="84">
        <v>546</v>
      </c>
      <c r="AO1670" s="84">
        <v>592</v>
      </c>
      <c r="AP1670" s="84">
        <v>0</v>
      </c>
      <c r="AQ1670" s="73"/>
      <c r="AR1670" s="73"/>
      <c r="AS1670" s="73"/>
      <c r="AT1670" s="73"/>
      <c r="AU1670" s="73"/>
      <c r="AV1670" s="73"/>
      <c r="AW1670" s="73"/>
      <c r="AX1670" s="73"/>
      <c r="AY1670" s="73"/>
      <c r="AZ1670" s="73"/>
      <c r="BA1670" s="73"/>
      <c r="BB1670" s="73"/>
      <c r="BC1670" s="73"/>
    </row>
    <row r="1671" spans="1:55" x14ac:dyDescent="0.25">
      <c r="A1671" s="72"/>
      <c r="B1671" s="79" t="s">
        <v>5</v>
      </c>
      <c r="C1671" s="84">
        <v>5426.248584864783</v>
      </c>
      <c r="D1671" s="84">
        <v>12725.45278429951</v>
      </c>
      <c r="E1671" s="84">
        <v>10182.816921290756</v>
      </c>
      <c r="F1671" s="84">
        <v>40790.067933992454</v>
      </c>
      <c r="G1671" s="84">
        <v>18120.806336120499</v>
      </c>
      <c r="H1671" s="84">
        <v>15789.948226805887</v>
      </c>
      <c r="I1671" s="84">
        <v>34541.733380070189</v>
      </c>
      <c r="J1671" s="84">
        <v>41243.720879459826</v>
      </c>
      <c r="K1671" s="84">
        <v>53878.950392435989</v>
      </c>
      <c r="L1671" s="84">
        <v>61434.252672000002</v>
      </c>
      <c r="M1671" s="82">
        <v>23827.414000000001</v>
      </c>
      <c r="N1671" s="82">
        <v>0</v>
      </c>
      <c r="O1671" s="73"/>
      <c r="P1671" s="79" t="s">
        <v>5</v>
      </c>
      <c r="Q1671" s="84">
        <v>13091.32528742401</v>
      </c>
      <c r="R1671" s="84">
        <v>9187.7250754260185</v>
      </c>
      <c r="S1671" s="84">
        <v>11980.14259066313</v>
      </c>
      <c r="T1671" s="84">
        <v>14589.872957053984</v>
      </c>
      <c r="U1671" s="84">
        <v>11201.246245096174</v>
      </c>
      <c r="V1671" s="84">
        <v>21736.03411367325</v>
      </c>
      <c r="W1671" s="84">
        <v>18975.022800618161</v>
      </c>
      <c r="X1671" s="84">
        <v>37604.866054199629</v>
      </c>
      <c r="Y1671" s="84">
        <v>44109.156688765986</v>
      </c>
      <c r="Z1671" s="84">
        <v>57583.910539999997</v>
      </c>
      <c r="AA1671" s="84">
        <v>49530.428</v>
      </c>
      <c r="AB1671" s="84">
        <v>38094</v>
      </c>
      <c r="AC1671" s="73"/>
      <c r="AD1671" s="79" t="s">
        <v>5</v>
      </c>
      <c r="AE1671" s="84">
        <v>3960</v>
      </c>
      <c r="AF1671" s="84">
        <v>4023</v>
      </c>
      <c r="AG1671" s="84">
        <v>4000</v>
      </c>
      <c r="AH1671" s="84">
        <v>3897</v>
      </c>
      <c r="AI1671" s="84">
        <v>3884</v>
      </c>
      <c r="AJ1671" s="84">
        <v>3892</v>
      </c>
      <c r="AK1671" s="84">
        <v>3930</v>
      </c>
      <c r="AL1671" s="84">
        <v>4315</v>
      </c>
      <c r="AM1671" s="84">
        <v>4319</v>
      </c>
      <c r="AN1671" s="84">
        <v>4199</v>
      </c>
      <c r="AO1671" s="84">
        <v>4221</v>
      </c>
      <c r="AP1671" s="84">
        <v>0</v>
      </c>
      <c r="AQ1671" s="73"/>
      <c r="AR1671" s="73"/>
      <c r="AS1671" s="73"/>
      <c r="AT1671" s="73"/>
      <c r="AU1671" s="73"/>
      <c r="AV1671" s="73"/>
      <c r="AW1671" s="73"/>
      <c r="AX1671" s="73"/>
      <c r="AY1671" s="73"/>
      <c r="AZ1671" s="73"/>
      <c r="BA1671" s="73"/>
      <c r="BB1671" s="73"/>
      <c r="BC1671" s="73"/>
    </row>
    <row r="1672" spans="1:55" x14ac:dyDescent="0.25">
      <c r="A1672" s="72"/>
      <c r="B1672" s="74" t="s">
        <v>157</v>
      </c>
      <c r="C1672" s="83">
        <v>32487.410807908171</v>
      </c>
      <c r="D1672" s="83">
        <v>37724.654762649916</v>
      </c>
      <c r="E1672" s="83">
        <v>37080.872108822798</v>
      </c>
      <c r="F1672" s="83">
        <v>35891.927697394342</v>
      </c>
      <c r="G1672" s="83">
        <v>34018.844020356868</v>
      </c>
      <c r="H1672" s="83">
        <v>33628.787297976742</v>
      </c>
      <c r="I1672" s="83">
        <v>38044.946441370776</v>
      </c>
      <c r="J1672" s="83">
        <v>32907.904506700695</v>
      </c>
      <c r="K1672" s="83">
        <v>39516.084843663994</v>
      </c>
      <c r="L1672" s="83">
        <v>40632.987979999998</v>
      </c>
      <c r="M1672" s="83">
        <v>37343.196000000004</v>
      </c>
      <c r="N1672" s="83">
        <v>0</v>
      </c>
      <c r="O1672" s="73"/>
      <c r="P1672" s="74" t="s">
        <v>157</v>
      </c>
      <c r="Q1672" s="83">
        <v>27352.747998014205</v>
      </c>
      <c r="R1672" s="83">
        <v>26103.777697674228</v>
      </c>
      <c r="S1672" s="83">
        <v>29075.853535339993</v>
      </c>
      <c r="T1672" s="83">
        <v>33488.889798585449</v>
      </c>
      <c r="U1672" s="83">
        <v>31779.584239100004</v>
      </c>
      <c r="V1672" s="83">
        <v>32817.138143966105</v>
      </c>
      <c r="W1672" s="83">
        <v>35051.568134479247</v>
      </c>
      <c r="X1672" s="83">
        <v>34326.193898969854</v>
      </c>
      <c r="Y1672" s="83">
        <v>32454.912658063997</v>
      </c>
      <c r="Z1672" s="83">
        <v>32601.632309999997</v>
      </c>
      <c r="AA1672" s="83">
        <v>40481.700000000004</v>
      </c>
      <c r="AB1672" s="83">
        <v>41474</v>
      </c>
      <c r="AC1672" s="73"/>
      <c r="AD1672" s="74" t="s">
        <v>117</v>
      </c>
      <c r="AE1672" s="83">
        <v>25982.5</v>
      </c>
      <c r="AF1672" s="83">
        <v>26161.016</v>
      </c>
      <c r="AG1672" s="83">
        <v>26480.406000000003</v>
      </c>
      <c r="AH1672" s="83">
        <v>26530.34</v>
      </c>
      <c r="AI1672" s="83">
        <v>26580.18</v>
      </c>
      <c r="AJ1672" s="83">
        <v>26526.808000000005</v>
      </c>
      <c r="AK1672" s="83">
        <v>26392.175999999999</v>
      </c>
      <c r="AL1672" s="83">
        <v>26309.268000000004</v>
      </c>
      <c r="AM1672" s="83">
        <v>25943.360000000001</v>
      </c>
      <c r="AN1672" s="83">
        <v>25932.861000000001</v>
      </c>
      <c r="AO1672" s="83">
        <v>25997.367999999999</v>
      </c>
      <c r="AP1672" s="83">
        <v>0</v>
      </c>
      <c r="AQ1672" s="73"/>
      <c r="AR1672" s="73"/>
      <c r="AS1672" s="73"/>
      <c r="AT1672" s="73"/>
      <c r="AU1672" s="73"/>
      <c r="AV1672" s="73"/>
      <c r="AW1672" s="73"/>
      <c r="AX1672" s="73"/>
      <c r="AY1672" s="73"/>
      <c r="AZ1672" s="73"/>
      <c r="BA1672" s="73"/>
      <c r="BB1672" s="73"/>
      <c r="BC1672" s="73"/>
    </row>
    <row r="1673" spans="1:55" x14ac:dyDescent="0.25">
      <c r="A1673" s="72"/>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X1673" s="73"/>
      <c r="Y1673" s="73"/>
      <c r="Z1673" s="73"/>
      <c r="AA1673" s="73"/>
      <c r="AB1673" s="73"/>
      <c r="AC1673" s="73"/>
      <c r="AD1673" s="73"/>
      <c r="AE1673" s="73"/>
      <c r="AF1673" s="73"/>
      <c r="AG1673" s="73"/>
      <c r="AH1673" s="73"/>
      <c r="AI1673" s="73"/>
      <c r="AJ1673" s="73"/>
      <c r="AK1673" s="73"/>
      <c r="AL1673" s="73"/>
      <c r="AM1673" s="73"/>
      <c r="AN1673" s="73"/>
      <c r="AO1673" s="73"/>
      <c r="AP1673" s="73"/>
      <c r="AQ1673" s="73"/>
      <c r="AR1673" s="73"/>
      <c r="AS1673" s="73"/>
      <c r="AT1673" s="73"/>
      <c r="AU1673" s="73"/>
      <c r="AV1673" s="73"/>
      <c r="AW1673" s="73"/>
      <c r="AX1673" s="73"/>
      <c r="AY1673" s="73"/>
      <c r="AZ1673" s="73"/>
      <c r="BA1673" s="73"/>
      <c r="BB1673" s="73"/>
      <c r="BC1673" s="73"/>
    </row>
    <row r="1674" spans="1:55" x14ac:dyDescent="0.25">
      <c r="A1674" s="72"/>
      <c r="B1674" s="75" t="s">
        <v>113</v>
      </c>
      <c r="C1674" s="75"/>
      <c r="D1674" s="75"/>
      <c r="E1674" s="75"/>
      <c r="F1674" s="75"/>
      <c r="G1674" s="75"/>
      <c r="H1674" s="75"/>
      <c r="I1674" s="75"/>
      <c r="J1674" s="75"/>
      <c r="K1674" s="75"/>
      <c r="L1674" s="75"/>
      <c r="M1674" s="75"/>
      <c r="N1674" s="75"/>
      <c r="O1674" s="73"/>
      <c r="P1674" s="75" t="s">
        <v>114</v>
      </c>
      <c r="Q1674" s="75"/>
      <c r="R1674" s="75"/>
      <c r="S1674" s="75"/>
      <c r="T1674" s="75"/>
      <c r="U1674" s="75"/>
      <c r="V1674" s="75"/>
      <c r="W1674" s="75"/>
      <c r="X1674" s="75"/>
      <c r="Y1674" s="75"/>
      <c r="Z1674" s="75"/>
      <c r="AA1674" s="75"/>
      <c r="AB1674" s="75"/>
      <c r="AC1674" s="73"/>
      <c r="AD1674" s="75" t="s">
        <v>145</v>
      </c>
      <c r="AE1674" s="75"/>
      <c r="AF1674" s="75"/>
      <c r="AG1674" s="75"/>
      <c r="AH1674" s="75"/>
      <c r="AI1674" s="75"/>
      <c r="AJ1674" s="75"/>
      <c r="AK1674" s="75"/>
      <c r="AL1674" s="75"/>
      <c r="AM1674" s="75"/>
      <c r="AN1674" s="75"/>
      <c r="AO1674" s="75"/>
      <c r="AP1674" s="75"/>
      <c r="AQ1674" s="73"/>
      <c r="AR1674" s="73"/>
      <c r="AS1674" s="73"/>
      <c r="AT1674" s="73"/>
      <c r="AU1674" s="73"/>
      <c r="AV1674" s="73"/>
      <c r="AW1674" s="73"/>
      <c r="AX1674" s="73"/>
      <c r="AY1674" s="73"/>
      <c r="AZ1674" s="73"/>
      <c r="BA1674" s="73"/>
      <c r="BB1674" s="73"/>
      <c r="BC1674" s="73"/>
    </row>
    <row r="1675" spans="1:55" x14ac:dyDescent="0.25">
      <c r="A1675" s="72"/>
      <c r="B1675" s="77" t="s">
        <v>100</v>
      </c>
      <c r="C1675" s="77">
        <v>2013</v>
      </c>
      <c r="D1675" s="77">
        <v>2014</v>
      </c>
      <c r="E1675" s="77">
        <v>2015</v>
      </c>
      <c r="F1675" s="77">
        <v>2016</v>
      </c>
      <c r="G1675" s="77">
        <v>2017</v>
      </c>
      <c r="H1675" s="77">
        <v>2018</v>
      </c>
      <c r="I1675" s="77">
        <v>2019</v>
      </c>
      <c r="J1675" s="77">
        <v>2020</v>
      </c>
      <c r="K1675" s="77">
        <v>2021</v>
      </c>
      <c r="L1675" s="77">
        <v>2022</v>
      </c>
      <c r="M1675" s="77">
        <v>2023</v>
      </c>
      <c r="N1675" s="77">
        <v>2024</v>
      </c>
      <c r="O1675" s="73"/>
      <c r="P1675" s="77" t="s">
        <v>100</v>
      </c>
      <c r="Q1675" s="77">
        <v>2013</v>
      </c>
      <c r="R1675" s="77">
        <v>2014</v>
      </c>
      <c r="S1675" s="77">
        <v>2015</v>
      </c>
      <c r="T1675" s="77">
        <v>2016</v>
      </c>
      <c r="U1675" s="77">
        <v>2017</v>
      </c>
      <c r="V1675" s="77">
        <v>2018</v>
      </c>
      <c r="W1675" s="77">
        <v>2019</v>
      </c>
      <c r="X1675" s="77">
        <v>2020</v>
      </c>
      <c r="Y1675" s="77">
        <v>2021</v>
      </c>
      <c r="Z1675" s="77">
        <v>2022</v>
      </c>
      <c r="AA1675" s="77">
        <v>2023</v>
      </c>
      <c r="AB1675" s="77">
        <v>2024</v>
      </c>
      <c r="AC1675" s="73"/>
      <c r="AD1675" s="77" t="s">
        <v>100</v>
      </c>
      <c r="AE1675" s="77">
        <v>2013</v>
      </c>
      <c r="AF1675" s="77">
        <v>2014</v>
      </c>
      <c r="AG1675" s="77">
        <v>2015</v>
      </c>
      <c r="AH1675" s="77">
        <v>2016</v>
      </c>
      <c r="AI1675" s="77">
        <v>2017</v>
      </c>
      <c r="AJ1675" s="77">
        <v>2018</v>
      </c>
      <c r="AK1675" s="77">
        <v>2019</v>
      </c>
      <c r="AL1675" s="77">
        <v>2020</v>
      </c>
      <c r="AM1675" s="77">
        <v>2021</v>
      </c>
      <c r="AN1675" s="77">
        <v>2022</v>
      </c>
      <c r="AO1675" s="77">
        <v>2023</v>
      </c>
      <c r="AP1675" s="77">
        <v>2024</v>
      </c>
      <c r="AQ1675" s="73"/>
      <c r="AR1675" s="73"/>
      <c r="AS1675" s="73"/>
      <c r="AT1675" s="73"/>
      <c r="AU1675" s="73"/>
      <c r="AV1675" s="73"/>
      <c r="AW1675" s="73"/>
      <c r="AX1675" s="73"/>
      <c r="AY1675" s="73"/>
      <c r="AZ1675" s="73"/>
      <c r="BA1675" s="73"/>
      <c r="BB1675" s="73"/>
      <c r="BC1675" s="73"/>
    </row>
    <row r="1676" spans="1:55" x14ac:dyDescent="0.25">
      <c r="A1676" s="72"/>
      <c r="B1676" s="79" t="s">
        <v>9</v>
      </c>
      <c r="C1676" s="80">
        <v>113399.3347595762</v>
      </c>
      <c r="D1676" s="80">
        <v>109336.95209646615</v>
      </c>
      <c r="E1676" s="80">
        <v>109560.55221387101</v>
      </c>
      <c r="F1676" s="80">
        <v>113990.65940868326</v>
      </c>
      <c r="G1676" s="80">
        <v>113018.42134269947</v>
      </c>
      <c r="H1676" s="80">
        <v>111807.57801780985</v>
      </c>
      <c r="I1676" s="80">
        <v>118041.78114024998</v>
      </c>
      <c r="J1676" s="80">
        <v>125002.46159521563</v>
      </c>
      <c r="K1676" s="80">
        <v>185895.28755930596</v>
      </c>
      <c r="L1676" s="80">
        <v>165957.450854</v>
      </c>
      <c r="M1676" s="80">
        <v>180655.70799999998</v>
      </c>
      <c r="N1676" s="80">
        <v>0</v>
      </c>
      <c r="O1676" s="73"/>
      <c r="P1676" s="79" t="s">
        <v>9</v>
      </c>
      <c r="Q1676" s="80">
        <v>105894.44251708681</v>
      </c>
      <c r="R1676" s="80">
        <v>109544.29144936716</v>
      </c>
      <c r="S1676" s="80">
        <v>104048.2017319942</v>
      </c>
      <c r="T1676" s="80">
        <v>118337.01317071478</v>
      </c>
      <c r="U1676" s="80">
        <v>120654.99218009468</v>
      </c>
      <c r="V1676" s="80">
        <v>121640.39355694165</v>
      </c>
      <c r="W1676" s="80">
        <v>122290.59465759486</v>
      </c>
      <c r="X1676" s="80">
        <v>125535.44218170918</v>
      </c>
      <c r="Y1676" s="80">
        <v>180965.70672723398</v>
      </c>
      <c r="Z1676" s="80">
        <v>177003.37400200003</v>
      </c>
      <c r="AA1676" s="80">
        <v>164029.55600000004</v>
      </c>
      <c r="AB1676" s="80">
        <v>173468</v>
      </c>
      <c r="AC1676" s="73"/>
      <c r="AD1676" s="79" t="s">
        <v>9</v>
      </c>
      <c r="AE1676" s="80">
        <v>1054</v>
      </c>
      <c r="AF1676" s="80">
        <v>1024</v>
      </c>
      <c r="AG1676" s="80">
        <v>996</v>
      </c>
      <c r="AH1676" s="80">
        <v>981</v>
      </c>
      <c r="AI1676" s="80">
        <v>964</v>
      </c>
      <c r="AJ1676" s="80">
        <v>959</v>
      </c>
      <c r="AK1676" s="80">
        <v>965</v>
      </c>
      <c r="AL1676" s="80">
        <v>1109</v>
      </c>
      <c r="AM1676" s="80">
        <v>1090</v>
      </c>
      <c r="AN1676" s="80">
        <v>1050</v>
      </c>
      <c r="AO1676" s="80">
        <v>1128</v>
      </c>
      <c r="AP1676" s="80">
        <v>0</v>
      </c>
      <c r="AQ1676" s="73"/>
      <c r="AR1676" s="73"/>
      <c r="AS1676" s="73"/>
      <c r="AT1676" s="73"/>
      <c r="AU1676" s="73"/>
      <c r="AV1676" s="73"/>
      <c r="AW1676" s="73"/>
      <c r="AX1676" s="73"/>
      <c r="AY1676" s="73"/>
      <c r="AZ1676" s="73"/>
      <c r="BA1676" s="73"/>
      <c r="BB1676" s="73"/>
      <c r="BC1676" s="73"/>
    </row>
    <row r="1677" spans="1:55" x14ac:dyDescent="0.25">
      <c r="A1677" s="72"/>
      <c r="B1677" s="74" t="s">
        <v>10</v>
      </c>
      <c r="C1677" s="83">
        <v>69179.663692648828</v>
      </c>
      <c r="D1677" s="83">
        <v>70632.865723921932</v>
      </c>
      <c r="E1677" s="83">
        <v>65785.624813532573</v>
      </c>
      <c r="F1677" s="83">
        <v>71468.471674552886</v>
      </c>
      <c r="G1677" s="83">
        <v>69403.919212355409</v>
      </c>
      <c r="H1677" s="83">
        <v>68038.699695103438</v>
      </c>
      <c r="I1677" s="83">
        <v>69151.440916116204</v>
      </c>
      <c r="J1677" s="83">
        <v>73081.175955602943</v>
      </c>
      <c r="K1677" s="83">
        <v>126076.12606573397</v>
      </c>
      <c r="L1677" s="83">
        <v>109704.78701</v>
      </c>
      <c r="M1677" s="83">
        <v>117811.64599999999</v>
      </c>
      <c r="N1677" s="83">
        <v>0</v>
      </c>
      <c r="O1677" s="73"/>
      <c r="P1677" s="74" t="s">
        <v>10</v>
      </c>
      <c r="Q1677" s="83">
        <v>61618.581745025549</v>
      </c>
      <c r="R1677" s="83">
        <v>62480.603250186075</v>
      </c>
      <c r="S1677" s="83">
        <v>63152.318148691658</v>
      </c>
      <c r="T1677" s="83">
        <v>72267.943898579717</v>
      </c>
      <c r="U1677" s="83">
        <v>71320.600723703174</v>
      </c>
      <c r="V1677" s="83">
        <v>70391.37756165363</v>
      </c>
      <c r="W1677" s="83">
        <v>71257.610706112187</v>
      </c>
      <c r="X1677" s="83">
        <v>69910.221982064468</v>
      </c>
      <c r="Y1677" s="83">
        <v>116808.33757213398</v>
      </c>
      <c r="Z1677" s="83">
        <v>115645.100844</v>
      </c>
      <c r="AA1677" s="83">
        <v>105245.12600000002</v>
      </c>
      <c r="AB1677" s="83">
        <v>105870</v>
      </c>
      <c r="AC1677" s="73"/>
      <c r="AD1677" s="74" t="s">
        <v>10</v>
      </c>
      <c r="AE1677" s="83">
        <v>1054</v>
      </c>
      <c r="AF1677" s="83">
        <v>1024</v>
      </c>
      <c r="AG1677" s="83">
        <v>996</v>
      </c>
      <c r="AH1677" s="83">
        <v>981</v>
      </c>
      <c r="AI1677" s="83">
        <v>964</v>
      </c>
      <c r="AJ1677" s="83">
        <v>959</v>
      </c>
      <c r="AK1677" s="83">
        <v>965</v>
      </c>
      <c r="AL1677" s="83">
        <v>1109</v>
      </c>
      <c r="AM1677" s="83">
        <v>1090</v>
      </c>
      <c r="AN1677" s="83">
        <v>1050</v>
      </c>
      <c r="AO1677" s="83">
        <v>1128</v>
      </c>
      <c r="AP1677" s="83">
        <v>0</v>
      </c>
      <c r="AQ1677" s="73"/>
      <c r="AR1677" s="73"/>
      <c r="AS1677" s="73"/>
      <c r="AT1677" s="73"/>
      <c r="AU1677" s="73"/>
      <c r="AV1677" s="73"/>
      <c r="AW1677" s="73"/>
      <c r="AX1677" s="73"/>
      <c r="AY1677" s="73"/>
      <c r="AZ1677" s="73"/>
      <c r="BA1677" s="73"/>
      <c r="BB1677" s="73"/>
      <c r="BC1677" s="73"/>
    </row>
    <row r="1678" spans="1:55" x14ac:dyDescent="0.25">
      <c r="A1678" s="72"/>
      <c r="B1678" s="79" t="s">
        <v>11</v>
      </c>
      <c r="C1678" s="84">
        <v>44219.671066927374</v>
      </c>
      <c r="D1678" s="84">
        <v>38704.08637254421</v>
      </c>
      <c r="E1678" s="84">
        <v>43774.927400338427</v>
      </c>
      <c r="F1678" s="84">
        <v>42522.187734130377</v>
      </c>
      <c r="G1678" s="84">
        <v>43614.502130344059</v>
      </c>
      <c r="H1678" s="84">
        <v>43768.878322706412</v>
      </c>
      <c r="I1678" s="84">
        <v>48890.340224133775</v>
      </c>
      <c r="J1678" s="84">
        <v>51921.285639612695</v>
      </c>
      <c r="K1678" s="84">
        <v>59819.161493571992</v>
      </c>
      <c r="L1678" s="84">
        <v>56252.663844000002</v>
      </c>
      <c r="M1678" s="84">
        <v>62844.061999999991</v>
      </c>
      <c r="N1678" s="84">
        <v>0</v>
      </c>
      <c r="O1678" s="73"/>
      <c r="P1678" s="79" t="s">
        <v>11</v>
      </c>
      <c r="Q1678" s="84">
        <v>44275.860772061264</v>
      </c>
      <c r="R1678" s="84">
        <v>47063.688199181073</v>
      </c>
      <c r="S1678" s="84">
        <v>40895.88358330253</v>
      </c>
      <c r="T1678" s="84">
        <v>46069.069272135064</v>
      </c>
      <c r="U1678" s="84">
        <v>49334.391456391502</v>
      </c>
      <c r="V1678" s="84">
        <v>51249.015995288013</v>
      </c>
      <c r="W1678" s="84">
        <v>51032.983951482667</v>
      </c>
      <c r="X1678" s="84">
        <v>55625.220199644711</v>
      </c>
      <c r="Y1678" s="84">
        <v>64157.369155099994</v>
      </c>
      <c r="Z1678" s="84">
        <v>61358.273158000011</v>
      </c>
      <c r="AA1678" s="84">
        <v>58784.430000000008</v>
      </c>
      <c r="AB1678" s="84">
        <v>67598</v>
      </c>
      <c r="AC1678" s="73"/>
      <c r="AD1678" s="79" t="s">
        <v>11</v>
      </c>
      <c r="AE1678" s="84">
        <v>1054</v>
      </c>
      <c r="AF1678" s="84">
        <v>1024</v>
      </c>
      <c r="AG1678" s="84">
        <v>996</v>
      </c>
      <c r="AH1678" s="84">
        <v>981</v>
      </c>
      <c r="AI1678" s="84">
        <v>964</v>
      </c>
      <c r="AJ1678" s="84">
        <v>959</v>
      </c>
      <c r="AK1678" s="84">
        <v>965</v>
      </c>
      <c r="AL1678" s="84">
        <v>1109</v>
      </c>
      <c r="AM1678" s="84">
        <v>1090</v>
      </c>
      <c r="AN1678" s="84">
        <v>1050</v>
      </c>
      <c r="AO1678" s="84">
        <v>1128</v>
      </c>
      <c r="AP1678" s="84">
        <v>0</v>
      </c>
      <c r="AQ1678" s="73"/>
      <c r="AR1678" s="73"/>
      <c r="AS1678" s="73"/>
      <c r="AT1678" s="73"/>
      <c r="AU1678" s="73"/>
      <c r="AV1678" s="73"/>
      <c r="AW1678" s="73"/>
      <c r="AX1678" s="73"/>
      <c r="AY1678" s="73"/>
      <c r="AZ1678" s="73"/>
      <c r="BA1678" s="73"/>
      <c r="BB1678" s="73"/>
      <c r="BC1678" s="73"/>
    </row>
    <row r="1679" spans="1:55" x14ac:dyDescent="0.25">
      <c r="A1679" s="72"/>
      <c r="B1679" s="74" t="s">
        <v>0</v>
      </c>
      <c r="C1679" s="83">
        <v>22613.603145972305</v>
      </c>
      <c r="D1679" s="83">
        <v>22762.281876367764</v>
      </c>
      <c r="E1679" s="83">
        <v>21476.076095206881</v>
      </c>
      <c r="F1679" s="83">
        <v>21229.255415383941</v>
      </c>
      <c r="G1679" s="83">
        <v>18177.877423128339</v>
      </c>
      <c r="H1679" s="83">
        <v>17009.22433058505</v>
      </c>
      <c r="I1679" s="83">
        <v>15530.979841449594</v>
      </c>
      <c r="J1679" s="83">
        <v>14534.10007758095</v>
      </c>
      <c r="K1679" s="83">
        <v>14371.692014004</v>
      </c>
      <c r="L1679" s="83">
        <v>11196.812042</v>
      </c>
      <c r="M1679" s="83">
        <v>10404.369999999999</v>
      </c>
      <c r="N1679" s="83">
        <v>0</v>
      </c>
      <c r="O1679" s="73"/>
      <c r="P1679" s="74" t="s">
        <v>0</v>
      </c>
      <c r="Q1679" s="83">
        <v>20029.439858307051</v>
      </c>
      <c r="R1679" s="83">
        <v>17595.952916969432</v>
      </c>
      <c r="S1679" s="83">
        <v>17616.517915574423</v>
      </c>
      <c r="T1679" s="83">
        <v>22526.739839318736</v>
      </c>
      <c r="U1679" s="83">
        <v>22022.960927056654</v>
      </c>
      <c r="V1679" s="83">
        <v>19097.011542001113</v>
      </c>
      <c r="W1679" s="83">
        <v>17358.850059292272</v>
      </c>
      <c r="X1679" s="83">
        <v>15402.577917467284</v>
      </c>
      <c r="Y1679" s="83">
        <v>15614.016995407997</v>
      </c>
      <c r="Z1679" s="83">
        <v>15938.575796000001</v>
      </c>
      <c r="AA1679" s="83">
        <v>12847.86</v>
      </c>
      <c r="AB1679" s="83">
        <v>11062</v>
      </c>
      <c r="AC1679" s="73"/>
      <c r="AD1679" s="74" t="s">
        <v>0</v>
      </c>
      <c r="AE1679" s="83">
        <v>206</v>
      </c>
      <c r="AF1679" s="83">
        <v>221</v>
      </c>
      <c r="AG1679" s="83">
        <v>207</v>
      </c>
      <c r="AH1679" s="83">
        <v>183</v>
      </c>
      <c r="AI1679" s="83">
        <v>159</v>
      </c>
      <c r="AJ1679" s="83">
        <v>155</v>
      </c>
      <c r="AK1679" s="83">
        <v>142</v>
      </c>
      <c r="AL1679" s="83">
        <v>141</v>
      </c>
      <c r="AM1679" s="83">
        <v>133</v>
      </c>
      <c r="AN1679" s="83">
        <v>113</v>
      </c>
      <c r="AO1679" s="83">
        <v>109</v>
      </c>
      <c r="AP1679" s="83">
        <v>0</v>
      </c>
      <c r="AQ1679" s="73"/>
      <c r="AR1679" s="73"/>
      <c r="AS1679" s="73"/>
      <c r="AT1679" s="73"/>
      <c r="AU1679" s="73"/>
      <c r="AV1679" s="73"/>
      <c r="AW1679" s="73"/>
      <c r="AX1679" s="73"/>
      <c r="AY1679" s="73"/>
      <c r="AZ1679" s="73"/>
      <c r="BA1679" s="73"/>
      <c r="BB1679" s="73"/>
      <c r="BC1679" s="73"/>
    </row>
    <row r="1680" spans="1:55" x14ac:dyDescent="0.25">
      <c r="A1680" s="72"/>
      <c r="B1680" s="74" t="s">
        <v>158</v>
      </c>
      <c r="C1680" s="83">
        <v>44575.080337707281</v>
      </c>
      <c r="D1680" s="83">
        <v>40411.427210658832</v>
      </c>
      <c r="E1680" s="83">
        <v>35056.796407484515</v>
      </c>
      <c r="F1680" s="83">
        <v>33790.169774909642</v>
      </c>
      <c r="G1680" s="83">
        <v>32928.073606130747</v>
      </c>
      <c r="H1680" s="83">
        <v>34019.495200193909</v>
      </c>
      <c r="I1680" s="83">
        <v>35002.4026389879</v>
      </c>
      <c r="J1680" s="83">
        <v>46901.169547039775</v>
      </c>
      <c r="K1680" s="83">
        <v>46540.847860181995</v>
      </c>
      <c r="L1680" s="83">
        <v>30651.848161999998</v>
      </c>
      <c r="M1680" s="83">
        <v>33113.718000000001</v>
      </c>
      <c r="N1680" s="83">
        <v>0</v>
      </c>
      <c r="O1680" s="73"/>
      <c r="P1680" s="74" t="s">
        <v>158</v>
      </c>
      <c r="Q1680" s="83">
        <v>37170.3033827615</v>
      </c>
      <c r="R1680" s="83">
        <v>35717.906025643693</v>
      </c>
      <c r="S1680" s="83">
        <v>33962.602748132063</v>
      </c>
      <c r="T1680" s="83">
        <v>26379.40254851299</v>
      </c>
      <c r="U1680" s="83">
        <v>29255.263507257041</v>
      </c>
      <c r="V1680" s="83">
        <v>29125.181032241479</v>
      </c>
      <c r="W1680" s="83">
        <v>32424.072584732599</v>
      </c>
      <c r="X1680" s="83">
        <v>33672.030358073556</v>
      </c>
      <c r="Y1680" s="83">
        <v>44473.248379585995</v>
      </c>
      <c r="Z1680" s="83">
        <v>40044.414279999997</v>
      </c>
      <c r="AA1680" s="83">
        <v>25438.346000000001</v>
      </c>
      <c r="AB1680" s="83">
        <v>27389</v>
      </c>
      <c r="AC1680" s="73"/>
      <c r="AD1680" s="74" t="s">
        <v>158</v>
      </c>
      <c r="AE1680" s="83">
        <v>289</v>
      </c>
      <c r="AF1680" s="83">
        <v>239</v>
      </c>
      <c r="AG1680" s="83">
        <v>201</v>
      </c>
      <c r="AH1680" s="83">
        <v>209</v>
      </c>
      <c r="AI1680" s="83">
        <v>219</v>
      </c>
      <c r="AJ1680" s="83">
        <v>227</v>
      </c>
      <c r="AK1680" s="83">
        <v>231</v>
      </c>
      <c r="AL1680" s="83">
        <v>317</v>
      </c>
      <c r="AM1680" s="83">
        <v>285</v>
      </c>
      <c r="AN1680" s="83">
        <v>187</v>
      </c>
      <c r="AO1680" s="83">
        <v>213</v>
      </c>
      <c r="AP1680" s="83">
        <v>0</v>
      </c>
      <c r="AQ1680" s="73"/>
      <c r="AR1680" s="73"/>
      <c r="AS1680" s="73"/>
      <c r="AT1680" s="73"/>
      <c r="AU1680" s="73"/>
      <c r="AV1680" s="73"/>
      <c r="AW1680" s="73"/>
      <c r="AX1680" s="73"/>
      <c r="AY1680" s="73"/>
      <c r="AZ1680" s="73"/>
      <c r="BA1680" s="73"/>
      <c r="BB1680" s="73"/>
      <c r="BC1680" s="73"/>
    </row>
    <row r="1681" spans="1:55" x14ac:dyDescent="0.25">
      <c r="A1681" s="72"/>
      <c r="B1681" s="74" t="s">
        <v>159</v>
      </c>
      <c r="C1681" s="83">
        <v>1706.6527923453302</v>
      </c>
      <c r="D1681" s="83">
        <v>1993.1729460424508</v>
      </c>
      <c r="E1681" s="83">
        <v>1764.4024897444683</v>
      </c>
      <c r="F1681" s="83">
        <v>2011.1338658612876</v>
      </c>
      <c r="G1681" s="83">
        <v>988.28982455261132</v>
      </c>
      <c r="H1681" s="83">
        <v>706.99525163104647</v>
      </c>
      <c r="I1681" s="83">
        <v>487.0814204491179</v>
      </c>
      <c r="J1681" s="83">
        <v>650.79734771843982</v>
      </c>
      <c r="K1681" s="83">
        <v>438.01333713799988</v>
      </c>
      <c r="L1681" s="83">
        <v>523.295526</v>
      </c>
      <c r="M1681" s="83">
        <v>855.48200000000008</v>
      </c>
      <c r="N1681" s="83">
        <v>0</v>
      </c>
      <c r="O1681" s="73"/>
      <c r="P1681" s="74" t="s">
        <v>159</v>
      </c>
      <c r="Q1681" s="83">
        <v>546.00374944107602</v>
      </c>
      <c r="R1681" s="83">
        <v>1992.432448353519</v>
      </c>
      <c r="S1681" s="83">
        <v>2102.032435355557</v>
      </c>
      <c r="T1681" s="83">
        <v>3252.8634893966509</v>
      </c>
      <c r="U1681" s="83">
        <v>2519.6089805936062</v>
      </c>
      <c r="V1681" s="83">
        <v>2139.5908930939559</v>
      </c>
      <c r="W1681" s="83">
        <v>911.27674201396007</v>
      </c>
      <c r="X1681" s="83">
        <v>599.18238565801187</v>
      </c>
      <c r="Y1681" s="83">
        <v>485.45558775999962</v>
      </c>
      <c r="Z1681" s="83">
        <v>470.85895999999997</v>
      </c>
      <c r="AA1681" s="83">
        <v>474.11</v>
      </c>
      <c r="AB1681" s="83">
        <v>588</v>
      </c>
      <c r="AC1681" s="73"/>
      <c r="AD1681" s="74" t="s">
        <v>159</v>
      </c>
      <c r="AE1681" s="83">
        <v>0</v>
      </c>
      <c r="AF1681" s="83">
        <v>0</v>
      </c>
      <c r="AG1681" s="83">
        <v>0</v>
      </c>
      <c r="AH1681" s="83">
        <v>0</v>
      </c>
      <c r="AI1681" s="83">
        <v>0</v>
      </c>
      <c r="AJ1681" s="83">
        <v>0</v>
      </c>
      <c r="AK1681" s="83">
        <v>0</v>
      </c>
      <c r="AL1681" s="83">
        <v>0</v>
      </c>
      <c r="AM1681" s="83">
        <v>0</v>
      </c>
      <c r="AN1681" s="83">
        <v>0</v>
      </c>
      <c r="AO1681" s="83">
        <v>0</v>
      </c>
      <c r="AP1681" s="83">
        <v>0</v>
      </c>
      <c r="AQ1681" s="73"/>
      <c r="AR1681" s="73"/>
      <c r="AS1681" s="73"/>
      <c r="AT1681" s="73"/>
      <c r="AU1681" s="73"/>
      <c r="AV1681" s="73"/>
      <c r="AW1681" s="73"/>
      <c r="AX1681" s="73"/>
      <c r="AY1681" s="73"/>
      <c r="AZ1681" s="73"/>
      <c r="BA1681" s="73"/>
      <c r="BB1681" s="73"/>
      <c r="BC1681" s="73"/>
    </row>
    <row r="1682" spans="1:55" x14ac:dyDescent="0.25">
      <c r="A1682" s="72"/>
      <c r="B1682" s="74" t="s">
        <v>1</v>
      </c>
      <c r="C1682" s="83">
        <v>3436.9578213728441</v>
      </c>
      <c r="D1682" s="83">
        <v>3051.7143923710028</v>
      </c>
      <c r="E1682" s="83">
        <v>2595.6367051557636</v>
      </c>
      <c r="F1682" s="83">
        <v>2314.0942882685622</v>
      </c>
      <c r="G1682" s="83">
        <v>2739.4121763761063</v>
      </c>
      <c r="H1682" s="83">
        <v>1872.0257493434565</v>
      </c>
      <c r="I1682" s="83">
        <v>2205.8156721371793</v>
      </c>
      <c r="J1682" s="83">
        <v>3774.624616766951</v>
      </c>
      <c r="K1682" s="83">
        <v>3326.4740843099994</v>
      </c>
      <c r="L1682" s="83">
        <v>2674.264866</v>
      </c>
      <c r="M1682" s="83">
        <v>2677.94</v>
      </c>
      <c r="N1682" s="83">
        <v>0</v>
      </c>
      <c r="O1682" s="73"/>
      <c r="P1682" s="74" t="s">
        <v>1</v>
      </c>
      <c r="Q1682" s="83">
        <v>2628.9023067863136</v>
      </c>
      <c r="R1682" s="83">
        <v>2303.6883102680113</v>
      </c>
      <c r="S1682" s="83">
        <v>2711.5068234765122</v>
      </c>
      <c r="T1682" s="83">
        <v>2134.166525515589</v>
      </c>
      <c r="U1682" s="83">
        <v>2128.5336268969827</v>
      </c>
      <c r="V1682" s="83">
        <v>2309.3627791764111</v>
      </c>
      <c r="W1682" s="83">
        <v>2728.1133079614915</v>
      </c>
      <c r="X1682" s="83">
        <v>1936.6831416586674</v>
      </c>
      <c r="Y1682" s="83">
        <v>2586.1543129759993</v>
      </c>
      <c r="Z1682" s="83">
        <v>3560.335818</v>
      </c>
      <c r="AA1682" s="83">
        <v>3193.73</v>
      </c>
      <c r="AB1682" s="83">
        <v>3262</v>
      </c>
      <c r="AC1682" s="73"/>
      <c r="AD1682" s="74" t="s">
        <v>1</v>
      </c>
      <c r="AE1682" s="83">
        <v>19</v>
      </c>
      <c r="AF1682" s="83">
        <v>18</v>
      </c>
      <c r="AG1682" s="83">
        <v>16</v>
      </c>
      <c r="AH1682" s="83">
        <v>14</v>
      </c>
      <c r="AI1682" s="83">
        <v>17</v>
      </c>
      <c r="AJ1682" s="83">
        <v>12</v>
      </c>
      <c r="AK1682" s="83">
        <v>14</v>
      </c>
      <c r="AL1682" s="83">
        <v>23</v>
      </c>
      <c r="AM1682" s="83">
        <v>19</v>
      </c>
      <c r="AN1682" s="83">
        <v>16</v>
      </c>
      <c r="AO1682" s="83">
        <v>17</v>
      </c>
      <c r="AP1682" s="83">
        <v>0</v>
      </c>
      <c r="AQ1682" s="73"/>
      <c r="AR1682" s="73"/>
      <c r="AS1682" s="73"/>
      <c r="AT1682" s="73"/>
      <c r="AU1682" s="73"/>
      <c r="AV1682" s="73"/>
      <c r="AW1682" s="73"/>
      <c r="AX1682" s="73"/>
      <c r="AY1682" s="73"/>
      <c r="AZ1682" s="73"/>
      <c r="BA1682" s="73"/>
      <c r="BB1682" s="73"/>
      <c r="BC1682" s="73"/>
    </row>
    <row r="1683" spans="1:55" x14ac:dyDescent="0.25">
      <c r="A1683" s="72"/>
      <c r="B1683" s="74" t="s">
        <v>2</v>
      </c>
      <c r="C1683" s="83">
        <v>29002.147360295527</v>
      </c>
      <c r="D1683" s="83">
        <v>28955.927962878002</v>
      </c>
      <c r="E1683" s="83">
        <v>26735.325830184524</v>
      </c>
      <c r="F1683" s="83">
        <v>29509.833537570725</v>
      </c>
      <c r="G1683" s="83">
        <v>29844.232413426653</v>
      </c>
      <c r="H1683" s="83">
        <v>30531.031787540716</v>
      </c>
      <c r="I1683" s="83">
        <v>31525.373062495499</v>
      </c>
      <c r="J1683" s="83">
        <v>34752.578368164686</v>
      </c>
      <c r="K1683" s="83">
        <v>36176.371061505997</v>
      </c>
      <c r="L1683" s="83">
        <v>36927.113937999995</v>
      </c>
      <c r="M1683" s="83">
        <v>45600.004000000001</v>
      </c>
      <c r="N1683" s="83">
        <v>0</v>
      </c>
      <c r="O1683" s="73"/>
      <c r="P1683" s="74" t="s">
        <v>2</v>
      </c>
      <c r="Q1683" s="83">
        <v>29485.203622693545</v>
      </c>
      <c r="R1683" s="83">
        <v>27987.110153191741</v>
      </c>
      <c r="S1683" s="83">
        <v>27653.036641254319</v>
      </c>
      <c r="T1683" s="83">
        <v>28107.861376827077</v>
      </c>
      <c r="U1683" s="83">
        <v>28115.019704912669</v>
      </c>
      <c r="V1683" s="83">
        <v>30183.348267412948</v>
      </c>
      <c r="W1683" s="83">
        <v>30714.714078696372</v>
      </c>
      <c r="X1683" s="83">
        <v>30349.597691531657</v>
      </c>
      <c r="Y1683" s="83">
        <v>32538.764077767999</v>
      </c>
      <c r="Z1683" s="83">
        <v>34770.793927999999</v>
      </c>
      <c r="AA1683" s="83">
        <v>35565.544000000002</v>
      </c>
      <c r="AB1683" s="83">
        <v>39671</v>
      </c>
      <c r="AC1683" s="73"/>
      <c r="AD1683" s="74" t="s">
        <v>2</v>
      </c>
      <c r="AE1683" s="83">
        <v>272</v>
      </c>
      <c r="AF1683" s="83">
        <v>258</v>
      </c>
      <c r="AG1683" s="83">
        <v>248</v>
      </c>
      <c r="AH1683" s="83">
        <v>247</v>
      </c>
      <c r="AI1683" s="83">
        <v>246</v>
      </c>
      <c r="AJ1683" s="83">
        <v>234</v>
      </c>
      <c r="AK1683" s="83">
        <v>222</v>
      </c>
      <c r="AL1683" s="83">
        <v>226</v>
      </c>
      <c r="AM1683" s="83">
        <v>233</v>
      </c>
      <c r="AN1683" s="83">
        <v>252</v>
      </c>
      <c r="AO1683" s="83">
        <v>287</v>
      </c>
      <c r="AP1683" s="83">
        <v>0</v>
      </c>
      <c r="AQ1683" s="73"/>
      <c r="AR1683" s="73"/>
      <c r="AS1683" s="73"/>
      <c r="AT1683" s="73"/>
      <c r="AU1683" s="73"/>
      <c r="AV1683" s="73"/>
      <c r="AW1683" s="73"/>
      <c r="AX1683" s="73"/>
      <c r="AY1683" s="73"/>
      <c r="AZ1683" s="73"/>
      <c r="BA1683" s="73"/>
      <c r="BB1683" s="73"/>
      <c r="BC1683" s="73"/>
    </row>
    <row r="1684" spans="1:55" x14ac:dyDescent="0.25">
      <c r="A1684" s="72"/>
      <c r="B1684" s="74" t="s">
        <v>156</v>
      </c>
      <c r="C1684" s="83">
        <v>0</v>
      </c>
      <c r="D1684" s="83">
        <v>0</v>
      </c>
      <c r="E1684" s="83">
        <v>0</v>
      </c>
      <c r="F1684" s="83">
        <v>0</v>
      </c>
      <c r="G1684" s="83">
        <v>0</v>
      </c>
      <c r="H1684" s="83">
        <v>0</v>
      </c>
      <c r="I1684" s="83">
        <v>0</v>
      </c>
      <c r="J1684" s="83">
        <v>564.39838948685383</v>
      </c>
      <c r="K1684" s="83">
        <v>3009.824644112</v>
      </c>
      <c r="L1684" s="83">
        <v>4207.7668880000001</v>
      </c>
      <c r="M1684" s="83">
        <v>6151.9679999999998</v>
      </c>
      <c r="N1684" s="83">
        <v>0</v>
      </c>
      <c r="O1684" s="73"/>
      <c r="P1684" s="74" t="s">
        <v>156</v>
      </c>
      <c r="Q1684" s="83">
        <v>0</v>
      </c>
      <c r="R1684" s="83">
        <v>0</v>
      </c>
      <c r="S1684" s="83">
        <v>0</v>
      </c>
      <c r="T1684" s="83">
        <v>0</v>
      </c>
      <c r="U1684" s="83">
        <v>0</v>
      </c>
      <c r="V1684" s="83">
        <v>0</v>
      </c>
      <c r="W1684" s="83">
        <v>0</v>
      </c>
      <c r="X1684" s="83">
        <v>0</v>
      </c>
      <c r="Y1684" s="83">
        <v>0</v>
      </c>
      <c r="Z1684" s="83">
        <v>3087.3365899999994</v>
      </c>
      <c r="AA1684" s="83">
        <v>3069.732</v>
      </c>
      <c r="AB1684" s="83">
        <v>5113</v>
      </c>
      <c r="AC1684" s="73"/>
      <c r="AD1684" s="74" t="s">
        <v>156</v>
      </c>
      <c r="AE1684" s="83">
        <v>0</v>
      </c>
      <c r="AF1684" s="83">
        <v>0</v>
      </c>
      <c r="AG1684" s="83">
        <v>0</v>
      </c>
      <c r="AH1684" s="83">
        <v>0</v>
      </c>
      <c r="AI1684" s="83">
        <v>0</v>
      </c>
      <c r="AJ1684" s="83">
        <v>0</v>
      </c>
      <c r="AK1684" s="83">
        <v>0</v>
      </c>
      <c r="AL1684" s="83">
        <v>3</v>
      </c>
      <c r="AM1684" s="83">
        <v>18</v>
      </c>
      <c r="AN1684" s="83">
        <v>26</v>
      </c>
      <c r="AO1684" s="83">
        <v>39</v>
      </c>
      <c r="AP1684" s="83">
        <v>0</v>
      </c>
      <c r="AQ1684" s="73"/>
      <c r="AR1684" s="73"/>
      <c r="AS1684" s="73"/>
      <c r="AT1684" s="73"/>
      <c r="AU1684" s="73"/>
      <c r="AV1684" s="73"/>
      <c r="AW1684" s="73"/>
      <c r="AX1684" s="73"/>
      <c r="AY1684" s="73"/>
      <c r="AZ1684" s="73"/>
      <c r="BA1684" s="73"/>
      <c r="BB1684" s="73"/>
      <c r="BC1684" s="73"/>
    </row>
    <row r="1685" spans="1:55" x14ac:dyDescent="0.25">
      <c r="A1685" s="72"/>
      <c r="B1685" s="74" t="s">
        <v>3</v>
      </c>
      <c r="C1685" s="83">
        <v>651.75052190903591</v>
      </c>
      <c r="D1685" s="83">
        <v>1381.1516061400043</v>
      </c>
      <c r="E1685" s="83">
        <v>1771.887796757836</v>
      </c>
      <c r="F1685" s="83">
        <v>2705.2781300377014</v>
      </c>
      <c r="G1685" s="83">
        <v>2990.784105529297</v>
      </c>
      <c r="H1685" s="83">
        <v>2495.2978790708266</v>
      </c>
      <c r="I1685" s="83">
        <v>2819.1266438012799</v>
      </c>
      <c r="J1685" s="83">
        <v>3563.6765109547687</v>
      </c>
      <c r="K1685" s="83">
        <v>4524.6667395539998</v>
      </c>
      <c r="L1685" s="83">
        <v>4174.5927339999998</v>
      </c>
      <c r="M1685" s="83">
        <v>3181.2260000000001</v>
      </c>
      <c r="N1685" s="83">
        <v>0</v>
      </c>
      <c r="O1685" s="73"/>
      <c r="P1685" s="74" t="s">
        <v>3</v>
      </c>
      <c r="Q1685" s="83">
        <v>0</v>
      </c>
      <c r="R1685" s="83">
        <v>2024.0270164146252</v>
      </c>
      <c r="S1685" s="83">
        <v>2558.6361631709869</v>
      </c>
      <c r="T1685" s="83">
        <v>2383.8328007165128</v>
      </c>
      <c r="U1685" s="83">
        <v>2227.4804031334775</v>
      </c>
      <c r="V1685" s="83">
        <v>2607.0449903894832</v>
      </c>
      <c r="W1685" s="83">
        <v>2714.3927045685587</v>
      </c>
      <c r="X1685" s="83">
        <v>1881.7019864203844</v>
      </c>
      <c r="Y1685" s="83">
        <v>3269.1020603019979</v>
      </c>
      <c r="Z1685" s="83">
        <v>3508.9693859999993</v>
      </c>
      <c r="AA1685" s="83">
        <v>3506.3299999999995</v>
      </c>
      <c r="AB1685" s="83">
        <v>3487</v>
      </c>
      <c r="AC1685" s="73"/>
      <c r="AD1685" s="74" t="s">
        <v>3</v>
      </c>
      <c r="AE1685" s="83">
        <v>5</v>
      </c>
      <c r="AF1685" s="83">
        <v>11</v>
      </c>
      <c r="AG1685" s="83">
        <v>14</v>
      </c>
      <c r="AH1685" s="83">
        <v>18</v>
      </c>
      <c r="AI1685" s="83">
        <v>22</v>
      </c>
      <c r="AJ1685" s="83">
        <v>18</v>
      </c>
      <c r="AK1685" s="83">
        <v>20</v>
      </c>
      <c r="AL1685" s="83">
        <v>25</v>
      </c>
      <c r="AM1685" s="83">
        <v>32</v>
      </c>
      <c r="AN1685" s="83">
        <v>31</v>
      </c>
      <c r="AO1685" s="83">
        <v>25</v>
      </c>
      <c r="AP1685" s="83">
        <v>0</v>
      </c>
      <c r="AQ1685" s="73"/>
      <c r="AR1685" s="73"/>
      <c r="AS1685" s="73"/>
      <c r="AT1685" s="73"/>
      <c r="AU1685" s="73"/>
      <c r="AV1685" s="73"/>
      <c r="AW1685" s="73"/>
      <c r="AX1685" s="73"/>
      <c r="AY1685" s="73"/>
      <c r="AZ1685" s="73"/>
      <c r="BA1685" s="73"/>
      <c r="BB1685" s="73"/>
      <c r="BC1685" s="73"/>
    </row>
    <row r="1686" spans="1:55" x14ac:dyDescent="0.25">
      <c r="A1686" s="72"/>
      <c r="B1686" s="74" t="s">
        <v>4</v>
      </c>
      <c r="C1686" s="83">
        <v>0</v>
      </c>
      <c r="D1686" s="83">
        <v>63.189136122212687</v>
      </c>
      <c r="E1686" s="83">
        <v>1482.3342132651251</v>
      </c>
      <c r="F1686" s="83">
        <v>3030.9245745665989</v>
      </c>
      <c r="G1686" s="83">
        <v>4742.7310138214289</v>
      </c>
      <c r="H1686" s="83">
        <v>6066.4378746038974</v>
      </c>
      <c r="I1686" s="83">
        <v>6437.2497585176852</v>
      </c>
      <c r="J1686" s="83">
        <v>3583.873670021891</v>
      </c>
      <c r="K1686" s="83">
        <v>2559.6749172799996</v>
      </c>
      <c r="L1686" s="83">
        <v>4810.2523299999993</v>
      </c>
      <c r="M1686" s="83">
        <v>3973.1459999999993</v>
      </c>
      <c r="N1686" s="83">
        <v>0</v>
      </c>
      <c r="O1686" s="73"/>
      <c r="P1686" s="74" t="s">
        <v>4</v>
      </c>
      <c r="Q1686" s="83">
        <v>0</v>
      </c>
      <c r="R1686" s="83">
        <v>0</v>
      </c>
      <c r="S1686" s="83">
        <v>3189.5927738587616</v>
      </c>
      <c r="T1686" s="83">
        <v>2664.7073603175518</v>
      </c>
      <c r="U1686" s="83">
        <v>2472.4914681000373</v>
      </c>
      <c r="V1686" s="83">
        <v>2780.3053398845927</v>
      </c>
      <c r="W1686" s="83">
        <v>4882.2480406519562</v>
      </c>
      <c r="X1686" s="83">
        <v>6083.8331367747951</v>
      </c>
      <c r="Y1686" s="83">
        <v>6062.6783062299992</v>
      </c>
      <c r="Z1686" s="83">
        <v>3430.8496040000014</v>
      </c>
      <c r="AA1686" s="83">
        <v>3437.5580000000004</v>
      </c>
      <c r="AB1686" s="83">
        <v>3424</v>
      </c>
      <c r="AC1686" s="73"/>
      <c r="AD1686" s="74" t="s">
        <v>4</v>
      </c>
      <c r="AE1686" s="83">
        <v>0</v>
      </c>
      <c r="AF1686" s="83">
        <v>1</v>
      </c>
      <c r="AG1686" s="83">
        <v>11</v>
      </c>
      <c r="AH1686" s="83">
        <v>23</v>
      </c>
      <c r="AI1686" s="83">
        <v>34</v>
      </c>
      <c r="AJ1686" s="83">
        <v>45</v>
      </c>
      <c r="AK1686" s="83">
        <v>48</v>
      </c>
      <c r="AL1686" s="83">
        <v>26</v>
      </c>
      <c r="AM1686" s="83">
        <v>18</v>
      </c>
      <c r="AN1686" s="83">
        <v>37</v>
      </c>
      <c r="AO1686" s="83">
        <v>31</v>
      </c>
      <c r="AP1686" s="83">
        <v>0</v>
      </c>
      <c r="AQ1686" s="73"/>
      <c r="AR1686" s="73"/>
      <c r="AS1686" s="73"/>
      <c r="AT1686" s="73"/>
      <c r="AU1686" s="73"/>
      <c r="AV1686" s="73"/>
      <c r="AW1686" s="73"/>
      <c r="AX1686" s="73"/>
      <c r="AY1686" s="73"/>
      <c r="AZ1686" s="73"/>
      <c r="BA1686" s="73"/>
      <c r="BB1686" s="73"/>
      <c r="BC1686" s="73"/>
    </row>
    <row r="1687" spans="1:55" x14ac:dyDescent="0.25">
      <c r="A1687" s="72"/>
      <c r="B1687" s="74" t="s">
        <v>6</v>
      </c>
      <c r="C1687" s="83">
        <v>211.49354493591994</v>
      </c>
      <c r="D1687" s="83">
        <v>198.7002131968016</v>
      </c>
      <c r="E1687" s="83">
        <v>427.21020515318077</v>
      </c>
      <c r="F1687" s="83">
        <v>1661.2409849907619</v>
      </c>
      <c r="G1687" s="83">
        <v>1333.4256035680048</v>
      </c>
      <c r="H1687" s="83">
        <v>809.32351173553991</v>
      </c>
      <c r="I1687" s="83">
        <v>840.38695781714023</v>
      </c>
      <c r="J1687" s="83">
        <v>955.99886251053601</v>
      </c>
      <c r="K1687" s="83">
        <v>746.93962025799988</v>
      </c>
      <c r="L1687" s="83">
        <v>1147.1836479999999</v>
      </c>
      <c r="M1687" s="83">
        <v>1658.8639999999998</v>
      </c>
      <c r="N1687" s="83">
        <v>0</v>
      </c>
      <c r="O1687" s="73"/>
      <c r="P1687" s="74" t="s">
        <v>6</v>
      </c>
      <c r="Q1687" s="83">
        <v>28.783145168793833</v>
      </c>
      <c r="R1687" s="83">
        <v>154.27035186087079</v>
      </c>
      <c r="S1687" s="83">
        <v>178.91709446586199</v>
      </c>
      <c r="T1687" s="83">
        <v>774.20551684901875</v>
      </c>
      <c r="U1687" s="83">
        <v>606.63797335470178</v>
      </c>
      <c r="V1687" s="83">
        <v>1537.2495438425053</v>
      </c>
      <c r="W1687" s="83">
        <v>1300.0271714803921</v>
      </c>
      <c r="X1687" s="83">
        <v>802.27604072187</v>
      </c>
      <c r="Y1687" s="83">
        <v>889.26637212399987</v>
      </c>
      <c r="Z1687" s="83">
        <v>878.58001399999989</v>
      </c>
      <c r="AA1687" s="83">
        <v>865.90200000000004</v>
      </c>
      <c r="AB1687" s="83">
        <v>864</v>
      </c>
      <c r="AC1687" s="73"/>
      <c r="AD1687" s="74" t="s">
        <v>6</v>
      </c>
      <c r="AE1687" s="83">
        <v>0</v>
      </c>
      <c r="AF1687" s="83">
        <v>0</v>
      </c>
      <c r="AG1687" s="83">
        <v>0</v>
      </c>
      <c r="AH1687" s="83">
        <v>14</v>
      </c>
      <c r="AI1687" s="83">
        <v>14</v>
      </c>
      <c r="AJ1687" s="83">
        <v>8</v>
      </c>
      <c r="AK1687" s="83">
        <v>10</v>
      </c>
      <c r="AL1687" s="83">
        <v>0</v>
      </c>
      <c r="AM1687" s="83">
        <v>88</v>
      </c>
      <c r="AN1687" s="83">
        <v>16</v>
      </c>
      <c r="AO1687" s="83">
        <v>23</v>
      </c>
      <c r="AP1687" s="83">
        <v>0</v>
      </c>
      <c r="AQ1687" s="73"/>
      <c r="AR1687" s="73"/>
      <c r="AS1687" s="73"/>
      <c r="AT1687" s="73"/>
      <c r="AU1687" s="73"/>
      <c r="AV1687" s="73"/>
      <c r="AW1687" s="73"/>
      <c r="AX1687" s="73"/>
      <c r="AY1687" s="73"/>
      <c r="AZ1687" s="73"/>
      <c r="BA1687" s="73"/>
      <c r="BB1687" s="73"/>
      <c r="BC1687" s="73"/>
    </row>
    <row r="1688" spans="1:55" x14ac:dyDescent="0.25">
      <c r="A1688" s="72"/>
      <c r="B1688" s="74" t="s">
        <v>7</v>
      </c>
      <c r="C1688" s="83">
        <v>16746.159003313685</v>
      </c>
      <c r="D1688" s="83">
        <v>14931.889064754429</v>
      </c>
      <c r="E1688" s="83">
        <v>19138.895478553335</v>
      </c>
      <c r="F1688" s="83">
        <v>17404.980241807472</v>
      </c>
      <c r="G1688" s="83">
        <v>17392.840768094855</v>
      </c>
      <c r="H1688" s="83">
        <v>15750.993718697928</v>
      </c>
      <c r="I1688" s="83">
        <v>16674.306288346528</v>
      </c>
      <c r="J1688" s="83">
        <v>21738.875542581125</v>
      </c>
      <c r="K1688" s="83">
        <v>26099.857691023997</v>
      </c>
      <c r="L1688" s="83">
        <v>23496.932237999998</v>
      </c>
      <c r="M1688" s="83">
        <v>26527.236000000001</v>
      </c>
      <c r="N1688" s="83">
        <v>0</v>
      </c>
      <c r="O1688" s="73"/>
      <c r="P1688" s="74" t="s">
        <v>7</v>
      </c>
      <c r="Q1688" s="83">
        <v>16394.128623488392</v>
      </c>
      <c r="R1688" s="83">
        <v>16985.782821289322</v>
      </c>
      <c r="S1688" s="83">
        <v>10141.921585412847</v>
      </c>
      <c r="T1688" s="83">
        <v>14511.25208673831</v>
      </c>
      <c r="U1688" s="83">
        <v>15611.209826931776</v>
      </c>
      <c r="V1688" s="83">
        <v>17316.732380410434</v>
      </c>
      <c r="W1688" s="83">
        <v>16735.705988529906</v>
      </c>
      <c r="X1688" s="83">
        <v>15995.027916769586</v>
      </c>
      <c r="Y1688" s="83">
        <v>19354.231637467998</v>
      </c>
      <c r="Z1688" s="83">
        <v>20802.334825999998</v>
      </c>
      <c r="AA1688" s="83">
        <v>19212.396000000001</v>
      </c>
      <c r="AB1688" s="83">
        <v>22867</v>
      </c>
      <c r="AC1688" s="73"/>
      <c r="AD1688" s="74" t="s">
        <v>7</v>
      </c>
      <c r="AE1688" s="83">
        <v>149</v>
      </c>
      <c r="AF1688" s="83">
        <v>142</v>
      </c>
      <c r="AG1688" s="83">
        <v>156</v>
      </c>
      <c r="AH1688" s="83">
        <v>147</v>
      </c>
      <c r="AI1688" s="83">
        <v>135</v>
      </c>
      <c r="AJ1688" s="83">
        <v>135</v>
      </c>
      <c r="AK1688" s="83">
        <v>146</v>
      </c>
      <c r="AL1688" s="83">
        <v>195</v>
      </c>
      <c r="AM1688" s="83">
        <v>217</v>
      </c>
      <c r="AN1688" s="83">
        <v>226</v>
      </c>
      <c r="AO1688" s="83">
        <v>222</v>
      </c>
      <c r="AP1688" s="83">
        <v>0</v>
      </c>
      <c r="AQ1688" s="73"/>
      <c r="AR1688" s="73"/>
      <c r="AS1688" s="73"/>
      <c r="AT1688" s="73"/>
      <c r="AU1688" s="73"/>
      <c r="AV1688" s="73"/>
      <c r="AW1688" s="73"/>
      <c r="AX1688" s="73"/>
      <c r="AY1688" s="73"/>
      <c r="AZ1688" s="73"/>
      <c r="BA1688" s="73"/>
      <c r="BB1688" s="73"/>
      <c r="BC1688" s="73"/>
    </row>
    <row r="1689" spans="1:55" x14ac:dyDescent="0.25">
      <c r="A1689" s="72"/>
      <c r="B1689" s="79" t="s">
        <v>8</v>
      </c>
      <c r="C1689" s="84">
        <v>5201.7400525481926</v>
      </c>
      <c r="D1689" s="84">
        <v>5251.3010692032994</v>
      </c>
      <c r="E1689" s="84">
        <v>5694.6755209991497</v>
      </c>
      <c r="F1689" s="84">
        <v>8129.3979906408495</v>
      </c>
      <c r="G1689" s="84">
        <v>8652.7188912096408</v>
      </c>
      <c r="H1689" s="84">
        <v>10408.063155878301</v>
      </c>
      <c r="I1689" s="84">
        <v>12102.258222736464</v>
      </c>
      <c r="J1689" s="84">
        <v>12843.149037905623</v>
      </c>
      <c r="K1689" s="84">
        <v>13747.219598839998</v>
      </c>
      <c r="L1689" s="84">
        <v>14253.114745999999</v>
      </c>
      <c r="M1689" s="84">
        <v>16341.686</v>
      </c>
      <c r="N1689" s="83">
        <v>0</v>
      </c>
      <c r="O1689" s="73"/>
      <c r="P1689" s="79" t="s">
        <v>8</v>
      </c>
      <c r="Q1689" s="84">
        <v>4710.2991348183978</v>
      </c>
      <c r="R1689" s="84">
        <v>5276.7865313307148</v>
      </c>
      <c r="S1689" s="84">
        <v>5206.4874489565855</v>
      </c>
      <c r="T1689" s="84">
        <v>7683.8997308291991</v>
      </c>
      <c r="U1689" s="84">
        <v>8033.3591894816755</v>
      </c>
      <c r="V1689" s="84">
        <v>8700.9835848964649</v>
      </c>
      <c r="W1689" s="84">
        <v>8998.1432126278087</v>
      </c>
      <c r="X1689" s="84">
        <v>10873.926028861037</v>
      </c>
      <c r="Y1689" s="84">
        <v>11802.087323338001</v>
      </c>
      <c r="Z1689" s="84">
        <v>13271.801868</v>
      </c>
      <c r="AA1689" s="84">
        <v>13151.082</v>
      </c>
      <c r="AB1689" s="84">
        <v>13758</v>
      </c>
      <c r="AC1689" s="73"/>
      <c r="AD1689" s="79" t="s">
        <v>8</v>
      </c>
      <c r="AE1689" s="84">
        <v>73</v>
      </c>
      <c r="AF1689" s="84">
        <v>71</v>
      </c>
      <c r="AG1689" s="84">
        <v>91</v>
      </c>
      <c r="AH1689" s="84">
        <v>103</v>
      </c>
      <c r="AI1689" s="84">
        <v>113</v>
      </c>
      <c r="AJ1689" s="84">
        <v>121</v>
      </c>
      <c r="AK1689" s="84">
        <v>129</v>
      </c>
      <c r="AL1689" s="84">
        <v>139</v>
      </c>
      <c r="AM1689" s="84">
        <v>141</v>
      </c>
      <c r="AN1689" s="84">
        <v>141</v>
      </c>
      <c r="AO1689" s="84">
        <v>155</v>
      </c>
      <c r="AP1689" s="84">
        <v>0</v>
      </c>
      <c r="AQ1689" s="73"/>
      <c r="AR1689" s="73"/>
      <c r="AS1689" s="73"/>
      <c r="AT1689" s="73"/>
      <c r="AU1689" s="73"/>
      <c r="AV1689" s="73"/>
      <c r="AW1689" s="73"/>
      <c r="AX1689" s="73"/>
      <c r="AY1689" s="73"/>
      <c r="AZ1689" s="73"/>
      <c r="BA1689" s="73"/>
      <c r="BB1689" s="73"/>
      <c r="BC1689" s="73"/>
    </row>
    <row r="1690" spans="1:55" x14ac:dyDescent="0.25">
      <c r="A1690" s="72"/>
      <c r="B1690" s="79" t="s">
        <v>5</v>
      </c>
      <c r="C1690" s="84">
        <v>4436.9843998242832</v>
      </c>
      <c r="D1690" s="84">
        <v>7696.239313635122</v>
      </c>
      <c r="E1690" s="84">
        <v>8284.591747624374</v>
      </c>
      <c r="F1690" s="84">
        <v>6708.100699941745</v>
      </c>
      <c r="G1690" s="84">
        <v>6756.6512915778048</v>
      </c>
      <c r="H1690" s="84">
        <v>6237.8377102789245</v>
      </c>
      <c r="I1690" s="84">
        <v>7736.7052381900385</v>
      </c>
      <c r="J1690" s="84">
        <v>8974.2710121587606</v>
      </c>
      <c r="K1690" s="84">
        <v>9612.0206376479982</v>
      </c>
      <c r="L1690" s="84">
        <v>10324.652831999998</v>
      </c>
      <c r="M1690" s="82">
        <v>6189.48</v>
      </c>
      <c r="N1690" s="82">
        <v>0</v>
      </c>
      <c r="O1690" s="73"/>
      <c r="P1690" s="79" t="s">
        <v>5</v>
      </c>
      <c r="Q1690" s="84">
        <v>4337.4948328278006</v>
      </c>
      <c r="R1690" s="84">
        <v>6560.8095239391123</v>
      </c>
      <c r="S1690" s="84">
        <v>5948.0805486712088</v>
      </c>
      <c r="T1690" s="84">
        <v>7285.934088796188</v>
      </c>
      <c r="U1690" s="84">
        <v>8705.9027834367571</v>
      </c>
      <c r="V1690" s="84">
        <v>8092.0722962178479</v>
      </c>
      <c r="W1690" s="84">
        <v>9304.5128525558375</v>
      </c>
      <c r="X1690" s="84">
        <v>9083.1112582427068</v>
      </c>
      <c r="Y1690" s="84">
        <v>7801.4919569339982</v>
      </c>
      <c r="Z1690" s="84">
        <v>6357.6660940000011</v>
      </c>
      <c r="AA1690" s="84">
        <v>11060.829999999998</v>
      </c>
      <c r="AB1690" s="84">
        <v>8285</v>
      </c>
      <c r="AC1690" s="73"/>
      <c r="AD1690" s="79" t="s">
        <v>5</v>
      </c>
      <c r="AE1690" s="84">
        <v>1054</v>
      </c>
      <c r="AF1690" s="84">
        <v>1024</v>
      </c>
      <c r="AG1690" s="84">
        <v>996</v>
      </c>
      <c r="AH1690" s="84">
        <v>981</v>
      </c>
      <c r="AI1690" s="84">
        <v>964</v>
      </c>
      <c r="AJ1690" s="84">
        <v>959</v>
      </c>
      <c r="AK1690" s="84">
        <v>965</v>
      </c>
      <c r="AL1690" s="84">
        <v>1109</v>
      </c>
      <c r="AM1690" s="84">
        <v>1090</v>
      </c>
      <c r="AN1690" s="84">
        <v>1050</v>
      </c>
      <c r="AO1690" s="84">
        <v>1128</v>
      </c>
      <c r="AP1690" s="84">
        <v>0</v>
      </c>
      <c r="AQ1690" s="73"/>
      <c r="AR1690" s="73"/>
      <c r="AS1690" s="73"/>
      <c r="AT1690" s="73"/>
      <c r="AU1690" s="73"/>
      <c r="AV1690" s="73"/>
      <c r="AW1690" s="73"/>
      <c r="AX1690" s="73"/>
      <c r="AY1690" s="73"/>
      <c r="AZ1690" s="73"/>
      <c r="BA1690" s="73"/>
      <c r="BB1690" s="73"/>
      <c r="BC1690" s="73"/>
    </row>
    <row r="1691" spans="1:55" x14ac:dyDescent="0.25">
      <c r="A1691" s="72"/>
      <c r="B1691" s="74" t="s">
        <v>157</v>
      </c>
      <c r="C1691" s="83">
        <v>13364.139445980407</v>
      </c>
      <c r="D1691" s="83">
        <v>15757.79082047679</v>
      </c>
      <c r="E1691" s="83">
        <v>12071.426822533467</v>
      </c>
      <c r="F1691" s="83">
        <v>10094.679684806584</v>
      </c>
      <c r="G1691" s="83">
        <v>9701.4958224258698</v>
      </c>
      <c r="H1691" s="83">
        <v>9632.8103034730084</v>
      </c>
      <c r="I1691" s="83">
        <v>9504.9480004542675</v>
      </c>
      <c r="J1691" s="83">
        <v>8859.820444111725</v>
      </c>
      <c r="K1691" s="83">
        <v>9275.5116506779996</v>
      </c>
      <c r="L1691" s="83">
        <v>10479.822261999998</v>
      </c>
      <c r="M1691" s="83">
        <v>10292.876</v>
      </c>
      <c r="N1691" s="83">
        <v>0</v>
      </c>
      <c r="O1691" s="73"/>
      <c r="P1691" s="74" t="s">
        <v>157</v>
      </c>
      <c r="Q1691" s="83">
        <v>12043.869091498776</v>
      </c>
      <c r="R1691" s="83">
        <v>12260.173403087127</v>
      </c>
      <c r="S1691" s="83">
        <v>12412.221288182727</v>
      </c>
      <c r="T1691" s="83">
        <v>11286.59608516484</v>
      </c>
      <c r="U1691" s="83">
        <v>10849.985189456618</v>
      </c>
      <c r="V1691" s="83">
        <v>9706.0680351387255</v>
      </c>
      <c r="W1691" s="83">
        <v>10114.371467823703</v>
      </c>
      <c r="X1691" s="83">
        <v>10179.368169830495</v>
      </c>
      <c r="Y1691" s="83">
        <v>10256.352599583999</v>
      </c>
      <c r="Z1691" s="83">
        <v>10898.244655999999</v>
      </c>
      <c r="AA1691" s="83">
        <v>10787.826000000001</v>
      </c>
      <c r="AB1691" s="83">
        <v>8936</v>
      </c>
      <c r="AC1691" s="73"/>
      <c r="AD1691" s="74" t="s">
        <v>117</v>
      </c>
      <c r="AE1691" s="83">
        <v>9011.3729999999996</v>
      </c>
      <c r="AF1691" s="83">
        <v>9117.3799999999992</v>
      </c>
      <c r="AG1691" s="83">
        <v>9061.5840000000007</v>
      </c>
      <c r="AH1691" s="83">
        <v>9174.3050000000003</v>
      </c>
      <c r="AI1691" s="83">
        <v>9328.77</v>
      </c>
      <c r="AJ1691" s="83">
        <v>9670.32</v>
      </c>
      <c r="AK1691" s="83">
        <v>9859.1679999999997</v>
      </c>
      <c r="AL1691" s="83">
        <v>9796.8369999999995</v>
      </c>
      <c r="AM1691" s="83">
        <v>9677.7900000000009</v>
      </c>
      <c r="AN1691" s="83">
        <v>9645.48</v>
      </c>
      <c r="AO1691" s="83">
        <v>9997.1970000000001</v>
      </c>
      <c r="AP1691" s="83">
        <v>0</v>
      </c>
      <c r="AQ1691" s="73"/>
      <c r="AR1691" s="73"/>
      <c r="AS1691" s="73"/>
      <c r="AT1691" s="73"/>
      <c r="AU1691" s="73"/>
      <c r="AV1691" s="73"/>
      <c r="AW1691" s="73"/>
      <c r="AX1691" s="73"/>
      <c r="AY1691" s="73"/>
      <c r="AZ1691" s="73"/>
      <c r="BA1691" s="73"/>
      <c r="BB1691" s="73"/>
      <c r="BC1691" s="73"/>
    </row>
    <row r="1692" spans="1:55" x14ac:dyDescent="0.25">
      <c r="A1692" s="72"/>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X1692" s="73"/>
      <c r="Y1692" s="73"/>
      <c r="Z1692" s="73"/>
      <c r="AA1692" s="73"/>
      <c r="AB1692" s="73"/>
      <c r="AC1692" s="73"/>
      <c r="AD1692" s="73"/>
      <c r="AE1692" s="73"/>
      <c r="AF1692" s="73"/>
      <c r="AG1692" s="73"/>
      <c r="AH1692" s="73"/>
      <c r="AI1692" s="73"/>
      <c r="AJ1692" s="73"/>
      <c r="AK1692" s="73"/>
      <c r="AL1692" s="73"/>
      <c r="AM1692" s="73"/>
      <c r="AN1692" s="73"/>
      <c r="AO1692" s="73"/>
      <c r="AP1692" s="73"/>
      <c r="AQ1692" s="73"/>
      <c r="AR1692" s="73"/>
      <c r="AS1692" s="73"/>
      <c r="AT1692" s="73"/>
      <c r="AU1692" s="73"/>
      <c r="AV1692" s="73"/>
      <c r="AW1692" s="73"/>
      <c r="AX1692" s="73"/>
      <c r="AY1692" s="73"/>
      <c r="AZ1692" s="73"/>
      <c r="BA1692" s="73"/>
      <c r="BB1692" s="73"/>
      <c r="BC1692" s="73"/>
    </row>
    <row r="1693" spans="1:55" x14ac:dyDescent="0.25">
      <c r="A1693" s="72"/>
      <c r="B1693" s="75" t="s">
        <v>113</v>
      </c>
      <c r="C1693" s="75"/>
      <c r="D1693" s="75"/>
      <c r="E1693" s="75"/>
      <c r="F1693" s="75"/>
      <c r="G1693" s="75"/>
      <c r="H1693" s="75"/>
      <c r="I1693" s="75"/>
      <c r="J1693" s="75"/>
      <c r="K1693" s="75"/>
      <c r="L1693" s="75"/>
      <c r="M1693" s="75"/>
      <c r="N1693" s="75"/>
      <c r="O1693" s="73"/>
      <c r="P1693" s="75" t="s">
        <v>114</v>
      </c>
      <c r="Q1693" s="75"/>
      <c r="R1693" s="75"/>
      <c r="S1693" s="75"/>
      <c r="T1693" s="75"/>
      <c r="U1693" s="75"/>
      <c r="V1693" s="75"/>
      <c r="W1693" s="75"/>
      <c r="X1693" s="75"/>
      <c r="Y1693" s="75"/>
      <c r="Z1693" s="75"/>
      <c r="AA1693" s="75"/>
      <c r="AB1693" s="75"/>
      <c r="AC1693" s="73"/>
      <c r="AD1693" s="75" t="s">
        <v>145</v>
      </c>
      <c r="AE1693" s="75"/>
      <c r="AF1693" s="75"/>
      <c r="AG1693" s="75"/>
      <c r="AH1693" s="75"/>
      <c r="AI1693" s="75"/>
      <c r="AJ1693" s="75"/>
      <c r="AK1693" s="75"/>
      <c r="AL1693" s="75"/>
      <c r="AM1693" s="75"/>
      <c r="AN1693" s="75"/>
      <c r="AO1693" s="75"/>
      <c r="AP1693" s="75"/>
      <c r="AQ1693" s="73"/>
      <c r="AR1693" s="73"/>
      <c r="AS1693" s="73"/>
      <c r="AT1693" s="73"/>
      <c r="AU1693" s="73"/>
      <c r="AV1693" s="73"/>
      <c r="AW1693" s="73"/>
      <c r="AX1693" s="73"/>
      <c r="AY1693" s="73"/>
      <c r="AZ1693" s="73"/>
      <c r="BA1693" s="73"/>
      <c r="BB1693" s="73"/>
      <c r="BC1693" s="73"/>
    </row>
    <row r="1694" spans="1:55" x14ac:dyDescent="0.25">
      <c r="A1694" s="72"/>
      <c r="B1694" s="77" t="s">
        <v>101</v>
      </c>
      <c r="C1694" s="77">
        <v>2013</v>
      </c>
      <c r="D1694" s="77">
        <v>2014</v>
      </c>
      <c r="E1694" s="77">
        <v>2015</v>
      </c>
      <c r="F1694" s="77">
        <v>2016</v>
      </c>
      <c r="G1694" s="77">
        <v>2017</v>
      </c>
      <c r="H1694" s="77">
        <v>2018</v>
      </c>
      <c r="I1694" s="77">
        <v>2019</v>
      </c>
      <c r="J1694" s="77">
        <v>2020</v>
      </c>
      <c r="K1694" s="77">
        <v>2021</v>
      </c>
      <c r="L1694" s="77">
        <v>2022</v>
      </c>
      <c r="M1694" s="77">
        <v>2023</v>
      </c>
      <c r="N1694" s="77">
        <v>2024</v>
      </c>
      <c r="O1694" s="73"/>
      <c r="P1694" s="77" t="s">
        <v>101</v>
      </c>
      <c r="Q1694" s="77">
        <v>2013</v>
      </c>
      <c r="R1694" s="77">
        <v>2014</v>
      </c>
      <c r="S1694" s="77">
        <v>2015</v>
      </c>
      <c r="T1694" s="77">
        <v>2016</v>
      </c>
      <c r="U1694" s="77">
        <v>2017</v>
      </c>
      <c r="V1694" s="77">
        <v>2018</v>
      </c>
      <c r="W1694" s="77">
        <v>2019</v>
      </c>
      <c r="X1694" s="77">
        <v>2020</v>
      </c>
      <c r="Y1694" s="77">
        <v>2021</v>
      </c>
      <c r="Z1694" s="77">
        <v>2022</v>
      </c>
      <c r="AA1694" s="77">
        <v>2023</v>
      </c>
      <c r="AB1694" s="77">
        <v>2024</v>
      </c>
      <c r="AC1694" s="73"/>
      <c r="AD1694" s="77" t="s">
        <v>101</v>
      </c>
      <c r="AE1694" s="77">
        <v>2013</v>
      </c>
      <c r="AF1694" s="77">
        <v>2014</v>
      </c>
      <c r="AG1694" s="77">
        <v>2015</v>
      </c>
      <c r="AH1694" s="77">
        <v>2016</v>
      </c>
      <c r="AI1694" s="77">
        <v>2017</v>
      </c>
      <c r="AJ1694" s="77">
        <v>2018</v>
      </c>
      <c r="AK1694" s="77">
        <v>2019</v>
      </c>
      <c r="AL1694" s="77">
        <v>2020</v>
      </c>
      <c r="AM1694" s="77">
        <v>2021</v>
      </c>
      <c r="AN1694" s="77">
        <v>2022</v>
      </c>
      <c r="AO1694" s="77">
        <v>2023</v>
      </c>
      <c r="AP1694" s="77">
        <v>2024</v>
      </c>
      <c r="AQ1694" s="73"/>
      <c r="AR1694" s="73"/>
      <c r="AS1694" s="73"/>
      <c r="AT1694" s="73"/>
      <c r="AU1694" s="73"/>
      <c r="AV1694" s="73"/>
      <c r="AW1694" s="73"/>
      <c r="AX1694" s="73"/>
      <c r="AY1694" s="73"/>
      <c r="AZ1694" s="73"/>
      <c r="BA1694" s="73"/>
      <c r="BB1694" s="73"/>
      <c r="BC1694" s="73"/>
    </row>
    <row r="1695" spans="1:55" x14ac:dyDescent="0.25">
      <c r="A1695" s="72"/>
      <c r="B1695" s="79" t="s">
        <v>9</v>
      </c>
      <c r="C1695" s="80">
        <v>648597.01549552137</v>
      </c>
      <c r="D1695" s="80">
        <v>651919.97246351989</v>
      </c>
      <c r="E1695" s="80">
        <v>667297.47195690183</v>
      </c>
      <c r="F1695" s="80">
        <v>717448.45039288513</v>
      </c>
      <c r="G1695" s="80">
        <v>693003.19581760175</v>
      </c>
      <c r="H1695" s="80">
        <v>686019.12113076274</v>
      </c>
      <c r="I1695" s="80">
        <v>717920.28208266897</v>
      </c>
      <c r="J1695" s="80">
        <v>741490.44638057484</v>
      </c>
      <c r="K1695" s="80">
        <v>839471.86851767194</v>
      </c>
      <c r="L1695" s="80">
        <v>804205.70100000012</v>
      </c>
      <c r="M1695" s="80">
        <v>844805.66799999983</v>
      </c>
      <c r="N1695" s="80">
        <v>0</v>
      </c>
      <c r="O1695" s="73"/>
      <c r="P1695" s="79" t="s">
        <v>9</v>
      </c>
      <c r="Q1695" s="80">
        <v>649201.58668817556</v>
      </c>
      <c r="R1695" s="80">
        <v>658803.51556355204</v>
      </c>
      <c r="S1695" s="80">
        <v>632851.67134140257</v>
      </c>
      <c r="T1695" s="80">
        <v>727110.41521129792</v>
      </c>
      <c r="U1695" s="80">
        <v>699712.72959668597</v>
      </c>
      <c r="V1695" s="80">
        <v>682259.72039306012</v>
      </c>
      <c r="W1695" s="80">
        <v>689517.48967568204</v>
      </c>
      <c r="X1695" s="80">
        <v>710099.57293269376</v>
      </c>
      <c r="Y1695" s="80">
        <v>909114.88581445999</v>
      </c>
      <c r="Z1695" s="80">
        <v>889530.69522200013</v>
      </c>
      <c r="AA1695" s="80">
        <v>827917.97399999981</v>
      </c>
      <c r="AB1695" s="80">
        <v>873410</v>
      </c>
      <c r="AC1695" s="73"/>
      <c r="AD1695" s="79" t="s">
        <v>9</v>
      </c>
      <c r="AE1695" s="80">
        <v>5562</v>
      </c>
      <c r="AF1695" s="80">
        <v>5464</v>
      </c>
      <c r="AG1695" s="80">
        <v>5649</v>
      </c>
      <c r="AH1695" s="80">
        <v>5626</v>
      </c>
      <c r="AI1695" s="80">
        <v>5537</v>
      </c>
      <c r="AJ1695" s="80">
        <v>5433</v>
      </c>
      <c r="AK1695" s="80">
        <v>5473</v>
      </c>
      <c r="AL1695" s="80">
        <v>5763</v>
      </c>
      <c r="AM1695" s="80">
        <v>5519</v>
      </c>
      <c r="AN1695" s="80">
        <v>5635</v>
      </c>
      <c r="AO1695" s="80">
        <v>5851</v>
      </c>
      <c r="AP1695" s="80">
        <v>0</v>
      </c>
      <c r="AQ1695" s="73"/>
      <c r="AR1695" s="73"/>
      <c r="AS1695" s="73"/>
      <c r="AT1695" s="73"/>
      <c r="AU1695" s="73"/>
      <c r="AV1695" s="73"/>
      <c r="AW1695" s="73"/>
      <c r="AX1695" s="73"/>
      <c r="AY1695" s="73"/>
      <c r="AZ1695" s="73"/>
      <c r="BA1695" s="73"/>
      <c r="BB1695" s="73"/>
      <c r="BC1695" s="73"/>
    </row>
    <row r="1696" spans="1:55" x14ac:dyDescent="0.25">
      <c r="A1696" s="72"/>
      <c r="B1696" s="74" t="s">
        <v>10</v>
      </c>
      <c r="C1696" s="83">
        <v>452357.53634618648</v>
      </c>
      <c r="D1696" s="83">
        <v>438032.64533184533</v>
      </c>
      <c r="E1696" s="83">
        <v>462359.50291562721</v>
      </c>
      <c r="F1696" s="83">
        <v>511264.2577351217</v>
      </c>
      <c r="G1696" s="83">
        <v>490405.01861901931</v>
      </c>
      <c r="H1696" s="83">
        <v>465096.0704517446</v>
      </c>
      <c r="I1696" s="83">
        <v>469740.1213283324</v>
      </c>
      <c r="J1696" s="83">
        <v>492712.50060347136</v>
      </c>
      <c r="K1696" s="83">
        <v>583742.69135093596</v>
      </c>
      <c r="L1696" s="83">
        <v>548126.38026900019</v>
      </c>
      <c r="M1696" s="83">
        <v>582927.10199999984</v>
      </c>
      <c r="N1696" s="83">
        <v>0</v>
      </c>
      <c r="O1696" s="73"/>
      <c r="P1696" s="74" t="s">
        <v>10</v>
      </c>
      <c r="Q1696" s="83">
        <v>440546.62301439076</v>
      </c>
      <c r="R1696" s="83">
        <v>456100.1101522423</v>
      </c>
      <c r="S1696" s="83">
        <v>449357.52463340742</v>
      </c>
      <c r="T1696" s="83">
        <v>528971.05809663713</v>
      </c>
      <c r="U1696" s="83">
        <v>515714.95611451799</v>
      </c>
      <c r="V1696" s="83">
        <v>473564.95493758569</v>
      </c>
      <c r="W1696" s="83">
        <v>477023.64647029003</v>
      </c>
      <c r="X1696" s="83">
        <v>470344.70796882792</v>
      </c>
      <c r="Y1696" s="83">
        <v>636077.01032777212</v>
      </c>
      <c r="Z1696" s="83">
        <v>636324.14921400009</v>
      </c>
      <c r="AA1696" s="83">
        <v>578499.64399999985</v>
      </c>
      <c r="AB1696" s="83">
        <v>618095</v>
      </c>
      <c r="AC1696" s="73"/>
      <c r="AD1696" s="74" t="s">
        <v>10</v>
      </c>
      <c r="AE1696" s="83">
        <v>5562</v>
      </c>
      <c r="AF1696" s="83">
        <v>5464</v>
      </c>
      <c r="AG1696" s="83">
        <v>5649</v>
      </c>
      <c r="AH1696" s="83">
        <v>5626</v>
      </c>
      <c r="AI1696" s="83">
        <v>5537</v>
      </c>
      <c r="AJ1696" s="83">
        <v>5433</v>
      </c>
      <c r="AK1696" s="83">
        <v>5473</v>
      </c>
      <c r="AL1696" s="83">
        <v>5763</v>
      </c>
      <c r="AM1696" s="83">
        <v>5519</v>
      </c>
      <c r="AN1696" s="83">
        <v>5635</v>
      </c>
      <c r="AO1696" s="83">
        <v>5851</v>
      </c>
      <c r="AP1696" s="83">
        <v>0</v>
      </c>
      <c r="AQ1696" s="73"/>
      <c r="AR1696" s="73"/>
      <c r="AS1696" s="73"/>
      <c r="AT1696" s="73"/>
      <c r="AU1696" s="73"/>
      <c r="AV1696" s="73"/>
      <c r="AW1696" s="73"/>
      <c r="AX1696" s="73"/>
      <c r="AY1696" s="73"/>
      <c r="AZ1696" s="73"/>
      <c r="BA1696" s="73"/>
      <c r="BB1696" s="73"/>
      <c r="BC1696" s="73"/>
    </row>
    <row r="1697" spans="1:55" x14ac:dyDescent="0.25">
      <c r="A1697" s="72"/>
      <c r="B1697" s="79" t="s">
        <v>11</v>
      </c>
      <c r="C1697" s="84">
        <v>196239.47914933489</v>
      </c>
      <c r="D1697" s="84">
        <v>213887.32713167457</v>
      </c>
      <c r="E1697" s="84">
        <v>204937.96904127466</v>
      </c>
      <c r="F1697" s="84">
        <v>206184.19265776346</v>
      </c>
      <c r="G1697" s="84">
        <v>202598.17719858245</v>
      </c>
      <c r="H1697" s="84">
        <v>220923.05067901817</v>
      </c>
      <c r="I1697" s="84">
        <v>248180.16075433663</v>
      </c>
      <c r="J1697" s="84">
        <v>248777.94577710351</v>
      </c>
      <c r="K1697" s="84">
        <v>255729.17716673596</v>
      </c>
      <c r="L1697" s="84">
        <v>256079.32073099999</v>
      </c>
      <c r="M1697" s="84">
        <v>261878.56599999999</v>
      </c>
      <c r="N1697" s="84">
        <v>0</v>
      </c>
      <c r="O1697" s="73"/>
      <c r="P1697" s="79" t="s">
        <v>11</v>
      </c>
      <c r="Q1697" s="84">
        <v>208654.9636737848</v>
      </c>
      <c r="R1697" s="84">
        <v>202703.40541130971</v>
      </c>
      <c r="S1697" s="84">
        <v>183494.14670799515</v>
      </c>
      <c r="T1697" s="84">
        <v>198139.35711466079</v>
      </c>
      <c r="U1697" s="84">
        <v>183997.77348216801</v>
      </c>
      <c r="V1697" s="84">
        <v>208694.76545547447</v>
      </c>
      <c r="W1697" s="84">
        <v>212493.84320539207</v>
      </c>
      <c r="X1697" s="84">
        <v>239754.86496386587</v>
      </c>
      <c r="Y1697" s="84">
        <v>273037.87548668793</v>
      </c>
      <c r="Z1697" s="84">
        <v>253206.546008</v>
      </c>
      <c r="AA1697" s="84">
        <v>249418.32999999996</v>
      </c>
      <c r="AB1697" s="84">
        <v>255315</v>
      </c>
      <c r="AC1697" s="73"/>
      <c r="AD1697" s="79" t="s">
        <v>11</v>
      </c>
      <c r="AE1697" s="84">
        <v>5562</v>
      </c>
      <c r="AF1697" s="84">
        <v>5464</v>
      </c>
      <c r="AG1697" s="84">
        <v>5649</v>
      </c>
      <c r="AH1697" s="84">
        <v>5626</v>
      </c>
      <c r="AI1697" s="84">
        <v>5537</v>
      </c>
      <c r="AJ1697" s="84">
        <v>5433</v>
      </c>
      <c r="AK1697" s="84">
        <v>5473</v>
      </c>
      <c r="AL1697" s="84">
        <v>5763</v>
      </c>
      <c r="AM1697" s="84">
        <v>5519</v>
      </c>
      <c r="AN1697" s="84">
        <v>5635</v>
      </c>
      <c r="AO1697" s="84">
        <v>5851</v>
      </c>
      <c r="AP1697" s="84">
        <v>0</v>
      </c>
      <c r="AQ1697" s="73"/>
      <c r="AR1697" s="73"/>
      <c r="AS1697" s="73"/>
      <c r="AT1697" s="73"/>
      <c r="AU1697" s="73"/>
      <c r="AV1697" s="73"/>
      <c r="AW1697" s="73"/>
      <c r="AX1697" s="73"/>
      <c r="AY1697" s="73"/>
      <c r="AZ1697" s="73"/>
      <c r="BA1697" s="73"/>
      <c r="BB1697" s="73"/>
      <c r="BC1697" s="73"/>
    </row>
    <row r="1698" spans="1:55" x14ac:dyDescent="0.25">
      <c r="A1698" s="72"/>
      <c r="B1698" s="74" t="s">
        <v>0</v>
      </c>
      <c r="C1698" s="83">
        <v>98180.935044178317</v>
      </c>
      <c r="D1698" s="83">
        <v>92126.304810304413</v>
      </c>
      <c r="E1698" s="83">
        <v>88681.414138941502</v>
      </c>
      <c r="F1698" s="83">
        <v>93965.503627759972</v>
      </c>
      <c r="G1698" s="83">
        <v>85233.047534569909</v>
      </c>
      <c r="H1698" s="83">
        <v>80233.321246715161</v>
      </c>
      <c r="I1698" s="83">
        <v>79769.015513375693</v>
      </c>
      <c r="J1698" s="83">
        <v>76564.063830289204</v>
      </c>
      <c r="K1698" s="83">
        <v>67470.603541561999</v>
      </c>
      <c r="L1698" s="83">
        <v>57706.97595</v>
      </c>
      <c r="M1698" s="83">
        <v>56531.626000000004</v>
      </c>
      <c r="N1698" s="83">
        <v>0</v>
      </c>
      <c r="O1698" s="73"/>
      <c r="P1698" s="74" t="s">
        <v>0</v>
      </c>
      <c r="Q1698" s="83">
        <v>94797.100897258337</v>
      </c>
      <c r="R1698" s="83">
        <v>95941.842568808948</v>
      </c>
      <c r="S1698" s="83">
        <v>83413.583686168073</v>
      </c>
      <c r="T1698" s="83">
        <v>95029.946189530106</v>
      </c>
      <c r="U1698" s="83">
        <v>83012.222480076161</v>
      </c>
      <c r="V1698" s="83">
        <v>72547.364232787033</v>
      </c>
      <c r="W1698" s="83">
        <v>72090.565670424854</v>
      </c>
      <c r="X1698" s="83">
        <v>73689.334856401882</v>
      </c>
      <c r="Y1698" s="83">
        <v>78751.929416211991</v>
      </c>
      <c r="Z1698" s="83">
        <v>71706.468937999991</v>
      </c>
      <c r="AA1698" s="83">
        <v>62732.568000000007</v>
      </c>
      <c r="AB1698" s="83">
        <v>59879</v>
      </c>
      <c r="AC1698" s="73"/>
      <c r="AD1698" s="74" t="s">
        <v>0</v>
      </c>
      <c r="AE1698" s="83">
        <v>989</v>
      </c>
      <c r="AF1698" s="83">
        <v>1038</v>
      </c>
      <c r="AG1698" s="83">
        <v>1081</v>
      </c>
      <c r="AH1698" s="83">
        <v>904</v>
      </c>
      <c r="AI1698" s="83">
        <v>755</v>
      </c>
      <c r="AJ1698" s="83">
        <v>725</v>
      </c>
      <c r="AK1698" s="83">
        <v>716</v>
      </c>
      <c r="AL1698" s="83">
        <v>688</v>
      </c>
      <c r="AM1698" s="83">
        <v>609</v>
      </c>
      <c r="AN1698" s="83">
        <v>541</v>
      </c>
      <c r="AO1698" s="83">
        <v>550</v>
      </c>
      <c r="AP1698" s="83">
        <v>0</v>
      </c>
      <c r="AQ1698" s="73"/>
      <c r="AR1698" s="73"/>
      <c r="AS1698" s="73"/>
      <c r="AT1698" s="73"/>
      <c r="AU1698" s="73"/>
      <c r="AV1698" s="73"/>
      <c r="AW1698" s="73"/>
      <c r="AX1698" s="73"/>
      <c r="AY1698" s="73"/>
      <c r="AZ1698" s="73"/>
      <c r="BA1698" s="73"/>
      <c r="BB1698" s="73"/>
      <c r="BC1698" s="73"/>
    </row>
    <row r="1699" spans="1:55" x14ac:dyDescent="0.25">
      <c r="A1699" s="72"/>
      <c r="B1699" s="74" t="s">
        <v>158</v>
      </c>
      <c r="C1699" s="83">
        <v>111005.32794618915</v>
      </c>
      <c r="D1699" s="83">
        <v>88495.644641469931</v>
      </c>
      <c r="E1699" s="83">
        <v>84464.691188077719</v>
      </c>
      <c r="F1699" s="83">
        <v>76947.626144377049</v>
      </c>
      <c r="G1699" s="83">
        <v>69606.701206749596</v>
      </c>
      <c r="H1699" s="83">
        <v>67815.728741978004</v>
      </c>
      <c r="I1699" s="83">
        <v>67600.269533364321</v>
      </c>
      <c r="J1699" s="83">
        <v>93483.672806576025</v>
      </c>
      <c r="K1699" s="83">
        <v>74521.845953775992</v>
      </c>
      <c r="L1699" s="83">
        <v>47313.834541999997</v>
      </c>
      <c r="M1699" s="83">
        <v>55884.544000000002</v>
      </c>
      <c r="N1699" s="83">
        <v>0</v>
      </c>
      <c r="O1699" s="73"/>
      <c r="P1699" s="74" t="s">
        <v>158</v>
      </c>
      <c r="Q1699" s="83">
        <v>113314.23676516411</v>
      </c>
      <c r="R1699" s="83">
        <v>99983.23212243781</v>
      </c>
      <c r="S1699" s="83">
        <v>91387.687333124137</v>
      </c>
      <c r="T1699" s="83">
        <v>79516.308014232694</v>
      </c>
      <c r="U1699" s="83">
        <v>68101.296682580054</v>
      </c>
      <c r="V1699" s="83">
        <v>68142.481481629846</v>
      </c>
      <c r="W1699" s="83">
        <v>68463.524163503011</v>
      </c>
      <c r="X1699" s="83">
        <v>64676.913654894124</v>
      </c>
      <c r="Y1699" s="83">
        <v>99686.098330207984</v>
      </c>
      <c r="Z1699" s="83">
        <v>84014.080071999997</v>
      </c>
      <c r="AA1699" s="83">
        <v>53078.438000000002</v>
      </c>
      <c r="AB1699" s="83">
        <v>56120</v>
      </c>
      <c r="AC1699" s="73"/>
      <c r="AD1699" s="74" t="s">
        <v>158</v>
      </c>
      <c r="AE1699" s="83">
        <v>752</v>
      </c>
      <c r="AF1699" s="83">
        <v>579</v>
      </c>
      <c r="AG1699" s="83">
        <v>561</v>
      </c>
      <c r="AH1699" s="83">
        <v>502</v>
      </c>
      <c r="AI1699" s="83">
        <v>472</v>
      </c>
      <c r="AJ1699" s="83">
        <v>480</v>
      </c>
      <c r="AK1699" s="83">
        <v>462</v>
      </c>
      <c r="AL1699" s="83">
        <v>662</v>
      </c>
      <c r="AM1699" s="83">
        <v>490</v>
      </c>
      <c r="AN1699" s="83">
        <v>313</v>
      </c>
      <c r="AO1699" s="83">
        <v>381</v>
      </c>
      <c r="AP1699" s="83">
        <v>0</v>
      </c>
      <c r="AQ1699" s="73"/>
      <c r="AR1699" s="73"/>
      <c r="AS1699" s="73"/>
      <c r="AT1699" s="73"/>
      <c r="AU1699" s="73"/>
      <c r="AV1699" s="73"/>
      <c r="AW1699" s="73"/>
      <c r="AX1699" s="73"/>
      <c r="AY1699" s="73"/>
      <c r="AZ1699" s="73"/>
      <c r="BA1699" s="73"/>
      <c r="BB1699" s="73"/>
      <c r="BC1699" s="73"/>
    </row>
    <row r="1700" spans="1:55" x14ac:dyDescent="0.25">
      <c r="A1700" s="72"/>
      <c r="B1700" s="74" t="s">
        <v>159</v>
      </c>
      <c r="C1700" s="83">
        <v>16122.628478081009</v>
      </c>
      <c r="D1700" s="83">
        <v>15588.031725289091</v>
      </c>
      <c r="E1700" s="83">
        <v>17514.827281270867</v>
      </c>
      <c r="F1700" s="83">
        <v>25156.938039001547</v>
      </c>
      <c r="G1700" s="83">
        <v>21732.952637658738</v>
      </c>
      <c r="H1700" s="83">
        <v>16521.944132894281</v>
      </c>
      <c r="I1700" s="83">
        <v>11524.963834978813</v>
      </c>
      <c r="J1700" s="83">
        <v>7062.2732871376911</v>
      </c>
      <c r="K1700" s="83">
        <v>4836.9029471359991</v>
      </c>
      <c r="L1700" s="83">
        <v>2724.5611640000002</v>
      </c>
      <c r="M1700" s="83">
        <v>2682.1079999999997</v>
      </c>
      <c r="N1700" s="83">
        <v>0</v>
      </c>
      <c r="O1700" s="73"/>
      <c r="P1700" s="74" t="s">
        <v>159</v>
      </c>
      <c r="Q1700" s="83">
        <v>18773.869008400485</v>
      </c>
      <c r="R1700" s="83">
        <v>17953.243051879217</v>
      </c>
      <c r="S1700" s="83">
        <v>16976.919730936257</v>
      </c>
      <c r="T1700" s="83">
        <v>27513.703654594108</v>
      </c>
      <c r="U1700" s="83">
        <v>26928.836327887071</v>
      </c>
      <c r="V1700" s="83">
        <v>22500.589011613065</v>
      </c>
      <c r="W1700" s="83">
        <v>15290.469097807641</v>
      </c>
      <c r="X1700" s="83">
        <v>9885.387298964577</v>
      </c>
      <c r="Y1700" s="83">
        <v>4931.7874483799988</v>
      </c>
      <c r="Z1700" s="83">
        <v>4034.4051800000002</v>
      </c>
      <c r="AA1700" s="83">
        <v>2941.5660000000003</v>
      </c>
      <c r="AB1700" s="83">
        <v>2916</v>
      </c>
      <c r="AC1700" s="73"/>
      <c r="AD1700" s="74" t="s">
        <v>159</v>
      </c>
      <c r="AE1700" s="83">
        <v>0</v>
      </c>
      <c r="AF1700" s="83">
        <v>0</v>
      </c>
      <c r="AG1700" s="83">
        <v>0</v>
      </c>
      <c r="AH1700" s="83">
        <v>0</v>
      </c>
      <c r="AI1700" s="83">
        <v>0</v>
      </c>
      <c r="AJ1700" s="83">
        <v>0</v>
      </c>
      <c r="AK1700" s="83">
        <v>0</v>
      </c>
      <c r="AL1700" s="83">
        <v>0</v>
      </c>
      <c r="AM1700" s="83">
        <v>0</v>
      </c>
      <c r="AN1700" s="83">
        <v>0</v>
      </c>
      <c r="AO1700" s="83">
        <v>0</v>
      </c>
      <c r="AP1700" s="83">
        <v>0</v>
      </c>
      <c r="AQ1700" s="73"/>
      <c r="AR1700" s="73"/>
      <c r="AS1700" s="73"/>
      <c r="AT1700" s="73"/>
      <c r="AU1700" s="73"/>
      <c r="AV1700" s="73"/>
      <c r="AW1700" s="73"/>
      <c r="AX1700" s="73"/>
      <c r="AY1700" s="73"/>
      <c r="AZ1700" s="73"/>
      <c r="BA1700" s="73"/>
      <c r="BB1700" s="73"/>
      <c r="BC1700" s="73"/>
    </row>
    <row r="1701" spans="1:55" x14ac:dyDescent="0.25">
      <c r="A1701" s="72"/>
      <c r="B1701" s="74" t="s">
        <v>1</v>
      </c>
      <c r="C1701" s="83">
        <v>27404.24479904446</v>
      </c>
      <c r="D1701" s="83">
        <v>22229.555497321806</v>
      </c>
      <c r="E1701" s="83">
        <v>19320.855380748202</v>
      </c>
      <c r="F1701" s="83">
        <v>20536.011390180603</v>
      </c>
      <c r="G1701" s="83">
        <v>21856.871695516827</v>
      </c>
      <c r="H1701" s="83">
        <v>24131.561939142186</v>
      </c>
      <c r="I1701" s="83">
        <v>24148.490648285118</v>
      </c>
      <c r="J1701" s="83">
        <v>29705.532730168929</v>
      </c>
      <c r="K1701" s="83">
        <v>26256.527448891997</v>
      </c>
      <c r="L1701" s="83">
        <v>18952.073139999997</v>
      </c>
      <c r="M1701" s="83">
        <v>19944.922000000002</v>
      </c>
      <c r="N1701" s="83">
        <v>0</v>
      </c>
      <c r="O1701" s="73"/>
      <c r="P1701" s="74" t="s">
        <v>1</v>
      </c>
      <c r="Q1701" s="83">
        <v>32512.9402062318</v>
      </c>
      <c r="R1701" s="83">
        <v>25590.612799244234</v>
      </c>
      <c r="S1701" s="83">
        <v>26887.101079707601</v>
      </c>
      <c r="T1701" s="83">
        <v>21879.047906153257</v>
      </c>
      <c r="U1701" s="83">
        <v>21666.045769917862</v>
      </c>
      <c r="V1701" s="83">
        <v>21294.976056200128</v>
      </c>
      <c r="W1701" s="83">
        <v>23644.37281195644</v>
      </c>
      <c r="X1701" s="83">
        <v>23185.216544665727</v>
      </c>
      <c r="Y1701" s="83">
        <v>26417.610439376</v>
      </c>
      <c r="Z1701" s="83">
        <v>29060.558903999998</v>
      </c>
      <c r="AA1701" s="83">
        <v>21735.078000000001</v>
      </c>
      <c r="AB1701" s="83">
        <v>19998</v>
      </c>
      <c r="AC1701" s="73"/>
      <c r="AD1701" s="74" t="s">
        <v>1</v>
      </c>
      <c r="AE1701" s="83">
        <v>158</v>
      </c>
      <c r="AF1701" s="83">
        <v>129</v>
      </c>
      <c r="AG1701" s="83">
        <v>118</v>
      </c>
      <c r="AH1701" s="83">
        <v>127</v>
      </c>
      <c r="AI1701" s="83">
        <v>136</v>
      </c>
      <c r="AJ1701" s="83">
        <v>145</v>
      </c>
      <c r="AK1701" s="83">
        <v>142</v>
      </c>
      <c r="AL1701" s="83">
        <v>173</v>
      </c>
      <c r="AM1701" s="83">
        <v>154</v>
      </c>
      <c r="AN1701" s="83">
        <v>112</v>
      </c>
      <c r="AO1701" s="83">
        <v>119</v>
      </c>
      <c r="AP1701" s="83">
        <v>0</v>
      </c>
      <c r="AQ1701" s="73"/>
      <c r="AR1701" s="73"/>
      <c r="AS1701" s="73"/>
      <c r="AT1701" s="73"/>
      <c r="AU1701" s="73"/>
      <c r="AV1701" s="73"/>
      <c r="AW1701" s="73"/>
      <c r="AX1701" s="73"/>
      <c r="AY1701" s="73"/>
      <c r="AZ1701" s="73"/>
      <c r="BA1701" s="73"/>
      <c r="BB1701" s="73"/>
      <c r="BC1701" s="73"/>
    </row>
    <row r="1702" spans="1:55" x14ac:dyDescent="0.25">
      <c r="A1702" s="72"/>
      <c r="B1702" s="74" t="s">
        <v>2</v>
      </c>
      <c r="C1702" s="83">
        <v>254914.7965846869</v>
      </c>
      <c r="D1702" s="83">
        <v>250127.77769314151</v>
      </c>
      <c r="E1702" s="83">
        <v>251931.09160812455</v>
      </c>
      <c r="F1702" s="83">
        <v>257024.22840756638</v>
      </c>
      <c r="G1702" s="83">
        <v>256705.63156746302</v>
      </c>
      <c r="H1702" s="83">
        <v>254768.29713175021</v>
      </c>
      <c r="I1702" s="83">
        <v>264273.68533489661</v>
      </c>
      <c r="J1702" s="83">
        <v>282483.07703475928</v>
      </c>
      <c r="K1702" s="83">
        <v>291425.60918125196</v>
      </c>
      <c r="L1702" s="83">
        <v>295988.36306</v>
      </c>
      <c r="M1702" s="83">
        <v>320321.21999999997</v>
      </c>
      <c r="N1702" s="83">
        <v>0</v>
      </c>
      <c r="O1702" s="73"/>
      <c r="P1702" s="74" t="s">
        <v>2</v>
      </c>
      <c r="Q1702" s="83">
        <v>251638.52379982153</v>
      </c>
      <c r="R1702" s="83">
        <v>257645.06339861802</v>
      </c>
      <c r="S1702" s="83">
        <v>248188.4381014407</v>
      </c>
      <c r="T1702" s="83">
        <v>259735.74819448407</v>
      </c>
      <c r="U1702" s="83">
        <v>266384.74657145445</v>
      </c>
      <c r="V1702" s="83">
        <v>256946.26112238329</v>
      </c>
      <c r="W1702" s="83">
        <v>259203.92238120796</v>
      </c>
      <c r="X1702" s="83">
        <v>265436.67478210665</v>
      </c>
      <c r="Y1702" s="83">
        <v>316195.98054670601</v>
      </c>
      <c r="Z1702" s="83">
        <v>295118.34411800001</v>
      </c>
      <c r="AA1702" s="83">
        <v>300623.25199999998</v>
      </c>
      <c r="AB1702" s="83">
        <v>327881</v>
      </c>
      <c r="AC1702" s="73"/>
      <c r="AD1702" s="74" t="s">
        <v>2</v>
      </c>
      <c r="AE1702" s="83">
        <v>2146</v>
      </c>
      <c r="AF1702" s="83">
        <v>2062</v>
      </c>
      <c r="AG1702" s="83">
        <v>2040</v>
      </c>
      <c r="AH1702" s="83">
        <v>2011</v>
      </c>
      <c r="AI1702" s="83">
        <v>1983</v>
      </c>
      <c r="AJ1702" s="83">
        <v>1920</v>
      </c>
      <c r="AK1702" s="83">
        <v>1939</v>
      </c>
      <c r="AL1702" s="83">
        <v>2014</v>
      </c>
      <c r="AM1702" s="83">
        <v>2079</v>
      </c>
      <c r="AN1702" s="83">
        <v>2164</v>
      </c>
      <c r="AO1702" s="83">
        <v>2229</v>
      </c>
      <c r="AP1702" s="83">
        <v>0</v>
      </c>
      <c r="AQ1702" s="73"/>
      <c r="AR1702" s="73"/>
      <c r="AS1702" s="73"/>
      <c r="AT1702" s="73"/>
      <c r="AU1702" s="73"/>
      <c r="AV1702" s="73"/>
      <c r="AW1702" s="73"/>
      <c r="AX1702" s="73"/>
      <c r="AY1702" s="73"/>
      <c r="AZ1702" s="73"/>
      <c r="BA1702" s="73"/>
      <c r="BB1702" s="73"/>
      <c r="BC1702" s="73"/>
    </row>
    <row r="1703" spans="1:55" x14ac:dyDescent="0.25">
      <c r="A1703" s="72"/>
      <c r="B1703" s="74" t="s">
        <v>156</v>
      </c>
      <c r="C1703" s="83">
        <v>0</v>
      </c>
      <c r="D1703" s="83">
        <v>0</v>
      </c>
      <c r="E1703" s="83">
        <v>0</v>
      </c>
      <c r="F1703" s="83">
        <v>0</v>
      </c>
      <c r="G1703" s="83">
        <v>0</v>
      </c>
      <c r="H1703" s="83">
        <v>0</v>
      </c>
      <c r="I1703" s="83">
        <v>0</v>
      </c>
      <c r="J1703" s="83">
        <v>2276.6686526219214</v>
      </c>
      <c r="K1703" s="83">
        <v>15905.290348063998</v>
      </c>
      <c r="L1703" s="83">
        <v>27180.333466</v>
      </c>
      <c r="M1703" s="83">
        <v>41089.186000000002</v>
      </c>
      <c r="N1703" s="83">
        <v>0</v>
      </c>
      <c r="O1703" s="73"/>
      <c r="P1703" s="74" t="s">
        <v>156</v>
      </c>
      <c r="Q1703" s="83">
        <v>0</v>
      </c>
      <c r="R1703" s="83">
        <v>0</v>
      </c>
      <c r="S1703" s="83">
        <v>0</v>
      </c>
      <c r="T1703" s="83">
        <v>0</v>
      </c>
      <c r="U1703" s="83">
        <v>0</v>
      </c>
      <c r="V1703" s="83">
        <v>0</v>
      </c>
      <c r="W1703" s="83">
        <v>0</v>
      </c>
      <c r="X1703" s="83">
        <v>0</v>
      </c>
      <c r="Y1703" s="83">
        <v>0</v>
      </c>
      <c r="Z1703" s="83">
        <v>26884.976481999998</v>
      </c>
      <c r="AA1703" s="83">
        <v>32282.202000000001</v>
      </c>
      <c r="AB1703" s="83">
        <v>49936</v>
      </c>
      <c r="AC1703" s="73"/>
      <c r="AD1703" s="74" t="s">
        <v>156</v>
      </c>
      <c r="AE1703" s="83">
        <v>0</v>
      </c>
      <c r="AF1703" s="83">
        <v>0</v>
      </c>
      <c r="AG1703" s="83">
        <v>0</v>
      </c>
      <c r="AH1703" s="83">
        <v>0</v>
      </c>
      <c r="AI1703" s="83">
        <v>0</v>
      </c>
      <c r="AJ1703" s="83">
        <v>0</v>
      </c>
      <c r="AK1703" s="83">
        <v>0</v>
      </c>
      <c r="AL1703" s="83">
        <v>15</v>
      </c>
      <c r="AM1703" s="83">
        <v>91</v>
      </c>
      <c r="AN1703" s="83">
        <v>166</v>
      </c>
      <c r="AO1703" s="83">
        <v>258</v>
      </c>
      <c r="AP1703" s="83">
        <v>0</v>
      </c>
      <c r="AQ1703" s="73"/>
      <c r="AR1703" s="73"/>
      <c r="AS1703" s="73"/>
      <c r="AT1703" s="73"/>
      <c r="AU1703" s="73"/>
      <c r="AV1703" s="73"/>
      <c r="AW1703" s="73"/>
      <c r="AX1703" s="73"/>
      <c r="AY1703" s="73"/>
      <c r="AZ1703" s="73"/>
      <c r="BA1703" s="73"/>
      <c r="BB1703" s="73"/>
      <c r="BC1703" s="73"/>
    </row>
    <row r="1704" spans="1:55" x14ac:dyDescent="0.25">
      <c r="A1704" s="72"/>
      <c r="B1704" s="74" t="s">
        <v>3</v>
      </c>
      <c r="C1704" s="83">
        <v>1073.9867471242985</v>
      </c>
      <c r="D1704" s="83">
        <v>5214.8315580233893</v>
      </c>
      <c r="E1704" s="83">
        <v>11841.268845911054</v>
      </c>
      <c r="F1704" s="83">
        <v>22050.093311038509</v>
      </c>
      <c r="G1704" s="83">
        <v>27726.889195746891</v>
      </c>
      <c r="H1704" s="83">
        <v>34602.533718562001</v>
      </c>
      <c r="I1704" s="83">
        <v>33069.855651093305</v>
      </c>
      <c r="J1704" s="83">
        <v>26218.156597912184</v>
      </c>
      <c r="K1704" s="83">
        <v>21847.708065508006</v>
      </c>
      <c r="L1704" s="83">
        <v>16015.625443999998</v>
      </c>
      <c r="M1704" s="83">
        <v>12616.535999999998</v>
      </c>
      <c r="N1704" s="83">
        <v>0</v>
      </c>
      <c r="O1704" s="73"/>
      <c r="P1704" s="74" t="s">
        <v>3</v>
      </c>
      <c r="Q1704" s="83">
        <v>0</v>
      </c>
      <c r="R1704" s="83">
        <v>14171.644770784062</v>
      </c>
      <c r="S1704" s="83">
        <v>14158.184363089384</v>
      </c>
      <c r="T1704" s="83">
        <v>22869.67087213077</v>
      </c>
      <c r="U1704" s="83">
        <v>22201.771886969746</v>
      </c>
      <c r="V1704" s="83">
        <v>26283.24617206668</v>
      </c>
      <c r="W1704" s="83">
        <v>36372.176211049038</v>
      </c>
      <c r="X1704" s="83">
        <v>29822.227427001199</v>
      </c>
      <c r="Y1704" s="83">
        <v>26074.481603481992</v>
      </c>
      <c r="Z1704" s="83">
        <v>23306.448385999996</v>
      </c>
      <c r="AA1704" s="83">
        <v>14541.109999999997</v>
      </c>
      <c r="AB1704" s="83">
        <v>12659</v>
      </c>
      <c r="AC1704" s="73"/>
      <c r="AD1704" s="74" t="s">
        <v>3</v>
      </c>
      <c r="AE1704" s="83">
        <v>8</v>
      </c>
      <c r="AF1704" s="83">
        <v>38</v>
      </c>
      <c r="AG1704" s="83">
        <v>94</v>
      </c>
      <c r="AH1704" s="83">
        <v>150</v>
      </c>
      <c r="AI1704" s="83">
        <v>194</v>
      </c>
      <c r="AJ1704" s="83">
        <v>243</v>
      </c>
      <c r="AK1704" s="83">
        <v>228</v>
      </c>
      <c r="AL1704" s="83">
        <v>183</v>
      </c>
      <c r="AM1704" s="83">
        <v>155</v>
      </c>
      <c r="AN1704" s="83">
        <v>118</v>
      </c>
      <c r="AO1704" s="83">
        <v>93</v>
      </c>
      <c r="AP1704" s="83">
        <v>0</v>
      </c>
      <c r="AQ1704" s="73"/>
      <c r="AR1704" s="73"/>
      <c r="AS1704" s="73"/>
      <c r="AT1704" s="73"/>
      <c r="AU1704" s="73"/>
      <c r="AV1704" s="73"/>
      <c r="AW1704" s="73"/>
      <c r="AX1704" s="73"/>
      <c r="AY1704" s="73"/>
      <c r="AZ1704" s="73"/>
      <c r="BA1704" s="73"/>
      <c r="BB1704" s="73"/>
      <c r="BC1704" s="73"/>
    </row>
    <row r="1705" spans="1:55" x14ac:dyDescent="0.25">
      <c r="A1705" s="72"/>
      <c r="B1705" s="74" t="s">
        <v>4</v>
      </c>
      <c r="C1705" s="83">
        <v>0</v>
      </c>
      <c r="D1705" s="83">
        <v>1885.5539485843076</v>
      </c>
      <c r="E1705" s="83">
        <v>13766.270727592737</v>
      </c>
      <c r="F1705" s="83">
        <v>15150.181693899134</v>
      </c>
      <c r="G1705" s="83">
        <v>15231.207088671135</v>
      </c>
      <c r="H1705" s="83">
        <v>13455.584793172127</v>
      </c>
      <c r="I1705" s="83">
        <v>16994.110685763477</v>
      </c>
      <c r="J1705" s="83">
        <v>20543.876964442959</v>
      </c>
      <c r="K1705" s="83">
        <v>21465.963444223995</v>
      </c>
      <c r="L1705" s="83">
        <v>28693.502942000003</v>
      </c>
      <c r="M1705" s="83">
        <v>26362.6</v>
      </c>
      <c r="N1705" s="83">
        <v>0</v>
      </c>
      <c r="O1705" s="73"/>
      <c r="P1705" s="74" t="s">
        <v>4</v>
      </c>
      <c r="Q1705" s="83">
        <v>0</v>
      </c>
      <c r="R1705" s="83">
        <v>0</v>
      </c>
      <c r="S1705" s="83">
        <v>10218.965477111411</v>
      </c>
      <c r="T1705" s="83">
        <v>16778.053820954388</v>
      </c>
      <c r="U1705" s="83">
        <v>17747.989018515134</v>
      </c>
      <c r="V1705" s="83">
        <v>14608.521951054006</v>
      </c>
      <c r="W1705" s="83">
        <v>14550.699898205341</v>
      </c>
      <c r="X1705" s="83">
        <v>16754.665510571969</v>
      </c>
      <c r="Y1705" s="83">
        <v>19929.055185702</v>
      </c>
      <c r="Z1705" s="83">
        <v>31435.186249999999</v>
      </c>
      <c r="AA1705" s="83">
        <v>30169.026000000002</v>
      </c>
      <c r="AB1705" s="83">
        <v>27977</v>
      </c>
      <c r="AC1705" s="73"/>
      <c r="AD1705" s="74" t="s">
        <v>4</v>
      </c>
      <c r="AE1705" s="83">
        <v>0</v>
      </c>
      <c r="AF1705" s="83">
        <v>15</v>
      </c>
      <c r="AG1705" s="83">
        <v>93</v>
      </c>
      <c r="AH1705" s="83">
        <v>113</v>
      </c>
      <c r="AI1705" s="83">
        <v>112</v>
      </c>
      <c r="AJ1705" s="83">
        <v>100</v>
      </c>
      <c r="AK1705" s="83">
        <v>128</v>
      </c>
      <c r="AL1705" s="83">
        <v>150</v>
      </c>
      <c r="AM1705" s="83">
        <v>164</v>
      </c>
      <c r="AN1705" s="83">
        <v>233</v>
      </c>
      <c r="AO1705" s="83">
        <v>213</v>
      </c>
      <c r="AP1705" s="83">
        <v>0</v>
      </c>
      <c r="AQ1705" s="73"/>
      <c r="AR1705" s="73"/>
      <c r="AS1705" s="73"/>
      <c r="AT1705" s="73"/>
      <c r="AU1705" s="73"/>
      <c r="AV1705" s="73"/>
      <c r="AW1705" s="73"/>
      <c r="AX1705" s="73"/>
      <c r="AY1705" s="73"/>
      <c r="AZ1705" s="73"/>
      <c r="BA1705" s="73"/>
      <c r="BB1705" s="73"/>
      <c r="BC1705" s="73"/>
    </row>
    <row r="1706" spans="1:55" x14ac:dyDescent="0.25">
      <c r="A1706" s="72"/>
      <c r="B1706" s="74" t="s">
        <v>6</v>
      </c>
      <c r="C1706" s="83">
        <v>5596.4445736889584</v>
      </c>
      <c r="D1706" s="83">
        <v>8710.721147472208</v>
      </c>
      <c r="E1706" s="83">
        <v>16443.33296757684</v>
      </c>
      <c r="F1706" s="83">
        <v>25638.20579401025</v>
      </c>
      <c r="G1706" s="83">
        <v>20649.249850306653</v>
      </c>
      <c r="H1706" s="83">
        <v>14838.760536289117</v>
      </c>
      <c r="I1706" s="83">
        <v>10746.090915706658</v>
      </c>
      <c r="J1706" s="83">
        <v>8639.3347909622917</v>
      </c>
      <c r="K1706" s="83">
        <v>7483.7392085819974</v>
      </c>
      <c r="L1706" s="83">
        <v>8714.6362289999979</v>
      </c>
      <c r="M1706" s="83">
        <v>8486.0479999999989</v>
      </c>
      <c r="N1706" s="83">
        <v>0</v>
      </c>
      <c r="O1706" s="73"/>
      <c r="P1706" s="74" t="s">
        <v>6</v>
      </c>
      <c r="Q1706" s="83">
        <v>3844.4270416754198</v>
      </c>
      <c r="R1706" s="83">
        <v>4865.0698162844219</v>
      </c>
      <c r="S1706" s="83">
        <v>7654.4871231007246</v>
      </c>
      <c r="T1706" s="83">
        <v>34882.45972891368</v>
      </c>
      <c r="U1706" s="83">
        <v>28777.020755447305</v>
      </c>
      <c r="V1706" s="83">
        <v>21641.26419096284</v>
      </c>
      <c r="W1706" s="83">
        <v>14096.776602622476</v>
      </c>
      <c r="X1706" s="83">
        <v>10501.400650511858</v>
      </c>
      <c r="Y1706" s="83">
        <v>9864.6782049139983</v>
      </c>
      <c r="Z1706" s="83">
        <v>8278.5566239999989</v>
      </c>
      <c r="AA1706" s="83">
        <v>8456.8719999999994</v>
      </c>
      <c r="AB1706" s="83">
        <v>9327</v>
      </c>
      <c r="AC1706" s="73"/>
      <c r="AD1706" s="74" t="s">
        <v>6</v>
      </c>
      <c r="AE1706" s="83">
        <v>0</v>
      </c>
      <c r="AF1706" s="83">
        <v>0</v>
      </c>
      <c r="AG1706" s="83">
        <v>5</v>
      </c>
      <c r="AH1706" s="83">
        <v>189</v>
      </c>
      <c r="AI1706" s="83">
        <v>261</v>
      </c>
      <c r="AJ1706" s="83">
        <v>182</v>
      </c>
      <c r="AK1706" s="83">
        <v>130</v>
      </c>
      <c r="AL1706" s="83">
        <v>0</v>
      </c>
      <c r="AM1706" s="83">
        <v>97</v>
      </c>
      <c r="AN1706" s="83">
        <v>120</v>
      </c>
      <c r="AO1706" s="83">
        <v>104</v>
      </c>
      <c r="AP1706" s="83">
        <v>0</v>
      </c>
      <c r="AQ1706" s="73"/>
      <c r="AR1706" s="73"/>
      <c r="AS1706" s="73"/>
      <c r="AT1706" s="73"/>
      <c r="AU1706" s="73"/>
      <c r="AV1706" s="73"/>
      <c r="AW1706" s="73"/>
      <c r="AX1706" s="73"/>
      <c r="AY1706" s="73"/>
      <c r="AZ1706" s="73"/>
      <c r="BA1706" s="73"/>
      <c r="BB1706" s="73"/>
      <c r="BC1706" s="73"/>
    </row>
    <row r="1707" spans="1:55" x14ac:dyDescent="0.25">
      <c r="A1707" s="72"/>
      <c r="B1707" s="74" t="s">
        <v>7</v>
      </c>
      <c r="C1707" s="83">
        <v>97202.68354076767</v>
      </c>
      <c r="D1707" s="83">
        <v>103877.50946853214</v>
      </c>
      <c r="E1707" s="83">
        <v>92523.628314518617</v>
      </c>
      <c r="F1707" s="83">
        <v>84718.368928142678</v>
      </c>
      <c r="G1707" s="83">
        <v>78532.524979750073</v>
      </c>
      <c r="H1707" s="83">
        <v>78964.276398248796</v>
      </c>
      <c r="I1707" s="83">
        <v>99827.680136131545</v>
      </c>
      <c r="J1707" s="83">
        <v>96055.44439445647</v>
      </c>
      <c r="K1707" s="83">
        <v>98960.121564875997</v>
      </c>
      <c r="L1707" s="83">
        <v>89908.378143999988</v>
      </c>
      <c r="M1707" s="83">
        <v>92555.650000000009</v>
      </c>
      <c r="N1707" s="83">
        <v>0</v>
      </c>
      <c r="O1707" s="73"/>
      <c r="P1707" s="74" t="s">
        <v>7</v>
      </c>
      <c r="Q1707" s="83">
        <v>111532.81036743469</v>
      </c>
      <c r="R1707" s="83">
        <v>104065.8427140839</v>
      </c>
      <c r="S1707" s="83">
        <v>82836.789053056709</v>
      </c>
      <c r="T1707" s="83">
        <v>81501.635029532321</v>
      </c>
      <c r="U1707" s="83">
        <v>78395.295224612564</v>
      </c>
      <c r="V1707" s="83">
        <v>77161.903635044669</v>
      </c>
      <c r="W1707" s="83">
        <v>75719.436591132355</v>
      </c>
      <c r="X1707" s="83">
        <v>78557.972255971399</v>
      </c>
      <c r="Y1707" s="83">
        <v>86215.809078021994</v>
      </c>
      <c r="Z1707" s="83">
        <v>85675.998173999993</v>
      </c>
      <c r="AA1707" s="83">
        <v>84802.127999999997</v>
      </c>
      <c r="AB1707" s="83">
        <v>90293</v>
      </c>
      <c r="AC1707" s="73"/>
      <c r="AD1707" s="74" t="s">
        <v>7</v>
      </c>
      <c r="AE1707" s="83">
        <v>763</v>
      </c>
      <c r="AF1707" s="83">
        <v>793</v>
      </c>
      <c r="AG1707" s="83">
        <v>741</v>
      </c>
      <c r="AH1707" s="83">
        <v>690</v>
      </c>
      <c r="AI1707" s="83">
        <v>648</v>
      </c>
      <c r="AJ1707" s="83">
        <v>662</v>
      </c>
      <c r="AK1707" s="83">
        <v>715</v>
      </c>
      <c r="AL1707" s="83">
        <v>811</v>
      </c>
      <c r="AM1707" s="83">
        <v>803</v>
      </c>
      <c r="AN1707" s="83">
        <v>830</v>
      </c>
      <c r="AO1707" s="83">
        <v>839</v>
      </c>
      <c r="AP1707" s="83">
        <v>0</v>
      </c>
      <c r="AQ1707" s="73"/>
      <c r="AR1707" s="73"/>
      <c r="AS1707" s="73"/>
      <c r="AT1707" s="73"/>
      <c r="AU1707" s="73"/>
      <c r="AV1707" s="73"/>
      <c r="AW1707" s="73"/>
      <c r="AX1707" s="73"/>
      <c r="AY1707" s="73"/>
      <c r="AZ1707" s="73"/>
      <c r="BA1707" s="73"/>
      <c r="BB1707" s="73"/>
      <c r="BC1707" s="73"/>
    </row>
    <row r="1708" spans="1:55" x14ac:dyDescent="0.25">
      <c r="A1708" s="72"/>
      <c r="B1708" s="79" t="s">
        <v>8</v>
      </c>
      <c r="C1708" s="84">
        <v>45445.582762899154</v>
      </c>
      <c r="D1708" s="84">
        <v>49460.802634536012</v>
      </c>
      <c r="E1708" s="84">
        <v>56016.386318769015</v>
      </c>
      <c r="F1708" s="84">
        <v>71313.450523388499</v>
      </c>
      <c r="G1708" s="84">
        <v>81749.590939029746</v>
      </c>
      <c r="H1708" s="84">
        <v>86105.684273461797</v>
      </c>
      <c r="I1708" s="84">
        <v>96161.534909539885</v>
      </c>
      <c r="J1708" s="84">
        <v>96436.94628794663</v>
      </c>
      <c r="K1708" s="84">
        <v>102029.524849304</v>
      </c>
      <c r="L1708" s="84">
        <v>109024.181786</v>
      </c>
      <c r="M1708" s="84">
        <v>112418.254</v>
      </c>
      <c r="N1708" s="83">
        <v>0</v>
      </c>
      <c r="O1708" s="73"/>
      <c r="P1708" s="79" t="s">
        <v>8</v>
      </c>
      <c r="Q1708" s="84">
        <v>44303.267332026327</v>
      </c>
      <c r="R1708" s="84">
        <v>42787.067213034759</v>
      </c>
      <c r="S1708" s="84">
        <v>44160.998844995374</v>
      </c>
      <c r="T1708" s="84">
        <v>66896.51802586751</v>
      </c>
      <c r="U1708" s="84">
        <v>62721.949178079893</v>
      </c>
      <c r="V1708" s="84">
        <v>70800.574319957814</v>
      </c>
      <c r="W1708" s="84">
        <v>79353.281230569832</v>
      </c>
      <c r="X1708" s="84">
        <v>93436.546102086082</v>
      </c>
      <c r="Y1708" s="84">
        <v>108774.04759470597</v>
      </c>
      <c r="Z1708" s="84">
        <v>107619.095844</v>
      </c>
      <c r="AA1708" s="84">
        <v>110664.568</v>
      </c>
      <c r="AB1708" s="84">
        <v>112807</v>
      </c>
      <c r="AC1708" s="73"/>
      <c r="AD1708" s="79" t="s">
        <v>8</v>
      </c>
      <c r="AE1708" s="84">
        <v>585</v>
      </c>
      <c r="AF1708" s="84">
        <v>638</v>
      </c>
      <c r="AG1708" s="84">
        <v>729</v>
      </c>
      <c r="AH1708" s="84">
        <v>797</v>
      </c>
      <c r="AI1708" s="84">
        <v>861</v>
      </c>
      <c r="AJ1708" s="84">
        <v>890</v>
      </c>
      <c r="AK1708" s="84">
        <v>951</v>
      </c>
      <c r="AL1708" s="84">
        <v>937</v>
      </c>
      <c r="AM1708" s="84">
        <v>953</v>
      </c>
      <c r="AN1708" s="84">
        <v>1022</v>
      </c>
      <c r="AO1708" s="84">
        <v>1052</v>
      </c>
      <c r="AP1708" s="84">
        <v>0</v>
      </c>
      <c r="AQ1708" s="73"/>
      <c r="AR1708" s="73"/>
      <c r="AS1708" s="73"/>
      <c r="AT1708" s="73"/>
      <c r="AU1708" s="73"/>
      <c r="AV1708" s="73"/>
      <c r="AW1708" s="73"/>
      <c r="AX1708" s="73"/>
      <c r="AY1708" s="73"/>
      <c r="AZ1708" s="73"/>
      <c r="BA1708" s="73"/>
      <c r="BB1708" s="73"/>
      <c r="BC1708" s="73"/>
    </row>
    <row r="1709" spans="1:55" x14ac:dyDescent="0.25">
      <c r="A1709" s="72"/>
      <c r="B1709" s="79" t="s">
        <v>5</v>
      </c>
      <c r="C1709" s="84">
        <v>33950.971167686628</v>
      </c>
      <c r="D1709" s="84">
        <v>28190.747017648093</v>
      </c>
      <c r="E1709" s="84">
        <v>31343.475567308327</v>
      </c>
      <c r="F1709" s="84">
        <v>38569.478467061163</v>
      </c>
      <c r="G1709" s="84">
        <v>36053.260416047953</v>
      </c>
      <c r="H1709" s="84">
        <v>32310.496974335103</v>
      </c>
      <c r="I1709" s="84">
        <v>39895.398485630991</v>
      </c>
      <c r="J1709" s="84">
        <v>36544.515203175637</v>
      </c>
      <c r="K1709" s="84">
        <v>40922.802740013991</v>
      </c>
      <c r="L1709" s="84">
        <v>39879.613644000005</v>
      </c>
      <c r="M1709" s="82">
        <v>41646.656000000003</v>
      </c>
      <c r="N1709" s="82">
        <v>0</v>
      </c>
      <c r="O1709" s="73"/>
      <c r="P1709" s="79" t="s">
        <v>5</v>
      </c>
      <c r="Q1709" s="84">
        <v>29382.585452961321</v>
      </c>
      <c r="R1709" s="84">
        <v>28652.94099182326</v>
      </c>
      <c r="S1709" s="84">
        <v>33738.043537731035</v>
      </c>
      <c r="T1709" s="84">
        <v>30111.07313972526</v>
      </c>
      <c r="U1709" s="84">
        <v>32082.314256871188</v>
      </c>
      <c r="V1709" s="84">
        <v>36914.803550582306</v>
      </c>
      <c r="W1709" s="84">
        <v>38532.027861819886</v>
      </c>
      <c r="X1709" s="84">
        <v>39387.826374069635</v>
      </c>
      <c r="Y1709" s="84">
        <v>41873.854368761989</v>
      </c>
      <c r="Z1709" s="84">
        <v>50582.023777999995</v>
      </c>
      <c r="AA1709" s="84">
        <v>39402.188000000016</v>
      </c>
      <c r="AB1709" s="84">
        <v>39892</v>
      </c>
      <c r="AC1709" s="73"/>
      <c r="AD1709" s="79" t="s">
        <v>5</v>
      </c>
      <c r="AE1709" s="84">
        <v>5562</v>
      </c>
      <c r="AF1709" s="84">
        <v>5464</v>
      </c>
      <c r="AG1709" s="84">
        <v>5649</v>
      </c>
      <c r="AH1709" s="84">
        <v>5626</v>
      </c>
      <c r="AI1709" s="84">
        <v>5537</v>
      </c>
      <c r="AJ1709" s="84">
        <v>5433</v>
      </c>
      <c r="AK1709" s="84">
        <v>5473</v>
      </c>
      <c r="AL1709" s="84">
        <v>5763</v>
      </c>
      <c r="AM1709" s="84">
        <v>5519</v>
      </c>
      <c r="AN1709" s="84">
        <v>5635</v>
      </c>
      <c r="AO1709" s="84">
        <v>5851</v>
      </c>
      <c r="AP1709" s="84">
        <v>0</v>
      </c>
      <c r="AQ1709" s="73"/>
      <c r="AR1709" s="73"/>
      <c r="AS1709" s="73"/>
      <c r="AT1709" s="73"/>
      <c r="AU1709" s="73"/>
      <c r="AV1709" s="73"/>
      <c r="AW1709" s="73"/>
      <c r="AX1709" s="73"/>
      <c r="AY1709" s="73"/>
      <c r="AZ1709" s="73"/>
      <c r="BA1709" s="73"/>
      <c r="BB1709" s="73"/>
      <c r="BC1709" s="73"/>
    </row>
    <row r="1710" spans="1:55" x14ac:dyDescent="0.25">
      <c r="A1710" s="72"/>
      <c r="B1710" s="74" t="s">
        <v>157</v>
      </c>
      <c r="C1710" s="83">
        <v>46606.169233748682</v>
      </c>
      <c r="D1710" s="83">
        <v>52985.077968727244</v>
      </c>
      <c r="E1710" s="83">
        <v>48846.801035363525</v>
      </c>
      <c r="F1710" s="83">
        <v>53486.198187274837</v>
      </c>
      <c r="G1710" s="83">
        <v>54320.60221602345</v>
      </c>
      <c r="H1710" s="83">
        <v>50669.931068787577</v>
      </c>
      <c r="I1710" s="83">
        <v>41129.795437548513</v>
      </c>
      <c r="J1710" s="83">
        <v>45533.373052438423</v>
      </c>
      <c r="K1710" s="83">
        <v>44771.14158116599</v>
      </c>
      <c r="L1710" s="83">
        <v>43023.667335999999</v>
      </c>
      <c r="M1710" s="83">
        <v>42481.298000000003</v>
      </c>
      <c r="N1710" s="83">
        <v>0</v>
      </c>
      <c r="O1710" s="73"/>
      <c r="P1710" s="74" t="s">
        <v>157</v>
      </c>
      <c r="Q1710" s="83">
        <v>42022.140505344702</v>
      </c>
      <c r="R1710" s="83">
        <v>49781.191301280684</v>
      </c>
      <c r="S1710" s="83">
        <v>53045.875701399083</v>
      </c>
      <c r="T1710" s="83">
        <v>56709.053710902124</v>
      </c>
      <c r="U1710" s="83">
        <v>56492.719541976985</v>
      </c>
      <c r="V1710" s="83">
        <v>55977.046740570637</v>
      </c>
      <c r="W1710" s="83">
        <v>43168.448425015129</v>
      </c>
      <c r="X1710" s="83">
        <v>43968.093224736316</v>
      </c>
      <c r="Y1710" s="83">
        <v>43164.724908941986</v>
      </c>
      <c r="Z1710" s="83">
        <v>42758.274103999996</v>
      </c>
      <c r="AA1710" s="83">
        <v>42906.434000000001</v>
      </c>
      <c r="AB1710" s="83">
        <v>39759</v>
      </c>
      <c r="AC1710" s="73"/>
      <c r="AD1710" s="74" t="s">
        <v>117</v>
      </c>
      <c r="AE1710" s="83">
        <v>30331.183000000005</v>
      </c>
      <c r="AF1710" s="83">
        <v>30274.548000000003</v>
      </c>
      <c r="AG1710" s="83">
        <v>30273.687999999998</v>
      </c>
      <c r="AH1710" s="83">
        <v>30374.556</v>
      </c>
      <c r="AI1710" s="83">
        <v>30372.104000000003</v>
      </c>
      <c r="AJ1710" s="83">
        <v>30180.6</v>
      </c>
      <c r="AK1710" s="83">
        <v>30077.4</v>
      </c>
      <c r="AL1710" s="83">
        <v>29726.794999999998</v>
      </c>
      <c r="AM1710" s="83">
        <v>29330.148000000001</v>
      </c>
      <c r="AN1710" s="83">
        <v>29252.096000000001</v>
      </c>
      <c r="AO1710" s="83">
        <v>29347.064999999999</v>
      </c>
      <c r="AP1710" s="83">
        <v>0</v>
      </c>
      <c r="AQ1710" s="73"/>
      <c r="AR1710" s="73"/>
      <c r="AS1710" s="73"/>
      <c r="AT1710" s="73"/>
      <c r="AU1710" s="73"/>
      <c r="AV1710" s="73"/>
      <c r="AW1710" s="73"/>
      <c r="AX1710" s="73"/>
      <c r="AY1710" s="73"/>
      <c r="AZ1710" s="73"/>
      <c r="BA1710" s="73"/>
      <c r="BB1710" s="73"/>
      <c r="BC1710" s="73"/>
    </row>
    <row r="1711" spans="1:55" x14ac:dyDescent="0.25">
      <c r="A1711" s="72"/>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X1711" s="73"/>
      <c r="Y1711" s="73"/>
      <c r="Z1711" s="73"/>
      <c r="AA1711" s="73"/>
      <c r="AB1711" s="73"/>
      <c r="AC1711" s="73"/>
      <c r="AD1711" s="73"/>
      <c r="AE1711" s="73"/>
      <c r="AF1711" s="73"/>
      <c r="AG1711" s="73"/>
      <c r="AH1711" s="73"/>
      <c r="AI1711" s="73"/>
      <c r="AJ1711" s="73"/>
      <c r="AK1711" s="73"/>
      <c r="AL1711" s="73"/>
      <c r="AM1711" s="73"/>
      <c r="AN1711" s="73"/>
      <c r="AO1711" s="73"/>
      <c r="AP1711" s="73"/>
      <c r="AQ1711" s="73"/>
      <c r="AR1711" s="73"/>
      <c r="AS1711" s="73"/>
      <c r="AT1711" s="73"/>
      <c r="AU1711" s="73"/>
      <c r="AV1711" s="73"/>
      <c r="AW1711" s="73"/>
      <c r="AX1711" s="73"/>
      <c r="AY1711" s="73"/>
      <c r="AZ1711" s="73"/>
      <c r="BA1711" s="73"/>
      <c r="BB1711" s="73"/>
      <c r="BC1711" s="73"/>
    </row>
    <row r="1712" spans="1:55" x14ac:dyDescent="0.25">
      <c r="A1712" s="72"/>
      <c r="B1712" s="75" t="s">
        <v>113</v>
      </c>
      <c r="C1712" s="75"/>
      <c r="D1712" s="75"/>
      <c r="E1712" s="75"/>
      <c r="F1712" s="75"/>
      <c r="G1712" s="75"/>
      <c r="H1712" s="75"/>
      <c r="I1712" s="75"/>
      <c r="J1712" s="75"/>
      <c r="K1712" s="75"/>
      <c r="L1712" s="75"/>
      <c r="M1712" s="75"/>
      <c r="N1712" s="75"/>
      <c r="O1712" s="73"/>
      <c r="P1712" s="75" t="s">
        <v>114</v>
      </c>
      <c r="Q1712" s="75"/>
      <c r="R1712" s="75"/>
      <c r="S1712" s="75"/>
      <c r="T1712" s="75"/>
      <c r="U1712" s="75"/>
      <c r="V1712" s="75"/>
      <c r="W1712" s="75"/>
      <c r="X1712" s="75"/>
      <c r="Y1712" s="75"/>
      <c r="Z1712" s="75"/>
      <c r="AA1712" s="75"/>
      <c r="AB1712" s="75"/>
      <c r="AC1712" s="73"/>
      <c r="AD1712" s="75" t="s">
        <v>145</v>
      </c>
      <c r="AE1712" s="75"/>
      <c r="AF1712" s="75"/>
      <c r="AG1712" s="75"/>
      <c r="AH1712" s="75"/>
      <c r="AI1712" s="75"/>
      <c r="AJ1712" s="75"/>
      <c r="AK1712" s="75"/>
      <c r="AL1712" s="75"/>
      <c r="AM1712" s="75"/>
      <c r="AN1712" s="75"/>
      <c r="AO1712" s="75"/>
      <c r="AP1712" s="75"/>
      <c r="AQ1712" s="73"/>
      <c r="AR1712" s="73"/>
      <c r="AS1712" s="73"/>
      <c r="AT1712" s="73"/>
      <c r="AU1712" s="73"/>
      <c r="AV1712" s="73"/>
      <c r="AW1712" s="73"/>
      <c r="AX1712" s="73"/>
      <c r="AY1712" s="73"/>
      <c r="AZ1712" s="73"/>
      <c r="BA1712" s="73"/>
      <c r="BB1712" s="73"/>
      <c r="BC1712" s="73"/>
    </row>
    <row r="1713" spans="1:55" x14ac:dyDescent="0.25">
      <c r="A1713" s="72"/>
      <c r="B1713" s="77" t="s">
        <v>102</v>
      </c>
      <c r="C1713" s="77">
        <v>2013</v>
      </c>
      <c r="D1713" s="77">
        <v>2014</v>
      </c>
      <c r="E1713" s="77">
        <v>2015</v>
      </c>
      <c r="F1713" s="77">
        <v>2016</v>
      </c>
      <c r="G1713" s="77">
        <v>2017</v>
      </c>
      <c r="H1713" s="77">
        <v>2018</v>
      </c>
      <c r="I1713" s="77">
        <v>2019</v>
      </c>
      <c r="J1713" s="77">
        <v>2020</v>
      </c>
      <c r="K1713" s="77">
        <v>2021</v>
      </c>
      <c r="L1713" s="77">
        <v>2022</v>
      </c>
      <c r="M1713" s="77">
        <v>2023</v>
      </c>
      <c r="N1713" s="77">
        <v>2024</v>
      </c>
      <c r="O1713" s="73"/>
      <c r="P1713" s="77" t="s">
        <v>102</v>
      </c>
      <c r="Q1713" s="77">
        <v>2013</v>
      </c>
      <c r="R1713" s="77">
        <v>2014</v>
      </c>
      <c r="S1713" s="77">
        <v>2015</v>
      </c>
      <c r="T1713" s="77">
        <v>2016</v>
      </c>
      <c r="U1713" s="77">
        <v>2017</v>
      </c>
      <c r="V1713" s="77">
        <v>2018</v>
      </c>
      <c r="W1713" s="77">
        <v>2019</v>
      </c>
      <c r="X1713" s="77">
        <v>2020</v>
      </c>
      <c r="Y1713" s="77">
        <v>2021</v>
      </c>
      <c r="Z1713" s="77">
        <v>2022</v>
      </c>
      <c r="AA1713" s="77">
        <v>2023</v>
      </c>
      <c r="AB1713" s="77">
        <v>2024</v>
      </c>
      <c r="AC1713" s="73"/>
      <c r="AD1713" s="77" t="s">
        <v>102</v>
      </c>
      <c r="AE1713" s="77">
        <v>2013</v>
      </c>
      <c r="AF1713" s="77">
        <v>2014</v>
      </c>
      <c r="AG1713" s="77">
        <v>2015</v>
      </c>
      <c r="AH1713" s="77">
        <v>2016</v>
      </c>
      <c r="AI1713" s="77">
        <v>2017</v>
      </c>
      <c r="AJ1713" s="77">
        <v>2018</v>
      </c>
      <c r="AK1713" s="77">
        <v>2019</v>
      </c>
      <c r="AL1713" s="77">
        <v>2020</v>
      </c>
      <c r="AM1713" s="77">
        <v>2021</v>
      </c>
      <c r="AN1713" s="77">
        <v>2022</v>
      </c>
      <c r="AO1713" s="77">
        <v>2023</v>
      </c>
      <c r="AP1713" s="77">
        <v>2024</v>
      </c>
      <c r="AQ1713" s="73"/>
      <c r="AR1713" s="73"/>
      <c r="AS1713" s="73"/>
      <c r="AT1713" s="73"/>
      <c r="AU1713" s="73"/>
      <c r="AV1713" s="73"/>
      <c r="AW1713" s="73"/>
      <c r="AX1713" s="73"/>
      <c r="AY1713" s="73"/>
      <c r="AZ1713" s="73"/>
      <c r="BA1713" s="73"/>
      <c r="BB1713" s="73"/>
      <c r="BC1713" s="73"/>
    </row>
    <row r="1714" spans="1:55" x14ac:dyDescent="0.25">
      <c r="A1714" s="72"/>
      <c r="B1714" s="79" t="s">
        <v>9</v>
      </c>
      <c r="C1714" s="80">
        <v>538836.74629404629</v>
      </c>
      <c r="D1714" s="80">
        <v>532203.09401244705</v>
      </c>
      <c r="E1714" s="80">
        <v>531268.14386990783</v>
      </c>
      <c r="F1714" s="80">
        <v>566523.98671529605</v>
      </c>
      <c r="G1714" s="80">
        <v>546883.54401035747</v>
      </c>
      <c r="H1714" s="80">
        <v>546151.5062427083</v>
      </c>
      <c r="I1714" s="80">
        <v>582565.38622777013</v>
      </c>
      <c r="J1714" s="80">
        <v>609498.64568374178</v>
      </c>
      <c r="K1714" s="80">
        <v>709284.81627013395</v>
      </c>
      <c r="L1714" s="80">
        <v>680939.10580799996</v>
      </c>
      <c r="M1714" s="80">
        <v>709110.17600000009</v>
      </c>
      <c r="N1714" s="80">
        <v>0</v>
      </c>
      <c r="O1714" s="73"/>
      <c r="P1714" s="79" t="s">
        <v>9</v>
      </c>
      <c r="Q1714" s="80">
        <v>536221.60983929737</v>
      </c>
      <c r="R1714" s="80">
        <v>544634.19896539603</v>
      </c>
      <c r="S1714" s="80">
        <v>525313.97770577844</v>
      </c>
      <c r="T1714" s="80">
        <v>578962.28852668835</v>
      </c>
      <c r="U1714" s="80">
        <v>571078.38667580509</v>
      </c>
      <c r="V1714" s="80">
        <v>550709.18369133957</v>
      </c>
      <c r="W1714" s="80">
        <v>559352.41205415979</v>
      </c>
      <c r="X1714" s="80">
        <v>580923.03179693921</v>
      </c>
      <c r="Y1714" s="80">
        <v>710959.63804790587</v>
      </c>
      <c r="Z1714" s="80">
        <v>708881.37468200002</v>
      </c>
      <c r="AA1714" s="80">
        <v>692105.77799999993</v>
      </c>
      <c r="AB1714" s="80">
        <v>718968</v>
      </c>
      <c r="AC1714" s="73"/>
      <c r="AD1714" s="79" t="s">
        <v>9</v>
      </c>
      <c r="AE1714" s="80">
        <v>4802</v>
      </c>
      <c r="AF1714" s="80">
        <v>4618</v>
      </c>
      <c r="AG1714" s="80">
        <v>4641</v>
      </c>
      <c r="AH1714" s="80">
        <v>4672</v>
      </c>
      <c r="AI1714" s="80">
        <v>4520</v>
      </c>
      <c r="AJ1714" s="80">
        <v>4458</v>
      </c>
      <c r="AK1714" s="80">
        <v>4393</v>
      </c>
      <c r="AL1714" s="80">
        <v>4772</v>
      </c>
      <c r="AM1714" s="80">
        <v>4693</v>
      </c>
      <c r="AN1714" s="80">
        <v>4702</v>
      </c>
      <c r="AO1714" s="80">
        <v>4925</v>
      </c>
      <c r="AP1714" s="80">
        <v>0</v>
      </c>
      <c r="AQ1714" s="73"/>
      <c r="AR1714" s="73"/>
      <c r="AS1714" s="73"/>
      <c r="AT1714" s="73"/>
      <c r="AU1714" s="73"/>
      <c r="AV1714" s="73"/>
      <c r="AW1714" s="73"/>
      <c r="AX1714" s="73"/>
      <c r="AY1714" s="73"/>
      <c r="AZ1714" s="73"/>
      <c r="BA1714" s="73"/>
      <c r="BB1714" s="73"/>
      <c r="BC1714" s="73"/>
    </row>
    <row r="1715" spans="1:55" x14ac:dyDescent="0.25">
      <c r="A1715" s="72"/>
      <c r="B1715" s="74" t="s">
        <v>10</v>
      </c>
      <c r="C1715" s="83">
        <v>374618.8915773232</v>
      </c>
      <c r="D1715" s="83">
        <v>362955.00393824873</v>
      </c>
      <c r="E1715" s="83">
        <v>371693.93471275206</v>
      </c>
      <c r="F1715" s="83">
        <v>397539.52891908627</v>
      </c>
      <c r="G1715" s="83">
        <v>385938.54358768387</v>
      </c>
      <c r="H1715" s="83">
        <v>363488.06175985007</v>
      </c>
      <c r="I1715" s="83">
        <v>379922.87908932316</v>
      </c>
      <c r="J1715" s="83">
        <v>392452.11989767902</v>
      </c>
      <c r="K1715" s="83">
        <v>467270.86276577198</v>
      </c>
      <c r="L1715" s="83">
        <v>446869.76612199994</v>
      </c>
      <c r="M1715" s="83">
        <v>476975.50000000006</v>
      </c>
      <c r="N1715" s="83">
        <v>0</v>
      </c>
      <c r="O1715" s="73"/>
      <c r="P1715" s="74" t="s">
        <v>10</v>
      </c>
      <c r="Q1715" s="83">
        <v>366080.74699532875</v>
      </c>
      <c r="R1715" s="83">
        <v>374050.80643363082</v>
      </c>
      <c r="S1715" s="83">
        <v>351977.45347107772</v>
      </c>
      <c r="T1715" s="83">
        <v>414413.60823050264</v>
      </c>
      <c r="U1715" s="83">
        <v>416281.57376774546</v>
      </c>
      <c r="V1715" s="83">
        <v>372834.00408868917</v>
      </c>
      <c r="W1715" s="83">
        <v>381565.00663873396</v>
      </c>
      <c r="X1715" s="83">
        <v>384788.4200960981</v>
      </c>
      <c r="Y1715" s="83">
        <v>510251.33521299588</v>
      </c>
      <c r="Z1715" s="83">
        <v>502854.89646600001</v>
      </c>
      <c r="AA1715" s="83">
        <v>464660.10200000001</v>
      </c>
      <c r="AB1715" s="83">
        <v>488731</v>
      </c>
      <c r="AC1715" s="73"/>
      <c r="AD1715" s="74" t="s">
        <v>10</v>
      </c>
      <c r="AE1715" s="83">
        <v>4802</v>
      </c>
      <c r="AF1715" s="83">
        <v>4618</v>
      </c>
      <c r="AG1715" s="83">
        <v>4641</v>
      </c>
      <c r="AH1715" s="83">
        <v>4672</v>
      </c>
      <c r="AI1715" s="83">
        <v>4520</v>
      </c>
      <c r="AJ1715" s="83">
        <v>4458</v>
      </c>
      <c r="AK1715" s="83">
        <v>4393</v>
      </c>
      <c r="AL1715" s="83">
        <v>4772</v>
      </c>
      <c r="AM1715" s="83">
        <v>4693</v>
      </c>
      <c r="AN1715" s="83">
        <v>4702</v>
      </c>
      <c r="AO1715" s="83">
        <v>4925</v>
      </c>
      <c r="AP1715" s="83">
        <v>0</v>
      </c>
      <c r="AQ1715" s="73"/>
      <c r="AR1715" s="73"/>
      <c r="AS1715" s="73"/>
      <c r="AT1715" s="73"/>
      <c r="AU1715" s="73"/>
      <c r="AV1715" s="73"/>
      <c r="AW1715" s="73"/>
      <c r="AX1715" s="73"/>
      <c r="AY1715" s="73"/>
      <c r="AZ1715" s="73"/>
      <c r="BA1715" s="73"/>
      <c r="BB1715" s="73"/>
      <c r="BC1715" s="73"/>
    </row>
    <row r="1716" spans="1:55" x14ac:dyDescent="0.25">
      <c r="A1716" s="72"/>
      <c r="B1716" s="79" t="s">
        <v>11</v>
      </c>
      <c r="C1716" s="84">
        <v>164217.85471672314</v>
      </c>
      <c r="D1716" s="84">
        <v>169248.09007419829</v>
      </c>
      <c r="E1716" s="84">
        <v>159574.20915715571</v>
      </c>
      <c r="F1716" s="84">
        <v>168984.45779620984</v>
      </c>
      <c r="G1716" s="84">
        <v>160945.00042267362</v>
      </c>
      <c r="H1716" s="84">
        <v>182663.44448285818</v>
      </c>
      <c r="I1716" s="84">
        <v>202642.50713844699</v>
      </c>
      <c r="J1716" s="84">
        <v>217046.52578606279</v>
      </c>
      <c r="K1716" s="84">
        <v>242013.95350436194</v>
      </c>
      <c r="L1716" s="84">
        <v>234069.33968600002</v>
      </c>
      <c r="M1716" s="84">
        <v>232134.67600000001</v>
      </c>
      <c r="N1716" s="84">
        <v>0</v>
      </c>
      <c r="O1716" s="73"/>
      <c r="P1716" s="79" t="s">
        <v>11</v>
      </c>
      <c r="Q1716" s="84">
        <v>170140.86284396867</v>
      </c>
      <c r="R1716" s="84">
        <v>170583.39253176525</v>
      </c>
      <c r="S1716" s="84">
        <v>173336.52423470074</v>
      </c>
      <c r="T1716" s="84">
        <v>164548.68029618569</v>
      </c>
      <c r="U1716" s="84">
        <v>154796.81290805968</v>
      </c>
      <c r="V1716" s="84">
        <v>177875.17960265046</v>
      </c>
      <c r="W1716" s="84">
        <v>177787.4054154258</v>
      </c>
      <c r="X1716" s="84">
        <v>196134.61170084108</v>
      </c>
      <c r="Y1716" s="84">
        <v>200708.30283490999</v>
      </c>
      <c r="Z1716" s="84">
        <v>206026.47821599999</v>
      </c>
      <c r="AA1716" s="84">
        <v>227445.67599999998</v>
      </c>
      <c r="AB1716" s="84">
        <v>230237</v>
      </c>
      <c r="AC1716" s="73"/>
      <c r="AD1716" s="79" t="s">
        <v>11</v>
      </c>
      <c r="AE1716" s="84">
        <v>4802</v>
      </c>
      <c r="AF1716" s="84">
        <v>4618</v>
      </c>
      <c r="AG1716" s="84">
        <v>4641</v>
      </c>
      <c r="AH1716" s="84">
        <v>4672</v>
      </c>
      <c r="AI1716" s="84">
        <v>4520</v>
      </c>
      <c r="AJ1716" s="84">
        <v>4458</v>
      </c>
      <c r="AK1716" s="84">
        <v>4393</v>
      </c>
      <c r="AL1716" s="84">
        <v>4772</v>
      </c>
      <c r="AM1716" s="84">
        <v>4693</v>
      </c>
      <c r="AN1716" s="84">
        <v>4702</v>
      </c>
      <c r="AO1716" s="84">
        <v>4925</v>
      </c>
      <c r="AP1716" s="84">
        <v>0</v>
      </c>
      <c r="AQ1716" s="73"/>
      <c r="AR1716" s="73"/>
      <c r="AS1716" s="73"/>
      <c r="AT1716" s="73"/>
      <c r="AU1716" s="73"/>
      <c r="AV1716" s="73"/>
      <c r="AW1716" s="73"/>
      <c r="AX1716" s="73"/>
      <c r="AY1716" s="73"/>
      <c r="AZ1716" s="73"/>
      <c r="BA1716" s="73"/>
      <c r="BB1716" s="73"/>
      <c r="BC1716" s="73"/>
    </row>
    <row r="1717" spans="1:55" x14ac:dyDescent="0.25">
      <c r="A1717" s="72"/>
      <c r="B1717" s="74" t="s">
        <v>0</v>
      </c>
      <c r="C1717" s="83">
        <v>97563.411436198337</v>
      </c>
      <c r="D1717" s="83">
        <v>87162.810509532763</v>
      </c>
      <c r="E1717" s="83">
        <v>84497.005806159825</v>
      </c>
      <c r="F1717" s="83">
        <v>95426.711512932277</v>
      </c>
      <c r="G1717" s="83">
        <v>87556.706560080915</v>
      </c>
      <c r="H1717" s="83">
        <v>83368.228892495928</v>
      </c>
      <c r="I1717" s="83">
        <v>78787.020494707322</v>
      </c>
      <c r="J1717" s="83">
        <v>72560.538077428195</v>
      </c>
      <c r="K1717" s="83">
        <v>62180.240943131997</v>
      </c>
      <c r="L1717" s="83">
        <v>53764.602294000004</v>
      </c>
      <c r="M1717" s="83">
        <v>47910.118000000002</v>
      </c>
      <c r="N1717" s="83">
        <v>0</v>
      </c>
      <c r="O1717" s="73"/>
      <c r="P1717" s="74" t="s">
        <v>0</v>
      </c>
      <c r="Q1717" s="83">
        <v>76278.525872094091</v>
      </c>
      <c r="R1717" s="83">
        <v>84393.410861067139</v>
      </c>
      <c r="S1717" s="83">
        <v>80332.3757236167</v>
      </c>
      <c r="T1717" s="83">
        <v>94878.465978326421</v>
      </c>
      <c r="U1717" s="83">
        <v>93360.28836769503</v>
      </c>
      <c r="V1717" s="83">
        <v>83447.126306678809</v>
      </c>
      <c r="W1717" s="83">
        <v>81007.757323034311</v>
      </c>
      <c r="X1717" s="83">
        <v>77200.274340903619</v>
      </c>
      <c r="Y1717" s="83">
        <v>76968.983439347998</v>
      </c>
      <c r="Z1717" s="83">
        <v>64471.292963999993</v>
      </c>
      <c r="AA1717" s="83">
        <v>55441.694000000003</v>
      </c>
      <c r="AB1717" s="83">
        <v>50738</v>
      </c>
      <c r="AC1717" s="73"/>
      <c r="AD1717" s="74" t="s">
        <v>0</v>
      </c>
      <c r="AE1717" s="83">
        <v>941</v>
      </c>
      <c r="AF1717" s="83">
        <v>969</v>
      </c>
      <c r="AG1717" s="83">
        <v>1002</v>
      </c>
      <c r="AH1717" s="83">
        <v>911</v>
      </c>
      <c r="AI1717" s="83">
        <v>765</v>
      </c>
      <c r="AJ1717" s="83">
        <v>742</v>
      </c>
      <c r="AK1717" s="83">
        <v>701</v>
      </c>
      <c r="AL1717" s="83">
        <v>663</v>
      </c>
      <c r="AM1717" s="83">
        <v>568</v>
      </c>
      <c r="AN1717" s="83">
        <v>506</v>
      </c>
      <c r="AO1717" s="83">
        <v>473</v>
      </c>
      <c r="AP1717" s="83">
        <v>0</v>
      </c>
      <c r="AQ1717" s="73"/>
      <c r="AR1717" s="73"/>
      <c r="AS1717" s="73"/>
      <c r="AT1717" s="73"/>
      <c r="AU1717" s="73"/>
      <c r="AV1717" s="73"/>
      <c r="AW1717" s="73"/>
      <c r="AX1717" s="73"/>
      <c r="AY1717" s="73"/>
      <c r="AZ1717" s="73"/>
      <c r="BA1717" s="73"/>
      <c r="BB1717" s="73"/>
      <c r="BC1717" s="73"/>
    </row>
    <row r="1718" spans="1:55" x14ac:dyDescent="0.25">
      <c r="A1718" s="72"/>
      <c r="B1718" s="74" t="s">
        <v>158</v>
      </c>
      <c r="C1718" s="83">
        <v>108935.44437622459</v>
      </c>
      <c r="D1718" s="83">
        <v>91468.742862532643</v>
      </c>
      <c r="E1718" s="83">
        <v>79052.144799712507</v>
      </c>
      <c r="F1718" s="83">
        <v>73927.624469350456</v>
      </c>
      <c r="G1718" s="83">
        <v>64667.607959611225</v>
      </c>
      <c r="H1718" s="83">
        <v>58345.713397762142</v>
      </c>
      <c r="I1718" s="83">
        <v>57058.272593127542</v>
      </c>
      <c r="J1718" s="83">
        <v>77782.625760672367</v>
      </c>
      <c r="K1718" s="83">
        <v>60172.220102851985</v>
      </c>
      <c r="L1718" s="83">
        <v>34341.670194000006</v>
      </c>
      <c r="M1718" s="83">
        <v>45041.491999999998</v>
      </c>
      <c r="N1718" s="83">
        <v>0</v>
      </c>
      <c r="O1718" s="73"/>
      <c r="P1718" s="74" t="s">
        <v>158</v>
      </c>
      <c r="Q1718" s="83">
        <v>114613.23262104277</v>
      </c>
      <c r="R1718" s="83">
        <v>109174.04260490106</v>
      </c>
      <c r="S1718" s="83">
        <v>92968.730229118402</v>
      </c>
      <c r="T1718" s="83">
        <v>88021.765831894911</v>
      </c>
      <c r="U1718" s="83">
        <v>79261.079516681886</v>
      </c>
      <c r="V1718" s="83">
        <v>75896.172826820344</v>
      </c>
      <c r="W1718" s="83">
        <v>60721.673699040635</v>
      </c>
      <c r="X1718" s="83">
        <v>59311.201729394845</v>
      </c>
      <c r="Y1718" s="83">
        <v>83044.901443425988</v>
      </c>
      <c r="Z1718" s="83">
        <v>66005.865120000002</v>
      </c>
      <c r="AA1718" s="83">
        <v>33885.840000000004</v>
      </c>
      <c r="AB1718" s="83">
        <v>41670</v>
      </c>
      <c r="AC1718" s="73"/>
      <c r="AD1718" s="74" t="s">
        <v>158</v>
      </c>
      <c r="AE1718" s="83">
        <v>742</v>
      </c>
      <c r="AF1718" s="83">
        <v>593</v>
      </c>
      <c r="AG1718" s="83">
        <v>508</v>
      </c>
      <c r="AH1718" s="83">
        <v>475</v>
      </c>
      <c r="AI1718" s="83">
        <v>419</v>
      </c>
      <c r="AJ1718" s="83">
        <v>401</v>
      </c>
      <c r="AK1718" s="83">
        <v>380</v>
      </c>
      <c r="AL1718" s="83">
        <v>547</v>
      </c>
      <c r="AM1718" s="83">
        <v>390</v>
      </c>
      <c r="AN1718" s="83">
        <v>218</v>
      </c>
      <c r="AO1718" s="83">
        <v>318</v>
      </c>
      <c r="AP1718" s="83">
        <v>0</v>
      </c>
      <c r="AQ1718" s="73"/>
      <c r="AR1718" s="73"/>
      <c r="AS1718" s="73"/>
      <c r="AT1718" s="73"/>
      <c r="AU1718" s="73"/>
      <c r="AV1718" s="73"/>
      <c r="AW1718" s="73"/>
      <c r="AX1718" s="73"/>
      <c r="AY1718" s="73"/>
      <c r="AZ1718" s="73"/>
      <c r="BA1718" s="73"/>
      <c r="BB1718" s="73"/>
      <c r="BC1718" s="73"/>
    </row>
    <row r="1719" spans="1:55" x14ac:dyDescent="0.25">
      <c r="A1719" s="72"/>
      <c r="B1719" s="74" t="s">
        <v>159</v>
      </c>
      <c r="C1719" s="83">
        <v>4369.2814366229031</v>
      </c>
      <c r="D1719" s="83">
        <v>2234.5134844935965</v>
      </c>
      <c r="E1719" s="83">
        <v>1754.3003680841509</v>
      </c>
      <c r="F1719" s="83">
        <v>2407.2990299481376</v>
      </c>
      <c r="G1719" s="83">
        <v>1378.4817248899801</v>
      </c>
      <c r="H1719" s="83">
        <v>1459.0498223421964</v>
      </c>
      <c r="I1719" s="83">
        <v>1557.5743310019034</v>
      </c>
      <c r="J1719" s="83">
        <v>817.98494221852184</v>
      </c>
      <c r="K1719" s="83">
        <v>472.21588991199997</v>
      </c>
      <c r="L1719" s="83">
        <v>432.33413599999994</v>
      </c>
      <c r="M1719" s="83">
        <v>183.392</v>
      </c>
      <c r="N1719" s="83">
        <v>0</v>
      </c>
      <c r="O1719" s="73"/>
      <c r="P1719" s="74" t="s">
        <v>159</v>
      </c>
      <c r="Q1719" s="83">
        <v>9748.9764127799008</v>
      </c>
      <c r="R1719" s="83">
        <v>6680.1530681386848</v>
      </c>
      <c r="S1719" s="83">
        <v>2442.0357709952759</v>
      </c>
      <c r="T1719" s="83">
        <v>1952.9184122687645</v>
      </c>
      <c r="U1719" s="83">
        <v>1633.7997457145075</v>
      </c>
      <c r="V1719" s="83">
        <v>1668.6483323857753</v>
      </c>
      <c r="W1719" s="83">
        <v>1662.4797777770364</v>
      </c>
      <c r="X1719" s="83">
        <v>1653.9229147189315</v>
      </c>
      <c r="Y1719" s="83">
        <v>1365.8954946519998</v>
      </c>
      <c r="Z1719" s="83">
        <v>1338.7376339999998</v>
      </c>
      <c r="AA1719" s="83">
        <v>789.83600000000001</v>
      </c>
      <c r="AB1719" s="83">
        <v>392</v>
      </c>
      <c r="AC1719" s="73"/>
      <c r="AD1719" s="74" t="s">
        <v>159</v>
      </c>
      <c r="AE1719" s="83">
        <v>0</v>
      </c>
      <c r="AF1719" s="83">
        <v>0</v>
      </c>
      <c r="AG1719" s="83">
        <v>0</v>
      </c>
      <c r="AH1719" s="83">
        <v>0</v>
      </c>
      <c r="AI1719" s="83">
        <v>0</v>
      </c>
      <c r="AJ1719" s="83">
        <v>0</v>
      </c>
      <c r="AK1719" s="83">
        <v>0</v>
      </c>
      <c r="AL1719" s="83">
        <v>0</v>
      </c>
      <c r="AM1719" s="83">
        <v>0</v>
      </c>
      <c r="AN1719" s="83">
        <v>0</v>
      </c>
      <c r="AO1719" s="83">
        <v>0</v>
      </c>
      <c r="AP1719" s="83">
        <v>0</v>
      </c>
      <c r="AQ1719" s="73"/>
      <c r="AR1719" s="73"/>
      <c r="AS1719" s="73"/>
      <c r="AT1719" s="73"/>
      <c r="AU1719" s="73"/>
      <c r="AV1719" s="73"/>
      <c r="AW1719" s="73"/>
      <c r="AX1719" s="73"/>
      <c r="AY1719" s="73"/>
      <c r="AZ1719" s="73"/>
      <c r="BA1719" s="73"/>
      <c r="BB1719" s="73"/>
      <c r="BC1719" s="73"/>
    </row>
    <row r="1720" spans="1:55" x14ac:dyDescent="0.25">
      <c r="A1720" s="72"/>
      <c r="B1720" s="74" t="s">
        <v>1</v>
      </c>
      <c r="C1720" s="83">
        <v>23740.338135221158</v>
      </c>
      <c r="D1720" s="83">
        <v>18432.159932196104</v>
      </c>
      <c r="E1720" s="83">
        <v>17040.818693245496</v>
      </c>
      <c r="F1720" s="83">
        <v>17437.508876701442</v>
      </c>
      <c r="G1720" s="83">
        <v>19562.013249517542</v>
      </c>
      <c r="H1720" s="83">
        <v>13633.612709331195</v>
      </c>
      <c r="I1720" s="83">
        <v>12465.739874287578</v>
      </c>
      <c r="J1720" s="83">
        <v>14435.358411030567</v>
      </c>
      <c r="K1720" s="83">
        <v>10219.943430501999</v>
      </c>
      <c r="L1720" s="83">
        <v>10860.789966</v>
      </c>
      <c r="M1720" s="83">
        <v>15969.691999999999</v>
      </c>
      <c r="N1720" s="83">
        <v>0</v>
      </c>
      <c r="O1720" s="73"/>
      <c r="P1720" s="74" t="s">
        <v>1</v>
      </c>
      <c r="Q1720" s="83">
        <v>26497.012577735019</v>
      </c>
      <c r="R1720" s="83">
        <v>26467.794019925139</v>
      </c>
      <c r="S1720" s="83">
        <v>19125.689693009426</v>
      </c>
      <c r="T1720" s="83">
        <v>20970.766798246819</v>
      </c>
      <c r="U1720" s="83">
        <v>19476.259376779246</v>
      </c>
      <c r="V1720" s="83">
        <v>17758.023002111062</v>
      </c>
      <c r="W1720" s="83">
        <v>15207.459447280395</v>
      </c>
      <c r="X1720" s="83">
        <v>12498.675269371899</v>
      </c>
      <c r="Y1720" s="83">
        <v>14457.750050015999</v>
      </c>
      <c r="Z1720" s="83">
        <v>10755.916834</v>
      </c>
      <c r="AA1720" s="83">
        <v>9733.3220000000001</v>
      </c>
      <c r="AB1720" s="83">
        <v>14081</v>
      </c>
      <c r="AC1720" s="73"/>
      <c r="AD1720" s="74" t="s">
        <v>1</v>
      </c>
      <c r="AE1720" s="83">
        <v>145</v>
      </c>
      <c r="AF1720" s="83">
        <v>117</v>
      </c>
      <c r="AG1720" s="83">
        <v>109</v>
      </c>
      <c r="AH1720" s="83">
        <v>107</v>
      </c>
      <c r="AI1720" s="83">
        <v>120</v>
      </c>
      <c r="AJ1720" s="83">
        <v>83</v>
      </c>
      <c r="AK1720" s="83">
        <v>75</v>
      </c>
      <c r="AL1720" s="83">
        <v>88</v>
      </c>
      <c r="AM1720" s="83">
        <v>62</v>
      </c>
      <c r="AN1720" s="83">
        <v>68</v>
      </c>
      <c r="AO1720" s="83">
        <v>100</v>
      </c>
      <c r="AP1720" s="83">
        <v>0</v>
      </c>
      <c r="AQ1720" s="73"/>
      <c r="AR1720" s="73"/>
      <c r="AS1720" s="73"/>
      <c r="AT1720" s="73"/>
      <c r="AU1720" s="73"/>
      <c r="AV1720" s="73"/>
      <c r="AW1720" s="73"/>
      <c r="AX1720" s="73"/>
      <c r="AY1720" s="73"/>
      <c r="AZ1720" s="73"/>
      <c r="BA1720" s="73"/>
      <c r="BB1720" s="73"/>
      <c r="BC1720" s="73"/>
    </row>
    <row r="1721" spans="1:55" x14ac:dyDescent="0.25">
      <c r="A1721" s="72"/>
      <c r="B1721" s="74" t="s">
        <v>2</v>
      </c>
      <c r="C1721" s="83">
        <v>200150.48285722651</v>
      </c>
      <c r="D1721" s="83">
        <v>201711.57046512581</v>
      </c>
      <c r="E1721" s="83">
        <v>191925.706068931</v>
      </c>
      <c r="F1721" s="83">
        <v>188248.37150149656</v>
      </c>
      <c r="G1721" s="83">
        <v>189232.17573885981</v>
      </c>
      <c r="H1721" s="83">
        <v>182790.83153847692</v>
      </c>
      <c r="I1721" s="83">
        <v>196364.70222519134</v>
      </c>
      <c r="J1721" s="83">
        <v>211105.1948271505</v>
      </c>
      <c r="K1721" s="83">
        <v>222829.63132260996</v>
      </c>
      <c r="L1721" s="83">
        <v>229193.809182</v>
      </c>
      <c r="M1721" s="83">
        <v>254958.64400000003</v>
      </c>
      <c r="N1721" s="83">
        <v>0</v>
      </c>
      <c r="O1721" s="73"/>
      <c r="P1721" s="74" t="s">
        <v>2</v>
      </c>
      <c r="Q1721" s="83">
        <v>208386.2166987845</v>
      </c>
      <c r="R1721" s="83">
        <v>197298.20423909006</v>
      </c>
      <c r="S1721" s="83">
        <v>191873.369775992</v>
      </c>
      <c r="T1721" s="83">
        <v>191740.09839841718</v>
      </c>
      <c r="U1721" s="83">
        <v>187495.89540347178</v>
      </c>
      <c r="V1721" s="83">
        <v>185130.42766722967</v>
      </c>
      <c r="W1721" s="83">
        <v>184551.26270387613</v>
      </c>
      <c r="X1721" s="83">
        <v>191225.57998313737</v>
      </c>
      <c r="Y1721" s="83">
        <v>218041.27393424994</v>
      </c>
      <c r="Z1721" s="83">
        <v>229036.499484</v>
      </c>
      <c r="AA1721" s="83">
        <v>236022.378</v>
      </c>
      <c r="AB1721" s="83">
        <v>257387</v>
      </c>
      <c r="AC1721" s="73"/>
      <c r="AD1721" s="74" t="s">
        <v>2</v>
      </c>
      <c r="AE1721" s="83">
        <v>1797</v>
      </c>
      <c r="AF1721" s="83">
        <v>1710</v>
      </c>
      <c r="AG1721" s="83">
        <v>1651</v>
      </c>
      <c r="AH1721" s="83">
        <v>1590</v>
      </c>
      <c r="AI1721" s="83">
        <v>1544</v>
      </c>
      <c r="AJ1721" s="83">
        <v>1506</v>
      </c>
      <c r="AK1721" s="83">
        <v>1521</v>
      </c>
      <c r="AL1721" s="83">
        <v>1587</v>
      </c>
      <c r="AM1721" s="83">
        <v>1658</v>
      </c>
      <c r="AN1721" s="83">
        <v>1679</v>
      </c>
      <c r="AO1721" s="83">
        <v>1789</v>
      </c>
      <c r="AP1721" s="83">
        <v>0</v>
      </c>
      <c r="AQ1721" s="73"/>
      <c r="AR1721" s="73"/>
      <c r="AS1721" s="73"/>
      <c r="AT1721" s="73"/>
      <c r="AU1721" s="73"/>
      <c r="AV1721" s="73"/>
      <c r="AW1721" s="73"/>
      <c r="AX1721" s="73"/>
      <c r="AY1721" s="73"/>
      <c r="AZ1721" s="73"/>
      <c r="BA1721" s="73"/>
      <c r="BB1721" s="73"/>
      <c r="BC1721" s="73"/>
    </row>
    <row r="1722" spans="1:55" x14ac:dyDescent="0.25">
      <c r="A1722" s="72"/>
      <c r="B1722" s="74" t="s">
        <v>156</v>
      </c>
      <c r="C1722" s="83">
        <v>0</v>
      </c>
      <c r="D1722" s="83">
        <v>0</v>
      </c>
      <c r="E1722" s="83">
        <v>0</v>
      </c>
      <c r="F1722" s="83">
        <v>0</v>
      </c>
      <c r="G1722" s="83">
        <v>0</v>
      </c>
      <c r="H1722" s="83">
        <v>0</v>
      </c>
      <c r="I1722" s="83">
        <v>0</v>
      </c>
      <c r="J1722" s="83">
        <v>3007.1325722162396</v>
      </c>
      <c r="K1722" s="83">
        <v>15089.945622257997</v>
      </c>
      <c r="L1722" s="83">
        <v>28353.20033</v>
      </c>
      <c r="M1722" s="83">
        <v>39680.402000000002</v>
      </c>
      <c r="N1722" s="83">
        <v>0</v>
      </c>
      <c r="O1722" s="73"/>
      <c r="P1722" s="74" t="s">
        <v>156</v>
      </c>
      <c r="Q1722" s="83">
        <v>0</v>
      </c>
      <c r="R1722" s="83">
        <v>0</v>
      </c>
      <c r="S1722" s="83">
        <v>0</v>
      </c>
      <c r="T1722" s="83">
        <v>0</v>
      </c>
      <c r="U1722" s="83">
        <v>0</v>
      </c>
      <c r="V1722" s="83">
        <v>0</v>
      </c>
      <c r="W1722" s="83">
        <v>0</v>
      </c>
      <c r="X1722" s="83">
        <v>0</v>
      </c>
      <c r="Y1722" s="83">
        <v>12462.968907584</v>
      </c>
      <c r="Z1722" s="83">
        <v>21164.040118000001</v>
      </c>
      <c r="AA1722" s="83">
        <v>29964.794000000002</v>
      </c>
      <c r="AB1722" s="83">
        <v>43390</v>
      </c>
      <c r="AC1722" s="73"/>
      <c r="AD1722" s="74" t="s">
        <v>156</v>
      </c>
      <c r="AE1722" s="83">
        <v>0</v>
      </c>
      <c r="AF1722" s="83">
        <v>0</v>
      </c>
      <c r="AG1722" s="83">
        <v>0</v>
      </c>
      <c r="AH1722" s="83">
        <v>0</v>
      </c>
      <c r="AI1722" s="83">
        <v>0</v>
      </c>
      <c r="AJ1722" s="83">
        <v>0</v>
      </c>
      <c r="AK1722" s="83">
        <v>0</v>
      </c>
      <c r="AL1722" s="83">
        <v>20</v>
      </c>
      <c r="AM1722" s="83">
        <v>93</v>
      </c>
      <c r="AN1722" s="83">
        <v>176</v>
      </c>
      <c r="AO1722" s="83">
        <v>235</v>
      </c>
      <c r="AP1722" s="83">
        <v>0</v>
      </c>
      <c r="AQ1722" s="73"/>
      <c r="AR1722" s="73"/>
      <c r="AS1722" s="73"/>
      <c r="AT1722" s="73"/>
      <c r="AU1722" s="73"/>
      <c r="AV1722" s="73"/>
      <c r="AW1722" s="73"/>
      <c r="AX1722" s="73"/>
      <c r="AY1722" s="73"/>
      <c r="AZ1722" s="73"/>
      <c r="BA1722" s="73"/>
      <c r="BB1722" s="73"/>
      <c r="BC1722" s="73"/>
    </row>
    <row r="1723" spans="1:55" x14ac:dyDescent="0.25">
      <c r="A1723" s="72"/>
      <c r="B1723" s="74" t="s">
        <v>3</v>
      </c>
      <c r="C1723" s="83">
        <v>138.1590968102104</v>
      </c>
      <c r="D1723" s="83">
        <v>4046.819870014363</v>
      </c>
      <c r="E1723" s="83">
        <v>13207.124379309624</v>
      </c>
      <c r="F1723" s="83">
        <v>18136.814510990182</v>
      </c>
      <c r="G1723" s="83">
        <v>20178.074725370956</v>
      </c>
      <c r="H1723" s="83">
        <v>22469.076558785437</v>
      </c>
      <c r="I1723" s="83">
        <v>23090.632126689994</v>
      </c>
      <c r="J1723" s="83">
        <v>23134.723646997925</v>
      </c>
      <c r="K1723" s="83">
        <v>25500.761363401998</v>
      </c>
      <c r="L1723" s="83">
        <v>21396.259195999999</v>
      </c>
      <c r="M1723" s="83">
        <v>15819.644</v>
      </c>
      <c r="N1723" s="83">
        <v>0</v>
      </c>
      <c r="O1723" s="73"/>
      <c r="P1723" s="74" t="s">
        <v>3</v>
      </c>
      <c r="Q1723" s="83">
        <v>0</v>
      </c>
      <c r="R1723" s="83">
        <v>11519.552297873459</v>
      </c>
      <c r="S1723" s="83">
        <v>13213.209994767647</v>
      </c>
      <c r="T1723" s="83">
        <v>20286.585178705835</v>
      </c>
      <c r="U1723" s="83">
        <v>24737.871996936105</v>
      </c>
      <c r="V1723" s="83">
        <v>20935.431760469342</v>
      </c>
      <c r="W1723" s="83">
        <v>22122.186203872145</v>
      </c>
      <c r="X1723" s="83">
        <v>23119.014745501259</v>
      </c>
      <c r="Y1723" s="83">
        <v>18707.693059224002</v>
      </c>
      <c r="Z1723" s="83">
        <v>25409.261695999987</v>
      </c>
      <c r="AA1723" s="83">
        <v>21376.629999999994</v>
      </c>
      <c r="AB1723" s="83">
        <v>16288</v>
      </c>
      <c r="AC1723" s="73"/>
      <c r="AD1723" s="74" t="s">
        <v>3</v>
      </c>
      <c r="AE1723" s="83">
        <v>2</v>
      </c>
      <c r="AF1723" s="83">
        <v>33</v>
      </c>
      <c r="AG1723" s="83">
        <v>112</v>
      </c>
      <c r="AH1723" s="83">
        <v>127</v>
      </c>
      <c r="AI1723" s="83">
        <v>143</v>
      </c>
      <c r="AJ1723" s="83">
        <v>159</v>
      </c>
      <c r="AK1723" s="83">
        <v>157</v>
      </c>
      <c r="AL1723" s="83">
        <v>158</v>
      </c>
      <c r="AM1723" s="83">
        <v>177</v>
      </c>
      <c r="AN1723" s="83">
        <v>153</v>
      </c>
      <c r="AO1723" s="83">
        <v>112</v>
      </c>
      <c r="AP1723" s="83">
        <v>0</v>
      </c>
      <c r="AQ1723" s="73"/>
      <c r="AR1723" s="73"/>
      <c r="AS1723" s="73"/>
      <c r="AT1723" s="73"/>
      <c r="AU1723" s="73"/>
      <c r="AV1723" s="73"/>
      <c r="AW1723" s="73"/>
      <c r="AX1723" s="73"/>
      <c r="AY1723" s="73"/>
      <c r="AZ1723" s="73"/>
      <c r="BA1723" s="73"/>
      <c r="BB1723" s="73"/>
      <c r="BC1723" s="73"/>
    </row>
    <row r="1724" spans="1:55" x14ac:dyDescent="0.25">
      <c r="A1724" s="72"/>
      <c r="B1724" s="74" t="s">
        <v>4</v>
      </c>
      <c r="C1724" s="83">
        <v>0</v>
      </c>
      <c r="D1724" s="83">
        <v>1686.1132376985738</v>
      </c>
      <c r="E1724" s="83">
        <v>14219.283942287937</v>
      </c>
      <c r="F1724" s="83">
        <v>18668.315600696762</v>
      </c>
      <c r="G1724" s="83">
        <v>23807.183331406886</v>
      </c>
      <c r="H1724" s="83">
        <v>23750.621734480465</v>
      </c>
      <c r="I1724" s="83">
        <v>24384.94238009</v>
      </c>
      <c r="J1724" s="83">
        <v>21357.373649091001</v>
      </c>
      <c r="K1724" s="83">
        <v>17638.587457997997</v>
      </c>
      <c r="L1724" s="83">
        <v>21704.457788</v>
      </c>
      <c r="M1724" s="83">
        <v>25405.002000000004</v>
      </c>
      <c r="N1724" s="83">
        <v>0</v>
      </c>
      <c r="O1724" s="73"/>
      <c r="P1724" s="74" t="s">
        <v>4</v>
      </c>
      <c r="Q1724" s="83">
        <v>0</v>
      </c>
      <c r="R1724" s="83">
        <v>0</v>
      </c>
      <c r="S1724" s="83">
        <v>0</v>
      </c>
      <c r="T1724" s="83">
        <v>15432.4966358571</v>
      </c>
      <c r="U1724" s="83">
        <v>16240.228618720921</v>
      </c>
      <c r="V1724" s="83">
        <v>23014.55595441064</v>
      </c>
      <c r="W1724" s="83">
        <v>23168.382212583281</v>
      </c>
      <c r="X1724" s="83">
        <v>24343.186997847504</v>
      </c>
      <c r="Y1724" s="83">
        <v>22236.072535715997</v>
      </c>
      <c r="Z1724" s="83">
        <v>22339.047250000003</v>
      </c>
      <c r="AA1724" s="83">
        <v>22485.318000000003</v>
      </c>
      <c r="AB1724" s="83">
        <v>22266</v>
      </c>
      <c r="AC1724" s="73"/>
      <c r="AD1724" s="74" t="s">
        <v>4</v>
      </c>
      <c r="AE1724" s="83">
        <v>0</v>
      </c>
      <c r="AF1724" s="83">
        <v>13</v>
      </c>
      <c r="AG1724" s="83">
        <v>88</v>
      </c>
      <c r="AH1724" s="83">
        <v>133</v>
      </c>
      <c r="AI1724" s="83">
        <v>169</v>
      </c>
      <c r="AJ1724" s="83">
        <v>173</v>
      </c>
      <c r="AK1724" s="83">
        <v>176</v>
      </c>
      <c r="AL1724" s="83">
        <v>156</v>
      </c>
      <c r="AM1724" s="83">
        <v>128</v>
      </c>
      <c r="AN1724" s="83">
        <v>170</v>
      </c>
      <c r="AO1724" s="83">
        <v>191</v>
      </c>
      <c r="AP1724" s="83">
        <v>0</v>
      </c>
      <c r="AQ1724" s="73"/>
      <c r="AR1724" s="73"/>
      <c r="AS1724" s="73"/>
      <c r="AT1724" s="73"/>
      <c r="AU1724" s="73"/>
      <c r="AV1724" s="73"/>
      <c r="AW1724" s="73"/>
      <c r="AX1724" s="73"/>
      <c r="AY1724" s="73"/>
      <c r="AZ1724" s="73"/>
      <c r="BA1724" s="73"/>
      <c r="BB1724" s="73"/>
      <c r="BC1724" s="73"/>
    </row>
    <row r="1725" spans="1:55" x14ac:dyDescent="0.25">
      <c r="A1725" s="72"/>
      <c r="B1725" s="74" t="s">
        <v>6</v>
      </c>
      <c r="C1725" s="83">
        <v>4619.0690790442632</v>
      </c>
      <c r="D1725" s="83">
        <v>7927.0277600189866</v>
      </c>
      <c r="E1725" s="83">
        <v>14643.816476639582</v>
      </c>
      <c r="F1725" s="83">
        <v>23969.762897234843</v>
      </c>
      <c r="G1725" s="83">
        <v>18467.12005294823</v>
      </c>
      <c r="H1725" s="83">
        <v>14135.253748070721</v>
      </c>
      <c r="I1725" s="83">
        <v>10863.287736354621</v>
      </c>
      <c r="J1725" s="83">
        <v>9562.2327538905975</v>
      </c>
      <c r="K1725" s="83">
        <v>7858.8639809420001</v>
      </c>
      <c r="L1725" s="83">
        <v>8335.2737259999976</v>
      </c>
      <c r="M1725" s="83">
        <v>8254.7239999999983</v>
      </c>
      <c r="N1725" s="83">
        <v>0</v>
      </c>
      <c r="O1725" s="73"/>
      <c r="P1725" s="74" t="s">
        <v>6</v>
      </c>
      <c r="Q1725" s="83">
        <v>3458.9831846324419</v>
      </c>
      <c r="R1725" s="83">
        <v>4962.568678660492</v>
      </c>
      <c r="S1725" s="83">
        <v>5818.4569394153305</v>
      </c>
      <c r="T1725" s="83">
        <v>30609.325403359402</v>
      </c>
      <c r="U1725" s="83">
        <v>30525.080468958728</v>
      </c>
      <c r="V1725" s="83">
        <v>19235.387257369694</v>
      </c>
      <c r="W1725" s="83">
        <v>15228.726382539438</v>
      </c>
      <c r="X1725" s="83">
        <v>11314.897335159912</v>
      </c>
      <c r="Y1725" s="83">
        <v>9894.4675250719993</v>
      </c>
      <c r="Z1725" s="83">
        <v>8878.901797999999</v>
      </c>
      <c r="AA1725" s="83">
        <v>16314.594000000001</v>
      </c>
      <c r="AB1725" s="83">
        <v>10437</v>
      </c>
      <c r="AC1725" s="73"/>
      <c r="AD1725" s="74" t="s">
        <v>6</v>
      </c>
      <c r="AE1725" s="83">
        <v>0</v>
      </c>
      <c r="AF1725" s="83">
        <v>0</v>
      </c>
      <c r="AG1725" s="83">
        <v>7</v>
      </c>
      <c r="AH1725" s="83">
        <v>164</v>
      </c>
      <c r="AI1725" s="83">
        <v>223</v>
      </c>
      <c r="AJ1725" s="83">
        <v>172</v>
      </c>
      <c r="AK1725" s="83">
        <v>131</v>
      </c>
      <c r="AL1725" s="83">
        <v>0</v>
      </c>
      <c r="AM1725" s="83">
        <v>265</v>
      </c>
      <c r="AN1725" s="83">
        <v>118</v>
      </c>
      <c r="AO1725" s="83">
        <v>107</v>
      </c>
      <c r="AP1725" s="83">
        <v>0</v>
      </c>
      <c r="AQ1725" s="73"/>
      <c r="AR1725" s="73"/>
      <c r="AS1725" s="73"/>
      <c r="AT1725" s="73"/>
      <c r="AU1725" s="73"/>
      <c r="AV1725" s="73"/>
      <c r="AW1725" s="73"/>
      <c r="AX1725" s="73"/>
      <c r="AY1725" s="73"/>
      <c r="AZ1725" s="73"/>
      <c r="BA1725" s="73"/>
      <c r="BB1725" s="73"/>
      <c r="BC1725" s="73"/>
    </row>
    <row r="1726" spans="1:55" x14ac:dyDescent="0.25">
      <c r="A1726" s="72"/>
      <c r="B1726" s="74" t="s">
        <v>7</v>
      </c>
      <c r="C1726" s="83">
        <v>74587.516093427475</v>
      </c>
      <c r="D1726" s="83">
        <v>72950.746906561151</v>
      </c>
      <c r="E1726" s="83">
        <v>67186.168355041882</v>
      </c>
      <c r="F1726" s="83">
        <v>63607.765009410745</v>
      </c>
      <c r="G1726" s="83">
        <v>56734.078999725272</v>
      </c>
      <c r="H1726" s="83">
        <v>56943.699952216826</v>
      </c>
      <c r="I1726" s="83">
        <v>64052.921864483134</v>
      </c>
      <c r="J1726" s="83">
        <v>76700.955686188609</v>
      </c>
      <c r="K1726" s="83">
        <v>94159.627786821977</v>
      </c>
      <c r="L1726" s="83">
        <v>80165.878208000009</v>
      </c>
      <c r="M1726" s="83">
        <v>81364.570000000007</v>
      </c>
      <c r="N1726" s="83">
        <v>0</v>
      </c>
      <c r="O1726" s="73"/>
      <c r="P1726" s="74" t="s">
        <v>7</v>
      </c>
      <c r="Q1726" s="83">
        <v>83065.654074950406</v>
      </c>
      <c r="R1726" s="83">
        <v>79619.175427958413</v>
      </c>
      <c r="S1726" s="83">
        <v>76916.824047801536</v>
      </c>
      <c r="T1726" s="83">
        <v>67123.0181514945</v>
      </c>
      <c r="U1726" s="83">
        <v>65365.536113422204</v>
      </c>
      <c r="V1726" s="83">
        <v>57163.705711441493</v>
      </c>
      <c r="W1726" s="83">
        <v>54768.075210123825</v>
      </c>
      <c r="X1726" s="83">
        <v>58793.930044397952</v>
      </c>
      <c r="Y1726" s="83">
        <v>59118.560815781995</v>
      </c>
      <c r="Z1726" s="83">
        <v>64614.690919999994</v>
      </c>
      <c r="AA1726" s="83">
        <v>73230.718000000008</v>
      </c>
      <c r="AB1726" s="83">
        <v>75010</v>
      </c>
      <c r="AC1726" s="73"/>
      <c r="AD1726" s="74" t="s">
        <v>7</v>
      </c>
      <c r="AE1726" s="83">
        <v>592</v>
      </c>
      <c r="AF1726" s="83">
        <v>582</v>
      </c>
      <c r="AG1726" s="83">
        <v>550</v>
      </c>
      <c r="AH1726" s="83">
        <v>532</v>
      </c>
      <c r="AI1726" s="83">
        <v>491</v>
      </c>
      <c r="AJ1726" s="83">
        <v>514</v>
      </c>
      <c r="AK1726" s="83">
        <v>480</v>
      </c>
      <c r="AL1726" s="83">
        <v>670</v>
      </c>
      <c r="AM1726" s="83">
        <v>772</v>
      </c>
      <c r="AN1726" s="83">
        <v>745</v>
      </c>
      <c r="AO1726" s="83">
        <v>736</v>
      </c>
      <c r="AP1726" s="83">
        <v>0</v>
      </c>
      <c r="AQ1726" s="73"/>
      <c r="AR1726" s="73"/>
      <c r="AS1726" s="73"/>
      <c r="AT1726" s="73"/>
      <c r="AU1726" s="73"/>
      <c r="AV1726" s="73"/>
      <c r="AW1726" s="73"/>
      <c r="AX1726" s="73"/>
      <c r="AY1726" s="73"/>
      <c r="AZ1726" s="73"/>
      <c r="BA1726" s="73"/>
      <c r="BB1726" s="73"/>
      <c r="BC1726" s="73"/>
    </row>
    <row r="1727" spans="1:55" x14ac:dyDescent="0.25">
      <c r="A1727" s="72"/>
      <c r="B1727" s="79" t="s">
        <v>8</v>
      </c>
      <c r="C1727" s="84">
        <v>39600.41427171899</v>
      </c>
      <c r="D1727" s="84">
        <v>41181.051142022341</v>
      </c>
      <c r="E1727" s="84">
        <v>42867.257854774369</v>
      </c>
      <c r="F1727" s="84">
        <v>52794.214496633795</v>
      </c>
      <c r="G1727" s="84">
        <v>59850.549069831177</v>
      </c>
      <c r="H1727" s="84">
        <v>64710.647458375402</v>
      </c>
      <c r="I1727" s="84">
        <v>77827.035610648454</v>
      </c>
      <c r="J1727" s="84">
        <v>81696.386362123958</v>
      </c>
      <c r="K1727" s="84">
        <v>89371.270398461987</v>
      </c>
      <c r="L1727" s="84">
        <v>90599.684707999986</v>
      </c>
      <c r="M1727" s="84">
        <v>92093.002000000008</v>
      </c>
      <c r="N1727" s="83">
        <v>0</v>
      </c>
      <c r="O1727" s="73"/>
      <c r="P1727" s="79" t="s">
        <v>8</v>
      </c>
      <c r="Q1727" s="84">
        <v>38902.673289594597</v>
      </c>
      <c r="R1727" s="84">
        <v>39394.909008177186</v>
      </c>
      <c r="S1727" s="84">
        <v>40059.963443988556</v>
      </c>
      <c r="T1727" s="84">
        <v>52307.725355581228</v>
      </c>
      <c r="U1727" s="84">
        <v>52567.771854372062</v>
      </c>
      <c r="V1727" s="84">
        <v>58662.75658091544</v>
      </c>
      <c r="W1727" s="84">
        <v>69132.860932354917</v>
      </c>
      <c r="X1727" s="84">
        <v>81218.386930868655</v>
      </c>
      <c r="Y1727" s="84">
        <v>76577.309044677982</v>
      </c>
      <c r="Z1727" s="84">
        <v>88403.769739999989</v>
      </c>
      <c r="AA1727" s="84">
        <v>95526.391999999993</v>
      </c>
      <c r="AB1727" s="84">
        <v>91945</v>
      </c>
      <c r="AC1727" s="73"/>
      <c r="AD1727" s="79" t="s">
        <v>8</v>
      </c>
      <c r="AE1727" s="84">
        <v>489</v>
      </c>
      <c r="AF1727" s="84">
        <v>522</v>
      </c>
      <c r="AG1727" s="84">
        <v>551</v>
      </c>
      <c r="AH1727" s="84">
        <v>599</v>
      </c>
      <c r="AI1727" s="84">
        <v>636</v>
      </c>
      <c r="AJ1727" s="84">
        <v>701</v>
      </c>
      <c r="AK1727" s="84">
        <v>763</v>
      </c>
      <c r="AL1727" s="84">
        <v>776</v>
      </c>
      <c r="AM1727" s="84">
        <v>837</v>
      </c>
      <c r="AN1727" s="84">
        <v>864</v>
      </c>
      <c r="AO1727" s="84">
        <v>863</v>
      </c>
      <c r="AP1727" s="84">
        <v>0</v>
      </c>
      <c r="AQ1727" s="73"/>
      <c r="AR1727" s="73"/>
      <c r="AS1727" s="73"/>
      <c r="AT1727" s="73"/>
      <c r="AU1727" s="73"/>
      <c r="AV1727" s="73"/>
      <c r="AW1727" s="73"/>
      <c r="AX1727" s="73"/>
      <c r="AY1727" s="73"/>
      <c r="AZ1727" s="73"/>
      <c r="BA1727" s="73"/>
      <c r="BB1727" s="73"/>
      <c r="BC1727" s="73"/>
    </row>
    <row r="1728" spans="1:55" x14ac:dyDescent="0.25">
      <c r="A1728" s="72"/>
      <c r="B1728" s="79" t="s">
        <v>5</v>
      </c>
      <c r="C1728" s="84">
        <v>28702.427218211771</v>
      </c>
      <c r="D1728" s="84">
        <v>28937.4155206547</v>
      </c>
      <c r="E1728" s="84">
        <v>28623.692306808905</v>
      </c>
      <c r="F1728" s="84">
        <v>26801.434579093017</v>
      </c>
      <c r="G1728" s="84">
        <v>29973.805572783967</v>
      </c>
      <c r="H1728" s="84">
        <v>33686.34694428552</v>
      </c>
      <c r="I1728" s="84">
        <v>36295.340832048612</v>
      </c>
      <c r="J1728" s="84">
        <v>36461.4824381219</v>
      </c>
      <c r="K1728" s="84">
        <v>39383.687865183987</v>
      </c>
      <c r="L1728" s="84">
        <v>36043.183254000003</v>
      </c>
      <c r="M1728" s="82">
        <v>32616.684000000005</v>
      </c>
      <c r="N1728" s="82">
        <v>0</v>
      </c>
      <c r="O1728" s="73"/>
      <c r="P1728" s="79" t="s">
        <v>5</v>
      </c>
      <c r="Q1728" s="84">
        <v>34024.180471702894</v>
      </c>
      <c r="R1728" s="84">
        <v>35312.483540953341</v>
      </c>
      <c r="S1728" s="84">
        <v>33707.00689889511</v>
      </c>
      <c r="T1728" s="84">
        <v>29826.237528642669</v>
      </c>
      <c r="U1728" s="84">
        <v>34720.894956511052</v>
      </c>
      <c r="V1728" s="84">
        <v>34188.918239935098</v>
      </c>
      <c r="W1728" s="84">
        <v>41773.6347517619</v>
      </c>
      <c r="X1728" s="84">
        <v>45779.105154421763</v>
      </c>
      <c r="Y1728" s="84">
        <v>45124.20019044599</v>
      </c>
      <c r="Z1728" s="84">
        <v>45826.348281999992</v>
      </c>
      <c r="AA1728" s="84">
        <v>38516.487999999998</v>
      </c>
      <c r="AB1728" s="84">
        <v>36121</v>
      </c>
      <c r="AC1728" s="73"/>
      <c r="AD1728" s="79" t="s">
        <v>5</v>
      </c>
      <c r="AE1728" s="84">
        <v>4802</v>
      </c>
      <c r="AF1728" s="84">
        <v>4618</v>
      </c>
      <c r="AG1728" s="84">
        <v>4641</v>
      </c>
      <c r="AH1728" s="84">
        <v>4672</v>
      </c>
      <c r="AI1728" s="84">
        <v>4520</v>
      </c>
      <c r="AJ1728" s="84">
        <v>4458</v>
      </c>
      <c r="AK1728" s="84">
        <v>4393</v>
      </c>
      <c r="AL1728" s="84">
        <v>4772</v>
      </c>
      <c r="AM1728" s="84">
        <v>4693</v>
      </c>
      <c r="AN1728" s="84">
        <v>4702</v>
      </c>
      <c r="AO1728" s="84">
        <v>4925</v>
      </c>
      <c r="AP1728" s="84">
        <v>0</v>
      </c>
      <c r="AQ1728" s="73"/>
      <c r="AR1728" s="73"/>
      <c r="AS1728" s="73"/>
      <c r="AT1728" s="73"/>
      <c r="AU1728" s="73"/>
      <c r="AV1728" s="73"/>
      <c r="AW1728" s="73"/>
      <c r="AX1728" s="73"/>
      <c r="AY1728" s="73"/>
      <c r="AZ1728" s="73"/>
      <c r="BA1728" s="73"/>
      <c r="BB1728" s="73"/>
      <c r="BC1728" s="73"/>
    </row>
    <row r="1729" spans="1:55" x14ac:dyDescent="0.25">
      <c r="A1729" s="72"/>
      <c r="B1729" s="74" t="s">
        <v>157</v>
      </c>
      <c r="C1729" s="83">
        <v>34359.566684974066</v>
      </c>
      <c r="D1729" s="83">
        <v>39176.030232956989</v>
      </c>
      <c r="E1729" s="83">
        <v>46931.049289178045</v>
      </c>
      <c r="F1729" s="83">
        <v>45355.239782413977</v>
      </c>
      <c r="G1729" s="83">
        <v>47681.744705679565</v>
      </c>
      <c r="H1729" s="83">
        <v>46569.823737782535</v>
      </c>
      <c r="I1729" s="83">
        <v>46343.624726863018</v>
      </c>
      <c r="J1729" s="83">
        <v>47326.431951842002</v>
      </c>
      <c r="K1729" s="83">
        <v>52396.104233459992</v>
      </c>
      <c r="L1729" s="83">
        <v>51307.574630000003</v>
      </c>
      <c r="M1729" s="83">
        <v>51803.03</v>
      </c>
      <c r="N1729" s="83">
        <v>0</v>
      </c>
      <c r="O1729" s="73"/>
      <c r="P1729" s="74" t="s">
        <v>157</v>
      </c>
      <c r="Q1729" s="83">
        <v>33820.195573332756</v>
      </c>
      <c r="R1729" s="83">
        <v>34085.108621548243</v>
      </c>
      <c r="S1729" s="83">
        <v>38181.151383633282</v>
      </c>
      <c r="T1729" s="83">
        <v>46249.477162340365</v>
      </c>
      <c r="U1729" s="83">
        <v>45236.345807263322</v>
      </c>
      <c r="V1729" s="83">
        <v>45983.761884456784</v>
      </c>
      <c r="W1729" s="83">
        <v>46023.477314361255</v>
      </c>
      <c r="X1729" s="83">
        <v>45113.720969599286</v>
      </c>
      <c r="Y1729" s="83">
        <v>45156.196126912</v>
      </c>
      <c r="Z1729" s="83">
        <v>45741.807695999996</v>
      </c>
      <c r="AA1729" s="83">
        <v>47022.334000000003</v>
      </c>
      <c r="AB1729" s="83">
        <v>46644</v>
      </c>
      <c r="AC1729" s="73"/>
      <c r="AD1729" s="74" t="s">
        <v>117</v>
      </c>
      <c r="AE1729" s="83">
        <v>25748.1</v>
      </c>
      <c r="AF1729" s="83">
        <v>25642.867000000002</v>
      </c>
      <c r="AG1729" s="83">
        <v>25603.201000000001</v>
      </c>
      <c r="AH1729" s="83">
        <v>25764.269</v>
      </c>
      <c r="AI1729" s="83">
        <v>25736.022000000001</v>
      </c>
      <c r="AJ1729" s="83">
        <v>25706.400000000001</v>
      </c>
      <c r="AK1729" s="83">
        <v>25760.663000000004</v>
      </c>
      <c r="AL1729" s="83">
        <v>25645.200000000001</v>
      </c>
      <c r="AM1729" s="83">
        <v>25588.42</v>
      </c>
      <c r="AN1729" s="83">
        <v>25429.812000000002</v>
      </c>
      <c r="AO1729" s="83">
        <v>25582.703999999998</v>
      </c>
      <c r="AP1729" s="83">
        <v>0</v>
      </c>
      <c r="AQ1729" s="73"/>
      <c r="AR1729" s="73"/>
      <c r="AS1729" s="73"/>
      <c r="AT1729" s="73"/>
      <c r="AU1729" s="73"/>
      <c r="AV1729" s="73"/>
      <c r="AW1729" s="73"/>
      <c r="AX1729" s="73"/>
      <c r="AY1729" s="73"/>
      <c r="AZ1729" s="73"/>
      <c r="BA1729" s="73"/>
      <c r="BB1729" s="73"/>
      <c r="BC1729" s="73"/>
    </row>
    <row r="1730" spans="1:55" x14ac:dyDescent="0.25">
      <c r="A1730" s="72"/>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X1730" s="73"/>
      <c r="Y1730" s="73"/>
      <c r="Z1730" s="73"/>
      <c r="AA1730" s="73"/>
      <c r="AB1730" s="73"/>
      <c r="AC1730" s="73"/>
      <c r="AD1730" s="73"/>
      <c r="AE1730" s="73"/>
      <c r="AF1730" s="73"/>
      <c r="AG1730" s="73"/>
      <c r="AH1730" s="73"/>
      <c r="AI1730" s="73"/>
      <c r="AJ1730" s="73"/>
      <c r="AK1730" s="73"/>
      <c r="AL1730" s="73"/>
      <c r="AM1730" s="73"/>
      <c r="AN1730" s="73"/>
      <c r="AO1730" s="73"/>
      <c r="AP1730" s="73"/>
      <c r="AQ1730" s="73"/>
      <c r="AR1730" s="73"/>
      <c r="AS1730" s="73"/>
      <c r="AT1730" s="73"/>
      <c r="AU1730" s="73"/>
      <c r="AV1730" s="73"/>
      <c r="AW1730" s="73"/>
      <c r="AX1730" s="73"/>
      <c r="AY1730" s="73"/>
      <c r="AZ1730" s="73"/>
      <c r="BA1730" s="73"/>
      <c r="BB1730" s="73"/>
      <c r="BC1730" s="73"/>
    </row>
    <row r="1731" spans="1:55" x14ac:dyDescent="0.25">
      <c r="A1731" s="72"/>
      <c r="B1731" s="75" t="s">
        <v>113</v>
      </c>
      <c r="C1731" s="75"/>
      <c r="D1731" s="75"/>
      <c r="E1731" s="75"/>
      <c r="F1731" s="75"/>
      <c r="G1731" s="75"/>
      <c r="H1731" s="75"/>
      <c r="I1731" s="75"/>
      <c r="J1731" s="75"/>
      <c r="K1731" s="75"/>
      <c r="L1731" s="75"/>
      <c r="M1731" s="75"/>
      <c r="N1731" s="75"/>
      <c r="O1731" s="73"/>
      <c r="P1731" s="75" t="s">
        <v>114</v>
      </c>
      <c r="Q1731" s="75"/>
      <c r="R1731" s="75"/>
      <c r="S1731" s="75"/>
      <c r="T1731" s="75"/>
      <c r="U1731" s="75"/>
      <c r="V1731" s="75"/>
      <c r="W1731" s="75"/>
      <c r="X1731" s="75"/>
      <c r="Y1731" s="75"/>
      <c r="Z1731" s="75"/>
      <c r="AA1731" s="75"/>
      <c r="AB1731" s="75"/>
      <c r="AC1731" s="73"/>
      <c r="AD1731" s="75" t="s">
        <v>145</v>
      </c>
      <c r="AE1731" s="75"/>
      <c r="AF1731" s="75"/>
      <c r="AG1731" s="75"/>
      <c r="AH1731" s="75"/>
      <c r="AI1731" s="75"/>
      <c r="AJ1731" s="75"/>
      <c r="AK1731" s="75"/>
      <c r="AL1731" s="75"/>
      <c r="AM1731" s="75"/>
      <c r="AN1731" s="75"/>
      <c r="AO1731" s="75"/>
      <c r="AP1731" s="75"/>
      <c r="AQ1731" s="73"/>
      <c r="AR1731" s="73"/>
      <c r="AS1731" s="73"/>
      <c r="AT1731" s="73"/>
      <c r="AU1731" s="73"/>
      <c r="AV1731" s="73"/>
      <c r="AW1731" s="73"/>
      <c r="AX1731" s="73"/>
      <c r="AY1731" s="73"/>
      <c r="AZ1731" s="73"/>
      <c r="BA1731" s="73"/>
      <c r="BB1731" s="73"/>
      <c r="BC1731" s="73"/>
    </row>
    <row r="1732" spans="1:55" x14ac:dyDescent="0.25">
      <c r="A1732" s="72"/>
      <c r="B1732" s="77" t="s">
        <v>103</v>
      </c>
      <c r="C1732" s="77">
        <v>2013</v>
      </c>
      <c r="D1732" s="77">
        <v>2014</v>
      </c>
      <c r="E1732" s="77">
        <v>2015</v>
      </c>
      <c r="F1732" s="77">
        <v>2016</v>
      </c>
      <c r="G1732" s="77">
        <v>2017</v>
      </c>
      <c r="H1732" s="77">
        <v>2018</v>
      </c>
      <c r="I1732" s="77">
        <v>2019</v>
      </c>
      <c r="J1732" s="77">
        <v>2020</v>
      </c>
      <c r="K1732" s="77">
        <v>2021</v>
      </c>
      <c r="L1732" s="77">
        <v>2022</v>
      </c>
      <c r="M1732" s="77">
        <v>2023</v>
      </c>
      <c r="N1732" s="77">
        <v>2024</v>
      </c>
      <c r="O1732" s="73"/>
      <c r="P1732" s="77" t="s">
        <v>103</v>
      </c>
      <c r="Q1732" s="77">
        <v>2013</v>
      </c>
      <c r="R1732" s="77">
        <v>2014</v>
      </c>
      <c r="S1732" s="77">
        <v>2015</v>
      </c>
      <c r="T1732" s="77">
        <v>2016</v>
      </c>
      <c r="U1732" s="77">
        <v>2017</v>
      </c>
      <c r="V1732" s="77">
        <v>2018</v>
      </c>
      <c r="W1732" s="77">
        <v>2019</v>
      </c>
      <c r="X1732" s="77">
        <v>2020</v>
      </c>
      <c r="Y1732" s="77">
        <v>2021</v>
      </c>
      <c r="Z1732" s="77">
        <v>2022</v>
      </c>
      <c r="AA1732" s="77">
        <v>2023</v>
      </c>
      <c r="AB1732" s="77">
        <v>2024</v>
      </c>
      <c r="AC1732" s="73"/>
      <c r="AD1732" s="77" t="s">
        <v>103</v>
      </c>
      <c r="AE1732" s="77">
        <v>2013</v>
      </c>
      <c r="AF1732" s="77">
        <v>2014</v>
      </c>
      <c r="AG1732" s="77">
        <v>2015</v>
      </c>
      <c r="AH1732" s="77">
        <v>2016</v>
      </c>
      <c r="AI1732" s="77">
        <v>2017</v>
      </c>
      <c r="AJ1732" s="77">
        <v>2018</v>
      </c>
      <c r="AK1732" s="77">
        <v>2019</v>
      </c>
      <c r="AL1732" s="77">
        <v>2020</v>
      </c>
      <c r="AM1732" s="77">
        <v>2021</v>
      </c>
      <c r="AN1732" s="77">
        <v>2022</v>
      </c>
      <c r="AO1732" s="77">
        <v>2023</v>
      </c>
      <c r="AP1732" s="77">
        <v>2024</v>
      </c>
      <c r="AQ1732" s="73"/>
      <c r="AR1732" s="73"/>
      <c r="AS1732" s="73"/>
      <c r="AT1732" s="73"/>
      <c r="AU1732" s="73"/>
      <c r="AV1732" s="73"/>
      <c r="AW1732" s="73"/>
      <c r="AX1732" s="73"/>
      <c r="AY1732" s="73"/>
      <c r="AZ1732" s="73"/>
      <c r="BA1732" s="73"/>
      <c r="BB1732" s="73"/>
      <c r="BC1732" s="73"/>
    </row>
    <row r="1733" spans="1:55" x14ac:dyDescent="0.25">
      <c r="A1733" s="72"/>
      <c r="B1733" s="79" t="s">
        <v>9</v>
      </c>
      <c r="C1733" s="80">
        <v>1463815.6537616877</v>
      </c>
      <c r="D1733" s="80">
        <v>1409116.501362528</v>
      </c>
      <c r="E1733" s="80">
        <v>1422568.6009749768</v>
      </c>
      <c r="F1733" s="80">
        <v>1529251.5477136266</v>
      </c>
      <c r="G1733" s="80">
        <v>1473835.790798841</v>
      </c>
      <c r="H1733" s="80">
        <v>1479256.1652494213</v>
      </c>
      <c r="I1733" s="80">
        <v>1538506.1224365751</v>
      </c>
      <c r="J1733" s="80">
        <v>1613799.0141033048</v>
      </c>
      <c r="K1733" s="80">
        <v>1925130.4019781337</v>
      </c>
      <c r="L1733" s="80">
        <v>1828259.7309599998</v>
      </c>
      <c r="M1733" s="80">
        <v>1944554.35</v>
      </c>
      <c r="N1733" s="80">
        <v>0</v>
      </c>
      <c r="O1733" s="73"/>
      <c r="P1733" s="79" t="s">
        <v>9</v>
      </c>
      <c r="Q1733" s="80">
        <v>1461280.2341046454</v>
      </c>
      <c r="R1733" s="80">
        <v>1505263.9554562974</v>
      </c>
      <c r="S1733" s="80">
        <v>1448912.0131696642</v>
      </c>
      <c r="T1733" s="80">
        <v>1577957.4769538464</v>
      </c>
      <c r="U1733" s="80">
        <v>1547569.9861000266</v>
      </c>
      <c r="V1733" s="80">
        <v>1564137.4570060996</v>
      </c>
      <c r="W1733" s="80">
        <v>1533049.8958206517</v>
      </c>
      <c r="X1733" s="80">
        <v>1548915.6406001688</v>
      </c>
      <c r="Y1733" s="80">
        <v>2004093.0632517599</v>
      </c>
      <c r="Z1733" s="80">
        <v>2014000.7490719997</v>
      </c>
      <c r="AA1733" s="80">
        <v>1891232.0839999998</v>
      </c>
      <c r="AB1733" s="80">
        <v>2034065</v>
      </c>
      <c r="AC1733" s="73"/>
      <c r="AD1733" s="79" t="s">
        <v>9</v>
      </c>
      <c r="AE1733" s="80">
        <v>12150</v>
      </c>
      <c r="AF1733" s="80">
        <v>11922</v>
      </c>
      <c r="AG1733" s="80">
        <v>11973</v>
      </c>
      <c r="AH1733" s="80">
        <v>11770</v>
      </c>
      <c r="AI1733" s="80">
        <v>11578</v>
      </c>
      <c r="AJ1733" s="80">
        <v>11436</v>
      </c>
      <c r="AK1733" s="80">
        <v>11554</v>
      </c>
      <c r="AL1733" s="80">
        <v>12617</v>
      </c>
      <c r="AM1733" s="80">
        <v>12469</v>
      </c>
      <c r="AN1733" s="80">
        <v>12653</v>
      </c>
      <c r="AO1733" s="80">
        <v>13120</v>
      </c>
      <c r="AP1733" s="80">
        <v>0</v>
      </c>
      <c r="AQ1733" s="73"/>
      <c r="AR1733" s="73"/>
      <c r="AS1733" s="73"/>
      <c r="AT1733" s="73"/>
      <c r="AU1733" s="73"/>
      <c r="AV1733" s="73"/>
      <c r="AW1733" s="73"/>
      <c r="AX1733" s="73"/>
      <c r="AY1733" s="73"/>
      <c r="AZ1733" s="73"/>
      <c r="BA1733" s="73"/>
      <c r="BB1733" s="73"/>
      <c r="BC1733" s="73"/>
    </row>
    <row r="1734" spans="1:55" x14ac:dyDescent="0.25">
      <c r="A1734" s="72"/>
      <c r="B1734" s="74" t="s">
        <v>10</v>
      </c>
      <c r="C1734" s="83">
        <v>993452.07009050553</v>
      </c>
      <c r="D1734" s="83">
        <v>950276.48805309611</v>
      </c>
      <c r="E1734" s="83">
        <v>982509.04477526399</v>
      </c>
      <c r="F1734" s="83">
        <v>1099066.5328818685</v>
      </c>
      <c r="G1734" s="83">
        <v>1062027.4947703439</v>
      </c>
      <c r="H1734" s="83">
        <v>1018340.9019156281</v>
      </c>
      <c r="I1734" s="83">
        <v>1027382.9461997329</v>
      </c>
      <c r="J1734" s="83">
        <v>1067325.0422563271</v>
      </c>
      <c r="K1734" s="83">
        <v>1331114.2567512267</v>
      </c>
      <c r="L1734" s="83">
        <v>1269651.9232279998</v>
      </c>
      <c r="M1734" s="83">
        <v>1365703.5520000001</v>
      </c>
      <c r="N1734" s="83">
        <v>0</v>
      </c>
      <c r="O1734" s="73"/>
      <c r="P1734" s="74" t="s">
        <v>10</v>
      </c>
      <c r="Q1734" s="83">
        <v>1003313.0504812251</v>
      </c>
      <c r="R1734" s="83">
        <v>993120.38846375619</v>
      </c>
      <c r="S1734" s="83">
        <v>962125.70179169939</v>
      </c>
      <c r="T1734" s="83">
        <v>997331.78686863172</v>
      </c>
      <c r="U1734" s="83">
        <v>1021883.4919196042</v>
      </c>
      <c r="V1734" s="83">
        <v>966118.60462820996</v>
      </c>
      <c r="W1734" s="83">
        <v>956329.25796154805</v>
      </c>
      <c r="X1734" s="83">
        <v>1041757.1219739369</v>
      </c>
      <c r="Y1734" s="83">
        <v>1406498.3380273541</v>
      </c>
      <c r="Z1734" s="83">
        <v>1444591.8113444997</v>
      </c>
      <c r="AA1734" s="83">
        <v>1320009.7679999997</v>
      </c>
      <c r="AB1734" s="83">
        <v>1422477</v>
      </c>
      <c r="AC1734" s="73"/>
      <c r="AD1734" s="74" t="s">
        <v>10</v>
      </c>
      <c r="AE1734" s="83">
        <v>12150</v>
      </c>
      <c r="AF1734" s="83">
        <v>11922</v>
      </c>
      <c r="AG1734" s="83">
        <v>11973</v>
      </c>
      <c r="AH1734" s="83">
        <v>11770</v>
      </c>
      <c r="AI1734" s="83">
        <v>11578</v>
      </c>
      <c r="AJ1734" s="83">
        <v>11436</v>
      </c>
      <c r="AK1734" s="83">
        <v>11554</v>
      </c>
      <c r="AL1734" s="83">
        <v>12617</v>
      </c>
      <c r="AM1734" s="83">
        <v>12469</v>
      </c>
      <c r="AN1734" s="83">
        <v>12653</v>
      </c>
      <c r="AO1734" s="83">
        <v>13120</v>
      </c>
      <c r="AP1734" s="83">
        <v>0</v>
      </c>
      <c r="AQ1734" s="73"/>
      <c r="AR1734" s="73"/>
      <c r="AS1734" s="73"/>
      <c r="AT1734" s="73"/>
      <c r="AU1734" s="73"/>
      <c r="AV1734" s="73"/>
      <c r="AW1734" s="73"/>
      <c r="AX1734" s="73"/>
      <c r="AY1734" s="73"/>
      <c r="AZ1734" s="73"/>
      <c r="BA1734" s="73"/>
      <c r="BB1734" s="73"/>
      <c r="BC1734" s="73"/>
    </row>
    <row r="1735" spans="1:55" x14ac:dyDescent="0.25">
      <c r="A1735" s="72"/>
      <c r="B1735" s="79" t="s">
        <v>11</v>
      </c>
      <c r="C1735" s="84">
        <v>470363.58367118228</v>
      </c>
      <c r="D1735" s="84">
        <v>458840.01330943179</v>
      </c>
      <c r="E1735" s="84">
        <v>440059.55619971274</v>
      </c>
      <c r="F1735" s="84">
        <v>430185.01483175805</v>
      </c>
      <c r="G1735" s="84">
        <v>411808.29602849722</v>
      </c>
      <c r="H1735" s="84">
        <v>460915.26333379321</v>
      </c>
      <c r="I1735" s="84">
        <v>511123.17623684218</v>
      </c>
      <c r="J1735" s="84">
        <v>546473.97184697771</v>
      </c>
      <c r="K1735" s="84">
        <v>594016.14522690687</v>
      </c>
      <c r="L1735" s="84">
        <v>558607.80773200002</v>
      </c>
      <c r="M1735" s="84">
        <v>578850.79800000007</v>
      </c>
      <c r="N1735" s="84">
        <v>0</v>
      </c>
      <c r="O1735" s="73"/>
      <c r="P1735" s="79" t="s">
        <v>11</v>
      </c>
      <c r="Q1735" s="84">
        <v>457967.18362342037</v>
      </c>
      <c r="R1735" s="84">
        <v>512143.56699254108</v>
      </c>
      <c r="S1735" s="84">
        <v>486786.31137796474</v>
      </c>
      <c r="T1735" s="84">
        <v>580625.6900852148</v>
      </c>
      <c r="U1735" s="84">
        <v>525686.49418042239</v>
      </c>
      <c r="V1735" s="84">
        <v>598018.85237788968</v>
      </c>
      <c r="W1735" s="84">
        <v>576720.63785910374</v>
      </c>
      <c r="X1735" s="84">
        <v>507158.51862623187</v>
      </c>
      <c r="Y1735" s="84">
        <v>597594.72522440588</v>
      </c>
      <c r="Z1735" s="84">
        <v>569408.93772749999</v>
      </c>
      <c r="AA1735" s="84">
        <v>571222.31599999999</v>
      </c>
      <c r="AB1735" s="84">
        <v>611588</v>
      </c>
      <c r="AC1735" s="73"/>
      <c r="AD1735" s="79" t="s">
        <v>11</v>
      </c>
      <c r="AE1735" s="84">
        <v>12150</v>
      </c>
      <c r="AF1735" s="84">
        <v>11922</v>
      </c>
      <c r="AG1735" s="84">
        <v>11973</v>
      </c>
      <c r="AH1735" s="84">
        <v>11770</v>
      </c>
      <c r="AI1735" s="84">
        <v>11578</v>
      </c>
      <c r="AJ1735" s="84">
        <v>11436</v>
      </c>
      <c r="AK1735" s="84">
        <v>11554</v>
      </c>
      <c r="AL1735" s="84">
        <v>12617</v>
      </c>
      <c r="AM1735" s="84">
        <v>12469</v>
      </c>
      <c r="AN1735" s="84">
        <v>12653</v>
      </c>
      <c r="AO1735" s="84">
        <v>13120</v>
      </c>
      <c r="AP1735" s="84">
        <v>0</v>
      </c>
      <c r="AQ1735" s="73"/>
      <c r="AR1735" s="73"/>
      <c r="AS1735" s="73"/>
      <c r="AT1735" s="73"/>
      <c r="AU1735" s="73"/>
      <c r="AV1735" s="73"/>
      <c r="AW1735" s="73"/>
      <c r="AX1735" s="73"/>
      <c r="AY1735" s="73"/>
      <c r="AZ1735" s="73"/>
      <c r="BA1735" s="73"/>
      <c r="BB1735" s="73"/>
      <c r="BC1735" s="73"/>
    </row>
    <row r="1736" spans="1:55" x14ac:dyDescent="0.25">
      <c r="A1736" s="72"/>
      <c r="B1736" s="74" t="s">
        <v>0</v>
      </c>
      <c r="C1736" s="83">
        <v>288514.61338131409</v>
      </c>
      <c r="D1736" s="83">
        <v>257550.21798629398</v>
      </c>
      <c r="E1736" s="83">
        <v>257056.5186591802</v>
      </c>
      <c r="F1736" s="83">
        <v>278933.94445473579</v>
      </c>
      <c r="G1736" s="83">
        <v>248650.77501290615</v>
      </c>
      <c r="H1736" s="83">
        <v>229191.98807025762</v>
      </c>
      <c r="I1736" s="83">
        <v>205794.75859879248</v>
      </c>
      <c r="J1736" s="83">
        <v>197736.91965349964</v>
      </c>
      <c r="K1736" s="83">
        <v>177923.88614665598</v>
      </c>
      <c r="L1736" s="83">
        <v>161770.016512</v>
      </c>
      <c r="M1736" s="83">
        <v>160391.93400000001</v>
      </c>
      <c r="N1736" s="83">
        <v>0</v>
      </c>
      <c r="O1736" s="73"/>
      <c r="P1736" s="74" t="s">
        <v>0</v>
      </c>
      <c r="Q1736" s="83">
        <v>231720.83763123507</v>
      </c>
      <c r="R1736" s="83">
        <v>264329.9062854533</v>
      </c>
      <c r="S1736" s="83">
        <v>190290.92718844229</v>
      </c>
      <c r="T1736" s="83">
        <v>279490.47218789405</v>
      </c>
      <c r="U1736" s="83">
        <v>258346.85232139518</v>
      </c>
      <c r="V1736" s="83">
        <v>237080.97365480225</v>
      </c>
      <c r="W1736" s="83">
        <v>201266.10194141258</v>
      </c>
      <c r="X1736" s="83">
        <v>180760.08539318934</v>
      </c>
      <c r="Y1736" s="83">
        <v>195575.71330250194</v>
      </c>
      <c r="Z1736" s="83">
        <v>198001.54334999999</v>
      </c>
      <c r="AA1736" s="83">
        <v>161362.03599999999</v>
      </c>
      <c r="AB1736" s="83">
        <v>156401</v>
      </c>
      <c r="AC1736" s="73"/>
      <c r="AD1736" s="74" t="s">
        <v>0</v>
      </c>
      <c r="AE1736" s="83">
        <v>2481</v>
      </c>
      <c r="AF1736" s="83">
        <v>2502</v>
      </c>
      <c r="AG1736" s="83">
        <v>2608</v>
      </c>
      <c r="AH1736" s="83">
        <v>2370</v>
      </c>
      <c r="AI1736" s="83">
        <v>2029</v>
      </c>
      <c r="AJ1736" s="83">
        <v>1862</v>
      </c>
      <c r="AK1736" s="83">
        <v>1684</v>
      </c>
      <c r="AL1736" s="83">
        <v>1658</v>
      </c>
      <c r="AM1736" s="83">
        <v>1594</v>
      </c>
      <c r="AN1736" s="83">
        <v>1492</v>
      </c>
      <c r="AO1736" s="83">
        <v>1522</v>
      </c>
      <c r="AP1736" s="83">
        <v>0</v>
      </c>
      <c r="AQ1736" s="73"/>
      <c r="AR1736" s="73"/>
      <c r="AS1736" s="73"/>
      <c r="AT1736" s="73"/>
      <c r="AU1736" s="73"/>
      <c r="AV1736" s="73"/>
      <c r="AW1736" s="73"/>
      <c r="AX1736" s="73"/>
      <c r="AY1736" s="73"/>
      <c r="AZ1736" s="73"/>
      <c r="BA1736" s="73"/>
      <c r="BB1736" s="73"/>
      <c r="BC1736" s="73"/>
    </row>
    <row r="1737" spans="1:55" x14ac:dyDescent="0.25">
      <c r="A1737" s="72"/>
      <c r="B1737" s="74" t="s">
        <v>158</v>
      </c>
      <c r="C1737" s="83">
        <v>283269.94889923168</v>
      </c>
      <c r="D1737" s="83">
        <v>254534.97310510286</v>
      </c>
      <c r="E1737" s="83">
        <v>218106.02376934385</v>
      </c>
      <c r="F1737" s="83">
        <v>220114.43051127595</v>
      </c>
      <c r="G1737" s="83">
        <v>218542.80232329675</v>
      </c>
      <c r="H1737" s="83">
        <v>194837.65852350593</v>
      </c>
      <c r="I1737" s="83">
        <v>198941.88889583055</v>
      </c>
      <c r="J1737" s="83">
        <v>281541.66500935279</v>
      </c>
      <c r="K1737" s="83">
        <v>235782.46905056995</v>
      </c>
      <c r="L1737" s="83">
        <v>157714.20865199997</v>
      </c>
      <c r="M1737" s="83">
        <v>183632.70200000002</v>
      </c>
      <c r="N1737" s="83">
        <v>0</v>
      </c>
      <c r="O1737" s="73"/>
      <c r="P1737" s="74" t="s">
        <v>158</v>
      </c>
      <c r="Q1737" s="83">
        <v>304020.09368374338</v>
      </c>
      <c r="R1737" s="83">
        <v>251842.02984301953</v>
      </c>
      <c r="S1737" s="83">
        <v>237774.73292967258</v>
      </c>
      <c r="T1737" s="83">
        <v>220386.90284046161</v>
      </c>
      <c r="U1737" s="83">
        <v>181936.02892923058</v>
      </c>
      <c r="V1737" s="83">
        <v>167831.1376038825</v>
      </c>
      <c r="W1737" s="83">
        <v>159539.7461021755</v>
      </c>
      <c r="X1737" s="83">
        <v>149021.37198359656</v>
      </c>
      <c r="Y1737" s="83">
        <v>255942.11564045795</v>
      </c>
      <c r="Z1737" s="83">
        <v>220694.80495399999</v>
      </c>
      <c r="AA1737" s="83">
        <v>137733.644</v>
      </c>
      <c r="AB1737" s="83">
        <v>187088</v>
      </c>
      <c r="AC1737" s="73"/>
      <c r="AD1737" s="74" t="s">
        <v>158</v>
      </c>
      <c r="AE1737" s="83">
        <v>1958</v>
      </c>
      <c r="AF1737" s="83">
        <v>1650</v>
      </c>
      <c r="AG1737" s="83">
        <v>1492</v>
      </c>
      <c r="AH1737" s="83">
        <v>1401</v>
      </c>
      <c r="AI1737" s="83">
        <v>1404</v>
      </c>
      <c r="AJ1737" s="83">
        <v>1334</v>
      </c>
      <c r="AK1737" s="83">
        <v>1331</v>
      </c>
      <c r="AL1737" s="83">
        <v>1951</v>
      </c>
      <c r="AM1737" s="83">
        <v>1521</v>
      </c>
      <c r="AN1737" s="83">
        <v>997</v>
      </c>
      <c r="AO1737" s="83">
        <v>1207</v>
      </c>
      <c r="AP1737" s="83">
        <v>0</v>
      </c>
      <c r="AQ1737" s="73"/>
      <c r="AR1737" s="73"/>
      <c r="AS1737" s="73"/>
      <c r="AT1737" s="73"/>
      <c r="AU1737" s="73"/>
      <c r="AV1737" s="73"/>
      <c r="AW1737" s="73"/>
      <c r="AX1737" s="73"/>
      <c r="AY1737" s="73"/>
      <c r="AZ1737" s="73"/>
      <c r="BA1737" s="73"/>
      <c r="BB1737" s="73"/>
      <c r="BC1737" s="73"/>
    </row>
    <row r="1738" spans="1:55" x14ac:dyDescent="0.25">
      <c r="A1738" s="72"/>
      <c r="B1738" s="74" t="s">
        <v>159</v>
      </c>
      <c r="C1738" s="83">
        <v>8728.9893488744474</v>
      </c>
      <c r="D1738" s="83">
        <v>20646.61827094778</v>
      </c>
      <c r="E1738" s="83">
        <v>13844.105749300843</v>
      </c>
      <c r="F1738" s="83">
        <v>12899.884340856195</v>
      </c>
      <c r="G1738" s="83">
        <v>9599.721995439766</v>
      </c>
      <c r="H1738" s="83">
        <v>8377.7193086572679</v>
      </c>
      <c r="I1738" s="83">
        <v>8418.9050727228223</v>
      </c>
      <c r="J1738" s="83">
        <v>8793.6186449472643</v>
      </c>
      <c r="K1738" s="83">
        <v>9429.9747922379975</v>
      </c>
      <c r="L1738" s="83">
        <v>7216.9836960000002</v>
      </c>
      <c r="M1738" s="83">
        <v>5749.7560000000003</v>
      </c>
      <c r="N1738" s="83">
        <v>0</v>
      </c>
      <c r="O1738" s="73"/>
      <c r="P1738" s="74" t="s">
        <v>159</v>
      </c>
      <c r="Q1738" s="83">
        <v>31399.720780801341</v>
      </c>
      <c r="R1738" s="83">
        <v>7838.5382861915905</v>
      </c>
      <c r="S1738" s="83">
        <v>21054.647224738823</v>
      </c>
      <c r="T1738" s="83">
        <v>8850.4894080781323</v>
      </c>
      <c r="U1738" s="83">
        <v>11843.281249711672</v>
      </c>
      <c r="V1738" s="83">
        <v>9891.2473012937298</v>
      </c>
      <c r="W1738" s="83">
        <v>10512.154627857148</v>
      </c>
      <c r="X1738" s="83">
        <v>8341.4266947222113</v>
      </c>
      <c r="Y1738" s="83">
        <v>9257.8587202139988</v>
      </c>
      <c r="Z1738" s="83">
        <v>9232.0460180000009</v>
      </c>
      <c r="AA1738" s="83">
        <v>9021.6360000000004</v>
      </c>
      <c r="AB1738" s="83">
        <v>6191</v>
      </c>
      <c r="AC1738" s="73"/>
      <c r="AD1738" s="74" t="s">
        <v>159</v>
      </c>
      <c r="AE1738" s="83">
        <v>0</v>
      </c>
      <c r="AF1738" s="83">
        <v>0</v>
      </c>
      <c r="AG1738" s="83">
        <v>0</v>
      </c>
      <c r="AH1738" s="83">
        <v>0</v>
      </c>
      <c r="AI1738" s="83">
        <v>0</v>
      </c>
      <c r="AJ1738" s="83">
        <v>0</v>
      </c>
      <c r="AK1738" s="83">
        <v>0</v>
      </c>
      <c r="AL1738" s="83">
        <v>0</v>
      </c>
      <c r="AM1738" s="83">
        <v>0</v>
      </c>
      <c r="AN1738" s="83">
        <v>0</v>
      </c>
      <c r="AO1738" s="83">
        <v>0</v>
      </c>
      <c r="AP1738" s="83">
        <v>0</v>
      </c>
      <c r="AQ1738" s="73"/>
      <c r="AR1738" s="73"/>
      <c r="AS1738" s="73"/>
      <c r="AT1738" s="73"/>
      <c r="AU1738" s="73"/>
      <c r="AV1738" s="73"/>
      <c r="AW1738" s="73"/>
      <c r="AX1738" s="73"/>
      <c r="AY1738" s="73"/>
      <c r="AZ1738" s="73"/>
      <c r="BA1738" s="73"/>
      <c r="BB1738" s="73"/>
      <c r="BC1738" s="73"/>
    </row>
    <row r="1739" spans="1:55" x14ac:dyDescent="0.25">
      <c r="A1739" s="72"/>
      <c r="B1739" s="74" t="s">
        <v>1</v>
      </c>
      <c r="C1739" s="83">
        <v>58589.906580666568</v>
      </c>
      <c r="D1739" s="83">
        <v>49833.149555787444</v>
      </c>
      <c r="E1739" s="83">
        <v>45910.187296094758</v>
      </c>
      <c r="F1739" s="83">
        <v>42816.205782738427</v>
      </c>
      <c r="G1739" s="83">
        <v>42235.313642766669</v>
      </c>
      <c r="H1739" s="83">
        <v>38764.503134084778</v>
      </c>
      <c r="I1739" s="83">
        <v>44669.139421117165</v>
      </c>
      <c r="J1739" s="83">
        <v>53974.663478103648</v>
      </c>
      <c r="K1739" s="83">
        <v>46618.079430961996</v>
      </c>
      <c r="L1739" s="83">
        <v>43560.874603999997</v>
      </c>
      <c r="M1739" s="83">
        <v>50368.196000000004</v>
      </c>
      <c r="N1739" s="83">
        <v>0</v>
      </c>
      <c r="O1739" s="73"/>
      <c r="P1739" s="74" t="s">
        <v>1</v>
      </c>
      <c r="Q1739" s="83">
        <v>49049.232538032142</v>
      </c>
      <c r="R1739" s="83">
        <v>51387.454204856069</v>
      </c>
      <c r="S1739" s="83">
        <v>69357.881087391797</v>
      </c>
      <c r="T1739" s="83">
        <v>37849.707400117739</v>
      </c>
      <c r="U1739" s="83">
        <v>48105.331142996743</v>
      </c>
      <c r="V1739" s="83">
        <v>38521.938644791626</v>
      </c>
      <c r="W1739" s="83">
        <v>34389.434682408617</v>
      </c>
      <c r="X1739" s="83">
        <v>37300.786603800159</v>
      </c>
      <c r="Y1739" s="83">
        <v>50466.418272113995</v>
      </c>
      <c r="Z1739" s="83">
        <v>52469.740153999992</v>
      </c>
      <c r="AA1739" s="83">
        <v>48281.07</v>
      </c>
      <c r="AB1739" s="83">
        <v>50733</v>
      </c>
      <c r="AC1739" s="73"/>
      <c r="AD1739" s="74" t="s">
        <v>1</v>
      </c>
      <c r="AE1739" s="83">
        <v>331</v>
      </c>
      <c r="AF1739" s="83">
        <v>284</v>
      </c>
      <c r="AG1739" s="83">
        <v>267</v>
      </c>
      <c r="AH1739" s="83">
        <v>251</v>
      </c>
      <c r="AI1739" s="83">
        <v>256</v>
      </c>
      <c r="AJ1739" s="83">
        <v>237</v>
      </c>
      <c r="AK1739" s="83">
        <v>266</v>
      </c>
      <c r="AL1739" s="83">
        <v>327</v>
      </c>
      <c r="AM1739" s="83">
        <v>277</v>
      </c>
      <c r="AN1739" s="83">
        <v>261</v>
      </c>
      <c r="AO1739" s="83">
        <v>305</v>
      </c>
      <c r="AP1739" s="83">
        <v>0</v>
      </c>
      <c r="AQ1739" s="73"/>
      <c r="AR1739" s="73"/>
      <c r="AS1739" s="73"/>
      <c r="AT1739" s="73"/>
      <c r="AU1739" s="73"/>
      <c r="AV1739" s="73"/>
      <c r="AW1739" s="73"/>
      <c r="AX1739" s="73"/>
      <c r="AY1739" s="73"/>
      <c r="AZ1739" s="73"/>
      <c r="BA1739" s="73"/>
      <c r="BB1739" s="73"/>
      <c r="BC1739" s="73"/>
    </row>
    <row r="1740" spans="1:55" x14ac:dyDescent="0.25">
      <c r="A1740" s="72"/>
      <c r="B1740" s="74" t="s">
        <v>2</v>
      </c>
      <c r="C1740" s="83">
        <v>487849.28178916953</v>
      </c>
      <c r="D1740" s="83">
        <v>482628.00790125254</v>
      </c>
      <c r="E1740" s="83">
        <v>471651.020596936</v>
      </c>
      <c r="F1740" s="83">
        <v>474167.87030767754</v>
      </c>
      <c r="G1740" s="83">
        <v>478048.39207069017</v>
      </c>
      <c r="H1740" s="83">
        <v>483784.75735129451</v>
      </c>
      <c r="I1740" s="83">
        <v>506724.75097333355</v>
      </c>
      <c r="J1740" s="83">
        <v>538868.05836161657</v>
      </c>
      <c r="K1740" s="83">
        <v>568229.07539754198</v>
      </c>
      <c r="L1740" s="83">
        <v>579367.33719799994</v>
      </c>
      <c r="M1740" s="83">
        <v>632261.63400000008</v>
      </c>
      <c r="N1740" s="83">
        <v>0</v>
      </c>
      <c r="O1740" s="73"/>
      <c r="P1740" s="74" t="s">
        <v>2</v>
      </c>
      <c r="Q1740" s="83">
        <v>522974.73042385239</v>
      </c>
      <c r="R1740" s="83">
        <v>495118.96975072351</v>
      </c>
      <c r="S1740" s="83">
        <v>480263.38359312934</v>
      </c>
      <c r="T1740" s="83">
        <v>486885.24620072456</v>
      </c>
      <c r="U1740" s="83">
        <v>469222.10404283227</v>
      </c>
      <c r="V1740" s="83">
        <v>472753.07321934769</v>
      </c>
      <c r="W1740" s="83">
        <v>483979.42069869908</v>
      </c>
      <c r="X1740" s="83">
        <v>517910.13963629748</v>
      </c>
      <c r="Y1740" s="83">
        <v>564590.36510564992</v>
      </c>
      <c r="Z1740" s="83">
        <v>586897.8701559999</v>
      </c>
      <c r="AA1740" s="83">
        <v>576341.66200000001</v>
      </c>
      <c r="AB1740" s="83">
        <v>646053</v>
      </c>
      <c r="AC1740" s="73"/>
      <c r="AD1740" s="74" t="s">
        <v>2</v>
      </c>
      <c r="AE1740" s="83">
        <v>4482</v>
      </c>
      <c r="AF1740" s="83">
        <v>4338</v>
      </c>
      <c r="AG1740" s="83">
        <v>4195</v>
      </c>
      <c r="AH1740" s="83">
        <v>4074</v>
      </c>
      <c r="AI1740" s="83">
        <v>3984</v>
      </c>
      <c r="AJ1740" s="83">
        <v>3927</v>
      </c>
      <c r="AK1740" s="83">
        <v>3969</v>
      </c>
      <c r="AL1740" s="83">
        <v>4140</v>
      </c>
      <c r="AM1740" s="83">
        <v>4360</v>
      </c>
      <c r="AN1740" s="83">
        <v>4508</v>
      </c>
      <c r="AO1740" s="83">
        <v>4616</v>
      </c>
      <c r="AP1740" s="83">
        <v>0</v>
      </c>
      <c r="AQ1740" s="73"/>
      <c r="AR1740" s="73"/>
      <c r="AS1740" s="73"/>
      <c r="AT1740" s="73"/>
      <c r="AU1740" s="73"/>
      <c r="AV1740" s="73"/>
      <c r="AW1740" s="73"/>
      <c r="AX1740" s="73"/>
      <c r="AY1740" s="73"/>
      <c r="AZ1740" s="73"/>
      <c r="BA1740" s="73"/>
      <c r="BB1740" s="73"/>
      <c r="BC1740" s="73"/>
    </row>
    <row r="1741" spans="1:55" x14ac:dyDescent="0.25">
      <c r="A1741" s="72"/>
      <c r="B1741" s="74" t="s">
        <v>156</v>
      </c>
      <c r="C1741" s="83">
        <v>0</v>
      </c>
      <c r="D1741" s="83">
        <v>0</v>
      </c>
      <c r="E1741" s="83">
        <v>0</v>
      </c>
      <c r="F1741" s="83">
        <v>0</v>
      </c>
      <c r="G1741" s="83">
        <v>0</v>
      </c>
      <c r="H1741" s="83">
        <v>0</v>
      </c>
      <c r="I1741" s="83">
        <v>0</v>
      </c>
      <c r="J1741" s="83">
        <v>5530.6553912141208</v>
      </c>
      <c r="K1741" s="83">
        <v>33148.893486929992</v>
      </c>
      <c r="L1741" s="83">
        <v>53015.508494000002</v>
      </c>
      <c r="M1741" s="83">
        <v>69330.512000000002</v>
      </c>
      <c r="N1741" s="83">
        <v>0</v>
      </c>
      <c r="O1741" s="73"/>
      <c r="P1741" s="74" t="s">
        <v>156</v>
      </c>
      <c r="Q1741" s="83">
        <v>0</v>
      </c>
      <c r="R1741" s="83">
        <v>0</v>
      </c>
      <c r="S1741" s="83">
        <v>0</v>
      </c>
      <c r="T1741" s="83">
        <v>0</v>
      </c>
      <c r="U1741" s="83">
        <v>0</v>
      </c>
      <c r="V1741" s="83">
        <v>0</v>
      </c>
      <c r="W1741" s="83">
        <v>0</v>
      </c>
      <c r="X1741" s="83">
        <v>0</v>
      </c>
      <c r="Y1741" s="83">
        <v>15446.314155999997</v>
      </c>
      <c r="Z1741" s="83">
        <v>47517.160001999997</v>
      </c>
      <c r="AA1741" s="83">
        <v>69498.274000000005</v>
      </c>
      <c r="AB1741" s="83">
        <v>79080</v>
      </c>
      <c r="AC1741" s="73"/>
      <c r="AD1741" s="74" t="s">
        <v>156</v>
      </c>
      <c r="AE1741" s="83">
        <v>0</v>
      </c>
      <c r="AF1741" s="83">
        <v>0</v>
      </c>
      <c r="AG1741" s="83">
        <v>0</v>
      </c>
      <c r="AH1741" s="83">
        <v>0</v>
      </c>
      <c r="AI1741" s="83">
        <v>0</v>
      </c>
      <c r="AJ1741" s="83">
        <v>0</v>
      </c>
      <c r="AK1741" s="83">
        <v>0</v>
      </c>
      <c r="AL1741" s="83">
        <v>37</v>
      </c>
      <c r="AM1741" s="83">
        <v>197</v>
      </c>
      <c r="AN1741" s="83">
        <v>318</v>
      </c>
      <c r="AO1741" s="83">
        <v>415</v>
      </c>
      <c r="AP1741" s="83">
        <v>0</v>
      </c>
      <c r="AQ1741" s="73"/>
      <c r="AR1741" s="73"/>
      <c r="AS1741" s="73"/>
      <c r="AT1741" s="73"/>
      <c r="AU1741" s="73"/>
      <c r="AV1741" s="73"/>
      <c r="AW1741" s="73"/>
      <c r="AX1741" s="73"/>
      <c r="AY1741" s="73"/>
      <c r="AZ1741" s="73"/>
      <c r="BA1741" s="73"/>
      <c r="BB1741" s="73"/>
      <c r="BC1741" s="73"/>
    </row>
    <row r="1742" spans="1:55" x14ac:dyDescent="0.25">
      <c r="A1742" s="72"/>
      <c r="B1742" s="74" t="s">
        <v>3</v>
      </c>
      <c r="C1742" s="83">
        <v>1661.0377644582634</v>
      </c>
      <c r="D1742" s="83">
        <v>17779.102678698662</v>
      </c>
      <c r="E1742" s="83">
        <v>33258.375327329697</v>
      </c>
      <c r="F1742" s="83">
        <v>51262.367860040453</v>
      </c>
      <c r="G1742" s="83">
        <v>64677.031462109924</v>
      </c>
      <c r="H1742" s="83">
        <v>73482.156145264322</v>
      </c>
      <c r="I1742" s="83">
        <v>80032.279590977603</v>
      </c>
      <c r="J1742" s="83">
        <v>83012.56789466487</v>
      </c>
      <c r="K1742" s="83">
        <v>78593.053042035986</v>
      </c>
      <c r="L1742" s="83">
        <v>64563.324487999998</v>
      </c>
      <c r="M1742" s="83">
        <v>47515.200000000004</v>
      </c>
      <c r="N1742" s="83">
        <v>0</v>
      </c>
      <c r="O1742" s="73"/>
      <c r="P1742" s="74" t="s">
        <v>3</v>
      </c>
      <c r="Q1742" s="83">
        <v>0</v>
      </c>
      <c r="R1742" s="83">
        <v>9988.9435748506403</v>
      </c>
      <c r="S1742" s="83">
        <v>60761.949252934988</v>
      </c>
      <c r="T1742" s="83">
        <v>21197.867083189205</v>
      </c>
      <c r="U1742" s="83">
        <v>51683.199454195921</v>
      </c>
      <c r="V1742" s="83">
        <v>59168.9907631483</v>
      </c>
      <c r="W1742" s="83">
        <v>61401.986950606879</v>
      </c>
      <c r="X1742" s="83">
        <v>63378.685152635109</v>
      </c>
      <c r="Y1742" s="83">
        <v>64964.990723828007</v>
      </c>
      <c r="Z1742" s="83">
        <v>68797.84472600001</v>
      </c>
      <c r="AA1742" s="83">
        <v>49367.876000000004</v>
      </c>
      <c r="AB1742" s="83">
        <v>23342</v>
      </c>
      <c r="AC1742" s="73"/>
      <c r="AD1742" s="74" t="s">
        <v>3</v>
      </c>
      <c r="AE1742" s="83">
        <v>13</v>
      </c>
      <c r="AF1742" s="83">
        <v>140</v>
      </c>
      <c r="AG1742" s="83">
        <v>271</v>
      </c>
      <c r="AH1742" s="83">
        <v>354</v>
      </c>
      <c r="AI1742" s="83">
        <v>447</v>
      </c>
      <c r="AJ1742" s="83">
        <v>509</v>
      </c>
      <c r="AK1742" s="83">
        <v>599</v>
      </c>
      <c r="AL1742" s="83">
        <v>603</v>
      </c>
      <c r="AM1742" s="83">
        <v>582</v>
      </c>
      <c r="AN1742" s="83">
        <v>485</v>
      </c>
      <c r="AO1742" s="83">
        <v>358</v>
      </c>
      <c r="AP1742" s="83">
        <v>0</v>
      </c>
      <c r="AQ1742" s="73"/>
      <c r="AR1742" s="73"/>
      <c r="AS1742" s="73"/>
      <c r="AT1742" s="73"/>
      <c r="AU1742" s="73"/>
      <c r="AV1742" s="73"/>
      <c r="AW1742" s="73"/>
      <c r="AX1742" s="73"/>
      <c r="AY1742" s="73"/>
      <c r="AZ1742" s="73"/>
      <c r="BA1742" s="73"/>
      <c r="BB1742" s="73"/>
      <c r="BC1742" s="73"/>
    </row>
    <row r="1743" spans="1:55" x14ac:dyDescent="0.25">
      <c r="A1743" s="72"/>
      <c r="B1743" s="74" t="s">
        <v>4</v>
      </c>
      <c r="C1743" s="83">
        <v>0</v>
      </c>
      <c r="D1743" s="83">
        <v>6057.1476791837422</v>
      </c>
      <c r="E1743" s="83">
        <v>48784.4843330734</v>
      </c>
      <c r="F1743" s="83">
        <v>52339.893894885972</v>
      </c>
      <c r="G1743" s="83">
        <v>55343.052237133888</v>
      </c>
      <c r="H1743" s="83">
        <v>60861.709493081391</v>
      </c>
      <c r="I1743" s="83">
        <v>58492.075647689024</v>
      </c>
      <c r="J1743" s="83">
        <v>42603.662923312833</v>
      </c>
      <c r="K1743" s="83">
        <v>37950.490573137999</v>
      </c>
      <c r="L1743" s="83">
        <v>65669.843044000008</v>
      </c>
      <c r="M1743" s="83">
        <v>78096.858000000007</v>
      </c>
      <c r="N1743" s="83">
        <v>0</v>
      </c>
      <c r="O1743" s="73"/>
      <c r="P1743" s="74" t="s">
        <v>4</v>
      </c>
      <c r="Q1743" s="83">
        <v>0</v>
      </c>
      <c r="R1743" s="83">
        <v>0</v>
      </c>
      <c r="S1743" s="83">
        <v>0</v>
      </c>
      <c r="T1743" s="83">
        <v>33131.674974067209</v>
      </c>
      <c r="U1743" s="83">
        <v>57951.006553652944</v>
      </c>
      <c r="V1743" s="83">
        <v>62474.891257205963</v>
      </c>
      <c r="W1743" s="83">
        <v>83973.522915597568</v>
      </c>
      <c r="X1743" s="83">
        <v>80053.68409133119</v>
      </c>
      <c r="Y1743" s="83">
        <v>60700.704708617988</v>
      </c>
      <c r="Z1743" s="83">
        <v>53136.433635999994</v>
      </c>
      <c r="AA1743" s="83">
        <v>82351.343999999997</v>
      </c>
      <c r="AB1743" s="83">
        <v>88618</v>
      </c>
      <c r="AC1743" s="73"/>
      <c r="AD1743" s="74" t="s">
        <v>4</v>
      </c>
      <c r="AE1743" s="83">
        <v>0</v>
      </c>
      <c r="AF1743" s="83">
        <v>45</v>
      </c>
      <c r="AG1743" s="83">
        <v>324</v>
      </c>
      <c r="AH1743" s="83">
        <v>397</v>
      </c>
      <c r="AI1743" s="83">
        <v>420</v>
      </c>
      <c r="AJ1743" s="83">
        <v>470</v>
      </c>
      <c r="AK1743" s="83">
        <v>452</v>
      </c>
      <c r="AL1743" s="83">
        <v>312</v>
      </c>
      <c r="AM1743" s="83">
        <v>291</v>
      </c>
      <c r="AN1743" s="83">
        <v>540</v>
      </c>
      <c r="AO1743" s="83">
        <v>647</v>
      </c>
      <c r="AP1743" s="83">
        <v>0</v>
      </c>
      <c r="AQ1743" s="73"/>
      <c r="AR1743" s="73"/>
      <c r="AS1743" s="73"/>
      <c r="AT1743" s="73"/>
      <c r="AU1743" s="73"/>
      <c r="AV1743" s="73"/>
      <c r="AW1743" s="73"/>
      <c r="AX1743" s="73"/>
      <c r="AY1743" s="73"/>
      <c r="AZ1743" s="73"/>
      <c r="BA1743" s="73"/>
      <c r="BB1743" s="73"/>
      <c r="BC1743" s="73"/>
    </row>
    <row r="1744" spans="1:55" x14ac:dyDescent="0.25">
      <c r="A1744" s="72"/>
      <c r="B1744" s="74" t="s">
        <v>6</v>
      </c>
      <c r="C1744" s="83">
        <v>6915.463487076292</v>
      </c>
      <c r="D1744" s="83">
        <v>10048.553638809679</v>
      </c>
      <c r="E1744" s="83">
        <v>21079.354823498397</v>
      </c>
      <c r="F1744" s="83">
        <v>42737.344848696586</v>
      </c>
      <c r="G1744" s="83">
        <v>38525.928574819831</v>
      </c>
      <c r="H1744" s="83">
        <v>30595.859065959186</v>
      </c>
      <c r="I1744" s="83">
        <v>25686.684626994505</v>
      </c>
      <c r="J1744" s="83">
        <v>24500.837045010332</v>
      </c>
      <c r="K1744" s="83">
        <v>22942.741408352995</v>
      </c>
      <c r="L1744" s="83">
        <v>24504.998466000008</v>
      </c>
      <c r="M1744" s="83">
        <v>28172.554000000004</v>
      </c>
      <c r="N1744" s="83">
        <v>0</v>
      </c>
      <c r="O1744" s="73"/>
      <c r="P1744" s="74" t="s">
        <v>6</v>
      </c>
      <c r="Q1744" s="83">
        <v>5915.5620527342817</v>
      </c>
      <c r="R1744" s="83">
        <v>7048.3038358194663</v>
      </c>
      <c r="S1744" s="83">
        <v>9928.0730582179349</v>
      </c>
      <c r="T1744" s="83">
        <v>56038.075596299641</v>
      </c>
      <c r="U1744" s="83">
        <v>58555.288651382965</v>
      </c>
      <c r="V1744" s="83">
        <v>31964.790250141181</v>
      </c>
      <c r="W1744" s="83">
        <v>25541.189061848614</v>
      </c>
      <c r="X1744" s="83">
        <v>15266.808125960504</v>
      </c>
      <c r="Y1744" s="83">
        <v>24860.842634082001</v>
      </c>
      <c r="Z1744" s="83">
        <v>20646.897862499998</v>
      </c>
      <c r="AA1744" s="83">
        <v>37328.608</v>
      </c>
      <c r="AB1744" s="83">
        <v>23613</v>
      </c>
      <c r="AC1744" s="73"/>
      <c r="AD1744" s="74" t="s">
        <v>6</v>
      </c>
      <c r="AE1744" s="83">
        <v>0</v>
      </c>
      <c r="AF1744" s="83">
        <v>0</v>
      </c>
      <c r="AG1744" s="83">
        <v>11</v>
      </c>
      <c r="AH1744" s="83">
        <v>330</v>
      </c>
      <c r="AI1744" s="83">
        <v>475</v>
      </c>
      <c r="AJ1744" s="83">
        <v>366</v>
      </c>
      <c r="AK1744" s="83">
        <v>303</v>
      </c>
      <c r="AL1744" s="83">
        <v>0</v>
      </c>
      <c r="AM1744" s="83">
        <v>64</v>
      </c>
      <c r="AN1744" s="83">
        <v>333</v>
      </c>
      <c r="AO1744" s="83">
        <v>341</v>
      </c>
      <c r="AP1744" s="83">
        <v>0</v>
      </c>
      <c r="AQ1744" s="73"/>
      <c r="AR1744" s="73"/>
      <c r="AS1744" s="73"/>
      <c r="AT1744" s="73"/>
      <c r="AU1744" s="73"/>
      <c r="AV1744" s="73"/>
      <c r="AW1744" s="73"/>
      <c r="AX1744" s="73"/>
      <c r="AY1744" s="73"/>
      <c r="AZ1744" s="73"/>
      <c r="BA1744" s="73"/>
      <c r="BB1744" s="73"/>
      <c r="BC1744" s="73"/>
    </row>
    <row r="1745" spans="1:55" x14ac:dyDescent="0.25">
      <c r="A1745" s="72"/>
      <c r="B1745" s="74" t="s">
        <v>7</v>
      </c>
      <c r="C1745" s="83">
        <v>199464.56799344323</v>
      </c>
      <c r="D1745" s="83">
        <v>186424.98300737291</v>
      </c>
      <c r="E1745" s="83">
        <v>157305.61342671409</v>
      </c>
      <c r="F1745" s="83">
        <v>146431.07088328796</v>
      </c>
      <c r="G1745" s="83">
        <v>137416.69386833819</v>
      </c>
      <c r="H1745" s="83">
        <v>136811.72093857036</v>
      </c>
      <c r="I1745" s="83">
        <v>151738.43968967709</v>
      </c>
      <c r="J1745" s="83">
        <v>185808.25309557767</v>
      </c>
      <c r="K1745" s="83">
        <v>208179.90565379799</v>
      </c>
      <c r="L1745" s="83">
        <v>188978.17346200001</v>
      </c>
      <c r="M1745" s="83">
        <v>187990.34600000002</v>
      </c>
      <c r="N1745" s="83">
        <v>0</v>
      </c>
      <c r="O1745" s="73"/>
      <c r="P1745" s="74" t="s">
        <v>7</v>
      </c>
      <c r="Q1745" s="83">
        <v>218745.52093325224</v>
      </c>
      <c r="R1745" s="83">
        <v>204396.12142006794</v>
      </c>
      <c r="S1745" s="83">
        <v>165181.61695248689</v>
      </c>
      <c r="T1745" s="83">
        <v>214189.05759046171</v>
      </c>
      <c r="U1745" s="83">
        <v>208980.8921316331</v>
      </c>
      <c r="V1745" s="83">
        <v>230934.53368593485</v>
      </c>
      <c r="W1745" s="83">
        <v>210047.57395879371</v>
      </c>
      <c r="X1745" s="83">
        <v>125464.75212497427</v>
      </c>
      <c r="Y1745" s="83">
        <v>152303.96750262199</v>
      </c>
      <c r="Z1745" s="83">
        <v>143442.90162799999</v>
      </c>
      <c r="AA1745" s="83">
        <v>141787.024</v>
      </c>
      <c r="AB1745" s="83">
        <v>179415</v>
      </c>
      <c r="AC1745" s="73"/>
      <c r="AD1745" s="74" t="s">
        <v>7</v>
      </c>
      <c r="AE1745" s="83">
        <v>1520</v>
      </c>
      <c r="AF1745" s="83">
        <v>1476</v>
      </c>
      <c r="AG1745" s="83">
        <v>1323</v>
      </c>
      <c r="AH1745" s="83">
        <v>1218</v>
      </c>
      <c r="AI1745" s="83">
        <v>1181</v>
      </c>
      <c r="AJ1745" s="83">
        <v>1222</v>
      </c>
      <c r="AK1745" s="83">
        <v>1295</v>
      </c>
      <c r="AL1745" s="83">
        <v>1632</v>
      </c>
      <c r="AM1745" s="83">
        <v>1761</v>
      </c>
      <c r="AN1745" s="83">
        <v>1807</v>
      </c>
      <c r="AO1745" s="83">
        <v>1723</v>
      </c>
      <c r="AP1745" s="83">
        <v>0</v>
      </c>
      <c r="AQ1745" s="73"/>
      <c r="AR1745" s="73"/>
      <c r="AS1745" s="73"/>
      <c r="AT1745" s="73"/>
      <c r="AU1745" s="73"/>
      <c r="AV1745" s="73"/>
      <c r="AW1745" s="73"/>
      <c r="AX1745" s="73"/>
      <c r="AY1745" s="73"/>
      <c r="AZ1745" s="73"/>
      <c r="BA1745" s="73"/>
      <c r="BB1745" s="73"/>
      <c r="BC1745" s="73"/>
    </row>
    <row r="1746" spans="1:55" x14ac:dyDescent="0.25">
      <c r="A1746" s="72"/>
      <c r="B1746" s="79" t="s">
        <v>8</v>
      </c>
      <c r="C1746" s="84">
        <v>85071.839293215337</v>
      </c>
      <c r="D1746" s="84">
        <v>88856.57555668366</v>
      </c>
      <c r="E1746" s="84">
        <v>95932.364101020794</v>
      </c>
      <c r="F1746" s="84">
        <v>110479.84744553342</v>
      </c>
      <c r="G1746" s="84">
        <v>123314.89355413785</v>
      </c>
      <c r="H1746" s="84">
        <v>139678.24946580431</v>
      </c>
      <c r="I1746" s="84">
        <v>167312.5822626336</v>
      </c>
      <c r="J1746" s="84">
        <v>178218.60954390952</v>
      </c>
      <c r="K1746" s="84">
        <v>197117.03479363996</v>
      </c>
      <c r="L1746" s="84">
        <v>200826.69711000001</v>
      </c>
      <c r="M1746" s="84">
        <v>214468.60800000001</v>
      </c>
      <c r="N1746" s="83">
        <v>0</v>
      </c>
      <c r="O1746" s="73"/>
      <c r="P1746" s="79" t="s">
        <v>8</v>
      </c>
      <c r="Q1746" s="84">
        <v>86572.004305001945</v>
      </c>
      <c r="R1746" s="84">
        <v>79498.227472099476</v>
      </c>
      <c r="S1746" s="84">
        <v>92829.856484366319</v>
      </c>
      <c r="T1746" s="84">
        <v>94039.323223552565</v>
      </c>
      <c r="U1746" s="84">
        <v>144624.96651716682</v>
      </c>
      <c r="V1746" s="84">
        <v>152847.31513068391</v>
      </c>
      <c r="W1746" s="84">
        <v>189785.0440372912</v>
      </c>
      <c r="X1746" s="84">
        <v>180319.11408689042</v>
      </c>
      <c r="Y1746" s="84">
        <v>232367.73031393994</v>
      </c>
      <c r="Z1746" s="84">
        <v>210030.91964399998</v>
      </c>
      <c r="AA1746" s="84">
        <v>229802.68000000002</v>
      </c>
      <c r="AB1746" s="84">
        <v>236804</v>
      </c>
      <c r="AC1746" s="73"/>
      <c r="AD1746" s="79" t="s">
        <v>8</v>
      </c>
      <c r="AE1746" s="84">
        <v>989</v>
      </c>
      <c r="AF1746" s="84">
        <v>1097</v>
      </c>
      <c r="AG1746" s="84">
        <v>1178</v>
      </c>
      <c r="AH1746" s="84">
        <v>1239</v>
      </c>
      <c r="AI1746" s="84">
        <v>1320</v>
      </c>
      <c r="AJ1746" s="84">
        <v>1459</v>
      </c>
      <c r="AK1746" s="84">
        <v>1607</v>
      </c>
      <c r="AL1746" s="84">
        <v>1654</v>
      </c>
      <c r="AM1746" s="84">
        <v>1769</v>
      </c>
      <c r="AN1746" s="84">
        <v>1869</v>
      </c>
      <c r="AO1746" s="84">
        <v>1951</v>
      </c>
      <c r="AP1746" s="84">
        <v>0</v>
      </c>
      <c r="AQ1746" s="73"/>
      <c r="AR1746" s="73"/>
      <c r="AS1746" s="73"/>
      <c r="AT1746" s="73"/>
      <c r="AU1746" s="73"/>
      <c r="AV1746" s="73"/>
      <c r="AW1746" s="73"/>
      <c r="AX1746" s="73"/>
      <c r="AY1746" s="73"/>
      <c r="AZ1746" s="73"/>
      <c r="BA1746" s="73"/>
      <c r="BB1746" s="73"/>
      <c r="BC1746" s="73"/>
    </row>
    <row r="1747" spans="1:55" x14ac:dyDescent="0.25">
      <c r="A1747" s="72"/>
      <c r="B1747" s="79" t="s">
        <v>5</v>
      </c>
      <c r="C1747" s="84">
        <v>93828.047485890711</v>
      </c>
      <c r="D1747" s="84">
        <v>77164.795837992715</v>
      </c>
      <c r="E1747" s="84">
        <v>83329.602192847349</v>
      </c>
      <c r="F1747" s="84">
        <v>109644.0655829257</v>
      </c>
      <c r="G1747" s="84">
        <v>104405.22226509378</v>
      </c>
      <c r="H1747" s="84">
        <v>90663.536145263803</v>
      </c>
      <c r="I1747" s="84">
        <v>98309.838385788345</v>
      </c>
      <c r="J1747" s="84">
        <v>108331.95091408999</v>
      </c>
      <c r="K1747" s="84">
        <v>89149.505459507956</v>
      </c>
      <c r="L1747" s="84">
        <v>98919.976557999995</v>
      </c>
      <c r="M1747" s="82">
        <v>105421.22399999997</v>
      </c>
      <c r="N1747" s="82">
        <v>0</v>
      </c>
      <c r="O1747" s="73"/>
      <c r="P1747" s="79" t="s">
        <v>5</v>
      </c>
      <c r="Q1747" s="84">
        <v>138357.45022365623</v>
      </c>
      <c r="R1747" s="84">
        <v>111692.35182867791</v>
      </c>
      <c r="S1747" s="84">
        <v>122451.10287705426</v>
      </c>
      <c r="T1747" s="84">
        <v>105804.72641053304</v>
      </c>
      <c r="U1747" s="84">
        <v>113370.50695480766</v>
      </c>
      <c r="V1747" s="84">
        <v>116467.81629077323</v>
      </c>
      <c r="W1747" s="84">
        <v>129061.71243200725</v>
      </c>
      <c r="X1747" s="84">
        <v>127292.59502054898</v>
      </c>
      <c r="Y1747" s="84">
        <v>129696.08011900794</v>
      </c>
      <c r="Z1747" s="84">
        <v>166175.75818999996</v>
      </c>
      <c r="AA1747" s="84">
        <v>130550.09600000002</v>
      </c>
      <c r="AB1747" s="84">
        <v>142731</v>
      </c>
      <c r="AC1747" s="73"/>
      <c r="AD1747" s="79" t="s">
        <v>5</v>
      </c>
      <c r="AE1747" s="84">
        <v>12150</v>
      </c>
      <c r="AF1747" s="84">
        <v>11922</v>
      </c>
      <c r="AG1747" s="84">
        <v>11973</v>
      </c>
      <c r="AH1747" s="84">
        <v>11770</v>
      </c>
      <c r="AI1747" s="84">
        <v>11578</v>
      </c>
      <c r="AJ1747" s="84">
        <v>11436</v>
      </c>
      <c r="AK1747" s="84">
        <v>11554</v>
      </c>
      <c r="AL1747" s="84">
        <v>12617</v>
      </c>
      <c r="AM1747" s="84">
        <v>12469</v>
      </c>
      <c r="AN1747" s="84">
        <v>12653</v>
      </c>
      <c r="AO1747" s="84">
        <v>13120</v>
      </c>
      <c r="AP1747" s="84">
        <v>0</v>
      </c>
      <c r="AQ1747" s="73"/>
      <c r="AR1747" s="73"/>
      <c r="AS1747" s="73"/>
      <c r="AT1747" s="73"/>
      <c r="AU1747" s="73"/>
      <c r="AV1747" s="73"/>
      <c r="AW1747" s="73"/>
      <c r="AX1747" s="73"/>
      <c r="AY1747" s="73"/>
      <c r="AZ1747" s="73"/>
      <c r="BA1747" s="73"/>
      <c r="BB1747" s="73"/>
      <c r="BC1747" s="73"/>
    </row>
    <row r="1748" spans="1:55" x14ac:dyDescent="0.25">
      <c r="A1748" s="72"/>
      <c r="B1748" s="74" t="s">
        <v>157</v>
      </c>
      <c r="C1748" s="83">
        <v>65813.287148994248</v>
      </c>
      <c r="D1748" s="83">
        <v>62797.90650989351</v>
      </c>
      <c r="E1748" s="83">
        <v>60214.730710949603</v>
      </c>
      <c r="F1748" s="83">
        <v>66429.233982907317</v>
      </c>
      <c r="G1748" s="83">
        <v>59449.343450948443</v>
      </c>
      <c r="H1748" s="83">
        <v>65259.847881640759</v>
      </c>
      <c r="I1748" s="83">
        <v>68816.829700871051</v>
      </c>
      <c r="J1748" s="83">
        <v>59874.478054489082</v>
      </c>
      <c r="K1748" s="83">
        <v>85689.531088563977</v>
      </c>
      <c r="L1748" s="83">
        <v>82945.016205999986</v>
      </c>
      <c r="M1748" s="83">
        <v>71708.356</v>
      </c>
      <c r="N1748" s="83">
        <v>0</v>
      </c>
      <c r="O1748" s="73"/>
      <c r="P1748" s="74" t="s">
        <v>157</v>
      </c>
      <c r="Q1748" s="83">
        <v>91272.604771339567</v>
      </c>
      <c r="R1748" s="83">
        <v>61848.835305245433</v>
      </c>
      <c r="S1748" s="83">
        <v>62040.415348356371</v>
      </c>
      <c r="T1748" s="83">
        <v>63326.410322357384</v>
      </c>
      <c r="U1748" s="83">
        <v>60769.811738580713</v>
      </c>
      <c r="V1748" s="83">
        <v>60726.008266329176</v>
      </c>
      <c r="W1748" s="83">
        <v>60919.479064622072</v>
      </c>
      <c r="X1748" s="83">
        <v>60704.805705026411</v>
      </c>
      <c r="Y1748" s="83">
        <v>60304.617081331991</v>
      </c>
      <c r="Z1748" s="83">
        <v>84685.054089999991</v>
      </c>
      <c r="AA1748" s="83">
        <v>85143.90400000001</v>
      </c>
      <c r="AB1748" s="83">
        <v>84595</v>
      </c>
      <c r="AC1748" s="73"/>
      <c r="AD1748" s="74" t="s">
        <v>117</v>
      </c>
      <c r="AE1748" s="83">
        <v>67472.12</v>
      </c>
      <c r="AF1748" s="83">
        <v>67764.936000000002</v>
      </c>
      <c r="AG1748" s="83">
        <v>68160.607000000004</v>
      </c>
      <c r="AH1748" s="83">
        <v>68721.945000000007</v>
      </c>
      <c r="AI1748" s="83">
        <v>69644.445000000007</v>
      </c>
      <c r="AJ1748" s="83">
        <v>70081.960000000006</v>
      </c>
      <c r="AK1748" s="83">
        <v>70620.45</v>
      </c>
      <c r="AL1748" s="83">
        <v>71069.271999999997</v>
      </c>
      <c r="AM1748" s="83">
        <v>71833.088000000003</v>
      </c>
      <c r="AN1748" s="83">
        <v>73102.84</v>
      </c>
      <c r="AO1748" s="83">
        <v>74383.634999999995</v>
      </c>
      <c r="AP1748" s="83">
        <v>0</v>
      </c>
      <c r="AQ1748" s="73"/>
      <c r="AR1748" s="73"/>
      <c r="AS1748" s="73"/>
      <c r="AT1748" s="73"/>
      <c r="AU1748" s="73"/>
      <c r="AV1748" s="73"/>
      <c r="AW1748" s="73"/>
      <c r="AX1748" s="73"/>
      <c r="AY1748" s="73"/>
      <c r="AZ1748" s="73"/>
      <c r="BA1748" s="73"/>
      <c r="BB1748" s="73"/>
      <c r="BC1748" s="73"/>
    </row>
    <row r="1749" spans="1:55" x14ac:dyDescent="0.25">
      <c r="A1749" s="72"/>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X1749" s="73"/>
      <c r="Y1749" s="73"/>
      <c r="Z1749" s="73"/>
      <c r="AA1749" s="73"/>
      <c r="AB1749" s="73"/>
      <c r="AC1749" s="73"/>
      <c r="AD1749" s="73"/>
      <c r="AE1749" s="73"/>
      <c r="AF1749" s="73"/>
      <c r="AG1749" s="73"/>
      <c r="AH1749" s="73"/>
      <c r="AI1749" s="73"/>
      <c r="AJ1749" s="73"/>
      <c r="AK1749" s="73"/>
      <c r="AL1749" s="73"/>
      <c r="AM1749" s="73"/>
      <c r="AN1749" s="73"/>
      <c r="AO1749" s="73"/>
      <c r="AP1749" s="73"/>
      <c r="AQ1749" s="73"/>
      <c r="AR1749" s="73"/>
      <c r="AS1749" s="73"/>
      <c r="AT1749" s="73"/>
      <c r="AU1749" s="73"/>
      <c r="AV1749" s="73"/>
      <c r="AW1749" s="73"/>
      <c r="AX1749" s="73"/>
      <c r="AY1749" s="73"/>
      <c r="AZ1749" s="73"/>
      <c r="BA1749" s="73"/>
      <c r="BB1749" s="73"/>
      <c r="BC1749" s="73"/>
    </row>
    <row r="1750" spans="1:55" x14ac:dyDescent="0.25">
      <c r="A1750" s="72"/>
      <c r="B1750" s="75" t="s">
        <v>113</v>
      </c>
      <c r="C1750" s="75"/>
      <c r="D1750" s="75"/>
      <c r="E1750" s="75"/>
      <c r="F1750" s="75"/>
      <c r="G1750" s="75"/>
      <c r="H1750" s="75"/>
      <c r="I1750" s="75"/>
      <c r="J1750" s="75"/>
      <c r="K1750" s="75"/>
      <c r="L1750" s="75"/>
      <c r="M1750" s="75"/>
      <c r="N1750" s="75"/>
      <c r="O1750" s="73"/>
      <c r="P1750" s="75" t="s">
        <v>114</v>
      </c>
      <c r="Q1750" s="75"/>
      <c r="R1750" s="75"/>
      <c r="S1750" s="75"/>
      <c r="T1750" s="75"/>
      <c r="U1750" s="75"/>
      <c r="V1750" s="75"/>
      <c r="W1750" s="75"/>
      <c r="X1750" s="75"/>
      <c r="Y1750" s="75"/>
      <c r="Z1750" s="75"/>
      <c r="AA1750" s="75"/>
      <c r="AB1750" s="75"/>
      <c r="AC1750" s="73"/>
      <c r="AD1750" s="75" t="s">
        <v>145</v>
      </c>
      <c r="AE1750" s="75"/>
      <c r="AF1750" s="75"/>
      <c r="AG1750" s="75"/>
      <c r="AH1750" s="75"/>
      <c r="AI1750" s="75"/>
      <c r="AJ1750" s="75"/>
      <c r="AK1750" s="75"/>
      <c r="AL1750" s="75"/>
      <c r="AM1750" s="75"/>
      <c r="AN1750" s="75"/>
      <c r="AO1750" s="75"/>
      <c r="AP1750" s="75"/>
      <c r="AQ1750" s="73"/>
      <c r="AR1750" s="73"/>
      <c r="AS1750" s="73"/>
      <c r="AT1750" s="73"/>
      <c r="AU1750" s="73"/>
      <c r="AV1750" s="73"/>
      <c r="AW1750" s="73"/>
      <c r="AX1750" s="73"/>
      <c r="AY1750" s="73"/>
      <c r="AZ1750" s="73"/>
      <c r="BA1750" s="73"/>
      <c r="BB1750" s="73"/>
      <c r="BC1750" s="73"/>
    </row>
    <row r="1751" spans="1:55" x14ac:dyDescent="0.25">
      <c r="A1751" s="72"/>
      <c r="B1751" s="77" t="s">
        <v>104</v>
      </c>
      <c r="C1751" s="77">
        <v>2013</v>
      </c>
      <c r="D1751" s="77">
        <v>2014</v>
      </c>
      <c r="E1751" s="77">
        <v>2015</v>
      </c>
      <c r="F1751" s="77">
        <v>2016</v>
      </c>
      <c r="G1751" s="77">
        <v>2017</v>
      </c>
      <c r="H1751" s="77">
        <v>2018</v>
      </c>
      <c r="I1751" s="77">
        <v>2019</v>
      </c>
      <c r="J1751" s="77">
        <v>2020</v>
      </c>
      <c r="K1751" s="77">
        <v>2021</v>
      </c>
      <c r="L1751" s="77">
        <v>2022</v>
      </c>
      <c r="M1751" s="77">
        <v>2023</v>
      </c>
      <c r="N1751" s="77">
        <v>2024</v>
      </c>
      <c r="O1751" s="73"/>
      <c r="P1751" s="77" t="s">
        <v>104</v>
      </c>
      <c r="Q1751" s="77">
        <v>2013</v>
      </c>
      <c r="R1751" s="77">
        <v>2014</v>
      </c>
      <c r="S1751" s="77">
        <v>2015</v>
      </c>
      <c r="T1751" s="77">
        <v>2016</v>
      </c>
      <c r="U1751" s="77">
        <v>2017</v>
      </c>
      <c r="V1751" s="77">
        <v>2018</v>
      </c>
      <c r="W1751" s="77">
        <v>2019</v>
      </c>
      <c r="X1751" s="77">
        <v>2020</v>
      </c>
      <c r="Y1751" s="77">
        <v>2021</v>
      </c>
      <c r="Z1751" s="77">
        <v>2022</v>
      </c>
      <c r="AA1751" s="77">
        <v>2023</v>
      </c>
      <c r="AB1751" s="77">
        <v>2024</v>
      </c>
      <c r="AC1751" s="73"/>
      <c r="AD1751" s="77" t="s">
        <v>104</v>
      </c>
      <c r="AE1751" s="77">
        <v>2013</v>
      </c>
      <c r="AF1751" s="77">
        <v>2014</v>
      </c>
      <c r="AG1751" s="77">
        <v>2015</v>
      </c>
      <c r="AH1751" s="77">
        <v>2016</v>
      </c>
      <c r="AI1751" s="77">
        <v>2017</v>
      </c>
      <c r="AJ1751" s="77">
        <v>2018</v>
      </c>
      <c r="AK1751" s="77">
        <v>2019</v>
      </c>
      <c r="AL1751" s="77">
        <v>2020</v>
      </c>
      <c r="AM1751" s="77">
        <v>2021</v>
      </c>
      <c r="AN1751" s="77">
        <v>2022</v>
      </c>
      <c r="AO1751" s="77">
        <v>2023</v>
      </c>
      <c r="AP1751" s="77">
        <v>2024</v>
      </c>
      <c r="AQ1751" s="73"/>
      <c r="AR1751" s="73"/>
      <c r="AS1751" s="73"/>
      <c r="AT1751" s="73"/>
      <c r="AU1751" s="73"/>
      <c r="AV1751" s="73"/>
      <c r="AW1751" s="73"/>
      <c r="AX1751" s="73"/>
      <c r="AY1751" s="73"/>
      <c r="AZ1751" s="73"/>
      <c r="BA1751" s="73"/>
      <c r="BB1751" s="73"/>
      <c r="BC1751" s="73"/>
    </row>
    <row r="1752" spans="1:55" x14ac:dyDescent="0.25">
      <c r="A1752" s="72"/>
      <c r="B1752" s="79" t="s">
        <v>9</v>
      </c>
      <c r="C1752" s="80">
        <v>523136.16632501641</v>
      </c>
      <c r="D1752" s="80">
        <v>508071.50849296217</v>
      </c>
      <c r="E1752" s="80">
        <v>526896.23772486439</v>
      </c>
      <c r="F1752" s="80">
        <v>544969.86506249325</v>
      </c>
      <c r="G1752" s="80">
        <v>520793.39940485597</v>
      </c>
      <c r="H1752" s="80">
        <v>513008.77818022785</v>
      </c>
      <c r="I1752" s="80">
        <v>540222.46077356325</v>
      </c>
      <c r="J1752" s="80">
        <v>576973.36513492372</v>
      </c>
      <c r="K1752" s="80">
        <v>674418.07198742579</v>
      </c>
      <c r="L1752" s="80">
        <v>668958.95567799988</v>
      </c>
      <c r="M1752" s="80">
        <v>687679.3620000002</v>
      </c>
      <c r="N1752" s="80">
        <v>0</v>
      </c>
      <c r="O1752" s="73"/>
      <c r="P1752" s="79" t="s">
        <v>9</v>
      </c>
      <c r="Q1752" s="80">
        <v>515336.30941660155</v>
      </c>
      <c r="R1752" s="80">
        <v>534981.19450875768</v>
      </c>
      <c r="S1752" s="80">
        <v>507663.2586313301</v>
      </c>
      <c r="T1752" s="80">
        <v>568663.55467465019</v>
      </c>
      <c r="U1752" s="80">
        <v>560201.3089166648</v>
      </c>
      <c r="V1752" s="80">
        <v>540068.78887217853</v>
      </c>
      <c r="W1752" s="80">
        <v>531848.89086121775</v>
      </c>
      <c r="X1752" s="80">
        <v>537110.90552277677</v>
      </c>
      <c r="Y1752" s="80">
        <v>696975.20719595603</v>
      </c>
      <c r="Z1752" s="80">
        <v>702769.839408</v>
      </c>
      <c r="AA1752" s="80">
        <v>670525.95799999998</v>
      </c>
      <c r="AB1752" s="80">
        <v>717316</v>
      </c>
      <c r="AC1752" s="73"/>
      <c r="AD1752" s="79" t="s">
        <v>9</v>
      </c>
      <c r="AE1752" s="80">
        <v>4782</v>
      </c>
      <c r="AF1752" s="80">
        <v>4546</v>
      </c>
      <c r="AG1752" s="80">
        <v>4618</v>
      </c>
      <c r="AH1752" s="80">
        <v>4553</v>
      </c>
      <c r="AI1752" s="80">
        <v>4445</v>
      </c>
      <c r="AJ1752" s="80">
        <v>4309</v>
      </c>
      <c r="AK1752" s="80">
        <v>4363</v>
      </c>
      <c r="AL1752" s="80">
        <v>4642</v>
      </c>
      <c r="AM1752" s="80">
        <v>4487</v>
      </c>
      <c r="AN1752" s="80">
        <v>4597</v>
      </c>
      <c r="AO1752" s="80">
        <v>4827</v>
      </c>
      <c r="AP1752" s="80">
        <v>0</v>
      </c>
      <c r="AQ1752" s="73"/>
      <c r="AR1752" s="73"/>
      <c r="AS1752" s="73"/>
      <c r="AT1752" s="73"/>
      <c r="AU1752" s="73"/>
      <c r="AV1752" s="73"/>
      <c r="AW1752" s="73"/>
      <c r="AX1752" s="73"/>
      <c r="AY1752" s="73"/>
      <c r="AZ1752" s="73"/>
      <c r="BA1752" s="73"/>
      <c r="BB1752" s="73"/>
      <c r="BC1752" s="73"/>
    </row>
    <row r="1753" spans="1:55" x14ac:dyDescent="0.25">
      <c r="A1753" s="72"/>
      <c r="B1753" s="74" t="s">
        <v>10</v>
      </c>
      <c r="C1753" s="83">
        <v>373890.99086482642</v>
      </c>
      <c r="D1753" s="83">
        <v>355766.68433108029</v>
      </c>
      <c r="E1753" s="83">
        <v>373319.52431389893</v>
      </c>
      <c r="F1753" s="83">
        <v>409540.19455769833</v>
      </c>
      <c r="G1753" s="83">
        <v>385079.17905669176</v>
      </c>
      <c r="H1753" s="83">
        <v>363574.11052402877</v>
      </c>
      <c r="I1753" s="83">
        <v>372213.21487365331</v>
      </c>
      <c r="J1753" s="83">
        <v>393417.09527533042</v>
      </c>
      <c r="K1753" s="83">
        <v>472254.50569738983</v>
      </c>
      <c r="L1753" s="83">
        <v>461677.21027999994</v>
      </c>
      <c r="M1753" s="83">
        <v>490295.38600000012</v>
      </c>
      <c r="N1753" s="83">
        <v>0</v>
      </c>
      <c r="O1753" s="73"/>
      <c r="P1753" s="74" t="s">
        <v>10</v>
      </c>
      <c r="Q1753" s="83">
        <v>353787.96627017466</v>
      </c>
      <c r="R1753" s="83">
        <v>376981.38774572057</v>
      </c>
      <c r="S1753" s="83">
        <v>362606.71114236902</v>
      </c>
      <c r="T1753" s="83">
        <v>414043.24991697737</v>
      </c>
      <c r="U1753" s="83">
        <v>414793.77941387042</v>
      </c>
      <c r="V1753" s="83">
        <v>380604.2074940328</v>
      </c>
      <c r="W1753" s="83">
        <v>381809.86224011699</v>
      </c>
      <c r="X1753" s="83">
        <v>374811.02351693885</v>
      </c>
      <c r="Y1753" s="83">
        <v>520750.41560646001</v>
      </c>
      <c r="Z1753" s="83">
        <v>526105.69788399991</v>
      </c>
      <c r="AA1753" s="83">
        <v>476554.53200000001</v>
      </c>
      <c r="AB1753" s="83">
        <v>524503</v>
      </c>
      <c r="AC1753" s="73"/>
      <c r="AD1753" s="74" t="s">
        <v>10</v>
      </c>
      <c r="AE1753" s="83">
        <v>4782</v>
      </c>
      <c r="AF1753" s="83">
        <v>4546</v>
      </c>
      <c r="AG1753" s="83">
        <v>4618</v>
      </c>
      <c r="AH1753" s="83">
        <v>4553</v>
      </c>
      <c r="AI1753" s="83">
        <v>4445</v>
      </c>
      <c r="AJ1753" s="83">
        <v>4309</v>
      </c>
      <c r="AK1753" s="83">
        <v>4363</v>
      </c>
      <c r="AL1753" s="83">
        <v>4642</v>
      </c>
      <c r="AM1753" s="83">
        <v>4487</v>
      </c>
      <c r="AN1753" s="83">
        <v>4597</v>
      </c>
      <c r="AO1753" s="83">
        <v>4827</v>
      </c>
      <c r="AP1753" s="83">
        <v>0</v>
      </c>
      <c r="AQ1753" s="73"/>
      <c r="AR1753" s="73"/>
      <c r="AS1753" s="73"/>
      <c r="AT1753" s="73"/>
      <c r="AU1753" s="73"/>
      <c r="AV1753" s="73"/>
      <c r="AW1753" s="73"/>
      <c r="AX1753" s="73"/>
      <c r="AY1753" s="73"/>
      <c r="AZ1753" s="73"/>
      <c r="BA1753" s="73"/>
      <c r="BB1753" s="73"/>
      <c r="BC1753" s="73"/>
    </row>
    <row r="1754" spans="1:55" x14ac:dyDescent="0.25">
      <c r="A1754" s="72"/>
      <c r="B1754" s="79" t="s">
        <v>11</v>
      </c>
      <c r="C1754" s="84">
        <v>149245.17546018999</v>
      </c>
      <c r="D1754" s="84">
        <v>152304.82416188187</v>
      </c>
      <c r="E1754" s="84">
        <v>153576.71341096543</v>
      </c>
      <c r="F1754" s="84">
        <v>135429.67050479492</v>
      </c>
      <c r="G1754" s="84">
        <v>135714.22034816421</v>
      </c>
      <c r="H1754" s="84">
        <v>149434.66765619905</v>
      </c>
      <c r="I1754" s="84">
        <v>168009.2458999099</v>
      </c>
      <c r="J1754" s="84">
        <v>183556.2698595933</v>
      </c>
      <c r="K1754" s="84">
        <v>202163.56629003599</v>
      </c>
      <c r="L1754" s="84">
        <v>207281.74539799994</v>
      </c>
      <c r="M1754" s="84">
        <v>197383.97600000002</v>
      </c>
      <c r="N1754" s="84">
        <v>0</v>
      </c>
      <c r="O1754" s="73"/>
      <c r="P1754" s="79" t="s">
        <v>11</v>
      </c>
      <c r="Q1754" s="84">
        <v>161548.34314642692</v>
      </c>
      <c r="R1754" s="84">
        <v>157999.80676303711</v>
      </c>
      <c r="S1754" s="84">
        <v>145056.54748896108</v>
      </c>
      <c r="T1754" s="84">
        <v>154620.30475767283</v>
      </c>
      <c r="U1754" s="84">
        <v>145407.52950279438</v>
      </c>
      <c r="V1754" s="84">
        <v>159464.58137814573</v>
      </c>
      <c r="W1754" s="84">
        <v>150039.02862110079</v>
      </c>
      <c r="X1754" s="84">
        <v>162299.88200583795</v>
      </c>
      <c r="Y1754" s="84">
        <v>176224.79158949602</v>
      </c>
      <c r="Z1754" s="84">
        <v>176664.14152400004</v>
      </c>
      <c r="AA1754" s="84">
        <v>193971.42600000001</v>
      </c>
      <c r="AB1754" s="84">
        <v>192813</v>
      </c>
      <c r="AC1754" s="73"/>
      <c r="AD1754" s="79" t="s">
        <v>11</v>
      </c>
      <c r="AE1754" s="84">
        <v>4782</v>
      </c>
      <c r="AF1754" s="84">
        <v>4546</v>
      </c>
      <c r="AG1754" s="84">
        <v>4618</v>
      </c>
      <c r="AH1754" s="84">
        <v>4553</v>
      </c>
      <c r="AI1754" s="84">
        <v>4445</v>
      </c>
      <c r="AJ1754" s="84">
        <v>4309</v>
      </c>
      <c r="AK1754" s="84">
        <v>4363</v>
      </c>
      <c r="AL1754" s="84">
        <v>4642</v>
      </c>
      <c r="AM1754" s="84">
        <v>4487</v>
      </c>
      <c r="AN1754" s="84">
        <v>4597</v>
      </c>
      <c r="AO1754" s="84">
        <v>4827</v>
      </c>
      <c r="AP1754" s="84">
        <v>0</v>
      </c>
      <c r="AQ1754" s="73"/>
      <c r="AR1754" s="73"/>
      <c r="AS1754" s="73"/>
      <c r="AT1754" s="73"/>
      <c r="AU1754" s="73"/>
      <c r="AV1754" s="73"/>
      <c r="AW1754" s="73"/>
      <c r="AX1754" s="73"/>
      <c r="AY1754" s="73"/>
      <c r="AZ1754" s="73"/>
      <c r="BA1754" s="73"/>
      <c r="BB1754" s="73"/>
      <c r="BC1754" s="73"/>
    </row>
    <row r="1755" spans="1:55" x14ac:dyDescent="0.25">
      <c r="A1755" s="72"/>
      <c r="B1755" s="74" t="s">
        <v>0</v>
      </c>
      <c r="C1755" s="83">
        <v>86232.175475846045</v>
      </c>
      <c r="D1755" s="83">
        <v>72391.609443276611</v>
      </c>
      <c r="E1755" s="83">
        <v>77830.700921132797</v>
      </c>
      <c r="F1755" s="83">
        <v>89539.328676782025</v>
      </c>
      <c r="G1755" s="83">
        <v>84237.3955986902</v>
      </c>
      <c r="H1755" s="83">
        <v>79135.269246525699</v>
      </c>
      <c r="I1755" s="83">
        <v>73051.465261376565</v>
      </c>
      <c r="J1755" s="83">
        <v>70099.85086441692</v>
      </c>
      <c r="K1755" s="83">
        <v>59528.991449069988</v>
      </c>
      <c r="L1755" s="83">
        <v>49707.724299999994</v>
      </c>
      <c r="M1755" s="83">
        <v>49629.417999999998</v>
      </c>
      <c r="N1755" s="83">
        <v>0</v>
      </c>
      <c r="O1755" s="73"/>
      <c r="P1755" s="74" t="s">
        <v>0</v>
      </c>
      <c r="Q1755" s="83">
        <v>72385.104911577015</v>
      </c>
      <c r="R1755" s="83">
        <v>77978.664506269895</v>
      </c>
      <c r="S1755" s="83">
        <v>65701.947600984757</v>
      </c>
      <c r="T1755" s="83">
        <v>87200.447808788042</v>
      </c>
      <c r="U1755" s="83">
        <v>81695.229108990301</v>
      </c>
      <c r="V1755" s="83">
        <v>81334.977992431042</v>
      </c>
      <c r="W1755" s="83">
        <v>78661.019620215549</v>
      </c>
      <c r="X1755" s="83">
        <v>69027.157305074114</v>
      </c>
      <c r="Y1755" s="83">
        <v>72459.763013949982</v>
      </c>
      <c r="Z1755" s="83">
        <v>60788.961869999999</v>
      </c>
      <c r="AA1755" s="83">
        <v>50797.5</v>
      </c>
      <c r="AB1755" s="83">
        <v>49128</v>
      </c>
      <c r="AC1755" s="73"/>
      <c r="AD1755" s="74" t="s">
        <v>0</v>
      </c>
      <c r="AE1755" s="83">
        <v>857</v>
      </c>
      <c r="AF1755" s="83">
        <v>832</v>
      </c>
      <c r="AG1755" s="83">
        <v>935</v>
      </c>
      <c r="AH1755" s="83">
        <v>832</v>
      </c>
      <c r="AI1755" s="83">
        <v>736</v>
      </c>
      <c r="AJ1755" s="83">
        <v>691</v>
      </c>
      <c r="AK1755" s="83">
        <v>644</v>
      </c>
      <c r="AL1755" s="83">
        <v>620</v>
      </c>
      <c r="AM1755" s="83">
        <v>517</v>
      </c>
      <c r="AN1755" s="83">
        <v>458</v>
      </c>
      <c r="AO1755" s="83">
        <v>469</v>
      </c>
      <c r="AP1755" s="83">
        <v>0</v>
      </c>
      <c r="AQ1755" s="73"/>
      <c r="AR1755" s="73"/>
      <c r="AS1755" s="73"/>
      <c r="AT1755" s="73"/>
      <c r="AU1755" s="73"/>
      <c r="AV1755" s="73"/>
      <c r="AW1755" s="73"/>
      <c r="AX1755" s="73"/>
      <c r="AY1755" s="73"/>
      <c r="AZ1755" s="73"/>
      <c r="BA1755" s="73"/>
      <c r="BB1755" s="73"/>
      <c r="BC1755" s="73"/>
    </row>
    <row r="1756" spans="1:55" x14ac:dyDescent="0.25">
      <c r="A1756" s="72"/>
      <c r="B1756" s="74" t="s">
        <v>158</v>
      </c>
      <c r="C1756" s="83">
        <v>101133.96059438717</v>
      </c>
      <c r="D1756" s="83">
        <v>88623.997574218156</v>
      </c>
      <c r="E1756" s="83">
        <v>83805.010472428097</v>
      </c>
      <c r="F1756" s="83">
        <v>79503.104509294164</v>
      </c>
      <c r="G1756" s="83">
        <v>72675.229207893295</v>
      </c>
      <c r="H1756" s="83">
        <v>63781.902215813367</v>
      </c>
      <c r="I1756" s="83">
        <v>69191.859526944521</v>
      </c>
      <c r="J1756" s="83">
        <v>93121.246007760419</v>
      </c>
      <c r="K1756" s="83">
        <v>71990.857048499995</v>
      </c>
      <c r="L1756" s="83">
        <v>49794.405154</v>
      </c>
      <c r="M1756" s="83">
        <v>57310</v>
      </c>
      <c r="N1756" s="83">
        <v>0</v>
      </c>
      <c r="O1756" s="73"/>
      <c r="P1756" s="74" t="s">
        <v>158</v>
      </c>
      <c r="Q1756" s="83">
        <v>108665.13309985677</v>
      </c>
      <c r="R1756" s="83">
        <v>91834.055055739183</v>
      </c>
      <c r="S1756" s="83">
        <v>82565.979165174707</v>
      </c>
      <c r="T1756" s="83">
        <v>80400.942845112877</v>
      </c>
      <c r="U1756" s="83">
        <v>79424.812872597031</v>
      </c>
      <c r="V1756" s="83">
        <v>75390.345631985634</v>
      </c>
      <c r="W1756" s="83">
        <v>67830.089640195962</v>
      </c>
      <c r="X1756" s="83">
        <v>69856.3628912188</v>
      </c>
      <c r="Y1756" s="83">
        <v>93890.420597245975</v>
      </c>
      <c r="Z1756" s="83">
        <v>74666.459581999996</v>
      </c>
      <c r="AA1756" s="83">
        <v>49971.194000000003</v>
      </c>
      <c r="AB1756" s="83">
        <v>55279</v>
      </c>
      <c r="AC1756" s="73"/>
      <c r="AD1756" s="74" t="s">
        <v>158</v>
      </c>
      <c r="AE1756" s="83">
        <v>703</v>
      </c>
      <c r="AF1756" s="83">
        <v>551</v>
      </c>
      <c r="AG1756" s="83">
        <v>545</v>
      </c>
      <c r="AH1756" s="83">
        <v>494</v>
      </c>
      <c r="AI1756" s="83">
        <v>461</v>
      </c>
      <c r="AJ1756" s="83">
        <v>432</v>
      </c>
      <c r="AK1756" s="83">
        <v>455</v>
      </c>
      <c r="AL1756" s="83">
        <v>630</v>
      </c>
      <c r="AM1756" s="83">
        <v>453</v>
      </c>
      <c r="AN1756" s="83">
        <v>308</v>
      </c>
      <c r="AO1756" s="83">
        <v>379</v>
      </c>
      <c r="AP1756" s="83">
        <v>0</v>
      </c>
      <c r="AQ1756" s="73"/>
      <c r="AR1756" s="73"/>
      <c r="AS1756" s="73"/>
      <c r="AT1756" s="73"/>
      <c r="AU1756" s="73"/>
      <c r="AV1756" s="73"/>
      <c r="AW1756" s="73"/>
      <c r="AX1756" s="73"/>
      <c r="AY1756" s="73"/>
      <c r="AZ1756" s="73"/>
      <c r="BA1756" s="73"/>
      <c r="BB1756" s="73"/>
      <c r="BC1756" s="73"/>
    </row>
    <row r="1757" spans="1:55" x14ac:dyDescent="0.25">
      <c r="A1757" s="72"/>
      <c r="B1757" s="74" t="s">
        <v>159</v>
      </c>
      <c r="C1757" s="83">
        <v>7380.9995741541725</v>
      </c>
      <c r="D1757" s="83">
        <v>7475.6327104740776</v>
      </c>
      <c r="E1757" s="83">
        <v>5575.2148895581677</v>
      </c>
      <c r="F1757" s="83">
        <v>5826.3466337754026</v>
      </c>
      <c r="G1757" s="83">
        <v>2881.2358889817492</v>
      </c>
      <c r="H1757" s="83">
        <v>1817.4894379923117</v>
      </c>
      <c r="I1757" s="83">
        <v>1131.9497799169642</v>
      </c>
      <c r="J1757" s="83">
        <v>842.67035885611779</v>
      </c>
      <c r="K1757" s="83">
        <v>661.98489239999992</v>
      </c>
      <c r="L1757" s="83">
        <v>398.08984800000002</v>
      </c>
      <c r="M1757" s="83">
        <v>609.57000000000005</v>
      </c>
      <c r="N1757" s="83">
        <v>0</v>
      </c>
      <c r="O1757" s="73"/>
      <c r="P1757" s="74" t="s">
        <v>159</v>
      </c>
      <c r="Q1757" s="83">
        <v>11768.301762534933</v>
      </c>
      <c r="R1757" s="83">
        <v>11714.364898203361</v>
      </c>
      <c r="S1757" s="83">
        <v>8631.8369656591403</v>
      </c>
      <c r="T1757" s="83">
        <v>11752.319713905023</v>
      </c>
      <c r="U1757" s="83">
        <v>7080.5841899710922</v>
      </c>
      <c r="V1757" s="83">
        <v>3045.4285592462338</v>
      </c>
      <c r="W1757" s="83">
        <v>2072.9544959489458</v>
      </c>
      <c r="X1757" s="83">
        <v>1236.5149606650357</v>
      </c>
      <c r="Y1757" s="83">
        <v>1233.4985161719999</v>
      </c>
      <c r="Z1757" s="83">
        <v>1208.181286</v>
      </c>
      <c r="AA1757" s="83">
        <v>789.83600000000001</v>
      </c>
      <c r="AB1757" s="83">
        <v>783</v>
      </c>
      <c r="AC1757" s="73"/>
      <c r="AD1757" s="74" t="s">
        <v>159</v>
      </c>
      <c r="AE1757" s="83">
        <v>0</v>
      </c>
      <c r="AF1757" s="83">
        <v>0</v>
      </c>
      <c r="AG1757" s="83">
        <v>0</v>
      </c>
      <c r="AH1757" s="83">
        <v>0</v>
      </c>
      <c r="AI1757" s="83">
        <v>0</v>
      </c>
      <c r="AJ1757" s="83">
        <v>0</v>
      </c>
      <c r="AK1757" s="83">
        <v>0</v>
      </c>
      <c r="AL1757" s="83">
        <v>0</v>
      </c>
      <c r="AM1757" s="83">
        <v>0</v>
      </c>
      <c r="AN1757" s="83">
        <v>0</v>
      </c>
      <c r="AO1757" s="83">
        <v>0</v>
      </c>
      <c r="AP1757" s="83">
        <v>0</v>
      </c>
      <c r="AQ1757" s="73"/>
      <c r="AR1757" s="73"/>
      <c r="AS1757" s="73"/>
      <c r="AT1757" s="73"/>
      <c r="AU1757" s="73"/>
      <c r="AV1757" s="73"/>
      <c r="AW1757" s="73"/>
      <c r="AX1757" s="73"/>
      <c r="AY1757" s="73"/>
      <c r="AZ1757" s="73"/>
      <c r="BA1757" s="73"/>
      <c r="BB1757" s="73"/>
      <c r="BC1757" s="73"/>
    </row>
    <row r="1758" spans="1:55" x14ac:dyDescent="0.25">
      <c r="A1758" s="72"/>
      <c r="B1758" s="74" t="s">
        <v>1</v>
      </c>
      <c r="C1758" s="83">
        <v>21984.253419651151</v>
      </c>
      <c r="D1758" s="83">
        <v>19405.976101282664</v>
      </c>
      <c r="E1758" s="83">
        <v>16094.262064904671</v>
      </c>
      <c r="F1758" s="83">
        <v>15835.203536481667</v>
      </c>
      <c r="G1758" s="83">
        <v>13800.719409366382</v>
      </c>
      <c r="H1758" s="83">
        <v>14103.857577356845</v>
      </c>
      <c r="I1758" s="83">
        <v>13883.649896585584</v>
      </c>
      <c r="J1758" s="83">
        <v>16615.529525887341</v>
      </c>
      <c r="K1758" s="83">
        <v>16045.410483621996</v>
      </c>
      <c r="L1758" s="83">
        <v>12820.205319999999</v>
      </c>
      <c r="M1758" s="83">
        <v>14905.810000000001</v>
      </c>
      <c r="N1758" s="83">
        <v>0</v>
      </c>
      <c r="O1758" s="73"/>
      <c r="P1758" s="74" t="s">
        <v>1</v>
      </c>
      <c r="Q1758" s="83">
        <v>26753.683146175015</v>
      </c>
      <c r="R1758" s="83">
        <v>23455.51112948978</v>
      </c>
      <c r="S1758" s="83">
        <v>22145.189514816466</v>
      </c>
      <c r="T1758" s="83">
        <v>16919.931483111832</v>
      </c>
      <c r="U1758" s="83">
        <v>15703.206770075463</v>
      </c>
      <c r="V1758" s="83">
        <v>15534.825269227184</v>
      </c>
      <c r="W1758" s="83">
        <v>14243.472720565249</v>
      </c>
      <c r="X1758" s="83">
        <v>13541.073090114021</v>
      </c>
      <c r="Y1758" s="83">
        <v>15746.413973887997</v>
      </c>
      <c r="Z1758" s="83">
        <v>14859.880724000001</v>
      </c>
      <c r="AA1758" s="83">
        <v>13185.468000000001</v>
      </c>
      <c r="AB1758" s="83">
        <v>14800</v>
      </c>
      <c r="AC1758" s="73"/>
      <c r="AD1758" s="74" t="s">
        <v>1</v>
      </c>
      <c r="AE1758" s="83">
        <v>127</v>
      </c>
      <c r="AF1758" s="83">
        <v>107</v>
      </c>
      <c r="AG1758" s="83">
        <v>86</v>
      </c>
      <c r="AH1758" s="83">
        <v>86</v>
      </c>
      <c r="AI1758" s="83">
        <v>78</v>
      </c>
      <c r="AJ1758" s="83">
        <v>82</v>
      </c>
      <c r="AK1758" s="83">
        <v>83</v>
      </c>
      <c r="AL1758" s="83">
        <v>102</v>
      </c>
      <c r="AM1758" s="83">
        <v>98</v>
      </c>
      <c r="AN1758" s="83">
        <v>74</v>
      </c>
      <c r="AO1758" s="83">
        <v>92</v>
      </c>
      <c r="AP1758" s="83">
        <v>0</v>
      </c>
      <c r="AQ1758" s="73"/>
      <c r="AR1758" s="73"/>
      <c r="AS1758" s="73"/>
      <c r="AT1758" s="73"/>
      <c r="AU1758" s="73"/>
      <c r="AV1758" s="73"/>
      <c r="AW1758" s="73"/>
      <c r="AX1758" s="73"/>
      <c r="AY1758" s="73"/>
      <c r="AZ1758" s="73"/>
      <c r="BA1758" s="73"/>
      <c r="BB1758" s="73"/>
      <c r="BC1758" s="73"/>
    </row>
    <row r="1759" spans="1:55" x14ac:dyDescent="0.25">
      <c r="A1759" s="72"/>
      <c r="B1759" s="74" t="s">
        <v>2</v>
      </c>
      <c r="C1759" s="83">
        <v>222695.1941709579</v>
      </c>
      <c r="D1759" s="83">
        <v>216016.75165248069</v>
      </c>
      <c r="E1759" s="83">
        <v>215026.70234758445</v>
      </c>
      <c r="F1759" s="83">
        <v>212176.72340596965</v>
      </c>
      <c r="G1759" s="83">
        <v>205696.21254192517</v>
      </c>
      <c r="H1759" s="83">
        <v>200892.4681867343</v>
      </c>
      <c r="I1759" s="83">
        <v>204250.61902527953</v>
      </c>
      <c r="J1759" s="83">
        <v>219407.34926813105</v>
      </c>
      <c r="K1759" s="83">
        <v>225670.64981915994</v>
      </c>
      <c r="L1759" s="83">
        <v>235479.77629799998</v>
      </c>
      <c r="M1759" s="83">
        <v>254294.89</v>
      </c>
      <c r="N1759" s="83">
        <v>0</v>
      </c>
      <c r="O1759" s="73"/>
      <c r="P1759" s="74" t="s">
        <v>2</v>
      </c>
      <c r="Q1759" s="83">
        <v>210005.58147480272</v>
      </c>
      <c r="R1759" s="83">
        <v>217898.84994518329</v>
      </c>
      <c r="S1759" s="83">
        <v>217816.34847354193</v>
      </c>
      <c r="T1759" s="83">
        <v>215305.95407639662</v>
      </c>
      <c r="U1759" s="83">
        <v>215586.17841432529</v>
      </c>
      <c r="V1759" s="83">
        <v>200022.67797584611</v>
      </c>
      <c r="W1759" s="83">
        <v>197222.23993724966</v>
      </c>
      <c r="X1759" s="83">
        <v>199234.87561764469</v>
      </c>
      <c r="Y1759" s="83">
        <v>221687.70738321997</v>
      </c>
      <c r="Z1759" s="83">
        <v>242627.20128400001</v>
      </c>
      <c r="AA1759" s="83">
        <v>245473.31800000003</v>
      </c>
      <c r="AB1759" s="83">
        <v>266281</v>
      </c>
      <c r="AC1759" s="73"/>
      <c r="AD1759" s="74" t="s">
        <v>2</v>
      </c>
      <c r="AE1759" s="83">
        <v>2014</v>
      </c>
      <c r="AF1759" s="83">
        <v>1927</v>
      </c>
      <c r="AG1759" s="83">
        <v>1845</v>
      </c>
      <c r="AH1759" s="83">
        <v>1800</v>
      </c>
      <c r="AI1759" s="83">
        <v>1744</v>
      </c>
      <c r="AJ1759" s="83">
        <v>1692</v>
      </c>
      <c r="AK1759" s="83">
        <v>1687</v>
      </c>
      <c r="AL1759" s="83">
        <v>1720</v>
      </c>
      <c r="AM1759" s="83">
        <v>1764</v>
      </c>
      <c r="AN1759" s="83">
        <v>1810</v>
      </c>
      <c r="AO1759" s="83">
        <v>1891</v>
      </c>
      <c r="AP1759" s="83">
        <v>0</v>
      </c>
      <c r="AQ1759" s="73"/>
      <c r="AR1759" s="73"/>
      <c r="AS1759" s="73"/>
      <c r="AT1759" s="73"/>
      <c r="AU1759" s="73"/>
      <c r="AV1759" s="73"/>
      <c r="AW1759" s="73"/>
      <c r="AX1759" s="73"/>
      <c r="AY1759" s="73"/>
      <c r="AZ1759" s="73"/>
      <c r="BA1759" s="73"/>
      <c r="BB1759" s="73"/>
      <c r="BC1759" s="73"/>
    </row>
    <row r="1760" spans="1:55" x14ac:dyDescent="0.25">
      <c r="A1760" s="72"/>
      <c r="B1760" s="74" t="s">
        <v>156</v>
      </c>
      <c r="C1760" s="83">
        <v>0</v>
      </c>
      <c r="D1760" s="83">
        <v>0</v>
      </c>
      <c r="E1760" s="83">
        <v>0</v>
      </c>
      <c r="F1760" s="83">
        <v>0</v>
      </c>
      <c r="G1760" s="83">
        <v>0</v>
      </c>
      <c r="H1760" s="83">
        <v>0</v>
      </c>
      <c r="I1760" s="83">
        <v>0</v>
      </c>
      <c r="J1760" s="83">
        <v>3660.1740487199154</v>
      </c>
      <c r="K1760" s="83">
        <v>17484.124316437996</v>
      </c>
      <c r="L1760" s="83">
        <v>28951.405235999999</v>
      </c>
      <c r="M1760" s="83">
        <v>41994.684000000001</v>
      </c>
      <c r="N1760" s="83">
        <v>0</v>
      </c>
      <c r="O1760" s="73"/>
      <c r="P1760" s="74" t="s">
        <v>156</v>
      </c>
      <c r="Q1760" s="83">
        <v>0</v>
      </c>
      <c r="R1760" s="83">
        <v>0</v>
      </c>
      <c r="S1760" s="83">
        <v>0</v>
      </c>
      <c r="T1760" s="83">
        <v>0</v>
      </c>
      <c r="U1760" s="83">
        <v>0</v>
      </c>
      <c r="V1760" s="83">
        <v>0</v>
      </c>
      <c r="W1760" s="83">
        <v>0</v>
      </c>
      <c r="X1760" s="83">
        <v>0</v>
      </c>
      <c r="Y1760" s="83">
        <v>13526.557968040001</v>
      </c>
      <c r="Z1760" s="83">
        <v>27203.876413999998</v>
      </c>
      <c r="AA1760" s="83">
        <v>29282.284</v>
      </c>
      <c r="AB1760" s="83">
        <v>48549</v>
      </c>
      <c r="AC1760" s="73"/>
      <c r="AD1760" s="74" t="s">
        <v>156</v>
      </c>
      <c r="AE1760" s="83">
        <v>0</v>
      </c>
      <c r="AF1760" s="83">
        <v>0</v>
      </c>
      <c r="AG1760" s="83">
        <v>0</v>
      </c>
      <c r="AH1760" s="83">
        <v>0</v>
      </c>
      <c r="AI1760" s="83">
        <v>0</v>
      </c>
      <c r="AJ1760" s="83">
        <v>0</v>
      </c>
      <c r="AK1760" s="83">
        <v>0</v>
      </c>
      <c r="AL1760" s="83">
        <v>25</v>
      </c>
      <c r="AM1760" s="83">
        <v>103</v>
      </c>
      <c r="AN1760" s="83">
        <v>175</v>
      </c>
      <c r="AO1760" s="83">
        <v>250</v>
      </c>
      <c r="AP1760" s="83">
        <v>0</v>
      </c>
      <c r="AQ1760" s="73"/>
      <c r="AR1760" s="73"/>
      <c r="AS1760" s="73"/>
      <c r="AT1760" s="73"/>
      <c r="AU1760" s="73"/>
      <c r="AV1760" s="73"/>
      <c r="AW1760" s="73"/>
      <c r="AX1760" s="73"/>
      <c r="AY1760" s="73"/>
      <c r="AZ1760" s="73"/>
      <c r="BA1760" s="73"/>
      <c r="BB1760" s="73"/>
      <c r="BC1760" s="73"/>
    </row>
    <row r="1761" spans="1:55" x14ac:dyDescent="0.25">
      <c r="A1761" s="72"/>
      <c r="B1761" s="74" t="s">
        <v>3</v>
      </c>
      <c r="C1761" s="83">
        <v>935.70250620465856</v>
      </c>
      <c r="D1761" s="83">
        <v>2901.8870266437243</v>
      </c>
      <c r="E1761" s="83">
        <v>4028.9208578292269</v>
      </c>
      <c r="F1761" s="83">
        <v>6356.8874685773671</v>
      </c>
      <c r="G1761" s="83">
        <v>9451.7730062099545</v>
      </c>
      <c r="H1761" s="83">
        <v>11672.398578737571</v>
      </c>
      <c r="I1761" s="83">
        <v>12607.862457766039</v>
      </c>
      <c r="J1761" s="83">
        <v>12947.501026419101</v>
      </c>
      <c r="K1761" s="83">
        <v>14339.696077537999</v>
      </c>
      <c r="L1761" s="83">
        <v>13435.532369999997</v>
      </c>
      <c r="M1761" s="83">
        <v>10945.168000000005</v>
      </c>
      <c r="N1761" s="83">
        <v>0</v>
      </c>
      <c r="O1761" s="73"/>
      <c r="P1761" s="74" t="s">
        <v>3</v>
      </c>
      <c r="Q1761" s="83">
        <v>0</v>
      </c>
      <c r="R1761" s="83">
        <v>14479.074727972407</v>
      </c>
      <c r="S1761" s="83">
        <v>6368.5965768205651</v>
      </c>
      <c r="T1761" s="83">
        <v>6578.946415270495</v>
      </c>
      <c r="U1761" s="83">
        <v>8834.5335925442014</v>
      </c>
      <c r="V1761" s="83">
        <v>9978.168181325671</v>
      </c>
      <c r="W1761" s="83">
        <v>12125.583248504452</v>
      </c>
      <c r="X1761" s="83">
        <v>12634.445060878683</v>
      </c>
      <c r="Y1761" s="83">
        <v>13760.459296688006</v>
      </c>
      <c r="Z1761" s="83">
        <v>14181.415768000001</v>
      </c>
      <c r="AA1761" s="83">
        <v>13910.7</v>
      </c>
      <c r="AB1761" s="83">
        <v>12414</v>
      </c>
      <c r="AC1761" s="73"/>
      <c r="AD1761" s="74" t="s">
        <v>3</v>
      </c>
      <c r="AE1761" s="83">
        <v>7</v>
      </c>
      <c r="AF1761" s="83">
        <v>23</v>
      </c>
      <c r="AG1761" s="83">
        <v>34</v>
      </c>
      <c r="AH1761" s="83">
        <v>43</v>
      </c>
      <c r="AI1761" s="83">
        <v>66</v>
      </c>
      <c r="AJ1761" s="83">
        <v>84</v>
      </c>
      <c r="AK1761" s="83">
        <v>92</v>
      </c>
      <c r="AL1761" s="83">
        <v>95</v>
      </c>
      <c r="AM1761" s="83">
        <v>108</v>
      </c>
      <c r="AN1761" s="83">
        <v>103</v>
      </c>
      <c r="AO1761" s="83">
        <v>85</v>
      </c>
      <c r="AP1761" s="83">
        <v>0</v>
      </c>
      <c r="AQ1761" s="73"/>
      <c r="AR1761" s="73"/>
      <c r="AS1761" s="73"/>
      <c r="AT1761" s="73"/>
      <c r="AU1761" s="73"/>
      <c r="AV1761" s="73"/>
      <c r="AW1761" s="73"/>
      <c r="AX1761" s="73"/>
      <c r="AY1761" s="73"/>
      <c r="AZ1761" s="73"/>
      <c r="BA1761" s="73"/>
      <c r="BB1761" s="73"/>
      <c r="BC1761" s="73"/>
    </row>
    <row r="1762" spans="1:55" x14ac:dyDescent="0.25">
      <c r="A1762" s="72"/>
      <c r="B1762" s="74" t="s">
        <v>4</v>
      </c>
      <c r="C1762" s="83">
        <v>0</v>
      </c>
      <c r="D1762" s="83">
        <v>1316.9751397658817</v>
      </c>
      <c r="E1762" s="83">
        <v>11791.853648391911</v>
      </c>
      <c r="F1762" s="83">
        <v>21078.675443153377</v>
      </c>
      <c r="G1762" s="83">
        <v>22596.616641665853</v>
      </c>
      <c r="H1762" s="83">
        <v>23726.202490591892</v>
      </c>
      <c r="I1762" s="83">
        <v>25848.473408669506</v>
      </c>
      <c r="J1762" s="83">
        <v>27842.905838423048</v>
      </c>
      <c r="K1762" s="83">
        <v>22998.458470130001</v>
      </c>
      <c r="L1762" s="83">
        <v>27109.704622000005</v>
      </c>
      <c r="M1762" s="83">
        <v>29485.474000000006</v>
      </c>
      <c r="N1762" s="83">
        <v>0</v>
      </c>
      <c r="O1762" s="73"/>
      <c r="P1762" s="74" t="s">
        <v>4</v>
      </c>
      <c r="Q1762" s="83">
        <v>0</v>
      </c>
      <c r="R1762" s="83">
        <v>0</v>
      </c>
      <c r="S1762" s="83">
        <v>5092.5647275824031</v>
      </c>
      <c r="T1762" s="83">
        <v>9121.2212752491341</v>
      </c>
      <c r="U1762" s="83">
        <v>20587.997084065006</v>
      </c>
      <c r="V1762" s="83">
        <v>22927.344369094317</v>
      </c>
      <c r="W1762" s="83">
        <v>23793.813050577806</v>
      </c>
      <c r="X1762" s="83">
        <v>24270.252812327333</v>
      </c>
      <c r="Y1762" s="83">
        <v>29875.378194011992</v>
      </c>
      <c r="Z1762" s="83">
        <v>33140.979846000002</v>
      </c>
      <c r="AA1762" s="83">
        <v>27598.411999999997</v>
      </c>
      <c r="AB1762" s="83">
        <v>30346</v>
      </c>
      <c r="AC1762" s="73"/>
      <c r="AD1762" s="74" t="s">
        <v>4</v>
      </c>
      <c r="AE1762" s="83">
        <v>0</v>
      </c>
      <c r="AF1762" s="83">
        <v>11</v>
      </c>
      <c r="AG1762" s="83">
        <v>77</v>
      </c>
      <c r="AH1762" s="83">
        <v>159</v>
      </c>
      <c r="AI1762" s="83">
        <v>164</v>
      </c>
      <c r="AJ1762" s="83">
        <v>171</v>
      </c>
      <c r="AK1762" s="83">
        <v>190</v>
      </c>
      <c r="AL1762" s="83">
        <v>195</v>
      </c>
      <c r="AM1762" s="83">
        <v>167</v>
      </c>
      <c r="AN1762" s="83">
        <v>208</v>
      </c>
      <c r="AO1762" s="83">
        <v>228</v>
      </c>
      <c r="AP1762" s="83">
        <v>0</v>
      </c>
      <c r="AQ1762" s="73"/>
      <c r="AR1762" s="73"/>
      <c r="AS1762" s="73"/>
      <c r="AT1762" s="73"/>
      <c r="AU1762" s="73"/>
      <c r="AV1762" s="73"/>
      <c r="AW1762" s="73"/>
      <c r="AX1762" s="73"/>
      <c r="AY1762" s="73"/>
      <c r="AZ1762" s="73"/>
      <c r="BA1762" s="73"/>
      <c r="BB1762" s="73"/>
      <c r="BC1762" s="73"/>
    </row>
    <row r="1763" spans="1:55" x14ac:dyDescent="0.25">
      <c r="A1763" s="72"/>
      <c r="B1763" s="74" t="s">
        <v>6</v>
      </c>
      <c r="C1763" s="83">
        <v>6326.0347316631669</v>
      </c>
      <c r="D1763" s="83">
        <v>9356.1882996580935</v>
      </c>
      <c r="E1763" s="83">
        <v>14593.305868337997</v>
      </c>
      <c r="F1763" s="83">
        <v>21167.018894378321</v>
      </c>
      <c r="G1763" s="83">
        <v>17954.128135674495</v>
      </c>
      <c r="H1763" s="83">
        <v>13159.065403096607</v>
      </c>
      <c r="I1763" s="83">
        <v>8790.3332404056782</v>
      </c>
      <c r="J1763" s="83">
        <v>6640.3770755133237</v>
      </c>
      <c r="K1763" s="83">
        <v>5577.2227184699987</v>
      </c>
      <c r="L1763" s="83">
        <v>6313.7906000000012</v>
      </c>
      <c r="M1763" s="83">
        <v>6275.9659999999994</v>
      </c>
      <c r="N1763" s="83">
        <v>0</v>
      </c>
      <c r="O1763" s="73"/>
      <c r="P1763" s="74" t="s">
        <v>6</v>
      </c>
      <c r="Q1763" s="83">
        <v>4973.2269087298555</v>
      </c>
      <c r="R1763" s="83">
        <v>6939.6975081094124</v>
      </c>
      <c r="S1763" s="83">
        <v>10262.781908409172</v>
      </c>
      <c r="T1763" s="83">
        <v>31085.85189977656</v>
      </c>
      <c r="U1763" s="83">
        <v>20702.257051861918</v>
      </c>
      <c r="V1763" s="83">
        <v>18596.99845285415</v>
      </c>
      <c r="W1763" s="83">
        <v>11468.13766925975</v>
      </c>
      <c r="X1763" s="83">
        <v>9599.2608788469897</v>
      </c>
      <c r="Y1763" s="83">
        <v>5007.9157110060014</v>
      </c>
      <c r="Z1763" s="83">
        <v>5373.1428140000007</v>
      </c>
      <c r="AA1763" s="83">
        <v>7644.1119999999983</v>
      </c>
      <c r="AB1763" s="83">
        <v>8229</v>
      </c>
      <c r="AC1763" s="73"/>
      <c r="AD1763" s="74" t="s">
        <v>6</v>
      </c>
      <c r="AE1763" s="83">
        <v>0</v>
      </c>
      <c r="AF1763" s="83">
        <v>0</v>
      </c>
      <c r="AG1763" s="83">
        <v>4</v>
      </c>
      <c r="AH1763" s="83">
        <v>148</v>
      </c>
      <c r="AI1763" s="83">
        <v>224</v>
      </c>
      <c r="AJ1763" s="83">
        <v>158</v>
      </c>
      <c r="AK1763" s="83">
        <v>109</v>
      </c>
      <c r="AL1763" s="83">
        <v>0</v>
      </c>
      <c r="AM1763" s="83">
        <v>211</v>
      </c>
      <c r="AN1763" s="83">
        <v>87</v>
      </c>
      <c r="AO1763" s="83">
        <v>79</v>
      </c>
      <c r="AP1763" s="83">
        <v>0</v>
      </c>
      <c r="AQ1763" s="73"/>
      <c r="AR1763" s="73"/>
      <c r="AS1763" s="73"/>
      <c r="AT1763" s="73"/>
      <c r="AU1763" s="73"/>
      <c r="AV1763" s="73"/>
      <c r="AW1763" s="73"/>
      <c r="AX1763" s="73"/>
      <c r="AY1763" s="73"/>
      <c r="AZ1763" s="73"/>
      <c r="BA1763" s="73"/>
      <c r="BB1763" s="73"/>
      <c r="BC1763" s="73"/>
    </row>
    <row r="1764" spans="1:55" x14ac:dyDescent="0.25">
      <c r="A1764" s="72"/>
      <c r="B1764" s="74" t="s">
        <v>7</v>
      </c>
      <c r="C1764" s="83">
        <v>62141.308690112746</v>
      </c>
      <c r="D1764" s="83">
        <v>63674.532357307733</v>
      </c>
      <c r="E1764" s="83">
        <v>67015.527697598925</v>
      </c>
      <c r="F1764" s="83">
        <v>55723.952210626187</v>
      </c>
      <c r="G1764" s="83">
        <v>53895.366665768983</v>
      </c>
      <c r="H1764" s="83">
        <v>52904.291884591948</v>
      </c>
      <c r="I1764" s="83">
        <v>62596.594152684906</v>
      </c>
      <c r="J1764" s="83">
        <v>76683.002655906719</v>
      </c>
      <c r="K1764" s="83">
        <v>90475.681860615994</v>
      </c>
      <c r="L1764" s="83">
        <v>86140.436329999997</v>
      </c>
      <c r="M1764" s="83">
        <v>76692.241999999998</v>
      </c>
      <c r="N1764" s="83">
        <v>0</v>
      </c>
      <c r="O1764" s="73"/>
      <c r="P1764" s="74" t="s">
        <v>7</v>
      </c>
      <c r="Q1764" s="83">
        <v>72495.73230431274</v>
      </c>
      <c r="R1764" s="83">
        <v>66833.61891457389</v>
      </c>
      <c r="S1764" s="83">
        <v>52951.670374108879</v>
      </c>
      <c r="T1764" s="83">
        <v>67007.187403624863</v>
      </c>
      <c r="U1764" s="83">
        <v>55809.515610820228</v>
      </c>
      <c r="V1764" s="83">
        <v>52607.191083947648</v>
      </c>
      <c r="W1764" s="83">
        <v>46579.161751775035</v>
      </c>
      <c r="X1764" s="83">
        <v>52887.383081656801</v>
      </c>
      <c r="Y1764" s="83">
        <v>61128.788272369988</v>
      </c>
      <c r="Z1764" s="83">
        <v>66077.564098000003</v>
      </c>
      <c r="AA1764" s="83">
        <v>74306.062000000005</v>
      </c>
      <c r="AB1764" s="83">
        <v>64183</v>
      </c>
      <c r="AC1764" s="73"/>
      <c r="AD1764" s="74" t="s">
        <v>7</v>
      </c>
      <c r="AE1764" s="83">
        <v>523</v>
      </c>
      <c r="AF1764" s="83">
        <v>517</v>
      </c>
      <c r="AG1764" s="83">
        <v>521</v>
      </c>
      <c r="AH1764" s="83">
        <v>452</v>
      </c>
      <c r="AI1764" s="83">
        <v>433</v>
      </c>
      <c r="AJ1764" s="83">
        <v>434</v>
      </c>
      <c r="AK1764" s="83">
        <v>508</v>
      </c>
      <c r="AL1764" s="83">
        <v>620</v>
      </c>
      <c r="AM1764" s="83">
        <v>705</v>
      </c>
      <c r="AN1764" s="83">
        <v>720</v>
      </c>
      <c r="AO1764" s="83">
        <v>667</v>
      </c>
      <c r="AP1764" s="83">
        <v>0</v>
      </c>
      <c r="AQ1764" s="73"/>
      <c r="AR1764" s="73"/>
      <c r="AS1764" s="73"/>
      <c r="AT1764" s="73"/>
      <c r="AU1764" s="73"/>
      <c r="AV1764" s="73"/>
      <c r="AW1764" s="73"/>
      <c r="AX1764" s="73"/>
      <c r="AY1764" s="73"/>
      <c r="AZ1764" s="73"/>
      <c r="BA1764" s="73"/>
      <c r="BB1764" s="73"/>
      <c r="BC1764" s="73"/>
    </row>
    <row r="1765" spans="1:55" x14ac:dyDescent="0.25">
      <c r="A1765" s="72"/>
      <c r="B1765" s="79" t="s">
        <v>8</v>
      </c>
      <c r="C1765" s="84">
        <v>34841.058646004218</v>
      </c>
      <c r="D1765" s="84">
        <v>33696.964416266281</v>
      </c>
      <c r="E1765" s="84">
        <v>35919.736679432113</v>
      </c>
      <c r="F1765" s="84">
        <v>39281.027351383796</v>
      </c>
      <c r="G1765" s="84">
        <v>44520.925276939102</v>
      </c>
      <c r="H1765" s="84">
        <v>49012.038831924139</v>
      </c>
      <c r="I1765" s="84">
        <v>54982.288130595996</v>
      </c>
      <c r="J1765" s="84">
        <v>55049.601166231689</v>
      </c>
      <c r="K1765" s="84">
        <v>61182.850371915993</v>
      </c>
      <c r="L1765" s="84">
        <v>67336.041681999995</v>
      </c>
      <c r="M1765" s="84">
        <v>70705.952000000005</v>
      </c>
      <c r="N1765" s="83">
        <v>0</v>
      </c>
      <c r="O1765" s="73"/>
      <c r="P1765" s="79" t="s">
        <v>8</v>
      </c>
      <c r="Q1765" s="84">
        <v>34520.877442028737</v>
      </c>
      <c r="R1765" s="84">
        <v>35307.300057130793</v>
      </c>
      <c r="S1765" s="84">
        <v>35016.205352379497</v>
      </c>
      <c r="T1765" s="84">
        <v>-22512.936175064842</v>
      </c>
      <c r="U1765" s="84">
        <v>47099.195560587199</v>
      </c>
      <c r="V1765" s="84">
        <v>49003.433955506262</v>
      </c>
      <c r="W1765" s="84">
        <v>52188.144418806005</v>
      </c>
      <c r="X1765" s="84">
        <v>57665.133265424251</v>
      </c>
      <c r="Y1765" s="84">
        <v>59885.359982811991</v>
      </c>
      <c r="Z1765" s="84">
        <v>58095.434592000005</v>
      </c>
      <c r="AA1765" s="84">
        <v>68361.452000000005</v>
      </c>
      <c r="AB1765" s="84">
        <v>77479</v>
      </c>
      <c r="AC1765" s="73"/>
      <c r="AD1765" s="79" t="s">
        <v>8</v>
      </c>
      <c r="AE1765" s="84">
        <v>434</v>
      </c>
      <c r="AF1765" s="84">
        <v>452</v>
      </c>
      <c r="AG1765" s="84">
        <v>470</v>
      </c>
      <c r="AH1765" s="84">
        <v>485</v>
      </c>
      <c r="AI1765" s="84">
        <v>522</v>
      </c>
      <c r="AJ1765" s="84">
        <v>554</v>
      </c>
      <c r="AK1765" s="84">
        <v>589</v>
      </c>
      <c r="AL1765" s="84">
        <v>579</v>
      </c>
      <c r="AM1765" s="84">
        <v>609</v>
      </c>
      <c r="AN1765" s="84">
        <v>651</v>
      </c>
      <c r="AO1765" s="84">
        <v>680</v>
      </c>
      <c r="AP1765" s="84">
        <v>0</v>
      </c>
      <c r="AQ1765" s="73"/>
      <c r="AR1765" s="73"/>
      <c r="AS1765" s="73"/>
      <c r="AT1765" s="73"/>
      <c r="AU1765" s="73"/>
      <c r="AV1765" s="73"/>
      <c r="AW1765" s="73"/>
      <c r="AX1765" s="73"/>
      <c r="AY1765" s="73"/>
      <c r="AZ1765" s="73"/>
      <c r="BA1765" s="73"/>
      <c r="BB1765" s="73"/>
      <c r="BC1765" s="73"/>
    </row>
    <row r="1766" spans="1:55" x14ac:dyDescent="0.25">
      <c r="A1766" s="72"/>
      <c r="B1766" s="79" t="s">
        <v>5</v>
      </c>
      <c r="C1766" s="84">
        <v>17184.163386317068</v>
      </c>
      <c r="D1766" s="84">
        <v>16812.382945797701</v>
      </c>
      <c r="E1766" s="84">
        <v>20847.127737620256</v>
      </c>
      <c r="F1766" s="84">
        <v>24652.984261871221</v>
      </c>
      <c r="G1766" s="84">
        <v>22709.227496525491</v>
      </c>
      <c r="H1766" s="84">
        <v>26086.147989251778</v>
      </c>
      <c r="I1766" s="84">
        <v>34094.098694375753</v>
      </c>
      <c r="J1766" s="84">
        <v>31146.263410290434</v>
      </c>
      <c r="K1766" s="84">
        <v>30639.970744734004</v>
      </c>
      <c r="L1766" s="84">
        <v>33195.556679999994</v>
      </c>
      <c r="M1766" s="82">
        <v>32141.532000000003</v>
      </c>
      <c r="N1766" s="82">
        <v>0</v>
      </c>
      <c r="O1766" s="73"/>
      <c r="P1766" s="79" t="s">
        <v>5</v>
      </c>
      <c r="Q1766" s="84">
        <v>21425.922975431273</v>
      </c>
      <c r="R1766" s="84">
        <v>16183.576991612792</v>
      </c>
      <c r="S1766" s="84">
        <v>22256.312853079948</v>
      </c>
      <c r="T1766" s="84">
        <v>23979.365446281034</v>
      </c>
      <c r="U1766" s="84">
        <v>28342.361702694139</v>
      </c>
      <c r="V1766" s="84">
        <v>28371.905499335906</v>
      </c>
      <c r="W1766" s="84">
        <v>35712.215187848968</v>
      </c>
      <c r="X1766" s="84">
        <v>37796.739065337315</v>
      </c>
      <c r="Y1766" s="84">
        <v>41722.701151664005</v>
      </c>
      <c r="Z1766" s="84">
        <v>42685.504991999987</v>
      </c>
      <c r="AA1766" s="84">
        <v>35009.116000000002</v>
      </c>
      <c r="AB1766" s="84">
        <v>33701</v>
      </c>
      <c r="AC1766" s="73"/>
      <c r="AD1766" s="79" t="s">
        <v>5</v>
      </c>
      <c r="AE1766" s="84">
        <v>4782</v>
      </c>
      <c r="AF1766" s="84">
        <v>4546</v>
      </c>
      <c r="AG1766" s="84">
        <v>4618</v>
      </c>
      <c r="AH1766" s="84">
        <v>4553</v>
      </c>
      <c r="AI1766" s="84">
        <v>4445</v>
      </c>
      <c r="AJ1766" s="84">
        <v>4309</v>
      </c>
      <c r="AK1766" s="84">
        <v>4363</v>
      </c>
      <c r="AL1766" s="84">
        <v>4642</v>
      </c>
      <c r="AM1766" s="84">
        <v>4487</v>
      </c>
      <c r="AN1766" s="84">
        <v>4597</v>
      </c>
      <c r="AO1766" s="84">
        <v>4827</v>
      </c>
      <c r="AP1766" s="84">
        <v>0</v>
      </c>
      <c r="AQ1766" s="73"/>
      <c r="AR1766" s="73"/>
      <c r="AS1766" s="73"/>
      <c r="AT1766" s="73"/>
      <c r="AU1766" s="73"/>
      <c r="AV1766" s="73"/>
      <c r="AW1766" s="73"/>
      <c r="AX1766" s="73"/>
      <c r="AY1766" s="73"/>
      <c r="AZ1766" s="73"/>
      <c r="BA1766" s="73"/>
      <c r="BB1766" s="73"/>
      <c r="BC1766" s="73"/>
    </row>
    <row r="1767" spans="1:55" x14ac:dyDescent="0.25">
      <c r="A1767" s="72"/>
      <c r="B1767" s="74" t="s">
        <v>157</v>
      </c>
      <c r="C1767" s="83">
        <v>1198.8805683349783</v>
      </c>
      <c r="D1767" s="83">
        <v>503.53842847388222</v>
      </c>
      <c r="E1767" s="83">
        <v>26231.436870260259</v>
      </c>
      <c r="F1767" s="83">
        <v>40210.674130918022</v>
      </c>
      <c r="G1767" s="83">
        <v>42389.270114839419</v>
      </c>
      <c r="H1767" s="83">
        <v>46441.913412651898</v>
      </c>
      <c r="I1767" s="83">
        <v>45896.561732976632</v>
      </c>
      <c r="J1767" s="83">
        <v>46021.471063227262</v>
      </c>
      <c r="K1767" s="83">
        <v>47016.373674555995</v>
      </c>
      <c r="L1767" s="83">
        <v>46693.156821999997</v>
      </c>
      <c r="M1767" s="83">
        <v>50515.118000000002</v>
      </c>
      <c r="N1767" s="83">
        <v>0</v>
      </c>
      <c r="O1767" s="73"/>
      <c r="P1767" s="74" t="s">
        <v>157</v>
      </c>
      <c r="Q1767" s="83">
        <v>0</v>
      </c>
      <c r="R1767" s="83">
        <v>0</v>
      </c>
      <c r="S1767" s="83">
        <v>25205.402104037665</v>
      </c>
      <c r="T1767" s="83">
        <v>37849.647384186195</v>
      </c>
      <c r="U1767" s="83">
        <v>42071.226905507836</v>
      </c>
      <c r="V1767" s="83">
        <v>45039.551120765318</v>
      </c>
      <c r="W1767" s="83">
        <v>45667.88500976107</v>
      </c>
      <c r="X1767" s="83">
        <v>45887.945400505712</v>
      </c>
      <c r="Y1767" s="83">
        <v>48024.797327311993</v>
      </c>
      <c r="Z1767" s="83">
        <v>47480.775446</v>
      </c>
      <c r="AA1767" s="83">
        <v>47597.518000000004</v>
      </c>
      <c r="AB1767" s="83">
        <v>50415</v>
      </c>
      <c r="AC1767" s="73"/>
      <c r="AD1767" s="74" t="s">
        <v>117</v>
      </c>
      <c r="AE1767" s="83">
        <v>22814.702000000001</v>
      </c>
      <c r="AF1767" s="83">
        <v>22674.794999999998</v>
      </c>
      <c r="AG1767" s="83">
        <v>22551.596999999998</v>
      </c>
      <c r="AH1767" s="83">
        <v>22377.599999999999</v>
      </c>
      <c r="AI1767" s="83">
        <v>22221.86</v>
      </c>
      <c r="AJ1767" s="83">
        <v>22142.537999999997</v>
      </c>
      <c r="AK1767" s="83">
        <v>22012.752999999997</v>
      </c>
      <c r="AL1767" s="83">
        <v>21668.93</v>
      </c>
      <c r="AM1767" s="83">
        <v>21271.77</v>
      </c>
      <c r="AN1767" s="83">
        <v>21178.057999999997</v>
      </c>
      <c r="AO1767" s="83">
        <v>21202.842000000001</v>
      </c>
      <c r="AP1767" s="83">
        <v>0</v>
      </c>
      <c r="AQ1767" s="73"/>
      <c r="AR1767" s="73"/>
      <c r="AS1767" s="73"/>
      <c r="AT1767" s="73"/>
      <c r="AU1767" s="73"/>
      <c r="AV1767" s="73"/>
      <c r="AW1767" s="73"/>
      <c r="AX1767" s="73"/>
      <c r="AY1767" s="73"/>
      <c r="AZ1767" s="73"/>
      <c r="BA1767" s="73"/>
      <c r="BB1767" s="73"/>
      <c r="BC1767" s="73"/>
    </row>
    <row r="1768" spans="1:55" x14ac:dyDescent="0.25">
      <c r="A1768" s="72"/>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X1768" s="73"/>
      <c r="Y1768" s="73"/>
      <c r="Z1768" s="73"/>
      <c r="AA1768" s="73"/>
      <c r="AB1768" s="73"/>
      <c r="AC1768" s="73"/>
      <c r="AD1768" s="73"/>
      <c r="AE1768" s="73"/>
      <c r="AF1768" s="73"/>
      <c r="AG1768" s="73"/>
      <c r="AH1768" s="73"/>
      <c r="AI1768" s="73"/>
      <c r="AJ1768" s="73"/>
      <c r="AK1768" s="73"/>
      <c r="AL1768" s="73"/>
      <c r="AM1768" s="73"/>
      <c r="AN1768" s="73"/>
      <c r="AO1768" s="73"/>
      <c r="AP1768" s="73"/>
      <c r="AQ1768" s="73"/>
      <c r="AR1768" s="73"/>
      <c r="AS1768" s="73"/>
      <c r="AT1768" s="73"/>
      <c r="AU1768" s="73"/>
      <c r="AV1768" s="73"/>
      <c r="AW1768" s="73"/>
      <c r="AX1768" s="73"/>
      <c r="AY1768" s="73"/>
      <c r="AZ1768" s="73"/>
      <c r="BA1768" s="73"/>
      <c r="BB1768" s="73"/>
      <c r="BC1768" s="73"/>
    </row>
    <row r="1769" spans="1:55" x14ac:dyDescent="0.25">
      <c r="A1769" s="72"/>
      <c r="B1769" s="75" t="s">
        <v>113</v>
      </c>
      <c r="C1769" s="75"/>
      <c r="D1769" s="75"/>
      <c r="E1769" s="75"/>
      <c r="F1769" s="75"/>
      <c r="G1769" s="75"/>
      <c r="H1769" s="75"/>
      <c r="I1769" s="75"/>
      <c r="J1769" s="75"/>
      <c r="K1769" s="75"/>
      <c r="L1769" s="75"/>
      <c r="M1769" s="75"/>
      <c r="N1769" s="75"/>
      <c r="O1769" s="73"/>
      <c r="P1769" s="75" t="s">
        <v>114</v>
      </c>
      <c r="Q1769" s="75"/>
      <c r="R1769" s="75"/>
      <c r="S1769" s="75"/>
      <c r="T1769" s="75"/>
      <c r="U1769" s="75"/>
      <c r="V1769" s="75"/>
      <c r="W1769" s="75"/>
      <c r="X1769" s="75"/>
      <c r="Y1769" s="75"/>
      <c r="Z1769" s="75"/>
      <c r="AA1769" s="75"/>
      <c r="AB1769" s="75"/>
      <c r="AC1769" s="73"/>
      <c r="AD1769" s="75" t="s">
        <v>145</v>
      </c>
      <c r="AE1769" s="75"/>
      <c r="AF1769" s="75"/>
      <c r="AG1769" s="75"/>
      <c r="AH1769" s="75"/>
      <c r="AI1769" s="75"/>
      <c r="AJ1769" s="75"/>
      <c r="AK1769" s="75"/>
      <c r="AL1769" s="75"/>
      <c r="AM1769" s="75"/>
      <c r="AN1769" s="75"/>
      <c r="AO1769" s="75"/>
      <c r="AP1769" s="75"/>
      <c r="AQ1769" s="73"/>
      <c r="AR1769" s="73"/>
      <c r="AS1769" s="73"/>
      <c r="AT1769" s="73"/>
      <c r="AU1769" s="73"/>
      <c r="AV1769" s="73"/>
      <c r="AW1769" s="73"/>
      <c r="AX1769" s="73"/>
      <c r="AY1769" s="73"/>
      <c r="AZ1769" s="73"/>
      <c r="BA1769" s="73"/>
      <c r="BB1769" s="73"/>
      <c r="BC1769" s="73"/>
    </row>
    <row r="1770" spans="1:55" x14ac:dyDescent="0.25">
      <c r="A1770" s="72"/>
      <c r="B1770" s="77" t="s">
        <v>105</v>
      </c>
      <c r="C1770" s="77">
        <v>2013</v>
      </c>
      <c r="D1770" s="77">
        <v>2014</v>
      </c>
      <c r="E1770" s="77">
        <v>2015</v>
      </c>
      <c r="F1770" s="77">
        <v>2016</v>
      </c>
      <c r="G1770" s="77">
        <v>2017</v>
      </c>
      <c r="H1770" s="77">
        <v>2018</v>
      </c>
      <c r="I1770" s="77">
        <v>2019</v>
      </c>
      <c r="J1770" s="77">
        <v>2020</v>
      </c>
      <c r="K1770" s="77">
        <v>2021</v>
      </c>
      <c r="L1770" s="77">
        <v>2022</v>
      </c>
      <c r="M1770" s="77">
        <v>2023</v>
      </c>
      <c r="N1770" s="77">
        <v>2024</v>
      </c>
      <c r="O1770" s="73"/>
      <c r="P1770" s="77" t="s">
        <v>105</v>
      </c>
      <c r="Q1770" s="77">
        <v>2013</v>
      </c>
      <c r="R1770" s="77">
        <v>2014</v>
      </c>
      <c r="S1770" s="77">
        <v>2015</v>
      </c>
      <c r="T1770" s="77">
        <v>2016</v>
      </c>
      <c r="U1770" s="77">
        <v>2017</v>
      </c>
      <c r="V1770" s="77">
        <v>2018</v>
      </c>
      <c r="W1770" s="77">
        <v>2019</v>
      </c>
      <c r="X1770" s="77">
        <v>2020</v>
      </c>
      <c r="Y1770" s="77">
        <v>2021</v>
      </c>
      <c r="Z1770" s="77">
        <v>2022</v>
      </c>
      <c r="AA1770" s="77">
        <v>2023</v>
      </c>
      <c r="AB1770" s="77">
        <v>2024</v>
      </c>
      <c r="AC1770" s="73"/>
      <c r="AD1770" s="77" t="s">
        <v>105</v>
      </c>
      <c r="AE1770" s="77">
        <v>2013</v>
      </c>
      <c r="AF1770" s="77">
        <v>2014</v>
      </c>
      <c r="AG1770" s="77">
        <v>2015</v>
      </c>
      <c r="AH1770" s="77">
        <v>2016</v>
      </c>
      <c r="AI1770" s="77">
        <v>2017</v>
      </c>
      <c r="AJ1770" s="77">
        <v>2018</v>
      </c>
      <c r="AK1770" s="77">
        <v>2019</v>
      </c>
      <c r="AL1770" s="77">
        <v>2020</v>
      </c>
      <c r="AM1770" s="77">
        <v>2021</v>
      </c>
      <c r="AN1770" s="77">
        <v>2022</v>
      </c>
      <c r="AO1770" s="77">
        <v>2023</v>
      </c>
      <c r="AP1770" s="77">
        <v>2024</v>
      </c>
      <c r="AQ1770" s="73"/>
      <c r="AR1770" s="73"/>
      <c r="AS1770" s="73"/>
      <c r="AT1770" s="73"/>
      <c r="AU1770" s="73"/>
      <c r="AV1770" s="73"/>
      <c r="AW1770" s="73"/>
      <c r="AX1770" s="73"/>
      <c r="AY1770" s="73"/>
      <c r="AZ1770" s="73"/>
      <c r="BA1770" s="73"/>
      <c r="BB1770" s="73"/>
      <c r="BC1770" s="73"/>
    </row>
    <row r="1771" spans="1:55" x14ac:dyDescent="0.25">
      <c r="A1771" s="72"/>
      <c r="B1771" s="79" t="s">
        <v>9</v>
      </c>
      <c r="C1771" s="80">
        <v>1278793.0914287413</v>
      </c>
      <c r="D1771" s="80">
        <v>1272584.7716400274</v>
      </c>
      <c r="E1771" s="80">
        <v>1328792.918136125</v>
      </c>
      <c r="F1771" s="80">
        <v>1434377.1628186454</v>
      </c>
      <c r="G1771" s="80">
        <v>1436349.0978589572</v>
      </c>
      <c r="H1771" s="80">
        <v>1446233.2077641082</v>
      </c>
      <c r="I1771" s="80">
        <v>1510295.4184770884</v>
      </c>
      <c r="J1771" s="80">
        <v>1548059.5054686011</v>
      </c>
      <c r="K1771" s="80">
        <v>1772342.0821959057</v>
      </c>
      <c r="L1771" s="80">
        <v>1742142.837578</v>
      </c>
      <c r="M1771" s="80">
        <v>1773275.6</v>
      </c>
      <c r="N1771" s="80">
        <v>0</v>
      </c>
      <c r="O1771" s="73"/>
      <c r="P1771" s="79" t="s">
        <v>9</v>
      </c>
      <c r="Q1771" s="80">
        <v>1300908.3707309654</v>
      </c>
      <c r="R1771" s="80">
        <v>1370194.0915880301</v>
      </c>
      <c r="S1771" s="80">
        <v>1292355.9041427611</v>
      </c>
      <c r="T1771" s="80">
        <v>1460070.5832696718</v>
      </c>
      <c r="U1771" s="80">
        <v>1469975.6885878048</v>
      </c>
      <c r="V1771" s="80">
        <v>1512484.94207608</v>
      </c>
      <c r="W1771" s="80">
        <v>1534575.1695645</v>
      </c>
      <c r="X1771" s="80">
        <v>1555871.3177700078</v>
      </c>
      <c r="Y1771" s="80">
        <v>1890977.4980710635</v>
      </c>
      <c r="Z1771" s="80">
        <v>1834472.9289639997</v>
      </c>
      <c r="AA1771" s="80">
        <v>1747670.534</v>
      </c>
      <c r="AB1771" s="80">
        <v>1848542</v>
      </c>
      <c r="AC1771" s="73"/>
      <c r="AD1771" s="79" t="s">
        <v>9</v>
      </c>
      <c r="AE1771" s="80">
        <v>11078</v>
      </c>
      <c r="AF1771" s="80">
        <v>10948</v>
      </c>
      <c r="AG1771" s="80">
        <v>11154</v>
      </c>
      <c r="AH1771" s="80">
        <v>11283</v>
      </c>
      <c r="AI1771" s="80">
        <v>11239</v>
      </c>
      <c r="AJ1771" s="80">
        <v>11210</v>
      </c>
      <c r="AK1771" s="80">
        <v>11309</v>
      </c>
      <c r="AL1771" s="80">
        <v>11854</v>
      </c>
      <c r="AM1771" s="80">
        <v>11590</v>
      </c>
      <c r="AN1771" s="80">
        <v>11876</v>
      </c>
      <c r="AO1771" s="80">
        <v>12204</v>
      </c>
      <c r="AP1771" s="80">
        <v>0</v>
      </c>
      <c r="AQ1771" s="73"/>
      <c r="AR1771" s="73"/>
      <c r="AS1771" s="73"/>
      <c r="AT1771" s="73"/>
      <c r="AU1771" s="73"/>
      <c r="AV1771" s="73"/>
      <c r="AW1771" s="73"/>
      <c r="AX1771" s="73"/>
      <c r="AY1771" s="73"/>
      <c r="AZ1771" s="73"/>
      <c r="BA1771" s="73"/>
      <c r="BB1771" s="73"/>
      <c r="BC1771" s="73"/>
    </row>
    <row r="1772" spans="1:55" x14ac:dyDescent="0.25">
      <c r="A1772" s="72"/>
      <c r="B1772" s="74" t="s">
        <v>10</v>
      </c>
      <c r="C1772" s="83">
        <v>898397.10975576798</v>
      </c>
      <c r="D1772" s="83">
        <v>877481.67761819565</v>
      </c>
      <c r="E1772" s="83">
        <v>900394.55742091988</v>
      </c>
      <c r="F1772" s="83">
        <v>965062.18073518621</v>
      </c>
      <c r="G1772" s="83">
        <v>949773.14278961834</v>
      </c>
      <c r="H1772" s="83">
        <v>910084.52151084226</v>
      </c>
      <c r="I1772" s="83">
        <v>977530.8488469352</v>
      </c>
      <c r="J1772" s="83">
        <v>990145.52610668668</v>
      </c>
      <c r="K1772" s="83">
        <v>1187865.6909225599</v>
      </c>
      <c r="L1772" s="83">
        <v>1186441.51379</v>
      </c>
      <c r="M1772" s="83">
        <v>1234106.246</v>
      </c>
      <c r="N1772" s="83">
        <v>0</v>
      </c>
      <c r="O1772" s="73"/>
      <c r="P1772" s="74" t="s">
        <v>10</v>
      </c>
      <c r="Q1772" s="83">
        <v>881867.76292204089</v>
      </c>
      <c r="R1772" s="83">
        <v>904715.45478918054</v>
      </c>
      <c r="S1772" s="83">
        <v>882602.53035553626</v>
      </c>
      <c r="T1772" s="83">
        <v>991592.7033993135</v>
      </c>
      <c r="U1772" s="83">
        <v>1000807.180715434</v>
      </c>
      <c r="V1772" s="83">
        <v>970622.96672768425</v>
      </c>
      <c r="W1772" s="83">
        <v>965881.88505879277</v>
      </c>
      <c r="X1772" s="83">
        <v>998829.18244115752</v>
      </c>
      <c r="Y1772" s="83">
        <v>1295909.3485193176</v>
      </c>
      <c r="Z1772" s="83">
        <v>1236243.4098819999</v>
      </c>
      <c r="AA1772" s="83">
        <v>1167128.57</v>
      </c>
      <c r="AB1772" s="83">
        <v>1288140</v>
      </c>
      <c r="AC1772" s="73"/>
      <c r="AD1772" s="74" t="s">
        <v>10</v>
      </c>
      <c r="AE1772" s="83">
        <v>11078</v>
      </c>
      <c r="AF1772" s="83">
        <v>10948</v>
      </c>
      <c r="AG1772" s="83">
        <v>11154</v>
      </c>
      <c r="AH1772" s="83">
        <v>11283</v>
      </c>
      <c r="AI1772" s="83">
        <v>11239</v>
      </c>
      <c r="AJ1772" s="83">
        <v>11210</v>
      </c>
      <c r="AK1772" s="83">
        <v>11309</v>
      </c>
      <c r="AL1772" s="83">
        <v>11854</v>
      </c>
      <c r="AM1772" s="83">
        <v>11590</v>
      </c>
      <c r="AN1772" s="83">
        <v>11876</v>
      </c>
      <c r="AO1772" s="83">
        <v>12204</v>
      </c>
      <c r="AP1772" s="83">
        <v>0</v>
      </c>
      <c r="AQ1772" s="73"/>
      <c r="AR1772" s="73"/>
      <c r="AS1772" s="73"/>
      <c r="AT1772" s="73"/>
      <c r="AU1772" s="73"/>
      <c r="AV1772" s="73"/>
      <c r="AW1772" s="73"/>
      <c r="AX1772" s="73"/>
      <c r="AY1772" s="73"/>
      <c r="AZ1772" s="73"/>
      <c r="BA1772" s="73"/>
      <c r="BB1772" s="73"/>
      <c r="BC1772" s="73"/>
    </row>
    <row r="1773" spans="1:55" x14ac:dyDescent="0.25">
      <c r="A1773" s="72"/>
      <c r="B1773" s="79" t="s">
        <v>11</v>
      </c>
      <c r="C1773" s="84">
        <v>380395.98167297343</v>
      </c>
      <c r="D1773" s="84">
        <v>395103.09402183176</v>
      </c>
      <c r="E1773" s="84">
        <v>428398.3607152052</v>
      </c>
      <c r="F1773" s="84">
        <v>469314.98208345909</v>
      </c>
      <c r="G1773" s="84">
        <v>486575.95506933884</v>
      </c>
      <c r="H1773" s="84">
        <v>536148.68625326606</v>
      </c>
      <c r="I1773" s="84">
        <v>532764.56963015324</v>
      </c>
      <c r="J1773" s="84">
        <v>557913.97936191445</v>
      </c>
      <c r="K1773" s="84">
        <v>584476.3912733458</v>
      </c>
      <c r="L1773" s="84">
        <v>555701.32378800004</v>
      </c>
      <c r="M1773" s="84">
        <v>539169.35399999993</v>
      </c>
      <c r="N1773" s="84">
        <v>0</v>
      </c>
      <c r="O1773" s="73"/>
      <c r="P1773" s="79" t="s">
        <v>11</v>
      </c>
      <c r="Q1773" s="84">
        <v>419040.60780892445</v>
      </c>
      <c r="R1773" s="84">
        <v>465478.63679884956</v>
      </c>
      <c r="S1773" s="84">
        <v>409753.37378722493</v>
      </c>
      <c r="T1773" s="84">
        <v>468477.87987035821</v>
      </c>
      <c r="U1773" s="84">
        <v>469168.50787237077</v>
      </c>
      <c r="V1773" s="84">
        <v>541861.97534839588</v>
      </c>
      <c r="W1773" s="84">
        <v>568693.28450570721</v>
      </c>
      <c r="X1773" s="84">
        <v>557042.13532885024</v>
      </c>
      <c r="Y1773" s="84">
        <v>595068.14955174597</v>
      </c>
      <c r="Z1773" s="84">
        <v>598229.5190819999</v>
      </c>
      <c r="AA1773" s="84">
        <v>580541.96400000004</v>
      </c>
      <c r="AB1773" s="84">
        <v>560402</v>
      </c>
      <c r="AC1773" s="73"/>
      <c r="AD1773" s="79" t="s">
        <v>11</v>
      </c>
      <c r="AE1773" s="84">
        <v>11078</v>
      </c>
      <c r="AF1773" s="84">
        <v>10948</v>
      </c>
      <c r="AG1773" s="84">
        <v>11154</v>
      </c>
      <c r="AH1773" s="84">
        <v>11283</v>
      </c>
      <c r="AI1773" s="84">
        <v>11239</v>
      </c>
      <c r="AJ1773" s="84">
        <v>11210</v>
      </c>
      <c r="AK1773" s="84">
        <v>11309</v>
      </c>
      <c r="AL1773" s="84">
        <v>11854</v>
      </c>
      <c r="AM1773" s="84">
        <v>11590</v>
      </c>
      <c r="AN1773" s="84">
        <v>11876</v>
      </c>
      <c r="AO1773" s="84">
        <v>12204</v>
      </c>
      <c r="AP1773" s="84">
        <v>0</v>
      </c>
      <c r="AQ1773" s="73"/>
      <c r="AR1773" s="73"/>
      <c r="AS1773" s="73"/>
      <c r="AT1773" s="73"/>
      <c r="AU1773" s="73"/>
      <c r="AV1773" s="73"/>
      <c r="AW1773" s="73"/>
      <c r="AX1773" s="73"/>
      <c r="AY1773" s="73"/>
      <c r="AZ1773" s="73"/>
      <c r="BA1773" s="73"/>
      <c r="BB1773" s="73"/>
      <c r="BC1773" s="73"/>
    </row>
    <row r="1774" spans="1:55" x14ac:dyDescent="0.25">
      <c r="A1774" s="72"/>
      <c r="B1774" s="74" t="s">
        <v>0</v>
      </c>
      <c r="C1774" s="83">
        <v>228028.27296635235</v>
      </c>
      <c r="D1774" s="83">
        <v>200893.32051885576</v>
      </c>
      <c r="E1774" s="83">
        <v>183329.28738523749</v>
      </c>
      <c r="F1774" s="83">
        <v>191199.11479152742</v>
      </c>
      <c r="G1774" s="83">
        <v>166578.19352573299</v>
      </c>
      <c r="H1774" s="83">
        <v>156608.51824114966</v>
      </c>
      <c r="I1774" s="83">
        <v>153701.22917421686</v>
      </c>
      <c r="J1774" s="83">
        <v>157765.61979526863</v>
      </c>
      <c r="K1774" s="83">
        <v>145849.614801722</v>
      </c>
      <c r="L1774" s="83">
        <v>132359.52378999998</v>
      </c>
      <c r="M1774" s="83">
        <v>125639.15000000001</v>
      </c>
      <c r="N1774" s="83">
        <v>0</v>
      </c>
      <c r="O1774" s="73"/>
      <c r="P1774" s="74" t="s">
        <v>0</v>
      </c>
      <c r="Q1774" s="83">
        <v>183144.5246827371</v>
      </c>
      <c r="R1774" s="83">
        <v>202593.75004520695</v>
      </c>
      <c r="S1774" s="83">
        <v>160529.65078406525</v>
      </c>
      <c r="T1774" s="83">
        <v>210998.01051054991</v>
      </c>
      <c r="U1774" s="83">
        <v>189306.38582103714</v>
      </c>
      <c r="V1774" s="83">
        <v>171362.62539862507</v>
      </c>
      <c r="W1774" s="83">
        <v>153566.71009178541</v>
      </c>
      <c r="X1774" s="83">
        <v>148011.51403024036</v>
      </c>
      <c r="Y1774" s="83">
        <v>160361.426951284</v>
      </c>
      <c r="Z1774" s="83">
        <v>132694.47573199999</v>
      </c>
      <c r="AA1774" s="83">
        <v>127850.274</v>
      </c>
      <c r="AB1774" s="83">
        <v>128148</v>
      </c>
      <c r="AC1774" s="73"/>
      <c r="AD1774" s="74" t="s">
        <v>0</v>
      </c>
      <c r="AE1774" s="83">
        <v>2195</v>
      </c>
      <c r="AF1774" s="83">
        <v>2183</v>
      </c>
      <c r="AG1774" s="83">
        <v>2132</v>
      </c>
      <c r="AH1774" s="83">
        <v>1861</v>
      </c>
      <c r="AI1774" s="83">
        <v>1550</v>
      </c>
      <c r="AJ1774" s="83">
        <v>1466</v>
      </c>
      <c r="AK1774" s="83">
        <v>1456</v>
      </c>
      <c r="AL1774" s="83">
        <v>1512</v>
      </c>
      <c r="AM1774" s="83">
        <v>1325</v>
      </c>
      <c r="AN1774" s="83">
        <v>1302</v>
      </c>
      <c r="AO1774" s="83">
        <v>1265</v>
      </c>
      <c r="AP1774" s="83">
        <v>0</v>
      </c>
      <c r="AQ1774" s="73"/>
      <c r="AR1774" s="73"/>
      <c r="AS1774" s="73"/>
      <c r="AT1774" s="73"/>
      <c r="AU1774" s="73"/>
      <c r="AV1774" s="73"/>
      <c r="AW1774" s="73"/>
      <c r="AX1774" s="73"/>
      <c r="AY1774" s="73"/>
      <c r="AZ1774" s="73"/>
      <c r="BA1774" s="73"/>
      <c r="BB1774" s="73"/>
      <c r="BC1774" s="73"/>
    </row>
    <row r="1775" spans="1:55" x14ac:dyDescent="0.25">
      <c r="A1775" s="72"/>
      <c r="B1775" s="74" t="s">
        <v>158</v>
      </c>
      <c r="C1775" s="83">
        <v>238255.61273742665</v>
      </c>
      <c r="D1775" s="83">
        <v>214324.71443327059</v>
      </c>
      <c r="E1775" s="83">
        <v>202217.69893153862</v>
      </c>
      <c r="F1775" s="83">
        <v>180530.3227056218</v>
      </c>
      <c r="G1775" s="83">
        <v>156380.66809053108</v>
      </c>
      <c r="H1775" s="83">
        <v>148991.10953328013</v>
      </c>
      <c r="I1775" s="83">
        <v>164623.22965925719</v>
      </c>
      <c r="J1775" s="83">
        <v>210813.45808506978</v>
      </c>
      <c r="K1775" s="83">
        <v>178623.38351629197</v>
      </c>
      <c r="L1775" s="83">
        <v>130357.303076</v>
      </c>
      <c r="M1775" s="83">
        <v>148608.99799999999</v>
      </c>
      <c r="N1775" s="83">
        <v>0</v>
      </c>
      <c r="O1775" s="73"/>
      <c r="P1775" s="74" t="s">
        <v>158</v>
      </c>
      <c r="Q1775" s="83">
        <v>286586.26779911446</v>
      </c>
      <c r="R1775" s="83">
        <v>232956.87044961913</v>
      </c>
      <c r="S1775" s="83">
        <v>193560.30238095581</v>
      </c>
      <c r="T1775" s="83">
        <v>226480.92052889953</v>
      </c>
      <c r="U1775" s="83">
        <v>182078.55940452366</v>
      </c>
      <c r="V1775" s="83">
        <v>154031.93916456404</v>
      </c>
      <c r="W1775" s="83">
        <v>144070.90916025976</v>
      </c>
      <c r="X1775" s="83">
        <v>148275.1991625056</v>
      </c>
      <c r="Y1775" s="83">
        <v>239791.89088220597</v>
      </c>
      <c r="Z1775" s="83">
        <v>174381.545702</v>
      </c>
      <c r="AA1775" s="83">
        <v>114150.058</v>
      </c>
      <c r="AB1775" s="83">
        <v>137631</v>
      </c>
      <c r="AC1775" s="73"/>
      <c r="AD1775" s="74" t="s">
        <v>158</v>
      </c>
      <c r="AE1775" s="83">
        <v>1582</v>
      </c>
      <c r="AF1775" s="83">
        <v>1373</v>
      </c>
      <c r="AG1775" s="83">
        <v>1284</v>
      </c>
      <c r="AH1775" s="83">
        <v>1145</v>
      </c>
      <c r="AI1775" s="83">
        <v>1046</v>
      </c>
      <c r="AJ1775" s="83">
        <v>1032</v>
      </c>
      <c r="AK1775" s="83">
        <v>1105</v>
      </c>
      <c r="AL1775" s="83">
        <v>1468</v>
      </c>
      <c r="AM1775" s="83">
        <v>1160</v>
      </c>
      <c r="AN1775" s="83">
        <v>825</v>
      </c>
      <c r="AO1775" s="83">
        <v>996</v>
      </c>
      <c r="AP1775" s="83">
        <v>0</v>
      </c>
      <c r="AQ1775" s="73"/>
      <c r="AR1775" s="73"/>
      <c r="AS1775" s="73"/>
      <c r="AT1775" s="73"/>
      <c r="AU1775" s="73"/>
      <c r="AV1775" s="73"/>
      <c r="AW1775" s="73"/>
      <c r="AX1775" s="73"/>
      <c r="AY1775" s="73"/>
      <c r="AZ1775" s="73"/>
      <c r="BA1775" s="73"/>
      <c r="BB1775" s="73"/>
      <c r="BC1775" s="73"/>
    </row>
    <row r="1776" spans="1:55" x14ac:dyDescent="0.25">
      <c r="A1776" s="72"/>
      <c r="B1776" s="74" t="s">
        <v>159</v>
      </c>
      <c r="C1776" s="83">
        <v>16626.208374425471</v>
      </c>
      <c r="D1776" s="83">
        <v>14608.168158409577</v>
      </c>
      <c r="E1776" s="83">
        <v>8815.8051209551577</v>
      </c>
      <c r="F1776" s="83">
        <v>7773.2034369587609</v>
      </c>
      <c r="G1776" s="83">
        <v>7408.0509018013972</v>
      </c>
      <c r="H1776" s="83">
        <v>7671.7124549931395</v>
      </c>
      <c r="I1776" s="83">
        <v>6239.4443929362369</v>
      </c>
      <c r="J1776" s="83">
        <v>5333.1720581133523</v>
      </c>
      <c r="K1776" s="83">
        <v>4580.9354554079991</v>
      </c>
      <c r="L1776" s="83">
        <v>4134.9977759999992</v>
      </c>
      <c r="M1776" s="83">
        <v>3952.306</v>
      </c>
      <c r="N1776" s="83">
        <v>0</v>
      </c>
      <c r="O1776" s="73"/>
      <c r="P1776" s="74" t="s">
        <v>159</v>
      </c>
      <c r="Q1776" s="83">
        <v>26385.884608561595</v>
      </c>
      <c r="R1776" s="83">
        <v>25908.96509734432</v>
      </c>
      <c r="S1776" s="83">
        <v>22421.719881229001</v>
      </c>
      <c r="T1776" s="83">
        <v>13945.301852328521</v>
      </c>
      <c r="U1776" s="83">
        <v>8242.0308729375702</v>
      </c>
      <c r="V1776" s="83">
        <v>6997.8576057822984</v>
      </c>
      <c r="W1776" s="83">
        <v>9827.3821801881877</v>
      </c>
      <c r="X1776" s="83">
        <v>6883.8650487114282</v>
      </c>
      <c r="Y1776" s="83">
        <v>5292.5692147379996</v>
      </c>
      <c r="Z1776" s="83">
        <v>5612.8528299999998</v>
      </c>
      <c r="AA1776" s="83">
        <v>3204.15</v>
      </c>
      <c r="AB1776" s="83">
        <v>3211</v>
      </c>
      <c r="AC1776" s="73"/>
      <c r="AD1776" s="74" t="s">
        <v>159</v>
      </c>
      <c r="AE1776" s="83">
        <v>0</v>
      </c>
      <c r="AF1776" s="83">
        <v>0</v>
      </c>
      <c r="AG1776" s="83">
        <v>0</v>
      </c>
      <c r="AH1776" s="83">
        <v>0</v>
      </c>
      <c r="AI1776" s="83">
        <v>0</v>
      </c>
      <c r="AJ1776" s="83">
        <v>0</v>
      </c>
      <c r="AK1776" s="83">
        <v>0</v>
      </c>
      <c r="AL1776" s="83">
        <v>0</v>
      </c>
      <c r="AM1776" s="83">
        <v>0</v>
      </c>
      <c r="AN1776" s="83">
        <v>0</v>
      </c>
      <c r="AO1776" s="83">
        <v>0</v>
      </c>
      <c r="AP1776" s="83">
        <v>0</v>
      </c>
      <c r="AQ1776" s="73"/>
      <c r="AR1776" s="73"/>
      <c r="AS1776" s="73"/>
      <c r="AT1776" s="73"/>
      <c r="AU1776" s="73"/>
      <c r="AV1776" s="73"/>
      <c r="AW1776" s="73"/>
      <c r="AX1776" s="73"/>
      <c r="AY1776" s="73"/>
      <c r="AZ1776" s="73"/>
      <c r="BA1776" s="73"/>
      <c r="BB1776" s="73"/>
      <c r="BC1776" s="73"/>
    </row>
    <row r="1777" spans="1:55" x14ac:dyDescent="0.25">
      <c r="A1777" s="72"/>
      <c r="B1777" s="74" t="s">
        <v>1</v>
      </c>
      <c r="C1777" s="83">
        <v>70419.528956821974</v>
      </c>
      <c r="D1777" s="83">
        <v>58116.480120464272</v>
      </c>
      <c r="E1777" s="83">
        <v>41833.129219992581</v>
      </c>
      <c r="F1777" s="83">
        <v>40544.48274213617</v>
      </c>
      <c r="G1777" s="83">
        <v>43895.734783040047</v>
      </c>
      <c r="H1777" s="83">
        <v>46431.215458186431</v>
      </c>
      <c r="I1777" s="83">
        <v>49219.920551468196</v>
      </c>
      <c r="J1777" s="83">
        <v>43786.318793132203</v>
      </c>
      <c r="K1777" s="83">
        <v>32821.210965191996</v>
      </c>
      <c r="L1777" s="83">
        <v>26054.552497999997</v>
      </c>
      <c r="M1777" s="83">
        <v>30369.090000000004</v>
      </c>
      <c r="N1777" s="83">
        <v>0</v>
      </c>
      <c r="O1777" s="73"/>
      <c r="P1777" s="74" t="s">
        <v>1</v>
      </c>
      <c r="Q1777" s="83">
        <v>54144.600097565228</v>
      </c>
      <c r="R1777" s="83">
        <v>53348.0452525855</v>
      </c>
      <c r="S1777" s="83">
        <v>47621.888355972776</v>
      </c>
      <c r="T1777" s="83">
        <v>39200.00584380659</v>
      </c>
      <c r="U1777" s="83">
        <v>35285.12716862154</v>
      </c>
      <c r="V1777" s="83">
        <v>49090.587399765725</v>
      </c>
      <c r="W1777" s="83">
        <v>50331.975456465407</v>
      </c>
      <c r="X1777" s="83">
        <v>49674.912725591457</v>
      </c>
      <c r="Y1777" s="83">
        <v>47264.618009205995</v>
      </c>
      <c r="Z1777" s="83">
        <v>32466.795426000001</v>
      </c>
      <c r="AA1777" s="83">
        <v>23421.034</v>
      </c>
      <c r="AB1777" s="83">
        <v>25958</v>
      </c>
      <c r="AC1777" s="73"/>
      <c r="AD1777" s="74" t="s">
        <v>1</v>
      </c>
      <c r="AE1777" s="83">
        <v>382</v>
      </c>
      <c r="AF1777" s="83">
        <v>345</v>
      </c>
      <c r="AG1777" s="83">
        <v>259</v>
      </c>
      <c r="AH1777" s="83">
        <v>244</v>
      </c>
      <c r="AI1777" s="83">
        <v>265</v>
      </c>
      <c r="AJ1777" s="83">
        <v>286</v>
      </c>
      <c r="AK1777" s="83">
        <v>304</v>
      </c>
      <c r="AL1777" s="83">
        <v>270</v>
      </c>
      <c r="AM1777" s="83">
        <v>194</v>
      </c>
      <c r="AN1777" s="83">
        <v>157</v>
      </c>
      <c r="AO1777" s="83">
        <v>188</v>
      </c>
      <c r="AP1777" s="83">
        <v>0</v>
      </c>
      <c r="AQ1777" s="73"/>
      <c r="AR1777" s="73"/>
      <c r="AS1777" s="73"/>
      <c r="AT1777" s="73"/>
      <c r="AU1777" s="73"/>
      <c r="AV1777" s="73"/>
      <c r="AW1777" s="73"/>
      <c r="AX1777" s="73"/>
      <c r="AY1777" s="73"/>
      <c r="AZ1777" s="73"/>
      <c r="BA1777" s="73"/>
      <c r="BB1777" s="73"/>
      <c r="BC1777" s="73"/>
    </row>
    <row r="1778" spans="1:55" x14ac:dyDescent="0.25">
      <c r="A1778" s="72"/>
      <c r="B1778" s="74" t="s">
        <v>2</v>
      </c>
      <c r="C1778" s="83">
        <v>466156.80186065333</v>
      </c>
      <c r="D1778" s="83">
        <v>467191.0994126462</v>
      </c>
      <c r="E1778" s="83">
        <v>473402.46072575479</v>
      </c>
      <c r="F1778" s="83">
        <v>494115.96563250519</v>
      </c>
      <c r="G1778" s="83">
        <v>507390.82297606021</v>
      </c>
      <c r="H1778" s="83">
        <v>533194.19030697679</v>
      </c>
      <c r="I1778" s="83">
        <v>559177.47436089988</v>
      </c>
      <c r="J1778" s="83">
        <v>573075.31343496882</v>
      </c>
      <c r="K1778" s="83">
        <v>602612.5707087979</v>
      </c>
      <c r="L1778" s="83">
        <v>627027.89515600004</v>
      </c>
      <c r="M1778" s="83">
        <v>685117.08400000003</v>
      </c>
      <c r="N1778" s="83">
        <v>0</v>
      </c>
      <c r="O1778" s="73"/>
      <c r="P1778" s="74" t="s">
        <v>2</v>
      </c>
      <c r="Q1778" s="83">
        <v>499263.67601023777</v>
      </c>
      <c r="R1778" s="83">
        <v>494387.11120149551</v>
      </c>
      <c r="S1778" s="83">
        <v>484433.24730496644</v>
      </c>
      <c r="T1778" s="83">
        <v>504057.0045325727</v>
      </c>
      <c r="U1778" s="83">
        <v>497082.68918027962</v>
      </c>
      <c r="V1778" s="83">
        <v>511422.69014860818</v>
      </c>
      <c r="W1778" s="83">
        <v>555273.96269561048</v>
      </c>
      <c r="X1778" s="83">
        <v>585345.08756824676</v>
      </c>
      <c r="Y1778" s="83">
        <v>606076.95831235801</v>
      </c>
      <c r="Z1778" s="83">
        <v>620871.41425399994</v>
      </c>
      <c r="AA1778" s="83">
        <v>641884.50399999996</v>
      </c>
      <c r="AB1778" s="83">
        <v>725610</v>
      </c>
      <c r="AC1778" s="73"/>
      <c r="AD1778" s="74" t="s">
        <v>2</v>
      </c>
      <c r="AE1778" s="83">
        <v>4212</v>
      </c>
      <c r="AF1778" s="83">
        <v>4098</v>
      </c>
      <c r="AG1778" s="83">
        <v>4101</v>
      </c>
      <c r="AH1778" s="83">
        <v>4068</v>
      </c>
      <c r="AI1778" s="83">
        <v>4038</v>
      </c>
      <c r="AJ1778" s="83">
        <v>4065</v>
      </c>
      <c r="AK1778" s="83">
        <v>4124</v>
      </c>
      <c r="AL1778" s="83">
        <v>4171</v>
      </c>
      <c r="AM1778" s="83">
        <v>4356</v>
      </c>
      <c r="AN1778" s="83">
        <v>4523</v>
      </c>
      <c r="AO1778" s="83">
        <v>4746</v>
      </c>
      <c r="AP1778" s="83">
        <v>0</v>
      </c>
      <c r="AQ1778" s="73"/>
      <c r="AR1778" s="73"/>
      <c r="AS1778" s="73"/>
      <c r="AT1778" s="73"/>
      <c r="AU1778" s="73"/>
      <c r="AV1778" s="73"/>
      <c r="AW1778" s="73"/>
      <c r="AX1778" s="73"/>
      <c r="AY1778" s="73"/>
      <c r="AZ1778" s="73"/>
      <c r="BA1778" s="73"/>
      <c r="BB1778" s="73"/>
      <c r="BC1778" s="73"/>
    </row>
    <row r="1779" spans="1:55" x14ac:dyDescent="0.25">
      <c r="A1779" s="72"/>
      <c r="B1779" s="74" t="s">
        <v>156</v>
      </c>
      <c r="C1779" s="83">
        <v>0</v>
      </c>
      <c r="D1779" s="83">
        <v>0</v>
      </c>
      <c r="E1779" s="83">
        <v>0</v>
      </c>
      <c r="F1779" s="83">
        <v>0</v>
      </c>
      <c r="G1779" s="83">
        <v>0</v>
      </c>
      <c r="H1779" s="83">
        <v>0</v>
      </c>
      <c r="I1779" s="83">
        <v>0</v>
      </c>
      <c r="J1779" s="83">
        <v>9411.8761252797849</v>
      </c>
      <c r="K1779" s="83">
        <v>30082.800126963997</v>
      </c>
      <c r="L1779" s="83">
        <v>46885.780941999998</v>
      </c>
      <c r="M1779" s="83">
        <v>65930.466</v>
      </c>
      <c r="N1779" s="83">
        <v>0</v>
      </c>
      <c r="O1779" s="73"/>
      <c r="P1779" s="74" t="s">
        <v>156</v>
      </c>
      <c r="Q1779" s="83">
        <v>0</v>
      </c>
      <c r="R1779" s="83">
        <v>0</v>
      </c>
      <c r="S1779" s="83">
        <v>0</v>
      </c>
      <c r="T1779" s="83">
        <v>0</v>
      </c>
      <c r="U1779" s="83">
        <v>0</v>
      </c>
      <c r="V1779" s="83">
        <v>0</v>
      </c>
      <c r="W1779" s="83">
        <v>0</v>
      </c>
      <c r="X1779" s="83">
        <v>0</v>
      </c>
      <c r="Y1779" s="83">
        <v>47575.750908633992</v>
      </c>
      <c r="Z1779" s="83">
        <v>52689.117623999999</v>
      </c>
      <c r="AA1779" s="83">
        <v>51511.270000000004</v>
      </c>
      <c r="AB1779" s="83">
        <v>84224</v>
      </c>
      <c r="AC1779" s="73"/>
      <c r="AD1779" s="74" t="s">
        <v>156</v>
      </c>
      <c r="AE1779" s="83">
        <v>0</v>
      </c>
      <c r="AF1779" s="83">
        <v>0</v>
      </c>
      <c r="AG1779" s="83">
        <v>0</v>
      </c>
      <c r="AH1779" s="83">
        <v>0</v>
      </c>
      <c r="AI1779" s="83">
        <v>0</v>
      </c>
      <c r="AJ1779" s="83">
        <v>0</v>
      </c>
      <c r="AK1779" s="83">
        <v>0</v>
      </c>
      <c r="AL1779" s="83">
        <v>60</v>
      </c>
      <c r="AM1779" s="83">
        <v>183</v>
      </c>
      <c r="AN1779" s="83">
        <v>287</v>
      </c>
      <c r="AO1779" s="83">
        <v>401</v>
      </c>
      <c r="AP1779" s="83">
        <v>0</v>
      </c>
      <c r="AQ1779" s="73"/>
      <c r="AR1779" s="73"/>
      <c r="AS1779" s="73"/>
      <c r="AT1779" s="73"/>
      <c r="AU1779" s="73"/>
      <c r="AV1779" s="73"/>
      <c r="AW1779" s="73"/>
      <c r="AX1779" s="73"/>
      <c r="AY1779" s="73"/>
      <c r="AZ1779" s="73"/>
      <c r="BA1779" s="73"/>
      <c r="BB1779" s="73"/>
      <c r="BC1779" s="73"/>
    </row>
    <row r="1780" spans="1:55" x14ac:dyDescent="0.25">
      <c r="A1780" s="72"/>
      <c r="B1780" s="74" t="s">
        <v>3</v>
      </c>
      <c r="C1780" s="83">
        <v>1294.3655238297156</v>
      </c>
      <c r="D1780" s="83">
        <v>14780.457287367801</v>
      </c>
      <c r="E1780" s="83">
        <v>35530.865851664457</v>
      </c>
      <c r="F1780" s="83">
        <v>54375.874356404267</v>
      </c>
      <c r="G1780" s="83">
        <v>59065.924693032015</v>
      </c>
      <c r="H1780" s="83">
        <v>48500.106826117291</v>
      </c>
      <c r="I1780" s="83">
        <v>38476.002064632092</v>
      </c>
      <c r="J1780" s="83">
        <v>34998.310470148019</v>
      </c>
      <c r="K1780" s="83">
        <v>33436.856915123986</v>
      </c>
      <c r="L1780" s="83">
        <v>30453.873371999995</v>
      </c>
      <c r="M1780" s="83">
        <v>26417.825999999994</v>
      </c>
      <c r="N1780" s="83">
        <v>0</v>
      </c>
      <c r="O1780" s="73"/>
      <c r="P1780" s="74" t="s">
        <v>3</v>
      </c>
      <c r="Q1780" s="83">
        <v>0</v>
      </c>
      <c r="R1780" s="83">
        <v>29998.918957738981</v>
      </c>
      <c r="S1780" s="83">
        <v>25896.97144468734</v>
      </c>
      <c r="T1780" s="83">
        <v>53788.678482229792</v>
      </c>
      <c r="U1780" s="83">
        <v>58795.587965100167</v>
      </c>
      <c r="V1780" s="83">
        <v>68626.215074851105</v>
      </c>
      <c r="W1780" s="83">
        <v>46381.356386193584</v>
      </c>
      <c r="X1780" s="83">
        <v>37754.100618417848</v>
      </c>
      <c r="Y1780" s="83">
        <v>30529.639929333985</v>
      </c>
      <c r="Z1780" s="83">
        <v>32865.955408000002</v>
      </c>
      <c r="AA1780" s="83">
        <v>30794.225999999995</v>
      </c>
      <c r="AB1780" s="83">
        <v>25885</v>
      </c>
      <c r="AC1780" s="73"/>
      <c r="AD1780" s="74" t="s">
        <v>3</v>
      </c>
      <c r="AE1780" s="83">
        <v>10</v>
      </c>
      <c r="AF1780" s="83">
        <v>117</v>
      </c>
      <c r="AG1780" s="83">
        <v>287</v>
      </c>
      <c r="AH1780" s="83">
        <v>377</v>
      </c>
      <c r="AI1780" s="83">
        <v>411</v>
      </c>
      <c r="AJ1780" s="83">
        <v>344</v>
      </c>
      <c r="AK1780" s="83">
        <v>276</v>
      </c>
      <c r="AL1780" s="83">
        <v>253</v>
      </c>
      <c r="AM1780" s="83">
        <v>254</v>
      </c>
      <c r="AN1780" s="83">
        <v>228</v>
      </c>
      <c r="AO1780" s="83">
        <v>199</v>
      </c>
      <c r="AP1780" s="83">
        <v>0</v>
      </c>
      <c r="AQ1780" s="73"/>
      <c r="AR1780" s="73"/>
      <c r="AS1780" s="73"/>
      <c r="AT1780" s="73"/>
      <c r="AU1780" s="73"/>
      <c r="AV1780" s="73"/>
      <c r="AW1780" s="73"/>
      <c r="AX1780" s="73"/>
      <c r="AY1780" s="73"/>
      <c r="AZ1780" s="73"/>
      <c r="BA1780" s="73"/>
      <c r="BB1780" s="73"/>
      <c r="BC1780" s="73"/>
    </row>
    <row r="1781" spans="1:55" x14ac:dyDescent="0.25">
      <c r="A1781" s="72"/>
      <c r="B1781" s="74" t="s">
        <v>4</v>
      </c>
      <c r="C1781" s="83">
        <v>0</v>
      </c>
      <c r="D1781" s="83">
        <v>2133.8675069395654</v>
      </c>
      <c r="E1781" s="83">
        <v>21119.276460903031</v>
      </c>
      <c r="F1781" s="83">
        <v>35526.310642460689</v>
      </c>
      <c r="G1781" s="83">
        <v>43843.787725515904</v>
      </c>
      <c r="H1781" s="83">
        <v>47160.65315777222</v>
      </c>
      <c r="I1781" s="83">
        <v>49806.705023239287</v>
      </c>
      <c r="J1781" s="83">
        <v>45653.433942448559</v>
      </c>
      <c r="K1781" s="83">
        <v>40363.425505935993</v>
      </c>
      <c r="L1781" s="83">
        <v>57636.347105999994</v>
      </c>
      <c r="M1781" s="83">
        <v>62739.861999999994</v>
      </c>
      <c r="N1781" s="83">
        <v>0</v>
      </c>
      <c r="O1781" s="73"/>
      <c r="P1781" s="74" t="s">
        <v>4</v>
      </c>
      <c r="Q1781" s="83">
        <v>0</v>
      </c>
      <c r="R1781" s="83">
        <v>0</v>
      </c>
      <c r="S1781" s="83">
        <v>20104.195802504866</v>
      </c>
      <c r="T1781" s="83">
        <v>19423.556083179559</v>
      </c>
      <c r="U1781" s="83">
        <v>34144.883366277172</v>
      </c>
      <c r="V1781" s="83">
        <v>46652.384038548655</v>
      </c>
      <c r="W1781" s="83">
        <v>48038.119245890244</v>
      </c>
      <c r="X1781" s="83">
        <v>48404.735833147897</v>
      </c>
      <c r="Y1781" s="83">
        <v>44760.108499625996</v>
      </c>
      <c r="Z1781" s="83">
        <v>39423.73655999999</v>
      </c>
      <c r="AA1781" s="83">
        <v>44715.346000000005</v>
      </c>
      <c r="AB1781" s="83">
        <v>51755</v>
      </c>
      <c r="AC1781" s="73"/>
      <c r="AD1781" s="74" t="s">
        <v>4</v>
      </c>
      <c r="AE1781" s="83">
        <v>0</v>
      </c>
      <c r="AF1781" s="83">
        <v>16</v>
      </c>
      <c r="AG1781" s="83">
        <v>138</v>
      </c>
      <c r="AH1781" s="83">
        <v>254</v>
      </c>
      <c r="AI1781" s="83">
        <v>314</v>
      </c>
      <c r="AJ1781" s="83">
        <v>345</v>
      </c>
      <c r="AK1781" s="83">
        <v>370</v>
      </c>
      <c r="AL1781" s="83">
        <v>328</v>
      </c>
      <c r="AM1781" s="83">
        <v>305</v>
      </c>
      <c r="AN1781" s="83">
        <v>465</v>
      </c>
      <c r="AO1781" s="83">
        <v>507</v>
      </c>
      <c r="AP1781" s="83">
        <v>0</v>
      </c>
      <c r="AQ1781" s="73"/>
      <c r="AR1781" s="73"/>
      <c r="AS1781" s="73"/>
      <c r="AT1781" s="73"/>
      <c r="AU1781" s="73"/>
      <c r="AV1781" s="73"/>
      <c r="AW1781" s="73"/>
      <c r="AX1781" s="73"/>
      <c r="AY1781" s="73"/>
      <c r="AZ1781" s="73"/>
      <c r="BA1781" s="73"/>
      <c r="BB1781" s="73"/>
      <c r="BC1781" s="73"/>
    </row>
    <row r="1782" spans="1:55" x14ac:dyDescent="0.25">
      <c r="A1782" s="72"/>
      <c r="B1782" s="74" t="s">
        <v>6</v>
      </c>
      <c r="C1782" s="83">
        <v>11906.210571126281</v>
      </c>
      <c r="D1782" s="83">
        <v>18147.130030097956</v>
      </c>
      <c r="E1782" s="83">
        <v>28535.450882667574</v>
      </c>
      <c r="F1782" s="83">
        <v>46564.560802918451</v>
      </c>
      <c r="G1782" s="83">
        <v>40008.068827195668</v>
      </c>
      <c r="H1782" s="83">
        <v>32039.792213513218</v>
      </c>
      <c r="I1782" s="83">
        <v>25730.133204405462</v>
      </c>
      <c r="J1782" s="83">
        <v>22433.433401611677</v>
      </c>
      <c r="K1782" s="83">
        <v>17591.145207375997</v>
      </c>
      <c r="L1782" s="83">
        <v>21949.518473999997</v>
      </c>
      <c r="M1782" s="83">
        <v>24285.894000000004</v>
      </c>
      <c r="N1782" s="83">
        <v>0</v>
      </c>
      <c r="O1782" s="73"/>
      <c r="P1782" s="74" t="s">
        <v>6</v>
      </c>
      <c r="Q1782" s="83">
        <v>8226.9737538978552</v>
      </c>
      <c r="R1782" s="83">
        <v>11506.09992319119</v>
      </c>
      <c r="S1782" s="83">
        <v>16899.754126928532</v>
      </c>
      <c r="T1782" s="83">
        <v>41637.85298290792</v>
      </c>
      <c r="U1782" s="83">
        <v>72899.037392237733</v>
      </c>
      <c r="V1782" s="83">
        <v>41918.539187578273</v>
      </c>
      <c r="W1782" s="83">
        <v>33521.720856167231</v>
      </c>
      <c r="X1782" s="83">
        <v>21315.857266564148</v>
      </c>
      <c r="Y1782" s="83">
        <v>19807.691288761998</v>
      </c>
      <c r="Z1782" s="83">
        <v>17641.158990000007</v>
      </c>
      <c r="AA1782" s="83">
        <v>33733.707999999991</v>
      </c>
      <c r="AB1782" s="83">
        <v>18691</v>
      </c>
      <c r="AC1782" s="73"/>
      <c r="AD1782" s="74" t="s">
        <v>6</v>
      </c>
      <c r="AE1782" s="83">
        <v>0</v>
      </c>
      <c r="AF1782" s="83">
        <v>0</v>
      </c>
      <c r="AG1782" s="83">
        <v>10</v>
      </c>
      <c r="AH1782" s="83">
        <v>345</v>
      </c>
      <c r="AI1782" s="83">
        <v>511</v>
      </c>
      <c r="AJ1782" s="83">
        <v>400</v>
      </c>
      <c r="AK1782" s="83">
        <v>329</v>
      </c>
      <c r="AL1782" s="83">
        <v>0</v>
      </c>
      <c r="AM1782" s="83">
        <v>91</v>
      </c>
      <c r="AN1782" s="83">
        <v>318</v>
      </c>
      <c r="AO1782" s="83">
        <v>307</v>
      </c>
      <c r="AP1782" s="83">
        <v>0</v>
      </c>
      <c r="AQ1782" s="73"/>
      <c r="AR1782" s="73"/>
      <c r="AS1782" s="73"/>
      <c r="AT1782" s="73"/>
      <c r="AU1782" s="73"/>
      <c r="AV1782" s="73"/>
      <c r="AW1782" s="73"/>
      <c r="AX1782" s="73"/>
      <c r="AY1782" s="73"/>
      <c r="AZ1782" s="73"/>
      <c r="BA1782" s="73"/>
      <c r="BB1782" s="73"/>
      <c r="BC1782" s="73"/>
    </row>
    <row r="1783" spans="1:55" x14ac:dyDescent="0.25">
      <c r="A1783" s="72"/>
      <c r="B1783" s="74" t="s">
        <v>7</v>
      </c>
      <c r="C1783" s="83">
        <v>177498.39789760471</v>
      </c>
      <c r="D1783" s="83">
        <v>171979.72434052834</v>
      </c>
      <c r="E1783" s="83">
        <v>166724.07704647726</v>
      </c>
      <c r="F1783" s="83">
        <v>171145.75152278092</v>
      </c>
      <c r="G1783" s="83">
        <v>176410.91162045347</v>
      </c>
      <c r="H1783" s="83">
        <v>168138.0061020822</v>
      </c>
      <c r="I1783" s="83">
        <v>150578.82002625102</v>
      </c>
      <c r="J1783" s="83">
        <v>171266.29856724839</v>
      </c>
      <c r="K1783" s="83">
        <v>187844.83306742396</v>
      </c>
      <c r="L1783" s="83">
        <v>166821.04899200003</v>
      </c>
      <c r="M1783" s="83">
        <v>151216.08199999999</v>
      </c>
      <c r="N1783" s="83">
        <v>0</v>
      </c>
      <c r="O1783" s="73"/>
      <c r="P1783" s="74" t="s">
        <v>7</v>
      </c>
      <c r="Q1783" s="83">
        <v>212095.98867871374</v>
      </c>
      <c r="R1783" s="83">
        <v>204873.12534802177</v>
      </c>
      <c r="S1783" s="83">
        <v>160122.88824685107</v>
      </c>
      <c r="T1783" s="83">
        <v>165375.09967347345</v>
      </c>
      <c r="U1783" s="83">
        <v>174602.18810960659</v>
      </c>
      <c r="V1783" s="83">
        <v>177161.03300102346</v>
      </c>
      <c r="W1783" s="83">
        <v>166767.64563121097</v>
      </c>
      <c r="X1783" s="83">
        <v>155972.56089586506</v>
      </c>
      <c r="Y1783" s="83">
        <v>145082.815634692</v>
      </c>
      <c r="Z1783" s="83">
        <v>169708.27052399999</v>
      </c>
      <c r="AA1783" s="83">
        <v>147824.372</v>
      </c>
      <c r="AB1783" s="83">
        <v>150993</v>
      </c>
      <c r="AC1783" s="73"/>
      <c r="AD1783" s="74" t="s">
        <v>7</v>
      </c>
      <c r="AE1783" s="83">
        <v>1359</v>
      </c>
      <c r="AF1783" s="83">
        <v>1333</v>
      </c>
      <c r="AG1783" s="83">
        <v>1329</v>
      </c>
      <c r="AH1783" s="83">
        <v>1373</v>
      </c>
      <c r="AI1783" s="83">
        <v>1390</v>
      </c>
      <c r="AJ1783" s="83">
        <v>1373</v>
      </c>
      <c r="AK1783" s="83">
        <v>1255</v>
      </c>
      <c r="AL1783" s="83">
        <v>1463</v>
      </c>
      <c r="AM1783" s="83">
        <v>1590</v>
      </c>
      <c r="AN1783" s="83">
        <v>1548</v>
      </c>
      <c r="AO1783" s="83">
        <v>1406</v>
      </c>
      <c r="AP1783" s="83">
        <v>0</v>
      </c>
      <c r="AQ1783" s="73"/>
      <c r="AR1783" s="73"/>
      <c r="AS1783" s="73"/>
      <c r="AT1783" s="73"/>
      <c r="AU1783" s="73"/>
      <c r="AV1783" s="73"/>
      <c r="AW1783" s="73"/>
      <c r="AX1783" s="73"/>
      <c r="AY1783" s="73"/>
      <c r="AZ1783" s="73"/>
      <c r="BA1783" s="73"/>
      <c r="BB1783" s="73"/>
      <c r="BC1783" s="73"/>
    </row>
    <row r="1784" spans="1:55" x14ac:dyDescent="0.25">
      <c r="A1784" s="72"/>
      <c r="B1784" s="79" t="s">
        <v>8</v>
      </c>
      <c r="C1784" s="84">
        <v>79524.95178686046</v>
      </c>
      <c r="D1784" s="84">
        <v>88829.362266615397</v>
      </c>
      <c r="E1784" s="84">
        <v>106023.28822889541</v>
      </c>
      <c r="F1784" s="84">
        <v>133421.71748330523</v>
      </c>
      <c r="G1784" s="84">
        <v>150613.30787064636</v>
      </c>
      <c r="H1784" s="84">
        <v>170923.42785497202</v>
      </c>
      <c r="I1784" s="84">
        <v>210889.96183793899</v>
      </c>
      <c r="J1784" s="84">
        <v>222213.6323140687</v>
      </c>
      <c r="K1784" s="84">
        <v>235784.67566687797</v>
      </c>
      <c r="L1784" s="84">
        <v>235048.51229599997</v>
      </c>
      <c r="M1784" s="84">
        <v>230368.486</v>
      </c>
      <c r="N1784" s="83">
        <v>0</v>
      </c>
      <c r="O1784" s="73"/>
      <c r="P1784" s="79" t="s">
        <v>8</v>
      </c>
      <c r="Q1784" s="84">
        <v>92795.170578713994</v>
      </c>
      <c r="R1784" s="84">
        <v>96237.856519959576</v>
      </c>
      <c r="S1784" s="84">
        <v>103721.64760651666</v>
      </c>
      <c r="T1784" s="84">
        <v>172067.35616748894</v>
      </c>
      <c r="U1784" s="84">
        <v>144351.92053226658</v>
      </c>
      <c r="V1784" s="84">
        <v>172077.64411610525</v>
      </c>
      <c r="W1784" s="84">
        <v>198877.68790578784</v>
      </c>
      <c r="X1784" s="84">
        <v>232024.96336312045</v>
      </c>
      <c r="Y1784" s="84">
        <v>265615.92153472995</v>
      </c>
      <c r="Z1784" s="84">
        <v>256869.61468999999</v>
      </c>
      <c r="AA1784" s="84">
        <v>267185.47200000001</v>
      </c>
      <c r="AB1784" s="84">
        <v>245478</v>
      </c>
      <c r="AC1784" s="73"/>
      <c r="AD1784" s="79" t="s">
        <v>8</v>
      </c>
      <c r="AE1784" s="84">
        <v>1058</v>
      </c>
      <c r="AF1784" s="84">
        <v>1199</v>
      </c>
      <c r="AG1784" s="84">
        <v>1392</v>
      </c>
      <c r="AH1784" s="84">
        <v>1514</v>
      </c>
      <c r="AI1784" s="84">
        <v>1666</v>
      </c>
      <c r="AJ1784" s="84">
        <v>1852</v>
      </c>
      <c r="AK1784" s="84">
        <v>2053</v>
      </c>
      <c r="AL1784" s="84">
        <v>2092</v>
      </c>
      <c r="AM1784" s="84">
        <v>2163</v>
      </c>
      <c r="AN1784" s="84">
        <v>2194</v>
      </c>
      <c r="AO1784" s="84">
        <v>2164</v>
      </c>
      <c r="AP1784" s="84">
        <v>0</v>
      </c>
      <c r="AQ1784" s="73"/>
      <c r="AR1784" s="73"/>
      <c r="AS1784" s="73"/>
      <c r="AT1784" s="73"/>
      <c r="AU1784" s="73"/>
      <c r="AV1784" s="73"/>
      <c r="AW1784" s="73"/>
      <c r="AX1784" s="73"/>
      <c r="AY1784" s="73"/>
      <c r="AZ1784" s="73"/>
      <c r="BA1784" s="73"/>
      <c r="BB1784" s="73"/>
      <c r="BC1784" s="73"/>
    </row>
    <row r="1785" spans="1:55" x14ac:dyDescent="0.25">
      <c r="A1785" s="72"/>
      <c r="B1785" s="79" t="s">
        <v>5</v>
      </c>
      <c r="C1785" s="84">
        <v>58986.675979612941</v>
      </c>
      <c r="D1785" s="84">
        <v>61829.08870020727</v>
      </c>
      <c r="E1785" s="84">
        <v>75459.562570223497</v>
      </c>
      <c r="F1785" s="84">
        <v>64916.952539995567</v>
      </c>
      <c r="G1785" s="84">
        <v>52110.319704950118</v>
      </c>
      <c r="H1785" s="84">
        <v>46323.305656621698</v>
      </c>
      <c r="I1785" s="84">
        <v>83348.320754326269</v>
      </c>
      <c r="J1785" s="84">
        <v>83870.947155017624</v>
      </c>
      <c r="K1785" s="84">
        <v>86823.731870875999</v>
      </c>
      <c r="L1785" s="84">
        <v>96319.550937999986</v>
      </c>
      <c r="M1785" s="82">
        <v>77466.448000000004</v>
      </c>
      <c r="N1785" s="82">
        <v>0</v>
      </c>
      <c r="O1785" s="73"/>
      <c r="P1785" s="79" t="s">
        <v>5</v>
      </c>
      <c r="Q1785" s="84">
        <v>77869.670651435983</v>
      </c>
      <c r="R1785" s="84">
        <v>60689.956422066563</v>
      </c>
      <c r="S1785" s="84">
        <v>88388.087473864842</v>
      </c>
      <c r="T1785" s="84">
        <v>71522.065901416965</v>
      </c>
      <c r="U1785" s="84">
        <v>64623.435291648493</v>
      </c>
      <c r="V1785" s="84">
        <v>53342.210324993677</v>
      </c>
      <c r="W1785" s="84">
        <v>47376.443147266051</v>
      </c>
      <c r="X1785" s="84">
        <v>90551.718548665202</v>
      </c>
      <c r="Y1785" s="84">
        <v>90152.412571493958</v>
      </c>
      <c r="Z1785" s="84">
        <v>107966.88939400003</v>
      </c>
      <c r="AA1785" s="84">
        <v>85159.534</v>
      </c>
      <c r="AB1785" s="84">
        <v>74778</v>
      </c>
      <c r="AC1785" s="73"/>
      <c r="AD1785" s="79" t="s">
        <v>5</v>
      </c>
      <c r="AE1785" s="84">
        <v>11078</v>
      </c>
      <c r="AF1785" s="84">
        <v>10948</v>
      </c>
      <c r="AG1785" s="84">
        <v>11154</v>
      </c>
      <c r="AH1785" s="84">
        <v>11283</v>
      </c>
      <c r="AI1785" s="84">
        <v>11239</v>
      </c>
      <c r="AJ1785" s="84">
        <v>11210</v>
      </c>
      <c r="AK1785" s="84">
        <v>11309</v>
      </c>
      <c r="AL1785" s="84">
        <v>11854</v>
      </c>
      <c r="AM1785" s="84">
        <v>11590</v>
      </c>
      <c r="AN1785" s="84">
        <v>11876</v>
      </c>
      <c r="AO1785" s="84">
        <v>12204</v>
      </c>
      <c r="AP1785" s="84">
        <v>0</v>
      </c>
      <c r="AQ1785" s="73"/>
      <c r="AR1785" s="73"/>
      <c r="AS1785" s="73"/>
      <c r="AT1785" s="73"/>
      <c r="AU1785" s="73"/>
      <c r="AV1785" s="73"/>
      <c r="AW1785" s="73"/>
      <c r="AX1785" s="73"/>
      <c r="AY1785" s="73"/>
      <c r="AZ1785" s="73"/>
      <c r="BA1785" s="73"/>
      <c r="BB1785" s="73"/>
      <c r="BC1785" s="73"/>
    </row>
    <row r="1786" spans="1:55" x14ac:dyDescent="0.25">
      <c r="A1786" s="72"/>
      <c r="B1786" s="74" t="s">
        <v>157</v>
      </c>
      <c r="C1786" s="83">
        <v>45478.620807788553</v>
      </c>
      <c r="D1786" s="83">
        <v>51831.135736807926</v>
      </c>
      <c r="E1786" s="83">
        <v>55550.715023921141</v>
      </c>
      <c r="F1786" s="83">
        <v>51493.669260190538</v>
      </c>
      <c r="G1786" s="83">
        <v>53169.756973368021</v>
      </c>
      <c r="H1786" s="83">
        <v>50923.426076773707</v>
      </c>
      <c r="I1786" s="83">
        <v>51381.372939301553</v>
      </c>
      <c r="J1786" s="83">
        <v>57680.842166920898</v>
      </c>
      <c r="K1786" s="83">
        <v>53325.089699127988</v>
      </c>
      <c r="L1786" s="83">
        <v>61997.143155999998</v>
      </c>
      <c r="M1786" s="83">
        <v>65139.588000000003</v>
      </c>
      <c r="N1786" s="83">
        <v>0</v>
      </c>
      <c r="O1786" s="73"/>
      <c r="P1786" s="74" t="s">
        <v>157</v>
      </c>
      <c r="Q1786" s="83">
        <v>47807.552684272261</v>
      </c>
      <c r="R1786" s="83">
        <v>47432.579464550778</v>
      </c>
      <c r="S1786" s="83">
        <v>48846.801035363525</v>
      </c>
      <c r="T1786" s="83">
        <v>48484.470452840942</v>
      </c>
      <c r="U1786" s="83">
        <v>52879.984271532572</v>
      </c>
      <c r="V1786" s="83">
        <v>51967.639458294565</v>
      </c>
      <c r="W1786" s="83">
        <v>50306.592340188472</v>
      </c>
      <c r="X1786" s="83">
        <v>52367.867267874666</v>
      </c>
      <c r="Y1786" s="83">
        <v>53870.123927203989</v>
      </c>
      <c r="Z1786" s="83">
        <v>57941.33529599999</v>
      </c>
      <c r="AA1786" s="83">
        <v>58576.03</v>
      </c>
      <c r="AB1786" s="83">
        <v>54147</v>
      </c>
      <c r="AC1786" s="73"/>
      <c r="AD1786" s="74" t="s">
        <v>117</v>
      </c>
      <c r="AE1786" s="83">
        <v>58392.127</v>
      </c>
      <c r="AF1786" s="83">
        <v>58203.376000000004</v>
      </c>
      <c r="AG1786" s="83">
        <v>58415.775000000001</v>
      </c>
      <c r="AH1786" s="83">
        <v>58710.687999999995</v>
      </c>
      <c r="AI1786" s="83">
        <v>58947.447</v>
      </c>
      <c r="AJ1786" s="83">
        <v>59001.747000000003</v>
      </c>
      <c r="AK1786" s="83">
        <v>58947.591000000008</v>
      </c>
      <c r="AL1786" s="83">
        <v>58540.283999999992</v>
      </c>
      <c r="AM1786" s="83">
        <v>58104.079000000005</v>
      </c>
      <c r="AN1786" s="83">
        <v>58108.2</v>
      </c>
      <c r="AO1786" s="83">
        <v>58540.868999999992</v>
      </c>
      <c r="AP1786" s="83">
        <v>0</v>
      </c>
      <c r="AQ1786" s="73"/>
      <c r="AR1786" s="73"/>
      <c r="AS1786" s="73"/>
      <c r="AT1786" s="73"/>
      <c r="AU1786" s="73"/>
      <c r="AV1786" s="73"/>
      <c r="AW1786" s="73"/>
      <c r="AX1786" s="73"/>
      <c r="AY1786" s="73"/>
      <c r="AZ1786" s="73"/>
      <c r="BA1786" s="73"/>
      <c r="BB1786" s="73"/>
      <c r="BC1786" s="73"/>
    </row>
    <row r="1787" spans="1:55" x14ac:dyDescent="0.25">
      <c r="A1787" s="72"/>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X1787" s="73"/>
      <c r="Y1787" s="73"/>
      <c r="Z1787" s="73"/>
      <c r="AA1787" s="73"/>
      <c r="AB1787" s="73"/>
      <c r="AC1787" s="73"/>
      <c r="AD1787" s="73"/>
      <c r="AE1787" s="73"/>
      <c r="AF1787" s="73"/>
      <c r="AG1787" s="73"/>
      <c r="AH1787" s="73"/>
      <c r="AI1787" s="73"/>
      <c r="AJ1787" s="73"/>
      <c r="AK1787" s="73"/>
      <c r="AL1787" s="73"/>
      <c r="AM1787" s="73"/>
      <c r="AN1787" s="73"/>
      <c r="AO1787" s="73"/>
      <c r="AP1787" s="73"/>
      <c r="AQ1787" s="73"/>
      <c r="AR1787" s="73"/>
      <c r="AS1787" s="73"/>
      <c r="AT1787" s="73"/>
      <c r="AU1787" s="73"/>
      <c r="AV1787" s="73"/>
      <c r="AW1787" s="73"/>
      <c r="AX1787" s="73"/>
      <c r="AY1787" s="73"/>
      <c r="AZ1787" s="73"/>
      <c r="BA1787" s="73"/>
      <c r="BB1787" s="73"/>
      <c r="BC1787" s="73"/>
    </row>
    <row r="1788" spans="1:55" x14ac:dyDescent="0.25">
      <c r="A1788" s="72"/>
      <c r="B1788" s="75" t="s">
        <v>113</v>
      </c>
      <c r="C1788" s="75"/>
      <c r="D1788" s="75"/>
      <c r="E1788" s="75"/>
      <c r="F1788" s="75"/>
      <c r="G1788" s="75"/>
      <c r="H1788" s="75"/>
      <c r="I1788" s="75"/>
      <c r="J1788" s="75"/>
      <c r="K1788" s="75"/>
      <c r="L1788" s="75"/>
      <c r="M1788" s="75"/>
      <c r="N1788" s="75"/>
      <c r="O1788" s="73"/>
      <c r="P1788" s="75" t="s">
        <v>114</v>
      </c>
      <c r="Q1788" s="75"/>
      <c r="R1788" s="75"/>
      <c r="S1788" s="75"/>
      <c r="T1788" s="75"/>
      <c r="U1788" s="75"/>
      <c r="V1788" s="75"/>
      <c r="W1788" s="75"/>
      <c r="X1788" s="75"/>
      <c r="Y1788" s="75"/>
      <c r="Z1788" s="75"/>
      <c r="AA1788" s="75"/>
      <c r="AB1788" s="75"/>
      <c r="AC1788" s="73"/>
      <c r="AD1788" s="75" t="s">
        <v>145</v>
      </c>
      <c r="AE1788" s="75"/>
      <c r="AF1788" s="75"/>
      <c r="AG1788" s="75"/>
      <c r="AH1788" s="75"/>
      <c r="AI1788" s="75"/>
      <c r="AJ1788" s="75"/>
      <c r="AK1788" s="75"/>
      <c r="AL1788" s="75"/>
      <c r="AM1788" s="75"/>
      <c r="AN1788" s="75"/>
      <c r="AO1788" s="75"/>
      <c r="AP1788" s="75"/>
      <c r="AQ1788" s="73"/>
      <c r="AR1788" s="73"/>
      <c r="AS1788" s="73"/>
      <c r="AT1788" s="73"/>
      <c r="AU1788" s="73"/>
      <c r="AV1788" s="73"/>
      <c r="AW1788" s="73"/>
      <c r="AX1788" s="73"/>
      <c r="AY1788" s="73"/>
      <c r="AZ1788" s="73"/>
      <c r="BA1788" s="73"/>
      <c r="BB1788" s="73"/>
      <c r="BC1788" s="73"/>
    </row>
    <row r="1789" spans="1:55" x14ac:dyDescent="0.25">
      <c r="A1789" s="72"/>
      <c r="B1789" s="77" t="s">
        <v>106</v>
      </c>
      <c r="C1789" s="77">
        <v>2013</v>
      </c>
      <c r="D1789" s="77">
        <v>2014</v>
      </c>
      <c r="E1789" s="77">
        <v>2015</v>
      </c>
      <c r="F1789" s="77">
        <v>2016</v>
      </c>
      <c r="G1789" s="77">
        <v>2017</v>
      </c>
      <c r="H1789" s="77">
        <v>2018</v>
      </c>
      <c r="I1789" s="77">
        <v>2019</v>
      </c>
      <c r="J1789" s="77">
        <v>2020</v>
      </c>
      <c r="K1789" s="77">
        <v>2021</v>
      </c>
      <c r="L1789" s="77">
        <v>2022</v>
      </c>
      <c r="M1789" s="77">
        <v>2023</v>
      </c>
      <c r="N1789" s="77">
        <v>2024</v>
      </c>
      <c r="O1789" s="73"/>
      <c r="P1789" s="77" t="s">
        <v>106</v>
      </c>
      <c r="Q1789" s="77">
        <v>2013</v>
      </c>
      <c r="R1789" s="77">
        <v>2014</v>
      </c>
      <c r="S1789" s="77">
        <v>2015</v>
      </c>
      <c r="T1789" s="77">
        <v>2016</v>
      </c>
      <c r="U1789" s="77">
        <v>2017</v>
      </c>
      <c r="V1789" s="77">
        <v>2018</v>
      </c>
      <c r="W1789" s="77">
        <v>2019</v>
      </c>
      <c r="X1789" s="77">
        <v>2020</v>
      </c>
      <c r="Y1789" s="77">
        <v>2021</v>
      </c>
      <c r="Z1789" s="77">
        <v>2022</v>
      </c>
      <c r="AA1789" s="77">
        <v>2023</v>
      </c>
      <c r="AB1789" s="77">
        <v>2024</v>
      </c>
      <c r="AC1789" s="73"/>
      <c r="AD1789" s="77" t="s">
        <v>106</v>
      </c>
      <c r="AE1789" s="77">
        <v>2013</v>
      </c>
      <c r="AF1789" s="77">
        <v>2014</v>
      </c>
      <c r="AG1789" s="77">
        <v>2015</v>
      </c>
      <c r="AH1789" s="77">
        <v>2016</v>
      </c>
      <c r="AI1789" s="77">
        <v>2017</v>
      </c>
      <c r="AJ1789" s="77">
        <v>2018</v>
      </c>
      <c r="AK1789" s="77">
        <v>2019</v>
      </c>
      <c r="AL1789" s="77">
        <v>2020</v>
      </c>
      <c r="AM1789" s="77">
        <v>2021</v>
      </c>
      <c r="AN1789" s="77">
        <v>2022</v>
      </c>
      <c r="AO1789" s="77">
        <v>2023</v>
      </c>
      <c r="AP1789" s="77">
        <v>2024</v>
      </c>
      <c r="AQ1789" s="73"/>
      <c r="AR1789" s="73"/>
      <c r="AS1789" s="73"/>
      <c r="AT1789" s="73"/>
      <c r="AU1789" s="73"/>
      <c r="AV1789" s="73"/>
      <c r="AW1789" s="73"/>
      <c r="AX1789" s="73"/>
      <c r="AY1789" s="73"/>
      <c r="AZ1789" s="73"/>
      <c r="BA1789" s="73"/>
      <c r="BB1789" s="73"/>
      <c r="BC1789" s="73"/>
    </row>
    <row r="1790" spans="1:55" x14ac:dyDescent="0.25">
      <c r="A1790" s="72"/>
      <c r="B1790" s="79" t="s">
        <v>9</v>
      </c>
      <c r="C1790" s="80">
        <v>778657.4738360534</v>
      </c>
      <c r="D1790" s="80">
        <v>774614.88578691497</v>
      </c>
      <c r="E1790" s="80">
        <v>760714.10348373093</v>
      </c>
      <c r="F1790" s="80">
        <v>794854.598254218</v>
      </c>
      <c r="G1790" s="80">
        <v>768618.55780509359</v>
      </c>
      <c r="H1790" s="80">
        <v>753618.56514115632</v>
      </c>
      <c r="I1790" s="80">
        <v>792410.58128651814</v>
      </c>
      <c r="J1790" s="80">
        <v>804597.59195019631</v>
      </c>
      <c r="K1790" s="80">
        <v>922085.37647288362</v>
      </c>
      <c r="L1790" s="80">
        <v>904367.03299799981</v>
      </c>
      <c r="M1790" s="80">
        <v>923952.86200000008</v>
      </c>
      <c r="N1790" s="80">
        <v>0</v>
      </c>
      <c r="O1790" s="73"/>
      <c r="P1790" s="79" t="s">
        <v>9</v>
      </c>
      <c r="Q1790" s="80">
        <v>747752.32257571782</v>
      </c>
      <c r="R1790" s="80">
        <v>758319.61706055491</v>
      </c>
      <c r="S1790" s="80">
        <v>745137.36215737637</v>
      </c>
      <c r="T1790" s="80">
        <v>777584.41379464616</v>
      </c>
      <c r="U1790" s="80">
        <v>787310.07501129212</v>
      </c>
      <c r="V1790" s="80">
        <v>769900.3867091462</v>
      </c>
      <c r="W1790" s="80">
        <v>753913.42662498844</v>
      </c>
      <c r="X1790" s="80">
        <v>745943.91995487572</v>
      </c>
      <c r="Y1790" s="80">
        <v>963015.90236997581</v>
      </c>
      <c r="Z1790" s="80">
        <v>962663.6527819999</v>
      </c>
      <c r="AA1790" s="80">
        <v>901992.71200000006</v>
      </c>
      <c r="AB1790" s="80">
        <v>952410</v>
      </c>
      <c r="AC1790" s="73"/>
      <c r="AD1790" s="79" t="s">
        <v>9</v>
      </c>
      <c r="AE1790" s="80">
        <v>6316</v>
      </c>
      <c r="AF1790" s="80">
        <v>6261</v>
      </c>
      <c r="AG1790" s="80">
        <v>6213</v>
      </c>
      <c r="AH1790" s="80">
        <v>6049</v>
      </c>
      <c r="AI1790" s="80">
        <v>5965</v>
      </c>
      <c r="AJ1790" s="80">
        <v>5855</v>
      </c>
      <c r="AK1790" s="80">
        <v>5764</v>
      </c>
      <c r="AL1790" s="80">
        <v>5944</v>
      </c>
      <c r="AM1790" s="80">
        <v>5794</v>
      </c>
      <c r="AN1790" s="80">
        <v>5919</v>
      </c>
      <c r="AO1790" s="80">
        <v>6013</v>
      </c>
      <c r="AP1790" s="80">
        <v>0</v>
      </c>
      <c r="AQ1790" s="73"/>
      <c r="AR1790" s="73"/>
      <c r="AS1790" s="73"/>
      <c r="AT1790" s="73"/>
      <c r="AU1790" s="73"/>
      <c r="AV1790" s="73"/>
      <c r="AW1790" s="73"/>
      <c r="AX1790" s="73"/>
      <c r="AY1790" s="73"/>
      <c r="AZ1790" s="73"/>
      <c r="BA1790" s="73"/>
      <c r="BB1790" s="73"/>
      <c r="BC1790" s="73"/>
    </row>
    <row r="1791" spans="1:55" x14ac:dyDescent="0.25">
      <c r="A1791" s="72"/>
      <c r="B1791" s="74" t="s">
        <v>10</v>
      </c>
      <c r="C1791" s="83">
        <v>546216.49442710623</v>
      </c>
      <c r="D1791" s="83">
        <v>558529.26784936385</v>
      </c>
      <c r="E1791" s="83">
        <v>565839.9167253878</v>
      </c>
      <c r="F1791" s="83">
        <v>594892.07717127504</v>
      </c>
      <c r="G1791" s="83">
        <v>565989.93091406219</v>
      </c>
      <c r="H1791" s="83">
        <v>528706.51469082606</v>
      </c>
      <c r="I1791" s="83">
        <v>543410.27146436868</v>
      </c>
      <c r="J1791" s="83">
        <v>559974.65061895724</v>
      </c>
      <c r="K1791" s="83">
        <v>660013.28072880162</v>
      </c>
      <c r="L1791" s="83">
        <v>642762.07535799989</v>
      </c>
      <c r="M1791" s="83">
        <v>652384.73800000013</v>
      </c>
      <c r="N1791" s="83">
        <v>0</v>
      </c>
      <c r="O1791" s="73"/>
      <c r="P1791" s="74" t="s">
        <v>10</v>
      </c>
      <c r="Q1791" s="83">
        <v>527762.18090213405</v>
      </c>
      <c r="R1791" s="83">
        <v>521120.62047546584</v>
      </c>
      <c r="S1791" s="83">
        <v>523217.36146818061</v>
      </c>
      <c r="T1791" s="83">
        <v>569430.55827971443</v>
      </c>
      <c r="U1791" s="83">
        <v>592330.03392334201</v>
      </c>
      <c r="V1791" s="83">
        <v>542157.68076367537</v>
      </c>
      <c r="W1791" s="83">
        <v>532580.99939059222</v>
      </c>
      <c r="X1791" s="83">
        <v>508498.26351101772</v>
      </c>
      <c r="Y1791" s="83">
        <v>730248.77450428787</v>
      </c>
      <c r="Z1791" s="83">
        <v>723100.2451399999</v>
      </c>
      <c r="AA1791" s="83">
        <v>655537.82999999996</v>
      </c>
      <c r="AB1791" s="83">
        <v>705832</v>
      </c>
      <c r="AC1791" s="73"/>
      <c r="AD1791" s="74" t="s">
        <v>10</v>
      </c>
      <c r="AE1791" s="83">
        <v>6316</v>
      </c>
      <c r="AF1791" s="83">
        <v>6261</v>
      </c>
      <c r="AG1791" s="83">
        <v>6213</v>
      </c>
      <c r="AH1791" s="83">
        <v>6049</v>
      </c>
      <c r="AI1791" s="83">
        <v>5965</v>
      </c>
      <c r="AJ1791" s="83">
        <v>5855</v>
      </c>
      <c r="AK1791" s="83">
        <v>5764</v>
      </c>
      <c r="AL1791" s="83">
        <v>5944</v>
      </c>
      <c r="AM1791" s="83">
        <v>5794</v>
      </c>
      <c r="AN1791" s="83">
        <v>5919</v>
      </c>
      <c r="AO1791" s="83">
        <v>6013</v>
      </c>
      <c r="AP1791" s="83">
        <v>0</v>
      </c>
      <c r="AQ1791" s="73"/>
      <c r="AR1791" s="73"/>
      <c r="AS1791" s="73"/>
      <c r="AT1791" s="73"/>
      <c r="AU1791" s="73"/>
      <c r="AV1791" s="73"/>
      <c r="AW1791" s="73"/>
      <c r="AX1791" s="73"/>
      <c r="AY1791" s="73"/>
      <c r="AZ1791" s="73"/>
      <c r="BA1791" s="73"/>
      <c r="BB1791" s="73"/>
      <c r="BC1791" s="73"/>
    </row>
    <row r="1792" spans="1:55" x14ac:dyDescent="0.25">
      <c r="A1792" s="72"/>
      <c r="B1792" s="79" t="s">
        <v>11</v>
      </c>
      <c r="C1792" s="84">
        <v>232440.97940894723</v>
      </c>
      <c r="D1792" s="84">
        <v>216085.61793755117</v>
      </c>
      <c r="E1792" s="84">
        <v>194874.18675834319</v>
      </c>
      <c r="F1792" s="84">
        <v>199962.52108294296</v>
      </c>
      <c r="G1792" s="84">
        <v>202628.62689103137</v>
      </c>
      <c r="H1792" s="84">
        <v>224912.05045033019</v>
      </c>
      <c r="I1792" s="84">
        <v>249000.30982214943</v>
      </c>
      <c r="J1792" s="84">
        <v>244622.94133123904</v>
      </c>
      <c r="K1792" s="84">
        <v>262072.09574408201</v>
      </c>
      <c r="L1792" s="84">
        <v>261604.95763999998</v>
      </c>
      <c r="M1792" s="84">
        <v>271568.12399999995</v>
      </c>
      <c r="N1792" s="84">
        <v>0</v>
      </c>
      <c r="O1792" s="73"/>
      <c r="P1792" s="79" t="s">
        <v>11</v>
      </c>
      <c r="Q1792" s="84">
        <v>219990.14167358377</v>
      </c>
      <c r="R1792" s="84">
        <v>237198.9965850891</v>
      </c>
      <c r="S1792" s="84">
        <v>221920.00068919576</v>
      </c>
      <c r="T1792" s="84">
        <v>208153.85551493173</v>
      </c>
      <c r="U1792" s="84">
        <v>194980.04108795014</v>
      </c>
      <c r="V1792" s="84">
        <v>227742.70594547089</v>
      </c>
      <c r="W1792" s="84">
        <v>221332.42723439622</v>
      </c>
      <c r="X1792" s="84">
        <v>237445.656443858</v>
      </c>
      <c r="Y1792" s="84">
        <v>232767.127865688</v>
      </c>
      <c r="Z1792" s="84">
        <v>239563.40764199998</v>
      </c>
      <c r="AA1792" s="84">
        <v>246454.88200000004</v>
      </c>
      <c r="AB1792" s="84">
        <v>246578</v>
      </c>
      <c r="AC1792" s="73"/>
      <c r="AD1792" s="79" t="s">
        <v>11</v>
      </c>
      <c r="AE1792" s="84">
        <v>6316</v>
      </c>
      <c r="AF1792" s="84">
        <v>6261</v>
      </c>
      <c r="AG1792" s="84">
        <v>6213</v>
      </c>
      <c r="AH1792" s="84">
        <v>6049</v>
      </c>
      <c r="AI1792" s="84">
        <v>5965</v>
      </c>
      <c r="AJ1792" s="84">
        <v>5855</v>
      </c>
      <c r="AK1792" s="84">
        <v>5764</v>
      </c>
      <c r="AL1792" s="84">
        <v>5944</v>
      </c>
      <c r="AM1792" s="84">
        <v>5794</v>
      </c>
      <c r="AN1792" s="84">
        <v>5919</v>
      </c>
      <c r="AO1792" s="84">
        <v>6013</v>
      </c>
      <c r="AP1792" s="84">
        <v>0</v>
      </c>
      <c r="AQ1792" s="73"/>
      <c r="AR1792" s="73"/>
      <c r="AS1792" s="73"/>
      <c r="AT1792" s="73"/>
      <c r="AU1792" s="73"/>
      <c r="AV1792" s="73"/>
      <c r="AW1792" s="73"/>
      <c r="AX1792" s="73"/>
      <c r="AY1792" s="73"/>
      <c r="AZ1792" s="73"/>
      <c r="BA1792" s="73"/>
      <c r="BB1792" s="73"/>
      <c r="BC1792" s="73"/>
    </row>
    <row r="1793" spans="1:55" x14ac:dyDescent="0.25">
      <c r="A1793" s="72"/>
      <c r="B1793" s="74" t="s">
        <v>0</v>
      </c>
      <c r="C1793" s="83">
        <v>127664.63693755874</v>
      </c>
      <c r="D1793" s="83">
        <v>134419.70689738434</v>
      </c>
      <c r="E1793" s="83">
        <v>142805.17405026557</v>
      </c>
      <c r="F1793" s="83">
        <v>157973.87498019147</v>
      </c>
      <c r="G1793" s="83">
        <v>146827.94581380367</v>
      </c>
      <c r="H1793" s="83">
        <v>141421.60905627775</v>
      </c>
      <c r="I1793" s="83">
        <v>131809.6634457077</v>
      </c>
      <c r="J1793" s="83">
        <v>125336.83678421579</v>
      </c>
      <c r="K1793" s="83">
        <v>111311.65634890598</v>
      </c>
      <c r="L1793" s="83">
        <v>91358.409713999979</v>
      </c>
      <c r="M1793" s="83">
        <v>81748.025999999998</v>
      </c>
      <c r="N1793" s="83">
        <v>0</v>
      </c>
      <c r="O1793" s="73"/>
      <c r="P1793" s="74" t="s">
        <v>0</v>
      </c>
      <c r="Q1793" s="83">
        <v>114281.60073105447</v>
      </c>
      <c r="R1793" s="83">
        <v>121081.92423247872</v>
      </c>
      <c r="S1793" s="83">
        <v>123723.97020625428</v>
      </c>
      <c r="T1793" s="83">
        <v>114804.47544034784</v>
      </c>
      <c r="U1793" s="83">
        <v>156643.7016040264</v>
      </c>
      <c r="V1793" s="83">
        <v>133376.16588767574</v>
      </c>
      <c r="W1793" s="83">
        <v>129018.37819295791</v>
      </c>
      <c r="X1793" s="83">
        <v>115819.48660602992</v>
      </c>
      <c r="Y1793" s="83">
        <v>120263.89871046199</v>
      </c>
      <c r="Z1793" s="83">
        <v>113120.654738</v>
      </c>
      <c r="AA1793" s="83">
        <v>97056.04800000001</v>
      </c>
      <c r="AB1793" s="83">
        <v>96218</v>
      </c>
      <c r="AC1793" s="73"/>
      <c r="AD1793" s="74" t="s">
        <v>0</v>
      </c>
      <c r="AE1793" s="83">
        <v>1200</v>
      </c>
      <c r="AF1793" s="83">
        <v>1314</v>
      </c>
      <c r="AG1793" s="83">
        <v>1450</v>
      </c>
      <c r="AH1793" s="83">
        <v>1356</v>
      </c>
      <c r="AI1793" s="83">
        <v>1209</v>
      </c>
      <c r="AJ1793" s="83">
        <v>1197</v>
      </c>
      <c r="AK1793" s="83">
        <v>1102</v>
      </c>
      <c r="AL1793" s="83">
        <v>1066</v>
      </c>
      <c r="AM1793" s="83">
        <v>948</v>
      </c>
      <c r="AN1793" s="83">
        <v>820</v>
      </c>
      <c r="AO1793" s="83">
        <v>776</v>
      </c>
      <c r="AP1793" s="83">
        <v>0</v>
      </c>
      <c r="AQ1793" s="73"/>
      <c r="AR1793" s="73"/>
      <c r="AS1793" s="73"/>
      <c r="AT1793" s="73"/>
      <c r="AU1793" s="73"/>
      <c r="AV1793" s="73"/>
      <c r="AW1793" s="73"/>
      <c r="AX1793" s="73"/>
      <c r="AY1793" s="73"/>
      <c r="AZ1793" s="73"/>
      <c r="BA1793" s="73"/>
      <c r="BB1793" s="73"/>
      <c r="BC1793" s="73"/>
    </row>
    <row r="1794" spans="1:55" x14ac:dyDescent="0.25">
      <c r="A1794" s="72"/>
      <c r="B1794" s="74" t="s">
        <v>158</v>
      </c>
      <c r="C1794" s="83">
        <v>120661.44742977232</v>
      </c>
      <c r="D1794" s="83">
        <v>116356.8701875432</v>
      </c>
      <c r="E1794" s="83">
        <v>107401.3758493646</v>
      </c>
      <c r="F1794" s="83">
        <v>90352.784612857387</v>
      </c>
      <c r="G1794" s="83">
        <v>81229.413601100736</v>
      </c>
      <c r="H1794" s="83">
        <v>84767.33528519739</v>
      </c>
      <c r="I1794" s="83">
        <v>87947.924365083818</v>
      </c>
      <c r="J1794" s="83">
        <v>107252.5249683915</v>
      </c>
      <c r="K1794" s="83">
        <v>87692.035388073986</v>
      </c>
      <c r="L1794" s="83">
        <v>68821.387673999998</v>
      </c>
      <c r="M1794" s="83">
        <v>73866.338000000003</v>
      </c>
      <c r="N1794" s="83">
        <v>0</v>
      </c>
      <c r="O1794" s="73"/>
      <c r="P1794" s="74" t="s">
        <v>158</v>
      </c>
      <c r="Q1794" s="83">
        <v>158791.6061318584</v>
      </c>
      <c r="R1794" s="83">
        <v>129920.31952315096</v>
      </c>
      <c r="S1794" s="83">
        <v>102429.42802016019</v>
      </c>
      <c r="T1794" s="83">
        <v>107675.78309218302</v>
      </c>
      <c r="U1794" s="83">
        <v>82600.533214663606</v>
      </c>
      <c r="V1794" s="83">
        <v>70133.231269117285</v>
      </c>
      <c r="W1794" s="83">
        <v>72514.53231526645</v>
      </c>
      <c r="X1794" s="83">
        <v>81870.306342979733</v>
      </c>
      <c r="Y1794" s="83">
        <v>72124.357335133987</v>
      </c>
      <c r="Z1794" s="83">
        <v>95902.198677999986</v>
      </c>
      <c r="AA1794" s="83">
        <v>64543.564000000006</v>
      </c>
      <c r="AB1794" s="83">
        <v>64086</v>
      </c>
      <c r="AC1794" s="73"/>
      <c r="AD1794" s="74" t="s">
        <v>158</v>
      </c>
      <c r="AE1794" s="83">
        <v>792</v>
      </c>
      <c r="AF1794" s="83">
        <v>739</v>
      </c>
      <c r="AG1794" s="83">
        <v>671</v>
      </c>
      <c r="AH1794" s="83">
        <v>535</v>
      </c>
      <c r="AI1794" s="83">
        <v>530</v>
      </c>
      <c r="AJ1794" s="83">
        <v>557</v>
      </c>
      <c r="AK1794" s="83">
        <v>575</v>
      </c>
      <c r="AL1794" s="83">
        <v>718</v>
      </c>
      <c r="AM1794" s="83">
        <v>563</v>
      </c>
      <c r="AN1794" s="83">
        <v>423</v>
      </c>
      <c r="AO1794" s="83">
        <v>478</v>
      </c>
      <c r="AP1794" s="83">
        <v>0</v>
      </c>
      <c r="AQ1794" s="73"/>
      <c r="AR1794" s="73"/>
      <c r="AS1794" s="73"/>
      <c r="AT1794" s="73"/>
      <c r="AU1794" s="73"/>
      <c r="AV1794" s="73"/>
      <c r="AW1794" s="73"/>
      <c r="AX1794" s="73"/>
      <c r="AY1794" s="73"/>
      <c r="AZ1794" s="73"/>
      <c r="BA1794" s="73"/>
      <c r="BB1794" s="73"/>
      <c r="BC1794" s="73"/>
    </row>
    <row r="1795" spans="1:55" x14ac:dyDescent="0.25">
      <c r="A1795" s="72"/>
      <c r="B1795" s="74" t="s">
        <v>159</v>
      </c>
      <c r="C1795" s="83">
        <v>5630.9217758367959</v>
      </c>
      <c r="D1795" s="83">
        <v>5243.1555946250419</v>
      </c>
      <c r="E1795" s="83">
        <v>5737.8225345965302</v>
      </c>
      <c r="F1795" s="83">
        <v>8372.8226089617492</v>
      </c>
      <c r="G1795" s="83">
        <v>6854.4201300019604</v>
      </c>
      <c r="H1795" s="83">
        <v>5197.8104848532521</v>
      </c>
      <c r="I1795" s="83">
        <v>4089.8831947100821</v>
      </c>
      <c r="J1795" s="83">
        <v>3179.9304886794112</v>
      </c>
      <c r="K1795" s="83">
        <v>2665.5925000639995</v>
      </c>
      <c r="L1795" s="83">
        <v>3013.4973439999999</v>
      </c>
      <c r="M1795" s="83">
        <v>3117.6640000000002</v>
      </c>
      <c r="N1795" s="83">
        <v>0</v>
      </c>
      <c r="O1795" s="73"/>
      <c r="P1795" s="74" t="s">
        <v>159</v>
      </c>
      <c r="Q1795" s="83">
        <v>7268.9955962147369</v>
      </c>
      <c r="R1795" s="83">
        <v>6282.0121440561488</v>
      </c>
      <c r="S1795" s="83">
        <v>5408.4081698537711</v>
      </c>
      <c r="T1795" s="83">
        <v>15916.225044058892</v>
      </c>
      <c r="U1795" s="83">
        <v>9765.1044642921897</v>
      </c>
      <c r="V1795" s="83">
        <v>7852.5311418823285</v>
      </c>
      <c r="W1795" s="83">
        <v>6256.5951471774024</v>
      </c>
      <c r="X1795" s="83">
        <v>4381.6614531732894</v>
      </c>
      <c r="Y1795" s="83">
        <v>6132.1867199319986</v>
      </c>
      <c r="Z1795" s="83">
        <v>3929.532048</v>
      </c>
      <c r="AA1795" s="83">
        <v>2400.768</v>
      </c>
      <c r="AB1795" s="83">
        <v>2381</v>
      </c>
      <c r="AC1795" s="73"/>
      <c r="AD1795" s="74" t="s">
        <v>159</v>
      </c>
      <c r="AE1795" s="83">
        <v>0</v>
      </c>
      <c r="AF1795" s="83">
        <v>0</v>
      </c>
      <c r="AG1795" s="83">
        <v>0</v>
      </c>
      <c r="AH1795" s="83">
        <v>0</v>
      </c>
      <c r="AI1795" s="83">
        <v>0</v>
      </c>
      <c r="AJ1795" s="83">
        <v>0</v>
      </c>
      <c r="AK1795" s="83">
        <v>0</v>
      </c>
      <c r="AL1795" s="83">
        <v>0</v>
      </c>
      <c r="AM1795" s="83">
        <v>0</v>
      </c>
      <c r="AN1795" s="83">
        <v>0</v>
      </c>
      <c r="AO1795" s="83">
        <v>0</v>
      </c>
      <c r="AP1795" s="83">
        <v>0</v>
      </c>
      <c r="AQ1795" s="73"/>
      <c r="AR1795" s="73"/>
      <c r="AS1795" s="73"/>
      <c r="AT1795" s="73"/>
      <c r="AU1795" s="73"/>
      <c r="AV1795" s="73"/>
      <c r="AW1795" s="73"/>
      <c r="AX1795" s="73"/>
      <c r="AY1795" s="73"/>
      <c r="AZ1795" s="73"/>
      <c r="BA1795" s="73"/>
      <c r="BB1795" s="73"/>
      <c r="BC1795" s="73"/>
    </row>
    <row r="1796" spans="1:55" x14ac:dyDescent="0.25">
      <c r="A1796" s="72"/>
      <c r="B1796" s="74" t="s">
        <v>1</v>
      </c>
      <c r="C1796" s="83">
        <v>29498.906902676074</v>
      </c>
      <c r="D1796" s="83">
        <v>29757.33158672486</v>
      </c>
      <c r="E1796" s="83">
        <v>27015.385853562726</v>
      </c>
      <c r="F1796" s="83">
        <v>23643.396261527483</v>
      </c>
      <c r="G1796" s="83">
        <v>25081.005281670517</v>
      </c>
      <c r="H1796" s="83">
        <v>22117.323164676243</v>
      </c>
      <c r="I1796" s="83">
        <v>23601.838941438349</v>
      </c>
      <c r="J1796" s="83">
        <v>24549.646846089217</v>
      </c>
      <c r="K1796" s="83">
        <v>21948.109107521996</v>
      </c>
      <c r="L1796" s="83">
        <v>18800.114111999999</v>
      </c>
      <c r="M1796" s="83">
        <v>21165.103999999999</v>
      </c>
      <c r="N1796" s="83">
        <v>0</v>
      </c>
      <c r="O1796" s="73"/>
      <c r="P1796" s="74" t="s">
        <v>1</v>
      </c>
      <c r="Q1796" s="83">
        <v>28176.571670388861</v>
      </c>
      <c r="R1796" s="83">
        <v>29930.793170357218</v>
      </c>
      <c r="S1796" s="83">
        <v>18915.553391243906</v>
      </c>
      <c r="T1796" s="83">
        <v>25605.797190979356</v>
      </c>
      <c r="U1796" s="83">
        <v>16445.896560755351</v>
      </c>
      <c r="V1796" s="83">
        <v>20450.535346110548</v>
      </c>
      <c r="W1796" s="83">
        <v>19634.75514709502</v>
      </c>
      <c r="X1796" s="83">
        <v>21209.261149265429</v>
      </c>
      <c r="Y1796" s="83">
        <v>20411.200849000001</v>
      </c>
      <c r="Z1796" s="83">
        <v>24766.111161999997</v>
      </c>
      <c r="AA1796" s="83">
        <v>19593.768</v>
      </c>
      <c r="AB1796" s="83">
        <v>19425</v>
      </c>
      <c r="AC1796" s="73"/>
      <c r="AD1796" s="74" t="s">
        <v>1</v>
      </c>
      <c r="AE1796" s="83">
        <v>174</v>
      </c>
      <c r="AF1796" s="83">
        <v>167</v>
      </c>
      <c r="AG1796" s="83">
        <v>147</v>
      </c>
      <c r="AH1796" s="83">
        <v>127</v>
      </c>
      <c r="AI1796" s="83">
        <v>139</v>
      </c>
      <c r="AJ1796" s="83">
        <v>133</v>
      </c>
      <c r="AK1796" s="83">
        <v>134</v>
      </c>
      <c r="AL1796" s="83">
        <v>141</v>
      </c>
      <c r="AM1796" s="83">
        <v>127</v>
      </c>
      <c r="AN1796" s="83">
        <v>112</v>
      </c>
      <c r="AO1796" s="83">
        <v>127</v>
      </c>
      <c r="AP1796" s="83">
        <v>0</v>
      </c>
      <c r="AQ1796" s="73"/>
      <c r="AR1796" s="73"/>
      <c r="AS1796" s="73"/>
      <c r="AT1796" s="73"/>
      <c r="AU1796" s="73"/>
      <c r="AV1796" s="73"/>
      <c r="AW1796" s="73"/>
      <c r="AX1796" s="73"/>
      <c r="AY1796" s="73"/>
      <c r="AZ1796" s="73"/>
      <c r="BA1796" s="73"/>
      <c r="BB1796" s="73"/>
      <c r="BC1796" s="73"/>
    </row>
    <row r="1797" spans="1:55" x14ac:dyDescent="0.25">
      <c r="A1797" s="72"/>
      <c r="B1797" s="74" t="s">
        <v>2</v>
      </c>
      <c r="C1797" s="83">
        <v>324168.29530189914</v>
      </c>
      <c r="D1797" s="83">
        <v>318813.87499286066</v>
      </c>
      <c r="E1797" s="83">
        <v>304995.22415589768</v>
      </c>
      <c r="F1797" s="83">
        <v>284024.19568818941</v>
      </c>
      <c r="G1797" s="83">
        <v>276308.87264041248</v>
      </c>
      <c r="H1797" s="83">
        <v>271766.41652047163</v>
      </c>
      <c r="I1797" s="83">
        <v>280532.60035552213</v>
      </c>
      <c r="J1797" s="83">
        <v>298809.11394735117</v>
      </c>
      <c r="K1797" s="83">
        <v>309544.13568623998</v>
      </c>
      <c r="L1797" s="83">
        <v>312838.69302399998</v>
      </c>
      <c r="M1797" s="83">
        <v>325716.696</v>
      </c>
      <c r="N1797" s="83">
        <v>0</v>
      </c>
      <c r="O1797" s="73"/>
      <c r="P1797" s="74" t="s">
        <v>2</v>
      </c>
      <c r="Q1797" s="83">
        <v>331182.6226354246</v>
      </c>
      <c r="R1797" s="83">
        <v>297733.13995177648</v>
      </c>
      <c r="S1797" s="83">
        <v>302859.17313013173</v>
      </c>
      <c r="T1797" s="83">
        <v>287506.32003606379</v>
      </c>
      <c r="U1797" s="83">
        <v>273934.15001073654</v>
      </c>
      <c r="V1797" s="83">
        <v>276029.31881073385</v>
      </c>
      <c r="W1797" s="83">
        <v>273121.1877561062</v>
      </c>
      <c r="X1797" s="83">
        <v>279980.87343922118</v>
      </c>
      <c r="Y1797" s="83">
        <v>271699.56269588595</v>
      </c>
      <c r="Z1797" s="83">
        <v>324502.08348999999</v>
      </c>
      <c r="AA1797" s="83">
        <v>322667.804</v>
      </c>
      <c r="AB1797" s="83">
        <v>374886</v>
      </c>
      <c r="AC1797" s="73"/>
      <c r="AD1797" s="74" t="s">
        <v>2</v>
      </c>
      <c r="AE1797" s="83">
        <v>2852</v>
      </c>
      <c r="AF1797" s="83">
        <v>2749</v>
      </c>
      <c r="AG1797" s="83">
        <v>2588</v>
      </c>
      <c r="AH1797" s="83">
        <v>2447</v>
      </c>
      <c r="AI1797" s="83">
        <v>2346</v>
      </c>
      <c r="AJ1797" s="83">
        <v>2274</v>
      </c>
      <c r="AK1797" s="83">
        <v>2267</v>
      </c>
      <c r="AL1797" s="83">
        <v>2321</v>
      </c>
      <c r="AM1797" s="83">
        <v>2381</v>
      </c>
      <c r="AN1797" s="83">
        <v>2388</v>
      </c>
      <c r="AO1797" s="83">
        <v>2413</v>
      </c>
      <c r="AP1797" s="83">
        <v>0</v>
      </c>
      <c r="AQ1797" s="73"/>
      <c r="AR1797" s="73"/>
      <c r="AS1797" s="73"/>
      <c r="AT1797" s="73"/>
      <c r="AU1797" s="73"/>
      <c r="AV1797" s="73"/>
      <c r="AW1797" s="73"/>
      <c r="AX1797" s="73"/>
      <c r="AY1797" s="73"/>
      <c r="AZ1797" s="73"/>
      <c r="BA1797" s="73"/>
      <c r="BB1797" s="73"/>
      <c r="BC1797" s="73"/>
    </row>
    <row r="1798" spans="1:55" x14ac:dyDescent="0.25">
      <c r="A1798" s="72"/>
      <c r="B1798" s="74" t="s">
        <v>156</v>
      </c>
      <c r="C1798" s="83">
        <v>0</v>
      </c>
      <c r="D1798" s="83">
        <v>0</v>
      </c>
      <c r="E1798" s="83">
        <v>0</v>
      </c>
      <c r="F1798" s="83">
        <v>0</v>
      </c>
      <c r="G1798" s="83">
        <v>0</v>
      </c>
      <c r="H1798" s="83">
        <v>0</v>
      </c>
      <c r="I1798" s="83">
        <v>0</v>
      </c>
      <c r="J1798" s="83">
        <v>7186.8224347182877</v>
      </c>
      <c r="K1798" s="83">
        <v>27918.109528815996</v>
      </c>
      <c r="L1798" s="83">
        <v>42086.229952000002</v>
      </c>
      <c r="M1798" s="83">
        <v>56133.582000000002</v>
      </c>
      <c r="N1798" s="83">
        <v>0</v>
      </c>
      <c r="O1798" s="73"/>
      <c r="P1798" s="74" t="s">
        <v>156</v>
      </c>
      <c r="Q1798" s="83">
        <v>0</v>
      </c>
      <c r="R1798" s="83">
        <v>0</v>
      </c>
      <c r="S1798" s="83">
        <v>0</v>
      </c>
      <c r="T1798" s="83">
        <v>0</v>
      </c>
      <c r="U1798" s="83">
        <v>0</v>
      </c>
      <c r="V1798" s="83">
        <v>0</v>
      </c>
      <c r="W1798" s="83">
        <v>0</v>
      </c>
      <c r="X1798" s="83">
        <v>0</v>
      </c>
      <c r="Y1798" s="83">
        <v>128812.33028765398</v>
      </c>
      <c r="Z1798" s="83">
        <v>38373.935105999997</v>
      </c>
      <c r="AA1798" s="83">
        <v>45790.69</v>
      </c>
      <c r="AB1798" s="83">
        <v>45466</v>
      </c>
      <c r="AC1798" s="73"/>
      <c r="AD1798" s="74" t="s">
        <v>156</v>
      </c>
      <c r="AE1798" s="83">
        <v>0</v>
      </c>
      <c r="AF1798" s="83">
        <v>0</v>
      </c>
      <c r="AG1798" s="83">
        <v>0</v>
      </c>
      <c r="AH1798" s="83">
        <v>0</v>
      </c>
      <c r="AI1798" s="83">
        <v>0</v>
      </c>
      <c r="AJ1798" s="83">
        <v>0</v>
      </c>
      <c r="AK1798" s="83">
        <v>0</v>
      </c>
      <c r="AL1798" s="83">
        <v>48</v>
      </c>
      <c r="AM1798" s="83">
        <v>174</v>
      </c>
      <c r="AN1798" s="83">
        <v>263</v>
      </c>
      <c r="AO1798" s="83">
        <v>341</v>
      </c>
      <c r="AP1798" s="83">
        <v>0</v>
      </c>
      <c r="AQ1798" s="73"/>
      <c r="AR1798" s="73"/>
      <c r="AS1798" s="73"/>
      <c r="AT1798" s="73"/>
      <c r="AU1798" s="73"/>
      <c r="AV1798" s="73"/>
      <c r="AW1798" s="73"/>
      <c r="AX1798" s="73"/>
      <c r="AY1798" s="73"/>
      <c r="AZ1798" s="73"/>
      <c r="BA1798" s="73"/>
      <c r="BB1798" s="73"/>
      <c r="BC1798" s="73"/>
    </row>
    <row r="1799" spans="1:55" x14ac:dyDescent="0.25">
      <c r="A1799" s="72"/>
      <c r="B1799" s="74" t="s">
        <v>3</v>
      </c>
      <c r="C1799" s="83">
        <v>1271.5892959135394</v>
      </c>
      <c r="D1799" s="83">
        <v>6986.4722787936271</v>
      </c>
      <c r="E1799" s="83">
        <v>12438.876283888867</v>
      </c>
      <c r="F1799" s="83">
        <v>17382.894379001245</v>
      </c>
      <c r="G1799" s="83">
        <v>21565.567674525329</v>
      </c>
      <c r="H1799" s="83">
        <v>21435.444849616295</v>
      </c>
      <c r="I1799" s="83">
        <v>17188.485900496689</v>
      </c>
      <c r="J1799" s="83">
        <v>17416.683502216594</v>
      </c>
      <c r="K1799" s="83">
        <v>17181.817882241994</v>
      </c>
      <c r="L1799" s="83">
        <v>17946.147180000004</v>
      </c>
      <c r="M1799" s="83">
        <v>18584.07</v>
      </c>
      <c r="N1799" s="83">
        <v>0</v>
      </c>
      <c r="O1799" s="73"/>
      <c r="P1799" s="74" t="s">
        <v>3</v>
      </c>
      <c r="Q1799" s="83">
        <v>0</v>
      </c>
      <c r="R1799" s="83">
        <v>18700.281803730293</v>
      </c>
      <c r="S1799" s="83">
        <v>9494.046963751769</v>
      </c>
      <c r="T1799" s="83">
        <v>18882.212380700636</v>
      </c>
      <c r="U1799" s="83">
        <v>22303.074538830922</v>
      </c>
      <c r="V1799" s="83">
        <v>24782.044083488257</v>
      </c>
      <c r="W1799" s="83">
        <v>21837.483683468785</v>
      </c>
      <c r="X1799" s="83">
        <v>12916.083223425801</v>
      </c>
      <c r="Y1799" s="83">
        <v>19915.815487853994</v>
      </c>
      <c r="Z1799" s="83">
        <v>19207.835165999997</v>
      </c>
      <c r="AA1799" s="83">
        <v>15966.566000000003</v>
      </c>
      <c r="AB1799" s="83">
        <v>15829</v>
      </c>
      <c r="AC1799" s="73"/>
      <c r="AD1799" s="74" t="s">
        <v>3</v>
      </c>
      <c r="AE1799" s="83">
        <v>9</v>
      </c>
      <c r="AF1799" s="83">
        <v>53</v>
      </c>
      <c r="AG1799" s="83">
        <v>100</v>
      </c>
      <c r="AH1799" s="83">
        <v>126</v>
      </c>
      <c r="AI1799" s="83">
        <v>163</v>
      </c>
      <c r="AJ1799" s="83">
        <v>158</v>
      </c>
      <c r="AK1799" s="83">
        <v>125</v>
      </c>
      <c r="AL1799" s="83">
        <v>124</v>
      </c>
      <c r="AM1799" s="83">
        <v>122</v>
      </c>
      <c r="AN1799" s="83">
        <v>132</v>
      </c>
      <c r="AO1799" s="83">
        <v>139</v>
      </c>
      <c r="AP1799" s="83">
        <v>0</v>
      </c>
      <c r="AQ1799" s="73"/>
      <c r="AR1799" s="73"/>
      <c r="AS1799" s="73"/>
      <c r="AT1799" s="73"/>
      <c r="AU1799" s="73"/>
      <c r="AV1799" s="73"/>
      <c r="AW1799" s="73"/>
      <c r="AX1799" s="73"/>
      <c r="AY1799" s="73"/>
      <c r="AZ1799" s="73"/>
      <c r="BA1799" s="73"/>
      <c r="BB1799" s="73"/>
      <c r="BC1799" s="73"/>
    </row>
    <row r="1800" spans="1:55" x14ac:dyDescent="0.25">
      <c r="A1800" s="72"/>
      <c r="B1800" s="74" t="s">
        <v>4</v>
      </c>
      <c r="C1800" s="83">
        <v>0</v>
      </c>
      <c r="D1800" s="83">
        <v>1331.5382609815485</v>
      </c>
      <c r="E1800" s="83">
        <v>9933.0632628935164</v>
      </c>
      <c r="F1800" s="83">
        <v>12446.824073670672</v>
      </c>
      <c r="G1800" s="83">
        <v>13003.019922850255</v>
      </c>
      <c r="H1800" s="83">
        <v>12918.942838192312</v>
      </c>
      <c r="I1800" s="83">
        <v>14750.792031018946</v>
      </c>
      <c r="J1800" s="83">
        <v>12864.468261365366</v>
      </c>
      <c r="K1800" s="83">
        <v>11934.484301817998</v>
      </c>
      <c r="L1800" s="83">
        <v>17893.710613999996</v>
      </c>
      <c r="M1800" s="83">
        <v>21846.572000000004</v>
      </c>
      <c r="N1800" s="83">
        <v>0</v>
      </c>
      <c r="O1800" s="73"/>
      <c r="P1800" s="74" t="s">
        <v>4</v>
      </c>
      <c r="Q1800" s="83">
        <v>0</v>
      </c>
      <c r="R1800" s="83">
        <v>0</v>
      </c>
      <c r="S1800" s="83">
        <v>10032.989068714238</v>
      </c>
      <c r="T1800" s="83">
        <v>17061.329017816974</v>
      </c>
      <c r="U1800" s="83">
        <v>15545.245309440777</v>
      </c>
      <c r="V1800" s="83">
        <v>14928.297763880548</v>
      </c>
      <c r="W1800" s="83">
        <v>13021.996003509399</v>
      </c>
      <c r="X1800" s="83">
        <v>8899.0926978533535</v>
      </c>
      <c r="Y1800" s="83">
        <v>12957.250960576001</v>
      </c>
      <c r="Z1800" s="83">
        <v>13859.305434</v>
      </c>
      <c r="AA1800" s="83">
        <v>15263.215999999999</v>
      </c>
      <c r="AB1800" s="83">
        <v>15131</v>
      </c>
      <c r="AC1800" s="73"/>
      <c r="AD1800" s="74" t="s">
        <v>4</v>
      </c>
      <c r="AE1800" s="83">
        <v>0</v>
      </c>
      <c r="AF1800" s="83">
        <v>9</v>
      </c>
      <c r="AG1800" s="83">
        <v>66</v>
      </c>
      <c r="AH1800" s="83">
        <v>93</v>
      </c>
      <c r="AI1800" s="83">
        <v>97</v>
      </c>
      <c r="AJ1800" s="83">
        <v>97</v>
      </c>
      <c r="AK1800" s="83">
        <v>109</v>
      </c>
      <c r="AL1800" s="83">
        <v>94</v>
      </c>
      <c r="AM1800" s="83">
        <v>89</v>
      </c>
      <c r="AN1800" s="83">
        <v>138</v>
      </c>
      <c r="AO1800" s="83">
        <v>171</v>
      </c>
      <c r="AP1800" s="83">
        <v>0</v>
      </c>
      <c r="AQ1800" s="73"/>
      <c r="AR1800" s="73"/>
      <c r="AS1800" s="73"/>
      <c r="AT1800" s="73"/>
      <c r="AU1800" s="73"/>
      <c r="AV1800" s="73"/>
      <c r="AW1800" s="73"/>
      <c r="AX1800" s="73"/>
      <c r="AY1800" s="73"/>
      <c r="AZ1800" s="73"/>
      <c r="BA1800" s="73"/>
      <c r="BB1800" s="73"/>
      <c r="BC1800" s="73"/>
    </row>
    <row r="1801" spans="1:55" x14ac:dyDescent="0.25">
      <c r="A1801" s="72"/>
      <c r="B1801" s="74" t="s">
        <v>6</v>
      </c>
      <c r="C1801" s="83">
        <v>7111.9397388806683</v>
      </c>
      <c r="D1801" s="83">
        <v>9936.2448226549659</v>
      </c>
      <c r="E1801" s="83">
        <v>16232.770672729263</v>
      </c>
      <c r="F1801" s="83">
        <v>26295.380244358825</v>
      </c>
      <c r="G1801" s="83">
        <v>23155.90151496452</v>
      </c>
      <c r="H1801" s="83">
        <v>17848.723050840046</v>
      </c>
      <c r="I1801" s="83">
        <v>13081.451951545441</v>
      </c>
      <c r="J1801" s="83">
        <v>10457.079107003447</v>
      </c>
      <c r="K1801" s="83">
        <v>8711.7211839839965</v>
      </c>
      <c r="L1801" s="83">
        <v>8632.7709779999986</v>
      </c>
      <c r="M1801" s="83">
        <v>9302.9760000000006</v>
      </c>
      <c r="N1801" s="83">
        <v>0</v>
      </c>
      <c r="O1801" s="73"/>
      <c r="P1801" s="74" t="s">
        <v>6</v>
      </c>
      <c r="Q1801" s="83">
        <v>3156.1344398129586</v>
      </c>
      <c r="R1801" s="83">
        <v>8270.1250225575623</v>
      </c>
      <c r="S1801" s="83">
        <v>10052.219613561594</v>
      </c>
      <c r="T1801" s="83">
        <v>29663.474322309758</v>
      </c>
      <c r="U1801" s="83">
        <v>35027.158787719243</v>
      </c>
      <c r="V1801" s="83">
        <v>19197.014159830498</v>
      </c>
      <c r="W1801" s="83">
        <v>20624.353666810308</v>
      </c>
      <c r="X1801" s="83">
        <v>8957.4400462694903</v>
      </c>
      <c r="Y1801" s="83">
        <v>20263.357556364001</v>
      </c>
      <c r="Z1801" s="83">
        <v>8843.5873759999995</v>
      </c>
      <c r="AA1801" s="83">
        <v>11325.497999999998</v>
      </c>
      <c r="AB1801" s="83">
        <v>11229</v>
      </c>
      <c r="AC1801" s="73"/>
      <c r="AD1801" s="74" t="s">
        <v>6</v>
      </c>
      <c r="AE1801" s="83">
        <v>0</v>
      </c>
      <c r="AF1801" s="83">
        <v>0</v>
      </c>
      <c r="AG1801" s="83">
        <v>8</v>
      </c>
      <c r="AH1801" s="83">
        <v>193</v>
      </c>
      <c r="AI1801" s="83">
        <v>277</v>
      </c>
      <c r="AJ1801" s="83">
        <v>211</v>
      </c>
      <c r="AK1801" s="83">
        <v>160</v>
      </c>
      <c r="AL1801" s="83">
        <v>0</v>
      </c>
      <c r="AM1801" s="83">
        <v>11</v>
      </c>
      <c r="AN1801" s="83">
        <v>113</v>
      </c>
      <c r="AO1801" s="83">
        <v>111</v>
      </c>
      <c r="AP1801" s="83">
        <v>0</v>
      </c>
      <c r="AQ1801" s="73"/>
      <c r="AR1801" s="73"/>
      <c r="AS1801" s="73"/>
      <c r="AT1801" s="73"/>
      <c r="AU1801" s="73"/>
      <c r="AV1801" s="73"/>
      <c r="AW1801" s="73"/>
      <c r="AX1801" s="73"/>
      <c r="AY1801" s="73"/>
      <c r="AZ1801" s="73"/>
      <c r="BA1801" s="73"/>
      <c r="BB1801" s="73"/>
      <c r="BC1801" s="73"/>
    </row>
    <row r="1802" spans="1:55" x14ac:dyDescent="0.25">
      <c r="A1802" s="72"/>
      <c r="B1802" s="74" t="s">
        <v>7</v>
      </c>
      <c r="C1802" s="83">
        <v>91805.718677509387</v>
      </c>
      <c r="D1802" s="83">
        <v>74029.405206772353</v>
      </c>
      <c r="E1802" s="83">
        <v>63407.974854083179</v>
      </c>
      <c r="F1802" s="83">
        <v>69231.017730859239</v>
      </c>
      <c r="G1802" s="83">
        <v>73600.852740829447</v>
      </c>
      <c r="H1802" s="83">
        <v>74618.348678765484</v>
      </c>
      <c r="I1802" s="83">
        <v>76833.892601723332</v>
      </c>
      <c r="J1802" s="83">
        <v>87757.778211046374</v>
      </c>
      <c r="K1802" s="83">
        <v>99783.189447759985</v>
      </c>
      <c r="L1802" s="83">
        <v>95997.440603999989</v>
      </c>
      <c r="M1802" s="83">
        <v>87411.296000000002</v>
      </c>
      <c r="N1802" s="83">
        <v>0</v>
      </c>
      <c r="O1802" s="73"/>
      <c r="P1802" s="74" t="s">
        <v>7</v>
      </c>
      <c r="Q1802" s="83">
        <v>93964.955141606595</v>
      </c>
      <c r="R1802" s="83">
        <v>95529.755604918173</v>
      </c>
      <c r="S1802" s="83">
        <v>69536.067908002689</v>
      </c>
      <c r="T1802" s="83">
        <v>57015.134961749427</v>
      </c>
      <c r="U1802" s="83">
        <v>59701.422142789022</v>
      </c>
      <c r="V1802" s="83">
        <v>67878.521083405751</v>
      </c>
      <c r="W1802" s="83">
        <v>60447.833322990009</v>
      </c>
      <c r="X1802" s="83">
        <v>77838.728980303233</v>
      </c>
      <c r="Y1802" s="83">
        <v>61601.004162281992</v>
      </c>
      <c r="Z1802" s="83">
        <v>81503.545708000005</v>
      </c>
      <c r="AA1802" s="83">
        <v>84195.684000000008</v>
      </c>
      <c r="AB1802" s="83">
        <v>83772</v>
      </c>
      <c r="AC1802" s="73"/>
      <c r="AD1802" s="74" t="s">
        <v>7</v>
      </c>
      <c r="AE1802" s="83">
        <v>691</v>
      </c>
      <c r="AF1802" s="83">
        <v>592</v>
      </c>
      <c r="AG1802" s="83">
        <v>536</v>
      </c>
      <c r="AH1802" s="83">
        <v>537</v>
      </c>
      <c r="AI1802" s="83">
        <v>583</v>
      </c>
      <c r="AJ1802" s="83">
        <v>576</v>
      </c>
      <c r="AK1802" s="83">
        <v>594</v>
      </c>
      <c r="AL1802" s="83">
        <v>692</v>
      </c>
      <c r="AM1802" s="83">
        <v>767</v>
      </c>
      <c r="AN1802" s="83">
        <v>798</v>
      </c>
      <c r="AO1802" s="83">
        <v>728</v>
      </c>
      <c r="AP1802" s="83">
        <v>0</v>
      </c>
      <c r="AQ1802" s="73"/>
      <c r="AR1802" s="73"/>
      <c r="AS1802" s="73"/>
      <c r="AT1802" s="73"/>
      <c r="AU1802" s="73"/>
      <c r="AV1802" s="73"/>
      <c r="AW1802" s="73"/>
      <c r="AX1802" s="73"/>
      <c r="AY1802" s="73"/>
      <c r="AZ1802" s="73"/>
      <c r="BA1802" s="73"/>
      <c r="BB1802" s="73"/>
      <c r="BC1802" s="73"/>
    </row>
    <row r="1803" spans="1:55" x14ac:dyDescent="0.25">
      <c r="A1803" s="72"/>
      <c r="B1803" s="79" t="s">
        <v>8</v>
      </c>
      <c r="C1803" s="84">
        <v>37944.319699583197</v>
      </c>
      <c r="D1803" s="84">
        <v>41605.232901498988</v>
      </c>
      <c r="E1803" s="84">
        <v>42229.120217846088</v>
      </c>
      <c r="F1803" s="84">
        <v>48148.081156566608</v>
      </c>
      <c r="G1803" s="84">
        <v>44337.697050229734</v>
      </c>
      <c r="H1803" s="84">
        <v>59372.135615878469</v>
      </c>
      <c r="I1803" s="84">
        <v>64278.797297839272</v>
      </c>
      <c r="J1803" s="84">
        <v>66583.301057952092</v>
      </c>
      <c r="K1803" s="84">
        <v>69769.897734498009</v>
      </c>
      <c r="L1803" s="84">
        <v>72627.85431200001</v>
      </c>
      <c r="M1803" s="84">
        <v>72676.373999999996</v>
      </c>
      <c r="N1803" s="83">
        <v>0</v>
      </c>
      <c r="O1803" s="73"/>
      <c r="P1803" s="79" t="s">
        <v>8</v>
      </c>
      <c r="Q1803" s="84">
        <v>38067.836935590138</v>
      </c>
      <c r="R1803" s="84">
        <v>35101.25657518542</v>
      </c>
      <c r="S1803" s="84">
        <v>46590.011398910465</v>
      </c>
      <c r="T1803" s="84">
        <v>32601.974362306781</v>
      </c>
      <c r="U1803" s="84">
        <v>54413.894890760712</v>
      </c>
      <c r="V1803" s="84">
        <v>54066.938598972367</v>
      </c>
      <c r="W1803" s="84">
        <v>61428.742127223093</v>
      </c>
      <c r="X1803" s="84">
        <v>63024.112804567805</v>
      </c>
      <c r="Y1803" s="84">
        <v>64119.856677864002</v>
      </c>
      <c r="Z1803" s="84">
        <v>63759.653853999989</v>
      </c>
      <c r="AA1803" s="84">
        <v>68909.544000000009</v>
      </c>
      <c r="AB1803" s="84">
        <v>68199</v>
      </c>
      <c r="AC1803" s="73"/>
      <c r="AD1803" s="79" t="s">
        <v>8</v>
      </c>
      <c r="AE1803" s="84">
        <v>499</v>
      </c>
      <c r="AF1803" s="84">
        <v>520</v>
      </c>
      <c r="AG1803" s="84">
        <v>529</v>
      </c>
      <c r="AH1803" s="84">
        <v>559</v>
      </c>
      <c r="AI1803" s="84">
        <v>584</v>
      </c>
      <c r="AJ1803" s="84">
        <v>625</v>
      </c>
      <c r="AK1803" s="84">
        <v>677</v>
      </c>
      <c r="AL1803" s="84">
        <v>656</v>
      </c>
      <c r="AM1803" s="84">
        <v>689</v>
      </c>
      <c r="AN1803" s="84">
        <v>717</v>
      </c>
      <c r="AO1803" s="84">
        <v>711</v>
      </c>
      <c r="AP1803" s="84">
        <v>0</v>
      </c>
      <c r="AQ1803" s="73"/>
      <c r="AR1803" s="73"/>
      <c r="AS1803" s="73"/>
      <c r="AT1803" s="73"/>
      <c r="AU1803" s="73"/>
      <c r="AV1803" s="73"/>
      <c r="AW1803" s="73"/>
      <c r="AX1803" s="73"/>
      <c r="AY1803" s="73"/>
      <c r="AZ1803" s="73"/>
      <c r="BA1803" s="73"/>
      <c r="BB1803" s="73"/>
      <c r="BC1803" s="73"/>
    </row>
    <row r="1804" spans="1:55" x14ac:dyDescent="0.25">
      <c r="A1804" s="72"/>
      <c r="B1804" s="79" t="s">
        <v>5</v>
      </c>
      <c r="C1804" s="84">
        <v>32641.963783053645</v>
      </c>
      <c r="D1804" s="84">
        <v>38262.132668533188</v>
      </c>
      <c r="E1804" s="84">
        <v>44864.982841179401</v>
      </c>
      <c r="F1804" s="84">
        <v>51942.108300647596</v>
      </c>
      <c r="G1804" s="84">
        <v>45177.095535302658</v>
      </c>
      <c r="H1804" s="84">
        <v>49166.403337934054</v>
      </c>
      <c r="I1804" s="84">
        <v>62147.015714843146</v>
      </c>
      <c r="J1804" s="84">
        <v>61343.260344426039</v>
      </c>
      <c r="K1804" s="84">
        <v>52069.525019875997</v>
      </c>
      <c r="L1804" s="84">
        <v>60807.154147999994</v>
      </c>
      <c r="M1804" s="82">
        <v>43490.996000000006</v>
      </c>
      <c r="N1804" s="82">
        <v>0</v>
      </c>
      <c r="O1804" s="73"/>
      <c r="P1804" s="79" t="s">
        <v>5</v>
      </c>
      <c r="Q1804" s="84">
        <v>38601.951994635434</v>
      </c>
      <c r="R1804" s="84">
        <v>31300.220229755807</v>
      </c>
      <c r="S1804" s="84">
        <v>34856.57965891558</v>
      </c>
      <c r="T1804" s="84">
        <v>42335.238107387413</v>
      </c>
      <c r="U1804" s="84">
        <v>47409.052102123031</v>
      </c>
      <c r="V1804" s="84">
        <v>47254.609105686352</v>
      </c>
      <c r="W1804" s="84">
        <v>55764.191016450757</v>
      </c>
      <c r="X1804" s="84">
        <v>54778.061583218136</v>
      </c>
      <c r="Y1804" s="84">
        <v>59453.966494597989</v>
      </c>
      <c r="Z1804" s="84">
        <v>70388.063850000006</v>
      </c>
      <c r="AA1804" s="84">
        <v>54440.331999999988</v>
      </c>
      <c r="AB1804" s="84">
        <v>54649</v>
      </c>
      <c r="AC1804" s="73"/>
      <c r="AD1804" s="79" t="s">
        <v>5</v>
      </c>
      <c r="AE1804" s="84">
        <v>6316</v>
      </c>
      <c r="AF1804" s="84">
        <v>6261</v>
      </c>
      <c r="AG1804" s="84">
        <v>6213</v>
      </c>
      <c r="AH1804" s="84">
        <v>6049</v>
      </c>
      <c r="AI1804" s="84">
        <v>5965</v>
      </c>
      <c r="AJ1804" s="84">
        <v>5855</v>
      </c>
      <c r="AK1804" s="84">
        <v>5764</v>
      </c>
      <c r="AL1804" s="84">
        <v>5944</v>
      </c>
      <c r="AM1804" s="84">
        <v>5794</v>
      </c>
      <c r="AN1804" s="84">
        <v>5919</v>
      </c>
      <c r="AO1804" s="84">
        <v>6013</v>
      </c>
      <c r="AP1804" s="84">
        <v>0</v>
      </c>
      <c r="AQ1804" s="73"/>
      <c r="AR1804" s="73"/>
      <c r="AS1804" s="73"/>
      <c r="AT1804" s="73"/>
      <c r="AU1804" s="73"/>
      <c r="AV1804" s="73"/>
      <c r="AW1804" s="73"/>
      <c r="AX1804" s="73"/>
      <c r="AY1804" s="73"/>
      <c r="AZ1804" s="73"/>
      <c r="BA1804" s="73"/>
      <c r="BB1804" s="73"/>
      <c r="BC1804" s="73"/>
    </row>
    <row r="1805" spans="1:55" x14ac:dyDescent="0.25">
      <c r="A1805" s="72"/>
      <c r="B1805" s="74" t="s">
        <v>157</v>
      </c>
      <c r="C1805" s="83">
        <v>21777.577922928274</v>
      </c>
      <c r="D1805" s="83">
        <v>33261.922024018641</v>
      </c>
      <c r="E1805" s="83">
        <v>36893.435152715712</v>
      </c>
      <c r="F1805" s="83">
        <v>35738.286912655305</v>
      </c>
      <c r="G1805" s="83">
        <v>28834.739708251931</v>
      </c>
      <c r="H1805" s="83">
        <v>27835.612390697352</v>
      </c>
      <c r="I1805" s="83">
        <v>10049.198601707274</v>
      </c>
      <c r="J1805" s="83">
        <v>44005.121349692723</v>
      </c>
      <c r="K1805" s="83">
        <v>46124.900686123998</v>
      </c>
      <c r="L1805" s="83">
        <v>41100.636537999999</v>
      </c>
      <c r="M1805" s="83">
        <v>40654.671999999999</v>
      </c>
      <c r="N1805" s="83">
        <v>0</v>
      </c>
      <c r="O1805" s="73"/>
      <c r="P1805" s="74" t="s">
        <v>157</v>
      </c>
      <c r="Q1805" s="83">
        <v>27285.170178922264</v>
      </c>
      <c r="R1805" s="83">
        <v>26844.275386606405</v>
      </c>
      <c r="S1805" s="83">
        <v>33562.169250994179</v>
      </c>
      <c r="T1805" s="83">
        <v>34715.615439236142</v>
      </c>
      <c r="U1805" s="83">
        <v>34345.132794374833</v>
      </c>
      <c r="V1805" s="83">
        <v>33410.17692411715</v>
      </c>
      <c r="W1805" s="83">
        <v>32515.543274018819</v>
      </c>
      <c r="X1805" s="83">
        <v>39365.385086217291</v>
      </c>
      <c r="Y1805" s="83">
        <v>41246.07202913599</v>
      </c>
      <c r="Z1805" s="83">
        <v>47347.008695999997</v>
      </c>
      <c r="AA1805" s="83">
        <v>41707.092000000004</v>
      </c>
      <c r="AB1805" s="83">
        <v>37852</v>
      </c>
      <c r="AC1805" s="73"/>
      <c r="AD1805" s="74" t="s">
        <v>117</v>
      </c>
      <c r="AE1805" s="83">
        <v>27460.86</v>
      </c>
      <c r="AF1805" s="83">
        <v>27177</v>
      </c>
      <c r="AG1805" s="83">
        <v>27146.187000000002</v>
      </c>
      <c r="AH1805" s="83">
        <v>27162.957999999999</v>
      </c>
      <c r="AI1805" s="83">
        <v>27207.867000000002</v>
      </c>
      <c r="AJ1805" s="83">
        <v>27145.242999999999</v>
      </c>
      <c r="AK1805" s="83">
        <v>26848.175999999999</v>
      </c>
      <c r="AL1805" s="83">
        <v>26564.977999999999</v>
      </c>
      <c r="AM1805" s="83">
        <v>26210.171999999999</v>
      </c>
      <c r="AN1805" s="83">
        <v>26258.807999999997</v>
      </c>
      <c r="AO1805" s="83">
        <v>26310.339</v>
      </c>
      <c r="AP1805" s="83">
        <v>0</v>
      </c>
      <c r="AQ1805" s="73"/>
      <c r="AR1805" s="73"/>
      <c r="AS1805" s="73"/>
      <c r="AT1805" s="73"/>
      <c r="AU1805" s="73"/>
      <c r="AV1805" s="73"/>
      <c r="AW1805" s="73"/>
      <c r="AX1805" s="73"/>
      <c r="AY1805" s="73"/>
      <c r="AZ1805" s="73"/>
      <c r="BA1805" s="73"/>
      <c r="BB1805" s="73"/>
      <c r="BC1805" s="73"/>
    </row>
    <row r="1806" spans="1:55" x14ac:dyDescent="0.25">
      <c r="A1806" s="72"/>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X1806" s="73"/>
      <c r="Y1806" s="73"/>
      <c r="Z1806" s="73"/>
      <c r="AA1806" s="73"/>
      <c r="AB1806" s="73"/>
      <c r="AC1806" s="73"/>
      <c r="AD1806" s="73"/>
      <c r="AE1806" s="73"/>
      <c r="AF1806" s="73"/>
      <c r="AG1806" s="73"/>
      <c r="AH1806" s="73"/>
      <c r="AI1806" s="73"/>
      <c r="AJ1806" s="73"/>
      <c r="AK1806" s="73"/>
      <c r="AL1806" s="73"/>
      <c r="AM1806" s="73"/>
      <c r="AN1806" s="73"/>
      <c r="AO1806" s="73"/>
      <c r="AP1806" s="73"/>
      <c r="AQ1806" s="73"/>
      <c r="AR1806" s="73"/>
      <c r="AS1806" s="73"/>
      <c r="AT1806" s="73"/>
      <c r="AU1806" s="73"/>
      <c r="AV1806" s="73"/>
      <c r="AW1806" s="73"/>
      <c r="AX1806" s="73"/>
      <c r="AY1806" s="73"/>
      <c r="AZ1806" s="73"/>
      <c r="BA1806" s="73"/>
      <c r="BB1806" s="73"/>
      <c r="BC1806" s="73"/>
    </row>
    <row r="1807" spans="1:55" x14ac:dyDescent="0.25">
      <c r="A1807" s="72"/>
      <c r="B1807" s="75" t="s">
        <v>113</v>
      </c>
      <c r="C1807" s="75"/>
      <c r="D1807" s="75"/>
      <c r="E1807" s="75"/>
      <c r="F1807" s="75"/>
      <c r="G1807" s="75"/>
      <c r="H1807" s="75"/>
      <c r="I1807" s="75"/>
      <c r="J1807" s="75"/>
      <c r="K1807" s="75"/>
      <c r="L1807" s="75"/>
      <c r="M1807" s="75"/>
      <c r="N1807" s="75"/>
      <c r="O1807" s="73"/>
      <c r="P1807" s="75" t="s">
        <v>114</v>
      </c>
      <c r="Q1807" s="75"/>
      <c r="R1807" s="75"/>
      <c r="S1807" s="75"/>
      <c r="T1807" s="75"/>
      <c r="U1807" s="75"/>
      <c r="V1807" s="75"/>
      <c r="W1807" s="75"/>
      <c r="X1807" s="75"/>
      <c r="Y1807" s="75"/>
      <c r="Z1807" s="75"/>
      <c r="AA1807" s="75"/>
      <c r="AB1807" s="75"/>
      <c r="AC1807" s="73"/>
      <c r="AD1807" s="75" t="s">
        <v>145</v>
      </c>
      <c r="AE1807" s="75"/>
      <c r="AF1807" s="75"/>
      <c r="AG1807" s="75"/>
      <c r="AH1807" s="75"/>
      <c r="AI1807" s="75"/>
      <c r="AJ1807" s="75"/>
      <c r="AK1807" s="75"/>
      <c r="AL1807" s="75"/>
      <c r="AM1807" s="75"/>
      <c r="AN1807" s="75"/>
      <c r="AO1807" s="75"/>
      <c r="AP1807" s="75"/>
      <c r="AQ1807" s="73"/>
      <c r="AR1807" s="73"/>
      <c r="AS1807" s="73"/>
      <c r="AT1807" s="73"/>
      <c r="AU1807" s="73"/>
      <c r="AV1807" s="73"/>
      <c r="AW1807" s="73"/>
      <c r="AX1807" s="73"/>
      <c r="AY1807" s="73"/>
      <c r="AZ1807" s="73"/>
      <c r="BA1807" s="73"/>
      <c r="BB1807" s="73"/>
      <c r="BC1807" s="73"/>
    </row>
    <row r="1808" spans="1:55" x14ac:dyDescent="0.25">
      <c r="A1808" s="72"/>
      <c r="B1808" s="77" t="s">
        <v>107</v>
      </c>
      <c r="C1808" s="77">
        <v>2013</v>
      </c>
      <c r="D1808" s="77">
        <v>2014</v>
      </c>
      <c r="E1808" s="77">
        <v>2015</v>
      </c>
      <c r="F1808" s="77">
        <v>2016</v>
      </c>
      <c r="G1808" s="77">
        <v>2017</v>
      </c>
      <c r="H1808" s="77">
        <v>2018</v>
      </c>
      <c r="I1808" s="77">
        <v>2019</v>
      </c>
      <c r="J1808" s="77">
        <v>2020</v>
      </c>
      <c r="K1808" s="77">
        <v>2021</v>
      </c>
      <c r="L1808" s="77">
        <v>2022</v>
      </c>
      <c r="M1808" s="77">
        <v>2023</v>
      </c>
      <c r="N1808" s="77">
        <v>2024</v>
      </c>
      <c r="O1808" s="73"/>
      <c r="P1808" s="77" t="s">
        <v>107</v>
      </c>
      <c r="Q1808" s="77">
        <v>2013</v>
      </c>
      <c r="R1808" s="77">
        <v>2014</v>
      </c>
      <c r="S1808" s="77">
        <v>2015</v>
      </c>
      <c r="T1808" s="77">
        <v>2016</v>
      </c>
      <c r="U1808" s="77">
        <v>2017</v>
      </c>
      <c r="V1808" s="77">
        <v>2018</v>
      </c>
      <c r="W1808" s="77">
        <v>2019</v>
      </c>
      <c r="X1808" s="77">
        <v>2020</v>
      </c>
      <c r="Y1808" s="77">
        <v>2021</v>
      </c>
      <c r="Z1808" s="77">
        <v>2022</v>
      </c>
      <c r="AA1808" s="77">
        <v>2023</v>
      </c>
      <c r="AB1808" s="77">
        <v>2024</v>
      </c>
      <c r="AC1808" s="73"/>
      <c r="AD1808" s="77" t="s">
        <v>107</v>
      </c>
      <c r="AE1808" s="77">
        <v>2013</v>
      </c>
      <c r="AF1808" s="77">
        <v>2014</v>
      </c>
      <c r="AG1808" s="77">
        <v>2015</v>
      </c>
      <c r="AH1808" s="77">
        <v>2016</v>
      </c>
      <c r="AI1808" s="77">
        <v>2017</v>
      </c>
      <c r="AJ1808" s="77">
        <v>2018</v>
      </c>
      <c r="AK1808" s="77">
        <v>2019</v>
      </c>
      <c r="AL1808" s="77">
        <v>2020</v>
      </c>
      <c r="AM1808" s="77">
        <v>2021</v>
      </c>
      <c r="AN1808" s="77">
        <v>2022</v>
      </c>
      <c r="AO1808" s="77">
        <v>2023</v>
      </c>
      <c r="AP1808" s="77">
        <v>2024</v>
      </c>
      <c r="AQ1808" s="73"/>
      <c r="AR1808" s="73"/>
      <c r="AS1808" s="73"/>
      <c r="AT1808" s="73"/>
      <c r="AU1808" s="73"/>
      <c r="AV1808" s="73"/>
      <c r="AW1808" s="73"/>
      <c r="AX1808" s="73"/>
      <c r="AY1808" s="73"/>
      <c r="AZ1808" s="73"/>
      <c r="BA1808" s="73"/>
      <c r="BB1808" s="73"/>
      <c r="BC1808" s="73"/>
    </row>
    <row r="1809" spans="1:55" x14ac:dyDescent="0.25">
      <c r="A1809" s="72"/>
      <c r="B1809" s="79" t="s">
        <v>9</v>
      </c>
      <c r="C1809" s="80">
        <v>87508.269959699028</v>
      </c>
      <c r="D1809" s="80">
        <v>80852.474328874989</v>
      </c>
      <c r="E1809" s="80">
        <v>80757.334251050401</v>
      </c>
      <c r="F1809" s="80">
        <v>85232.225333976894</v>
      </c>
      <c r="G1809" s="80">
        <v>86033.043999820089</v>
      </c>
      <c r="H1809" s="80">
        <v>87133.676300113788</v>
      </c>
      <c r="I1809" s="80">
        <v>85892.120623376031</v>
      </c>
      <c r="J1809" s="80">
        <v>89521.66343624187</v>
      </c>
      <c r="K1809" s="80">
        <v>101551.79241862199</v>
      </c>
      <c r="L1809" s="80">
        <v>97414.298020000002</v>
      </c>
      <c r="M1809" s="80">
        <v>95452.41</v>
      </c>
      <c r="N1809" s="80">
        <v>0</v>
      </c>
      <c r="O1809" s="73"/>
      <c r="P1809" s="79" t="s">
        <v>9</v>
      </c>
      <c r="Q1809" s="80">
        <v>76987.404679957719</v>
      </c>
      <c r="R1809" s="80">
        <v>80485.310891446075</v>
      </c>
      <c r="S1809" s="80">
        <v>84022.875505825257</v>
      </c>
      <c r="T1809" s="80">
        <v>98989.077161273948</v>
      </c>
      <c r="U1809" s="80">
        <v>93436.029769028435</v>
      </c>
      <c r="V1809" s="80">
        <v>92915.222996017692</v>
      </c>
      <c r="W1809" s="80">
        <v>91557.014749233203</v>
      </c>
      <c r="X1809" s="80">
        <v>88897.795633946254</v>
      </c>
      <c r="Y1809" s="80">
        <v>100719.89807050599</v>
      </c>
      <c r="Z1809" s="80">
        <v>104203.22811600001</v>
      </c>
      <c r="AA1809" s="80">
        <v>97000.822000000015</v>
      </c>
      <c r="AB1809" s="80">
        <v>100474</v>
      </c>
      <c r="AC1809" s="73"/>
      <c r="AD1809" s="79" t="s">
        <v>9</v>
      </c>
      <c r="AE1809" s="80">
        <v>711</v>
      </c>
      <c r="AF1809" s="80">
        <v>707</v>
      </c>
      <c r="AG1809" s="80">
        <v>690</v>
      </c>
      <c r="AH1809" s="80">
        <v>690</v>
      </c>
      <c r="AI1809" s="80">
        <v>700</v>
      </c>
      <c r="AJ1809" s="80">
        <v>682</v>
      </c>
      <c r="AK1809" s="80">
        <v>665</v>
      </c>
      <c r="AL1809" s="80">
        <v>690</v>
      </c>
      <c r="AM1809" s="80">
        <v>672</v>
      </c>
      <c r="AN1809" s="80">
        <v>649</v>
      </c>
      <c r="AO1809" s="80">
        <v>650</v>
      </c>
      <c r="AP1809" s="80">
        <v>0</v>
      </c>
      <c r="AQ1809" s="73"/>
      <c r="AR1809" s="73"/>
      <c r="AS1809" s="73"/>
      <c r="AT1809" s="73"/>
      <c r="AU1809" s="73"/>
      <c r="AV1809" s="73"/>
      <c r="AW1809" s="73"/>
      <c r="AX1809" s="73"/>
      <c r="AY1809" s="73"/>
      <c r="AZ1809" s="73"/>
      <c r="BA1809" s="73"/>
      <c r="BB1809" s="73"/>
      <c r="BC1809" s="73"/>
    </row>
    <row r="1810" spans="1:55" x14ac:dyDescent="0.25">
      <c r="A1810" s="72"/>
      <c r="B1810" s="74" t="s">
        <v>10</v>
      </c>
      <c r="C1810" s="83">
        <v>55191.680861162189</v>
      </c>
      <c r="D1810" s="83">
        <v>55239.646598962761</v>
      </c>
      <c r="E1810" s="83">
        <v>54423.841609559109</v>
      </c>
      <c r="F1810" s="83">
        <v>57272.903387708066</v>
      </c>
      <c r="G1810" s="83">
        <v>56029.142115930859</v>
      </c>
      <c r="H1810" s="83">
        <v>54087.927520505174</v>
      </c>
      <c r="I1810" s="83">
        <v>53045.510623321898</v>
      </c>
      <c r="J1810" s="83">
        <v>53619.530097840041</v>
      </c>
      <c r="K1810" s="83">
        <v>64118.753369709993</v>
      </c>
      <c r="L1810" s="83">
        <v>62321.393758000006</v>
      </c>
      <c r="M1810" s="83">
        <v>61207.080000000009</v>
      </c>
      <c r="N1810" s="83">
        <v>0</v>
      </c>
      <c r="O1810" s="73"/>
      <c r="P1810" s="74" t="s">
        <v>10</v>
      </c>
      <c r="Q1810" s="83">
        <v>51967.468025819544</v>
      </c>
      <c r="R1810" s="83">
        <v>55735.224677280625</v>
      </c>
      <c r="S1810" s="83">
        <v>63224.250123405487</v>
      </c>
      <c r="T1810" s="83">
        <v>65381.9559775573</v>
      </c>
      <c r="U1810" s="83">
        <v>61582.942210438487</v>
      </c>
      <c r="V1810" s="83">
        <v>58276.060411622835</v>
      </c>
      <c r="W1810" s="83">
        <v>54764.187705829165</v>
      </c>
      <c r="X1810" s="83">
        <v>53424.851925720817</v>
      </c>
      <c r="Y1810" s="83">
        <v>64493.878142070003</v>
      </c>
      <c r="Z1810" s="83">
        <v>69210.916450000019</v>
      </c>
      <c r="AA1810" s="83">
        <v>60116.106</v>
      </c>
      <c r="AB1810" s="83">
        <v>63475</v>
      </c>
      <c r="AC1810" s="73"/>
      <c r="AD1810" s="74" t="s">
        <v>10</v>
      </c>
      <c r="AE1810" s="83">
        <v>711</v>
      </c>
      <c r="AF1810" s="83">
        <v>707</v>
      </c>
      <c r="AG1810" s="83">
        <v>690</v>
      </c>
      <c r="AH1810" s="83">
        <v>690</v>
      </c>
      <c r="AI1810" s="83">
        <v>700</v>
      </c>
      <c r="AJ1810" s="83">
        <v>682</v>
      </c>
      <c r="AK1810" s="83">
        <v>665</v>
      </c>
      <c r="AL1810" s="83">
        <v>690</v>
      </c>
      <c r="AM1810" s="83">
        <v>672</v>
      </c>
      <c r="AN1810" s="83">
        <v>649</v>
      </c>
      <c r="AO1810" s="83">
        <v>650</v>
      </c>
      <c r="AP1810" s="83">
        <v>0</v>
      </c>
      <c r="AQ1810" s="73"/>
      <c r="AR1810" s="73"/>
      <c r="AS1810" s="73"/>
      <c r="AT1810" s="73"/>
      <c r="AU1810" s="73"/>
      <c r="AV1810" s="73"/>
      <c r="AW1810" s="73"/>
      <c r="AX1810" s="73"/>
      <c r="AY1810" s="73"/>
      <c r="AZ1810" s="73"/>
      <c r="BA1810" s="73"/>
      <c r="BB1810" s="73"/>
      <c r="BC1810" s="73"/>
    </row>
    <row r="1811" spans="1:55" x14ac:dyDescent="0.25">
      <c r="A1811" s="72"/>
      <c r="B1811" s="79" t="s">
        <v>11</v>
      </c>
      <c r="C1811" s="84">
        <v>32316.589098536839</v>
      </c>
      <c r="D1811" s="84">
        <v>25612.827729912227</v>
      </c>
      <c r="E1811" s="84">
        <v>26333.492641491292</v>
      </c>
      <c r="F1811" s="84">
        <v>27959.321946268825</v>
      </c>
      <c r="G1811" s="84">
        <v>30003.901883889226</v>
      </c>
      <c r="H1811" s="84">
        <v>33045.748779608621</v>
      </c>
      <c r="I1811" s="84">
        <v>32846.610000054134</v>
      </c>
      <c r="J1811" s="84">
        <v>35902.133338401829</v>
      </c>
      <c r="K1811" s="84">
        <v>37433.039048911996</v>
      </c>
      <c r="L1811" s="84">
        <v>35092.904261999996</v>
      </c>
      <c r="M1811" s="84">
        <v>34245.33</v>
      </c>
      <c r="N1811" s="84">
        <v>0</v>
      </c>
      <c r="O1811" s="73"/>
      <c r="P1811" s="79" t="s">
        <v>11</v>
      </c>
      <c r="Q1811" s="84">
        <v>25019.936654138175</v>
      </c>
      <c r="R1811" s="84">
        <v>24750.086214165454</v>
      </c>
      <c r="S1811" s="84">
        <v>20798.625382419774</v>
      </c>
      <c r="T1811" s="84">
        <v>33607.121183716656</v>
      </c>
      <c r="U1811" s="84">
        <v>31853.087558589952</v>
      </c>
      <c r="V1811" s="84">
        <v>34639.162584394857</v>
      </c>
      <c r="W1811" s="84">
        <v>36792.827043404046</v>
      </c>
      <c r="X1811" s="84">
        <v>35472.943708225444</v>
      </c>
      <c r="Y1811" s="84">
        <v>36226.019928435999</v>
      </c>
      <c r="Z1811" s="84">
        <v>34992.311666000001</v>
      </c>
      <c r="AA1811" s="84">
        <v>36884.716000000008</v>
      </c>
      <c r="AB1811" s="84">
        <v>36999</v>
      </c>
      <c r="AC1811" s="73"/>
      <c r="AD1811" s="79" t="s">
        <v>11</v>
      </c>
      <c r="AE1811" s="84">
        <v>711</v>
      </c>
      <c r="AF1811" s="84">
        <v>707</v>
      </c>
      <c r="AG1811" s="84">
        <v>690</v>
      </c>
      <c r="AH1811" s="84">
        <v>690</v>
      </c>
      <c r="AI1811" s="84">
        <v>700</v>
      </c>
      <c r="AJ1811" s="84">
        <v>682</v>
      </c>
      <c r="AK1811" s="84">
        <v>665</v>
      </c>
      <c r="AL1811" s="84">
        <v>690</v>
      </c>
      <c r="AM1811" s="84">
        <v>672</v>
      </c>
      <c r="AN1811" s="84">
        <v>649</v>
      </c>
      <c r="AO1811" s="84">
        <v>650</v>
      </c>
      <c r="AP1811" s="84">
        <v>0</v>
      </c>
      <c r="AQ1811" s="73"/>
      <c r="AR1811" s="73"/>
      <c r="AS1811" s="73"/>
      <c r="AT1811" s="73"/>
      <c r="AU1811" s="73"/>
      <c r="AV1811" s="73"/>
      <c r="AW1811" s="73"/>
      <c r="AX1811" s="73"/>
      <c r="AY1811" s="73"/>
      <c r="AZ1811" s="73"/>
      <c r="BA1811" s="73"/>
      <c r="BB1811" s="73"/>
      <c r="BC1811" s="73"/>
    </row>
    <row r="1812" spans="1:55" x14ac:dyDescent="0.25">
      <c r="A1812" s="72"/>
      <c r="B1812" s="74" t="s">
        <v>0</v>
      </c>
      <c r="C1812" s="83">
        <v>12002.446391277597</v>
      </c>
      <c r="D1812" s="83">
        <v>11252.911421717126</v>
      </c>
      <c r="E1812" s="83">
        <v>8019.1372013454311</v>
      </c>
      <c r="F1812" s="83">
        <v>8647.0354001619944</v>
      </c>
      <c r="G1812" s="83">
        <v>9255.7052573460878</v>
      </c>
      <c r="H1812" s="83">
        <v>10602.835696418104</v>
      </c>
      <c r="I1812" s="83">
        <v>9755.2918431944872</v>
      </c>
      <c r="J1812" s="83">
        <v>9575.6975266020108</v>
      </c>
      <c r="K1812" s="83">
        <v>8096.0752340519994</v>
      </c>
      <c r="L1812" s="83">
        <v>6517.1160599999994</v>
      </c>
      <c r="M1812" s="83">
        <v>4790.0740000000005</v>
      </c>
      <c r="N1812" s="83">
        <v>0</v>
      </c>
      <c r="O1812" s="73"/>
      <c r="P1812" s="74" t="s">
        <v>0</v>
      </c>
      <c r="Q1812" s="83">
        <v>10363.308845969506</v>
      </c>
      <c r="R1812" s="83">
        <v>10757.827008525221</v>
      </c>
      <c r="S1812" s="83">
        <v>10256.513724487408</v>
      </c>
      <c r="T1812" s="83">
        <v>12752.065101476413</v>
      </c>
      <c r="U1812" s="83">
        <v>9808.688163348741</v>
      </c>
      <c r="V1812" s="83">
        <v>10544.46207531304</v>
      </c>
      <c r="W1812" s="83">
        <v>10558.63317185071</v>
      </c>
      <c r="X1812" s="83">
        <v>9588.0402349208071</v>
      </c>
      <c r="Y1812" s="83">
        <v>9028.3706241819982</v>
      </c>
      <c r="Z1812" s="83">
        <v>9159.2769059999991</v>
      </c>
      <c r="AA1812" s="83">
        <v>6236.3700000000008</v>
      </c>
      <c r="AB1812" s="83">
        <v>5493</v>
      </c>
      <c r="AC1812" s="73"/>
      <c r="AD1812" s="74" t="s">
        <v>0</v>
      </c>
      <c r="AE1812" s="83">
        <v>115</v>
      </c>
      <c r="AF1812" s="83">
        <v>116</v>
      </c>
      <c r="AG1812" s="83">
        <v>99</v>
      </c>
      <c r="AH1812" s="83">
        <v>87</v>
      </c>
      <c r="AI1812" s="83">
        <v>91</v>
      </c>
      <c r="AJ1812" s="83">
        <v>97</v>
      </c>
      <c r="AK1812" s="83">
        <v>84</v>
      </c>
      <c r="AL1812" s="83">
        <v>80</v>
      </c>
      <c r="AM1812" s="83">
        <v>70</v>
      </c>
      <c r="AN1812" s="83">
        <v>57</v>
      </c>
      <c r="AO1812" s="83">
        <v>45</v>
      </c>
      <c r="AP1812" s="83">
        <v>0</v>
      </c>
      <c r="AQ1812" s="73"/>
      <c r="AR1812" s="73"/>
      <c r="AS1812" s="73"/>
      <c r="AT1812" s="73"/>
      <c r="AU1812" s="73"/>
      <c r="AV1812" s="73"/>
      <c r="AW1812" s="73"/>
      <c r="AX1812" s="73"/>
      <c r="AY1812" s="73"/>
      <c r="AZ1812" s="73"/>
      <c r="BA1812" s="73"/>
      <c r="BB1812" s="73"/>
      <c r="BC1812" s="73"/>
    </row>
    <row r="1813" spans="1:55" x14ac:dyDescent="0.25">
      <c r="A1813" s="72"/>
      <c r="B1813" s="74" t="s">
        <v>158</v>
      </c>
      <c r="C1813" s="83">
        <v>16851.905775781637</v>
      </c>
      <c r="D1813" s="83">
        <v>11915.841977733658</v>
      </c>
      <c r="E1813" s="83">
        <v>9544.6792843625171</v>
      </c>
      <c r="F1813" s="83">
        <v>9663.7652963588334</v>
      </c>
      <c r="G1813" s="83">
        <v>10276.329474847413</v>
      </c>
      <c r="H1813" s="83">
        <v>7830.4375402688593</v>
      </c>
      <c r="I1813" s="83">
        <v>9586.1282371957859</v>
      </c>
      <c r="J1813" s="83">
        <v>10547.405290609198</v>
      </c>
      <c r="K1813" s="83">
        <v>8751.4402775279996</v>
      </c>
      <c r="L1813" s="83">
        <v>4895.8630499999999</v>
      </c>
      <c r="M1813" s="83">
        <v>5294.402</v>
      </c>
      <c r="N1813" s="83">
        <v>0</v>
      </c>
      <c r="O1813" s="73"/>
      <c r="P1813" s="74" t="s">
        <v>158</v>
      </c>
      <c r="Q1813" s="83">
        <v>15592.956034920482</v>
      </c>
      <c r="R1813" s="83">
        <v>18951.80418540426</v>
      </c>
      <c r="S1813" s="83">
        <v>14873.244179407031</v>
      </c>
      <c r="T1813" s="83">
        <v>7936.5067866755189</v>
      </c>
      <c r="U1813" s="83">
        <v>8050.0270095262767</v>
      </c>
      <c r="V1813" s="83">
        <v>10142.125961720372</v>
      </c>
      <c r="W1813" s="83">
        <v>8598.2447929046175</v>
      </c>
      <c r="X1813" s="83">
        <v>8131.6006533026448</v>
      </c>
      <c r="Y1813" s="83">
        <v>9879.0212109159984</v>
      </c>
      <c r="Z1813" s="83">
        <v>9687.9231019999988</v>
      </c>
      <c r="AA1813" s="83">
        <v>5943.5680000000002</v>
      </c>
      <c r="AB1813" s="83">
        <v>4778</v>
      </c>
      <c r="AC1813" s="73"/>
      <c r="AD1813" s="74" t="s">
        <v>158</v>
      </c>
      <c r="AE1813" s="83">
        <v>101</v>
      </c>
      <c r="AF1813" s="83">
        <v>74</v>
      </c>
      <c r="AG1813" s="83">
        <v>57</v>
      </c>
      <c r="AH1813" s="83">
        <v>60</v>
      </c>
      <c r="AI1813" s="83">
        <v>65</v>
      </c>
      <c r="AJ1813" s="83">
        <v>50</v>
      </c>
      <c r="AK1813" s="83">
        <v>64</v>
      </c>
      <c r="AL1813" s="83">
        <v>68</v>
      </c>
      <c r="AM1813" s="83">
        <v>54</v>
      </c>
      <c r="AN1813" s="83">
        <v>30</v>
      </c>
      <c r="AO1813" s="83">
        <v>31</v>
      </c>
      <c r="AP1813" s="83">
        <v>0</v>
      </c>
      <c r="AQ1813" s="73"/>
      <c r="AR1813" s="73"/>
      <c r="AS1813" s="73"/>
      <c r="AT1813" s="73"/>
      <c r="AU1813" s="73"/>
      <c r="AV1813" s="73"/>
      <c r="AW1813" s="73"/>
      <c r="AX1813" s="73"/>
      <c r="AY1813" s="73"/>
      <c r="AZ1813" s="73"/>
      <c r="BA1813" s="73"/>
      <c r="BB1813" s="73"/>
      <c r="BC1813" s="73"/>
    </row>
    <row r="1814" spans="1:55" x14ac:dyDescent="0.25">
      <c r="A1814" s="72"/>
      <c r="B1814" s="74" t="s">
        <v>159</v>
      </c>
      <c r="C1814" s="83">
        <v>274.5036040336924</v>
      </c>
      <c r="D1814" s="83">
        <v>78.801295730532814</v>
      </c>
      <c r="E1814" s="83">
        <v>426.17565052531694</v>
      </c>
      <c r="F1814" s="83">
        <v>951.1324830250577</v>
      </c>
      <c r="G1814" s="83">
        <v>810.42121488938824</v>
      </c>
      <c r="H1814" s="83">
        <v>1053.5159506212633</v>
      </c>
      <c r="I1814" s="83">
        <v>217.24288705477093</v>
      </c>
      <c r="J1814" s="83">
        <v>127.91534075845198</v>
      </c>
      <c r="K1814" s="83">
        <v>0</v>
      </c>
      <c r="L1814" s="83">
        <v>187.27345</v>
      </c>
      <c r="M1814" s="83">
        <v>197.98000000000002</v>
      </c>
      <c r="N1814" s="83">
        <v>0</v>
      </c>
      <c r="O1814" s="73"/>
      <c r="P1814" s="74" t="s">
        <v>159</v>
      </c>
      <c r="Q1814" s="83">
        <v>601.19230169950231</v>
      </c>
      <c r="R1814" s="83">
        <v>603.32049205749354</v>
      </c>
      <c r="S1814" s="83">
        <v>151.41011259560022</v>
      </c>
      <c r="T1814" s="83">
        <v>420.11152077078521</v>
      </c>
      <c r="U1814" s="83">
        <v>771.54926708219375</v>
      </c>
      <c r="V1814" s="83">
        <v>772.11323533390589</v>
      </c>
      <c r="W1814" s="83">
        <v>1229.1373872835723</v>
      </c>
      <c r="X1814" s="83">
        <v>777.59062408427394</v>
      </c>
      <c r="Y1814" s="83">
        <v>269.20718957600002</v>
      </c>
      <c r="Z1814" s="83">
        <v>263.25296399999996</v>
      </c>
      <c r="AA1814" s="83">
        <v>258.416</v>
      </c>
      <c r="AB1814" s="83">
        <v>256</v>
      </c>
      <c r="AC1814" s="73"/>
      <c r="AD1814" s="74" t="s">
        <v>159</v>
      </c>
      <c r="AE1814" s="83">
        <v>0</v>
      </c>
      <c r="AF1814" s="83">
        <v>0</v>
      </c>
      <c r="AG1814" s="83">
        <v>0</v>
      </c>
      <c r="AH1814" s="83">
        <v>0</v>
      </c>
      <c r="AI1814" s="83">
        <v>0</v>
      </c>
      <c r="AJ1814" s="83">
        <v>0</v>
      </c>
      <c r="AK1814" s="83">
        <v>0</v>
      </c>
      <c r="AL1814" s="83">
        <v>0</v>
      </c>
      <c r="AM1814" s="83">
        <v>0</v>
      </c>
      <c r="AN1814" s="83">
        <v>0</v>
      </c>
      <c r="AO1814" s="83">
        <v>0</v>
      </c>
      <c r="AP1814" s="83">
        <v>0</v>
      </c>
      <c r="AQ1814" s="73"/>
      <c r="AR1814" s="73"/>
      <c r="AS1814" s="73"/>
      <c r="AT1814" s="73"/>
      <c r="AU1814" s="73"/>
      <c r="AV1814" s="73"/>
      <c r="AW1814" s="73"/>
      <c r="AX1814" s="73"/>
      <c r="AY1814" s="73"/>
      <c r="AZ1814" s="73"/>
      <c r="BA1814" s="73"/>
      <c r="BB1814" s="73"/>
      <c r="BC1814" s="73"/>
    </row>
    <row r="1815" spans="1:55" x14ac:dyDescent="0.25">
      <c r="A1815" s="72"/>
      <c r="B1815" s="74" t="s">
        <v>1</v>
      </c>
      <c r="C1815" s="83">
        <v>2109.6793967631584</v>
      </c>
      <c r="D1815" s="83">
        <v>3615.3565499298784</v>
      </c>
      <c r="E1815" s="83">
        <v>2932.6580892210513</v>
      </c>
      <c r="F1815" s="83">
        <v>1088.3289025224885</v>
      </c>
      <c r="G1815" s="83">
        <v>2534.8043783727821</v>
      </c>
      <c r="H1815" s="83">
        <v>1700.8584778959398</v>
      </c>
      <c r="I1815" s="83">
        <v>1605.882288781188</v>
      </c>
      <c r="J1815" s="83">
        <v>2315.9409063635517</v>
      </c>
      <c r="K1815" s="83">
        <v>2172.4137552259999</v>
      </c>
      <c r="L1815" s="83">
        <v>1781.7731100000001</v>
      </c>
      <c r="M1815" s="83">
        <v>1714.09</v>
      </c>
      <c r="N1815" s="83">
        <v>0</v>
      </c>
      <c r="O1815" s="73"/>
      <c r="P1815" s="74" t="s">
        <v>1</v>
      </c>
      <c r="Q1815" s="83">
        <v>1535.6433668098657</v>
      </c>
      <c r="R1815" s="83">
        <v>1542.5801023272195</v>
      </c>
      <c r="S1815" s="83">
        <v>6226.6800243394791</v>
      </c>
      <c r="T1815" s="83">
        <v>1799.3976593928114</v>
      </c>
      <c r="U1815" s="83">
        <v>1599.9929305003718</v>
      </c>
      <c r="V1815" s="83">
        <v>565.82876553234723</v>
      </c>
      <c r="W1815" s="83">
        <v>1636.9823231385028</v>
      </c>
      <c r="X1815" s="83">
        <v>1450.8292596550734</v>
      </c>
      <c r="Y1815" s="83">
        <v>1691.3714000819998</v>
      </c>
      <c r="Z1815" s="83">
        <v>2056.797548</v>
      </c>
      <c r="AA1815" s="83">
        <v>1843.298</v>
      </c>
      <c r="AB1815" s="83">
        <v>1735</v>
      </c>
      <c r="AC1815" s="73"/>
      <c r="AD1815" s="74" t="s">
        <v>1</v>
      </c>
      <c r="AE1815" s="83">
        <v>14</v>
      </c>
      <c r="AF1815" s="83">
        <v>23</v>
      </c>
      <c r="AG1815" s="83">
        <v>19</v>
      </c>
      <c r="AH1815" s="83">
        <v>8</v>
      </c>
      <c r="AI1815" s="83">
        <v>11</v>
      </c>
      <c r="AJ1815" s="83">
        <v>10</v>
      </c>
      <c r="AK1815" s="83">
        <v>9</v>
      </c>
      <c r="AL1815" s="83">
        <v>13</v>
      </c>
      <c r="AM1815" s="83">
        <v>13</v>
      </c>
      <c r="AN1815" s="83">
        <v>11</v>
      </c>
      <c r="AO1815" s="83">
        <v>10</v>
      </c>
      <c r="AP1815" s="83">
        <v>0</v>
      </c>
      <c r="AQ1815" s="73"/>
      <c r="AR1815" s="73"/>
      <c r="AS1815" s="73"/>
      <c r="AT1815" s="73"/>
      <c r="AU1815" s="73"/>
      <c r="AV1815" s="73"/>
      <c r="AW1815" s="73"/>
      <c r="AX1815" s="73"/>
      <c r="AY1815" s="73"/>
      <c r="AZ1815" s="73"/>
      <c r="BA1815" s="73"/>
      <c r="BB1815" s="73"/>
      <c r="BC1815" s="73"/>
    </row>
    <row r="1816" spans="1:55" x14ac:dyDescent="0.25">
      <c r="A1816" s="72"/>
      <c r="B1816" s="74" t="s">
        <v>2</v>
      </c>
      <c r="C1816" s="83">
        <v>37062.679448652103</v>
      </c>
      <c r="D1816" s="83">
        <v>37575.321062048584</v>
      </c>
      <c r="E1816" s="83">
        <v>38019.274012449874</v>
      </c>
      <c r="F1816" s="83">
        <v>38230.148390141454</v>
      </c>
      <c r="G1816" s="83">
        <v>37001.382561199782</v>
      </c>
      <c r="H1816" s="83">
        <v>35127.663744280064</v>
      </c>
      <c r="I1816" s="83">
        <v>35364.855245284547</v>
      </c>
      <c r="J1816" s="83">
        <v>36270.731491376842</v>
      </c>
      <c r="K1816" s="83">
        <v>36844.975802829998</v>
      </c>
      <c r="L1816" s="83">
        <v>37262.065880000002</v>
      </c>
      <c r="M1816" s="83">
        <v>37701.644</v>
      </c>
      <c r="N1816" s="83">
        <v>0</v>
      </c>
      <c r="O1816" s="73"/>
      <c r="P1816" s="74" t="s">
        <v>2</v>
      </c>
      <c r="Q1816" s="83">
        <v>37098.971240386658</v>
      </c>
      <c r="R1816" s="83">
        <v>35715.437700013928</v>
      </c>
      <c r="S1816" s="83">
        <v>39511.466922756998</v>
      </c>
      <c r="T1816" s="83">
        <v>37485.950839061778</v>
      </c>
      <c r="U1816" s="83">
        <v>36579.680824382347</v>
      </c>
      <c r="V1816" s="83">
        <v>37961.458856492005</v>
      </c>
      <c r="W1816" s="83">
        <v>35346.561107427304</v>
      </c>
      <c r="X1816" s="83">
        <v>35153.155356329313</v>
      </c>
      <c r="Y1816" s="83">
        <v>36160.92474735</v>
      </c>
      <c r="Z1816" s="83">
        <v>35690.039034000001</v>
      </c>
      <c r="AA1816" s="83">
        <v>34062.979999999996</v>
      </c>
      <c r="AB1816" s="83">
        <v>37398</v>
      </c>
      <c r="AC1816" s="73"/>
      <c r="AD1816" s="74" t="s">
        <v>2</v>
      </c>
      <c r="AE1816" s="83">
        <v>343</v>
      </c>
      <c r="AF1816" s="83">
        <v>342</v>
      </c>
      <c r="AG1816" s="83">
        <v>330</v>
      </c>
      <c r="AH1816" s="83">
        <v>318</v>
      </c>
      <c r="AI1816" s="83">
        <v>292</v>
      </c>
      <c r="AJ1816" s="83">
        <v>270</v>
      </c>
      <c r="AK1816" s="83">
        <v>264</v>
      </c>
      <c r="AL1816" s="83">
        <v>270</v>
      </c>
      <c r="AM1816" s="83">
        <v>278</v>
      </c>
      <c r="AN1816" s="83">
        <v>274</v>
      </c>
      <c r="AO1816" s="83">
        <v>271</v>
      </c>
      <c r="AP1816" s="83">
        <v>0</v>
      </c>
      <c r="AQ1816" s="73"/>
      <c r="AR1816" s="73"/>
      <c r="AS1816" s="73"/>
      <c r="AT1816" s="73"/>
      <c r="AU1816" s="73"/>
      <c r="AV1816" s="73"/>
      <c r="AW1816" s="73"/>
      <c r="AX1816" s="73"/>
      <c r="AY1816" s="73"/>
      <c r="AZ1816" s="73"/>
      <c r="BA1816" s="73"/>
      <c r="BB1816" s="73"/>
      <c r="BC1816" s="73"/>
    </row>
    <row r="1817" spans="1:55" x14ac:dyDescent="0.25">
      <c r="A1817" s="72"/>
      <c r="B1817" s="74" t="s">
        <v>156</v>
      </c>
      <c r="C1817" s="83">
        <v>0</v>
      </c>
      <c r="D1817" s="83">
        <v>0</v>
      </c>
      <c r="E1817" s="83">
        <v>0</v>
      </c>
      <c r="F1817" s="83">
        <v>0</v>
      </c>
      <c r="G1817" s="83">
        <v>0</v>
      </c>
      <c r="H1817" s="83">
        <v>0</v>
      </c>
      <c r="I1817" s="83">
        <v>0</v>
      </c>
      <c r="J1817" s="83">
        <v>84.154829446349993</v>
      </c>
      <c r="K1817" s="83">
        <v>1912.033030882</v>
      </c>
      <c r="L1817" s="83">
        <v>4639.03089</v>
      </c>
      <c r="M1817" s="83">
        <v>6338.4859999999999</v>
      </c>
      <c r="N1817" s="83">
        <v>0</v>
      </c>
      <c r="O1817" s="73"/>
      <c r="P1817" s="74" t="s">
        <v>156</v>
      </c>
      <c r="Q1817" s="83">
        <v>0</v>
      </c>
      <c r="R1817" s="83">
        <v>0</v>
      </c>
      <c r="S1817" s="83">
        <v>0</v>
      </c>
      <c r="T1817" s="83">
        <v>0</v>
      </c>
      <c r="U1817" s="83">
        <v>0</v>
      </c>
      <c r="V1817" s="83">
        <v>0</v>
      </c>
      <c r="W1817" s="83">
        <v>0</v>
      </c>
      <c r="X1817" s="83">
        <v>0</v>
      </c>
      <c r="Y1817" s="83">
        <v>1513.7387872879997</v>
      </c>
      <c r="Z1817" s="83">
        <v>4175.6628680000003</v>
      </c>
      <c r="AA1817" s="83">
        <v>4558.75</v>
      </c>
      <c r="AB1817" s="83">
        <v>8199</v>
      </c>
      <c r="AC1817" s="73"/>
      <c r="AD1817" s="74" t="s">
        <v>156</v>
      </c>
      <c r="AE1817" s="83">
        <v>0</v>
      </c>
      <c r="AF1817" s="83">
        <v>0</v>
      </c>
      <c r="AG1817" s="83">
        <v>0</v>
      </c>
      <c r="AH1817" s="83">
        <v>0</v>
      </c>
      <c r="AI1817" s="83">
        <v>0</v>
      </c>
      <c r="AJ1817" s="83">
        <v>0</v>
      </c>
      <c r="AK1817" s="83">
        <v>0</v>
      </c>
      <c r="AL1817" s="83">
        <v>0</v>
      </c>
      <c r="AM1817" s="83">
        <v>9</v>
      </c>
      <c r="AN1817" s="83">
        <v>27</v>
      </c>
      <c r="AO1817" s="83">
        <v>39</v>
      </c>
      <c r="AP1817" s="83">
        <v>0</v>
      </c>
      <c r="AQ1817" s="73"/>
      <c r="AR1817" s="73"/>
      <c r="AS1817" s="73"/>
      <c r="AT1817" s="73"/>
      <c r="AU1817" s="73"/>
      <c r="AV1817" s="73"/>
      <c r="AW1817" s="73"/>
      <c r="AX1817" s="73"/>
      <c r="AY1817" s="73"/>
      <c r="AZ1817" s="73"/>
      <c r="BA1817" s="73"/>
      <c r="BB1817" s="73"/>
      <c r="BC1817" s="73"/>
    </row>
    <row r="1818" spans="1:55" x14ac:dyDescent="0.25">
      <c r="A1818" s="72"/>
      <c r="B1818" s="74" t="s">
        <v>3</v>
      </c>
      <c r="C1818" s="83">
        <v>128.77328860299502</v>
      </c>
      <c r="D1818" s="83">
        <v>848.240102671812</v>
      </c>
      <c r="E1818" s="83">
        <v>2224.2924499072301</v>
      </c>
      <c r="F1818" s="83">
        <v>3039.5668687081693</v>
      </c>
      <c r="G1818" s="83">
        <v>3093.2646952028094</v>
      </c>
      <c r="H1818" s="83">
        <v>2632.6270554156072</v>
      </c>
      <c r="I1818" s="83">
        <v>2813.8670791673221</v>
      </c>
      <c r="J1818" s="83">
        <v>2511.1801106790836</v>
      </c>
      <c r="K1818" s="83">
        <v>1658.2721554619998</v>
      </c>
      <c r="L1818" s="83">
        <v>1406.156076</v>
      </c>
      <c r="M1818" s="83">
        <v>1855.8019999999999</v>
      </c>
      <c r="N1818" s="83">
        <v>0</v>
      </c>
      <c r="O1818" s="73"/>
      <c r="P1818" s="74" t="s">
        <v>3</v>
      </c>
      <c r="Q1818" s="83">
        <v>0</v>
      </c>
      <c r="R1818" s="83">
        <v>2305.9098033348082</v>
      </c>
      <c r="S1818" s="83">
        <v>2070.2046665100997</v>
      </c>
      <c r="T1818" s="83">
        <v>3644.1673630288683</v>
      </c>
      <c r="U1818" s="83">
        <v>4297.117139413499</v>
      </c>
      <c r="V1818" s="83">
        <v>3488.4634126531887</v>
      </c>
      <c r="W1818" s="83">
        <v>2233.0282021998296</v>
      </c>
      <c r="X1818" s="83">
        <v>2659.2926105046595</v>
      </c>
      <c r="Y1818" s="83">
        <v>2290.467727704</v>
      </c>
      <c r="Z1818" s="83">
        <v>2030.0441980000001</v>
      </c>
      <c r="AA1818" s="83">
        <v>1292.08</v>
      </c>
      <c r="AB1818" s="83">
        <v>1471</v>
      </c>
      <c r="AC1818" s="73"/>
      <c r="AD1818" s="74" t="s">
        <v>3</v>
      </c>
      <c r="AE1818" s="83">
        <v>1</v>
      </c>
      <c r="AF1818" s="83">
        <v>7</v>
      </c>
      <c r="AG1818" s="83">
        <v>18</v>
      </c>
      <c r="AH1818" s="83">
        <v>23</v>
      </c>
      <c r="AI1818" s="83">
        <v>22</v>
      </c>
      <c r="AJ1818" s="83">
        <v>20</v>
      </c>
      <c r="AK1818" s="83">
        <v>21</v>
      </c>
      <c r="AL1818" s="83">
        <v>19</v>
      </c>
      <c r="AM1818" s="83">
        <v>13</v>
      </c>
      <c r="AN1818" s="83">
        <v>11</v>
      </c>
      <c r="AO1818" s="83">
        <v>15</v>
      </c>
      <c r="AP1818" s="83">
        <v>0</v>
      </c>
      <c r="AQ1818" s="73"/>
      <c r="AR1818" s="73"/>
      <c r="AS1818" s="73"/>
      <c r="AT1818" s="73"/>
      <c r="AU1818" s="73"/>
      <c r="AV1818" s="73"/>
      <c r="AW1818" s="73"/>
      <c r="AX1818" s="73"/>
      <c r="AY1818" s="73"/>
      <c r="AZ1818" s="73"/>
      <c r="BA1818" s="73"/>
      <c r="BB1818" s="73"/>
      <c r="BC1818" s="73"/>
    </row>
    <row r="1819" spans="1:55" x14ac:dyDescent="0.25">
      <c r="A1819" s="72"/>
      <c r="B1819" s="74" t="s">
        <v>4</v>
      </c>
      <c r="C1819" s="83">
        <v>0</v>
      </c>
      <c r="D1819" s="83">
        <v>17.278279408417529</v>
      </c>
      <c r="E1819" s="83">
        <v>360.7552843515748</v>
      </c>
      <c r="F1819" s="83">
        <v>368.37778778443999</v>
      </c>
      <c r="G1819" s="83">
        <v>362.80484620048185</v>
      </c>
      <c r="H1819" s="83">
        <v>396.52200790491258</v>
      </c>
      <c r="I1819" s="83">
        <v>628.86098884275782</v>
      </c>
      <c r="J1819" s="83">
        <v>885.30880577560197</v>
      </c>
      <c r="K1819" s="83">
        <v>873.82005796799967</v>
      </c>
      <c r="L1819" s="83">
        <v>1090.4665459999999</v>
      </c>
      <c r="M1819" s="83">
        <v>1500.4800000000002</v>
      </c>
      <c r="N1819" s="83">
        <v>0</v>
      </c>
      <c r="O1819" s="73"/>
      <c r="P1819" s="74" t="s">
        <v>4</v>
      </c>
      <c r="Q1819" s="83">
        <v>0</v>
      </c>
      <c r="R1819" s="83">
        <v>0</v>
      </c>
      <c r="S1819" s="83">
        <v>331.54433015306677</v>
      </c>
      <c r="T1819" s="83">
        <v>350.49304018591221</v>
      </c>
      <c r="U1819" s="83">
        <v>699.69506052950089</v>
      </c>
      <c r="V1819" s="83">
        <v>651.17983702859533</v>
      </c>
      <c r="W1819" s="83">
        <v>249.2576283049477</v>
      </c>
      <c r="X1819" s="83">
        <v>745.05075669835173</v>
      </c>
      <c r="Y1819" s="83">
        <v>677.43120655600001</v>
      </c>
      <c r="Z1819" s="83">
        <v>955.62966199999994</v>
      </c>
      <c r="AA1819" s="83">
        <v>1371.2719999999999</v>
      </c>
      <c r="AB1819" s="83">
        <v>1088</v>
      </c>
      <c r="AC1819" s="73"/>
      <c r="AD1819" s="74" t="s">
        <v>4</v>
      </c>
      <c r="AE1819" s="83">
        <v>0</v>
      </c>
      <c r="AF1819" s="83">
        <v>0</v>
      </c>
      <c r="AG1819" s="83">
        <v>2</v>
      </c>
      <c r="AH1819" s="83">
        <v>3</v>
      </c>
      <c r="AI1819" s="83">
        <v>0</v>
      </c>
      <c r="AJ1819" s="83">
        <v>3</v>
      </c>
      <c r="AK1819" s="83">
        <v>6</v>
      </c>
      <c r="AL1819" s="83">
        <v>8</v>
      </c>
      <c r="AM1819" s="83">
        <v>7</v>
      </c>
      <c r="AN1819" s="83">
        <v>11</v>
      </c>
      <c r="AO1819" s="83">
        <v>12</v>
      </c>
      <c r="AP1819" s="83">
        <v>0</v>
      </c>
      <c r="AQ1819" s="73"/>
      <c r="AR1819" s="73"/>
      <c r="AS1819" s="73"/>
      <c r="AT1819" s="73"/>
      <c r="AU1819" s="73"/>
      <c r="AV1819" s="73"/>
      <c r="AW1819" s="73"/>
      <c r="AX1819" s="73"/>
      <c r="AY1819" s="73"/>
      <c r="AZ1819" s="73"/>
      <c r="BA1819" s="73"/>
      <c r="BB1819" s="73"/>
      <c r="BC1819" s="73"/>
    </row>
    <row r="1820" spans="1:55" x14ac:dyDescent="0.25">
      <c r="A1820" s="72"/>
      <c r="B1820" s="74" t="s">
        <v>6</v>
      </c>
      <c r="C1820" s="83">
        <v>13.765852037249223</v>
      </c>
      <c r="D1820" s="83">
        <v>6.1708140744348334</v>
      </c>
      <c r="E1820" s="83">
        <v>732.70810114591109</v>
      </c>
      <c r="F1820" s="83">
        <v>1964.9215985765011</v>
      </c>
      <c r="G1820" s="83">
        <v>2162.6938234548206</v>
      </c>
      <c r="H1820" s="83">
        <v>1850.0484298437411</v>
      </c>
      <c r="I1820" s="83">
        <v>1430.3729037132548</v>
      </c>
      <c r="J1820" s="83">
        <v>1185.4610308009167</v>
      </c>
      <c r="K1820" s="83">
        <v>820.86126657599982</v>
      </c>
      <c r="L1820" s="83">
        <v>768.35621200000003</v>
      </c>
      <c r="M1820" s="83">
        <v>784.62599999999998</v>
      </c>
      <c r="N1820" s="83">
        <v>0</v>
      </c>
      <c r="O1820" s="73"/>
      <c r="P1820" s="74" t="s">
        <v>6</v>
      </c>
      <c r="Q1820" s="83">
        <v>336.63765436545833</v>
      </c>
      <c r="R1820" s="83">
        <v>319.64816905572434</v>
      </c>
      <c r="S1820" s="83">
        <v>1654.0702814905205</v>
      </c>
      <c r="T1820" s="83">
        <v>4580.4158950323317</v>
      </c>
      <c r="U1820" s="83">
        <v>4107.469151626884</v>
      </c>
      <c r="V1820" s="83">
        <v>2202.3832345217138</v>
      </c>
      <c r="W1820" s="83">
        <v>2015.7853151450586</v>
      </c>
      <c r="X1820" s="83">
        <v>1523.7634451752435</v>
      </c>
      <c r="Y1820" s="83">
        <v>775.62563226199984</v>
      </c>
      <c r="Z1820" s="83">
        <v>636.72973000000025</v>
      </c>
      <c r="AA1820" s="83">
        <v>1300.4160000000002</v>
      </c>
      <c r="AB1820" s="83">
        <v>497</v>
      </c>
      <c r="AC1820" s="73"/>
      <c r="AD1820" s="74" t="s">
        <v>6</v>
      </c>
      <c r="AE1820" s="83">
        <v>0</v>
      </c>
      <c r="AF1820" s="83">
        <v>0</v>
      </c>
      <c r="AG1820" s="83">
        <v>1</v>
      </c>
      <c r="AH1820" s="83">
        <v>19</v>
      </c>
      <c r="AI1820" s="83">
        <v>26</v>
      </c>
      <c r="AJ1820" s="83">
        <v>22</v>
      </c>
      <c r="AK1820" s="83">
        <v>18</v>
      </c>
      <c r="AL1820" s="83">
        <v>0</v>
      </c>
      <c r="AM1820" s="83">
        <v>68</v>
      </c>
      <c r="AN1820" s="83">
        <v>11</v>
      </c>
      <c r="AO1820" s="83">
        <v>8</v>
      </c>
      <c r="AP1820" s="83">
        <v>0</v>
      </c>
      <c r="AQ1820" s="73"/>
      <c r="AR1820" s="73"/>
      <c r="AS1820" s="73"/>
      <c r="AT1820" s="73"/>
      <c r="AU1820" s="73"/>
      <c r="AV1820" s="73"/>
      <c r="AW1820" s="73"/>
      <c r="AX1820" s="73"/>
      <c r="AY1820" s="73"/>
      <c r="AZ1820" s="73"/>
      <c r="BA1820" s="73"/>
      <c r="BB1820" s="73"/>
      <c r="BC1820" s="73"/>
    </row>
    <row r="1821" spans="1:55" x14ac:dyDescent="0.25">
      <c r="A1821" s="72"/>
      <c r="B1821" s="74" t="s">
        <v>7</v>
      </c>
      <c r="C1821" s="83">
        <v>13483.77721459504</v>
      </c>
      <c r="D1821" s="83">
        <v>11227.425959589715</v>
      </c>
      <c r="E1821" s="83">
        <v>9908.1122395156217</v>
      </c>
      <c r="F1821" s="83">
        <v>9239.5726922434169</v>
      </c>
      <c r="G1821" s="83">
        <v>10599.908991897</v>
      </c>
      <c r="H1821" s="83">
        <v>12471.024136007643</v>
      </c>
      <c r="I1821" s="83">
        <v>9488.8262914675706</v>
      </c>
      <c r="J1821" s="83">
        <v>12150.83530766032</v>
      </c>
      <c r="K1821" s="83">
        <v>14856.044293609999</v>
      </c>
      <c r="L1821" s="83">
        <v>12304.400731999998</v>
      </c>
      <c r="M1821" s="83">
        <v>11630.804</v>
      </c>
      <c r="N1821" s="83">
        <v>0</v>
      </c>
      <c r="O1821" s="73"/>
      <c r="P1821" s="74" t="s">
        <v>7</v>
      </c>
      <c r="Q1821" s="83">
        <v>12409.289891033028</v>
      </c>
      <c r="R1821" s="83">
        <v>12689.908895230768</v>
      </c>
      <c r="S1821" s="83">
        <v>5092.8081522007242</v>
      </c>
      <c r="T1821" s="83">
        <v>11545.864909411952</v>
      </c>
      <c r="U1821" s="83">
        <v>8628.3944753848373</v>
      </c>
      <c r="V1821" s="83">
        <v>8825.2310234437919</v>
      </c>
      <c r="W1821" s="83">
        <v>11807.150911426799</v>
      </c>
      <c r="X1821" s="83">
        <v>11204.935024683346</v>
      </c>
      <c r="Y1821" s="83">
        <v>9875.7112864539995</v>
      </c>
      <c r="Z1821" s="83">
        <v>9748.9207399999996</v>
      </c>
      <c r="AA1821" s="83">
        <v>10632.568000000001</v>
      </c>
      <c r="AB1821" s="83">
        <v>11874</v>
      </c>
      <c r="AC1821" s="73"/>
      <c r="AD1821" s="74" t="s">
        <v>7</v>
      </c>
      <c r="AE1821" s="83">
        <v>88</v>
      </c>
      <c r="AF1821" s="83">
        <v>85</v>
      </c>
      <c r="AG1821" s="83">
        <v>73</v>
      </c>
      <c r="AH1821" s="83">
        <v>71</v>
      </c>
      <c r="AI1821" s="83">
        <v>81</v>
      </c>
      <c r="AJ1821" s="83">
        <v>96</v>
      </c>
      <c r="AK1821" s="83">
        <v>77</v>
      </c>
      <c r="AL1821" s="83">
        <v>96</v>
      </c>
      <c r="AM1821" s="83">
        <v>110</v>
      </c>
      <c r="AN1821" s="83">
        <v>102</v>
      </c>
      <c r="AO1821" s="83">
        <v>104</v>
      </c>
      <c r="AP1821" s="83">
        <v>0</v>
      </c>
      <c r="AQ1821" s="73"/>
      <c r="AR1821" s="73"/>
      <c r="AS1821" s="73"/>
      <c r="AT1821" s="73"/>
      <c r="AU1821" s="73"/>
      <c r="AV1821" s="73"/>
      <c r="AW1821" s="73"/>
      <c r="AX1821" s="73"/>
      <c r="AY1821" s="73"/>
      <c r="AZ1821" s="73"/>
      <c r="BA1821" s="73"/>
      <c r="BB1821" s="73"/>
      <c r="BC1821" s="73"/>
    </row>
    <row r="1822" spans="1:55" x14ac:dyDescent="0.25">
      <c r="A1822" s="72"/>
      <c r="B1822" s="79" t="s">
        <v>8</v>
      </c>
      <c r="C1822" s="84">
        <v>3263.132653375214</v>
      </c>
      <c r="D1822" s="84">
        <v>3544.6390206368578</v>
      </c>
      <c r="E1822" s="84">
        <v>5707.4553134609969</v>
      </c>
      <c r="F1822" s="84">
        <v>9455.5100139196038</v>
      </c>
      <c r="G1822" s="84">
        <v>10404.548005720537</v>
      </c>
      <c r="H1822" s="84">
        <v>11096.278846137895</v>
      </c>
      <c r="I1822" s="84">
        <v>12810.813049619839</v>
      </c>
      <c r="J1822" s="84">
        <v>13091.125268674205</v>
      </c>
      <c r="K1822" s="84">
        <v>12663.770991611998</v>
      </c>
      <c r="L1822" s="84">
        <v>11842.102844000001</v>
      </c>
      <c r="M1822" s="84">
        <v>12733.24</v>
      </c>
      <c r="N1822" s="83">
        <v>0</v>
      </c>
      <c r="O1822" s="73"/>
      <c r="P1822" s="79" t="s">
        <v>8</v>
      </c>
      <c r="Q1822" s="84">
        <v>3350.7335299758915</v>
      </c>
      <c r="R1822" s="84">
        <v>3364.0810008188937</v>
      </c>
      <c r="S1822" s="84">
        <v>4892.1045543951413</v>
      </c>
      <c r="T1822" s="84">
        <v>9544.5136403914694</v>
      </c>
      <c r="U1822" s="84">
        <v>10979.146070579614</v>
      </c>
      <c r="V1822" s="84">
        <v>11337.506091122865</v>
      </c>
      <c r="W1822" s="84">
        <v>11017.187171078689</v>
      </c>
      <c r="X1822" s="84">
        <v>11147.709740659828</v>
      </c>
      <c r="Y1822" s="84">
        <v>13801.281698385999</v>
      </c>
      <c r="Z1822" s="84">
        <v>13279.292805999999</v>
      </c>
      <c r="AA1822" s="84">
        <v>13816.920000000002</v>
      </c>
      <c r="AB1822" s="84">
        <v>13450</v>
      </c>
      <c r="AC1822" s="73"/>
      <c r="AD1822" s="79" t="s">
        <v>8</v>
      </c>
      <c r="AE1822" s="84">
        <v>44</v>
      </c>
      <c r="AF1822" s="84">
        <v>49</v>
      </c>
      <c r="AG1822" s="84">
        <v>76</v>
      </c>
      <c r="AH1822" s="84">
        <v>94</v>
      </c>
      <c r="AI1822" s="84">
        <v>104</v>
      </c>
      <c r="AJ1822" s="84">
        <v>106</v>
      </c>
      <c r="AK1822" s="84">
        <v>120</v>
      </c>
      <c r="AL1822" s="84">
        <v>119</v>
      </c>
      <c r="AM1822" s="84">
        <v>117</v>
      </c>
      <c r="AN1822" s="84">
        <v>114</v>
      </c>
      <c r="AO1822" s="84">
        <v>113</v>
      </c>
      <c r="AP1822" s="84">
        <v>0</v>
      </c>
      <c r="AQ1822" s="73"/>
      <c r="AR1822" s="73"/>
      <c r="AS1822" s="73"/>
      <c r="AT1822" s="73"/>
      <c r="AU1822" s="73"/>
      <c r="AV1822" s="73"/>
      <c r="AW1822" s="73"/>
      <c r="AX1822" s="73"/>
      <c r="AY1822" s="73"/>
      <c r="AZ1822" s="73"/>
      <c r="BA1822" s="73"/>
      <c r="BB1822" s="73"/>
      <c r="BC1822" s="73"/>
    </row>
    <row r="1823" spans="1:55" x14ac:dyDescent="0.25">
      <c r="A1823" s="72"/>
      <c r="B1823" s="79" t="s">
        <v>5</v>
      </c>
      <c r="C1823" s="84">
        <v>1407.2455105351596</v>
      </c>
      <c r="D1823" s="84">
        <v>728.15606078331018</v>
      </c>
      <c r="E1823" s="84">
        <v>1289.5419155549714</v>
      </c>
      <c r="F1823" s="84">
        <v>1255.5332877892604</v>
      </c>
      <c r="G1823" s="84">
        <v>875.79676347421491</v>
      </c>
      <c r="H1823" s="84">
        <v>1472.7129707084212</v>
      </c>
      <c r="I1823" s="84">
        <v>1461.244261347354</v>
      </c>
      <c r="J1823" s="84">
        <v>589.08380612444967</v>
      </c>
      <c r="K1823" s="84">
        <v>1895.4834085719997</v>
      </c>
      <c r="L1823" s="84">
        <v>3395.5351819999996</v>
      </c>
      <c r="M1823" s="82">
        <v>1218.098</v>
      </c>
      <c r="N1823" s="82">
        <v>0</v>
      </c>
      <c r="O1823" s="73"/>
      <c r="P1823" s="79" t="s">
        <v>5</v>
      </c>
      <c r="Q1823" s="84">
        <v>1173.8517464490701</v>
      </c>
      <c r="R1823" s="84">
        <v>2333.8018829512534</v>
      </c>
      <c r="S1823" s="84">
        <v>1958.3510543916464</v>
      </c>
      <c r="T1823" s="84">
        <v>1196.1175155659644</v>
      </c>
      <c r="U1823" s="84">
        <v>2553.7691771514433</v>
      </c>
      <c r="V1823" s="84">
        <v>2558.7879131811142</v>
      </c>
      <c r="W1823" s="84">
        <v>1703.069896147796</v>
      </c>
      <c r="X1823" s="84">
        <v>1870.4813424942056</v>
      </c>
      <c r="Y1823" s="84">
        <v>3019.7544174979994</v>
      </c>
      <c r="Z1823" s="84">
        <v>2980.3231900000001</v>
      </c>
      <c r="AA1823" s="84">
        <v>1633.8559999999998</v>
      </c>
      <c r="AB1823" s="84">
        <v>1524</v>
      </c>
      <c r="AC1823" s="73"/>
      <c r="AD1823" s="79" t="s">
        <v>5</v>
      </c>
      <c r="AE1823" s="84">
        <v>711</v>
      </c>
      <c r="AF1823" s="84">
        <v>707</v>
      </c>
      <c r="AG1823" s="84">
        <v>690</v>
      </c>
      <c r="AH1823" s="84">
        <v>690</v>
      </c>
      <c r="AI1823" s="84">
        <v>700</v>
      </c>
      <c r="AJ1823" s="84">
        <v>682</v>
      </c>
      <c r="AK1823" s="84">
        <v>665</v>
      </c>
      <c r="AL1823" s="84">
        <v>690</v>
      </c>
      <c r="AM1823" s="84">
        <v>672</v>
      </c>
      <c r="AN1823" s="84">
        <v>649</v>
      </c>
      <c r="AO1823" s="84">
        <v>650</v>
      </c>
      <c r="AP1823" s="84">
        <v>0</v>
      </c>
      <c r="AQ1823" s="73"/>
      <c r="AR1823" s="73"/>
      <c r="AS1823" s="73"/>
      <c r="AT1823" s="73"/>
      <c r="AU1823" s="73"/>
      <c r="AV1823" s="73"/>
      <c r="AW1823" s="73"/>
      <c r="AX1823" s="73"/>
      <c r="AY1823" s="73"/>
      <c r="AZ1823" s="73"/>
      <c r="BA1823" s="73"/>
      <c r="BB1823" s="73"/>
      <c r="BC1823" s="73"/>
    </row>
    <row r="1824" spans="1:55" x14ac:dyDescent="0.25">
      <c r="A1824" s="72"/>
      <c r="B1824" s="74" t="s">
        <v>157</v>
      </c>
      <c r="C1824" s="83">
        <v>4421.341386145592</v>
      </c>
      <c r="D1824" s="83">
        <v>4655.262137753637</v>
      </c>
      <c r="E1824" s="83">
        <v>5323.6964026780988</v>
      </c>
      <c r="F1824" s="83">
        <v>5976.3864626221139</v>
      </c>
      <c r="G1824" s="83">
        <v>6114.6751838529262</v>
      </c>
      <c r="H1824" s="83">
        <v>6281.5597850508439</v>
      </c>
      <c r="I1824" s="83">
        <v>8276.9539967867713</v>
      </c>
      <c r="J1824" s="83">
        <v>7270.9772641646377</v>
      </c>
      <c r="K1824" s="83">
        <v>6764.3822921739993</v>
      </c>
      <c r="L1824" s="83">
        <v>6860.6290740000004</v>
      </c>
      <c r="M1824" s="83">
        <v>4791.116</v>
      </c>
      <c r="N1824" s="83">
        <v>0</v>
      </c>
      <c r="O1824" s="73"/>
      <c r="P1824" s="74" t="s">
        <v>157</v>
      </c>
      <c r="Q1824" s="83">
        <v>4028.3888825368413</v>
      </c>
      <c r="R1824" s="83">
        <v>3675.3368627333866</v>
      </c>
      <c r="S1824" s="83">
        <v>3403.0761641261915</v>
      </c>
      <c r="T1824" s="83">
        <v>3964.6524374454384</v>
      </c>
      <c r="U1824" s="83">
        <v>7058.2033715366479</v>
      </c>
      <c r="V1824" s="83">
        <v>7064.1384106227088</v>
      </c>
      <c r="W1824" s="83">
        <v>7056.9636784318209</v>
      </c>
      <c r="X1824" s="83">
        <v>7093.6910901309948</v>
      </c>
      <c r="Y1824" s="83">
        <v>6750.0392861719993</v>
      </c>
      <c r="Z1824" s="83">
        <v>6726.8623239999997</v>
      </c>
      <c r="AA1824" s="83">
        <v>5693.4880000000003</v>
      </c>
      <c r="AB1824" s="83">
        <v>4955</v>
      </c>
      <c r="AC1824" s="73"/>
      <c r="AD1824" s="74" t="s">
        <v>117</v>
      </c>
      <c r="AE1824" s="83">
        <v>3726.9169999999999</v>
      </c>
      <c r="AF1824" s="83">
        <v>3599.2589999999996</v>
      </c>
      <c r="AG1824" s="83">
        <v>3489.4560000000001</v>
      </c>
      <c r="AH1824" s="83">
        <v>3446.92</v>
      </c>
      <c r="AI1824" s="83">
        <v>3397.35</v>
      </c>
      <c r="AJ1824" s="83">
        <v>3354.6539999999995</v>
      </c>
      <c r="AK1824" s="83">
        <v>3283.4360000000001</v>
      </c>
      <c r="AL1824" s="83">
        <v>3202.6679999999997</v>
      </c>
      <c r="AM1824" s="83">
        <v>3188.6</v>
      </c>
      <c r="AN1824" s="83">
        <v>3223.375</v>
      </c>
      <c r="AO1824" s="83">
        <v>3160.2080000000001</v>
      </c>
      <c r="AP1824" s="83">
        <v>0</v>
      </c>
      <c r="AQ1824" s="73"/>
      <c r="AR1824" s="73"/>
      <c r="AS1824" s="73"/>
      <c r="AT1824" s="73"/>
      <c r="AU1824" s="73"/>
      <c r="AV1824" s="73"/>
      <c r="AW1824" s="73"/>
      <c r="AX1824" s="73"/>
      <c r="AY1824" s="73"/>
      <c r="AZ1824" s="73"/>
      <c r="BA1824" s="73"/>
      <c r="BB1824" s="73"/>
      <c r="BC1824" s="73"/>
    </row>
    <row r="1825" spans="1:55" x14ac:dyDescent="0.25">
      <c r="A1825" s="72"/>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X1825" s="73"/>
      <c r="Y1825" s="73"/>
      <c r="Z1825" s="73"/>
      <c r="AA1825" s="73"/>
      <c r="AB1825" s="73"/>
      <c r="AC1825" s="73"/>
      <c r="AD1825" s="73"/>
      <c r="AE1825" s="73"/>
      <c r="AF1825" s="73"/>
      <c r="AG1825" s="73"/>
      <c r="AH1825" s="73"/>
      <c r="AI1825" s="73"/>
      <c r="AJ1825" s="73"/>
      <c r="AK1825" s="73"/>
      <c r="AL1825" s="73"/>
      <c r="AM1825" s="73"/>
      <c r="AN1825" s="73"/>
      <c r="AO1825" s="73"/>
      <c r="AP1825" s="73"/>
      <c r="AQ1825" s="73"/>
      <c r="AR1825" s="73"/>
      <c r="AS1825" s="73"/>
      <c r="AT1825" s="73"/>
      <c r="AU1825" s="73"/>
      <c r="AV1825" s="73"/>
      <c r="AW1825" s="73"/>
      <c r="AX1825" s="73"/>
      <c r="AY1825" s="73"/>
      <c r="AZ1825" s="73"/>
      <c r="BA1825" s="73"/>
      <c r="BB1825" s="73"/>
      <c r="BC1825" s="73"/>
    </row>
    <row r="1826" spans="1:55" x14ac:dyDescent="0.25">
      <c r="A1826" s="72"/>
      <c r="B1826" s="75" t="s">
        <v>113</v>
      </c>
      <c r="C1826" s="75"/>
      <c r="D1826" s="75"/>
      <c r="E1826" s="75"/>
      <c r="F1826" s="75"/>
      <c r="G1826" s="75"/>
      <c r="H1826" s="75"/>
      <c r="I1826" s="75"/>
      <c r="J1826" s="75"/>
      <c r="K1826" s="75"/>
      <c r="L1826" s="75"/>
      <c r="M1826" s="75"/>
      <c r="N1826" s="75"/>
      <c r="O1826" s="73"/>
      <c r="P1826" s="75" t="s">
        <v>114</v>
      </c>
      <c r="Q1826" s="75"/>
      <c r="R1826" s="75"/>
      <c r="S1826" s="75"/>
      <c r="T1826" s="75"/>
      <c r="U1826" s="75"/>
      <c r="V1826" s="75"/>
      <c r="W1826" s="75"/>
      <c r="X1826" s="75"/>
      <c r="Y1826" s="75"/>
      <c r="Z1826" s="75"/>
      <c r="AA1826" s="75"/>
      <c r="AB1826" s="75"/>
      <c r="AC1826" s="73"/>
      <c r="AD1826" s="75" t="s">
        <v>145</v>
      </c>
      <c r="AE1826" s="75"/>
      <c r="AF1826" s="75"/>
      <c r="AG1826" s="75"/>
      <c r="AH1826" s="75"/>
      <c r="AI1826" s="75"/>
      <c r="AJ1826" s="75"/>
      <c r="AK1826" s="75"/>
      <c r="AL1826" s="75"/>
      <c r="AM1826" s="75"/>
      <c r="AN1826" s="75"/>
      <c r="AO1826" s="75"/>
      <c r="AP1826" s="75"/>
      <c r="AQ1826" s="73"/>
      <c r="AR1826" s="73"/>
      <c r="AS1826" s="73"/>
      <c r="AT1826" s="73"/>
      <c r="AU1826" s="73"/>
      <c r="AV1826" s="73"/>
      <c r="AW1826" s="73"/>
      <c r="AX1826" s="73"/>
      <c r="AY1826" s="73"/>
      <c r="AZ1826" s="73"/>
      <c r="BA1826" s="73"/>
      <c r="BB1826" s="73"/>
      <c r="BC1826" s="73"/>
    </row>
    <row r="1827" spans="1:55" x14ac:dyDescent="0.25">
      <c r="A1827" s="72"/>
      <c r="B1827" s="77" t="s">
        <v>108</v>
      </c>
      <c r="C1827" s="77">
        <v>2013</v>
      </c>
      <c r="D1827" s="77">
        <v>2014</v>
      </c>
      <c r="E1827" s="77">
        <v>2015</v>
      </c>
      <c r="F1827" s="77">
        <v>2016</v>
      </c>
      <c r="G1827" s="77">
        <v>2017</v>
      </c>
      <c r="H1827" s="77">
        <v>2018</v>
      </c>
      <c r="I1827" s="77">
        <v>2019</v>
      </c>
      <c r="J1827" s="77">
        <v>2020</v>
      </c>
      <c r="K1827" s="77">
        <v>2021</v>
      </c>
      <c r="L1827" s="77">
        <v>2022</v>
      </c>
      <c r="M1827" s="77">
        <v>2023</v>
      </c>
      <c r="N1827" s="77">
        <v>2024</v>
      </c>
      <c r="O1827" s="73"/>
      <c r="P1827" s="77" t="s">
        <v>108</v>
      </c>
      <c r="Q1827" s="77">
        <v>2013</v>
      </c>
      <c r="R1827" s="77">
        <v>2014</v>
      </c>
      <c r="S1827" s="77">
        <v>2015</v>
      </c>
      <c r="T1827" s="77">
        <v>2016</v>
      </c>
      <c r="U1827" s="77">
        <v>2017</v>
      </c>
      <c r="V1827" s="77">
        <v>2018</v>
      </c>
      <c r="W1827" s="77">
        <v>2019</v>
      </c>
      <c r="X1827" s="77">
        <v>2020</v>
      </c>
      <c r="Y1827" s="77">
        <v>2021</v>
      </c>
      <c r="Z1827" s="77">
        <v>2022</v>
      </c>
      <c r="AA1827" s="77">
        <v>2023</v>
      </c>
      <c r="AB1827" s="77">
        <v>2024</v>
      </c>
      <c r="AC1827" s="73"/>
      <c r="AD1827" s="77" t="s">
        <v>108</v>
      </c>
      <c r="AE1827" s="77">
        <v>2013</v>
      </c>
      <c r="AF1827" s="77">
        <v>2014</v>
      </c>
      <c r="AG1827" s="77">
        <v>2015</v>
      </c>
      <c r="AH1827" s="77">
        <v>2016</v>
      </c>
      <c r="AI1827" s="77">
        <v>2017</v>
      </c>
      <c r="AJ1827" s="77">
        <v>2018</v>
      </c>
      <c r="AK1827" s="77">
        <v>2019</v>
      </c>
      <c r="AL1827" s="77">
        <v>2020</v>
      </c>
      <c r="AM1827" s="77">
        <v>2021</v>
      </c>
      <c r="AN1827" s="77">
        <v>2022</v>
      </c>
      <c r="AO1827" s="77">
        <v>2023</v>
      </c>
      <c r="AP1827" s="77">
        <v>2024</v>
      </c>
      <c r="AQ1827" s="73"/>
      <c r="AR1827" s="73"/>
      <c r="AS1827" s="73"/>
      <c r="AT1827" s="73"/>
      <c r="AU1827" s="73"/>
      <c r="AV1827" s="73"/>
      <c r="AW1827" s="73"/>
      <c r="AX1827" s="73"/>
      <c r="AY1827" s="73"/>
      <c r="AZ1827" s="73"/>
      <c r="BA1827" s="73"/>
      <c r="BB1827" s="73"/>
      <c r="BC1827" s="73"/>
    </row>
    <row r="1828" spans="1:55" x14ac:dyDescent="0.25">
      <c r="A1828" s="72"/>
      <c r="B1828" s="79" t="s">
        <v>9</v>
      </c>
      <c r="C1828" s="80">
        <v>873976.42566963332</v>
      </c>
      <c r="D1828" s="80">
        <v>814437.00025346584</v>
      </c>
      <c r="E1828" s="80">
        <v>841870.65410882782</v>
      </c>
      <c r="F1828" s="80">
        <v>907593.32533100422</v>
      </c>
      <c r="G1828" s="80">
        <v>875582.37879236951</v>
      </c>
      <c r="H1828" s="80">
        <v>869662.30056306464</v>
      </c>
      <c r="I1828" s="80">
        <v>911564.87468521181</v>
      </c>
      <c r="J1828" s="80">
        <v>943848.02720287547</v>
      </c>
      <c r="K1828" s="80">
        <v>1076339.9927917779</v>
      </c>
      <c r="L1828" s="80">
        <v>1045404.2733939998</v>
      </c>
      <c r="M1828" s="80">
        <v>1055647.074</v>
      </c>
      <c r="N1828" s="80">
        <v>0</v>
      </c>
      <c r="O1828" s="73"/>
      <c r="P1828" s="79" t="s">
        <v>9</v>
      </c>
      <c r="Q1828" s="80">
        <v>824646.87032647873</v>
      </c>
      <c r="R1828" s="80">
        <v>854845.34205708699</v>
      </c>
      <c r="S1828" s="80">
        <v>815635.56586929224</v>
      </c>
      <c r="T1828" s="80">
        <v>929392.91214380064</v>
      </c>
      <c r="U1828" s="80">
        <v>916586.39403989795</v>
      </c>
      <c r="V1828" s="80">
        <v>907328.4028506187</v>
      </c>
      <c r="W1828" s="80">
        <v>897016.46155423846</v>
      </c>
      <c r="X1828" s="80">
        <v>912473.98472088366</v>
      </c>
      <c r="Y1828" s="80">
        <v>1111276.2454881882</v>
      </c>
      <c r="Z1828" s="80">
        <v>1074124.529686</v>
      </c>
      <c r="AA1828" s="80">
        <v>1001389.0919999999</v>
      </c>
      <c r="AB1828" s="80">
        <v>1065269</v>
      </c>
      <c r="AC1828" s="73"/>
      <c r="AD1828" s="79" t="s">
        <v>9</v>
      </c>
      <c r="AE1828" s="80">
        <v>7704</v>
      </c>
      <c r="AF1828" s="80">
        <v>7390</v>
      </c>
      <c r="AG1828" s="80">
        <v>7457</v>
      </c>
      <c r="AH1828" s="80">
        <v>7337</v>
      </c>
      <c r="AI1828" s="80">
        <v>7070</v>
      </c>
      <c r="AJ1828" s="80">
        <v>6897</v>
      </c>
      <c r="AK1828" s="80">
        <v>6974</v>
      </c>
      <c r="AL1828" s="80">
        <v>7335</v>
      </c>
      <c r="AM1828" s="80">
        <v>7088</v>
      </c>
      <c r="AN1828" s="80">
        <v>7283</v>
      </c>
      <c r="AO1828" s="80">
        <v>7283</v>
      </c>
      <c r="AP1828" s="80">
        <v>0</v>
      </c>
      <c r="AQ1828" s="73"/>
      <c r="AR1828" s="73"/>
      <c r="AS1828" s="73"/>
      <c r="AT1828" s="73"/>
      <c r="AU1828" s="73"/>
      <c r="AV1828" s="73"/>
      <c r="AW1828" s="73"/>
      <c r="AX1828" s="73"/>
      <c r="AY1828" s="73"/>
      <c r="AZ1828" s="73"/>
      <c r="BA1828" s="73"/>
      <c r="BB1828" s="73"/>
      <c r="BC1828" s="73"/>
    </row>
    <row r="1829" spans="1:55" x14ac:dyDescent="0.25">
      <c r="A1829" s="72"/>
      <c r="B1829" s="74" t="s">
        <v>10</v>
      </c>
      <c r="C1829" s="83">
        <v>604591.27828366344</v>
      </c>
      <c r="D1829" s="83">
        <v>543504.19949208561</v>
      </c>
      <c r="E1829" s="83">
        <v>575438.39285039937</v>
      </c>
      <c r="F1829" s="83">
        <v>626743.07218223822</v>
      </c>
      <c r="G1829" s="83">
        <v>592689.30495610565</v>
      </c>
      <c r="H1829" s="83">
        <v>570595.11123411229</v>
      </c>
      <c r="I1829" s="83">
        <v>607479.94389882742</v>
      </c>
      <c r="J1829" s="83">
        <v>618775.87408190744</v>
      </c>
      <c r="K1829" s="83">
        <v>738157.28735216008</v>
      </c>
      <c r="L1829" s="83">
        <v>720623.95506399986</v>
      </c>
      <c r="M1829" s="83">
        <v>738924.9219999999</v>
      </c>
      <c r="N1829" s="83">
        <v>0</v>
      </c>
      <c r="O1829" s="73"/>
      <c r="P1829" s="74" t="s">
        <v>10</v>
      </c>
      <c r="Q1829" s="83">
        <v>576296.38285780896</v>
      </c>
      <c r="R1829" s="83">
        <v>579621.4806046267</v>
      </c>
      <c r="S1829" s="83">
        <v>546512.12374301755</v>
      </c>
      <c r="T1829" s="83">
        <v>641582.61141449329</v>
      </c>
      <c r="U1829" s="83">
        <v>616780.78357852064</v>
      </c>
      <c r="V1829" s="83">
        <v>579839.36485447246</v>
      </c>
      <c r="W1829" s="83">
        <v>568739.19135789236</v>
      </c>
      <c r="X1829" s="83">
        <v>592151.53017386748</v>
      </c>
      <c r="Y1829" s="83">
        <v>789210.66556220211</v>
      </c>
      <c r="Z1829" s="83">
        <v>762410.54749599996</v>
      </c>
      <c r="AA1829" s="83">
        <v>713109.37199999997</v>
      </c>
      <c r="AB1829" s="83">
        <v>767104</v>
      </c>
      <c r="AC1829" s="73"/>
      <c r="AD1829" s="74" t="s">
        <v>10</v>
      </c>
      <c r="AE1829" s="83">
        <v>7704</v>
      </c>
      <c r="AF1829" s="83">
        <v>7390</v>
      </c>
      <c r="AG1829" s="83">
        <v>7457</v>
      </c>
      <c r="AH1829" s="83">
        <v>7337</v>
      </c>
      <c r="AI1829" s="83">
        <v>7070</v>
      </c>
      <c r="AJ1829" s="83">
        <v>6897</v>
      </c>
      <c r="AK1829" s="83">
        <v>6974</v>
      </c>
      <c r="AL1829" s="83">
        <v>7335</v>
      </c>
      <c r="AM1829" s="83">
        <v>7088</v>
      </c>
      <c r="AN1829" s="83">
        <v>7283</v>
      </c>
      <c r="AO1829" s="83">
        <v>7283</v>
      </c>
      <c r="AP1829" s="83">
        <v>0</v>
      </c>
      <c r="AQ1829" s="73"/>
      <c r="AR1829" s="73"/>
      <c r="AS1829" s="73"/>
      <c r="AT1829" s="73"/>
      <c r="AU1829" s="73"/>
      <c r="AV1829" s="73"/>
      <c r="AW1829" s="73"/>
      <c r="AX1829" s="73"/>
      <c r="AY1829" s="73"/>
      <c r="AZ1829" s="73"/>
      <c r="BA1829" s="73"/>
      <c r="BB1829" s="73"/>
      <c r="BC1829" s="73"/>
    </row>
    <row r="1830" spans="1:55" x14ac:dyDescent="0.25">
      <c r="A1830" s="72"/>
      <c r="B1830" s="79" t="s">
        <v>11</v>
      </c>
      <c r="C1830" s="84">
        <v>269385.14738596987</v>
      </c>
      <c r="D1830" s="84">
        <v>270932.80076138023</v>
      </c>
      <c r="E1830" s="84">
        <v>266432.26125842845</v>
      </c>
      <c r="F1830" s="84">
        <v>280850.253148766</v>
      </c>
      <c r="G1830" s="84">
        <v>282893.07383626385</v>
      </c>
      <c r="H1830" s="84">
        <v>299067.18932895234</v>
      </c>
      <c r="I1830" s="84">
        <v>304084.93078638433</v>
      </c>
      <c r="J1830" s="84">
        <v>325072.15312096803</v>
      </c>
      <c r="K1830" s="84">
        <v>338182.70543961792</v>
      </c>
      <c r="L1830" s="84">
        <v>324780.31832999998</v>
      </c>
      <c r="M1830" s="84">
        <v>316722.152</v>
      </c>
      <c r="N1830" s="84">
        <v>0</v>
      </c>
      <c r="O1830" s="73"/>
      <c r="P1830" s="79" t="s">
        <v>11</v>
      </c>
      <c r="Q1830" s="84">
        <v>248350.48746866971</v>
      </c>
      <c r="R1830" s="84">
        <v>275223.86145246023</v>
      </c>
      <c r="S1830" s="84">
        <v>269123.44212627475</v>
      </c>
      <c r="T1830" s="84">
        <v>287810.30072930729</v>
      </c>
      <c r="U1830" s="84">
        <v>299805.61046137736</v>
      </c>
      <c r="V1830" s="84">
        <v>327489.03799614625</v>
      </c>
      <c r="W1830" s="84">
        <v>328277.2701963461</v>
      </c>
      <c r="X1830" s="84">
        <v>320322.45454701612</v>
      </c>
      <c r="Y1830" s="84">
        <v>322065.57992598601</v>
      </c>
      <c r="Z1830" s="84">
        <v>311713.98219000001</v>
      </c>
      <c r="AA1830" s="84">
        <v>288279.71999999997</v>
      </c>
      <c r="AB1830" s="84">
        <v>298165</v>
      </c>
      <c r="AC1830" s="73"/>
      <c r="AD1830" s="79" t="s">
        <v>11</v>
      </c>
      <c r="AE1830" s="84">
        <v>7704</v>
      </c>
      <c r="AF1830" s="84">
        <v>7390</v>
      </c>
      <c r="AG1830" s="84">
        <v>7457</v>
      </c>
      <c r="AH1830" s="84">
        <v>7337</v>
      </c>
      <c r="AI1830" s="84">
        <v>7070</v>
      </c>
      <c r="AJ1830" s="84">
        <v>6897</v>
      </c>
      <c r="AK1830" s="84">
        <v>6974</v>
      </c>
      <c r="AL1830" s="84">
        <v>7335</v>
      </c>
      <c r="AM1830" s="84">
        <v>7088</v>
      </c>
      <c r="AN1830" s="84">
        <v>7283</v>
      </c>
      <c r="AO1830" s="84">
        <v>7283</v>
      </c>
      <c r="AP1830" s="84">
        <v>0</v>
      </c>
      <c r="AQ1830" s="73"/>
      <c r="AR1830" s="73"/>
      <c r="AS1830" s="73"/>
      <c r="AT1830" s="73"/>
      <c r="AU1830" s="73"/>
      <c r="AV1830" s="73"/>
      <c r="AW1830" s="73"/>
      <c r="AX1830" s="73"/>
      <c r="AY1830" s="73"/>
      <c r="AZ1830" s="73"/>
      <c r="BA1830" s="73"/>
      <c r="BB1830" s="73"/>
      <c r="BC1830" s="73"/>
    </row>
    <row r="1831" spans="1:55" x14ac:dyDescent="0.25">
      <c r="A1831" s="72"/>
      <c r="B1831" s="74" t="s">
        <v>0</v>
      </c>
      <c r="C1831" s="83">
        <v>153172.13504203435</v>
      </c>
      <c r="D1831" s="83">
        <v>144994.07560347667</v>
      </c>
      <c r="E1831" s="83">
        <v>146886.85719411582</v>
      </c>
      <c r="F1831" s="83">
        <v>153955.56829995036</v>
      </c>
      <c r="G1831" s="83">
        <v>123347.64022532088</v>
      </c>
      <c r="H1831" s="83">
        <v>110905.63580246833</v>
      </c>
      <c r="I1831" s="83">
        <v>98826.762118617087</v>
      </c>
      <c r="J1831" s="83">
        <v>86296.850371857741</v>
      </c>
      <c r="K1831" s="83">
        <v>66151.046989377981</v>
      </c>
      <c r="L1831" s="83">
        <v>52990.895411999991</v>
      </c>
      <c r="M1831" s="83">
        <v>50069.142</v>
      </c>
      <c r="N1831" s="83">
        <v>0</v>
      </c>
      <c r="O1831" s="73"/>
      <c r="P1831" s="74" t="s">
        <v>0</v>
      </c>
      <c r="Q1831" s="83">
        <v>141468.15735174622</v>
      </c>
      <c r="R1831" s="83">
        <v>145475.70764198629</v>
      </c>
      <c r="S1831" s="83">
        <v>138502.27878451615</v>
      </c>
      <c r="T1831" s="83">
        <v>155741.16229508937</v>
      </c>
      <c r="U1831" s="83">
        <v>134407.23944848331</v>
      </c>
      <c r="V1831" s="83">
        <v>113289.82612184614</v>
      </c>
      <c r="W1831" s="83">
        <v>93192.339166128382</v>
      </c>
      <c r="X1831" s="83">
        <v>82989.004542419891</v>
      </c>
      <c r="Y1831" s="83">
        <v>82508.693680581986</v>
      </c>
      <c r="Z1831" s="83">
        <v>62546.121897999998</v>
      </c>
      <c r="AA1831" s="83">
        <v>53304.552000000003</v>
      </c>
      <c r="AB1831" s="83">
        <v>50878</v>
      </c>
      <c r="AC1831" s="73"/>
      <c r="AD1831" s="74" t="s">
        <v>0</v>
      </c>
      <c r="AE1831" s="83">
        <v>1448</v>
      </c>
      <c r="AF1831" s="83">
        <v>1461</v>
      </c>
      <c r="AG1831" s="83">
        <v>1540</v>
      </c>
      <c r="AH1831" s="83">
        <v>1352</v>
      </c>
      <c r="AI1831" s="83">
        <v>1092</v>
      </c>
      <c r="AJ1831" s="83">
        <v>1001</v>
      </c>
      <c r="AK1831" s="83">
        <v>906</v>
      </c>
      <c r="AL1831" s="83">
        <v>806</v>
      </c>
      <c r="AM1831" s="83">
        <v>626</v>
      </c>
      <c r="AN1831" s="83">
        <v>547</v>
      </c>
      <c r="AO1831" s="83">
        <v>529</v>
      </c>
      <c r="AP1831" s="83">
        <v>0</v>
      </c>
      <c r="AQ1831" s="73"/>
      <c r="AR1831" s="73"/>
      <c r="AS1831" s="73"/>
      <c r="AT1831" s="73"/>
      <c r="AU1831" s="73"/>
      <c r="AV1831" s="73"/>
      <c r="AW1831" s="73"/>
      <c r="AX1831" s="73"/>
      <c r="AY1831" s="73"/>
      <c r="AZ1831" s="73"/>
      <c r="BA1831" s="73"/>
      <c r="BB1831" s="73"/>
      <c r="BC1831" s="73"/>
    </row>
    <row r="1832" spans="1:55" x14ac:dyDescent="0.25">
      <c r="A1832" s="72"/>
      <c r="B1832" s="74" t="s">
        <v>158</v>
      </c>
      <c r="C1832" s="83">
        <v>172398.5251501321</v>
      </c>
      <c r="D1832" s="83">
        <v>143096.24173488421</v>
      </c>
      <c r="E1832" s="83">
        <v>134296.14480454929</v>
      </c>
      <c r="F1832" s="83">
        <v>114059.0775706374</v>
      </c>
      <c r="G1832" s="83">
        <v>100128.24786227131</v>
      </c>
      <c r="H1832" s="83">
        <v>85790.61788624234</v>
      </c>
      <c r="I1832" s="83">
        <v>92177.300360955371</v>
      </c>
      <c r="J1832" s="83">
        <v>124356.15250506767</v>
      </c>
      <c r="K1832" s="83">
        <v>98248.48780554597</v>
      </c>
      <c r="L1832" s="83">
        <v>70763.680883999987</v>
      </c>
      <c r="M1832" s="83">
        <v>74740.576000000001</v>
      </c>
      <c r="N1832" s="83">
        <v>0</v>
      </c>
      <c r="O1832" s="73"/>
      <c r="P1832" s="74" t="s">
        <v>158</v>
      </c>
      <c r="Q1832" s="83">
        <v>173659.97777318192</v>
      </c>
      <c r="R1832" s="83">
        <v>159239.09135360576</v>
      </c>
      <c r="S1832" s="83">
        <v>125358.80994289742</v>
      </c>
      <c r="T1832" s="83">
        <v>129540.78727035626</v>
      </c>
      <c r="U1832" s="83">
        <v>113792.32648540633</v>
      </c>
      <c r="V1832" s="83">
        <v>103085.25666503931</v>
      </c>
      <c r="W1832" s="83">
        <v>91615.899005461208</v>
      </c>
      <c r="X1832" s="83">
        <v>80208.528977512484</v>
      </c>
      <c r="Y1832" s="83">
        <v>118667.41181162398</v>
      </c>
      <c r="Z1832" s="83">
        <v>105531.26441</v>
      </c>
      <c r="AA1832" s="83">
        <v>69947.376000000004</v>
      </c>
      <c r="AB1832" s="83">
        <v>76925</v>
      </c>
      <c r="AC1832" s="73"/>
      <c r="AD1832" s="74" t="s">
        <v>158</v>
      </c>
      <c r="AE1832" s="83">
        <v>1156</v>
      </c>
      <c r="AF1832" s="83">
        <v>898</v>
      </c>
      <c r="AG1832" s="83">
        <v>835</v>
      </c>
      <c r="AH1832" s="83">
        <v>705</v>
      </c>
      <c r="AI1832" s="83">
        <v>641</v>
      </c>
      <c r="AJ1832" s="83">
        <v>577</v>
      </c>
      <c r="AK1832" s="83">
        <v>602</v>
      </c>
      <c r="AL1832" s="83">
        <v>837</v>
      </c>
      <c r="AM1832" s="83">
        <v>622</v>
      </c>
      <c r="AN1832" s="83">
        <v>437</v>
      </c>
      <c r="AO1832" s="83">
        <v>495</v>
      </c>
      <c r="AP1832" s="83">
        <v>0</v>
      </c>
      <c r="AQ1832" s="73"/>
      <c r="AR1832" s="73"/>
      <c r="AS1832" s="73"/>
      <c r="AT1832" s="73"/>
      <c r="AU1832" s="73"/>
      <c r="AV1832" s="73"/>
      <c r="AW1832" s="73"/>
      <c r="AX1832" s="73"/>
      <c r="AY1832" s="73"/>
      <c r="AZ1832" s="73"/>
      <c r="BA1832" s="73"/>
      <c r="BB1832" s="73"/>
      <c r="BC1832" s="73"/>
    </row>
    <row r="1833" spans="1:55" x14ac:dyDescent="0.25">
      <c r="A1833" s="72"/>
      <c r="B1833" s="74" t="s">
        <v>159</v>
      </c>
      <c r="C1833" s="83">
        <v>9021.5762767207088</v>
      </c>
      <c r="D1833" s="83">
        <v>9012.5973719935628</v>
      </c>
      <c r="E1833" s="83">
        <v>7205.3687022986596</v>
      </c>
      <c r="F1833" s="83">
        <v>9290.5862340512995</v>
      </c>
      <c r="G1833" s="83">
        <v>7396.8604925841755</v>
      </c>
      <c r="H1833" s="83">
        <v>5795.5005495544983</v>
      </c>
      <c r="I1833" s="83">
        <v>5037.7482124385297</v>
      </c>
      <c r="J1833" s="83">
        <v>4057.3848437066872</v>
      </c>
      <c r="K1833" s="83">
        <v>3671.8095365119993</v>
      </c>
      <c r="L1833" s="83">
        <v>4310.4997519999997</v>
      </c>
      <c r="M1833" s="83">
        <v>3388.5840000000003</v>
      </c>
      <c r="N1833" s="83">
        <v>0</v>
      </c>
      <c r="O1833" s="73"/>
      <c r="P1833" s="74" t="s">
        <v>159</v>
      </c>
      <c r="Q1833" s="83">
        <v>9512.7043341769331</v>
      </c>
      <c r="R1833" s="83">
        <v>9441.0987013223166</v>
      </c>
      <c r="S1833" s="83">
        <v>9248.5532361751411</v>
      </c>
      <c r="T1833" s="83">
        <v>14645.087614069573</v>
      </c>
      <c r="U1833" s="83">
        <v>10395.30119389368</v>
      </c>
      <c r="V1833" s="83">
        <v>7909.5093776223321</v>
      </c>
      <c r="W1833" s="83">
        <v>6191.4222810609708</v>
      </c>
      <c r="X1833" s="83">
        <v>4656.5672293646985</v>
      </c>
      <c r="Y1833" s="83">
        <v>4537.9064374019999</v>
      </c>
      <c r="Z1833" s="83">
        <v>3894.2176259999997</v>
      </c>
      <c r="AA1833" s="83">
        <v>3286.4680000000003</v>
      </c>
      <c r="AB1833" s="83">
        <v>2872</v>
      </c>
      <c r="AC1833" s="73"/>
      <c r="AD1833" s="74" t="s">
        <v>159</v>
      </c>
      <c r="AE1833" s="83">
        <v>0</v>
      </c>
      <c r="AF1833" s="83">
        <v>0</v>
      </c>
      <c r="AG1833" s="83">
        <v>0</v>
      </c>
      <c r="AH1833" s="83">
        <v>0</v>
      </c>
      <c r="AI1833" s="83">
        <v>0</v>
      </c>
      <c r="AJ1833" s="83">
        <v>0</v>
      </c>
      <c r="AK1833" s="83">
        <v>0</v>
      </c>
      <c r="AL1833" s="83">
        <v>0</v>
      </c>
      <c r="AM1833" s="83">
        <v>0</v>
      </c>
      <c r="AN1833" s="83">
        <v>0</v>
      </c>
      <c r="AO1833" s="83">
        <v>0</v>
      </c>
      <c r="AP1833" s="83">
        <v>0</v>
      </c>
      <c r="AQ1833" s="73"/>
      <c r="AR1833" s="73"/>
      <c r="AS1833" s="73"/>
      <c r="AT1833" s="73"/>
      <c r="AU1833" s="73"/>
      <c r="AV1833" s="73"/>
      <c r="AW1833" s="73"/>
      <c r="AX1833" s="73"/>
      <c r="AY1833" s="73"/>
      <c r="AZ1833" s="73"/>
      <c r="BA1833" s="73"/>
      <c r="BB1833" s="73"/>
      <c r="BC1833" s="73"/>
    </row>
    <row r="1834" spans="1:55" x14ac:dyDescent="0.25">
      <c r="A1834" s="72"/>
      <c r="B1834" s="74" t="s">
        <v>1</v>
      </c>
      <c r="C1834" s="83">
        <v>50936.843712612586</v>
      </c>
      <c r="D1834" s="83">
        <v>20851.736130781996</v>
      </c>
      <c r="E1834" s="83">
        <v>22371.270129081993</v>
      </c>
      <c r="F1834" s="83">
        <v>21887.57016843175</v>
      </c>
      <c r="G1834" s="83">
        <v>23903.65643823746</v>
      </c>
      <c r="H1834" s="83">
        <v>25934.864959256374</v>
      </c>
      <c r="I1834" s="83">
        <v>27102.307882060359</v>
      </c>
      <c r="J1834" s="83">
        <v>28915.599397765855</v>
      </c>
      <c r="K1834" s="83">
        <v>14847.217828377998</v>
      </c>
      <c r="L1834" s="83">
        <v>14995.787741999999</v>
      </c>
      <c r="M1834" s="83">
        <v>21369.336000000003</v>
      </c>
      <c r="N1834" s="83">
        <v>0</v>
      </c>
      <c r="O1834" s="73"/>
      <c r="P1834" s="74" t="s">
        <v>1</v>
      </c>
      <c r="Q1834" s="83">
        <v>56908.970902809007</v>
      </c>
      <c r="R1834" s="83">
        <v>40420.313182926009</v>
      </c>
      <c r="S1834" s="83">
        <v>19777.033115481579</v>
      </c>
      <c r="T1834" s="83">
        <v>20605.509838902399</v>
      </c>
      <c r="U1834" s="83">
        <v>19589.459200545043</v>
      </c>
      <c r="V1834" s="83">
        <v>21379.629435013841</v>
      </c>
      <c r="W1834" s="83">
        <v>22345.603362453741</v>
      </c>
      <c r="X1834" s="83">
        <v>24314.013323639436</v>
      </c>
      <c r="Y1834" s="83">
        <v>26130.750319335995</v>
      </c>
      <c r="Z1834" s="83">
        <v>17468.867416000001</v>
      </c>
      <c r="AA1834" s="83">
        <v>13519.95</v>
      </c>
      <c r="AB1834" s="83">
        <v>17571</v>
      </c>
      <c r="AC1834" s="73"/>
      <c r="AD1834" s="74" t="s">
        <v>1</v>
      </c>
      <c r="AE1834" s="83">
        <v>265</v>
      </c>
      <c r="AF1834" s="83">
        <v>125</v>
      </c>
      <c r="AG1834" s="83">
        <v>144</v>
      </c>
      <c r="AH1834" s="83">
        <v>137</v>
      </c>
      <c r="AI1834" s="83">
        <v>149</v>
      </c>
      <c r="AJ1834" s="83">
        <v>162</v>
      </c>
      <c r="AK1834" s="83">
        <v>167</v>
      </c>
      <c r="AL1834" s="83">
        <v>173</v>
      </c>
      <c r="AM1834" s="83">
        <v>86</v>
      </c>
      <c r="AN1834" s="83">
        <v>91</v>
      </c>
      <c r="AO1834" s="83">
        <v>131</v>
      </c>
      <c r="AP1834" s="83">
        <v>0</v>
      </c>
      <c r="AQ1834" s="73"/>
      <c r="AR1834" s="73"/>
      <c r="AS1834" s="73"/>
      <c r="AT1834" s="73"/>
      <c r="AU1834" s="73"/>
      <c r="AV1834" s="73"/>
      <c r="AW1834" s="73"/>
      <c r="AX1834" s="73"/>
      <c r="AY1834" s="73"/>
      <c r="AZ1834" s="73"/>
      <c r="BA1834" s="73"/>
      <c r="BB1834" s="73"/>
      <c r="BC1834" s="73"/>
    </row>
    <row r="1835" spans="1:55" x14ac:dyDescent="0.25">
      <c r="A1835" s="72"/>
      <c r="B1835" s="74" t="s">
        <v>2</v>
      </c>
      <c r="C1835" s="83">
        <v>326175.60681714898</v>
      </c>
      <c r="D1835" s="83">
        <v>314095.67055154796</v>
      </c>
      <c r="E1835" s="83">
        <v>312185.98738109716</v>
      </c>
      <c r="F1835" s="83">
        <v>314927.59915608837</v>
      </c>
      <c r="G1835" s="83">
        <v>317702.78530382522</v>
      </c>
      <c r="H1835" s="83">
        <v>323864.2919461719</v>
      </c>
      <c r="I1835" s="83">
        <v>347015.78409597854</v>
      </c>
      <c r="J1835" s="83">
        <v>385476.24556877289</v>
      </c>
      <c r="K1835" s="83">
        <v>416675.35743963992</v>
      </c>
      <c r="L1835" s="83">
        <v>419257.09852</v>
      </c>
      <c r="M1835" s="83">
        <v>438434.00400000002</v>
      </c>
      <c r="N1835" s="83">
        <v>0</v>
      </c>
      <c r="O1835" s="73"/>
      <c r="P1835" s="74" t="s">
        <v>2</v>
      </c>
      <c r="Q1835" s="83">
        <v>320365.16581633559</v>
      </c>
      <c r="R1835" s="83">
        <v>327634.43663085788</v>
      </c>
      <c r="S1835" s="83">
        <v>308807.25367880298</v>
      </c>
      <c r="T1835" s="83">
        <v>317018.55421089614</v>
      </c>
      <c r="U1835" s="83">
        <v>317938.37286629301</v>
      </c>
      <c r="V1835" s="83">
        <v>319517.66653400607</v>
      </c>
      <c r="W1835" s="83">
        <v>329484.28311065846</v>
      </c>
      <c r="X1835" s="83">
        <v>369625.963958651</v>
      </c>
      <c r="Y1835" s="83">
        <v>408428.12898848997</v>
      </c>
      <c r="Z1835" s="83">
        <v>419292.41294199997</v>
      </c>
      <c r="AA1835" s="83">
        <v>426335.34200000006</v>
      </c>
      <c r="AB1835" s="83">
        <v>453277</v>
      </c>
      <c r="AC1835" s="73"/>
      <c r="AD1835" s="74" t="s">
        <v>2</v>
      </c>
      <c r="AE1835" s="83">
        <v>2838</v>
      </c>
      <c r="AF1835" s="83">
        <v>2705</v>
      </c>
      <c r="AG1835" s="83">
        <v>2638</v>
      </c>
      <c r="AH1835" s="83">
        <v>2553</v>
      </c>
      <c r="AI1835" s="83">
        <v>2491</v>
      </c>
      <c r="AJ1835" s="83">
        <v>2467</v>
      </c>
      <c r="AK1835" s="83">
        <v>2550</v>
      </c>
      <c r="AL1835" s="83">
        <v>2744</v>
      </c>
      <c r="AM1835" s="83">
        <v>2895</v>
      </c>
      <c r="AN1835" s="83">
        <v>2970</v>
      </c>
      <c r="AO1835" s="83">
        <v>2949</v>
      </c>
      <c r="AP1835" s="83">
        <v>0</v>
      </c>
      <c r="AQ1835" s="73"/>
      <c r="AR1835" s="73"/>
      <c r="AS1835" s="73"/>
      <c r="AT1835" s="73"/>
      <c r="AU1835" s="73"/>
      <c r="AV1835" s="73"/>
      <c r="AW1835" s="73"/>
      <c r="AX1835" s="73"/>
      <c r="AY1835" s="73"/>
      <c r="AZ1835" s="73"/>
      <c r="BA1835" s="73"/>
      <c r="BB1835" s="73"/>
      <c r="BC1835" s="73"/>
    </row>
    <row r="1836" spans="1:55" x14ac:dyDescent="0.25">
      <c r="A1836" s="72"/>
      <c r="B1836" s="74" t="s">
        <v>156</v>
      </c>
      <c r="C1836" s="83">
        <v>0</v>
      </c>
      <c r="D1836" s="83">
        <v>0</v>
      </c>
      <c r="E1836" s="83">
        <v>0</v>
      </c>
      <c r="F1836" s="83">
        <v>0</v>
      </c>
      <c r="G1836" s="83">
        <v>0</v>
      </c>
      <c r="H1836" s="83">
        <v>0</v>
      </c>
      <c r="I1836" s="83">
        <v>0</v>
      </c>
      <c r="J1836" s="83">
        <v>6598.8606929864573</v>
      </c>
      <c r="K1836" s="83">
        <v>25787.621483441995</v>
      </c>
      <c r="L1836" s="83">
        <v>40675.793339999997</v>
      </c>
      <c r="M1836" s="83">
        <v>55084.288</v>
      </c>
      <c r="N1836" s="83">
        <v>0</v>
      </c>
      <c r="O1836" s="73"/>
      <c r="P1836" s="74" t="s">
        <v>156</v>
      </c>
      <c r="Q1836" s="83">
        <v>0</v>
      </c>
      <c r="R1836" s="83">
        <v>0</v>
      </c>
      <c r="S1836" s="83">
        <v>0</v>
      </c>
      <c r="T1836" s="83">
        <v>0</v>
      </c>
      <c r="U1836" s="83">
        <v>0</v>
      </c>
      <c r="V1836" s="83">
        <v>0</v>
      </c>
      <c r="W1836" s="83">
        <v>0</v>
      </c>
      <c r="X1836" s="83">
        <v>0</v>
      </c>
      <c r="Y1836" s="83">
        <v>21411.901344677997</v>
      </c>
      <c r="Z1836" s="83">
        <v>33703.870329999998</v>
      </c>
      <c r="AA1836" s="83">
        <v>42316.662000000004</v>
      </c>
      <c r="AB1836" s="83">
        <v>67616</v>
      </c>
      <c r="AC1836" s="73"/>
      <c r="AD1836" s="74" t="s">
        <v>156</v>
      </c>
      <c r="AE1836" s="83">
        <v>0</v>
      </c>
      <c r="AF1836" s="83">
        <v>0</v>
      </c>
      <c r="AG1836" s="83">
        <v>0</v>
      </c>
      <c r="AH1836" s="83">
        <v>0</v>
      </c>
      <c r="AI1836" s="83">
        <v>0</v>
      </c>
      <c r="AJ1836" s="83">
        <v>0</v>
      </c>
      <c r="AK1836" s="83">
        <v>0</v>
      </c>
      <c r="AL1836" s="83">
        <v>44</v>
      </c>
      <c r="AM1836" s="83">
        <v>154</v>
      </c>
      <c r="AN1836" s="83">
        <v>252</v>
      </c>
      <c r="AO1836" s="83">
        <v>334</v>
      </c>
      <c r="AP1836" s="83">
        <v>0</v>
      </c>
      <c r="AQ1836" s="73"/>
      <c r="AR1836" s="73"/>
      <c r="AS1836" s="73"/>
      <c r="AT1836" s="73"/>
      <c r="AU1836" s="73"/>
      <c r="AV1836" s="73"/>
      <c r="AW1836" s="73"/>
      <c r="AX1836" s="73"/>
      <c r="AY1836" s="73"/>
      <c r="AZ1836" s="73"/>
      <c r="BA1836" s="73"/>
      <c r="BB1836" s="73"/>
      <c r="BC1836" s="73"/>
    </row>
    <row r="1837" spans="1:55" x14ac:dyDescent="0.25">
      <c r="A1837" s="72"/>
      <c r="B1837" s="74" t="s">
        <v>3</v>
      </c>
      <c r="C1837" s="83">
        <v>1161.5876237249754</v>
      </c>
      <c r="D1837" s="83">
        <v>5764.7745083370201</v>
      </c>
      <c r="E1837" s="83">
        <v>11391.176726635709</v>
      </c>
      <c r="F1837" s="83">
        <v>19615.8471278295</v>
      </c>
      <c r="G1837" s="83">
        <v>27600.260880920425</v>
      </c>
      <c r="H1837" s="83">
        <v>32817.138143966105</v>
      </c>
      <c r="I1837" s="83">
        <v>31484.211252316694</v>
      </c>
      <c r="J1837" s="83">
        <v>30350.719755924285</v>
      </c>
      <c r="K1837" s="83">
        <v>34589.813936053994</v>
      </c>
      <c r="L1837" s="83">
        <v>29247.832353999998</v>
      </c>
      <c r="M1837" s="83">
        <v>25602.982000000004</v>
      </c>
      <c r="N1837" s="83">
        <v>0</v>
      </c>
      <c r="O1837" s="73"/>
      <c r="P1837" s="74" t="s">
        <v>3</v>
      </c>
      <c r="Q1837" s="83">
        <v>0</v>
      </c>
      <c r="R1837" s="83">
        <v>9588.9514065457734</v>
      </c>
      <c r="S1837" s="83">
        <v>14346.838442288084</v>
      </c>
      <c r="T1837" s="83">
        <v>21120.806627093534</v>
      </c>
      <c r="U1837" s="83">
        <v>24905.139166288271</v>
      </c>
      <c r="V1837" s="83">
        <v>38010.297344269144</v>
      </c>
      <c r="W1837" s="83">
        <v>36467.0770511835</v>
      </c>
      <c r="X1837" s="83">
        <v>31876.727329884758</v>
      </c>
      <c r="Y1837" s="83">
        <v>32990.017112753994</v>
      </c>
      <c r="Z1837" s="83">
        <v>32849.903397999988</v>
      </c>
      <c r="AA1837" s="83">
        <v>28272.585999999999</v>
      </c>
      <c r="AB1837" s="83">
        <v>26483</v>
      </c>
      <c r="AC1837" s="73"/>
      <c r="AD1837" s="74" t="s">
        <v>3</v>
      </c>
      <c r="AE1837" s="83">
        <v>8</v>
      </c>
      <c r="AF1837" s="83">
        <v>43</v>
      </c>
      <c r="AG1837" s="83">
        <v>93</v>
      </c>
      <c r="AH1837" s="83">
        <v>135</v>
      </c>
      <c r="AI1837" s="83">
        <v>191</v>
      </c>
      <c r="AJ1837" s="83">
        <v>227</v>
      </c>
      <c r="AK1837" s="83">
        <v>220</v>
      </c>
      <c r="AL1837" s="83">
        <v>219</v>
      </c>
      <c r="AM1837" s="83">
        <v>244</v>
      </c>
      <c r="AN1837" s="83">
        <v>211</v>
      </c>
      <c r="AO1837" s="83">
        <v>187</v>
      </c>
      <c r="AP1837" s="83">
        <v>0</v>
      </c>
      <c r="AQ1837" s="73"/>
      <c r="AR1837" s="73"/>
      <c r="AS1837" s="73"/>
      <c r="AT1837" s="73"/>
      <c r="AU1837" s="73"/>
      <c r="AV1837" s="73"/>
      <c r="AW1837" s="73"/>
      <c r="AX1837" s="73"/>
      <c r="AY1837" s="73"/>
      <c r="AZ1837" s="73"/>
      <c r="BA1837" s="73"/>
      <c r="BB1837" s="73"/>
      <c r="BC1837" s="73"/>
    </row>
    <row r="1838" spans="1:55" x14ac:dyDescent="0.25">
      <c r="A1838" s="72"/>
      <c r="B1838" s="74" t="s">
        <v>4</v>
      </c>
      <c r="C1838" s="83">
        <v>0</v>
      </c>
      <c r="D1838" s="83">
        <v>2496.8347907978218</v>
      </c>
      <c r="E1838" s="83">
        <v>22493.530143633667</v>
      </c>
      <c r="F1838" s="83">
        <v>31575.101773679904</v>
      </c>
      <c r="G1838" s="83">
        <v>36497.10738373737</v>
      </c>
      <c r="H1838" s="83">
        <v>40941.769432035391</v>
      </c>
      <c r="I1838" s="83">
        <v>41454.516384514594</v>
      </c>
      <c r="J1838" s="83">
        <v>29198.359624705583</v>
      </c>
      <c r="K1838" s="83">
        <v>22087.125934926</v>
      </c>
      <c r="L1838" s="83">
        <v>33104.595289999997</v>
      </c>
      <c r="M1838" s="83">
        <v>31975.854000000007</v>
      </c>
      <c r="N1838" s="83">
        <v>0</v>
      </c>
      <c r="O1838" s="73"/>
      <c r="P1838" s="74" t="s">
        <v>4</v>
      </c>
      <c r="Q1838" s="83">
        <v>0</v>
      </c>
      <c r="R1838" s="83">
        <v>0</v>
      </c>
      <c r="S1838" s="83">
        <v>12784.052392667903</v>
      </c>
      <c r="T1838" s="83">
        <v>14718.307050546768</v>
      </c>
      <c r="U1838" s="83">
        <v>35352.269623924876</v>
      </c>
      <c r="V1838" s="83">
        <v>35047.429085789045</v>
      </c>
      <c r="W1838" s="83">
        <v>41010.88354147644</v>
      </c>
      <c r="X1838" s="83">
        <v>39395.680824817973</v>
      </c>
      <c r="Y1838" s="83">
        <v>36537.152827863996</v>
      </c>
      <c r="Z1838" s="83">
        <v>34043.102808000003</v>
      </c>
      <c r="AA1838" s="83">
        <v>29730.344000000005</v>
      </c>
      <c r="AB1838" s="83">
        <v>29421</v>
      </c>
      <c r="AC1838" s="73"/>
      <c r="AD1838" s="74" t="s">
        <v>4</v>
      </c>
      <c r="AE1838" s="83">
        <v>0</v>
      </c>
      <c r="AF1838" s="83">
        <v>20</v>
      </c>
      <c r="AG1838" s="83">
        <v>147</v>
      </c>
      <c r="AH1838" s="83">
        <v>235</v>
      </c>
      <c r="AI1838" s="83">
        <v>260</v>
      </c>
      <c r="AJ1838" s="83">
        <v>299</v>
      </c>
      <c r="AK1838" s="83">
        <v>307</v>
      </c>
      <c r="AL1838" s="83">
        <v>217</v>
      </c>
      <c r="AM1838" s="83">
        <v>168</v>
      </c>
      <c r="AN1838" s="83">
        <v>271</v>
      </c>
      <c r="AO1838" s="83">
        <v>268</v>
      </c>
      <c r="AP1838" s="83">
        <v>0</v>
      </c>
      <c r="AQ1838" s="73"/>
      <c r="AR1838" s="73"/>
      <c r="AS1838" s="73"/>
      <c r="AT1838" s="73"/>
      <c r="AU1838" s="73"/>
      <c r="AV1838" s="73"/>
      <c r="AW1838" s="73"/>
      <c r="AX1838" s="73"/>
      <c r="AY1838" s="73"/>
      <c r="AZ1838" s="73"/>
      <c r="BA1838" s="73"/>
      <c r="BB1838" s="73"/>
      <c r="BC1838" s="73"/>
    </row>
    <row r="1839" spans="1:55" x14ac:dyDescent="0.25">
      <c r="A1839" s="72"/>
      <c r="B1839" s="74" t="s">
        <v>6</v>
      </c>
      <c r="C1839" s="83">
        <v>7303.4102263078612</v>
      </c>
      <c r="D1839" s="83">
        <v>9702.9880506413319</v>
      </c>
      <c r="E1839" s="83">
        <v>17037.289036279839</v>
      </c>
      <c r="F1839" s="83">
        <v>26819.919486006929</v>
      </c>
      <c r="G1839" s="83">
        <v>17328.643157322367</v>
      </c>
      <c r="H1839" s="83">
        <v>10107.822738162615</v>
      </c>
      <c r="I1839" s="83">
        <v>7012.3717174047897</v>
      </c>
      <c r="J1839" s="83">
        <v>6084.9552011674132</v>
      </c>
      <c r="K1839" s="83">
        <v>5539.7102412340009</v>
      </c>
      <c r="L1839" s="83">
        <v>7388.2051359999987</v>
      </c>
      <c r="M1839" s="83">
        <v>6696.9340000000002</v>
      </c>
      <c r="N1839" s="83">
        <v>0</v>
      </c>
      <c r="O1839" s="73"/>
      <c r="P1839" s="74" t="s">
        <v>6</v>
      </c>
      <c r="Q1839" s="83">
        <v>5784.1607378332637</v>
      </c>
      <c r="R1839" s="83">
        <v>6728.6556667637415</v>
      </c>
      <c r="S1839" s="83">
        <v>9224.5759112705327</v>
      </c>
      <c r="T1839" s="83">
        <v>35069.709435314377</v>
      </c>
      <c r="U1839" s="83">
        <v>29724.082756568048</v>
      </c>
      <c r="V1839" s="83">
        <v>13739.894561303363</v>
      </c>
      <c r="W1839" s="83">
        <v>10164.680346931125</v>
      </c>
      <c r="X1839" s="83">
        <v>7293.4185520169995</v>
      </c>
      <c r="Y1839" s="83">
        <v>6201.6951336340007</v>
      </c>
      <c r="Z1839" s="83">
        <v>5619.2736339999983</v>
      </c>
      <c r="AA1839" s="83">
        <v>11543.276000000002</v>
      </c>
      <c r="AB1839" s="83">
        <v>5366</v>
      </c>
      <c r="AC1839" s="73"/>
      <c r="AD1839" s="74" t="s">
        <v>6</v>
      </c>
      <c r="AE1839" s="83">
        <v>0</v>
      </c>
      <c r="AF1839" s="83">
        <v>0</v>
      </c>
      <c r="AG1839" s="83">
        <v>14</v>
      </c>
      <c r="AH1839" s="83">
        <v>195</v>
      </c>
      <c r="AI1839" s="83">
        <v>200</v>
      </c>
      <c r="AJ1839" s="83">
        <v>120</v>
      </c>
      <c r="AK1839" s="83">
        <v>83</v>
      </c>
      <c r="AL1839" s="83">
        <v>0</v>
      </c>
      <c r="AM1839" s="83">
        <v>400</v>
      </c>
      <c r="AN1839" s="83">
        <v>100</v>
      </c>
      <c r="AO1839" s="83">
        <v>81</v>
      </c>
      <c r="AP1839" s="83">
        <v>0</v>
      </c>
      <c r="AQ1839" s="73"/>
      <c r="AR1839" s="73"/>
      <c r="AS1839" s="73"/>
      <c r="AT1839" s="73"/>
      <c r="AU1839" s="73"/>
      <c r="AV1839" s="73"/>
      <c r="AW1839" s="73"/>
      <c r="AX1839" s="73"/>
      <c r="AY1839" s="73"/>
      <c r="AZ1839" s="73"/>
      <c r="BA1839" s="73"/>
      <c r="BB1839" s="73"/>
      <c r="BC1839" s="73"/>
    </row>
    <row r="1840" spans="1:55" x14ac:dyDescent="0.25">
      <c r="A1840" s="72"/>
      <c r="B1840" s="74" t="s">
        <v>7</v>
      </c>
      <c r="C1840" s="83">
        <v>102042.00625240794</v>
      </c>
      <c r="D1840" s="83">
        <v>88141.316497315885</v>
      </c>
      <c r="E1840" s="83">
        <v>77693.592004863545</v>
      </c>
      <c r="F1840" s="83">
        <v>84224.197747853177</v>
      </c>
      <c r="G1840" s="83">
        <v>82879.586682406763</v>
      </c>
      <c r="H1840" s="83">
        <v>78559.149513926022</v>
      </c>
      <c r="I1840" s="83">
        <v>78043.478129171985</v>
      </c>
      <c r="J1840" s="83">
        <v>93818.047995576198</v>
      </c>
      <c r="K1840" s="83">
        <v>109391.900160946</v>
      </c>
      <c r="L1840" s="83">
        <v>92631.869174000007</v>
      </c>
      <c r="M1840" s="83">
        <v>86297.398000000001</v>
      </c>
      <c r="N1840" s="83">
        <v>0</v>
      </c>
      <c r="O1840" s="73"/>
      <c r="P1840" s="74" t="s">
        <v>7</v>
      </c>
      <c r="Q1840" s="83">
        <v>106503.76918589923</v>
      </c>
      <c r="R1840" s="83">
        <v>110632.94646837896</v>
      </c>
      <c r="S1840" s="83">
        <v>76676.320524900511</v>
      </c>
      <c r="T1840" s="83">
        <v>81298.781180931575</v>
      </c>
      <c r="U1840" s="83">
        <v>85392.245829907581</v>
      </c>
      <c r="V1840" s="83">
        <v>81565.507282950566</v>
      </c>
      <c r="W1840" s="83">
        <v>77278.440151654358</v>
      </c>
      <c r="X1840" s="83">
        <v>67713.219901318444</v>
      </c>
      <c r="Y1840" s="83">
        <v>71305.702684866003</v>
      </c>
      <c r="Z1840" s="83">
        <v>75072.040367999987</v>
      </c>
      <c r="AA1840" s="83">
        <v>72771.195999999996</v>
      </c>
      <c r="AB1840" s="83">
        <v>78254</v>
      </c>
      <c r="AC1840" s="73"/>
      <c r="AD1840" s="74" t="s">
        <v>7</v>
      </c>
      <c r="AE1840" s="83">
        <v>795</v>
      </c>
      <c r="AF1840" s="83">
        <v>762</v>
      </c>
      <c r="AG1840" s="83">
        <v>682</v>
      </c>
      <c r="AH1840" s="83">
        <v>705</v>
      </c>
      <c r="AI1840" s="83">
        <v>722</v>
      </c>
      <c r="AJ1840" s="83">
        <v>681</v>
      </c>
      <c r="AK1840" s="83">
        <v>684</v>
      </c>
      <c r="AL1840" s="83">
        <v>855</v>
      </c>
      <c r="AM1840" s="83">
        <v>917</v>
      </c>
      <c r="AN1840" s="83">
        <v>911</v>
      </c>
      <c r="AO1840" s="83">
        <v>825</v>
      </c>
      <c r="AP1840" s="83">
        <v>0</v>
      </c>
      <c r="AQ1840" s="73"/>
      <c r="AR1840" s="73"/>
      <c r="AS1840" s="73"/>
      <c r="AT1840" s="73"/>
      <c r="AU1840" s="73"/>
      <c r="AV1840" s="73"/>
      <c r="AW1840" s="73"/>
      <c r="AX1840" s="73"/>
      <c r="AY1840" s="73"/>
      <c r="AZ1840" s="73"/>
      <c r="BA1840" s="73"/>
      <c r="BB1840" s="73"/>
      <c r="BC1840" s="73"/>
    </row>
    <row r="1841" spans="1:55" x14ac:dyDescent="0.25">
      <c r="A1841" s="72"/>
      <c r="B1841" s="79" t="s">
        <v>8</v>
      </c>
      <c r="C1841" s="84">
        <v>75203.600544149114</v>
      </c>
      <c r="D1841" s="84">
        <v>90703.191668458268</v>
      </c>
      <c r="E1841" s="84">
        <v>93692.918468623116</v>
      </c>
      <c r="F1841" s="84">
        <v>105573.2449625883</v>
      </c>
      <c r="G1841" s="84">
        <v>115803.24302174122</v>
      </c>
      <c r="H1841" s="84">
        <v>122501.11376295691</v>
      </c>
      <c r="I1841" s="84">
        <v>139704.9559914477</v>
      </c>
      <c r="J1841" s="84">
        <v>142749.03202886193</v>
      </c>
      <c r="K1841" s="84">
        <v>148985.21657538999</v>
      </c>
      <c r="L1841" s="84">
        <v>152684.57885199998</v>
      </c>
      <c r="M1841" s="84">
        <v>151505.758</v>
      </c>
      <c r="N1841" s="83">
        <v>0</v>
      </c>
      <c r="O1841" s="73"/>
      <c r="P1841" s="79" t="s">
        <v>8</v>
      </c>
      <c r="Q1841" s="84">
        <v>75186.956377594935</v>
      </c>
      <c r="R1841" s="84">
        <v>75321.203425114567</v>
      </c>
      <c r="S1841" s="84">
        <v>96930.891885373087</v>
      </c>
      <c r="T1841" s="84">
        <v>116978.31249661048</v>
      </c>
      <c r="U1841" s="84">
        <v>131502.26811258288</v>
      </c>
      <c r="V1841" s="84">
        <v>131012.67378454632</v>
      </c>
      <c r="W1841" s="84">
        <v>146911.98876948975</v>
      </c>
      <c r="X1841" s="84">
        <v>147497.60853842128</v>
      </c>
      <c r="Y1841" s="84">
        <v>157165.14322914596</v>
      </c>
      <c r="Z1841" s="84">
        <v>147229.03572000001</v>
      </c>
      <c r="AA1841" s="84">
        <v>152589.43799999999</v>
      </c>
      <c r="AB1841" s="84">
        <v>151660</v>
      </c>
      <c r="AC1841" s="73"/>
      <c r="AD1841" s="79" t="s">
        <v>8</v>
      </c>
      <c r="AE1841" s="84">
        <v>963</v>
      </c>
      <c r="AF1841" s="84">
        <v>1143</v>
      </c>
      <c r="AG1841" s="84">
        <v>1189</v>
      </c>
      <c r="AH1841" s="84">
        <v>1236</v>
      </c>
      <c r="AI1841" s="84">
        <v>1280</v>
      </c>
      <c r="AJ1841" s="84">
        <v>1327</v>
      </c>
      <c r="AK1841" s="84">
        <v>1422</v>
      </c>
      <c r="AL1841" s="84">
        <v>1388</v>
      </c>
      <c r="AM1841" s="84">
        <v>1440</v>
      </c>
      <c r="AN1841" s="84">
        <v>1468</v>
      </c>
      <c r="AO1841" s="84">
        <v>1462</v>
      </c>
      <c r="AP1841" s="84">
        <v>0</v>
      </c>
      <c r="AQ1841" s="73"/>
      <c r="AR1841" s="73"/>
      <c r="AS1841" s="73"/>
      <c r="AT1841" s="73"/>
      <c r="AU1841" s="73"/>
      <c r="AV1841" s="73"/>
      <c r="AW1841" s="73"/>
      <c r="AX1841" s="73"/>
      <c r="AY1841" s="73"/>
      <c r="AZ1841" s="73"/>
      <c r="BA1841" s="73"/>
      <c r="BB1841" s="73"/>
      <c r="BC1841" s="73"/>
    </row>
    <row r="1842" spans="1:55" x14ac:dyDescent="0.25">
      <c r="A1842" s="72"/>
      <c r="B1842" s="79" t="s">
        <v>5</v>
      </c>
      <c r="C1842" s="84">
        <v>23829.941317572702</v>
      </c>
      <c r="D1842" s="84">
        <v>20035.399136875014</v>
      </c>
      <c r="E1842" s="84">
        <v>31980.030944217495</v>
      </c>
      <c r="F1842" s="84">
        <v>43241.238609895387</v>
      </c>
      <c r="G1842" s="84">
        <v>49722.050790432331</v>
      </c>
      <c r="H1842" s="84">
        <v>41934.120990821459</v>
      </c>
      <c r="I1842" s="84">
        <v>51741.538778366041</v>
      </c>
      <c r="J1842" s="84">
        <v>41994.381958121259</v>
      </c>
      <c r="K1842" s="84">
        <v>42502.740016541982</v>
      </c>
      <c r="L1842" s="84">
        <v>40794.578213999986</v>
      </c>
      <c r="M1842" s="82">
        <v>28864.441999999999</v>
      </c>
      <c r="N1842" s="82">
        <v>0</v>
      </c>
      <c r="O1842" s="73"/>
      <c r="P1842" s="79" t="s">
        <v>5</v>
      </c>
      <c r="Q1842" s="84">
        <v>28993.387272635453</v>
      </c>
      <c r="R1842" s="84">
        <v>23964.356458067668</v>
      </c>
      <c r="S1842" s="84">
        <v>30956.917273414743</v>
      </c>
      <c r="T1842" s="84">
        <v>39850.218446096675</v>
      </c>
      <c r="U1842" s="84">
        <v>33266.730727178277</v>
      </c>
      <c r="V1842" s="84">
        <v>33470.759905383558</v>
      </c>
      <c r="W1842" s="84">
        <v>27131.921517716775</v>
      </c>
      <c r="X1842" s="84">
        <v>34293.654031583916</v>
      </c>
      <c r="Y1842" s="84">
        <v>40249.784766074008</v>
      </c>
      <c r="Z1842" s="84">
        <v>39905.296859999995</v>
      </c>
      <c r="AA1842" s="84">
        <v>31900.830000000005</v>
      </c>
      <c r="AB1842" s="84">
        <v>29112</v>
      </c>
      <c r="AC1842" s="73"/>
      <c r="AD1842" s="79" t="s">
        <v>5</v>
      </c>
      <c r="AE1842" s="84">
        <v>7704</v>
      </c>
      <c r="AF1842" s="84">
        <v>7390</v>
      </c>
      <c r="AG1842" s="84">
        <v>7457</v>
      </c>
      <c r="AH1842" s="84">
        <v>7337</v>
      </c>
      <c r="AI1842" s="84">
        <v>7070</v>
      </c>
      <c r="AJ1842" s="84">
        <v>6897</v>
      </c>
      <c r="AK1842" s="84">
        <v>6974</v>
      </c>
      <c r="AL1842" s="84">
        <v>7335</v>
      </c>
      <c r="AM1842" s="84">
        <v>7088</v>
      </c>
      <c r="AN1842" s="84">
        <v>7283</v>
      </c>
      <c r="AO1842" s="84">
        <v>7283</v>
      </c>
      <c r="AP1842" s="84">
        <v>0</v>
      </c>
      <c r="AQ1842" s="73"/>
      <c r="AR1842" s="73"/>
      <c r="AS1842" s="73"/>
      <c r="AT1842" s="73"/>
      <c r="AU1842" s="73"/>
      <c r="AV1842" s="73"/>
      <c r="AW1842" s="73"/>
      <c r="AX1842" s="73"/>
      <c r="AY1842" s="73"/>
      <c r="AZ1842" s="73"/>
      <c r="BA1842" s="73"/>
      <c r="BB1842" s="73"/>
      <c r="BC1842" s="73"/>
    </row>
    <row r="1843" spans="1:55" x14ac:dyDescent="0.25">
      <c r="A1843" s="72"/>
      <c r="B1843" s="74" t="s">
        <v>157</v>
      </c>
      <c r="C1843" s="83">
        <v>57587.564836190693</v>
      </c>
      <c r="D1843" s="83">
        <v>59002.855854116096</v>
      </c>
      <c r="E1843" s="83">
        <v>63989.029418015161</v>
      </c>
      <c r="F1843" s="83">
        <v>70066.199434151553</v>
      </c>
      <c r="G1843" s="83">
        <v>69232.116982425723</v>
      </c>
      <c r="H1843" s="83">
        <v>69009.946050242943</v>
      </c>
      <c r="I1843" s="83">
        <v>70792.596589453373</v>
      </c>
      <c r="J1843" s="83">
        <v>72597.56620238458</v>
      </c>
      <c r="K1843" s="83">
        <v>73634.786197959984</v>
      </c>
      <c r="L1843" s="83">
        <v>64801.964369999994</v>
      </c>
      <c r="M1843" s="83">
        <v>67315.284</v>
      </c>
      <c r="N1843" s="83">
        <v>0</v>
      </c>
      <c r="O1843" s="73"/>
      <c r="P1843" s="74" t="s">
        <v>157</v>
      </c>
      <c r="Q1843" s="83">
        <v>51484.286619312101</v>
      </c>
      <c r="R1843" s="83">
        <v>53271.403741781025</v>
      </c>
      <c r="S1843" s="83">
        <v>60727.139532515095</v>
      </c>
      <c r="T1843" s="83">
        <v>70833.203039215936</v>
      </c>
      <c r="U1843" s="83">
        <v>70360.581406646699</v>
      </c>
      <c r="V1843" s="83">
        <v>69219.253855002127</v>
      </c>
      <c r="W1843" s="83">
        <v>69798.996227081821</v>
      </c>
      <c r="X1843" s="83">
        <v>72912.866296710243</v>
      </c>
      <c r="Y1843" s="83">
        <v>70133.989425317981</v>
      </c>
      <c r="Z1843" s="83">
        <v>68801.055127999993</v>
      </c>
      <c r="AA1843" s="83">
        <v>68359.368000000002</v>
      </c>
      <c r="AB1843" s="83">
        <v>61552</v>
      </c>
      <c r="AC1843" s="73"/>
      <c r="AD1843" s="74" t="s">
        <v>117</v>
      </c>
      <c r="AE1843" s="83">
        <v>36294.504000000001</v>
      </c>
      <c r="AF1843" s="83">
        <v>35971.699999999997</v>
      </c>
      <c r="AG1843" s="83">
        <v>35636.92</v>
      </c>
      <c r="AH1843" s="83">
        <v>35439.138000000006</v>
      </c>
      <c r="AI1843" s="83">
        <v>35401.800000000003</v>
      </c>
      <c r="AJ1843" s="83">
        <v>35394.311000000002</v>
      </c>
      <c r="AK1843" s="83">
        <v>35184.86</v>
      </c>
      <c r="AL1843" s="83">
        <v>34786.512000000002</v>
      </c>
      <c r="AM1843" s="83">
        <v>34530.339999999997</v>
      </c>
      <c r="AN1843" s="83">
        <v>34452.790999999997</v>
      </c>
      <c r="AO1843" s="83">
        <v>34575.171999999999</v>
      </c>
      <c r="AP1843" s="83">
        <v>0</v>
      </c>
      <c r="AQ1843" s="73"/>
      <c r="AR1843" s="73"/>
      <c r="AS1843" s="73"/>
      <c r="AT1843" s="73"/>
      <c r="AU1843" s="73"/>
      <c r="AV1843" s="73"/>
      <c r="AW1843" s="73"/>
      <c r="AX1843" s="73"/>
      <c r="AY1843" s="73"/>
      <c r="AZ1843" s="73"/>
      <c r="BA1843" s="73"/>
      <c r="BB1843" s="73"/>
      <c r="BC1843" s="73"/>
    </row>
    <row r="1844" spans="1:55" x14ac:dyDescent="0.25">
      <c r="A1844" s="72"/>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X1844" s="73"/>
      <c r="Y1844" s="73"/>
      <c r="Z1844" s="73"/>
      <c r="AA1844" s="73"/>
      <c r="AB1844" s="73"/>
      <c r="AC1844" s="73"/>
      <c r="AD1844" s="73"/>
      <c r="AE1844" s="73"/>
      <c r="AF1844" s="73"/>
      <c r="AG1844" s="73"/>
      <c r="AH1844" s="73"/>
      <c r="AI1844" s="73"/>
      <c r="AJ1844" s="73"/>
      <c r="AK1844" s="73"/>
      <c r="AL1844" s="73"/>
      <c r="AM1844" s="73"/>
      <c r="AN1844" s="73"/>
      <c r="AO1844" s="73"/>
      <c r="AP1844" s="73"/>
      <c r="AQ1844" s="73"/>
      <c r="AR1844" s="73"/>
      <c r="AS1844" s="73"/>
      <c r="AT1844" s="73"/>
      <c r="AU1844" s="73"/>
      <c r="AV1844" s="73"/>
      <c r="AW1844" s="73"/>
      <c r="AX1844" s="73"/>
      <c r="AY1844" s="73"/>
      <c r="AZ1844" s="73"/>
      <c r="BA1844" s="73"/>
      <c r="BB1844" s="73"/>
      <c r="BC1844" s="73"/>
    </row>
    <row r="1845" spans="1:55" x14ac:dyDescent="0.25">
      <c r="A1845" s="72"/>
      <c r="B1845" s="75" t="s">
        <v>113</v>
      </c>
      <c r="C1845" s="75"/>
      <c r="D1845" s="75"/>
      <c r="E1845" s="75"/>
      <c r="F1845" s="75"/>
      <c r="G1845" s="75"/>
      <c r="H1845" s="75"/>
      <c r="I1845" s="75"/>
      <c r="J1845" s="75"/>
      <c r="K1845" s="75"/>
      <c r="L1845" s="75"/>
      <c r="M1845" s="75"/>
      <c r="N1845" s="75"/>
      <c r="O1845" s="73"/>
      <c r="P1845" s="75" t="s">
        <v>114</v>
      </c>
      <c r="Q1845" s="75"/>
      <c r="R1845" s="75"/>
      <c r="S1845" s="75"/>
      <c r="T1845" s="75"/>
      <c r="U1845" s="75"/>
      <c r="V1845" s="75"/>
      <c r="W1845" s="75"/>
      <c r="X1845" s="75"/>
      <c r="Y1845" s="75"/>
      <c r="Z1845" s="75"/>
      <c r="AA1845" s="75"/>
      <c r="AB1845" s="75"/>
      <c r="AC1845" s="73"/>
      <c r="AD1845" s="75" t="s">
        <v>145</v>
      </c>
      <c r="AE1845" s="75"/>
      <c r="AF1845" s="75"/>
      <c r="AG1845" s="75"/>
      <c r="AH1845" s="75"/>
      <c r="AI1845" s="75"/>
      <c r="AJ1845" s="75"/>
      <c r="AK1845" s="75"/>
      <c r="AL1845" s="75"/>
      <c r="AM1845" s="75"/>
      <c r="AN1845" s="75"/>
      <c r="AO1845" s="75"/>
      <c r="AP1845" s="75"/>
      <c r="AQ1845" s="73"/>
      <c r="AR1845" s="73"/>
      <c r="AS1845" s="73"/>
      <c r="AT1845" s="73"/>
      <c r="AU1845" s="73"/>
      <c r="AV1845" s="73"/>
      <c r="AW1845" s="73"/>
      <c r="AX1845" s="73"/>
      <c r="AY1845" s="73"/>
      <c r="AZ1845" s="73"/>
      <c r="BA1845" s="73"/>
      <c r="BB1845" s="73"/>
      <c r="BC1845" s="73"/>
    </row>
    <row r="1846" spans="1:55" x14ac:dyDescent="0.25">
      <c r="A1846" s="72"/>
      <c r="B1846" s="77" t="s">
        <v>109</v>
      </c>
      <c r="C1846" s="77">
        <v>2013</v>
      </c>
      <c r="D1846" s="77">
        <v>2014</v>
      </c>
      <c r="E1846" s="77">
        <v>2015</v>
      </c>
      <c r="F1846" s="77">
        <v>2016</v>
      </c>
      <c r="G1846" s="77">
        <v>2017</v>
      </c>
      <c r="H1846" s="77">
        <v>2018</v>
      </c>
      <c r="I1846" s="77">
        <v>2019</v>
      </c>
      <c r="J1846" s="77">
        <v>2020</v>
      </c>
      <c r="K1846" s="77">
        <v>2021</v>
      </c>
      <c r="L1846" s="77">
        <v>2022</v>
      </c>
      <c r="M1846" s="77">
        <v>2023</v>
      </c>
      <c r="N1846" s="77">
        <v>2024</v>
      </c>
      <c r="O1846" s="73"/>
      <c r="P1846" s="77" t="s">
        <v>109</v>
      </c>
      <c r="Q1846" s="77">
        <v>2013</v>
      </c>
      <c r="R1846" s="77">
        <v>2014</v>
      </c>
      <c r="S1846" s="77">
        <v>2015</v>
      </c>
      <c r="T1846" s="77">
        <v>2016</v>
      </c>
      <c r="U1846" s="77">
        <v>2017</v>
      </c>
      <c r="V1846" s="77">
        <v>2018</v>
      </c>
      <c r="W1846" s="77">
        <v>2019</v>
      </c>
      <c r="X1846" s="77">
        <v>2020</v>
      </c>
      <c r="Y1846" s="77">
        <v>2021</v>
      </c>
      <c r="Z1846" s="77">
        <v>2022</v>
      </c>
      <c r="AA1846" s="77">
        <v>2023</v>
      </c>
      <c r="AB1846" s="77">
        <v>2024</v>
      </c>
      <c r="AC1846" s="73"/>
      <c r="AD1846" s="77" t="s">
        <v>109</v>
      </c>
      <c r="AE1846" s="77">
        <v>2013</v>
      </c>
      <c r="AF1846" s="77">
        <v>2014</v>
      </c>
      <c r="AG1846" s="77">
        <v>2015</v>
      </c>
      <c r="AH1846" s="77">
        <v>2016</v>
      </c>
      <c r="AI1846" s="77">
        <v>2017</v>
      </c>
      <c r="AJ1846" s="77">
        <v>2018</v>
      </c>
      <c r="AK1846" s="77">
        <v>2019</v>
      </c>
      <c r="AL1846" s="77">
        <v>2020</v>
      </c>
      <c r="AM1846" s="77">
        <v>2021</v>
      </c>
      <c r="AN1846" s="77">
        <v>2022</v>
      </c>
      <c r="AO1846" s="77">
        <v>2023</v>
      </c>
      <c r="AP1846" s="77">
        <v>2024</v>
      </c>
      <c r="AQ1846" s="73"/>
      <c r="AR1846" s="73"/>
      <c r="AS1846" s="73"/>
      <c r="AT1846" s="73"/>
      <c r="AU1846" s="73"/>
      <c r="AV1846" s="73"/>
      <c r="AW1846" s="73"/>
      <c r="AX1846" s="73"/>
      <c r="AY1846" s="73"/>
      <c r="AZ1846" s="73"/>
      <c r="BA1846" s="73"/>
      <c r="BB1846" s="73"/>
      <c r="BC1846" s="73"/>
    </row>
    <row r="1847" spans="1:55" x14ac:dyDescent="0.25">
      <c r="A1847" s="72"/>
      <c r="B1847" s="79" t="s">
        <v>9</v>
      </c>
      <c r="C1847" s="80">
        <v>2855650.9186616959</v>
      </c>
      <c r="D1847" s="80">
        <v>2802035.8499424793</v>
      </c>
      <c r="E1847" s="80">
        <v>2859572.2818163824</v>
      </c>
      <c r="F1847" s="80">
        <v>3016346.7047958523</v>
      </c>
      <c r="G1847" s="80">
        <v>2939309.4010678856</v>
      </c>
      <c r="H1847" s="80">
        <v>2983830.4351267423</v>
      </c>
      <c r="I1847" s="80">
        <v>3058299.6286124215</v>
      </c>
      <c r="J1847" s="80">
        <v>3132876.718374976</v>
      </c>
      <c r="K1847" s="80">
        <v>3940463.9687028453</v>
      </c>
      <c r="L1847" s="80">
        <v>3778434.4778699996</v>
      </c>
      <c r="M1847" s="80">
        <v>3879144.0539999995</v>
      </c>
      <c r="N1847" s="80">
        <v>0</v>
      </c>
      <c r="O1847" s="73"/>
      <c r="P1847" s="79" t="s">
        <v>9</v>
      </c>
      <c r="Q1847" s="80">
        <v>2761213.4193628803</v>
      </c>
      <c r="R1847" s="80">
        <v>2839870.9622770622</v>
      </c>
      <c r="S1847" s="80">
        <v>2733488.9184970553</v>
      </c>
      <c r="T1847" s="80">
        <v>2593872.9569597049</v>
      </c>
      <c r="U1847" s="80">
        <v>2548278.8090081303</v>
      </c>
      <c r="V1847" s="80">
        <v>2538790.8780786488</v>
      </c>
      <c r="W1847" s="80">
        <v>3019011.8241803739</v>
      </c>
      <c r="X1847" s="80">
        <v>3110024.7549549174</v>
      </c>
      <c r="Y1847" s="80">
        <v>4168793.5911731459</v>
      </c>
      <c r="Z1847" s="80">
        <v>4236359.7983459998</v>
      </c>
      <c r="AA1847" s="80">
        <v>3700688.0080000004</v>
      </c>
      <c r="AB1847" s="80">
        <v>4029397</v>
      </c>
      <c r="AC1847" s="73"/>
      <c r="AD1847" s="79" t="s">
        <v>9</v>
      </c>
      <c r="AE1847" s="80">
        <v>23718</v>
      </c>
      <c r="AF1847" s="80">
        <v>23431</v>
      </c>
      <c r="AG1847" s="80">
        <v>23679</v>
      </c>
      <c r="AH1847" s="80">
        <v>23423</v>
      </c>
      <c r="AI1847" s="80">
        <v>23227</v>
      </c>
      <c r="AJ1847" s="80">
        <v>23112</v>
      </c>
      <c r="AK1847" s="80">
        <v>23422</v>
      </c>
      <c r="AL1847" s="80">
        <v>25288</v>
      </c>
      <c r="AM1847" s="80">
        <v>24532</v>
      </c>
      <c r="AN1847" s="80">
        <v>24453</v>
      </c>
      <c r="AO1847" s="80">
        <v>25288</v>
      </c>
      <c r="AP1847" s="80">
        <v>0</v>
      </c>
      <c r="AQ1847" s="73"/>
      <c r="AR1847" s="73"/>
      <c r="AS1847" s="73"/>
      <c r="AT1847" s="73"/>
      <c r="AU1847" s="73"/>
      <c r="AV1847" s="73"/>
      <c r="AW1847" s="73"/>
      <c r="AX1847" s="73"/>
      <c r="AY1847" s="73"/>
      <c r="AZ1847" s="73"/>
      <c r="BA1847" s="73"/>
      <c r="BB1847" s="73"/>
      <c r="BC1847" s="73"/>
    </row>
    <row r="1848" spans="1:55" x14ac:dyDescent="0.25">
      <c r="A1848" s="72"/>
      <c r="B1848" s="74" t="s">
        <v>10</v>
      </c>
      <c r="C1848" s="83">
        <v>1963026.5189577464</v>
      </c>
      <c r="D1848" s="83">
        <v>1876883.2143120377</v>
      </c>
      <c r="E1848" s="83">
        <v>1905014.1645590442</v>
      </c>
      <c r="F1848" s="83">
        <v>2123788.0304905358</v>
      </c>
      <c r="G1848" s="83">
        <v>2079274.5056668001</v>
      </c>
      <c r="H1848" s="83">
        <v>2040946.6247763948</v>
      </c>
      <c r="I1848" s="83">
        <v>2059515.6222790137</v>
      </c>
      <c r="J1848" s="83">
        <v>2064954.1768295798</v>
      </c>
      <c r="K1848" s="83">
        <v>2815833.2813186413</v>
      </c>
      <c r="L1848" s="83">
        <v>2661084.0255219997</v>
      </c>
      <c r="M1848" s="83">
        <v>2700755.6319999993</v>
      </c>
      <c r="N1848" s="83">
        <v>0</v>
      </c>
      <c r="O1848" s="73"/>
      <c r="P1848" s="74" t="s">
        <v>10</v>
      </c>
      <c r="Q1848" s="83">
        <v>1866817.0416414663</v>
      </c>
      <c r="R1848" s="83">
        <v>1952877.6535526733</v>
      </c>
      <c r="S1848" s="83">
        <v>1888905.1144485767</v>
      </c>
      <c r="T1848" s="83">
        <v>2091825.885974363</v>
      </c>
      <c r="U1848" s="83">
        <v>2069531.8998147233</v>
      </c>
      <c r="V1848" s="83">
        <v>2034648.6110722478</v>
      </c>
      <c r="W1848" s="83">
        <v>2061249.6778711576</v>
      </c>
      <c r="X1848" s="83">
        <v>2130543.3288356718</v>
      </c>
      <c r="Y1848" s="83">
        <v>2911629.1150978459</v>
      </c>
      <c r="Z1848" s="83">
        <v>2852997.5765460003</v>
      </c>
      <c r="AA1848" s="83">
        <v>2503625.9040000001</v>
      </c>
      <c r="AB1848" s="83">
        <v>2682000</v>
      </c>
      <c r="AC1848" s="73"/>
      <c r="AD1848" s="74" t="s">
        <v>10</v>
      </c>
      <c r="AE1848" s="83">
        <v>23718</v>
      </c>
      <c r="AF1848" s="83">
        <v>23431</v>
      </c>
      <c r="AG1848" s="83">
        <v>23679</v>
      </c>
      <c r="AH1848" s="83">
        <v>23423</v>
      </c>
      <c r="AI1848" s="83">
        <v>23227</v>
      </c>
      <c r="AJ1848" s="83">
        <v>23112</v>
      </c>
      <c r="AK1848" s="83">
        <v>23422</v>
      </c>
      <c r="AL1848" s="83">
        <v>25288</v>
      </c>
      <c r="AM1848" s="83">
        <v>24532</v>
      </c>
      <c r="AN1848" s="83">
        <v>24453</v>
      </c>
      <c r="AO1848" s="83">
        <v>25288</v>
      </c>
      <c r="AP1848" s="83">
        <v>0</v>
      </c>
      <c r="AQ1848" s="73"/>
      <c r="AR1848" s="73"/>
      <c r="AS1848" s="73"/>
      <c r="AT1848" s="73"/>
      <c r="AU1848" s="73"/>
      <c r="AV1848" s="73"/>
      <c r="AW1848" s="73"/>
      <c r="AX1848" s="73"/>
      <c r="AY1848" s="73"/>
      <c r="AZ1848" s="73"/>
      <c r="BA1848" s="73"/>
      <c r="BB1848" s="73"/>
      <c r="BC1848" s="73"/>
    </row>
    <row r="1849" spans="1:55" x14ac:dyDescent="0.25">
      <c r="A1849" s="72"/>
      <c r="B1849" s="79" t="s">
        <v>11</v>
      </c>
      <c r="C1849" s="84">
        <v>892624.39970394957</v>
      </c>
      <c r="D1849" s="84">
        <v>925152.63563044183</v>
      </c>
      <c r="E1849" s="84">
        <v>954558.11725733813</v>
      </c>
      <c r="F1849" s="84">
        <v>892558.67430531653</v>
      </c>
      <c r="G1849" s="84">
        <v>860034.89540108549</v>
      </c>
      <c r="H1849" s="84">
        <v>942883.81035034743</v>
      </c>
      <c r="I1849" s="84">
        <v>998784.0063334076</v>
      </c>
      <c r="J1849" s="84">
        <v>1067922.541545396</v>
      </c>
      <c r="K1849" s="84">
        <v>1124630.6873842038</v>
      </c>
      <c r="L1849" s="84">
        <v>1117350.4523479999</v>
      </c>
      <c r="M1849" s="84">
        <v>1178388.422</v>
      </c>
      <c r="N1849" s="84">
        <v>0</v>
      </c>
      <c r="O1849" s="73"/>
      <c r="P1849" s="79" t="s">
        <v>11</v>
      </c>
      <c r="Q1849" s="84">
        <v>894396.3777214142</v>
      </c>
      <c r="R1849" s="84">
        <v>886993.30872438883</v>
      </c>
      <c r="S1849" s="84">
        <v>844583.8040484786</v>
      </c>
      <c r="T1849" s="84">
        <v>502047.07098534214</v>
      </c>
      <c r="U1849" s="84">
        <v>478746.90919340722</v>
      </c>
      <c r="V1849" s="84">
        <v>504142.26700640091</v>
      </c>
      <c r="W1849" s="84">
        <v>957762.14630921651</v>
      </c>
      <c r="X1849" s="84">
        <v>979481.42611924536</v>
      </c>
      <c r="Y1849" s="84">
        <v>1257164.4760752998</v>
      </c>
      <c r="Z1849" s="84">
        <v>1383362.2217999999</v>
      </c>
      <c r="AA1849" s="84">
        <v>1197062.1040000001</v>
      </c>
      <c r="AB1849" s="84">
        <v>1347397</v>
      </c>
      <c r="AC1849" s="73"/>
      <c r="AD1849" s="79" t="s">
        <v>11</v>
      </c>
      <c r="AE1849" s="84">
        <v>23718</v>
      </c>
      <c r="AF1849" s="84">
        <v>23431</v>
      </c>
      <c r="AG1849" s="84">
        <v>23679</v>
      </c>
      <c r="AH1849" s="84">
        <v>23423</v>
      </c>
      <c r="AI1849" s="84">
        <v>23227</v>
      </c>
      <c r="AJ1849" s="84">
        <v>23112</v>
      </c>
      <c r="AK1849" s="84">
        <v>23422</v>
      </c>
      <c r="AL1849" s="84">
        <v>25288</v>
      </c>
      <c r="AM1849" s="84">
        <v>24532</v>
      </c>
      <c r="AN1849" s="84">
        <v>24453</v>
      </c>
      <c r="AO1849" s="84">
        <v>25288</v>
      </c>
      <c r="AP1849" s="84">
        <v>0</v>
      </c>
      <c r="AQ1849" s="73"/>
      <c r="AR1849" s="73"/>
      <c r="AS1849" s="73"/>
      <c r="AT1849" s="73"/>
      <c r="AU1849" s="73"/>
      <c r="AV1849" s="73"/>
      <c r="AW1849" s="73"/>
      <c r="AX1849" s="73"/>
      <c r="AY1849" s="73"/>
      <c r="AZ1849" s="73"/>
      <c r="BA1849" s="73"/>
      <c r="BB1849" s="73"/>
      <c r="BC1849" s="73"/>
    </row>
    <row r="1850" spans="1:55" x14ac:dyDescent="0.25">
      <c r="A1850" s="72"/>
      <c r="B1850" s="74" t="s">
        <v>0</v>
      </c>
      <c r="C1850" s="83">
        <v>642090.14752573229</v>
      </c>
      <c r="D1850" s="83">
        <v>589791.1673237175</v>
      </c>
      <c r="E1850" s="83">
        <v>602041.35654437169</v>
      </c>
      <c r="F1850" s="83">
        <v>696565.30685468519</v>
      </c>
      <c r="G1850" s="83">
        <v>643093.44063677324</v>
      </c>
      <c r="H1850" s="83">
        <v>610347.08207820531</v>
      </c>
      <c r="I1850" s="83">
        <v>584132.45064278541</v>
      </c>
      <c r="J1850" s="83">
        <v>575362.08066712436</v>
      </c>
      <c r="K1850" s="83">
        <v>541470.54273858003</v>
      </c>
      <c r="L1850" s="83">
        <v>497264.51644999994</v>
      </c>
      <c r="M1850" s="83">
        <v>463736.89</v>
      </c>
      <c r="N1850" s="83">
        <v>0</v>
      </c>
      <c r="O1850" s="73"/>
      <c r="P1850" s="74" t="s">
        <v>0</v>
      </c>
      <c r="Q1850" s="83">
        <v>545102.71185318346</v>
      </c>
      <c r="R1850" s="83">
        <v>551478.6191041962</v>
      </c>
      <c r="S1850" s="83">
        <v>546919.67741024122</v>
      </c>
      <c r="T1850" s="83">
        <v>659344.6264330243</v>
      </c>
      <c r="U1850" s="83">
        <v>742100.82177371287</v>
      </c>
      <c r="V1850" s="83">
        <v>636310.84314272995</v>
      </c>
      <c r="W1850" s="83">
        <v>595702.86397650337</v>
      </c>
      <c r="X1850" s="83">
        <v>554299.80995329178</v>
      </c>
      <c r="Y1850" s="83">
        <v>600220.59863092587</v>
      </c>
      <c r="Z1850" s="83">
        <v>535087.33254600002</v>
      </c>
      <c r="AA1850" s="83">
        <v>477236</v>
      </c>
      <c r="AB1850" s="83">
        <v>505000</v>
      </c>
      <c r="AC1850" s="73"/>
      <c r="AD1850" s="74" t="s">
        <v>0</v>
      </c>
      <c r="AE1850" s="83">
        <v>5583</v>
      </c>
      <c r="AF1850" s="83">
        <v>5531</v>
      </c>
      <c r="AG1850" s="83">
        <v>5846</v>
      </c>
      <c r="AH1850" s="83">
        <v>5883</v>
      </c>
      <c r="AI1850" s="83">
        <v>5486</v>
      </c>
      <c r="AJ1850" s="83">
        <v>5235</v>
      </c>
      <c r="AK1850" s="83">
        <v>5035</v>
      </c>
      <c r="AL1850" s="83">
        <v>5029</v>
      </c>
      <c r="AM1850" s="83">
        <v>4673</v>
      </c>
      <c r="AN1850" s="83">
        <v>4358</v>
      </c>
      <c r="AO1850" s="83">
        <v>4236</v>
      </c>
      <c r="AP1850" s="83">
        <v>0</v>
      </c>
      <c r="AQ1850" s="73"/>
      <c r="AR1850" s="73"/>
      <c r="AS1850" s="73"/>
      <c r="AT1850" s="73"/>
      <c r="AU1850" s="73"/>
      <c r="AV1850" s="73"/>
      <c r="AW1850" s="73"/>
      <c r="AX1850" s="73"/>
      <c r="AY1850" s="73"/>
      <c r="AZ1850" s="73"/>
      <c r="BA1850" s="73"/>
      <c r="BB1850" s="73"/>
      <c r="BC1850" s="73"/>
    </row>
    <row r="1851" spans="1:55" x14ac:dyDescent="0.25">
      <c r="A1851" s="72"/>
      <c r="B1851" s="74" t="s">
        <v>158</v>
      </c>
      <c r="C1851" s="83">
        <v>666785.33521590091</v>
      </c>
      <c r="D1851" s="83">
        <v>638494.13228177209</v>
      </c>
      <c r="E1851" s="83">
        <v>671918.88833572424</v>
      </c>
      <c r="F1851" s="83">
        <v>594637.84968527697</v>
      </c>
      <c r="G1851" s="83">
        <v>591058.56784870313</v>
      </c>
      <c r="H1851" s="83">
        <v>571839.38799234875</v>
      </c>
      <c r="I1851" s="83">
        <v>608011.38860358018</v>
      </c>
      <c r="J1851" s="83">
        <v>760699.06671780243</v>
      </c>
      <c r="K1851" s="83">
        <v>668196.51730701991</v>
      </c>
      <c r="L1851" s="83">
        <v>505536.65226999996</v>
      </c>
      <c r="M1851" s="83">
        <v>515968.18200000003</v>
      </c>
      <c r="N1851" s="83">
        <v>0</v>
      </c>
      <c r="O1851" s="73"/>
      <c r="P1851" s="74" t="s">
        <v>158</v>
      </c>
      <c r="Q1851" s="83">
        <v>719508.54851856525</v>
      </c>
      <c r="R1851" s="83">
        <v>559623.72343360563</v>
      </c>
      <c r="S1851" s="83">
        <v>436679.42280586367</v>
      </c>
      <c r="T1851" s="83">
        <v>573891.54247098509</v>
      </c>
      <c r="U1851" s="83">
        <v>531249.95336499123</v>
      </c>
      <c r="V1851" s="83">
        <v>540497.86987193499</v>
      </c>
      <c r="W1851" s="83">
        <v>545412.27900693996</v>
      </c>
      <c r="X1851" s="83">
        <v>548689.48799020192</v>
      </c>
      <c r="Y1851" s="83">
        <v>818654.65026799974</v>
      </c>
      <c r="Z1851" s="83">
        <v>652781.74</v>
      </c>
      <c r="AA1851" s="83">
        <v>473809.90400000004</v>
      </c>
      <c r="AB1851" s="83">
        <v>560000</v>
      </c>
      <c r="AC1851" s="73"/>
      <c r="AD1851" s="74" t="s">
        <v>158</v>
      </c>
      <c r="AE1851" s="83">
        <v>4573</v>
      </c>
      <c r="AF1851" s="83">
        <v>4329</v>
      </c>
      <c r="AG1851" s="83">
        <v>4277</v>
      </c>
      <c r="AH1851" s="83">
        <v>4018</v>
      </c>
      <c r="AI1851" s="83">
        <v>3985</v>
      </c>
      <c r="AJ1851" s="83">
        <v>4028</v>
      </c>
      <c r="AK1851" s="83">
        <v>4148</v>
      </c>
      <c r="AL1851" s="83">
        <v>5387</v>
      </c>
      <c r="AM1851" s="83">
        <v>4525</v>
      </c>
      <c r="AN1851" s="83">
        <v>3328</v>
      </c>
      <c r="AO1851" s="83">
        <v>3621</v>
      </c>
      <c r="AP1851" s="83">
        <v>0</v>
      </c>
      <c r="AQ1851" s="73"/>
      <c r="AR1851" s="73"/>
      <c r="AS1851" s="73"/>
      <c r="AT1851" s="73"/>
      <c r="AU1851" s="73"/>
      <c r="AV1851" s="73"/>
      <c r="AW1851" s="73"/>
      <c r="AX1851" s="73"/>
      <c r="AY1851" s="73"/>
      <c r="AZ1851" s="73"/>
      <c r="BA1851" s="73"/>
      <c r="BB1851" s="73"/>
      <c r="BC1851" s="73"/>
    </row>
    <row r="1852" spans="1:55" x14ac:dyDescent="0.25">
      <c r="A1852" s="72"/>
      <c r="B1852" s="74" t="s">
        <v>159</v>
      </c>
      <c r="C1852" s="83">
        <v>85038.676104216516</v>
      </c>
      <c r="D1852" s="83">
        <v>75293.249637357367</v>
      </c>
      <c r="E1852" s="83">
        <v>51723.59317467994</v>
      </c>
      <c r="F1852" s="83">
        <v>54245.879848691482</v>
      </c>
      <c r="G1852" s="83">
        <v>40596.7432489122</v>
      </c>
      <c r="H1852" s="83">
        <v>33316.86052782867</v>
      </c>
      <c r="I1852" s="83">
        <v>25869.111482939708</v>
      </c>
      <c r="J1852" s="83">
        <v>18296.381986029104</v>
      </c>
      <c r="K1852" s="83">
        <v>13302.586412777999</v>
      </c>
      <c r="L1852" s="83">
        <v>10858.649697999999</v>
      </c>
      <c r="M1852" s="83">
        <v>11446.369999999999</v>
      </c>
      <c r="N1852" s="83">
        <v>0</v>
      </c>
      <c r="O1852" s="73"/>
      <c r="P1852" s="74" t="s">
        <v>159</v>
      </c>
      <c r="Q1852" s="83">
        <v>120137.09361126258</v>
      </c>
      <c r="R1852" s="83">
        <v>119811.29190641182</v>
      </c>
      <c r="S1852" s="83">
        <v>82444.084287550504</v>
      </c>
      <c r="T1852" s="83">
        <v>60370.025534761829</v>
      </c>
      <c r="U1852" s="83">
        <v>47117.512493569069</v>
      </c>
      <c r="V1852" s="83">
        <v>43024.382089389335</v>
      </c>
      <c r="W1852" s="83">
        <v>34301.508482332247</v>
      </c>
      <c r="X1852" s="83">
        <v>26929.54542283199</v>
      </c>
      <c r="Y1852" s="83">
        <v>20962.854926</v>
      </c>
      <c r="Z1852" s="83">
        <v>12841.607999999998</v>
      </c>
      <c r="AA1852" s="83">
        <v>8336</v>
      </c>
      <c r="AB1852" s="83">
        <v>11000</v>
      </c>
      <c r="AC1852" s="73"/>
      <c r="AD1852" s="74" t="s">
        <v>159</v>
      </c>
      <c r="AE1852" s="83">
        <v>0</v>
      </c>
      <c r="AF1852" s="83">
        <v>0</v>
      </c>
      <c r="AG1852" s="83">
        <v>0</v>
      </c>
      <c r="AH1852" s="83">
        <v>0</v>
      </c>
      <c r="AI1852" s="83">
        <v>0</v>
      </c>
      <c r="AJ1852" s="83">
        <v>0</v>
      </c>
      <c r="AK1852" s="83">
        <v>0</v>
      </c>
      <c r="AL1852" s="83">
        <v>0</v>
      </c>
      <c r="AM1852" s="83">
        <v>0</v>
      </c>
      <c r="AN1852" s="83">
        <v>0</v>
      </c>
      <c r="AO1852" s="83">
        <v>0</v>
      </c>
      <c r="AP1852" s="83">
        <v>0</v>
      </c>
      <c r="AQ1852" s="73"/>
      <c r="AR1852" s="73"/>
      <c r="AS1852" s="73"/>
      <c r="AT1852" s="73"/>
      <c r="AU1852" s="73"/>
      <c r="AV1852" s="73"/>
      <c r="AW1852" s="73"/>
      <c r="AX1852" s="73"/>
      <c r="AY1852" s="73"/>
      <c r="AZ1852" s="73"/>
      <c r="BA1852" s="73"/>
      <c r="BB1852" s="73"/>
      <c r="BC1852" s="73"/>
    </row>
    <row r="1853" spans="1:55" x14ac:dyDescent="0.25">
      <c r="A1853" s="72"/>
      <c r="B1853" s="74" t="s">
        <v>1</v>
      </c>
      <c r="C1853" s="83">
        <v>67290.675932864673</v>
      </c>
      <c r="D1853" s="83">
        <v>68346.640817484586</v>
      </c>
      <c r="E1853" s="83">
        <v>68831.840487200316</v>
      </c>
      <c r="F1853" s="83">
        <v>58699.482080382579</v>
      </c>
      <c r="G1853" s="83">
        <v>72539.766359474277</v>
      </c>
      <c r="H1853" s="83">
        <v>78770.375973562201</v>
      </c>
      <c r="I1853" s="83">
        <v>83761.653931538371</v>
      </c>
      <c r="J1853" s="83">
        <v>106382.92506411255</v>
      </c>
      <c r="K1853" s="83">
        <v>102395.823156432</v>
      </c>
      <c r="L1853" s="83">
        <v>91893.476713999989</v>
      </c>
      <c r="M1853" s="83">
        <v>90205.94</v>
      </c>
      <c r="N1853" s="83">
        <v>0</v>
      </c>
      <c r="O1853" s="73"/>
      <c r="P1853" s="74" t="s">
        <v>1</v>
      </c>
      <c r="Q1853" s="83">
        <v>67370.079870297704</v>
      </c>
      <c r="R1853" s="83">
        <v>66378.089419599128</v>
      </c>
      <c r="S1853" s="83">
        <v>67765.153809718133</v>
      </c>
      <c r="T1853" s="83">
        <v>96152.724236755777</v>
      </c>
      <c r="U1853" s="83">
        <v>82455.646863745875</v>
      </c>
      <c r="V1853" s="83">
        <v>83723.121903676554</v>
      </c>
      <c r="W1853" s="83">
        <v>94900.840134452563</v>
      </c>
      <c r="X1853" s="83">
        <v>79666.571875877984</v>
      </c>
      <c r="Y1853" s="83">
        <v>105917.58278399997</v>
      </c>
      <c r="Z1853" s="83">
        <v>100592.59599999999</v>
      </c>
      <c r="AA1853" s="83">
        <v>83360</v>
      </c>
      <c r="AB1853" s="83">
        <v>88000</v>
      </c>
      <c r="AC1853" s="73"/>
      <c r="AD1853" s="74" t="s">
        <v>1</v>
      </c>
      <c r="AE1853" s="83">
        <v>374</v>
      </c>
      <c r="AF1853" s="83">
        <v>391</v>
      </c>
      <c r="AG1853" s="83">
        <v>394</v>
      </c>
      <c r="AH1853" s="83">
        <v>364</v>
      </c>
      <c r="AI1853" s="83">
        <v>407</v>
      </c>
      <c r="AJ1853" s="83">
        <v>450</v>
      </c>
      <c r="AK1853" s="83">
        <v>493</v>
      </c>
      <c r="AL1853" s="83">
        <v>648</v>
      </c>
      <c r="AM1853" s="83">
        <v>621</v>
      </c>
      <c r="AN1853" s="83">
        <v>584</v>
      </c>
      <c r="AO1853" s="83">
        <v>597</v>
      </c>
      <c r="AP1853" s="83">
        <v>0</v>
      </c>
      <c r="AQ1853" s="73"/>
      <c r="AR1853" s="73"/>
      <c r="AS1853" s="73"/>
      <c r="AT1853" s="73"/>
      <c r="AU1853" s="73"/>
      <c r="AV1853" s="73"/>
      <c r="AW1853" s="73"/>
      <c r="AX1853" s="73"/>
      <c r="AY1853" s="73"/>
      <c r="AZ1853" s="73"/>
      <c r="BA1853" s="73"/>
      <c r="BB1853" s="73"/>
      <c r="BC1853" s="73"/>
    </row>
    <row r="1854" spans="1:55" x14ac:dyDescent="0.25">
      <c r="A1854" s="72"/>
      <c r="B1854" s="74" t="s">
        <v>2</v>
      </c>
      <c r="C1854" s="83">
        <v>899381.93132492376</v>
      </c>
      <c r="D1854" s="83">
        <v>878038.9638372577</v>
      </c>
      <c r="E1854" s="83">
        <v>869426.3209027535</v>
      </c>
      <c r="F1854" s="83">
        <v>847638.61004249041</v>
      </c>
      <c r="G1854" s="83">
        <v>837898.97023782518</v>
      </c>
      <c r="H1854" s="83">
        <v>894462.94978475361</v>
      </c>
      <c r="I1854" s="83">
        <v>945923.55234834773</v>
      </c>
      <c r="J1854" s="83">
        <v>993120.11881151726</v>
      </c>
      <c r="K1854" s="83">
        <v>1058026.1807435318</v>
      </c>
      <c r="L1854" s="83">
        <v>1084545.4945779999</v>
      </c>
      <c r="M1854" s="83">
        <v>1153009.4700000002</v>
      </c>
      <c r="N1854" s="83">
        <v>0</v>
      </c>
      <c r="O1854" s="73"/>
      <c r="P1854" s="74" t="s">
        <v>2</v>
      </c>
      <c r="Q1854" s="83">
        <v>886487.082289304</v>
      </c>
      <c r="R1854" s="83">
        <v>882246.22487320751</v>
      </c>
      <c r="S1854" s="83">
        <v>885968.24084075028</v>
      </c>
      <c r="T1854" s="83">
        <v>825579.15424613154</v>
      </c>
      <c r="U1854" s="83">
        <v>771549.2670821934</v>
      </c>
      <c r="V1854" s="83">
        <v>806997.8694604378</v>
      </c>
      <c r="W1854" s="83">
        <v>842673.72504929558</v>
      </c>
      <c r="X1854" s="83">
        <v>1019956.5328897617</v>
      </c>
      <c r="Y1854" s="83">
        <v>1070208.9093799999</v>
      </c>
      <c r="Z1854" s="83">
        <v>1080835.3399999999</v>
      </c>
      <c r="AA1854" s="83">
        <v>1127444</v>
      </c>
      <c r="AB1854" s="83">
        <v>1208500</v>
      </c>
      <c r="AC1854" s="73"/>
      <c r="AD1854" s="74" t="s">
        <v>2</v>
      </c>
      <c r="AE1854" s="83">
        <v>7665</v>
      </c>
      <c r="AF1854" s="83">
        <v>7381</v>
      </c>
      <c r="AG1854" s="83">
        <v>7086</v>
      </c>
      <c r="AH1854" s="83">
        <v>6793</v>
      </c>
      <c r="AI1854" s="83">
        <v>6647</v>
      </c>
      <c r="AJ1854" s="83">
        <v>6634</v>
      </c>
      <c r="AK1854" s="83">
        <v>6863</v>
      </c>
      <c r="AL1854" s="83">
        <v>7145</v>
      </c>
      <c r="AM1854" s="83">
        <v>7412</v>
      </c>
      <c r="AN1854" s="83">
        <v>7736</v>
      </c>
      <c r="AO1854" s="83">
        <v>7974</v>
      </c>
      <c r="AP1854" s="83">
        <v>0</v>
      </c>
      <c r="AQ1854" s="73"/>
      <c r="AR1854" s="73"/>
      <c r="AS1854" s="73"/>
      <c r="AT1854" s="73"/>
      <c r="AU1854" s="73"/>
      <c r="AV1854" s="73"/>
      <c r="AW1854" s="73"/>
      <c r="AX1854" s="73"/>
      <c r="AY1854" s="73"/>
      <c r="AZ1854" s="73"/>
      <c r="BA1854" s="73"/>
      <c r="BB1854" s="73"/>
      <c r="BC1854" s="73"/>
    </row>
    <row r="1855" spans="1:55" x14ac:dyDescent="0.25">
      <c r="A1855" s="72"/>
      <c r="B1855" s="74" t="s">
        <v>156</v>
      </c>
      <c r="C1855" s="83">
        <v>0</v>
      </c>
      <c r="D1855" s="83">
        <v>0</v>
      </c>
      <c r="E1855" s="83">
        <v>0</v>
      </c>
      <c r="F1855" s="83">
        <v>0</v>
      </c>
      <c r="G1855" s="83">
        <v>0</v>
      </c>
      <c r="H1855" s="83">
        <v>0</v>
      </c>
      <c r="I1855" s="83">
        <v>0</v>
      </c>
      <c r="J1855" s="83">
        <v>11405.784550961966</v>
      </c>
      <c r="K1855" s="83">
        <v>51288.382846843997</v>
      </c>
      <c r="L1855" s="83">
        <v>86502.141621999996</v>
      </c>
      <c r="M1855" s="83">
        <v>123145.644</v>
      </c>
      <c r="N1855" s="83">
        <v>0</v>
      </c>
      <c r="O1855" s="73"/>
      <c r="P1855" s="74" t="s">
        <v>156</v>
      </c>
      <c r="Q1855" s="83">
        <v>0</v>
      </c>
      <c r="R1855" s="83">
        <v>0</v>
      </c>
      <c r="S1855" s="83">
        <v>0</v>
      </c>
      <c r="T1855" s="83">
        <v>0</v>
      </c>
      <c r="U1855" s="83">
        <v>0</v>
      </c>
      <c r="V1855" s="83">
        <v>0</v>
      </c>
      <c r="W1855" s="83">
        <v>0</v>
      </c>
      <c r="X1855" s="83">
        <v>0</v>
      </c>
      <c r="Y1855" s="83">
        <v>64753.15555825999</v>
      </c>
      <c r="Z1855" s="83">
        <v>69558.710000000006</v>
      </c>
      <c r="AA1855" s="83">
        <v>106284</v>
      </c>
      <c r="AB1855" s="83">
        <v>139000</v>
      </c>
      <c r="AC1855" s="73"/>
      <c r="AD1855" s="74" t="s">
        <v>156</v>
      </c>
      <c r="AE1855" s="83">
        <v>0</v>
      </c>
      <c r="AF1855" s="83">
        <v>0</v>
      </c>
      <c r="AG1855" s="83">
        <v>0</v>
      </c>
      <c r="AH1855" s="83">
        <v>0</v>
      </c>
      <c r="AI1855" s="83">
        <v>0</v>
      </c>
      <c r="AJ1855" s="83">
        <v>0</v>
      </c>
      <c r="AK1855" s="83">
        <v>0</v>
      </c>
      <c r="AL1855" s="83">
        <v>76</v>
      </c>
      <c r="AM1855" s="83">
        <v>302</v>
      </c>
      <c r="AN1855" s="83">
        <v>535</v>
      </c>
      <c r="AO1855" s="83">
        <v>743</v>
      </c>
      <c r="AP1855" s="83">
        <v>0</v>
      </c>
      <c r="AQ1855" s="73"/>
      <c r="AR1855" s="73"/>
      <c r="AS1855" s="73"/>
      <c r="AT1855" s="73"/>
      <c r="AU1855" s="73"/>
      <c r="AV1855" s="73"/>
      <c r="AW1855" s="73"/>
      <c r="AX1855" s="73"/>
      <c r="AY1855" s="73"/>
      <c r="AZ1855" s="73"/>
      <c r="BA1855" s="73"/>
      <c r="BB1855" s="73"/>
      <c r="BC1855" s="73"/>
    </row>
    <row r="1856" spans="1:55" x14ac:dyDescent="0.25">
      <c r="A1856" s="72"/>
      <c r="B1856" s="74" t="s">
        <v>3</v>
      </c>
      <c r="C1856" s="83">
        <v>1158.0835886609482</v>
      </c>
      <c r="D1856" s="83">
        <v>24592.421914563645</v>
      </c>
      <c r="E1856" s="83">
        <v>53218.342043479417</v>
      </c>
      <c r="F1856" s="83">
        <v>86472.154479566103</v>
      </c>
      <c r="G1856" s="83">
        <v>100429.91773601138</v>
      </c>
      <c r="H1856" s="83">
        <v>114329.85334727186</v>
      </c>
      <c r="I1856" s="83">
        <v>113777.0745906416</v>
      </c>
      <c r="J1856" s="83">
        <v>111518.61378912517</v>
      </c>
      <c r="K1856" s="83">
        <v>104115.88056851801</v>
      </c>
      <c r="L1856" s="83">
        <v>88901.382049999986</v>
      </c>
      <c r="M1856" s="83">
        <v>75223.022000000012</v>
      </c>
      <c r="N1856" s="83">
        <v>0</v>
      </c>
      <c r="O1856" s="73"/>
      <c r="P1856" s="74" t="s">
        <v>3</v>
      </c>
      <c r="Q1856" s="83">
        <v>0</v>
      </c>
      <c r="R1856" s="83">
        <v>71643.151404188393</v>
      </c>
      <c r="S1856" s="83">
        <v>42830.561593562474</v>
      </c>
      <c r="T1856" s="83">
        <v>89579.779414639139</v>
      </c>
      <c r="U1856" s="83">
        <v>93057.087174798915</v>
      </c>
      <c r="V1856" s="83">
        <v>106979.54465469779</v>
      </c>
      <c r="W1856" s="83">
        <v>124057.12234443496</v>
      </c>
      <c r="X1856" s="83">
        <v>115572.63243965396</v>
      </c>
      <c r="Y1856" s="83">
        <v>114744.04801599999</v>
      </c>
      <c r="Z1856" s="83">
        <v>98452.328000000009</v>
      </c>
      <c r="AA1856" s="83">
        <v>76066</v>
      </c>
      <c r="AB1856" s="83">
        <v>72000</v>
      </c>
      <c r="AC1856" s="73"/>
      <c r="AD1856" s="74" t="s">
        <v>3</v>
      </c>
      <c r="AE1856" s="83">
        <v>9</v>
      </c>
      <c r="AF1856" s="83">
        <v>202</v>
      </c>
      <c r="AG1856" s="83">
        <v>447</v>
      </c>
      <c r="AH1856" s="83">
        <v>618</v>
      </c>
      <c r="AI1856" s="83">
        <v>736</v>
      </c>
      <c r="AJ1856" s="83">
        <v>828</v>
      </c>
      <c r="AK1856" s="83">
        <v>833</v>
      </c>
      <c r="AL1856" s="83">
        <v>814</v>
      </c>
      <c r="AM1856" s="83">
        <v>763</v>
      </c>
      <c r="AN1856" s="83">
        <v>665</v>
      </c>
      <c r="AO1856" s="83">
        <v>563</v>
      </c>
      <c r="AP1856" s="83">
        <v>0</v>
      </c>
      <c r="AQ1856" s="73"/>
      <c r="AR1856" s="73"/>
      <c r="AS1856" s="73"/>
      <c r="AT1856" s="73"/>
      <c r="AU1856" s="73"/>
      <c r="AV1856" s="73"/>
      <c r="AW1856" s="73"/>
      <c r="AX1856" s="73"/>
      <c r="AY1856" s="73"/>
      <c r="AZ1856" s="73"/>
      <c r="BA1856" s="73"/>
      <c r="BB1856" s="73"/>
      <c r="BC1856" s="73"/>
    </row>
    <row r="1857" spans="1:55" x14ac:dyDescent="0.25">
      <c r="A1857" s="72"/>
      <c r="B1857" s="74" t="s">
        <v>4</v>
      </c>
      <c r="C1857" s="83">
        <v>0</v>
      </c>
      <c r="D1857" s="83">
        <v>3323.6004604906007</v>
      </c>
      <c r="E1857" s="83">
        <v>38414.108743366378</v>
      </c>
      <c r="F1857" s="83">
        <v>66499.69268653373</v>
      </c>
      <c r="G1857" s="83">
        <v>68209.313579971567</v>
      </c>
      <c r="H1857" s="83">
        <v>68668.541764257941</v>
      </c>
      <c r="I1857" s="83">
        <v>73504.359511704955</v>
      </c>
      <c r="J1857" s="83">
        <v>58142.010632286896</v>
      </c>
      <c r="K1857" s="83">
        <v>45205.84499384198</v>
      </c>
      <c r="L1857" s="83">
        <v>70556.074888000003</v>
      </c>
      <c r="M1857" s="83">
        <v>74716.61</v>
      </c>
      <c r="N1857" s="83">
        <v>0</v>
      </c>
      <c r="O1857" s="73"/>
      <c r="P1857" s="74" t="s">
        <v>4</v>
      </c>
      <c r="Q1857" s="83">
        <v>0</v>
      </c>
      <c r="R1857" s="83">
        <v>0</v>
      </c>
      <c r="S1857" s="83">
        <v>0</v>
      </c>
      <c r="T1857" s="83">
        <v>48928.588346227203</v>
      </c>
      <c r="U1857" s="83">
        <v>67142.455303335926</v>
      </c>
      <c r="V1857" s="83">
        <v>69769.268253063798</v>
      </c>
      <c r="W1857" s="83">
        <v>73176.551428975465</v>
      </c>
      <c r="X1857" s="83">
        <v>72934.18552016998</v>
      </c>
      <c r="Y1857" s="83">
        <v>66198.489239999995</v>
      </c>
      <c r="Z1857" s="83">
        <v>69558.709999999992</v>
      </c>
      <c r="AA1857" s="83">
        <v>67730</v>
      </c>
      <c r="AB1857" s="83">
        <v>72500</v>
      </c>
      <c r="AC1857" s="73"/>
      <c r="AD1857" s="74" t="s">
        <v>4</v>
      </c>
      <c r="AE1857" s="83">
        <v>0</v>
      </c>
      <c r="AF1857" s="83">
        <v>22</v>
      </c>
      <c r="AG1857" s="83">
        <v>232</v>
      </c>
      <c r="AH1857" s="83">
        <v>491</v>
      </c>
      <c r="AI1857" s="83">
        <v>500</v>
      </c>
      <c r="AJ1857" s="83">
        <v>521</v>
      </c>
      <c r="AK1857" s="83">
        <v>553</v>
      </c>
      <c r="AL1857" s="83">
        <v>428</v>
      </c>
      <c r="AM1857" s="83">
        <v>338</v>
      </c>
      <c r="AN1857" s="83">
        <v>569</v>
      </c>
      <c r="AO1857" s="83">
        <v>612</v>
      </c>
      <c r="AP1857" s="83">
        <v>0</v>
      </c>
      <c r="AQ1857" s="73"/>
      <c r="AR1857" s="73"/>
      <c r="AS1857" s="73"/>
      <c r="AT1857" s="73"/>
      <c r="AU1857" s="73"/>
      <c r="AV1857" s="73"/>
      <c r="AW1857" s="73"/>
      <c r="AX1857" s="73"/>
      <c r="AY1857" s="73"/>
      <c r="AZ1857" s="73"/>
      <c r="BA1857" s="73"/>
      <c r="BB1857" s="73"/>
      <c r="BC1857" s="73"/>
    </row>
    <row r="1858" spans="1:55" x14ac:dyDescent="0.25">
      <c r="A1858" s="72"/>
      <c r="B1858" s="74" t="s">
        <v>6</v>
      </c>
      <c r="C1858" s="83">
        <v>2989.6927742716716</v>
      </c>
      <c r="D1858" s="83">
        <v>2947.1808019500768</v>
      </c>
      <c r="E1858" s="83">
        <v>22791.23845184013</v>
      </c>
      <c r="F1858" s="83">
        <v>56358.56067071623</v>
      </c>
      <c r="G1858" s="83">
        <v>67373.331114554414</v>
      </c>
      <c r="H1858" s="83">
        <v>60495.769681094069</v>
      </c>
      <c r="I1858" s="83">
        <v>46375.639468113208</v>
      </c>
      <c r="J1858" s="83">
        <v>42467.893131806049</v>
      </c>
      <c r="K1858" s="83">
        <v>33561.530736525987</v>
      </c>
      <c r="L1858" s="83">
        <v>41915.008512</v>
      </c>
      <c r="M1858" s="83">
        <v>44990.434000000008</v>
      </c>
      <c r="N1858" s="83">
        <v>0</v>
      </c>
      <c r="O1858" s="73"/>
      <c r="P1858" s="74" t="s">
        <v>6</v>
      </c>
      <c r="Q1858" s="83">
        <v>6869.160166587365</v>
      </c>
      <c r="R1858" s="83">
        <v>6896.5018095883688</v>
      </c>
      <c r="S1858" s="83">
        <v>14365.703850207952</v>
      </c>
      <c r="T1858" s="83">
        <v>60976.186443302533</v>
      </c>
      <c r="U1858" s="83">
        <v>5771.8952804622113</v>
      </c>
      <c r="V1858" s="83">
        <v>74420.552803268045</v>
      </c>
      <c r="W1858" s="83">
        <v>42876.885602915318</v>
      </c>
      <c r="X1858" s="83">
        <v>33100.899582230988</v>
      </c>
      <c r="Y1858" s="83">
        <v>49648.866929999997</v>
      </c>
      <c r="Z1858" s="83">
        <v>32104.02</v>
      </c>
      <c r="AA1858" s="83">
        <v>46890</v>
      </c>
      <c r="AB1858" s="83">
        <v>40000</v>
      </c>
      <c r="AC1858" s="73"/>
      <c r="AD1858" s="74" t="s">
        <v>6</v>
      </c>
      <c r="AE1858" s="83">
        <v>0</v>
      </c>
      <c r="AF1858" s="83">
        <v>0</v>
      </c>
      <c r="AG1858" s="83">
        <v>26</v>
      </c>
      <c r="AH1858" s="83">
        <v>553</v>
      </c>
      <c r="AI1858" s="83">
        <v>884</v>
      </c>
      <c r="AJ1858" s="83">
        <v>736</v>
      </c>
      <c r="AK1858" s="83">
        <v>566</v>
      </c>
      <c r="AL1858" s="83">
        <v>0</v>
      </c>
      <c r="AM1858" s="83">
        <v>692</v>
      </c>
      <c r="AN1858" s="83">
        <v>571</v>
      </c>
      <c r="AO1858" s="83">
        <v>596</v>
      </c>
      <c r="AP1858" s="83">
        <v>0</v>
      </c>
      <c r="AQ1858" s="73"/>
      <c r="AR1858" s="73"/>
      <c r="AS1858" s="73"/>
      <c r="AT1858" s="73"/>
      <c r="AU1858" s="73"/>
      <c r="AV1858" s="73"/>
      <c r="AW1858" s="73"/>
      <c r="AX1858" s="73"/>
      <c r="AY1858" s="73"/>
      <c r="AZ1858" s="73"/>
      <c r="BA1858" s="73"/>
      <c r="BB1858" s="73"/>
      <c r="BC1858" s="73"/>
    </row>
    <row r="1859" spans="1:55" x14ac:dyDescent="0.25">
      <c r="A1859" s="72"/>
      <c r="B1859" s="74" t="s">
        <v>7</v>
      </c>
      <c r="C1859" s="83">
        <v>342026.23457338498</v>
      </c>
      <c r="D1859" s="83">
        <v>350641.82324226206</v>
      </c>
      <c r="E1859" s="83">
        <v>354820.95729383879</v>
      </c>
      <c r="F1859" s="83">
        <v>287734.14051218471</v>
      </c>
      <c r="G1859" s="83">
        <v>288499.94002921722</v>
      </c>
      <c r="H1859" s="83">
        <v>291168.55232896615</v>
      </c>
      <c r="I1859" s="83">
        <v>302439.83043957164</v>
      </c>
      <c r="J1859" s="83">
        <v>339583.81191069668</v>
      </c>
      <c r="K1859" s="83">
        <v>373818.45550566399</v>
      </c>
      <c r="L1859" s="83">
        <v>345979.67287000001</v>
      </c>
      <c r="M1859" s="83">
        <v>347814.39</v>
      </c>
      <c r="N1859" s="83">
        <v>0</v>
      </c>
      <c r="O1859" s="73"/>
      <c r="P1859" s="74" t="s">
        <v>7</v>
      </c>
      <c r="Q1859" s="83">
        <v>401152.44623501162</v>
      </c>
      <c r="R1859" s="83">
        <v>363681.86412807641</v>
      </c>
      <c r="S1859" s="83">
        <v>271833.48840204137</v>
      </c>
      <c r="T1859" s="83">
        <v>316452.00381717086</v>
      </c>
      <c r="U1859" s="83">
        <v>285060.95058609283</v>
      </c>
      <c r="V1859" s="83">
        <v>297682.21121307218</v>
      </c>
      <c r="W1859" s="83">
        <v>284702.52040335757</v>
      </c>
      <c r="X1859" s="83">
        <v>314178.02993303997</v>
      </c>
      <c r="Y1859" s="83">
        <v>303409.74235000001</v>
      </c>
      <c r="Z1859" s="83">
        <v>323180.46799999999</v>
      </c>
      <c r="AA1859" s="83">
        <v>284466</v>
      </c>
      <c r="AB1859" s="83">
        <v>325000</v>
      </c>
      <c r="AC1859" s="73"/>
      <c r="AD1859" s="74" t="s">
        <v>7</v>
      </c>
      <c r="AE1859" s="83">
        <v>2615</v>
      </c>
      <c r="AF1859" s="83">
        <v>2661</v>
      </c>
      <c r="AG1859" s="83">
        <v>2646</v>
      </c>
      <c r="AH1859" s="83">
        <v>2276</v>
      </c>
      <c r="AI1859" s="83">
        <v>2295</v>
      </c>
      <c r="AJ1859" s="83">
        <v>2335</v>
      </c>
      <c r="AK1859" s="83">
        <v>2408</v>
      </c>
      <c r="AL1859" s="83">
        <v>2775</v>
      </c>
      <c r="AM1859" s="83">
        <v>3054</v>
      </c>
      <c r="AN1859" s="83">
        <v>3129</v>
      </c>
      <c r="AO1859" s="83">
        <v>3074</v>
      </c>
      <c r="AP1859" s="83">
        <v>0</v>
      </c>
      <c r="AQ1859" s="73"/>
      <c r="AR1859" s="73"/>
      <c r="AS1859" s="73"/>
      <c r="AT1859" s="73"/>
      <c r="AU1859" s="73"/>
      <c r="AV1859" s="73"/>
      <c r="AW1859" s="73"/>
      <c r="AX1859" s="73"/>
      <c r="AY1859" s="73"/>
      <c r="AZ1859" s="73"/>
      <c r="BA1859" s="73"/>
      <c r="BB1859" s="73"/>
      <c r="BC1859" s="73"/>
    </row>
    <row r="1860" spans="1:55" x14ac:dyDescent="0.25">
      <c r="A1860" s="72"/>
      <c r="B1860" s="79" t="s">
        <v>8</v>
      </c>
      <c r="C1860" s="84">
        <v>128810.95697993327</v>
      </c>
      <c r="D1860" s="84">
        <v>128863.56761290399</v>
      </c>
      <c r="E1860" s="84">
        <v>132652.54178164658</v>
      </c>
      <c r="F1860" s="84">
        <v>156552.75773728697</v>
      </c>
      <c r="G1860" s="84">
        <v>170814.64686781095</v>
      </c>
      <c r="H1860" s="84">
        <v>194302.12124860677</v>
      </c>
      <c r="I1860" s="84">
        <v>223801.62132249688</v>
      </c>
      <c r="J1860" s="84">
        <v>241821.7075750682</v>
      </c>
      <c r="K1860" s="84">
        <v>292004.84596210194</v>
      </c>
      <c r="L1860" s="84">
        <v>296152.09356200002</v>
      </c>
      <c r="M1860" s="84">
        <v>352132.43800000002</v>
      </c>
      <c r="N1860" s="83">
        <v>0</v>
      </c>
      <c r="O1860" s="73"/>
      <c r="P1860" s="79" t="s">
        <v>8</v>
      </c>
      <c r="Q1860" s="84">
        <v>130523.99212185956</v>
      </c>
      <c r="R1860" s="84">
        <v>128368.54490785283</v>
      </c>
      <c r="S1860" s="84">
        <v>130873.59467095745</v>
      </c>
      <c r="T1860" s="84">
        <v>0</v>
      </c>
      <c r="U1860" s="84">
        <v>0</v>
      </c>
      <c r="V1860" s="84">
        <v>0</v>
      </c>
      <c r="W1860" s="84">
        <v>468787.28259187401</v>
      </c>
      <c r="X1860" s="84">
        <v>233389.39366454395</v>
      </c>
      <c r="Y1860" s="84">
        <v>251664.58992739997</v>
      </c>
      <c r="Z1860" s="84">
        <v>301777.788</v>
      </c>
      <c r="AA1860" s="84">
        <v>326146</v>
      </c>
      <c r="AB1860" s="84">
        <v>366000</v>
      </c>
      <c r="AC1860" s="73"/>
      <c r="AD1860" s="79" t="s">
        <v>8</v>
      </c>
      <c r="AE1860" s="84">
        <v>1723</v>
      </c>
      <c r="AF1860" s="84">
        <v>1773</v>
      </c>
      <c r="AG1860" s="84">
        <v>1814</v>
      </c>
      <c r="AH1860" s="84">
        <v>1905</v>
      </c>
      <c r="AI1860" s="84">
        <v>2023</v>
      </c>
      <c r="AJ1860" s="84">
        <v>2158</v>
      </c>
      <c r="AK1860" s="84">
        <v>2372</v>
      </c>
      <c r="AL1860" s="84">
        <v>2450</v>
      </c>
      <c r="AM1860" s="84">
        <v>2662</v>
      </c>
      <c r="AN1860" s="84">
        <v>2916</v>
      </c>
      <c r="AO1860" s="84">
        <v>3209</v>
      </c>
      <c r="AP1860" s="84">
        <v>0</v>
      </c>
      <c r="AQ1860" s="73"/>
      <c r="AR1860" s="73"/>
      <c r="AS1860" s="73"/>
      <c r="AT1860" s="73"/>
      <c r="AU1860" s="73"/>
      <c r="AV1860" s="73"/>
      <c r="AW1860" s="73"/>
      <c r="AX1860" s="73"/>
      <c r="AY1860" s="73"/>
      <c r="AZ1860" s="73"/>
      <c r="BA1860" s="73"/>
      <c r="BB1860" s="73"/>
      <c r="BC1860" s="73"/>
    </row>
    <row r="1861" spans="1:55" x14ac:dyDescent="0.25">
      <c r="A1861" s="72"/>
      <c r="B1861" s="79" t="s">
        <v>5</v>
      </c>
      <c r="C1861" s="84">
        <v>190020.69291945259</v>
      </c>
      <c r="D1861" s="84">
        <v>184598.05179249568</v>
      </c>
      <c r="E1861" s="84">
        <v>185535.93155031645</v>
      </c>
      <c r="F1861" s="84">
        <v>207032.99797751525</v>
      </c>
      <c r="G1861" s="84">
        <v>210305.24761404609</v>
      </c>
      <c r="H1861" s="84">
        <v>212931.62055225545</v>
      </c>
      <c r="I1861" s="84">
        <v>218831.96160439579</v>
      </c>
      <c r="J1861" s="84">
        <v>166043.08881961161</v>
      </c>
      <c r="K1861" s="84">
        <v>180568.51579179405</v>
      </c>
      <c r="L1861" s="84">
        <v>175767.36923200003</v>
      </c>
      <c r="M1861" s="82">
        <v>164019.13599999994</v>
      </c>
      <c r="N1861" s="82">
        <v>0</v>
      </c>
      <c r="O1861" s="73"/>
      <c r="P1861" s="79" t="s">
        <v>5</v>
      </c>
      <c r="Q1861" s="84">
        <v>226827.45266432117</v>
      </c>
      <c r="R1861" s="84">
        <v>229988.708879816</v>
      </c>
      <c r="S1861" s="84">
        <v>235070.89398167323</v>
      </c>
      <c r="T1861" s="84">
        <v>225732.52186261211</v>
      </c>
      <c r="U1861" s="84">
        <v>230252.68211576098</v>
      </c>
      <c r="V1861" s="84">
        <v>223261.65840980405</v>
      </c>
      <c r="W1861" s="84">
        <v>237823.79214417029</v>
      </c>
      <c r="X1861" s="84">
        <v>224008.93534225746</v>
      </c>
      <c r="Y1861" s="84">
        <v>-386.1578539000111</v>
      </c>
      <c r="Z1861" s="84">
        <v>200115.05799999999</v>
      </c>
      <c r="AA1861" s="84">
        <v>31260</v>
      </c>
      <c r="AB1861" s="84">
        <v>-19000</v>
      </c>
      <c r="AC1861" s="73"/>
      <c r="AD1861" s="79" t="s">
        <v>5</v>
      </c>
      <c r="AE1861" s="84">
        <v>23718</v>
      </c>
      <c r="AF1861" s="84">
        <v>23431</v>
      </c>
      <c r="AG1861" s="84">
        <v>23679</v>
      </c>
      <c r="AH1861" s="84">
        <v>23423</v>
      </c>
      <c r="AI1861" s="84">
        <v>23227</v>
      </c>
      <c r="AJ1861" s="84">
        <v>23112</v>
      </c>
      <c r="AK1861" s="84">
        <v>23422</v>
      </c>
      <c r="AL1861" s="84">
        <v>25288</v>
      </c>
      <c r="AM1861" s="84">
        <v>24532</v>
      </c>
      <c r="AN1861" s="84">
        <v>24453</v>
      </c>
      <c r="AO1861" s="84">
        <v>25288</v>
      </c>
      <c r="AP1861" s="84">
        <v>0</v>
      </c>
      <c r="AQ1861" s="73"/>
      <c r="AR1861" s="73"/>
      <c r="AS1861" s="73"/>
      <c r="AT1861" s="73"/>
      <c r="AU1861" s="73"/>
      <c r="AV1861" s="73"/>
      <c r="AW1861" s="73"/>
      <c r="AX1861" s="73"/>
      <c r="AY1861" s="73"/>
      <c r="AZ1861" s="73"/>
      <c r="BA1861" s="73"/>
      <c r="BB1861" s="73"/>
      <c r="BC1861" s="73"/>
    </row>
    <row r="1862" spans="1:55" x14ac:dyDescent="0.25">
      <c r="A1862" s="72"/>
      <c r="B1862" s="74" t="s">
        <v>157</v>
      </c>
      <c r="C1862" s="83">
        <v>178989.86539378591</v>
      </c>
      <c r="D1862" s="83">
        <v>185270.05344520172</v>
      </c>
      <c r="E1862" s="83">
        <v>209462.01557276864</v>
      </c>
      <c r="F1862" s="83">
        <v>212523.61549026327</v>
      </c>
      <c r="G1862" s="83">
        <v>202610.01547359643</v>
      </c>
      <c r="H1862" s="83">
        <v>274022.28952732071</v>
      </c>
      <c r="I1862" s="83">
        <v>271454.13444386487</v>
      </c>
      <c r="J1862" s="83">
        <v>224646.26791726449</v>
      </c>
      <c r="K1862" s="83">
        <v>229622.69962678797</v>
      </c>
      <c r="L1862" s="83">
        <v>238986.60541600001</v>
      </c>
      <c r="M1862" s="83">
        <v>231962.74600000001</v>
      </c>
      <c r="N1862" s="83">
        <v>0</v>
      </c>
      <c r="O1862" s="73"/>
      <c r="P1862" s="74" t="s">
        <v>157</v>
      </c>
      <c r="Q1862" s="83">
        <v>196690.24823149983</v>
      </c>
      <c r="R1862" s="83">
        <v>203278.95724003226</v>
      </c>
      <c r="S1862" s="83">
        <v>181656.83854506374</v>
      </c>
      <c r="T1862" s="83">
        <v>212153.917351985</v>
      </c>
      <c r="U1862" s="83">
        <v>209665.86296950839</v>
      </c>
      <c r="V1862" s="83">
        <v>201226.19785321143</v>
      </c>
      <c r="W1862" s="83">
        <v>267758.71859670163</v>
      </c>
      <c r="X1862" s="83">
        <v>226331.6086349767</v>
      </c>
      <c r="Y1862" s="83">
        <v>235995.40752429198</v>
      </c>
      <c r="Z1862" s="83">
        <v>239883.37770799999</v>
      </c>
      <c r="AA1862" s="83">
        <v>238818.06400000001</v>
      </c>
      <c r="AB1862" s="83">
        <v>230154</v>
      </c>
      <c r="AC1862" s="73"/>
      <c r="AD1862" s="74" t="s">
        <v>117</v>
      </c>
      <c r="AE1862" s="83">
        <v>134886.02399999998</v>
      </c>
      <c r="AF1862" s="83">
        <v>136657.17600000001</v>
      </c>
      <c r="AG1862" s="83">
        <v>137774.715</v>
      </c>
      <c r="AH1862" s="83">
        <v>139439.508</v>
      </c>
      <c r="AI1862" s="83">
        <v>140302.29399999999</v>
      </c>
      <c r="AJ1862" s="83">
        <v>140948.28</v>
      </c>
      <c r="AK1862" s="83">
        <v>142321.23199999999</v>
      </c>
      <c r="AL1862" s="83">
        <v>143269.5</v>
      </c>
      <c r="AM1862" s="83">
        <v>144861.42000000001</v>
      </c>
      <c r="AN1862" s="83">
        <v>145693.038</v>
      </c>
      <c r="AO1862" s="83">
        <v>146451.71799999999</v>
      </c>
      <c r="AP1862" s="83">
        <v>0</v>
      </c>
      <c r="AQ1862" s="73"/>
      <c r="AR1862" s="73"/>
      <c r="AS1862" s="73"/>
      <c r="AT1862" s="73"/>
      <c r="AU1862" s="73"/>
      <c r="AV1862" s="73"/>
      <c r="AW1862" s="73"/>
      <c r="AX1862" s="73"/>
      <c r="AY1862" s="73"/>
      <c r="AZ1862" s="73"/>
      <c r="BA1862" s="73"/>
      <c r="BB1862" s="73"/>
      <c r="BC1862" s="73"/>
    </row>
    <row r="1863" spans="1:55" x14ac:dyDescent="0.25">
      <c r="A1863" s="72"/>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X1863" s="73"/>
      <c r="Y1863" s="73"/>
      <c r="Z1863" s="73"/>
      <c r="AA1863" s="73"/>
      <c r="AB1863" s="73"/>
      <c r="AC1863" s="73"/>
      <c r="AD1863" s="73"/>
      <c r="AE1863" s="73"/>
      <c r="AF1863" s="73"/>
      <c r="AG1863" s="73"/>
      <c r="AH1863" s="73"/>
      <c r="AI1863" s="73"/>
      <c r="AJ1863" s="73"/>
      <c r="AK1863" s="73"/>
      <c r="AL1863" s="73"/>
      <c r="AM1863" s="73"/>
      <c r="AN1863" s="73"/>
      <c r="AO1863" s="73"/>
      <c r="AP1863" s="73"/>
      <c r="AQ1863" s="73"/>
      <c r="AR1863" s="73"/>
      <c r="AS1863" s="73"/>
      <c r="AT1863" s="73"/>
      <c r="AU1863" s="73"/>
      <c r="AV1863" s="73"/>
      <c r="AW1863" s="73"/>
      <c r="AX1863" s="73"/>
      <c r="AY1863" s="73"/>
      <c r="AZ1863" s="73"/>
      <c r="BA1863" s="73"/>
      <c r="BB1863" s="73"/>
      <c r="BC1863" s="73"/>
    </row>
    <row r="1864" spans="1:55" x14ac:dyDescent="0.25">
      <c r="A1864" s="72"/>
      <c r="B1864" s="75" t="s">
        <v>113</v>
      </c>
      <c r="C1864" s="75"/>
      <c r="D1864" s="75"/>
      <c r="E1864" s="75"/>
      <c r="F1864" s="75"/>
      <c r="G1864" s="75"/>
      <c r="H1864" s="75"/>
      <c r="I1864" s="75"/>
      <c r="J1864" s="75"/>
      <c r="K1864" s="75"/>
      <c r="L1864" s="75"/>
      <c r="M1864" s="75"/>
      <c r="N1864" s="75"/>
      <c r="O1864" s="73"/>
      <c r="P1864" s="75" t="s">
        <v>114</v>
      </c>
      <c r="Q1864" s="75"/>
      <c r="R1864" s="75"/>
      <c r="S1864" s="75"/>
      <c r="T1864" s="75"/>
      <c r="U1864" s="75"/>
      <c r="V1864" s="75"/>
      <c r="W1864" s="75"/>
      <c r="X1864" s="75"/>
      <c r="Y1864" s="75"/>
      <c r="Z1864" s="75"/>
      <c r="AA1864" s="75"/>
      <c r="AB1864" s="75"/>
      <c r="AC1864" s="73"/>
      <c r="AD1864" s="75" t="s">
        <v>145</v>
      </c>
      <c r="AE1864" s="75"/>
      <c r="AF1864" s="75"/>
      <c r="AG1864" s="75"/>
      <c r="AH1864" s="75"/>
      <c r="AI1864" s="75"/>
      <c r="AJ1864" s="75"/>
      <c r="AK1864" s="75"/>
      <c r="AL1864" s="75"/>
      <c r="AM1864" s="75"/>
      <c r="AN1864" s="75"/>
      <c r="AO1864" s="75"/>
      <c r="AP1864" s="75"/>
      <c r="AQ1864" s="73"/>
      <c r="AR1864" s="73"/>
      <c r="AS1864" s="73"/>
      <c r="AT1864" s="73"/>
      <c r="AU1864" s="73"/>
      <c r="AV1864" s="73"/>
      <c r="AW1864" s="73"/>
      <c r="AX1864" s="73"/>
      <c r="AY1864" s="73"/>
      <c r="AZ1864" s="73"/>
      <c r="BA1864" s="73"/>
      <c r="BB1864" s="73"/>
      <c r="BC1864" s="73"/>
    </row>
    <row r="1865" spans="1:55" x14ac:dyDescent="0.25">
      <c r="A1865" s="72"/>
      <c r="B1865" s="77" t="s">
        <v>110</v>
      </c>
      <c r="C1865" s="77">
        <v>2013</v>
      </c>
      <c r="D1865" s="77">
        <v>2014</v>
      </c>
      <c r="E1865" s="77">
        <v>2015</v>
      </c>
      <c r="F1865" s="77">
        <v>2016</v>
      </c>
      <c r="G1865" s="77">
        <v>2017</v>
      </c>
      <c r="H1865" s="77">
        <v>2018</v>
      </c>
      <c r="I1865" s="77">
        <v>2019</v>
      </c>
      <c r="J1865" s="77">
        <v>2020</v>
      </c>
      <c r="K1865" s="77">
        <v>2021</v>
      </c>
      <c r="L1865" s="77">
        <v>2022</v>
      </c>
      <c r="M1865" s="77">
        <v>2023</v>
      </c>
      <c r="N1865" s="77">
        <v>2024</v>
      </c>
      <c r="O1865" s="73"/>
      <c r="P1865" s="77" t="s">
        <v>110</v>
      </c>
      <c r="Q1865" s="77">
        <v>2013</v>
      </c>
      <c r="R1865" s="77">
        <v>2014</v>
      </c>
      <c r="S1865" s="77">
        <v>2015</v>
      </c>
      <c r="T1865" s="77">
        <v>2016</v>
      </c>
      <c r="U1865" s="77">
        <v>2017</v>
      </c>
      <c r="V1865" s="77">
        <v>2018</v>
      </c>
      <c r="W1865" s="77">
        <v>2019</v>
      </c>
      <c r="X1865" s="77">
        <v>2020</v>
      </c>
      <c r="Y1865" s="77">
        <v>2021</v>
      </c>
      <c r="Z1865" s="77">
        <v>2022</v>
      </c>
      <c r="AA1865" s="77">
        <v>2023</v>
      </c>
      <c r="AB1865" s="77">
        <v>2024</v>
      </c>
      <c r="AC1865" s="73"/>
      <c r="AD1865" s="77" t="s">
        <v>110</v>
      </c>
      <c r="AE1865" s="77">
        <v>2013</v>
      </c>
      <c r="AF1865" s="77">
        <v>2014</v>
      </c>
      <c r="AG1865" s="77">
        <v>2015</v>
      </c>
      <c r="AH1865" s="77">
        <v>2016</v>
      </c>
      <c r="AI1865" s="77">
        <v>2017</v>
      </c>
      <c r="AJ1865" s="77">
        <v>2018</v>
      </c>
      <c r="AK1865" s="77">
        <v>2019</v>
      </c>
      <c r="AL1865" s="77">
        <v>2020</v>
      </c>
      <c r="AM1865" s="77">
        <v>2021</v>
      </c>
      <c r="AN1865" s="77">
        <v>2022</v>
      </c>
      <c r="AO1865" s="77">
        <v>2023</v>
      </c>
      <c r="AP1865" s="77">
        <v>2024</v>
      </c>
      <c r="AQ1865" s="73"/>
      <c r="AR1865" s="73"/>
      <c r="AS1865" s="73"/>
      <c r="AT1865" s="73"/>
      <c r="AU1865" s="73"/>
      <c r="AV1865" s="73"/>
      <c r="AW1865" s="73"/>
      <c r="AX1865" s="73"/>
      <c r="AY1865" s="73"/>
      <c r="AZ1865" s="73"/>
      <c r="BA1865" s="73"/>
      <c r="BB1865" s="73"/>
      <c r="BC1865" s="73"/>
    </row>
    <row r="1866" spans="1:55" x14ac:dyDescent="0.25">
      <c r="A1866" s="72"/>
      <c r="B1866" s="79" t="s">
        <v>9</v>
      </c>
      <c r="C1866" s="80">
        <v>5132188.7108505396</v>
      </c>
      <c r="D1866" s="80">
        <v>4994124.9876743387</v>
      </c>
      <c r="E1866" s="80">
        <v>5018339.6929639932</v>
      </c>
      <c r="F1866" s="80">
        <v>5303257.3770332849</v>
      </c>
      <c r="G1866" s="80">
        <v>5153726.4738625195</v>
      </c>
      <c r="H1866" s="80">
        <v>5014108.0015429324</v>
      </c>
      <c r="I1866" s="80">
        <v>5106821.1600694014</v>
      </c>
      <c r="J1866" s="80">
        <v>5309904.9308680259</v>
      </c>
      <c r="K1866" s="80">
        <v>6497744.7072886666</v>
      </c>
      <c r="L1866" s="80">
        <v>6167961.2995519992</v>
      </c>
      <c r="M1866" s="80">
        <v>6297104.0119999992</v>
      </c>
      <c r="N1866" s="80">
        <v>0</v>
      </c>
      <c r="O1866" s="73"/>
      <c r="P1866" s="79" t="s">
        <v>9</v>
      </c>
      <c r="Q1866" s="80">
        <v>5227374.9473560676</v>
      </c>
      <c r="R1866" s="80">
        <v>5172521.9884034321</v>
      </c>
      <c r="S1866" s="80">
        <v>5164846.7468973743</v>
      </c>
      <c r="T1866" s="80">
        <v>5622623.1543266596</v>
      </c>
      <c r="U1866" s="80">
        <v>5374771.216099225</v>
      </c>
      <c r="V1866" s="80">
        <v>5328294.1331612691</v>
      </c>
      <c r="W1866" s="80">
        <v>5359459.7737270929</v>
      </c>
      <c r="X1866" s="80">
        <v>5260711.3837668663</v>
      </c>
      <c r="Y1866" s="80">
        <v>6818552.515919093</v>
      </c>
      <c r="Z1866" s="80">
        <v>6603901.7871320006</v>
      </c>
      <c r="AA1866" s="80">
        <v>6197366.898</v>
      </c>
      <c r="AB1866" s="80">
        <v>6536523</v>
      </c>
      <c r="AC1866" s="73"/>
      <c r="AD1866" s="79" t="s">
        <v>9</v>
      </c>
      <c r="AE1866" s="80">
        <v>41054</v>
      </c>
      <c r="AF1866" s="80">
        <v>40466</v>
      </c>
      <c r="AG1866" s="80">
        <v>40107</v>
      </c>
      <c r="AH1866" s="80">
        <v>40575</v>
      </c>
      <c r="AI1866" s="80">
        <v>39976</v>
      </c>
      <c r="AJ1866" s="80">
        <v>39621</v>
      </c>
      <c r="AK1866" s="80">
        <v>40080</v>
      </c>
      <c r="AL1866" s="80">
        <v>43344</v>
      </c>
      <c r="AM1866" s="80">
        <v>41591</v>
      </c>
      <c r="AN1866" s="80">
        <v>40814</v>
      </c>
      <c r="AO1866" s="80">
        <v>42353</v>
      </c>
      <c r="AP1866" s="80">
        <v>0</v>
      </c>
      <c r="AQ1866" s="73"/>
      <c r="AR1866" s="73"/>
      <c r="AS1866" s="73"/>
      <c r="AT1866" s="73"/>
      <c r="AU1866" s="73"/>
      <c r="AV1866" s="73"/>
      <c r="AW1866" s="73"/>
      <c r="AX1866" s="73"/>
      <c r="AY1866" s="73"/>
      <c r="AZ1866" s="73"/>
      <c r="BA1866" s="73"/>
      <c r="BB1866" s="73"/>
      <c r="BC1866" s="73"/>
    </row>
    <row r="1867" spans="1:55" x14ac:dyDescent="0.25">
      <c r="A1867" s="72"/>
      <c r="B1867" s="74" t="s">
        <v>10</v>
      </c>
      <c r="C1867" s="83">
        <v>3649763.0017196932</v>
      </c>
      <c r="D1867" s="83">
        <v>3506380.0350835011</v>
      </c>
      <c r="E1867" s="83">
        <v>3584122.3111600429</v>
      </c>
      <c r="F1867" s="83">
        <v>3879077.4611264439</v>
      </c>
      <c r="G1867" s="83">
        <v>3752951.5691113328</v>
      </c>
      <c r="H1867" s="83">
        <v>3571789.1985741644</v>
      </c>
      <c r="I1867" s="83">
        <v>3616041.9278584202</v>
      </c>
      <c r="J1867" s="83">
        <v>3630607.0909422347</v>
      </c>
      <c r="K1867" s="83">
        <v>4697971.6261139354</v>
      </c>
      <c r="L1867" s="83">
        <v>4417226.3560879994</v>
      </c>
      <c r="M1867" s="83">
        <v>4497763.8239999991</v>
      </c>
      <c r="N1867" s="83">
        <v>0</v>
      </c>
      <c r="O1867" s="73"/>
      <c r="P1867" s="74" t="s">
        <v>10</v>
      </c>
      <c r="Q1867" s="83">
        <v>3670274.6844036872</v>
      </c>
      <c r="R1867" s="83">
        <v>3586465.3538066419</v>
      </c>
      <c r="S1867" s="83">
        <v>3496151.3317696713</v>
      </c>
      <c r="T1867" s="83">
        <v>3987279.7639860166</v>
      </c>
      <c r="U1867" s="83">
        <v>3991080.7679968621</v>
      </c>
      <c r="V1867" s="83">
        <v>3990231.0826145974</v>
      </c>
      <c r="W1867" s="83">
        <v>3597523.2294589798</v>
      </c>
      <c r="X1867" s="83">
        <v>3600232.2468018681</v>
      </c>
      <c r="Y1867" s="83">
        <v>5312645.0099081844</v>
      </c>
      <c r="Z1867" s="83">
        <v>4988584.8104300005</v>
      </c>
      <c r="AA1867" s="83">
        <v>4506439.5159999998</v>
      </c>
      <c r="AB1867" s="83">
        <v>4640154</v>
      </c>
      <c r="AC1867" s="73"/>
      <c r="AD1867" s="74" t="s">
        <v>10</v>
      </c>
      <c r="AE1867" s="83">
        <v>41054</v>
      </c>
      <c r="AF1867" s="83">
        <v>40466</v>
      </c>
      <c r="AG1867" s="83">
        <v>40107</v>
      </c>
      <c r="AH1867" s="83">
        <v>40575</v>
      </c>
      <c r="AI1867" s="83">
        <v>39976</v>
      </c>
      <c r="AJ1867" s="83">
        <v>39621</v>
      </c>
      <c r="AK1867" s="83">
        <v>40080</v>
      </c>
      <c r="AL1867" s="83">
        <v>43344</v>
      </c>
      <c r="AM1867" s="83">
        <v>41591</v>
      </c>
      <c r="AN1867" s="83">
        <v>40814</v>
      </c>
      <c r="AO1867" s="83">
        <v>42353</v>
      </c>
      <c r="AP1867" s="83">
        <v>0</v>
      </c>
      <c r="AQ1867" s="73"/>
      <c r="AR1867" s="73"/>
      <c r="AS1867" s="73"/>
      <c r="AT1867" s="73"/>
      <c r="AU1867" s="73"/>
      <c r="AV1867" s="73"/>
      <c r="AW1867" s="73"/>
      <c r="AX1867" s="73"/>
      <c r="AY1867" s="73"/>
      <c r="AZ1867" s="73"/>
      <c r="BA1867" s="73"/>
      <c r="BB1867" s="73"/>
      <c r="BC1867" s="73"/>
    </row>
    <row r="1868" spans="1:55" x14ac:dyDescent="0.25">
      <c r="A1868" s="72"/>
      <c r="B1868" s="79" t="s">
        <v>11</v>
      </c>
      <c r="C1868" s="84">
        <v>1482425.7091308464</v>
      </c>
      <c r="D1868" s="84">
        <v>1487744.9525908371</v>
      </c>
      <c r="E1868" s="84">
        <v>1434217.3818039505</v>
      </c>
      <c r="F1868" s="84">
        <v>1424179.9159068412</v>
      </c>
      <c r="G1868" s="84">
        <v>1400774.9047511865</v>
      </c>
      <c r="H1868" s="84">
        <v>1442318.8029687682</v>
      </c>
      <c r="I1868" s="84">
        <v>1490779.2322109812</v>
      </c>
      <c r="J1868" s="84">
        <v>1679297.8399257916</v>
      </c>
      <c r="K1868" s="84">
        <v>1799773.0811747313</v>
      </c>
      <c r="L1868" s="84">
        <v>1750734.9434639998</v>
      </c>
      <c r="M1868" s="84">
        <v>1799340.1880000001</v>
      </c>
      <c r="N1868" s="84">
        <v>0</v>
      </c>
      <c r="O1868" s="73"/>
      <c r="P1868" s="79" t="s">
        <v>11</v>
      </c>
      <c r="Q1868" s="84">
        <v>1557100.2629523803</v>
      </c>
      <c r="R1868" s="84">
        <v>1586056.6345967902</v>
      </c>
      <c r="S1868" s="84">
        <v>1668695.4151277032</v>
      </c>
      <c r="T1868" s="84">
        <v>1635343.3903406428</v>
      </c>
      <c r="U1868" s="84">
        <v>1383690.4481023625</v>
      </c>
      <c r="V1868" s="84">
        <v>1338063.0505466715</v>
      </c>
      <c r="W1868" s="84">
        <v>1761936.5442681126</v>
      </c>
      <c r="X1868" s="84">
        <v>1660479.1369649982</v>
      </c>
      <c r="Y1868" s="84">
        <v>1505907.5060109082</v>
      </c>
      <c r="Z1868" s="84">
        <v>1615316.976702</v>
      </c>
      <c r="AA1868" s="84">
        <v>1690927.382</v>
      </c>
      <c r="AB1868" s="84">
        <v>1896369</v>
      </c>
      <c r="AC1868" s="73"/>
      <c r="AD1868" s="79" t="s">
        <v>11</v>
      </c>
      <c r="AE1868" s="84">
        <v>41054</v>
      </c>
      <c r="AF1868" s="84">
        <v>40466</v>
      </c>
      <c r="AG1868" s="84">
        <v>40107</v>
      </c>
      <c r="AH1868" s="84">
        <v>40575</v>
      </c>
      <c r="AI1868" s="84">
        <v>39976</v>
      </c>
      <c r="AJ1868" s="84">
        <v>39621</v>
      </c>
      <c r="AK1868" s="84">
        <v>40080</v>
      </c>
      <c r="AL1868" s="84">
        <v>43344</v>
      </c>
      <c r="AM1868" s="84">
        <v>41591</v>
      </c>
      <c r="AN1868" s="84">
        <v>40814</v>
      </c>
      <c r="AO1868" s="84">
        <v>42353</v>
      </c>
      <c r="AP1868" s="84">
        <v>0</v>
      </c>
      <c r="AQ1868" s="73"/>
      <c r="AR1868" s="73"/>
      <c r="AS1868" s="73"/>
      <c r="AT1868" s="73"/>
      <c r="AU1868" s="73"/>
      <c r="AV1868" s="73"/>
      <c r="AW1868" s="73"/>
      <c r="AX1868" s="73"/>
      <c r="AY1868" s="73"/>
      <c r="AZ1868" s="73"/>
      <c r="BA1868" s="73"/>
      <c r="BB1868" s="73"/>
      <c r="BC1868" s="73"/>
    </row>
    <row r="1869" spans="1:55" x14ac:dyDescent="0.25">
      <c r="A1869" s="72"/>
      <c r="B1869" s="74" t="s">
        <v>0</v>
      </c>
      <c r="C1869" s="83">
        <v>877243.75065067445</v>
      </c>
      <c r="D1869" s="83">
        <v>857329.58838717302</v>
      </c>
      <c r="E1869" s="83">
        <v>858352.56987840775</v>
      </c>
      <c r="F1869" s="83">
        <v>907152.14821826341</v>
      </c>
      <c r="G1869" s="83">
        <v>818698.2305153521</v>
      </c>
      <c r="H1869" s="83">
        <v>774303.52522859699</v>
      </c>
      <c r="I1869" s="83">
        <v>766806.62046414649</v>
      </c>
      <c r="J1869" s="83">
        <v>783129.1339262363</v>
      </c>
      <c r="K1869" s="83">
        <v>704685.12457610795</v>
      </c>
      <c r="L1869" s="83">
        <v>610234.28229399992</v>
      </c>
      <c r="M1869" s="83">
        <v>570322.02800000005</v>
      </c>
      <c r="N1869" s="83">
        <v>0</v>
      </c>
      <c r="O1869" s="73"/>
      <c r="P1869" s="74" t="s">
        <v>0</v>
      </c>
      <c r="Q1869" s="83">
        <v>781885.878999062</v>
      </c>
      <c r="R1869" s="83">
        <v>843479.38132152625</v>
      </c>
      <c r="S1869" s="83">
        <v>815650.17134639155</v>
      </c>
      <c r="T1869" s="83">
        <v>1065548.0552290347</v>
      </c>
      <c r="U1869" s="83">
        <v>996437.73819434305</v>
      </c>
      <c r="V1869" s="83">
        <v>961233.76745252823</v>
      </c>
      <c r="W1869" s="83">
        <v>814728.17175037775</v>
      </c>
      <c r="X1869" s="83">
        <v>744598.56474812666</v>
      </c>
      <c r="Y1869" s="83">
        <v>772946.80006408785</v>
      </c>
      <c r="Z1869" s="83">
        <v>722877.65726799995</v>
      </c>
      <c r="AA1869" s="83">
        <v>614711.228</v>
      </c>
      <c r="AB1869" s="83">
        <v>580036</v>
      </c>
      <c r="AC1869" s="73"/>
      <c r="AD1869" s="74" t="s">
        <v>0</v>
      </c>
      <c r="AE1869" s="83">
        <v>7803</v>
      </c>
      <c r="AF1869" s="83">
        <v>8135</v>
      </c>
      <c r="AG1869" s="83">
        <v>8272</v>
      </c>
      <c r="AH1869" s="83">
        <v>8028</v>
      </c>
      <c r="AI1869" s="83">
        <v>7089</v>
      </c>
      <c r="AJ1869" s="83">
        <v>6783</v>
      </c>
      <c r="AK1869" s="83">
        <v>6750</v>
      </c>
      <c r="AL1869" s="83">
        <v>7055</v>
      </c>
      <c r="AM1869" s="83">
        <v>6314</v>
      </c>
      <c r="AN1869" s="83">
        <v>5724</v>
      </c>
      <c r="AO1869" s="83">
        <v>5546</v>
      </c>
      <c r="AP1869" s="83">
        <v>0</v>
      </c>
      <c r="AQ1869" s="73"/>
      <c r="AR1869" s="73"/>
      <c r="AS1869" s="73"/>
      <c r="AT1869" s="73"/>
      <c r="AU1869" s="73"/>
      <c r="AV1869" s="73"/>
      <c r="AW1869" s="73"/>
      <c r="AX1869" s="73"/>
      <c r="AY1869" s="73"/>
      <c r="AZ1869" s="73"/>
      <c r="BA1869" s="73"/>
      <c r="BB1869" s="73"/>
      <c r="BC1869" s="73"/>
    </row>
    <row r="1870" spans="1:55" x14ac:dyDescent="0.25">
      <c r="A1870" s="72"/>
      <c r="B1870" s="74" t="s">
        <v>158</v>
      </c>
      <c r="C1870" s="83">
        <v>998622.46154364187</v>
      </c>
      <c r="D1870" s="83">
        <v>929757.79075791105</v>
      </c>
      <c r="E1870" s="83">
        <v>888901.50749151711</v>
      </c>
      <c r="F1870" s="83">
        <v>849111.40100244957</v>
      </c>
      <c r="G1870" s="83">
        <v>845424.81492086058</v>
      </c>
      <c r="H1870" s="83">
        <v>860778.34707217454</v>
      </c>
      <c r="I1870" s="83">
        <v>930518.74488893256</v>
      </c>
      <c r="J1870" s="83">
        <v>1201480.7441343237</v>
      </c>
      <c r="K1870" s="83">
        <v>1049344.248879706</v>
      </c>
      <c r="L1870" s="83">
        <v>770494.33973199991</v>
      </c>
      <c r="M1870" s="83">
        <v>817989.79800000007</v>
      </c>
      <c r="N1870" s="83">
        <v>0</v>
      </c>
      <c r="O1870" s="73"/>
      <c r="P1870" s="74" t="s">
        <v>158</v>
      </c>
      <c r="Q1870" s="83">
        <v>822773.71329653764</v>
      </c>
      <c r="R1870" s="83">
        <v>930991.95357279817</v>
      </c>
      <c r="S1870" s="83">
        <v>765505.91709537758</v>
      </c>
      <c r="T1870" s="83">
        <v>813022.62104960834</v>
      </c>
      <c r="U1870" s="83">
        <v>780432.09612504381</v>
      </c>
      <c r="V1870" s="83">
        <v>759928.03263350844</v>
      </c>
      <c r="W1870" s="83">
        <v>709507.26543556934</v>
      </c>
      <c r="X1870" s="83">
        <v>738399.1589789124</v>
      </c>
      <c r="Y1870" s="83">
        <v>1351787.493286802</v>
      </c>
      <c r="Z1870" s="83">
        <v>1080445.8112239998</v>
      </c>
      <c r="AA1870" s="83">
        <v>812693.31200000003</v>
      </c>
      <c r="AB1870" s="83">
        <v>924786</v>
      </c>
      <c r="AC1870" s="73"/>
      <c r="AD1870" s="74" t="s">
        <v>158</v>
      </c>
      <c r="AE1870" s="83">
        <v>6747</v>
      </c>
      <c r="AF1870" s="83">
        <v>6076</v>
      </c>
      <c r="AG1870" s="83">
        <v>5738</v>
      </c>
      <c r="AH1870" s="83">
        <v>5792</v>
      </c>
      <c r="AI1870" s="83">
        <v>6041</v>
      </c>
      <c r="AJ1870" s="83">
        <v>6346</v>
      </c>
      <c r="AK1870" s="83">
        <v>6683</v>
      </c>
      <c r="AL1870" s="83">
        <v>8759</v>
      </c>
      <c r="AM1870" s="83">
        <v>7355</v>
      </c>
      <c r="AN1870" s="83">
        <v>5294</v>
      </c>
      <c r="AO1870" s="83">
        <v>6079</v>
      </c>
      <c r="AP1870" s="83">
        <v>0</v>
      </c>
      <c r="AQ1870" s="73"/>
      <c r="AR1870" s="73"/>
      <c r="AS1870" s="73"/>
      <c r="AT1870" s="73"/>
      <c r="AU1870" s="73"/>
      <c r="AV1870" s="73"/>
      <c r="AW1870" s="73"/>
      <c r="AX1870" s="73"/>
      <c r="AY1870" s="73"/>
      <c r="AZ1870" s="73"/>
      <c r="BA1870" s="73"/>
      <c r="BB1870" s="73"/>
      <c r="BC1870" s="73"/>
    </row>
    <row r="1871" spans="1:55" x14ac:dyDescent="0.25">
      <c r="A1871" s="72"/>
      <c r="B1871" s="74" t="s">
        <v>159</v>
      </c>
      <c r="C1871" s="83">
        <v>123972.88570938735</v>
      </c>
      <c r="D1871" s="83">
        <v>119215.19126682139</v>
      </c>
      <c r="E1871" s="83">
        <v>112054.07229164113</v>
      </c>
      <c r="F1871" s="83">
        <v>154701.02618559243</v>
      </c>
      <c r="G1871" s="83">
        <v>125077.08852139737</v>
      </c>
      <c r="H1871" s="83">
        <v>86187.605022602234</v>
      </c>
      <c r="I1871" s="83">
        <v>59026.321642301344</v>
      </c>
      <c r="J1871" s="83">
        <v>31839.699204928362</v>
      </c>
      <c r="K1871" s="83">
        <v>19057.441744041997</v>
      </c>
      <c r="L1871" s="83">
        <v>12372.889308</v>
      </c>
      <c r="M1871" s="83">
        <v>8955.99</v>
      </c>
      <c r="N1871" s="83">
        <v>0</v>
      </c>
      <c r="O1871" s="73"/>
      <c r="P1871" s="74" t="s">
        <v>159</v>
      </c>
      <c r="Q1871" s="83">
        <v>148154.60711856649</v>
      </c>
      <c r="R1871" s="83">
        <v>136813.42738499842</v>
      </c>
      <c r="S1871" s="83">
        <v>123442.44963516617</v>
      </c>
      <c r="T1871" s="83">
        <v>193384.53492257712</v>
      </c>
      <c r="U1871" s="83">
        <v>172187.41559431114</v>
      </c>
      <c r="V1871" s="83">
        <v>155829.660643218</v>
      </c>
      <c r="W1871" s="83">
        <v>129956.98180339612</v>
      </c>
      <c r="X1871" s="83">
        <v>71043.507018608652</v>
      </c>
      <c r="Y1871" s="83">
        <v>49888.284799417997</v>
      </c>
      <c r="Z1871" s="83">
        <v>31751.945914</v>
      </c>
      <c r="AA1871" s="83">
        <v>18272.512000000002</v>
      </c>
      <c r="AB1871" s="83">
        <v>12380</v>
      </c>
      <c r="AC1871" s="73"/>
      <c r="AD1871" s="74" t="s">
        <v>159</v>
      </c>
      <c r="AE1871" s="83">
        <v>0</v>
      </c>
      <c r="AF1871" s="83">
        <v>0</v>
      </c>
      <c r="AG1871" s="83">
        <v>0</v>
      </c>
      <c r="AH1871" s="83">
        <v>0</v>
      </c>
      <c r="AI1871" s="83">
        <v>0</v>
      </c>
      <c r="AJ1871" s="83">
        <v>0</v>
      </c>
      <c r="AK1871" s="83">
        <v>0</v>
      </c>
      <c r="AL1871" s="83">
        <v>0</v>
      </c>
      <c r="AM1871" s="83">
        <v>0</v>
      </c>
      <c r="AN1871" s="83">
        <v>0</v>
      </c>
      <c r="AO1871" s="83">
        <v>0</v>
      </c>
      <c r="AP1871" s="83">
        <v>0</v>
      </c>
      <c r="AQ1871" s="73"/>
      <c r="AR1871" s="73"/>
      <c r="AS1871" s="73"/>
      <c r="AT1871" s="73"/>
      <c r="AU1871" s="73"/>
      <c r="AV1871" s="73"/>
      <c r="AW1871" s="73"/>
      <c r="AX1871" s="73"/>
      <c r="AY1871" s="73"/>
      <c r="AZ1871" s="73"/>
      <c r="BA1871" s="73"/>
      <c r="BB1871" s="73"/>
      <c r="BC1871" s="73"/>
    </row>
    <row r="1872" spans="1:55" x14ac:dyDescent="0.25">
      <c r="A1872" s="72"/>
      <c r="B1872" s="74" t="s">
        <v>1</v>
      </c>
      <c r="C1872" s="83">
        <v>235055.3649990398</v>
      </c>
      <c r="D1872" s="83">
        <v>211852.00752550381</v>
      </c>
      <c r="E1872" s="83">
        <v>207104.56985663984</v>
      </c>
      <c r="F1872" s="83">
        <v>214052.82142586898</v>
      </c>
      <c r="G1872" s="83">
        <v>219447.1051818296</v>
      </c>
      <c r="H1872" s="83">
        <v>223501.43212836716</v>
      </c>
      <c r="I1872" s="83">
        <v>236913.88746249559</v>
      </c>
      <c r="J1872" s="83">
        <v>238568.84290086862</v>
      </c>
      <c r="K1872" s="83">
        <v>207893.04553375798</v>
      </c>
      <c r="L1872" s="83">
        <v>158352.00851599997</v>
      </c>
      <c r="M1872" s="83">
        <v>159162.37400000001</v>
      </c>
      <c r="N1872" s="83">
        <v>0</v>
      </c>
      <c r="O1872" s="73"/>
      <c r="P1872" s="74" t="s">
        <v>1</v>
      </c>
      <c r="Q1872" s="83">
        <v>225240.81307291889</v>
      </c>
      <c r="R1872" s="83">
        <v>206277.23238251862</v>
      </c>
      <c r="S1872" s="83">
        <v>201498.50089670948</v>
      </c>
      <c r="T1872" s="83">
        <v>227961.63359182194</v>
      </c>
      <c r="U1872" s="83">
        <v>216150.17503887333</v>
      </c>
      <c r="V1872" s="83">
        <v>225682.65201818544</v>
      </c>
      <c r="W1872" s="83">
        <v>112532.04417109456</v>
      </c>
      <c r="X1872" s="83">
        <v>151843.36393103085</v>
      </c>
      <c r="Y1872" s="83">
        <v>218092.02610933396</v>
      </c>
      <c r="Z1872" s="83">
        <v>207317.05981999999</v>
      </c>
      <c r="AA1872" s="83">
        <v>155449.728</v>
      </c>
      <c r="AB1872" s="83">
        <v>138400</v>
      </c>
      <c r="AC1872" s="73"/>
      <c r="AD1872" s="74" t="s">
        <v>1</v>
      </c>
      <c r="AE1872" s="83">
        <v>1293</v>
      </c>
      <c r="AF1872" s="83">
        <v>1191</v>
      </c>
      <c r="AG1872" s="83">
        <v>1184</v>
      </c>
      <c r="AH1872" s="83">
        <v>1177</v>
      </c>
      <c r="AI1872" s="83">
        <v>1221</v>
      </c>
      <c r="AJ1872" s="83">
        <v>1268</v>
      </c>
      <c r="AK1872" s="83">
        <v>1363</v>
      </c>
      <c r="AL1872" s="83">
        <v>1400</v>
      </c>
      <c r="AM1872" s="83">
        <v>1228</v>
      </c>
      <c r="AN1872" s="83">
        <v>960</v>
      </c>
      <c r="AO1872" s="83">
        <v>990</v>
      </c>
      <c r="AP1872" s="83">
        <v>0</v>
      </c>
      <c r="AQ1872" s="73"/>
      <c r="AR1872" s="73"/>
      <c r="AS1872" s="73"/>
      <c r="AT1872" s="73"/>
      <c r="AU1872" s="73"/>
      <c r="AV1872" s="73"/>
      <c r="AW1872" s="73"/>
      <c r="AX1872" s="73"/>
      <c r="AY1872" s="73"/>
      <c r="AZ1872" s="73"/>
      <c r="BA1872" s="73"/>
      <c r="BB1872" s="73"/>
      <c r="BC1872" s="73"/>
    </row>
    <row r="1873" spans="1:55" x14ac:dyDescent="0.25">
      <c r="A1873" s="72"/>
      <c r="B1873" s="74" t="s">
        <v>2</v>
      </c>
      <c r="C1873" s="83">
        <v>2047428.962409623</v>
      </c>
      <c r="D1873" s="83">
        <v>2019772.8571917098</v>
      </c>
      <c r="E1873" s="83">
        <v>1983664.7804508368</v>
      </c>
      <c r="F1873" s="83">
        <v>1951852.5293246373</v>
      </c>
      <c r="G1873" s="83">
        <v>1892477.2451798266</v>
      </c>
      <c r="H1873" s="83">
        <v>1851806.6154037185</v>
      </c>
      <c r="I1873" s="83">
        <v>1886908.8308588557</v>
      </c>
      <c r="J1873" s="83">
        <v>1952372.968060645</v>
      </c>
      <c r="K1873" s="83">
        <v>2026166.9494888377</v>
      </c>
      <c r="L1873" s="83">
        <v>2071951.715574</v>
      </c>
      <c r="M1873" s="83">
        <v>2198037.5219999999</v>
      </c>
      <c r="N1873" s="83">
        <v>0</v>
      </c>
      <c r="O1873" s="73"/>
      <c r="P1873" s="74" t="s">
        <v>2</v>
      </c>
      <c r="Q1873" s="83">
        <v>2186182.493739624</v>
      </c>
      <c r="R1873" s="83">
        <v>2051965.9942180361</v>
      </c>
      <c r="S1873" s="83">
        <v>2022123.4358993552</v>
      </c>
      <c r="T1873" s="83">
        <v>1970025.353394551</v>
      </c>
      <c r="U1873" s="83">
        <v>1889197.866310274</v>
      </c>
      <c r="V1873" s="83">
        <v>1981441.4042813238</v>
      </c>
      <c r="W1873" s="83">
        <v>1846018.0025970675</v>
      </c>
      <c r="X1873" s="83">
        <v>1887628.7305421939</v>
      </c>
      <c r="Y1873" s="83">
        <v>2080201.4663309879</v>
      </c>
      <c r="Z1873" s="83">
        <v>2160585.5641239998</v>
      </c>
      <c r="AA1873" s="83">
        <v>2159583.554</v>
      </c>
      <c r="AB1873" s="83">
        <v>2243426</v>
      </c>
      <c r="AC1873" s="73"/>
      <c r="AD1873" s="74" t="s">
        <v>2</v>
      </c>
      <c r="AE1873" s="83">
        <v>15506</v>
      </c>
      <c r="AF1873" s="83">
        <v>15046</v>
      </c>
      <c r="AG1873" s="83">
        <v>14598</v>
      </c>
      <c r="AH1873" s="83">
        <v>14101</v>
      </c>
      <c r="AI1873" s="83">
        <v>13591</v>
      </c>
      <c r="AJ1873" s="83">
        <v>13095</v>
      </c>
      <c r="AK1873" s="83">
        <v>13088</v>
      </c>
      <c r="AL1873" s="83">
        <v>13456</v>
      </c>
      <c r="AM1873" s="83">
        <v>13867</v>
      </c>
      <c r="AN1873" s="83">
        <v>14304</v>
      </c>
      <c r="AO1873" s="83">
        <v>14741</v>
      </c>
      <c r="AP1873" s="83">
        <v>0</v>
      </c>
      <c r="AQ1873" s="73"/>
      <c r="AR1873" s="73"/>
      <c r="AS1873" s="73"/>
      <c r="AT1873" s="73"/>
      <c r="AU1873" s="73"/>
      <c r="AV1873" s="73"/>
      <c r="AW1873" s="73"/>
      <c r="AX1873" s="73"/>
      <c r="AY1873" s="73"/>
      <c r="AZ1873" s="73"/>
      <c r="BA1873" s="73"/>
      <c r="BB1873" s="73"/>
      <c r="BC1873" s="73"/>
    </row>
    <row r="1874" spans="1:55" x14ac:dyDescent="0.25">
      <c r="A1874" s="72"/>
      <c r="B1874" s="74" t="s">
        <v>156</v>
      </c>
      <c r="C1874" s="83">
        <v>0</v>
      </c>
      <c r="D1874" s="83">
        <v>0</v>
      </c>
      <c r="E1874" s="83">
        <v>0</v>
      </c>
      <c r="F1874" s="83">
        <v>0</v>
      </c>
      <c r="G1874" s="83">
        <v>0</v>
      </c>
      <c r="H1874" s="83">
        <v>0</v>
      </c>
      <c r="I1874" s="83">
        <v>0</v>
      </c>
      <c r="J1874" s="83">
        <v>14586.837104033997</v>
      </c>
      <c r="K1874" s="83">
        <v>67876.620942233989</v>
      </c>
      <c r="L1874" s="83">
        <v>109138.68612399999</v>
      </c>
      <c r="M1874" s="83">
        <v>142851.948</v>
      </c>
      <c r="N1874" s="83">
        <v>0</v>
      </c>
      <c r="O1874" s="73"/>
      <c r="P1874" s="74" t="s">
        <v>156</v>
      </c>
      <c r="Q1874" s="83">
        <v>0</v>
      </c>
      <c r="R1874" s="83">
        <v>0</v>
      </c>
      <c r="S1874" s="83">
        <v>0</v>
      </c>
      <c r="T1874" s="83">
        <v>0</v>
      </c>
      <c r="U1874" s="83">
        <v>0</v>
      </c>
      <c r="V1874" s="83">
        <v>0</v>
      </c>
      <c r="W1874" s="83">
        <v>0</v>
      </c>
      <c r="X1874" s="83">
        <v>0</v>
      </c>
      <c r="Y1874" s="83">
        <v>125080.94211082597</v>
      </c>
      <c r="Z1874" s="83">
        <v>116719.51537999998</v>
      </c>
      <c r="AA1874" s="83">
        <v>104395.89600000001</v>
      </c>
      <c r="AB1874" s="83">
        <v>146094</v>
      </c>
      <c r="AC1874" s="73"/>
      <c r="AD1874" s="74" t="s">
        <v>156</v>
      </c>
      <c r="AE1874" s="83">
        <v>0</v>
      </c>
      <c r="AF1874" s="83">
        <v>0</v>
      </c>
      <c r="AG1874" s="83">
        <v>0</v>
      </c>
      <c r="AH1874" s="83">
        <v>0</v>
      </c>
      <c r="AI1874" s="83">
        <v>0</v>
      </c>
      <c r="AJ1874" s="83">
        <v>0</v>
      </c>
      <c r="AK1874" s="83">
        <v>0</v>
      </c>
      <c r="AL1874" s="83">
        <v>100</v>
      </c>
      <c r="AM1874" s="83">
        <v>415</v>
      </c>
      <c r="AN1874" s="83">
        <v>671</v>
      </c>
      <c r="AO1874" s="83">
        <v>857</v>
      </c>
      <c r="AP1874" s="83">
        <v>0</v>
      </c>
      <c r="AQ1874" s="73"/>
      <c r="AR1874" s="73"/>
      <c r="AS1874" s="73"/>
      <c r="AT1874" s="73"/>
      <c r="AU1874" s="73"/>
      <c r="AV1874" s="73"/>
      <c r="AW1874" s="73"/>
      <c r="AX1874" s="73"/>
      <c r="AY1874" s="73"/>
      <c r="AZ1874" s="73"/>
      <c r="BA1874" s="73"/>
      <c r="BB1874" s="73"/>
      <c r="BC1874" s="73"/>
    </row>
    <row r="1875" spans="1:55" x14ac:dyDescent="0.25">
      <c r="A1875" s="72"/>
      <c r="B1875" s="74" t="s">
        <v>3</v>
      </c>
      <c r="C1875" s="83">
        <v>2234.8235061926971</v>
      </c>
      <c r="D1875" s="83">
        <v>13780.908823590846</v>
      </c>
      <c r="E1875" s="83">
        <v>43198.619616463686</v>
      </c>
      <c r="F1875" s="83">
        <v>97783.957255977177</v>
      </c>
      <c r="G1875" s="83">
        <v>156007.14401023829</v>
      </c>
      <c r="H1875" s="83">
        <v>189282.04797462822</v>
      </c>
      <c r="I1875" s="83">
        <v>179019.57276929202</v>
      </c>
      <c r="J1875" s="83">
        <v>159631.61288019238</v>
      </c>
      <c r="K1875" s="83">
        <v>135796.270902474</v>
      </c>
      <c r="L1875" s="83">
        <v>113905.06296000001</v>
      </c>
      <c r="M1875" s="83">
        <v>93000.584000000003</v>
      </c>
      <c r="N1875" s="83">
        <v>0</v>
      </c>
      <c r="O1875" s="73"/>
      <c r="P1875" s="74" t="s">
        <v>3</v>
      </c>
      <c r="Q1875" s="83">
        <v>0</v>
      </c>
      <c r="R1875" s="83">
        <v>50481.085033603085</v>
      </c>
      <c r="S1875" s="83">
        <v>50536.411311128919</v>
      </c>
      <c r="T1875" s="83">
        <v>58264.666656384827</v>
      </c>
      <c r="U1875" s="83">
        <v>136246.17706421667</v>
      </c>
      <c r="V1875" s="83">
        <v>115453.0222840324</v>
      </c>
      <c r="W1875" s="83">
        <v>186498.44500205651</v>
      </c>
      <c r="X1875" s="83">
        <v>167490.55188608874</v>
      </c>
      <c r="Y1875" s="83">
        <v>147924.93743939596</v>
      </c>
      <c r="Z1875" s="83">
        <v>139027.52874399995</v>
      </c>
      <c r="AA1875" s="83">
        <v>114867.99600000001</v>
      </c>
      <c r="AB1875" s="83">
        <v>95434</v>
      </c>
      <c r="AC1875" s="73"/>
      <c r="AD1875" s="74" t="s">
        <v>3</v>
      </c>
      <c r="AE1875" s="83">
        <v>20</v>
      </c>
      <c r="AF1875" s="83">
        <v>109</v>
      </c>
      <c r="AG1875" s="83">
        <v>344</v>
      </c>
      <c r="AH1875" s="83">
        <v>678</v>
      </c>
      <c r="AI1875" s="83">
        <v>1073</v>
      </c>
      <c r="AJ1875" s="83">
        <v>1302</v>
      </c>
      <c r="AK1875" s="83">
        <v>1261</v>
      </c>
      <c r="AL1875" s="83">
        <v>1110</v>
      </c>
      <c r="AM1875" s="83">
        <v>960</v>
      </c>
      <c r="AN1875" s="83">
        <v>836</v>
      </c>
      <c r="AO1875" s="83">
        <v>702</v>
      </c>
      <c r="AP1875" s="83">
        <v>0</v>
      </c>
      <c r="AQ1875" s="73"/>
      <c r="AR1875" s="73"/>
      <c r="AS1875" s="73"/>
      <c r="AT1875" s="73"/>
      <c r="AU1875" s="73"/>
      <c r="AV1875" s="73"/>
      <c r="AW1875" s="73"/>
      <c r="AX1875" s="73"/>
      <c r="AY1875" s="73"/>
      <c r="AZ1875" s="73"/>
      <c r="BA1875" s="73"/>
      <c r="BB1875" s="73"/>
      <c r="BC1875" s="73"/>
    </row>
    <row r="1876" spans="1:55" x14ac:dyDescent="0.25">
      <c r="A1876" s="72"/>
      <c r="B1876" s="74" t="s">
        <v>4</v>
      </c>
      <c r="C1876" s="83">
        <v>0</v>
      </c>
      <c r="D1876" s="83">
        <v>13274.7786532057</v>
      </c>
      <c r="E1876" s="83">
        <v>112983.22405977202</v>
      </c>
      <c r="F1876" s="83">
        <v>144532.16680940401</v>
      </c>
      <c r="G1876" s="83">
        <v>178889.52836517766</v>
      </c>
      <c r="H1876" s="83">
        <v>179272.59990470239</v>
      </c>
      <c r="I1876" s="83">
        <v>178554.55865263319</v>
      </c>
      <c r="J1876" s="83">
        <v>159246.74479352438</v>
      </c>
      <c r="K1876" s="83">
        <v>136526.66090042196</v>
      </c>
      <c r="L1876" s="83">
        <v>197730.79944799998</v>
      </c>
      <c r="M1876" s="83">
        <v>212995.22</v>
      </c>
      <c r="N1876" s="83">
        <v>0</v>
      </c>
      <c r="O1876" s="73"/>
      <c r="P1876" s="74" t="s">
        <v>4</v>
      </c>
      <c r="Q1876" s="83">
        <v>0</v>
      </c>
      <c r="R1876" s="83">
        <v>0</v>
      </c>
      <c r="S1876" s="83">
        <v>0</v>
      </c>
      <c r="T1876" s="83">
        <v>77714.629749441403</v>
      </c>
      <c r="U1876" s="83">
        <v>100107.0449816492</v>
      </c>
      <c r="V1876" s="83">
        <v>153102.84507566071</v>
      </c>
      <c r="W1876" s="83">
        <v>192474.91116329489</v>
      </c>
      <c r="X1876" s="83">
        <v>190728.50545720762</v>
      </c>
      <c r="Y1876" s="83">
        <v>162565.83664297601</v>
      </c>
      <c r="Z1876" s="83">
        <v>141234.14505200001</v>
      </c>
      <c r="AA1876" s="83">
        <v>133569.81200000003</v>
      </c>
      <c r="AB1876" s="83">
        <v>181706</v>
      </c>
      <c r="AC1876" s="73"/>
      <c r="AD1876" s="74" t="s">
        <v>4</v>
      </c>
      <c r="AE1876" s="83">
        <v>0</v>
      </c>
      <c r="AF1876" s="83">
        <v>95</v>
      </c>
      <c r="AG1876" s="83">
        <v>706</v>
      </c>
      <c r="AH1876" s="83">
        <v>1053</v>
      </c>
      <c r="AI1876" s="83">
        <v>1301</v>
      </c>
      <c r="AJ1876" s="83">
        <v>1323</v>
      </c>
      <c r="AK1876" s="83">
        <v>1302</v>
      </c>
      <c r="AL1876" s="83">
        <v>1159</v>
      </c>
      <c r="AM1876" s="83">
        <v>1005</v>
      </c>
      <c r="AN1876" s="83">
        <v>1556</v>
      </c>
      <c r="AO1876" s="83">
        <v>1712</v>
      </c>
      <c r="AP1876" s="83">
        <v>0</v>
      </c>
      <c r="AQ1876" s="73"/>
      <c r="AR1876" s="73"/>
      <c r="AS1876" s="73"/>
      <c r="AT1876" s="73"/>
      <c r="AU1876" s="73"/>
      <c r="AV1876" s="73"/>
      <c r="AW1876" s="73"/>
      <c r="AX1876" s="73"/>
      <c r="AY1876" s="73"/>
      <c r="AZ1876" s="73"/>
      <c r="BA1876" s="73"/>
      <c r="BB1876" s="73"/>
      <c r="BC1876" s="73"/>
    </row>
    <row r="1877" spans="1:55" x14ac:dyDescent="0.25">
      <c r="A1877" s="72"/>
      <c r="B1877" s="74" t="s">
        <v>6</v>
      </c>
      <c r="C1877" s="83">
        <v>13221.475161230734</v>
      </c>
      <c r="D1877" s="83">
        <v>21312.75765028302</v>
      </c>
      <c r="E1877" s="83">
        <v>41795.094123379931</v>
      </c>
      <c r="F1877" s="83">
        <v>89288.101987361137</v>
      </c>
      <c r="G1877" s="83">
        <v>90896.749226968779</v>
      </c>
      <c r="H1877" s="83">
        <v>73791.466567852898</v>
      </c>
      <c r="I1877" s="83">
        <v>61803.314599850171</v>
      </c>
      <c r="J1877" s="83">
        <v>63419.640502965631</v>
      </c>
      <c r="K1877" s="83">
        <v>55922.828747720981</v>
      </c>
      <c r="L1877" s="83">
        <v>73535.327944000033</v>
      </c>
      <c r="M1877" s="83">
        <v>85286.657999999996</v>
      </c>
      <c r="N1877" s="83">
        <v>0</v>
      </c>
      <c r="O1877" s="73"/>
      <c r="P1877" s="74" t="s">
        <v>6</v>
      </c>
      <c r="Q1877" s="83">
        <v>7666.3281436535226</v>
      </c>
      <c r="R1877" s="83">
        <v>10407.695017941791</v>
      </c>
      <c r="S1877" s="83">
        <v>22816.189475218023</v>
      </c>
      <c r="T1877" s="83">
        <v>54684.116180786958</v>
      </c>
      <c r="U1877" s="83">
        <v>157480.86200725587</v>
      </c>
      <c r="V1877" s="83">
        <v>99553.768870296728</v>
      </c>
      <c r="W1877" s="83">
        <v>75161.465386486438</v>
      </c>
      <c r="X1877" s="83">
        <v>79952.698295995549</v>
      </c>
      <c r="Y1877" s="83">
        <v>66822.961655163963</v>
      </c>
      <c r="Z1877" s="83">
        <v>63870.947789999991</v>
      </c>
      <c r="AA1877" s="83">
        <v>76058.705999999991</v>
      </c>
      <c r="AB1877" s="83">
        <v>60675</v>
      </c>
      <c r="AC1877" s="73"/>
      <c r="AD1877" s="74" t="s">
        <v>6</v>
      </c>
      <c r="AE1877" s="83">
        <v>0</v>
      </c>
      <c r="AF1877" s="83">
        <v>0</v>
      </c>
      <c r="AG1877" s="83">
        <v>24</v>
      </c>
      <c r="AH1877" s="83">
        <v>747</v>
      </c>
      <c r="AI1877" s="83">
        <v>1073</v>
      </c>
      <c r="AJ1877" s="83">
        <v>888</v>
      </c>
      <c r="AK1877" s="83">
        <v>772</v>
      </c>
      <c r="AL1877" s="83">
        <v>0</v>
      </c>
      <c r="AM1877" s="83">
        <v>0</v>
      </c>
      <c r="AN1877" s="83">
        <v>954</v>
      </c>
      <c r="AO1877" s="83">
        <v>1091</v>
      </c>
      <c r="AP1877" s="83">
        <v>0</v>
      </c>
      <c r="AQ1877" s="73"/>
      <c r="AR1877" s="73"/>
      <c r="AS1877" s="73"/>
      <c r="AT1877" s="73"/>
      <c r="AU1877" s="73"/>
      <c r="AV1877" s="73"/>
      <c r="AW1877" s="73"/>
      <c r="AX1877" s="73"/>
      <c r="AY1877" s="73"/>
      <c r="AZ1877" s="73"/>
      <c r="BA1877" s="73"/>
      <c r="BB1877" s="73"/>
      <c r="BC1877" s="73"/>
    </row>
    <row r="1878" spans="1:55" x14ac:dyDescent="0.25">
      <c r="A1878" s="72"/>
      <c r="B1878" s="74" t="s">
        <v>7</v>
      </c>
      <c r="C1878" s="83">
        <v>545485.65282803774</v>
      </c>
      <c r="D1878" s="83">
        <v>512568.18070900277</v>
      </c>
      <c r="E1878" s="83">
        <v>466866.75314845704</v>
      </c>
      <c r="F1878" s="83">
        <v>467006.88938834489</v>
      </c>
      <c r="G1878" s="83">
        <v>406422.11648468487</v>
      </c>
      <c r="H1878" s="83">
        <v>398226.93625678989</v>
      </c>
      <c r="I1878" s="83">
        <v>402372.24451493594</v>
      </c>
      <c r="J1878" s="83">
        <v>475876.48542443465</v>
      </c>
      <c r="K1878" s="83">
        <v>565170.70519465394</v>
      </c>
      <c r="L1878" s="83">
        <v>476545.65207599994</v>
      </c>
      <c r="M1878" s="83">
        <v>465933.42600000004</v>
      </c>
      <c r="N1878" s="83">
        <v>0</v>
      </c>
      <c r="O1878" s="73"/>
      <c r="P1878" s="74" t="s">
        <v>7</v>
      </c>
      <c r="Q1878" s="83">
        <v>578057.78619802976</v>
      </c>
      <c r="R1878" s="83">
        <v>600959.53859261482</v>
      </c>
      <c r="S1878" s="83">
        <v>561943.54057223431</v>
      </c>
      <c r="T1878" s="83">
        <v>528886.19556944154</v>
      </c>
      <c r="U1878" s="83">
        <v>528290.38461148902</v>
      </c>
      <c r="V1878" s="83">
        <v>490035.50237620028</v>
      </c>
      <c r="W1878" s="83">
        <v>449290.87686232448</v>
      </c>
      <c r="X1878" s="83">
        <v>385600.79471635341</v>
      </c>
      <c r="Y1878" s="83">
        <v>352882.07997535996</v>
      </c>
      <c r="Z1878" s="83">
        <v>409455.74121399998</v>
      </c>
      <c r="AA1878" s="83">
        <v>416642.658</v>
      </c>
      <c r="AB1878" s="83">
        <v>506258</v>
      </c>
      <c r="AC1878" s="73"/>
      <c r="AD1878" s="74" t="s">
        <v>7</v>
      </c>
      <c r="AE1878" s="83">
        <v>4088</v>
      </c>
      <c r="AF1878" s="83">
        <v>3971</v>
      </c>
      <c r="AG1878" s="83">
        <v>3607</v>
      </c>
      <c r="AH1878" s="83">
        <v>3615</v>
      </c>
      <c r="AI1878" s="83">
        <v>3350</v>
      </c>
      <c r="AJ1878" s="83">
        <v>3359</v>
      </c>
      <c r="AK1878" s="83">
        <v>3430</v>
      </c>
      <c r="AL1878" s="83">
        <v>4243</v>
      </c>
      <c r="AM1878" s="83">
        <v>4639</v>
      </c>
      <c r="AN1878" s="83">
        <v>4624</v>
      </c>
      <c r="AO1878" s="83">
        <v>4420</v>
      </c>
      <c r="AP1878" s="83">
        <v>0</v>
      </c>
      <c r="AQ1878" s="73"/>
      <c r="AR1878" s="73"/>
      <c r="AS1878" s="73"/>
      <c r="AT1878" s="73"/>
      <c r="AU1878" s="73"/>
      <c r="AV1878" s="73"/>
      <c r="AW1878" s="73"/>
      <c r="AX1878" s="73"/>
      <c r="AY1878" s="73"/>
      <c r="AZ1878" s="73"/>
      <c r="BA1878" s="73"/>
      <c r="BB1878" s="73"/>
      <c r="BC1878" s="73"/>
    </row>
    <row r="1879" spans="1:55" x14ac:dyDescent="0.25">
      <c r="A1879" s="72"/>
      <c r="B1879" s="79" t="s">
        <v>8</v>
      </c>
      <c r="C1879" s="84">
        <v>302615.91420388926</v>
      </c>
      <c r="D1879" s="84">
        <v>313675.06786423438</v>
      </c>
      <c r="E1879" s="84">
        <v>317599.1423310081</v>
      </c>
      <c r="F1879" s="84">
        <v>358453.61336113472</v>
      </c>
      <c r="G1879" s="84">
        <v>394460.98255684867</v>
      </c>
      <c r="H1879" s="84">
        <v>416669.62834469095</v>
      </c>
      <c r="I1879" s="84">
        <v>492906.3311120451</v>
      </c>
      <c r="J1879" s="84">
        <v>528338.60610128916</v>
      </c>
      <c r="K1879" s="84">
        <v>577868.67873904004</v>
      </c>
      <c r="L1879" s="84">
        <v>609426.3311239999</v>
      </c>
      <c r="M1879" s="84">
        <v>659905.89399999997</v>
      </c>
      <c r="N1879" s="83">
        <v>0</v>
      </c>
      <c r="O1879" s="73"/>
      <c r="P1879" s="79" t="s">
        <v>8</v>
      </c>
      <c r="Q1879" s="84">
        <v>349983.02219502424</v>
      </c>
      <c r="R1879" s="84">
        <v>348033.79038184305</v>
      </c>
      <c r="S1879" s="84">
        <v>313852.10718119453</v>
      </c>
      <c r="T1879" s="84">
        <v>371279.97818585602</v>
      </c>
      <c r="U1879" s="84">
        <v>395031.81122070836</v>
      </c>
      <c r="V1879" s="84">
        <v>414512.82769876131</v>
      </c>
      <c r="W1879" s="84">
        <v>660187.87050950225</v>
      </c>
      <c r="X1879" s="84">
        <v>658945.77933763177</v>
      </c>
      <c r="Y1879" s="84">
        <v>590766.35105930001</v>
      </c>
      <c r="Z1879" s="84">
        <v>576935.99274999998</v>
      </c>
      <c r="AA1879" s="84">
        <v>596636.696</v>
      </c>
      <c r="AB1879" s="84">
        <v>633963</v>
      </c>
      <c r="AC1879" s="73"/>
      <c r="AD1879" s="79" t="s">
        <v>8</v>
      </c>
      <c r="AE1879" s="84">
        <v>3860</v>
      </c>
      <c r="AF1879" s="84">
        <v>4033</v>
      </c>
      <c r="AG1879" s="84">
        <v>4031</v>
      </c>
      <c r="AH1879" s="84">
        <v>4211</v>
      </c>
      <c r="AI1879" s="84">
        <v>4438</v>
      </c>
      <c r="AJ1879" s="84">
        <v>4716</v>
      </c>
      <c r="AK1879" s="84">
        <v>5050</v>
      </c>
      <c r="AL1879" s="84">
        <v>5203</v>
      </c>
      <c r="AM1879" s="84">
        <v>5426</v>
      </c>
      <c r="AN1879" s="84">
        <v>5815</v>
      </c>
      <c r="AO1879" s="84">
        <v>6160</v>
      </c>
      <c r="AP1879" s="84">
        <v>0</v>
      </c>
      <c r="AQ1879" s="73"/>
      <c r="AR1879" s="73"/>
      <c r="AS1879" s="73"/>
      <c r="AT1879" s="73"/>
      <c r="AU1879" s="73"/>
      <c r="AV1879" s="73"/>
      <c r="AW1879" s="73"/>
      <c r="AX1879" s="73"/>
      <c r="AY1879" s="73"/>
      <c r="AZ1879" s="73"/>
      <c r="BA1879" s="73"/>
      <c r="BB1879" s="73"/>
      <c r="BC1879" s="73"/>
    </row>
    <row r="1880" spans="1:55" x14ac:dyDescent="0.25">
      <c r="A1880" s="72"/>
      <c r="B1880" s="79" t="s">
        <v>5</v>
      </c>
      <c r="C1880" s="84">
        <v>226699.80567270308</v>
      </c>
      <c r="D1880" s="84">
        <v>179710.14996413593</v>
      </c>
      <c r="E1880" s="84">
        <v>194482.02969822788</v>
      </c>
      <c r="F1880" s="84">
        <v>244148.4104552572</v>
      </c>
      <c r="G1880" s="84">
        <v>214958.69094169224</v>
      </c>
      <c r="H1880" s="84">
        <v>214166.53660033474</v>
      </c>
      <c r="I1880" s="84">
        <v>277260.46512303082</v>
      </c>
      <c r="J1880" s="84">
        <v>238361.26098823434</v>
      </c>
      <c r="K1880" s="84">
        <v>238897.10796931188</v>
      </c>
      <c r="L1880" s="84">
        <v>265729.25407600001</v>
      </c>
      <c r="M1880" s="82">
        <v>210223.50000000006</v>
      </c>
      <c r="N1880" s="82">
        <v>0</v>
      </c>
      <c r="O1880" s="73"/>
      <c r="P1880" s="79" t="s">
        <v>5</v>
      </c>
      <c r="Q1880" s="84">
        <v>270395.74864166789</v>
      </c>
      <c r="R1880" s="84">
        <v>233253.6866065994</v>
      </c>
      <c r="S1880" s="84">
        <v>243888.95078034783</v>
      </c>
      <c r="T1880" s="84">
        <v>259801.16555986129</v>
      </c>
      <c r="U1880" s="84">
        <v>255759.98309171703</v>
      </c>
      <c r="V1880" s="84">
        <v>250240.85303269507</v>
      </c>
      <c r="W1880" s="84">
        <v>191017.44006788061</v>
      </c>
      <c r="X1880" s="84">
        <v>290436.26944963558</v>
      </c>
      <c r="Y1880" s="84">
        <v>277956.42323721998</v>
      </c>
      <c r="Z1880" s="84">
        <v>281783.40434400004</v>
      </c>
      <c r="AA1880" s="84">
        <v>269689.39799999993</v>
      </c>
      <c r="AB1880" s="84">
        <v>230534</v>
      </c>
      <c r="AC1880" s="73"/>
      <c r="AD1880" s="79" t="s">
        <v>5</v>
      </c>
      <c r="AE1880" s="84">
        <v>41054</v>
      </c>
      <c r="AF1880" s="84">
        <v>40466</v>
      </c>
      <c r="AG1880" s="84">
        <v>40107</v>
      </c>
      <c r="AH1880" s="84">
        <v>40575</v>
      </c>
      <c r="AI1880" s="84">
        <v>39976</v>
      </c>
      <c r="AJ1880" s="84">
        <v>39621</v>
      </c>
      <c r="AK1880" s="84">
        <v>40080</v>
      </c>
      <c r="AL1880" s="84">
        <v>43344</v>
      </c>
      <c r="AM1880" s="84">
        <v>41591</v>
      </c>
      <c r="AN1880" s="84">
        <v>40814</v>
      </c>
      <c r="AO1880" s="84">
        <v>42353</v>
      </c>
      <c r="AP1880" s="84">
        <v>0</v>
      </c>
      <c r="AQ1880" s="73"/>
      <c r="AR1880" s="73"/>
      <c r="AS1880" s="73"/>
      <c r="AT1880" s="73"/>
      <c r="AU1880" s="73"/>
      <c r="AV1880" s="73"/>
      <c r="AW1880" s="73"/>
      <c r="AX1880" s="73"/>
      <c r="AY1880" s="73"/>
      <c r="AZ1880" s="73"/>
      <c r="BA1880" s="73"/>
      <c r="BB1880" s="73"/>
      <c r="BC1880" s="73"/>
    </row>
    <row r="1881" spans="1:55" x14ac:dyDescent="0.25">
      <c r="A1881" s="72"/>
      <c r="B1881" s="74" t="s">
        <v>157</v>
      </c>
      <c r="C1881" s="83">
        <v>219567.84287631372</v>
      </c>
      <c r="D1881" s="83">
        <v>276815.31440225727</v>
      </c>
      <c r="E1881" s="83">
        <v>249348.3564077398</v>
      </c>
      <c r="F1881" s="83">
        <v>280079.94866746711</v>
      </c>
      <c r="G1881" s="83">
        <v>270614.7212555646</v>
      </c>
      <c r="H1881" s="83">
        <v>274092.05879557371</v>
      </c>
      <c r="I1881" s="83">
        <v>316839.60370045481</v>
      </c>
      <c r="J1881" s="83">
        <v>329068.94648747338</v>
      </c>
      <c r="K1881" s="83">
        <v>356271.44262444798</v>
      </c>
      <c r="L1881" s="83">
        <v>372363.82663999998</v>
      </c>
      <c r="M1881" s="83">
        <v>396692.52600000001</v>
      </c>
      <c r="N1881" s="83">
        <v>0</v>
      </c>
      <c r="O1881" s="73"/>
      <c r="P1881" s="74" t="s">
        <v>157</v>
      </c>
      <c r="Q1881" s="83">
        <v>226111.62835838427</v>
      </c>
      <c r="R1881" s="83">
        <v>204883.36889938533</v>
      </c>
      <c r="S1881" s="83">
        <v>233921.32122165273</v>
      </c>
      <c r="T1881" s="83">
        <v>231860.74863202713</v>
      </c>
      <c r="U1881" s="83">
        <v>252971.56870234769</v>
      </c>
      <c r="V1881" s="83">
        <v>244586.63525135306</v>
      </c>
      <c r="W1881" s="83">
        <v>286995.00455359352</v>
      </c>
      <c r="X1881" s="83">
        <v>315825.22046140314</v>
      </c>
      <c r="Y1881" s="83">
        <v>374799.29645456997</v>
      </c>
      <c r="Z1881" s="83">
        <v>369523.69100400002</v>
      </c>
      <c r="AA1881" s="83">
        <v>444761.02799999999</v>
      </c>
      <c r="AB1881" s="83">
        <v>441366</v>
      </c>
      <c r="AC1881" s="73"/>
      <c r="AD1881" s="74" t="s">
        <v>117</v>
      </c>
      <c r="AE1881" s="83">
        <v>221132.14199999999</v>
      </c>
      <c r="AF1881" s="83">
        <v>224457.84899999999</v>
      </c>
      <c r="AG1881" s="83">
        <v>225109.74</v>
      </c>
      <c r="AH1881" s="83">
        <v>227810.27100000001</v>
      </c>
      <c r="AI1881" s="83">
        <v>230950.592</v>
      </c>
      <c r="AJ1881" s="83">
        <v>234209.64800000002</v>
      </c>
      <c r="AK1881" s="83">
        <v>237933.74800000002</v>
      </c>
      <c r="AL1881" s="83">
        <v>241138.28700000004</v>
      </c>
      <c r="AM1881" s="83">
        <v>242339.93700000001</v>
      </c>
      <c r="AN1881" s="83">
        <v>244048.50600000002</v>
      </c>
      <c r="AO1881" s="83">
        <v>248742.272</v>
      </c>
      <c r="AP1881" s="83">
        <v>0</v>
      </c>
      <c r="AQ1881" s="73"/>
      <c r="AR1881" s="73"/>
      <c r="AS1881" s="73"/>
      <c r="AT1881" s="73"/>
      <c r="AU1881" s="73"/>
      <c r="AV1881" s="73"/>
      <c r="AW1881" s="73"/>
      <c r="AX1881" s="73"/>
      <c r="AY1881" s="73"/>
      <c r="AZ1881" s="73"/>
      <c r="BA1881" s="73"/>
      <c r="BB1881" s="73"/>
      <c r="BC1881" s="73"/>
    </row>
    <row r="1882" spans="1:55" x14ac:dyDescent="0.25">
      <c r="A1882" s="72"/>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X1882" s="73"/>
      <c r="Y1882" s="73"/>
      <c r="Z1882" s="73"/>
      <c r="AA1882" s="73"/>
      <c r="AB1882" s="73"/>
      <c r="AC1882" s="73"/>
      <c r="AD1882" s="73"/>
      <c r="AE1882" s="73"/>
      <c r="AF1882" s="73"/>
      <c r="AG1882" s="73"/>
      <c r="AH1882" s="73"/>
      <c r="AI1882" s="73"/>
      <c r="AJ1882" s="73"/>
      <c r="AK1882" s="73"/>
      <c r="AL1882" s="73"/>
      <c r="AM1882" s="73"/>
      <c r="AN1882" s="73"/>
      <c r="AO1882" s="73"/>
      <c r="AP1882" s="73"/>
      <c r="AQ1882" s="73"/>
      <c r="AR1882" s="73"/>
      <c r="AS1882" s="73"/>
      <c r="AT1882" s="73"/>
      <c r="AU1882" s="73"/>
      <c r="AV1882" s="73"/>
      <c r="AW1882" s="73"/>
      <c r="AX1882" s="73"/>
      <c r="AY1882" s="73"/>
      <c r="AZ1882" s="73"/>
      <c r="BA1882" s="73"/>
      <c r="BB1882" s="73"/>
      <c r="BC1882" s="7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96751-753E-4578-81CC-6AB14B321F79}">
  <sheetPr codeName="Ark2">
    <tabColor theme="0"/>
  </sheetPr>
  <dimension ref="A1:V36"/>
  <sheetViews>
    <sheetView showGridLines="0" showRowColHeaders="0" workbookViewId="0">
      <selection activeCell="E36" sqref="E36"/>
    </sheetView>
  </sheetViews>
  <sheetFormatPr defaultColWidth="0" defaultRowHeight="15" zeroHeight="1" x14ac:dyDescent="0.25"/>
  <cols>
    <col min="1" max="1" width="4.140625" customWidth="1"/>
    <col min="2" max="22" width="9.140625" customWidth="1"/>
    <col min="23" max="16384" width="9.140625" hidden="1"/>
  </cols>
  <sheetData>
    <row r="1" spans="1:22" x14ac:dyDescent="0.25">
      <c r="A1" s="13"/>
      <c r="B1" s="13"/>
      <c r="C1" s="13"/>
      <c r="D1" s="13"/>
      <c r="E1" s="13"/>
      <c r="F1" s="13"/>
      <c r="G1" s="13"/>
      <c r="H1" s="13"/>
      <c r="I1" s="13"/>
      <c r="J1" s="13"/>
      <c r="K1" s="13"/>
      <c r="L1" s="13"/>
      <c r="M1" s="13"/>
      <c r="N1" s="13"/>
      <c r="O1" s="13"/>
      <c r="P1" s="13"/>
      <c r="Q1" s="13"/>
      <c r="R1" s="13"/>
      <c r="S1" s="13"/>
      <c r="T1" s="13"/>
      <c r="U1" s="13"/>
      <c r="V1" s="13"/>
    </row>
    <row r="2" spans="1:22" x14ac:dyDescent="0.25">
      <c r="A2" s="13"/>
      <c r="B2" s="13"/>
      <c r="C2" s="13"/>
      <c r="D2" s="13"/>
      <c r="E2" s="13"/>
      <c r="F2" s="13"/>
      <c r="G2" s="13"/>
      <c r="H2" s="13"/>
      <c r="I2" s="13"/>
      <c r="J2" s="13"/>
      <c r="K2" s="13"/>
      <c r="L2" s="13"/>
      <c r="M2" s="13"/>
      <c r="N2" s="13"/>
      <c r="O2" s="13"/>
      <c r="P2" s="13"/>
      <c r="Q2" s="13"/>
      <c r="R2" s="13"/>
      <c r="S2" s="13"/>
      <c r="T2" s="13"/>
      <c r="U2" s="13"/>
      <c r="V2" s="13"/>
    </row>
    <row r="3" spans="1:22" x14ac:dyDescent="0.25">
      <c r="A3" s="13"/>
      <c r="B3" s="13"/>
      <c r="C3" s="13"/>
      <c r="D3" s="13"/>
      <c r="E3" s="13"/>
      <c r="F3" s="13"/>
      <c r="G3" s="13"/>
      <c r="H3" s="13"/>
      <c r="I3" s="13"/>
      <c r="J3" s="13"/>
      <c r="K3" s="13"/>
      <c r="L3" s="13"/>
      <c r="M3" s="13"/>
      <c r="N3" s="13"/>
      <c r="O3" s="13"/>
      <c r="P3" s="13"/>
      <c r="Q3" s="13"/>
      <c r="R3" s="13"/>
      <c r="S3" s="13"/>
      <c r="T3" s="13"/>
      <c r="U3" s="13"/>
      <c r="V3" s="13"/>
    </row>
    <row r="4" spans="1:22" x14ac:dyDescent="0.25">
      <c r="A4" s="13"/>
      <c r="B4" s="13"/>
      <c r="C4" s="13"/>
      <c r="D4" s="13"/>
      <c r="E4" s="13"/>
      <c r="F4" s="13"/>
      <c r="G4" s="13"/>
      <c r="H4" s="13"/>
      <c r="I4" s="13"/>
      <c r="J4" s="13"/>
      <c r="K4" s="13"/>
      <c r="L4" s="13"/>
      <c r="M4" s="13"/>
      <c r="N4" s="13"/>
      <c r="O4" s="13"/>
      <c r="P4" s="13"/>
      <c r="Q4" s="13"/>
      <c r="R4" s="13"/>
      <c r="S4" s="13"/>
      <c r="T4" s="13"/>
      <c r="U4" s="13"/>
      <c r="V4" s="13"/>
    </row>
    <row r="5" spans="1:22" x14ac:dyDescent="0.25">
      <c r="A5" s="13"/>
      <c r="B5" s="13"/>
      <c r="C5" s="13"/>
      <c r="D5" s="13"/>
      <c r="E5" s="13"/>
      <c r="F5" s="13"/>
      <c r="G5" s="13"/>
      <c r="H5" s="13"/>
      <c r="I5" s="13"/>
      <c r="J5" s="13"/>
      <c r="K5" s="13"/>
      <c r="L5" s="13"/>
      <c r="M5" s="13"/>
      <c r="N5" s="13"/>
      <c r="O5" s="13"/>
      <c r="P5" s="13"/>
      <c r="Q5" s="13"/>
      <c r="R5" s="13"/>
      <c r="S5" s="13"/>
      <c r="T5" s="13"/>
      <c r="U5" s="13"/>
      <c r="V5" s="13"/>
    </row>
    <row r="6" spans="1:22" x14ac:dyDescent="0.25">
      <c r="A6" s="13"/>
      <c r="B6" s="13"/>
      <c r="C6" s="13"/>
      <c r="D6" s="13"/>
      <c r="E6" s="13"/>
      <c r="F6" s="13"/>
      <c r="G6" s="13"/>
      <c r="H6" s="13"/>
      <c r="I6" s="13"/>
      <c r="J6" s="13"/>
      <c r="K6" s="13"/>
      <c r="L6" s="13"/>
      <c r="M6" s="13"/>
      <c r="N6" s="13"/>
      <c r="O6" s="13"/>
      <c r="P6" s="13"/>
      <c r="Q6" s="13"/>
      <c r="R6" s="13"/>
      <c r="S6" s="13"/>
      <c r="T6" s="13"/>
      <c r="U6" s="13"/>
      <c r="V6" s="13"/>
    </row>
    <row r="7" spans="1:22" x14ac:dyDescent="0.25">
      <c r="A7" s="13"/>
      <c r="B7" s="13"/>
      <c r="C7" s="13"/>
      <c r="D7" s="13"/>
      <c r="E7" s="13"/>
      <c r="F7" s="13"/>
      <c r="G7" s="13"/>
      <c r="H7" s="13"/>
      <c r="I7" s="13"/>
      <c r="J7" s="13"/>
      <c r="K7" s="13"/>
      <c r="L7" s="13"/>
      <c r="M7" s="13"/>
      <c r="N7" s="13"/>
      <c r="O7" s="13"/>
      <c r="P7" s="13"/>
      <c r="Q7" s="13"/>
      <c r="R7" s="13"/>
      <c r="S7" s="13"/>
      <c r="T7" s="13"/>
      <c r="U7" s="13"/>
      <c r="V7" s="13"/>
    </row>
    <row r="8" spans="1:22" x14ac:dyDescent="0.25">
      <c r="A8" s="13"/>
      <c r="B8" s="13"/>
      <c r="C8" s="13"/>
      <c r="D8" s="13"/>
      <c r="E8" s="13"/>
      <c r="F8" s="13"/>
      <c r="G8" s="13"/>
      <c r="H8" s="13"/>
      <c r="I8" s="13"/>
      <c r="J8" s="13"/>
      <c r="K8" s="13"/>
      <c r="L8" s="13"/>
      <c r="M8" s="13"/>
      <c r="N8" s="13"/>
      <c r="O8" s="13"/>
      <c r="P8" s="13"/>
      <c r="Q8" s="13"/>
      <c r="R8" s="13"/>
      <c r="S8" s="13"/>
      <c r="T8" s="13"/>
      <c r="U8" s="13"/>
      <c r="V8" s="13"/>
    </row>
    <row r="9" spans="1:22" x14ac:dyDescent="0.25">
      <c r="A9" s="13"/>
      <c r="B9" s="13"/>
      <c r="C9" s="13"/>
      <c r="D9" s="13"/>
      <c r="E9" s="13"/>
      <c r="F9" s="13"/>
      <c r="G9" s="13"/>
      <c r="H9" s="13"/>
      <c r="I9" s="13"/>
      <c r="J9" s="13"/>
      <c r="K9" s="13"/>
      <c r="L9" s="13"/>
      <c r="M9" s="13"/>
      <c r="N9" s="13"/>
      <c r="O9" s="13"/>
      <c r="P9" s="13"/>
      <c r="Q9" s="13"/>
      <c r="R9" s="13"/>
      <c r="S9" s="13"/>
      <c r="T9" s="13"/>
      <c r="U9" s="13"/>
      <c r="V9" s="13"/>
    </row>
    <row r="10" spans="1:22" x14ac:dyDescent="0.25">
      <c r="A10" s="13"/>
      <c r="B10" s="13"/>
      <c r="C10" s="13"/>
      <c r="D10" s="13"/>
      <c r="E10" s="13"/>
      <c r="F10" s="13"/>
      <c r="G10" s="13"/>
      <c r="H10" s="13"/>
      <c r="I10" s="13"/>
      <c r="J10" s="13"/>
      <c r="K10" s="13"/>
      <c r="L10" s="13"/>
      <c r="M10" s="13"/>
      <c r="N10" s="13"/>
      <c r="O10" s="13"/>
      <c r="P10" s="13"/>
      <c r="Q10" s="13"/>
      <c r="R10" s="13"/>
      <c r="S10" s="13"/>
      <c r="T10" s="13"/>
      <c r="U10" s="13"/>
      <c r="V10" s="13"/>
    </row>
    <row r="11" spans="1:22" x14ac:dyDescent="0.25">
      <c r="A11" s="13"/>
      <c r="B11" s="13"/>
      <c r="C11" s="13"/>
      <c r="D11" s="13"/>
      <c r="E11" s="13"/>
      <c r="F11" s="13"/>
      <c r="G11" s="13"/>
      <c r="H11" s="13"/>
      <c r="I11" s="13"/>
      <c r="J11" s="13"/>
      <c r="K11" s="13"/>
      <c r="L11" s="13"/>
      <c r="M11" s="13"/>
      <c r="N11" s="13"/>
      <c r="O11" s="13"/>
      <c r="P11" s="13"/>
      <c r="Q11" s="13"/>
      <c r="R11" s="13"/>
      <c r="S11" s="13"/>
      <c r="T11" s="13"/>
      <c r="U11" s="13"/>
      <c r="V11" s="13"/>
    </row>
    <row r="12" spans="1:22" x14ac:dyDescent="0.25">
      <c r="A12" s="13"/>
      <c r="B12" s="13"/>
      <c r="C12" s="13"/>
      <c r="D12" s="13"/>
      <c r="E12" s="13"/>
      <c r="F12" s="13"/>
      <c r="G12" s="13"/>
      <c r="H12" s="13"/>
      <c r="I12" s="13"/>
      <c r="J12" s="13"/>
      <c r="K12" s="13"/>
      <c r="L12" s="13"/>
      <c r="M12" s="13"/>
      <c r="N12" s="13"/>
      <c r="O12" s="13"/>
      <c r="P12" s="13"/>
      <c r="Q12" s="13"/>
      <c r="R12" s="13"/>
      <c r="S12" s="13"/>
      <c r="T12" s="13"/>
      <c r="U12" s="13"/>
      <c r="V12" s="13"/>
    </row>
    <row r="13" spans="1:22" x14ac:dyDescent="0.25">
      <c r="A13" s="13"/>
      <c r="B13" s="13"/>
      <c r="C13" s="13"/>
      <c r="D13" s="13"/>
      <c r="E13" s="13"/>
      <c r="F13" s="13"/>
      <c r="G13" s="13"/>
      <c r="H13" s="13"/>
      <c r="I13" s="13"/>
      <c r="J13" s="13"/>
      <c r="K13" s="13"/>
      <c r="L13" s="13"/>
      <c r="M13" s="13"/>
      <c r="N13" s="13"/>
      <c r="O13" s="13"/>
      <c r="P13" s="13"/>
      <c r="Q13" s="13"/>
      <c r="R13" s="13"/>
      <c r="S13" s="13"/>
      <c r="T13" s="13"/>
      <c r="U13" s="13"/>
      <c r="V13" s="13"/>
    </row>
    <row r="14" spans="1:22" x14ac:dyDescent="0.25">
      <c r="A14" s="13"/>
      <c r="B14" s="13"/>
      <c r="C14" s="13"/>
      <c r="D14" s="13"/>
      <c r="E14" s="13"/>
      <c r="F14" s="13"/>
      <c r="G14" s="13"/>
      <c r="H14" s="13"/>
      <c r="I14" s="13"/>
      <c r="J14" s="13"/>
      <c r="K14" s="13"/>
      <c r="L14" s="13"/>
      <c r="M14" s="13"/>
      <c r="N14" s="13"/>
      <c r="O14" s="13"/>
      <c r="P14" s="13"/>
      <c r="Q14" s="13"/>
      <c r="R14" s="13"/>
      <c r="S14" s="13"/>
      <c r="T14" s="13"/>
      <c r="U14" s="13"/>
      <c r="V14" s="13"/>
    </row>
    <row r="15" spans="1:22" x14ac:dyDescent="0.25">
      <c r="A15" s="13"/>
      <c r="B15" s="13"/>
      <c r="C15" s="13"/>
      <c r="D15" s="13"/>
      <c r="E15" s="13"/>
      <c r="F15" s="13"/>
      <c r="G15" s="13"/>
      <c r="H15" s="13"/>
      <c r="I15" s="13"/>
      <c r="J15" s="13"/>
      <c r="K15" s="13"/>
      <c r="L15" s="13"/>
      <c r="M15" s="13"/>
      <c r="N15" s="13"/>
      <c r="O15" s="13"/>
      <c r="P15" s="13"/>
      <c r="Q15" s="13"/>
      <c r="R15" s="13"/>
      <c r="S15" s="13"/>
      <c r="T15" s="13"/>
      <c r="U15" s="13"/>
      <c r="V15" s="13"/>
    </row>
    <row r="16" spans="1:22" x14ac:dyDescent="0.25">
      <c r="A16" s="13"/>
      <c r="B16" s="13"/>
      <c r="C16" s="13"/>
      <c r="D16" s="13"/>
      <c r="E16" s="13"/>
      <c r="F16" s="13"/>
      <c r="G16" s="13"/>
      <c r="H16" s="13"/>
      <c r="I16" s="13"/>
      <c r="J16" s="13"/>
      <c r="K16" s="13"/>
      <c r="L16" s="13"/>
      <c r="M16" s="13"/>
      <c r="N16" s="13"/>
      <c r="O16" s="13"/>
      <c r="P16" s="13"/>
      <c r="Q16" s="13"/>
      <c r="R16" s="13"/>
      <c r="S16" s="13"/>
      <c r="T16" s="13"/>
      <c r="U16" s="13"/>
      <c r="V16" s="13"/>
    </row>
    <row r="17" spans="1:22" x14ac:dyDescent="0.25">
      <c r="A17" s="13"/>
      <c r="B17" s="13"/>
      <c r="C17" s="13"/>
      <c r="D17" s="13"/>
      <c r="E17" s="13"/>
      <c r="F17" s="13"/>
      <c r="G17" s="13"/>
      <c r="H17" s="13"/>
      <c r="I17" s="13"/>
      <c r="J17" s="13"/>
      <c r="K17" s="13"/>
      <c r="L17" s="13"/>
      <c r="M17" s="13"/>
      <c r="N17" s="13"/>
      <c r="O17" s="13"/>
      <c r="P17" s="13"/>
      <c r="Q17" s="13"/>
      <c r="R17" s="13"/>
      <c r="S17" s="13"/>
      <c r="T17" s="13"/>
      <c r="U17" s="13"/>
      <c r="V17" s="13"/>
    </row>
    <row r="18" spans="1:22" x14ac:dyDescent="0.25">
      <c r="A18" s="13"/>
      <c r="B18" s="13"/>
      <c r="C18" s="13"/>
      <c r="D18" s="13"/>
      <c r="E18" s="13"/>
      <c r="F18" s="13"/>
      <c r="G18" s="13"/>
      <c r="H18" s="13"/>
      <c r="I18" s="13"/>
      <c r="J18" s="13"/>
      <c r="K18" s="13"/>
      <c r="L18" s="13"/>
      <c r="M18" s="13"/>
      <c r="N18" s="13"/>
      <c r="O18" s="13"/>
      <c r="P18" s="13"/>
      <c r="Q18" s="13"/>
      <c r="R18" s="13"/>
      <c r="S18" s="13"/>
      <c r="T18" s="13"/>
      <c r="U18" s="13"/>
      <c r="V18" s="13"/>
    </row>
    <row r="19" spans="1:22" x14ac:dyDescent="0.25">
      <c r="A19" s="13"/>
      <c r="B19" s="13"/>
      <c r="C19" s="13"/>
      <c r="D19" s="13"/>
      <c r="E19" s="13"/>
      <c r="F19" s="13"/>
      <c r="G19" s="13"/>
      <c r="H19" s="13"/>
      <c r="I19" s="13"/>
      <c r="J19" s="13"/>
      <c r="K19" s="13"/>
      <c r="L19" s="13"/>
      <c r="M19" s="13"/>
      <c r="N19" s="13"/>
      <c r="O19" s="13"/>
      <c r="P19" s="13"/>
      <c r="Q19" s="13"/>
      <c r="R19" s="13"/>
      <c r="S19" s="13"/>
      <c r="T19" s="13"/>
      <c r="U19" s="13"/>
      <c r="V19" s="13"/>
    </row>
    <row r="20" spans="1:22" x14ac:dyDescent="0.25">
      <c r="A20" s="13"/>
      <c r="B20" s="13"/>
      <c r="C20" s="13"/>
      <c r="D20" s="13"/>
      <c r="E20" s="13"/>
      <c r="F20" s="13"/>
      <c r="G20" s="13"/>
      <c r="H20" s="13"/>
      <c r="I20" s="13"/>
      <c r="J20" s="13"/>
      <c r="K20" s="13"/>
      <c r="L20" s="13"/>
      <c r="M20" s="13"/>
      <c r="N20" s="13"/>
      <c r="O20" s="13"/>
      <c r="P20" s="13"/>
      <c r="Q20" s="13"/>
      <c r="R20" s="13"/>
      <c r="S20" s="13"/>
      <c r="T20" s="13"/>
      <c r="U20" s="13"/>
      <c r="V20" s="13"/>
    </row>
    <row r="21" spans="1:22" x14ac:dyDescent="0.25">
      <c r="A21" s="13"/>
      <c r="B21" s="13"/>
      <c r="C21" s="13"/>
      <c r="D21" s="13"/>
      <c r="E21" s="13"/>
      <c r="F21" s="13"/>
      <c r="G21" s="13"/>
      <c r="H21" s="13"/>
      <c r="I21" s="13"/>
      <c r="J21" s="13"/>
      <c r="K21" s="13"/>
      <c r="L21" s="13"/>
      <c r="M21" s="13"/>
      <c r="N21" s="13"/>
      <c r="O21" s="13"/>
      <c r="P21" s="13"/>
      <c r="Q21" s="13"/>
      <c r="R21" s="13"/>
      <c r="S21" s="13"/>
      <c r="T21" s="13"/>
      <c r="U21" s="13"/>
      <c r="V21" s="13"/>
    </row>
    <row r="22" spans="1:22" x14ac:dyDescent="0.25">
      <c r="A22" s="13"/>
      <c r="B22" s="13"/>
      <c r="C22" s="13"/>
      <c r="D22" s="13"/>
      <c r="E22" s="13"/>
      <c r="F22" s="13"/>
      <c r="G22" s="13"/>
      <c r="H22" s="13"/>
      <c r="I22" s="13"/>
      <c r="J22" s="13"/>
      <c r="K22" s="13"/>
      <c r="L22" s="13"/>
      <c r="M22" s="13"/>
      <c r="N22" s="13"/>
      <c r="O22" s="13"/>
      <c r="P22" s="13"/>
      <c r="Q22" s="13"/>
      <c r="R22" s="13"/>
      <c r="S22" s="13"/>
      <c r="T22" s="13"/>
      <c r="U22" s="13"/>
      <c r="V22" s="13"/>
    </row>
    <row r="23" spans="1:22" x14ac:dyDescent="0.25">
      <c r="A23" s="13"/>
      <c r="B23" s="13"/>
      <c r="C23" s="13"/>
      <c r="D23" s="13"/>
      <c r="E23" s="13"/>
      <c r="F23" s="13"/>
      <c r="G23" s="13"/>
      <c r="H23" s="13"/>
      <c r="I23" s="13"/>
      <c r="J23" s="13"/>
      <c r="K23" s="13"/>
      <c r="L23" s="13"/>
      <c r="M23" s="13"/>
      <c r="N23" s="13"/>
      <c r="O23" s="13"/>
      <c r="P23" s="13"/>
      <c r="Q23" s="13"/>
      <c r="R23" s="13"/>
      <c r="S23" s="13"/>
      <c r="T23" s="13"/>
      <c r="U23" s="13"/>
      <c r="V23" s="13"/>
    </row>
    <row r="24" spans="1:22" x14ac:dyDescent="0.25">
      <c r="A24" s="13"/>
      <c r="B24" s="13"/>
      <c r="C24" s="13"/>
      <c r="D24" s="13"/>
      <c r="E24" s="13"/>
      <c r="F24" s="13"/>
      <c r="G24" s="13"/>
      <c r="H24" s="13"/>
      <c r="I24" s="13"/>
      <c r="J24" s="13"/>
      <c r="K24" s="13"/>
      <c r="L24" s="13"/>
      <c r="M24" s="13"/>
      <c r="N24" s="13"/>
      <c r="O24" s="13"/>
      <c r="P24" s="13"/>
      <c r="Q24" s="13"/>
      <c r="R24" s="13"/>
      <c r="S24" s="13"/>
      <c r="T24" s="13"/>
      <c r="U24" s="13"/>
      <c r="V24" s="13"/>
    </row>
    <row r="25" spans="1:22" x14ac:dyDescent="0.25">
      <c r="A25" s="13"/>
      <c r="B25" s="13"/>
      <c r="C25" s="13"/>
      <c r="D25" s="13"/>
      <c r="E25" s="13"/>
      <c r="F25" s="13"/>
      <c r="G25" s="13"/>
      <c r="H25" s="13"/>
      <c r="I25" s="13"/>
      <c r="J25" s="13"/>
      <c r="K25" s="13"/>
      <c r="L25" s="13"/>
      <c r="M25" s="13"/>
      <c r="N25" s="13"/>
      <c r="O25" s="13"/>
      <c r="P25" s="13"/>
      <c r="Q25" s="13"/>
      <c r="R25" s="13"/>
      <c r="S25" s="13"/>
      <c r="T25" s="13"/>
      <c r="U25" s="13"/>
      <c r="V25" s="13"/>
    </row>
    <row r="26" spans="1:22" x14ac:dyDescent="0.25">
      <c r="A26" s="13"/>
      <c r="B26" s="13"/>
      <c r="C26" s="13"/>
      <c r="D26" s="13"/>
      <c r="E26" s="13"/>
      <c r="F26" s="13"/>
      <c r="G26" s="13"/>
      <c r="H26" s="13"/>
      <c r="I26" s="13"/>
      <c r="J26" s="13"/>
      <c r="K26" s="13"/>
      <c r="L26" s="13"/>
      <c r="M26" s="13"/>
      <c r="N26" s="13"/>
      <c r="O26" s="13"/>
      <c r="P26" s="13"/>
      <c r="Q26" s="13"/>
      <c r="R26" s="13"/>
      <c r="S26" s="13"/>
      <c r="T26" s="13"/>
      <c r="U26" s="13"/>
      <c r="V26" s="13"/>
    </row>
    <row r="27" spans="1:22" x14ac:dyDescent="0.25">
      <c r="A27" s="13"/>
      <c r="B27" s="13"/>
      <c r="C27" s="13"/>
      <c r="D27" s="13"/>
      <c r="E27" s="13"/>
      <c r="F27" s="13"/>
      <c r="G27" s="13"/>
      <c r="H27" s="13"/>
      <c r="I27" s="13"/>
      <c r="J27" s="13"/>
      <c r="K27" s="13"/>
      <c r="L27" s="13"/>
      <c r="M27" s="13"/>
      <c r="N27" s="13"/>
      <c r="O27" s="13"/>
      <c r="P27" s="13"/>
      <c r="Q27" s="13"/>
      <c r="R27" s="13"/>
      <c r="S27" s="13"/>
      <c r="T27" s="13"/>
      <c r="U27" s="13"/>
      <c r="V27" s="13"/>
    </row>
    <row r="28" spans="1:22" x14ac:dyDescent="0.25">
      <c r="A28" s="13"/>
      <c r="B28" s="13"/>
      <c r="C28" s="13"/>
      <c r="D28" s="13"/>
      <c r="E28" s="13"/>
      <c r="F28" s="13"/>
      <c r="G28" s="13"/>
      <c r="H28" s="13"/>
      <c r="I28" s="13"/>
      <c r="J28" s="13"/>
      <c r="K28" s="13"/>
      <c r="L28" s="13"/>
      <c r="M28" s="13"/>
      <c r="N28" s="13"/>
      <c r="O28" s="13"/>
      <c r="P28" s="13"/>
      <c r="Q28" s="13"/>
      <c r="R28" s="13"/>
      <c r="S28" s="13"/>
      <c r="T28" s="13"/>
      <c r="U28" s="13"/>
      <c r="V28" s="13"/>
    </row>
    <row r="29" spans="1:22" x14ac:dyDescent="0.25">
      <c r="A29" s="13"/>
      <c r="B29" s="13"/>
      <c r="C29" s="13"/>
      <c r="D29" s="13"/>
      <c r="E29" s="13"/>
      <c r="F29" s="13"/>
      <c r="G29" s="13"/>
      <c r="H29" s="13"/>
      <c r="I29" s="13"/>
      <c r="J29" s="13"/>
      <c r="K29" s="13"/>
      <c r="L29" s="13"/>
      <c r="M29" s="13"/>
      <c r="N29" s="13"/>
      <c r="O29" s="13"/>
      <c r="P29" s="13"/>
      <c r="Q29" s="13"/>
      <c r="R29" s="13"/>
      <c r="S29" s="13"/>
      <c r="T29" s="13"/>
      <c r="U29" s="13"/>
      <c r="V29" s="13"/>
    </row>
    <row r="30" spans="1:22" x14ac:dyDescent="0.25">
      <c r="A30" s="13"/>
      <c r="B30" s="13"/>
      <c r="C30" s="13"/>
      <c r="D30" s="13"/>
      <c r="E30" s="13"/>
      <c r="F30" s="13"/>
      <c r="G30" s="13"/>
      <c r="H30" s="13"/>
      <c r="I30" s="13"/>
      <c r="J30" s="13"/>
      <c r="K30" s="13"/>
      <c r="L30" s="13"/>
      <c r="M30" s="13"/>
      <c r="N30" s="13"/>
      <c r="O30" s="13"/>
      <c r="P30" s="13"/>
      <c r="Q30" s="13"/>
      <c r="R30" s="13"/>
      <c r="S30" s="13"/>
      <c r="T30" s="13"/>
      <c r="U30" s="13"/>
      <c r="V30" s="13"/>
    </row>
    <row r="31" spans="1:22" x14ac:dyDescent="0.25">
      <c r="A31" s="13"/>
      <c r="B31" s="13"/>
      <c r="C31" s="13"/>
      <c r="D31" s="13"/>
      <c r="E31" s="13"/>
      <c r="F31" s="13"/>
      <c r="G31" s="13"/>
      <c r="H31" s="13"/>
      <c r="I31" s="13"/>
      <c r="J31" s="13"/>
      <c r="K31" s="13"/>
      <c r="L31" s="13"/>
      <c r="M31" s="13"/>
      <c r="N31" s="13"/>
      <c r="O31" s="13"/>
      <c r="P31" s="13"/>
      <c r="Q31" s="13"/>
      <c r="R31" s="13"/>
      <c r="S31" s="13"/>
      <c r="T31" s="13"/>
      <c r="U31" s="13"/>
      <c r="V31" s="13"/>
    </row>
    <row r="32" spans="1:22" x14ac:dyDescent="0.25">
      <c r="A32" s="13"/>
      <c r="B32" s="13"/>
      <c r="C32" s="13"/>
      <c r="D32" s="13"/>
      <c r="E32" s="13"/>
      <c r="F32" s="13"/>
      <c r="G32" s="13"/>
      <c r="H32" s="13"/>
      <c r="I32" s="13"/>
      <c r="J32" s="13"/>
      <c r="K32" s="13"/>
      <c r="L32" s="13"/>
      <c r="M32" s="13"/>
      <c r="N32" s="13"/>
      <c r="O32" s="13"/>
      <c r="P32" s="13"/>
      <c r="Q32" s="13"/>
      <c r="R32" s="13"/>
      <c r="S32" s="13"/>
      <c r="T32" s="13"/>
      <c r="U32" s="13"/>
      <c r="V32" s="13"/>
    </row>
    <row r="33" spans="1:22" x14ac:dyDescent="0.25">
      <c r="A33" s="13"/>
      <c r="B33" s="13"/>
      <c r="C33" s="13"/>
      <c r="D33" s="13"/>
      <c r="E33" s="13"/>
      <c r="F33" s="13"/>
      <c r="G33" s="13"/>
      <c r="H33" s="13"/>
      <c r="I33" s="13"/>
      <c r="J33" s="13"/>
      <c r="K33" s="13"/>
      <c r="L33" s="13"/>
      <c r="M33" s="13"/>
      <c r="N33" s="13"/>
      <c r="O33" s="13"/>
      <c r="P33" s="13"/>
      <c r="Q33" s="13"/>
      <c r="R33" s="13"/>
      <c r="S33" s="13"/>
      <c r="T33" s="13"/>
      <c r="U33" s="13"/>
      <c r="V33" s="13"/>
    </row>
    <row r="34" spans="1:22" x14ac:dyDescent="0.25">
      <c r="A34" s="13"/>
      <c r="B34" s="13"/>
      <c r="C34" s="13"/>
      <c r="D34" s="13"/>
      <c r="E34" s="13"/>
      <c r="F34" s="13"/>
      <c r="G34" s="13"/>
      <c r="H34" s="13"/>
      <c r="I34" s="13"/>
      <c r="J34" s="13"/>
      <c r="K34" s="13"/>
      <c r="L34" s="13"/>
      <c r="M34" s="13"/>
      <c r="N34" s="13"/>
      <c r="O34" s="13"/>
      <c r="P34" s="13"/>
      <c r="Q34" s="13"/>
      <c r="R34" s="13"/>
      <c r="S34" s="13"/>
      <c r="T34" s="13"/>
      <c r="U34" s="13"/>
      <c r="V34" s="13"/>
    </row>
    <row r="35" spans="1:22" x14ac:dyDescent="0.25">
      <c r="A35" s="13"/>
      <c r="B35" s="13"/>
      <c r="C35" s="13"/>
      <c r="D35" s="13"/>
      <c r="E35" s="13"/>
      <c r="F35" s="13"/>
      <c r="G35" s="13"/>
      <c r="H35" s="13"/>
      <c r="I35" s="13"/>
      <c r="J35" s="13"/>
      <c r="K35" s="13"/>
      <c r="L35" s="13"/>
      <c r="M35" s="13"/>
      <c r="N35" s="13"/>
      <c r="O35" s="13"/>
      <c r="P35" s="13"/>
      <c r="Q35" s="13"/>
      <c r="R35" s="13"/>
      <c r="S35" s="13"/>
      <c r="T35" s="13"/>
      <c r="U35" s="13"/>
      <c r="V35" s="13"/>
    </row>
    <row r="36" spans="1:22" x14ac:dyDescent="0.25">
      <c r="A36" s="13"/>
      <c r="B36" s="13"/>
      <c r="C36" s="13"/>
      <c r="D36" s="13"/>
      <c r="E36" s="13"/>
      <c r="F36" s="13"/>
      <c r="G36" s="13"/>
      <c r="H36" s="13"/>
      <c r="I36" s="13"/>
      <c r="J36" s="13"/>
      <c r="K36" s="13"/>
      <c r="L36" s="13"/>
      <c r="M36" s="13"/>
      <c r="N36" s="13"/>
      <c r="O36" s="13"/>
      <c r="P36" s="13"/>
      <c r="Q36" s="13"/>
      <c r="R36" s="13"/>
      <c r="S36" s="13"/>
      <c r="T36" s="13"/>
      <c r="U36" s="13"/>
      <c r="V36" s="13"/>
    </row>
  </sheetData>
  <sheetProtection selectLockedCells="1" selectUn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D9F97-9743-4479-98DB-FD53C07C1B95}">
  <sheetPr codeName="Ark3">
    <tabColor theme="9" tint="0.79998168889431442"/>
  </sheetPr>
  <dimension ref="A1:N72"/>
  <sheetViews>
    <sheetView showGridLines="0" showRowColHeaders="0" zoomScale="90" zoomScaleNormal="90" workbookViewId="0">
      <selection activeCell="O31" sqref="O31"/>
    </sheetView>
  </sheetViews>
  <sheetFormatPr defaultColWidth="8" defaultRowHeight="15" x14ac:dyDescent="0.25"/>
  <cols>
    <col min="1" max="1" width="3.7109375" style="71" customWidth="1"/>
    <col min="2" max="2" width="60.7109375" style="71" customWidth="1"/>
    <col min="3" max="13" width="12.7109375" style="71" customWidth="1"/>
    <col min="14" max="14" width="4" style="71" customWidth="1"/>
    <col min="15" max="707" width="8" style="71" customWidth="1"/>
    <col min="708" max="16384" width="8" style="71"/>
  </cols>
  <sheetData>
    <row r="1" spans="1:14" x14ac:dyDescent="0.25">
      <c r="A1" s="13"/>
      <c r="B1" s="13"/>
      <c r="C1" s="13"/>
      <c r="D1" s="13"/>
      <c r="E1" s="13"/>
      <c r="F1" s="13"/>
      <c r="G1" s="13"/>
      <c r="H1" s="13"/>
      <c r="I1" s="13"/>
      <c r="J1" s="13"/>
      <c r="K1" s="13"/>
      <c r="L1" s="13"/>
      <c r="M1" s="13"/>
      <c r="N1" s="13"/>
    </row>
    <row r="2" spans="1:14" x14ac:dyDescent="0.25">
      <c r="A2" s="13"/>
      <c r="B2" s="14"/>
      <c r="C2" s="14">
        <v>2013</v>
      </c>
      <c r="D2" s="14">
        <v>2014</v>
      </c>
      <c r="E2" s="14">
        <v>2015</v>
      </c>
      <c r="F2" s="14">
        <v>2016</v>
      </c>
      <c r="G2" s="14">
        <v>2017</v>
      </c>
      <c r="H2" s="14">
        <v>2018</v>
      </c>
      <c r="I2" s="14">
        <v>2019</v>
      </c>
      <c r="J2" s="14">
        <v>2020</v>
      </c>
      <c r="K2" s="14">
        <v>2021</v>
      </c>
      <c r="L2" s="14">
        <v>2022</v>
      </c>
      <c r="M2" s="14">
        <v>2023</v>
      </c>
      <c r="N2" s="13"/>
    </row>
    <row r="3" spans="1:14" x14ac:dyDescent="0.25">
      <c r="A3" s="13"/>
      <c r="B3" s="15" t="str">
        <f>B43</f>
        <v>Hele landet, REGNSKAB, kr. pr. 18-66-årige</v>
      </c>
      <c r="C3" s="16">
        <f ca="1">IF(Analyse!$G$112="Ja",'1 - Ydelsesmodtagere'!C52,'1 - Ydelsesmodtagere'!C43)</f>
        <v>0</v>
      </c>
      <c r="D3" s="16">
        <f ca="1">IF(Analyse!$G$112="Ja",'1 - Ydelsesmodtagere'!D52,'1 - Ydelsesmodtagere'!D43)</f>
        <v>0</v>
      </c>
      <c r="E3" s="16">
        <f ca="1">IF(Analyse!$G$112="Ja",'1 - Ydelsesmodtagere'!E52,'1 - Ydelsesmodtagere'!E43)</f>
        <v>0</v>
      </c>
      <c r="F3" s="16">
        <f ca="1">IF(Analyse!$G$112="Ja",'1 - Ydelsesmodtagere'!F52,'1 - Ydelsesmodtagere'!F43)</f>
        <v>0</v>
      </c>
      <c r="G3" s="16">
        <f ca="1">IF(Analyse!$G$112="Ja",'1 - Ydelsesmodtagere'!G52,'1 - Ydelsesmodtagere'!G43)</f>
        <v>0</v>
      </c>
      <c r="H3" s="16">
        <f ca="1">IF(Analyse!$G$112="Ja",'1 - Ydelsesmodtagere'!H52,'1 - Ydelsesmodtagere'!H43)</f>
        <v>0</v>
      </c>
      <c r="I3" s="16">
        <f ca="1">IF(Analyse!$G$112="Ja",'1 - Ydelsesmodtagere'!I52,'1 - Ydelsesmodtagere'!I43)</f>
        <v>0</v>
      </c>
      <c r="J3" s="16">
        <f ca="1">IF(Analyse!$G$112="Ja",'1 - Ydelsesmodtagere'!J52,'1 - Ydelsesmodtagere'!J43)</f>
        <v>0</v>
      </c>
      <c r="K3" s="16">
        <f ca="1">IF(Analyse!$G$112="Ja",'1 - Ydelsesmodtagere'!K52,'1 - Ydelsesmodtagere'!K43)</f>
        <v>0</v>
      </c>
      <c r="L3" s="16">
        <f ca="1">IF(Analyse!$G$112="Ja",'1 - Ydelsesmodtagere'!L52,'1 - Ydelsesmodtagere'!L43)</f>
        <v>0</v>
      </c>
      <c r="M3" s="16">
        <f ca="1">IF(Analyse!$G$112="Ja",'1 - Ydelsesmodtagere'!M52,'1 - Ydelsesmodtagere'!M43)</f>
        <v>0</v>
      </c>
      <c r="N3" s="13"/>
    </row>
    <row r="4" spans="1:14" x14ac:dyDescent="0.25">
      <c r="A4" s="13"/>
      <c r="B4" s="15" t="str">
        <f>B44</f>
        <v>Hele landet, YDELSESMODTAGER, pr. 1.000 18-66-årige</v>
      </c>
      <c r="C4" s="16">
        <f ca="1">IF(Analyse!$G$112="Ja",'1 - Ydelsesmodtagere'!C53,'1 - Ydelsesmodtagere'!C44)</f>
        <v>0</v>
      </c>
      <c r="D4" s="16">
        <f ca="1">IF(Analyse!$G$112="Ja",'1 - Ydelsesmodtagere'!D53,'1 - Ydelsesmodtagere'!D44)</f>
        <v>0</v>
      </c>
      <c r="E4" s="16">
        <f ca="1">IF(Analyse!$G$112="Ja",'1 - Ydelsesmodtagere'!E53,'1 - Ydelsesmodtagere'!E44)</f>
        <v>0</v>
      </c>
      <c r="F4" s="16">
        <f ca="1">IF(Analyse!$G$112="Ja",'1 - Ydelsesmodtagere'!F53,'1 - Ydelsesmodtagere'!F44)</f>
        <v>0</v>
      </c>
      <c r="G4" s="16">
        <f ca="1">IF(Analyse!$G$112="Ja",'1 - Ydelsesmodtagere'!G53,'1 - Ydelsesmodtagere'!G44)</f>
        <v>0</v>
      </c>
      <c r="H4" s="16">
        <f ca="1">IF(Analyse!$G$112="Ja",'1 - Ydelsesmodtagere'!H53,'1 - Ydelsesmodtagere'!H44)</f>
        <v>0</v>
      </c>
      <c r="I4" s="16">
        <f ca="1">IF(Analyse!$G$112="Ja",'1 - Ydelsesmodtagere'!I53,'1 - Ydelsesmodtagere'!I44)</f>
        <v>0</v>
      </c>
      <c r="J4" s="16">
        <f ca="1">IF(Analyse!$G$112="Ja",'1 - Ydelsesmodtagere'!J53,'1 - Ydelsesmodtagere'!J44)</f>
        <v>0</v>
      </c>
      <c r="K4" s="16">
        <f ca="1">IF(Analyse!$G$112="Ja",'1 - Ydelsesmodtagere'!K53,'1 - Ydelsesmodtagere'!K44)</f>
        <v>0</v>
      </c>
      <c r="L4" s="16">
        <f ca="1">IF(Analyse!$G$112="Ja",'1 - Ydelsesmodtagere'!L53,'1 - Ydelsesmodtagere'!L44)</f>
        <v>0</v>
      </c>
      <c r="M4" s="16">
        <f ca="1">IF(Analyse!$G$112="Ja",'1 - Ydelsesmodtagere'!M53,'1 - Ydelsesmodtagere'!M44)</f>
        <v>0</v>
      </c>
      <c r="N4" s="13"/>
    </row>
    <row r="5" spans="1:14" x14ac:dyDescent="0.25">
      <c r="A5" s="13"/>
      <c r="B5" s="17" t="str">
        <f>B45</f>
        <v>, REGNSKAB, kr. pr. 18-66-årige</v>
      </c>
      <c r="C5" s="18" t="str">
        <f>IF(Analyse!$G$112="Ja",'1 - Ydelsesmodtagere'!C54,'1 - Ydelsesmodtagere'!C45)</f>
        <v/>
      </c>
      <c r="D5" s="18" t="str">
        <f>IF(Analyse!$G$112="Ja",'1 - Ydelsesmodtagere'!D54,'1 - Ydelsesmodtagere'!D45)</f>
        <v/>
      </c>
      <c r="E5" s="18" t="str">
        <f>IF(Analyse!$G$112="Ja",'1 - Ydelsesmodtagere'!E54,'1 - Ydelsesmodtagere'!E45)</f>
        <v/>
      </c>
      <c r="F5" s="18" t="str">
        <f>IF(Analyse!$G$112="Ja",'1 - Ydelsesmodtagere'!F54,'1 - Ydelsesmodtagere'!F45)</f>
        <v/>
      </c>
      <c r="G5" s="18" t="str">
        <f>IF(Analyse!$G$112="Ja",'1 - Ydelsesmodtagere'!G54,'1 - Ydelsesmodtagere'!G45)</f>
        <v/>
      </c>
      <c r="H5" s="18" t="str">
        <f>IF(Analyse!$G$112="Ja",'1 - Ydelsesmodtagere'!H54,'1 - Ydelsesmodtagere'!H45)</f>
        <v/>
      </c>
      <c r="I5" s="18" t="str">
        <f>IF(Analyse!$G$112="Ja",'1 - Ydelsesmodtagere'!I54,'1 - Ydelsesmodtagere'!I45)</f>
        <v/>
      </c>
      <c r="J5" s="18" t="str">
        <f>IF(Analyse!$G$112="Ja",'1 - Ydelsesmodtagere'!J54,'1 - Ydelsesmodtagere'!J45)</f>
        <v/>
      </c>
      <c r="K5" s="18" t="str">
        <f>IF(Analyse!$G$112="Ja",'1 - Ydelsesmodtagere'!K54,'1 - Ydelsesmodtagere'!K45)</f>
        <v/>
      </c>
      <c r="L5" s="18" t="str">
        <f>IF(Analyse!$G$112="Ja",'1 - Ydelsesmodtagere'!L54,'1 - Ydelsesmodtagere'!L45)</f>
        <v/>
      </c>
      <c r="M5" s="18" t="str">
        <f>IF(Analyse!$G$112="Ja",'1 - Ydelsesmodtagere'!M54,'1 - Ydelsesmodtagere'!M45)</f>
        <v/>
      </c>
      <c r="N5" s="13"/>
    </row>
    <row r="6" spans="1:14" x14ac:dyDescent="0.25">
      <c r="A6" s="13"/>
      <c r="B6" s="17" t="str">
        <f>B46</f>
        <v>, YDELSESMODTAGER, pr. 1.000 18-66-årige</v>
      </c>
      <c r="C6" s="18" t="str">
        <f>IF(Analyse!$G$112="Ja",'1 - Ydelsesmodtagere'!C55,'1 - Ydelsesmodtagere'!C46)</f>
        <v/>
      </c>
      <c r="D6" s="18" t="str">
        <f>IF(Analyse!$G$112="Ja",'1 - Ydelsesmodtagere'!D55,'1 - Ydelsesmodtagere'!D46)</f>
        <v/>
      </c>
      <c r="E6" s="18" t="str">
        <f>IF(Analyse!$G$112="Ja",'1 - Ydelsesmodtagere'!E55,'1 - Ydelsesmodtagere'!E46)</f>
        <v/>
      </c>
      <c r="F6" s="18" t="str">
        <f>IF(Analyse!$G$112="Ja",'1 - Ydelsesmodtagere'!F55,'1 - Ydelsesmodtagere'!F46)</f>
        <v/>
      </c>
      <c r="G6" s="18" t="str">
        <f>IF(Analyse!$G$112="Ja",'1 - Ydelsesmodtagere'!G55,'1 - Ydelsesmodtagere'!G46)</f>
        <v/>
      </c>
      <c r="H6" s="18" t="str">
        <f>IF(Analyse!$G$112="Ja",'1 - Ydelsesmodtagere'!H55,'1 - Ydelsesmodtagere'!H46)</f>
        <v/>
      </c>
      <c r="I6" s="18" t="str">
        <f>IF(Analyse!$G$112="Ja",'1 - Ydelsesmodtagere'!I55,'1 - Ydelsesmodtagere'!I46)</f>
        <v/>
      </c>
      <c r="J6" s="18" t="str">
        <f>IF(Analyse!$G$112="Ja",'1 - Ydelsesmodtagere'!J55,'1 - Ydelsesmodtagere'!J46)</f>
        <v/>
      </c>
      <c r="K6" s="18" t="str">
        <f>IF(Analyse!$G$112="Ja",'1 - Ydelsesmodtagere'!K55,'1 - Ydelsesmodtagere'!K46)</f>
        <v/>
      </c>
      <c r="L6" s="18" t="str">
        <f>IF(Analyse!$G$112="Ja",'1 - Ydelsesmodtagere'!L55,'1 - Ydelsesmodtagere'!L46)</f>
        <v/>
      </c>
      <c r="M6" s="18" t="str">
        <f>IF(Analyse!$G$112="Ja",'1 - Ydelsesmodtagere'!M55,'1 - Ydelsesmodtagere'!M46)</f>
        <v/>
      </c>
      <c r="N6" s="13"/>
    </row>
    <row r="7" spans="1:14" x14ac:dyDescent="0.25">
      <c r="A7" s="13"/>
      <c r="B7" s="15" t="str">
        <f>IF(B47="",B49,B47)</f>
        <v/>
      </c>
      <c r="C7" s="16" t="str">
        <f>IF($B$47="",IF(Analyse!$G$112="Ja",'1 - Ydelsesmodtagere'!C58,'1 - Ydelsesmodtagere'!C49),IF(Analyse!$G$112="Ja",'1 - Ydelsesmodtagere'!C56,'1 - Ydelsesmodtagere'!C47))</f>
        <v/>
      </c>
      <c r="D7" s="16" t="str">
        <f>IF($B$47="",IF(Analyse!$G$112="Ja",'1 - Ydelsesmodtagere'!D58,'1 - Ydelsesmodtagere'!D49),IF(Analyse!$G$112="Ja",'1 - Ydelsesmodtagere'!D56,'1 - Ydelsesmodtagere'!D47))</f>
        <v/>
      </c>
      <c r="E7" s="16" t="str">
        <f>IF($B$47="",IF(Analyse!$G$112="Ja",'1 - Ydelsesmodtagere'!E58,'1 - Ydelsesmodtagere'!E49),IF(Analyse!$G$112="Ja",'1 - Ydelsesmodtagere'!E56,'1 - Ydelsesmodtagere'!E47))</f>
        <v/>
      </c>
      <c r="F7" s="16" t="str">
        <f>IF($B$47="",IF(Analyse!$G$112="Ja",'1 - Ydelsesmodtagere'!F58,'1 - Ydelsesmodtagere'!F49),IF(Analyse!$G$112="Ja",'1 - Ydelsesmodtagere'!F56,'1 - Ydelsesmodtagere'!F47))</f>
        <v/>
      </c>
      <c r="G7" s="16" t="str">
        <f>IF($B$47="",IF(Analyse!$G$112="Ja",'1 - Ydelsesmodtagere'!G58,'1 - Ydelsesmodtagere'!G49),IF(Analyse!$G$112="Ja",'1 - Ydelsesmodtagere'!G56,'1 - Ydelsesmodtagere'!G47))</f>
        <v/>
      </c>
      <c r="H7" s="16" t="str">
        <f>IF($B$47="",IF(Analyse!$G$112="Ja",'1 - Ydelsesmodtagere'!H58,'1 - Ydelsesmodtagere'!H49),IF(Analyse!$G$112="Ja",'1 - Ydelsesmodtagere'!H56,'1 - Ydelsesmodtagere'!H47))</f>
        <v/>
      </c>
      <c r="I7" s="16" t="str">
        <f>IF($B$47="",IF(Analyse!$G$112="Ja",'1 - Ydelsesmodtagere'!I58,'1 - Ydelsesmodtagere'!I49),IF(Analyse!$G$112="Ja",'1 - Ydelsesmodtagere'!I56,'1 - Ydelsesmodtagere'!I47))</f>
        <v/>
      </c>
      <c r="J7" s="16" t="str">
        <f>IF($B$47="",IF(Analyse!$G$112="Ja",'1 - Ydelsesmodtagere'!J58,'1 - Ydelsesmodtagere'!J49),IF(Analyse!$G$112="Ja",'1 - Ydelsesmodtagere'!J56,'1 - Ydelsesmodtagere'!J47))</f>
        <v/>
      </c>
      <c r="K7" s="16" t="str">
        <f>IF($B$47="",IF(Analyse!$G$112="Ja",'1 - Ydelsesmodtagere'!K58,'1 - Ydelsesmodtagere'!K49),IF(Analyse!$G$112="Ja",'1 - Ydelsesmodtagere'!K56,'1 - Ydelsesmodtagere'!K47))</f>
        <v/>
      </c>
      <c r="L7" s="16" t="str">
        <f>IF($B$47="",IF(Analyse!$G$112="Ja",'1 - Ydelsesmodtagere'!L58,'1 - Ydelsesmodtagere'!L49),IF(Analyse!$G$112="Ja",'1 - Ydelsesmodtagere'!L56,'1 - Ydelsesmodtagere'!L47))</f>
        <v/>
      </c>
      <c r="M7" s="16" t="str">
        <f>IF($B$47="",IF(Analyse!$G$112="Ja",'1 - Ydelsesmodtagere'!M58,'1 - Ydelsesmodtagere'!M49),IF(Analyse!$G$112="Ja",'1 - Ydelsesmodtagere'!M56,'1 - Ydelsesmodtagere'!M47))</f>
        <v/>
      </c>
      <c r="N7" s="13"/>
    </row>
    <row r="8" spans="1:14" x14ac:dyDescent="0.25">
      <c r="A8" s="13"/>
      <c r="B8" s="15" t="str">
        <f>IF(B48="",B50,B48)</f>
        <v/>
      </c>
      <c r="C8" s="16" t="str">
        <f>IF($B$48="",IF(Analyse!$G$112="Ja",'1 - Ydelsesmodtagere'!C59,'1 - Ydelsesmodtagere'!C50),IF(Analyse!$G$112="Ja",'1 - Ydelsesmodtagere'!C57,'1 - Ydelsesmodtagere'!C48))</f>
        <v/>
      </c>
      <c r="D8" s="16" t="str">
        <f>IF($B$48="",IF(Analyse!$G$112="Ja",'1 - Ydelsesmodtagere'!D59,'1 - Ydelsesmodtagere'!D50),IF(Analyse!$G$112="Ja",'1 - Ydelsesmodtagere'!D57,'1 - Ydelsesmodtagere'!D48))</f>
        <v/>
      </c>
      <c r="E8" s="16" t="str">
        <f>IF($B$48="",IF(Analyse!$G$112="Ja",'1 - Ydelsesmodtagere'!E59,'1 - Ydelsesmodtagere'!E50),IF(Analyse!$G$112="Ja",'1 - Ydelsesmodtagere'!E57,'1 - Ydelsesmodtagere'!E48))</f>
        <v/>
      </c>
      <c r="F8" s="16" t="str">
        <f>IF($B$48="",IF(Analyse!$G$112="Ja",'1 - Ydelsesmodtagere'!F59,'1 - Ydelsesmodtagere'!F50),IF(Analyse!$G$112="Ja",'1 - Ydelsesmodtagere'!F57,'1 - Ydelsesmodtagere'!F48))</f>
        <v/>
      </c>
      <c r="G8" s="16" t="str">
        <f>IF($B$48="",IF(Analyse!$G$112="Ja",'1 - Ydelsesmodtagere'!G59,'1 - Ydelsesmodtagere'!G50),IF(Analyse!$G$112="Ja",'1 - Ydelsesmodtagere'!G57,'1 - Ydelsesmodtagere'!G48))</f>
        <v/>
      </c>
      <c r="H8" s="16" t="str">
        <f>IF($B$48="",IF(Analyse!$G$112="Ja",'1 - Ydelsesmodtagere'!H59,'1 - Ydelsesmodtagere'!H50),IF(Analyse!$G$112="Ja",'1 - Ydelsesmodtagere'!H57,'1 - Ydelsesmodtagere'!H48))</f>
        <v/>
      </c>
      <c r="I8" s="16" t="str">
        <f>IF($B$48="",IF(Analyse!$G$112="Ja",'1 - Ydelsesmodtagere'!I59,'1 - Ydelsesmodtagere'!I50),IF(Analyse!$G$112="Ja",'1 - Ydelsesmodtagere'!I57,'1 - Ydelsesmodtagere'!I48))</f>
        <v/>
      </c>
      <c r="J8" s="16" t="str">
        <f>IF($B$48="",IF(Analyse!$G$112="Ja",'1 - Ydelsesmodtagere'!J59,'1 - Ydelsesmodtagere'!J50),IF(Analyse!$G$112="Ja",'1 - Ydelsesmodtagere'!J57,'1 - Ydelsesmodtagere'!J48))</f>
        <v/>
      </c>
      <c r="K8" s="16" t="str">
        <f>IF($B$48="",IF(Analyse!$G$112="Ja",'1 - Ydelsesmodtagere'!K59,'1 - Ydelsesmodtagere'!K50),IF(Analyse!$G$112="Ja",'1 - Ydelsesmodtagere'!K57,'1 - Ydelsesmodtagere'!K48))</f>
        <v/>
      </c>
      <c r="L8" s="16" t="str">
        <f>IF($B$48="",IF(Analyse!$G$112="Ja",'1 - Ydelsesmodtagere'!L59,'1 - Ydelsesmodtagere'!L50),IF(Analyse!$G$112="Ja",'1 - Ydelsesmodtagere'!L57,'1 - Ydelsesmodtagere'!L48))</f>
        <v/>
      </c>
      <c r="M8" s="16" t="str">
        <f>IF($B$48="",IF(Analyse!$G$112="Ja",'1 - Ydelsesmodtagere'!M59,'1 - Ydelsesmodtagere'!M50),IF(Analyse!$G$112="Ja",'1 - Ydelsesmodtagere'!M57,'1 - Ydelsesmodtagere'!M48))</f>
        <v/>
      </c>
      <c r="N8" s="13"/>
    </row>
    <row r="9" spans="1:14" x14ac:dyDescent="0.25">
      <c r="A9" s="13"/>
      <c r="B9" s="13"/>
      <c r="C9" s="13"/>
      <c r="D9" s="13"/>
      <c r="E9" s="13"/>
      <c r="F9" s="13"/>
      <c r="G9" s="13"/>
      <c r="H9" s="13"/>
      <c r="I9" s="13"/>
      <c r="J9" s="13"/>
      <c r="K9" s="13"/>
      <c r="L9" s="13"/>
      <c r="M9" s="13"/>
      <c r="N9" s="13"/>
    </row>
    <row r="10" spans="1:14" x14ac:dyDescent="0.25">
      <c r="A10" s="13"/>
      <c r="B10" s="13"/>
      <c r="C10" s="13"/>
      <c r="D10" s="13"/>
      <c r="E10" s="13"/>
      <c r="F10" s="13"/>
      <c r="G10" s="13"/>
      <c r="H10" s="13"/>
      <c r="I10" s="13"/>
      <c r="J10" s="13"/>
      <c r="K10" s="13"/>
      <c r="L10" s="13"/>
      <c r="M10" s="13"/>
      <c r="N10" s="13"/>
    </row>
    <row r="11" spans="1:14" x14ac:dyDescent="0.25">
      <c r="A11" s="13"/>
      <c r="B11" s="13"/>
      <c r="C11" s="13"/>
      <c r="D11" s="13"/>
      <c r="E11" s="13"/>
      <c r="F11" s="13"/>
      <c r="G11" s="13"/>
      <c r="H11" s="13"/>
      <c r="I11" s="13"/>
      <c r="J11" s="13"/>
      <c r="K11" s="13"/>
      <c r="L11" s="13"/>
      <c r="M11" s="13"/>
      <c r="N11" s="13"/>
    </row>
    <row r="12" spans="1:14" x14ac:dyDescent="0.25">
      <c r="A12" s="13"/>
      <c r="B12" s="13"/>
      <c r="C12" s="13"/>
      <c r="D12" s="13"/>
      <c r="E12" s="13"/>
      <c r="F12" s="13"/>
      <c r="G12" s="13"/>
      <c r="H12" s="13"/>
      <c r="I12" s="13"/>
      <c r="J12" s="13"/>
      <c r="K12" s="13"/>
      <c r="L12" s="13"/>
      <c r="M12" s="13"/>
      <c r="N12" s="13"/>
    </row>
    <row r="13" spans="1:14" x14ac:dyDescent="0.25">
      <c r="A13" s="13"/>
      <c r="B13" s="13"/>
      <c r="C13" s="13"/>
      <c r="D13" s="13"/>
      <c r="E13" s="13"/>
      <c r="F13" s="13"/>
      <c r="G13" s="13"/>
      <c r="H13" s="13"/>
      <c r="I13" s="13"/>
      <c r="J13" s="13"/>
      <c r="K13" s="13"/>
      <c r="L13" s="13"/>
      <c r="M13" s="13"/>
      <c r="N13" s="13"/>
    </row>
    <row r="14" spans="1:14" x14ac:dyDescent="0.25">
      <c r="A14" s="13"/>
      <c r="B14" s="13"/>
      <c r="C14" s="13"/>
      <c r="D14" s="13"/>
      <c r="E14" s="13"/>
      <c r="F14" s="13"/>
      <c r="G14" s="13"/>
      <c r="H14" s="13"/>
      <c r="I14" s="13"/>
      <c r="J14" s="13"/>
      <c r="K14" s="13"/>
      <c r="L14" s="13"/>
      <c r="M14" s="13"/>
      <c r="N14" s="13"/>
    </row>
    <row r="15" spans="1:14" x14ac:dyDescent="0.25">
      <c r="A15" s="13"/>
      <c r="B15" s="13"/>
      <c r="C15" s="13"/>
      <c r="D15" s="13"/>
      <c r="E15" s="13"/>
      <c r="F15" s="13"/>
      <c r="G15" s="13"/>
      <c r="H15" s="13"/>
      <c r="I15" s="13"/>
      <c r="J15" s="13"/>
      <c r="K15" s="13"/>
      <c r="L15" s="13"/>
      <c r="M15" s="13"/>
      <c r="N15" s="13"/>
    </row>
    <row r="16" spans="1:14" x14ac:dyDescent="0.25">
      <c r="A16" s="13"/>
      <c r="B16" s="13"/>
      <c r="C16" s="13"/>
      <c r="D16" s="13"/>
      <c r="E16" s="13"/>
      <c r="F16" s="13"/>
      <c r="G16" s="13"/>
      <c r="H16" s="13"/>
      <c r="I16" s="13"/>
      <c r="J16" s="13"/>
      <c r="K16" s="13"/>
      <c r="L16" s="13"/>
      <c r="M16" s="13"/>
      <c r="N16" s="13"/>
    </row>
    <row r="17" spans="1:14" x14ac:dyDescent="0.25">
      <c r="A17" s="13"/>
      <c r="B17" s="13"/>
      <c r="C17" s="13"/>
      <c r="D17" s="13"/>
      <c r="E17" s="13"/>
      <c r="F17" s="13"/>
      <c r="G17" s="13"/>
      <c r="H17" s="13"/>
      <c r="I17" s="13"/>
      <c r="J17" s="13"/>
      <c r="K17" s="13"/>
      <c r="L17" s="13"/>
      <c r="M17" s="13"/>
      <c r="N17" s="13"/>
    </row>
    <row r="18" spans="1:14" x14ac:dyDescent="0.25">
      <c r="A18" s="13"/>
      <c r="B18" s="13"/>
      <c r="C18" s="13"/>
      <c r="D18" s="13"/>
      <c r="E18" s="13"/>
      <c r="F18" s="13"/>
      <c r="G18" s="13"/>
      <c r="H18" s="13"/>
      <c r="I18" s="13"/>
      <c r="J18" s="13"/>
      <c r="K18" s="13"/>
      <c r="L18" s="13"/>
      <c r="M18" s="13"/>
      <c r="N18" s="13"/>
    </row>
    <row r="19" spans="1:14" x14ac:dyDescent="0.25">
      <c r="A19" s="13"/>
      <c r="B19" s="13"/>
      <c r="C19" s="13"/>
      <c r="D19" s="13"/>
      <c r="E19" s="13"/>
      <c r="F19" s="13"/>
      <c r="G19" s="13"/>
      <c r="H19" s="13"/>
      <c r="I19" s="13"/>
      <c r="J19" s="13"/>
      <c r="K19" s="13"/>
      <c r="L19" s="13"/>
      <c r="M19" s="13"/>
      <c r="N19" s="13"/>
    </row>
    <row r="20" spans="1:14" x14ac:dyDescent="0.25">
      <c r="A20" s="13"/>
      <c r="B20" s="13"/>
      <c r="C20" s="13"/>
      <c r="D20" s="13"/>
      <c r="E20" s="13"/>
      <c r="F20" s="13"/>
      <c r="G20" s="13"/>
      <c r="H20" s="13"/>
      <c r="I20" s="13"/>
      <c r="J20" s="13"/>
      <c r="K20" s="13"/>
      <c r="L20" s="13"/>
      <c r="M20" s="13"/>
      <c r="N20" s="13"/>
    </row>
    <row r="21" spans="1:14" x14ac:dyDescent="0.25">
      <c r="A21" s="13"/>
      <c r="B21" s="13"/>
      <c r="C21" s="13"/>
      <c r="D21" s="13"/>
      <c r="E21" s="13"/>
      <c r="F21" s="13"/>
      <c r="G21" s="13"/>
      <c r="H21" s="13"/>
      <c r="I21" s="13"/>
      <c r="J21" s="13"/>
      <c r="K21" s="13"/>
      <c r="L21" s="13"/>
      <c r="M21" s="13"/>
      <c r="N21" s="13"/>
    </row>
    <row r="22" spans="1:14" x14ac:dyDescent="0.25">
      <c r="A22" s="13"/>
      <c r="B22" s="13"/>
      <c r="C22" s="13"/>
      <c r="D22" s="13"/>
      <c r="E22" s="13"/>
      <c r="F22" s="13"/>
      <c r="G22" s="13"/>
      <c r="H22" s="13"/>
      <c r="I22" s="13"/>
      <c r="J22" s="13"/>
      <c r="K22" s="13"/>
      <c r="L22" s="13"/>
      <c r="M22" s="13"/>
      <c r="N22" s="13"/>
    </row>
    <row r="23" spans="1:14" x14ac:dyDescent="0.25">
      <c r="A23" s="13"/>
      <c r="B23" s="13"/>
      <c r="C23" s="13"/>
      <c r="D23" s="13"/>
      <c r="E23" s="13"/>
      <c r="F23" s="13"/>
      <c r="G23" s="13"/>
      <c r="H23" s="13"/>
      <c r="I23" s="13"/>
      <c r="J23" s="13"/>
      <c r="K23" s="13"/>
      <c r="L23" s="13"/>
      <c r="M23" s="13"/>
      <c r="N23" s="13"/>
    </row>
    <row r="24" spans="1:14" x14ac:dyDescent="0.25">
      <c r="A24" s="13"/>
      <c r="B24" s="13"/>
      <c r="C24" s="13"/>
      <c r="D24" s="13"/>
      <c r="E24" s="13"/>
      <c r="F24" s="13"/>
      <c r="G24" s="13"/>
      <c r="H24" s="13"/>
      <c r="I24" s="13"/>
      <c r="J24" s="13"/>
      <c r="K24" s="13"/>
      <c r="L24" s="13"/>
      <c r="M24" s="13"/>
      <c r="N24" s="13"/>
    </row>
    <row r="25" spans="1:14" x14ac:dyDescent="0.25">
      <c r="A25" s="13"/>
      <c r="B25" s="13"/>
      <c r="C25" s="13"/>
      <c r="D25" s="13"/>
      <c r="E25" s="13"/>
      <c r="F25" s="13"/>
      <c r="G25" s="13"/>
      <c r="H25" s="13"/>
      <c r="I25" s="13"/>
      <c r="J25" s="13"/>
      <c r="K25" s="13"/>
      <c r="L25" s="13"/>
      <c r="M25" s="13"/>
      <c r="N25" s="13"/>
    </row>
    <row r="26" spans="1:14" x14ac:dyDescent="0.25">
      <c r="A26" s="13"/>
      <c r="B26" s="13"/>
      <c r="C26" s="13"/>
      <c r="D26" s="13"/>
      <c r="E26" s="13"/>
      <c r="F26" s="13"/>
      <c r="G26" s="13"/>
      <c r="H26" s="13"/>
      <c r="I26" s="13"/>
      <c r="J26" s="13"/>
      <c r="K26" s="13"/>
      <c r="L26" s="13"/>
      <c r="M26" s="13"/>
      <c r="N26" s="13"/>
    </row>
    <row r="27" spans="1:14" x14ac:dyDescent="0.25">
      <c r="A27" s="13"/>
      <c r="B27" s="13"/>
      <c r="C27" s="13"/>
      <c r="D27" s="13"/>
      <c r="E27" s="13"/>
      <c r="F27" s="13"/>
      <c r="G27" s="13"/>
      <c r="H27" s="13"/>
      <c r="I27" s="13"/>
      <c r="J27" s="13"/>
      <c r="K27" s="13"/>
      <c r="L27" s="13"/>
      <c r="M27" s="13"/>
      <c r="N27" s="13"/>
    </row>
    <row r="28" spans="1:14" x14ac:dyDescent="0.25">
      <c r="A28" s="13"/>
      <c r="B28" s="13"/>
      <c r="C28" s="13"/>
      <c r="D28" s="13"/>
      <c r="E28" s="13"/>
      <c r="F28" s="13"/>
      <c r="G28" s="13"/>
      <c r="H28" s="13"/>
      <c r="I28" s="13"/>
      <c r="J28" s="13"/>
      <c r="K28" s="13"/>
      <c r="L28" s="13"/>
      <c r="M28" s="13"/>
      <c r="N28" s="13"/>
    </row>
    <row r="29" spans="1:14" x14ac:dyDescent="0.25">
      <c r="A29" s="13"/>
      <c r="B29" s="13"/>
      <c r="C29" s="13"/>
      <c r="D29" s="13"/>
      <c r="E29" s="13"/>
      <c r="F29" s="13"/>
      <c r="G29" s="13"/>
      <c r="H29" s="13"/>
      <c r="I29" s="13"/>
      <c r="J29" s="13"/>
      <c r="K29" s="13"/>
      <c r="L29" s="13"/>
      <c r="M29" s="13"/>
      <c r="N29" s="13"/>
    </row>
    <row r="30" spans="1:14" x14ac:dyDescent="0.25">
      <c r="A30" s="13"/>
      <c r="B30" s="13"/>
      <c r="C30" s="13"/>
      <c r="D30" s="13"/>
      <c r="E30" s="13"/>
      <c r="F30" s="13"/>
      <c r="G30" s="13"/>
      <c r="H30" s="13"/>
      <c r="I30" s="13"/>
      <c r="J30" s="13"/>
      <c r="K30" s="13"/>
      <c r="L30" s="13"/>
      <c r="M30" s="13"/>
      <c r="N30" s="13"/>
    </row>
    <row r="31" spans="1:14" x14ac:dyDescent="0.25">
      <c r="A31" s="13"/>
      <c r="B31" s="13"/>
      <c r="C31" s="13"/>
      <c r="D31" s="13"/>
      <c r="E31" s="13"/>
      <c r="F31" s="13"/>
      <c r="G31" s="13"/>
      <c r="H31" s="13"/>
      <c r="I31" s="13"/>
      <c r="J31" s="13"/>
      <c r="K31" s="13"/>
      <c r="L31" s="13"/>
      <c r="M31" s="13"/>
      <c r="N31" s="13"/>
    </row>
    <row r="32" spans="1:14" x14ac:dyDescent="0.25">
      <c r="A32" s="13"/>
      <c r="B32" s="13"/>
      <c r="C32" s="13"/>
      <c r="D32" s="13"/>
      <c r="E32" s="13"/>
      <c r="F32" s="13"/>
      <c r="G32" s="13"/>
      <c r="H32" s="13"/>
      <c r="I32" s="13"/>
      <c r="J32" s="13"/>
      <c r="K32" s="13"/>
      <c r="L32" s="13"/>
      <c r="M32" s="13"/>
      <c r="N32" s="13"/>
    </row>
    <row r="33" spans="1:14" x14ac:dyDescent="0.25">
      <c r="A33" s="13"/>
      <c r="B33" s="13"/>
      <c r="C33" s="13"/>
      <c r="D33" s="13"/>
      <c r="E33" s="13"/>
      <c r="F33" s="13"/>
      <c r="G33" s="13"/>
      <c r="H33" s="13"/>
      <c r="I33" s="13"/>
      <c r="J33" s="13"/>
      <c r="K33" s="13"/>
      <c r="L33" s="13"/>
      <c r="M33" s="13"/>
      <c r="N33" s="13"/>
    </row>
    <row r="34" spans="1:14" x14ac:dyDescent="0.25">
      <c r="A34" s="13"/>
      <c r="B34" s="13"/>
      <c r="C34" s="13"/>
      <c r="D34" s="13"/>
      <c r="E34" s="13"/>
      <c r="F34" s="13"/>
      <c r="G34" s="13"/>
      <c r="H34" s="13"/>
      <c r="I34" s="13"/>
      <c r="J34" s="13"/>
      <c r="K34" s="13"/>
      <c r="L34" s="13"/>
      <c r="M34" s="13"/>
      <c r="N34" s="13"/>
    </row>
    <row r="35" spans="1:14" x14ac:dyDescent="0.25">
      <c r="A35" s="13"/>
      <c r="B35" s="13"/>
      <c r="C35" s="13"/>
      <c r="D35" s="13"/>
      <c r="E35" s="13"/>
      <c r="F35" s="13"/>
      <c r="G35" s="13"/>
      <c r="H35" s="13"/>
      <c r="I35" s="13"/>
      <c r="J35" s="13"/>
      <c r="K35" s="13"/>
      <c r="L35" s="13"/>
      <c r="M35" s="13"/>
      <c r="N35" s="13"/>
    </row>
    <row r="36" spans="1:14" ht="15" customHeight="1" x14ac:dyDescent="0.25">
      <c r="A36" s="91"/>
      <c r="B36" s="91"/>
      <c r="C36" s="91"/>
      <c r="D36" s="91"/>
      <c r="E36" s="91"/>
      <c r="F36" s="91"/>
      <c r="G36" s="91"/>
      <c r="H36" s="91"/>
      <c r="I36" s="91"/>
      <c r="J36" s="91"/>
      <c r="K36" s="91"/>
      <c r="L36" s="91"/>
      <c r="M36" s="91"/>
      <c r="N36" s="13"/>
    </row>
    <row r="37" spans="1:14" ht="112.5" hidden="1" customHeight="1" x14ac:dyDescent="0.25">
      <c r="A37"/>
      <c r="B37"/>
      <c r="C37"/>
      <c r="D37"/>
      <c r="E37"/>
      <c r="F37"/>
      <c r="G37"/>
      <c r="H37"/>
      <c r="I37"/>
      <c r="J37"/>
      <c r="K37"/>
      <c r="L37" s="13"/>
      <c r="M37"/>
      <c r="N37"/>
    </row>
    <row r="38" spans="1:14" ht="112.5" hidden="1" customHeight="1" x14ac:dyDescent="0.25">
      <c r="A38"/>
      <c r="B38"/>
      <c r="C38"/>
      <c r="D38"/>
      <c r="E38"/>
      <c r="F38"/>
      <c r="G38"/>
      <c r="H38"/>
      <c r="I38"/>
      <c r="J38"/>
      <c r="K38"/>
      <c r="L38" s="13"/>
      <c r="M38"/>
      <c r="N38"/>
    </row>
    <row r="39" spans="1:14" ht="112.5" hidden="1" customHeight="1" x14ac:dyDescent="0.25">
      <c r="A39"/>
      <c r="B39"/>
      <c r="C39"/>
      <c r="D39"/>
      <c r="E39"/>
      <c r="F39"/>
      <c r="G39"/>
      <c r="H39"/>
      <c r="I39"/>
      <c r="J39"/>
      <c r="K39"/>
      <c r="L39" s="13"/>
      <c r="M39"/>
      <c r="N39"/>
    </row>
    <row r="40" spans="1:14" ht="112.5" hidden="1" customHeight="1" x14ac:dyDescent="0.25">
      <c r="A40"/>
      <c r="B40"/>
      <c r="C40"/>
      <c r="D40"/>
      <c r="E40"/>
      <c r="F40"/>
      <c r="G40"/>
      <c r="H40"/>
      <c r="I40"/>
      <c r="J40"/>
      <c r="K40"/>
      <c r="L40" s="13"/>
      <c r="M40"/>
      <c r="N40"/>
    </row>
    <row r="41" spans="1:14" ht="112.5" hidden="1" customHeight="1" x14ac:dyDescent="0.25">
      <c r="A41"/>
      <c r="B41"/>
      <c r="C41"/>
      <c r="D41"/>
      <c r="E41"/>
      <c r="F41"/>
      <c r="G41"/>
      <c r="H41"/>
      <c r="I41"/>
      <c r="J41"/>
      <c r="K41"/>
      <c r="L41" s="13"/>
      <c r="M41"/>
      <c r="N41"/>
    </row>
    <row r="42" spans="1:14" ht="112.5" hidden="1" customHeight="1" x14ac:dyDescent="0.25">
      <c r="A42"/>
      <c r="B42" s="7"/>
      <c r="C42" s="14">
        <v>2013</v>
      </c>
      <c r="D42" s="14">
        <v>2014</v>
      </c>
      <c r="E42" s="14">
        <v>2015</v>
      </c>
      <c r="F42" s="14">
        <v>2016</v>
      </c>
      <c r="G42" s="14">
        <v>2017</v>
      </c>
      <c r="H42" s="14">
        <v>2018</v>
      </c>
      <c r="I42" s="14">
        <v>2019</v>
      </c>
      <c r="J42" s="14">
        <v>2020</v>
      </c>
      <c r="K42" s="14">
        <v>2021</v>
      </c>
      <c r="L42" s="14">
        <v>2022</v>
      </c>
      <c r="M42" s="14">
        <v>2023</v>
      </c>
      <c r="N42"/>
    </row>
    <row r="43" spans="1:14" ht="112.5" hidden="1" customHeight="1" x14ac:dyDescent="0.25">
      <c r="A43"/>
      <c r="B43" s="1" t="str">
        <f>"Hele landet, "&amp;BEREGNING!$B$105</f>
        <v>Hele landet, REGNSKAB, kr. pr. 18-66-årige</v>
      </c>
      <c r="C43" s="2">
        <f ca="1">IFERROR(VLOOKUP(MID($B43,1,FIND(",",$B43)-1),BEREGNING!$B$105:$L$205,'1 - Ydelsesmodtagere'!C$42-2011,FALSE),"")</f>
        <v>0</v>
      </c>
      <c r="D43" s="2">
        <f ca="1">IFERROR(VLOOKUP(MID($B43,1,FIND(",",$B43)-1),BEREGNING!$B$105:$L$205,'1 - Ydelsesmodtagere'!D$42-2011,FALSE),"")</f>
        <v>0</v>
      </c>
      <c r="E43" s="2">
        <f ca="1">IFERROR(VLOOKUP(MID($B43,1,FIND(",",$B43)-1),BEREGNING!$B$105:$L$205,'1 - Ydelsesmodtagere'!E$42-2011,FALSE),"")</f>
        <v>0</v>
      </c>
      <c r="F43" s="2">
        <f ca="1">IFERROR(VLOOKUP(MID($B43,1,FIND(",",$B43)-1),BEREGNING!$B$105:$L$205,'1 - Ydelsesmodtagere'!F$42-2011,FALSE),"")</f>
        <v>0</v>
      </c>
      <c r="G43" s="2">
        <f ca="1">IFERROR(VLOOKUP(MID($B43,1,FIND(",",$B43)-1),BEREGNING!$B$105:$M$205,'1 - Ydelsesmodtagere'!G$42-2011,FALSE),"")</f>
        <v>0</v>
      </c>
      <c r="H43" s="2">
        <f ca="1">IFERROR(VLOOKUP(MID($B43,1,FIND(",",$B43)-1),BEREGNING!$B$105:$M$205,'1 - Ydelsesmodtagere'!H$42-2011,FALSE),"")</f>
        <v>0</v>
      </c>
      <c r="I43" s="2">
        <f ca="1">IFERROR(VLOOKUP(MID($B43,1,FIND(",",$B43)-1),BEREGNING!$B$105:$M$205,'1 - Ydelsesmodtagere'!I$42-2011,FALSE),"")</f>
        <v>0</v>
      </c>
      <c r="J43" s="2">
        <f ca="1">IFERROR(VLOOKUP(MID($B43,1,FIND(",",$B43)-1),BEREGNING!$B$105:$M$205,'1 - Ydelsesmodtagere'!J$42-2011,FALSE),"")</f>
        <v>0</v>
      </c>
      <c r="K43" s="2">
        <f ca="1">IFERROR(VLOOKUP(MID($B43,1,FIND(",",$B43)-1),BEREGNING!$B$105:$M$205,'1 - Ydelsesmodtagere'!K$42-2011,FALSE),"")</f>
        <v>0</v>
      </c>
      <c r="L43" s="2">
        <f ca="1">IFERROR(VLOOKUP(MID($B43,1,FIND(",",$B43)-1),BEREGNING!$B$105:$M$205,'1 - Ydelsesmodtagere'!L$42-2011,FALSE),"")</f>
        <v>0</v>
      </c>
      <c r="M43" s="2">
        <f ca="1">IFERROR(VLOOKUP(MID($B43,1,FIND(",",$B43)-1),BEREGNING!$B$105:$M$205,'1 - Ydelsesmodtagere'!M$42-2011,FALSE),"")</f>
        <v>0</v>
      </c>
      <c r="N43"/>
    </row>
    <row r="44" spans="1:14" ht="112.5" hidden="1" customHeight="1" x14ac:dyDescent="0.25">
      <c r="A44"/>
      <c r="B44" s="1" t="str">
        <f>"Hele landet, "&amp;BEREGNING!$AD$105</f>
        <v>Hele landet, YDELSESMODTAGER, pr. 1.000 18-66-årige</v>
      </c>
      <c r="C44" s="3">
        <f ca="1">IFERROR(VLOOKUP(MID($B44,1,FIND(",",$B44)-1),BEREGNING!$AD$105:$AN$205,'1 - Ydelsesmodtagere'!C$42-2011,FALSE),"")</f>
        <v>0</v>
      </c>
      <c r="D44" s="3">
        <f ca="1">IFERROR(VLOOKUP(MID($B44,1,FIND(",",$B44)-1),BEREGNING!$AD$105:$AN$205,'1 - Ydelsesmodtagere'!D$42-2011,FALSE),"")</f>
        <v>0</v>
      </c>
      <c r="E44" s="3">
        <f ca="1">IFERROR(VLOOKUP(MID($B44,1,FIND(",",$B44)-1),BEREGNING!$AD$105:$AN$205,'1 - Ydelsesmodtagere'!E$42-2011,FALSE),"")</f>
        <v>0</v>
      </c>
      <c r="F44" s="3">
        <f ca="1">IFERROR(VLOOKUP(MID($B44,1,FIND(",",$B44)-1),BEREGNING!$AD$105:$AN$205,'1 - Ydelsesmodtagere'!F$42-2011,FALSE),"")</f>
        <v>0</v>
      </c>
      <c r="G44" s="3">
        <f ca="1">IFERROR(VLOOKUP(MID($B44,1,FIND(",",$B44)-1),BEREGNING!$AD$105:$AN$205,'1 - Ydelsesmodtagere'!G$42-2011,FALSE),"")</f>
        <v>0</v>
      </c>
      <c r="H44" s="3">
        <f ca="1">IFERROR(VLOOKUP(MID($B44,1,FIND(",",$B44)-1),BEREGNING!$AD$105:$AN$205,'1 - Ydelsesmodtagere'!H$42-2011,FALSE),"")</f>
        <v>0</v>
      </c>
      <c r="I44" s="3">
        <f ca="1">IFERROR(VLOOKUP(MID($B44,1,FIND(",",$B44)-1),BEREGNING!$AD$105:$AN$205,'1 - Ydelsesmodtagere'!I$42-2011,FALSE),"")</f>
        <v>0</v>
      </c>
      <c r="J44" s="3">
        <f ca="1">IFERROR(VLOOKUP(MID($B44,1,FIND(",",$B44)-1),BEREGNING!$AD$105:$AN$205,'1 - Ydelsesmodtagere'!J$42-2011,FALSE),"")</f>
        <v>0</v>
      </c>
      <c r="K44" s="3">
        <f ca="1">IFERROR(VLOOKUP(MID($B44,1,FIND(",",$B44)-1),BEREGNING!$AD$105:$AN$205,'1 - Ydelsesmodtagere'!K$42-2011,FALSE),"")</f>
        <v>0</v>
      </c>
      <c r="L44" s="3">
        <f ca="1">IFERROR(VLOOKUP(MID($B44,1,FIND(",",$B44)-1),BEREGNING!$AD$105:$AN$205,'1 - Ydelsesmodtagere'!L$42-2011,FALSE),"")</f>
        <v>0</v>
      </c>
      <c r="M44" s="3">
        <f ca="1">IFERROR(VLOOKUP(MID($B44,1,FIND(",",$B44)-1),BEREGNING!$AD$105:$AP$205,'1 - Ydelsesmodtagere'!M$42-2011,FALSE),"")</f>
        <v>0</v>
      </c>
      <c r="N44"/>
    </row>
    <row r="45" spans="1:14" ht="112.5" hidden="1" customHeight="1" x14ac:dyDescent="0.25">
      <c r="A45"/>
      <c r="B45" s="4" t="str">
        <f>Analyse!G3&amp;", "&amp;BEREGNING!$B$105</f>
        <v>, REGNSKAB, kr. pr. 18-66-årige</v>
      </c>
      <c r="C45" s="5" t="str">
        <f>IFERROR(VLOOKUP(MID($B45,1,FIND(",",$B45)-1),BEREGNING!$B$105:$L$205,'1 - Ydelsesmodtagere'!C$42-2011,FALSE),"")</f>
        <v/>
      </c>
      <c r="D45" s="5" t="str">
        <f>IFERROR(VLOOKUP(MID($B45,1,FIND(",",$B45)-1),BEREGNING!$B$105:$L$205,'1 - Ydelsesmodtagere'!D$42-2011,FALSE),"")</f>
        <v/>
      </c>
      <c r="E45" s="5" t="str">
        <f>IFERROR(VLOOKUP(MID($B45,1,FIND(",",$B45)-1),BEREGNING!$B$105:$L$205,'1 - Ydelsesmodtagere'!E$42-2011,FALSE),"")</f>
        <v/>
      </c>
      <c r="F45" s="5" t="str">
        <f>IFERROR(VLOOKUP(MID($B45,1,FIND(",",$B45)-1),BEREGNING!$B$105:$L$205,'1 - Ydelsesmodtagere'!F$42-2011,FALSE),"")</f>
        <v/>
      </c>
      <c r="G45" s="5" t="str">
        <f>IFERROR(VLOOKUP(MID($B45,1,FIND(",",$B45)-1),BEREGNING!$B$105:$L$205,'1 - Ydelsesmodtagere'!G$42-2011,FALSE),"")</f>
        <v/>
      </c>
      <c r="H45" s="5" t="str">
        <f>IFERROR(VLOOKUP(MID($B45,1,FIND(",",$B45)-1),BEREGNING!$B$105:$L$205,'1 - Ydelsesmodtagere'!H$42-2011,FALSE),"")</f>
        <v/>
      </c>
      <c r="I45" s="5" t="str">
        <f>IFERROR(VLOOKUP(MID($B45,1,FIND(",",$B45)-1),BEREGNING!$B$105:$L$205,'1 - Ydelsesmodtagere'!I$42-2011,FALSE),"")</f>
        <v/>
      </c>
      <c r="J45" s="5" t="str">
        <f>IFERROR(VLOOKUP(MID($B45,1,FIND(",",$B45)-1),BEREGNING!$B$105:$L$205,'1 - Ydelsesmodtagere'!J$42-2011,FALSE),"")</f>
        <v/>
      </c>
      <c r="K45" s="5" t="str">
        <f>IFERROR(VLOOKUP(MID($B45,1,FIND(",",$B45)-1),BEREGNING!$B$105:$L$205,'1 - Ydelsesmodtagere'!K$42-2011,FALSE),"")</f>
        <v/>
      </c>
      <c r="L45" s="5" t="str">
        <f>IFERROR(VLOOKUP(MID($B45,1,FIND(",",$B45)-1),BEREGNING!$B$105:$L$205,'1 - Ydelsesmodtagere'!L$42-2011,FALSE),"")</f>
        <v/>
      </c>
      <c r="M45" s="5" t="str">
        <f>IFERROR(VLOOKUP(MID($B45,1,FIND(",",$B45)-1),BEREGNING!$B$105:$M$205,'1 - Ydelsesmodtagere'!M$42-2011,FALSE),"")</f>
        <v/>
      </c>
      <c r="N45"/>
    </row>
    <row r="46" spans="1:14" ht="112.5" hidden="1" customHeight="1" x14ac:dyDescent="0.25">
      <c r="A46"/>
      <c r="B46" s="4" t="str">
        <f>Analyse!G3&amp;", "&amp;BEREGNING!$AD$105</f>
        <v>, YDELSESMODTAGER, pr. 1.000 18-66-årige</v>
      </c>
      <c r="C46" s="6" t="str">
        <f>IFERROR(VLOOKUP(MID($B46,1,FIND(",",$B46)-1),BEREGNING!$AD$105:$AN$205,'1 - Ydelsesmodtagere'!C$42-2011,FALSE),"")</f>
        <v/>
      </c>
      <c r="D46" s="6" t="str">
        <f>IFERROR(VLOOKUP(MID($B46,1,FIND(",",$B46)-1),BEREGNING!$AD$105:$AN$205,'1 - Ydelsesmodtagere'!D$42-2011,FALSE),"")</f>
        <v/>
      </c>
      <c r="E46" s="6" t="str">
        <f>IFERROR(VLOOKUP(MID($B46,1,FIND(",",$B46)-1),BEREGNING!$AD$105:$AN$205,'1 - Ydelsesmodtagere'!E$42-2011,FALSE),"")</f>
        <v/>
      </c>
      <c r="F46" s="6" t="str">
        <f>IFERROR(VLOOKUP(MID($B46,1,FIND(",",$B46)-1),BEREGNING!$AD$105:$AN$205,'1 - Ydelsesmodtagere'!F$42-2011,FALSE),"")</f>
        <v/>
      </c>
      <c r="G46" s="6" t="str">
        <f>IFERROR(VLOOKUP(MID($B46,1,FIND(",",$B46)-1),BEREGNING!$AD$105:$AN$205,'1 - Ydelsesmodtagere'!G$42-2011,FALSE),"")</f>
        <v/>
      </c>
      <c r="H46" s="6" t="str">
        <f>IFERROR(VLOOKUP(MID($B46,1,FIND(",",$B46)-1),BEREGNING!$AD$105:$AN$205,'1 - Ydelsesmodtagere'!H$42-2011,FALSE),"")</f>
        <v/>
      </c>
      <c r="I46" s="6" t="str">
        <f>IFERROR(VLOOKUP(MID($B46,1,FIND(",",$B46)-1),BEREGNING!$AD$105:$AN$205,'1 - Ydelsesmodtagere'!I$42-2011,FALSE),"")</f>
        <v/>
      </c>
      <c r="J46" s="6" t="str">
        <f>IFERROR(VLOOKUP(MID($B46,1,FIND(",",$B46)-1),BEREGNING!$AD$105:$AN$205,'1 - Ydelsesmodtagere'!J$42-2011,FALSE),"")</f>
        <v/>
      </c>
      <c r="K46" s="6" t="str">
        <f>IFERROR(VLOOKUP(MID($B46,1,FIND(",",$B46)-1),BEREGNING!$AD$105:$AN$205,'1 - Ydelsesmodtagere'!K$42-2011,FALSE),"")</f>
        <v/>
      </c>
      <c r="L46" s="6" t="str">
        <f>IFERROR(VLOOKUP(MID($B46,1,FIND(",",$B46)-1),BEREGNING!$AD$105:$AN$205,'1 - Ydelsesmodtagere'!L$42-2011,FALSE),"")</f>
        <v/>
      </c>
      <c r="M46" s="6" t="str">
        <f>IFERROR(VLOOKUP(MID($B46,1,FIND(",",$B46)-1),BEREGNING!$AD$105:$AP$205,'1 - Ydelsesmodtagere'!M$42-2011,FALSE),"")</f>
        <v/>
      </c>
      <c r="N46"/>
    </row>
    <row r="47" spans="1:14" ht="112.5" hidden="1" customHeight="1" x14ac:dyDescent="0.25">
      <c r="A47"/>
      <c r="B47" s="1" t="str">
        <f>IF(Analyse!$G$109="Ja",Analyse!I5&amp;", "&amp;BEREGNING!$B$105,"")</f>
        <v/>
      </c>
      <c r="C47" s="2" t="str">
        <f>IF($B$47="","",BEREGNING!AR411)</f>
        <v/>
      </c>
      <c r="D47" s="2" t="str">
        <f>IF($B$47="","",BEREGNING!AS411)</f>
        <v/>
      </c>
      <c r="E47" s="2" t="str">
        <f>IF($B$47="","",BEREGNING!AT411)</f>
        <v/>
      </c>
      <c r="F47" s="2" t="str">
        <f>IF($B$47="","",BEREGNING!AU411)</f>
        <v/>
      </c>
      <c r="G47" s="2" t="str">
        <f>IF($B$47="","",BEREGNING!AV411)</f>
        <v/>
      </c>
      <c r="H47" s="2" t="str">
        <f>IF($B$47="","",BEREGNING!AW411)</f>
        <v/>
      </c>
      <c r="I47" s="2" t="str">
        <f>IF($B$47="","",BEREGNING!AX411)</f>
        <v/>
      </c>
      <c r="J47" s="2" t="str">
        <f>IF($B$47="","",BEREGNING!AY411)</f>
        <v/>
      </c>
      <c r="K47" s="2" t="str">
        <f>IF($B$47="","",BEREGNING!AZ411)</f>
        <v/>
      </c>
      <c r="L47" s="2" t="str">
        <f>IF($B$47="","",BEREGNING!BA411)</f>
        <v/>
      </c>
      <c r="M47" s="2" t="str">
        <f>IF($B$47="","",BEREGNING!BB411)</f>
        <v/>
      </c>
      <c r="N47"/>
    </row>
    <row r="48" spans="1:14" ht="112.5" hidden="1" customHeight="1" x14ac:dyDescent="0.25">
      <c r="A48"/>
      <c r="B48" s="1" t="str">
        <f>IF(Analyse!$G$109="Ja",Analyse!I5&amp;", "&amp;BEREGNING!$AD$105,"")</f>
        <v/>
      </c>
      <c r="C48" s="3" t="str">
        <f>IF($B$48="","",BEREGNING!AR512)</f>
        <v/>
      </c>
      <c r="D48" s="3" t="str">
        <f>IF($B$48="","",BEREGNING!AS512)</f>
        <v/>
      </c>
      <c r="E48" s="3" t="str">
        <f>IF($B$48="","",BEREGNING!AT512)</f>
        <v/>
      </c>
      <c r="F48" s="3" t="str">
        <f>IF($B$48="","",BEREGNING!AU512)</f>
        <v/>
      </c>
      <c r="G48" s="3" t="str">
        <f>IF($B$48="","",BEREGNING!AV512)</f>
        <v/>
      </c>
      <c r="H48" s="3" t="str">
        <f>IF($B$48="","",BEREGNING!AW512)</f>
        <v/>
      </c>
      <c r="I48" s="3" t="str">
        <f>IF($B$48="","",BEREGNING!AX512)</f>
        <v/>
      </c>
      <c r="J48" s="3" t="str">
        <f>IF($B$48="","",BEREGNING!AY512)</f>
        <v/>
      </c>
      <c r="K48" s="3" t="str">
        <f>IF($B$48="","",BEREGNING!AZ512)</f>
        <v/>
      </c>
      <c r="L48" s="3" t="str">
        <f>IF($B$48="","",BEREGNING!BA512)</f>
        <v/>
      </c>
      <c r="M48" s="3" t="str">
        <f>IF($B$48="","",BEREGNING!BB512)</f>
        <v/>
      </c>
      <c r="N48"/>
    </row>
    <row r="49" spans="1:14" ht="112.5" hidden="1" customHeight="1" x14ac:dyDescent="0.25">
      <c r="A49"/>
      <c r="B49" s="4" t="str">
        <f>IF(Analyse!H106="","",Analyse!H106&amp;", "&amp;BEREGNING!$B$105)</f>
        <v/>
      </c>
      <c r="C49" s="5" t="str">
        <f>IFERROR(VLOOKUP(MID($B49,1,FIND(",",$B49)-1),BEREGNING!$B$105:$L$205,'1 - Ydelsesmodtagere'!C$42-2011,FALSE),"")</f>
        <v/>
      </c>
      <c r="D49" s="5" t="str">
        <f>IFERROR(VLOOKUP(MID($B49,1,FIND(",",$B49)-1),BEREGNING!$B$105:$L$205,'1 - Ydelsesmodtagere'!D$42-2011,FALSE),"")</f>
        <v/>
      </c>
      <c r="E49" s="5" t="str">
        <f>IFERROR(VLOOKUP(MID($B49,1,FIND(",",$B49)-1),BEREGNING!$B$105:$L$205,'1 - Ydelsesmodtagere'!E$42-2011,FALSE),"")</f>
        <v/>
      </c>
      <c r="F49" s="5" t="str">
        <f>IFERROR(VLOOKUP(MID($B49,1,FIND(",",$B49)-1),BEREGNING!$B$105:$L$205,'1 - Ydelsesmodtagere'!F$42-2011,FALSE),"")</f>
        <v/>
      </c>
      <c r="G49" s="5" t="str">
        <f>IFERROR(VLOOKUP(MID($B49,1,FIND(",",$B49)-1),BEREGNING!$B$105:$L$205,'1 - Ydelsesmodtagere'!G$42-2011,FALSE),"")</f>
        <v/>
      </c>
      <c r="H49" s="5" t="str">
        <f>IFERROR(VLOOKUP(MID($B49,1,FIND(",",$B49)-1),BEREGNING!$B$105:$L$205,'1 - Ydelsesmodtagere'!H$42-2011,FALSE),"")</f>
        <v/>
      </c>
      <c r="I49" s="5" t="str">
        <f>IFERROR(VLOOKUP(MID($B49,1,FIND(",",$B49)-1),BEREGNING!$B$105:$L$205,'1 - Ydelsesmodtagere'!I$42-2011,FALSE),"")</f>
        <v/>
      </c>
      <c r="J49" s="5" t="str">
        <f>IFERROR(VLOOKUP(MID($B49,1,FIND(",",$B49)-1),BEREGNING!$B$105:$L$205,'1 - Ydelsesmodtagere'!J$42-2011,FALSE),"")</f>
        <v/>
      </c>
      <c r="K49" s="5" t="str">
        <f>IFERROR(VLOOKUP(MID($B49,1,FIND(",",$B49)-1),BEREGNING!$B$105:$L$205,'1 - Ydelsesmodtagere'!K$42-2011,FALSE),"")</f>
        <v/>
      </c>
      <c r="L49" s="5" t="str">
        <f>IFERROR(VLOOKUP(MID($B49,1,FIND(",",$B49)-1),BEREGNING!$B$105:$L$205,'1 - Ydelsesmodtagere'!L$42-2011,FALSE),"")</f>
        <v/>
      </c>
      <c r="M49" s="5" t="str">
        <f>IFERROR(VLOOKUP(MID($B49,1,FIND(",",$B49)-1),BEREGNING!$B$105:$L$205,'1 - Ydelsesmodtagere'!M$42-2011,FALSE),"")</f>
        <v/>
      </c>
      <c r="N49"/>
    </row>
    <row r="50" spans="1:14" ht="112.5" hidden="1" customHeight="1" x14ac:dyDescent="0.25">
      <c r="A50"/>
      <c r="B50" s="4" t="str">
        <f>IF(Analyse!H106="","",Analyse!H106&amp;", "&amp;BEREGNING!$AD$105)</f>
        <v/>
      </c>
      <c r="C50" s="6" t="str">
        <f>IFERROR(VLOOKUP(MID($B50,1,FIND(",",$B50)-1),BEREGNING!$AD$105:$AN$205,'1 - Ydelsesmodtagere'!C$42-2011,FALSE),"")</f>
        <v/>
      </c>
      <c r="D50" s="6" t="str">
        <f>IFERROR(VLOOKUP(MID($B50,1,FIND(",",$B50)-1),BEREGNING!$AD$105:$AN$205,'1 - Ydelsesmodtagere'!D$42-2011,FALSE),"")</f>
        <v/>
      </c>
      <c r="E50" s="6" t="str">
        <f>IFERROR(VLOOKUP(MID($B50,1,FIND(",",$B50)-1),BEREGNING!$AD$105:$AN$205,'1 - Ydelsesmodtagere'!E$42-2011,FALSE),"")</f>
        <v/>
      </c>
      <c r="F50" s="6" t="str">
        <f>IFERROR(VLOOKUP(MID($B50,1,FIND(",",$B50)-1),BEREGNING!$AD$105:$AN$205,'1 - Ydelsesmodtagere'!F$42-2011,FALSE),"")</f>
        <v/>
      </c>
      <c r="G50" s="6" t="str">
        <f>IFERROR(VLOOKUP(MID($B50,1,FIND(",",$B50)-1),BEREGNING!$AD$105:$AN$205,'1 - Ydelsesmodtagere'!G$42-2011,FALSE),"")</f>
        <v/>
      </c>
      <c r="H50" s="6" t="str">
        <f>IFERROR(VLOOKUP(MID($B50,1,FIND(",",$B50)-1),BEREGNING!$AD$105:$AN$205,'1 - Ydelsesmodtagere'!H$42-2011,FALSE),"")</f>
        <v/>
      </c>
      <c r="I50" s="6" t="str">
        <f>IFERROR(VLOOKUP(MID($B50,1,FIND(",",$B50)-1),BEREGNING!$AD$105:$AN$205,'1 - Ydelsesmodtagere'!I$42-2011,FALSE),"")</f>
        <v/>
      </c>
      <c r="J50" s="6" t="str">
        <f>IFERROR(VLOOKUP(MID($B50,1,FIND(",",$B50)-1),BEREGNING!$AD$105:$AN$205,'1 - Ydelsesmodtagere'!J$42-2011,FALSE),"")</f>
        <v/>
      </c>
      <c r="K50" s="6" t="str">
        <f>IFERROR(VLOOKUP(MID($B50,1,FIND(",",$B50)-1),BEREGNING!$AD$105:$AN$205,'1 - Ydelsesmodtagere'!K$42-2011,FALSE),"")</f>
        <v/>
      </c>
      <c r="L50" s="6" t="str">
        <f>IFERROR(VLOOKUP(MID($B50,1,FIND(",",$B50)-1),BEREGNING!$AD$105:$AN$205,'1 - Ydelsesmodtagere'!L$42-2011,FALSE),"")</f>
        <v/>
      </c>
      <c r="M50" s="6" t="str">
        <f>IFERROR(VLOOKUP(MID($B50,1,FIND(",",$B50)-1),BEREGNING!$AD$105:$AN$205,'1 - Ydelsesmodtagere'!M$42-2011,FALSE),"")</f>
        <v/>
      </c>
      <c r="N50"/>
    </row>
    <row r="51" spans="1:14" ht="112.5" hidden="1" customHeight="1" x14ac:dyDescent="0.25">
      <c r="A51"/>
      <c r="B51"/>
      <c r="C51"/>
      <c r="D51"/>
      <c r="E51"/>
      <c r="F51"/>
      <c r="G51"/>
      <c r="H51"/>
      <c r="I51"/>
      <c r="J51"/>
      <c r="K51"/>
      <c r="L51"/>
      <c r="M51"/>
      <c r="N51"/>
    </row>
    <row r="52" spans="1:14" ht="112.5" hidden="1" customHeight="1" x14ac:dyDescent="0.25">
      <c r="A52"/>
      <c r="B52" s="1" t="str">
        <f t="shared" ref="B52:B59" si="0">B43</f>
        <v>Hele landet, REGNSKAB, kr. pr. 18-66-årige</v>
      </c>
      <c r="C52" s="2">
        <v>100</v>
      </c>
      <c r="D52" s="2">
        <f ca="1">IFERROR(D43/IF(Analyse!$B$111=TRUE,'1 - Ydelsesmodtagere'!$E43,IF(Analyse!$B$112=TRUE,'1 - Ydelsesmodtagere'!$F43,IF(Analyse!$B$116=TRUE,'1 - Ydelsesmodtagere'!$G43,'1 - Ydelsesmodtagere'!$C43)))*$C52,100)</f>
        <v>100</v>
      </c>
      <c r="E52" s="2">
        <f ca="1">IFERROR(E43/IF(Analyse!$B$111=TRUE,'1 - Ydelsesmodtagere'!$E43,IF(Analyse!$B$112=TRUE,'1 - Ydelsesmodtagere'!$F43,IF(Analyse!$B$116=TRUE,'1 - Ydelsesmodtagere'!$G43,'1 - Ydelsesmodtagere'!$C43)))*$C52,100)</f>
        <v>100</v>
      </c>
      <c r="F52" s="2">
        <f ca="1">IFERROR(F43/IF(Analyse!$B$111=TRUE,'1 - Ydelsesmodtagere'!$E43,IF(Analyse!$B$112=TRUE,'1 - Ydelsesmodtagere'!$F43,IF(Analyse!$B$116=TRUE,'1 - Ydelsesmodtagere'!$G43,'1 - Ydelsesmodtagere'!$C43)))*$C52,100)</f>
        <v>100</v>
      </c>
      <c r="G52" s="2">
        <f ca="1">IFERROR(G43/IF(Analyse!$B$111=TRUE,'1 - Ydelsesmodtagere'!$E43,IF(Analyse!$B$112=TRUE,'1 - Ydelsesmodtagere'!$F43,IF(Analyse!$B$116=TRUE,'1 - Ydelsesmodtagere'!$G43,'1 - Ydelsesmodtagere'!$C43)))*$C52,100)</f>
        <v>100</v>
      </c>
      <c r="H52" s="2">
        <f ca="1">IFERROR(H43/IF(Analyse!$B$111=TRUE,'1 - Ydelsesmodtagere'!$E43,IF(Analyse!$B$112=TRUE,'1 - Ydelsesmodtagere'!$F43,IF(Analyse!$B$116=TRUE,'1 - Ydelsesmodtagere'!$G43,'1 - Ydelsesmodtagere'!$C43)))*$C52,100)</f>
        <v>100</v>
      </c>
      <c r="I52" s="2">
        <f ca="1">IFERROR(I43/IF(Analyse!$B$111=TRUE,'1 - Ydelsesmodtagere'!$E43,IF(Analyse!$B$112=TRUE,'1 - Ydelsesmodtagere'!$F43,IF(Analyse!$B$116=TRUE,'1 - Ydelsesmodtagere'!$G43,'1 - Ydelsesmodtagere'!$C43)))*$C52,100)</f>
        <v>100</v>
      </c>
      <c r="J52" s="2">
        <f ca="1">IFERROR(J43/IF(Analyse!$B$111=TRUE,'1 - Ydelsesmodtagere'!$E43,IF(Analyse!$B$112=TRUE,'1 - Ydelsesmodtagere'!$F43,IF(Analyse!$B$116=TRUE,'1 - Ydelsesmodtagere'!$G43,'1 - Ydelsesmodtagere'!$C43)))*$C52,100)</f>
        <v>100</v>
      </c>
      <c r="K52" s="2">
        <f ca="1">IFERROR(K43/IF(Analyse!$B$111=TRUE,'1 - Ydelsesmodtagere'!$E43,IF(Analyse!$B$112=TRUE,'1 - Ydelsesmodtagere'!$F43,IF(Analyse!$B$116=TRUE,'1 - Ydelsesmodtagere'!$G43,'1 - Ydelsesmodtagere'!$C43)))*$C52,100)</f>
        <v>100</v>
      </c>
      <c r="L52" s="2">
        <f ca="1">IFERROR(L43/IF(Analyse!$B$111=TRUE,'1 - Ydelsesmodtagere'!$E43,IF(Analyse!$B$112=TRUE,'1 - Ydelsesmodtagere'!$F43,IF(Analyse!$B$116=TRUE,'1 - Ydelsesmodtagere'!$G43,'1 - Ydelsesmodtagere'!$C43)))*$C52,100)</f>
        <v>100</v>
      </c>
      <c r="M52" s="2">
        <f ca="1">IFERROR(M43/IF(Analyse!$B$111=TRUE,'1 - Ydelsesmodtagere'!$E43,IF(Analyse!$B$112=TRUE,'1 - Ydelsesmodtagere'!$F43,IF(Analyse!$B$116=TRUE,'1 - Ydelsesmodtagere'!$G43,'1 - Ydelsesmodtagere'!$C43)))*$C52,100)</f>
        <v>100</v>
      </c>
      <c r="N52"/>
    </row>
    <row r="53" spans="1:14" ht="112.5" hidden="1" customHeight="1" x14ac:dyDescent="0.25">
      <c r="A53"/>
      <c r="B53" s="1" t="str">
        <f t="shared" si="0"/>
        <v>Hele landet, YDELSESMODTAGER, pr. 1.000 18-66-årige</v>
      </c>
      <c r="C53" s="2">
        <v>100</v>
      </c>
      <c r="D53" s="2">
        <f ca="1">IFERROR(D44/IF(Analyse!$B$111=TRUE,'1 - Ydelsesmodtagere'!$E44,IF(Analyse!$B$112=TRUE,'1 - Ydelsesmodtagere'!$F44,IF(Analyse!$B$116=TRUE,'1 - Ydelsesmodtagere'!$G44,'1 - Ydelsesmodtagere'!$C44)))*$C53,100)</f>
        <v>100</v>
      </c>
      <c r="E53" s="2">
        <f ca="1">IFERROR(E44/IF(Analyse!$B$111=TRUE,'1 - Ydelsesmodtagere'!$E44,IF(Analyse!$B$112=TRUE,'1 - Ydelsesmodtagere'!$F44,IF(Analyse!$B$116=TRUE,'1 - Ydelsesmodtagere'!$G44,'1 - Ydelsesmodtagere'!$C44)))*$C53,100)</f>
        <v>100</v>
      </c>
      <c r="F53" s="2">
        <f ca="1">IFERROR(F44/IF(Analyse!$B$111=TRUE,'1 - Ydelsesmodtagere'!$E44,IF(Analyse!$B$112=TRUE,'1 - Ydelsesmodtagere'!$F44,IF(Analyse!$B$116=TRUE,'1 - Ydelsesmodtagere'!$G44,'1 - Ydelsesmodtagere'!$C44)))*$C53,100)</f>
        <v>100</v>
      </c>
      <c r="G53" s="2">
        <f ca="1">IFERROR(G44/IF(Analyse!$B$111=TRUE,'1 - Ydelsesmodtagere'!$E44,IF(Analyse!$B$112=TRUE,'1 - Ydelsesmodtagere'!$F44,IF(Analyse!$B$116=TRUE,'1 - Ydelsesmodtagere'!$G44,'1 - Ydelsesmodtagere'!$C44)))*$C53,100)</f>
        <v>100</v>
      </c>
      <c r="H53" s="2">
        <f ca="1">IFERROR(H44/IF(Analyse!$B$111=TRUE,'1 - Ydelsesmodtagere'!$E44,IF(Analyse!$B$112=TRUE,'1 - Ydelsesmodtagere'!$F44,IF(Analyse!$B$116=TRUE,'1 - Ydelsesmodtagere'!$G44,'1 - Ydelsesmodtagere'!$C44)))*$C53,100)</f>
        <v>100</v>
      </c>
      <c r="I53" s="2">
        <f ca="1">IFERROR(I44/IF(Analyse!$B$111=TRUE,'1 - Ydelsesmodtagere'!$E44,IF(Analyse!$B$112=TRUE,'1 - Ydelsesmodtagere'!$F44,IF(Analyse!$B$116=TRUE,'1 - Ydelsesmodtagere'!$G44,'1 - Ydelsesmodtagere'!$C44)))*$C53,100)</f>
        <v>100</v>
      </c>
      <c r="J53" s="2">
        <f ca="1">IFERROR(J44/IF(Analyse!$B$111=TRUE,'1 - Ydelsesmodtagere'!$E44,IF(Analyse!$B$112=TRUE,'1 - Ydelsesmodtagere'!$F44,IF(Analyse!$B$116=TRUE,'1 - Ydelsesmodtagere'!$G44,'1 - Ydelsesmodtagere'!$C44)))*$C53,100)</f>
        <v>100</v>
      </c>
      <c r="K53" s="2">
        <f ca="1">IFERROR(K44/IF(Analyse!$B$111=TRUE,'1 - Ydelsesmodtagere'!$E44,IF(Analyse!$B$112=TRUE,'1 - Ydelsesmodtagere'!$F44,IF(Analyse!$B$116=TRUE,'1 - Ydelsesmodtagere'!$G44,'1 - Ydelsesmodtagere'!$C44)))*$C53,100)</f>
        <v>100</v>
      </c>
      <c r="L53" s="2">
        <f ca="1">IFERROR(L44/IF(Analyse!$B$111=TRUE,'1 - Ydelsesmodtagere'!$E44,IF(Analyse!$B$112=TRUE,'1 - Ydelsesmodtagere'!$F44,IF(Analyse!$B$116=TRUE,'1 - Ydelsesmodtagere'!$G44,'1 - Ydelsesmodtagere'!$C44)))*$C53,100)</f>
        <v>100</v>
      </c>
      <c r="M53" s="2">
        <f ca="1">IFERROR(M44/IF(Analyse!$B$111=TRUE,'1 - Ydelsesmodtagere'!$E44,IF(Analyse!$B$112=TRUE,'1 - Ydelsesmodtagere'!$F44,IF(Analyse!$B$116=TRUE,'1 - Ydelsesmodtagere'!$G44,'1 - Ydelsesmodtagere'!$C44)))*$C53,100)</f>
        <v>100</v>
      </c>
      <c r="N53"/>
    </row>
    <row r="54" spans="1:14" ht="112.5" hidden="1" customHeight="1" x14ac:dyDescent="0.25">
      <c r="A54"/>
      <c r="B54" s="4" t="str">
        <f t="shared" si="0"/>
        <v>, REGNSKAB, kr. pr. 18-66-årige</v>
      </c>
      <c r="C54" s="5">
        <v>100</v>
      </c>
      <c r="D54" s="5">
        <f>IFERROR(D45/IF(Analyse!$B$111=TRUE,'1 - Ydelsesmodtagere'!$E45,IF(Analyse!$B$112=TRUE,'1 - Ydelsesmodtagere'!$F45,IF(Analyse!$B$116=TRUE,'1 - Ydelsesmodtagere'!$G45,'1 - Ydelsesmodtagere'!$C45)))*$C54,100)</f>
        <v>100</v>
      </c>
      <c r="E54" s="5">
        <f>IFERROR(E45/IF(Analyse!$B$111=TRUE,'1 - Ydelsesmodtagere'!$E45,IF(Analyse!$B$112=TRUE,'1 - Ydelsesmodtagere'!$F45,IF(Analyse!$B$116=TRUE,'1 - Ydelsesmodtagere'!$G45,'1 - Ydelsesmodtagere'!$C45)))*$C54,100)</f>
        <v>100</v>
      </c>
      <c r="F54" s="5">
        <f>IFERROR(F45/IF(Analyse!$B$111=TRUE,'1 - Ydelsesmodtagere'!$E45,IF(Analyse!$B$112=TRUE,'1 - Ydelsesmodtagere'!$F45,IF(Analyse!$B$116=TRUE,'1 - Ydelsesmodtagere'!$G45,'1 - Ydelsesmodtagere'!$C45)))*$C54,100)</f>
        <v>100</v>
      </c>
      <c r="G54" s="5">
        <f>IFERROR(G45/IF(Analyse!$B$111=TRUE,'1 - Ydelsesmodtagere'!$E45,IF(Analyse!$B$112=TRUE,'1 - Ydelsesmodtagere'!$F45,IF(Analyse!$B$116=TRUE,'1 - Ydelsesmodtagere'!$G45,'1 - Ydelsesmodtagere'!$C45)))*$C54,100)</f>
        <v>100</v>
      </c>
      <c r="H54" s="5">
        <f>IFERROR(H45/IF(Analyse!$B$111=TRUE,'1 - Ydelsesmodtagere'!$E45,IF(Analyse!$B$112=TRUE,'1 - Ydelsesmodtagere'!$F45,IF(Analyse!$B$116=TRUE,'1 - Ydelsesmodtagere'!$G45,'1 - Ydelsesmodtagere'!$C45)))*$C54,100)</f>
        <v>100</v>
      </c>
      <c r="I54" s="5">
        <f>IFERROR(I45/IF(Analyse!$B$111=TRUE,'1 - Ydelsesmodtagere'!$E45,IF(Analyse!$B$112=TRUE,'1 - Ydelsesmodtagere'!$F45,IF(Analyse!$B$116=TRUE,'1 - Ydelsesmodtagere'!$G45,'1 - Ydelsesmodtagere'!$C45)))*$C54,100)</f>
        <v>100</v>
      </c>
      <c r="J54" s="5">
        <f>IFERROR(J45/IF(Analyse!$B$111=TRUE,'1 - Ydelsesmodtagere'!$E45,IF(Analyse!$B$112=TRUE,'1 - Ydelsesmodtagere'!$F45,IF(Analyse!$B$116=TRUE,'1 - Ydelsesmodtagere'!$G45,'1 - Ydelsesmodtagere'!$C45)))*$C54,100)</f>
        <v>100</v>
      </c>
      <c r="K54" s="5">
        <f>IFERROR(K45/IF(Analyse!$B$111=TRUE,'1 - Ydelsesmodtagere'!$E45,IF(Analyse!$B$112=TRUE,'1 - Ydelsesmodtagere'!$F45,IF(Analyse!$B$116=TRUE,'1 - Ydelsesmodtagere'!$G45,'1 - Ydelsesmodtagere'!$C45)))*$C54,100)</f>
        <v>100</v>
      </c>
      <c r="L54" s="5">
        <f>IFERROR(L45/IF(Analyse!$B$111=TRUE,'1 - Ydelsesmodtagere'!$E45,IF(Analyse!$B$112=TRUE,'1 - Ydelsesmodtagere'!$F45,IF(Analyse!$B$116=TRUE,'1 - Ydelsesmodtagere'!$G45,'1 - Ydelsesmodtagere'!$C45)))*$C54,100)</f>
        <v>100</v>
      </c>
      <c r="M54" s="5">
        <f>IFERROR(M45/IF(Analyse!$B$111=TRUE,'1 - Ydelsesmodtagere'!$E45,IF(Analyse!$B$112=TRUE,'1 - Ydelsesmodtagere'!$F45,IF(Analyse!$B$116=TRUE,'1 - Ydelsesmodtagere'!$G45,'1 - Ydelsesmodtagere'!$C45)))*$C54,100)</f>
        <v>100</v>
      </c>
      <c r="N54"/>
    </row>
    <row r="55" spans="1:14" ht="112.5" hidden="1" customHeight="1" x14ac:dyDescent="0.25">
      <c r="A55"/>
      <c r="B55" s="4" t="str">
        <f t="shared" si="0"/>
        <v>, YDELSESMODTAGER, pr. 1.000 18-66-årige</v>
      </c>
      <c r="C55" s="5">
        <v>100</v>
      </c>
      <c r="D55" s="5">
        <f>IFERROR(D46/IF(Analyse!$B$111=TRUE,'1 - Ydelsesmodtagere'!$E46,IF(Analyse!$B$112=TRUE,'1 - Ydelsesmodtagere'!$F46,IF(Analyse!$B$116=TRUE,'1 - Ydelsesmodtagere'!$G46,'1 - Ydelsesmodtagere'!$C46)))*$C55,100)</f>
        <v>100</v>
      </c>
      <c r="E55" s="5">
        <f>IFERROR(E46/IF(Analyse!$B$111=TRUE,'1 - Ydelsesmodtagere'!$E46,IF(Analyse!$B$112=TRUE,'1 - Ydelsesmodtagere'!$F46,IF(Analyse!$B$116=TRUE,'1 - Ydelsesmodtagere'!$G46,'1 - Ydelsesmodtagere'!$C46)))*$C55,100)</f>
        <v>100</v>
      </c>
      <c r="F55" s="5">
        <f>IFERROR(F46/IF(Analyse!$B$111=TRUE,'1 - Ydelsesmodtagere'!$E46,IF(Analyse!$B$112=TRUE,'1 - Ydelsesmodtagere'!$F46,IF(Analyse!$B$116=TRUE,'1 - Ydelsesmodtagere'!$G46,'1 - Ydelsesmodtagere'!$C46)))*$C55,100)</f>
        <v>100</v>
      </c>
      <c r="G55" s="5">
        <f>IFERROR(G46/IF(Analyse!$B$111=TRUE,'1 - Ydelsesmodtagere'!$E46,IF(Analyse!$B$112=TRUE,'1 - Ydelsesmodtagere'!$F46,IF(Analyse!$B$116=TRUE,'1 - Ydelsesmodtagere'!$G46,'1 - Ydelsesmodtagere'!$C46)))*$C55,100)</f>
        <v>100</v>
      </c>
      <c r="H55" s="5">
        <f>IFERROR(H46/IF(Analyse!$B$111=TRUE,'1 - Ydelsesmodtagere'!$E46,IF(Analyse!$B$112=TRUE,'1 - Ydelsesmodtagere'!$F46,IF(Analyse!$B$116=TRUE,'1 - Ydelsesmodtagere'!$G46,'1 - Ydelsesmodtagere'!$C46)))*$C55,100)</f>
        <v>100</v>
      </c>
      <c r="I55" s="5">
        <f>IFERROR(I46/IF(Analyse!$B$111=TRUE,'1 - Ydelsesmodtagere'!$E46,IF(Analyse!$B$112=TRUE,'1 - Ydelsesmodtagere'!$F46,IF(Analyse!$B$116=TRUE,'1 - Ydelsesmodtagere'!$G46,'1 - Ydelsesmodtagere'!$C46)))*$C55,100)</f>
        <v>100</v>
      </c>
      <c r="J55" s="5">
        <f>IFERROR(J46/IF(Analyse!$B$111=TRUE,'1 - Ydelsesmodtagere'!$E46,IF(Analyse!$B$112=TRUE,'1 - Ydelsesmodtagere'!$F46,IF(Analyse!$B$116=TRUE,'1 - Ydelsesmodtagere'!$G46,'1 - Ydelsesmodtagere'!$C46)))*$C55,100)</f>
        <v>100</v>
      </c>
      <c r="K55" s="5">
        <f>IFERROR(K46/IF(Analyse!$B$111=TRUE,'1 - Ydelsesmodtagere'!$E46,IF(Analyse!$B$112=TRUE,'1 - Ydelsesmodtagere'!$F46,IF(Analyse!$B$116=TRUE,'1 - Ydelsesmodtagere'!$G46,'1 - Ydelsesmodtagere'!$C46)))*$C55,100)</f>
        <v>100</v>
      </c>
      <c r="L55" s="5">
        <f>IFERROR(L46/IF(Analyse!$B$111=TRUE,'1 - Ydelsesmodtagere'!$E46,IF(Analyse!$B$112=TRUE,'1 - Ydelsesmodtagere'!$F46,IF(Analyse!$B$116=TRUE,'1 - Ydelsesmodtagere'!$G46,'1 - Ydelsesmodtagere'!$C46)))*$C55,100)</f>
        <v>100</v>
      </c>
      <c r="M55" s="5">
        <f>IFERROR(M46/IF(Analyse!$B$111=TRUE,'1 - Ydelsesmodtagere'!$E46,IF(Analyse!$B$112=TRUE,'1 - Ydelsesmodtagere'!$F46,IF(Analyse!$B$116=TRUE,'1 - Ydelsesmodtagere'!$G46,'1 - Ydelsesmodtagere'!$C46)))*$C55,100)</f>
        <v>100</v>
      </c>
      <c r="N55"/>
    </row>
    <row r="56" spans="1:14" ht="112.5" hidden="1" customHeight="1" x14ac:dyDescent="0.25">
      <c r="A56"/>
      <c r="B56" s="1" t="str">
        <f t="shared" si="0"/>
        <v/>
      </c>
      <c r="C56" s="2" t="str">
        <f>IF(B56="","",100)</f>
        <v/>
      </c>
      <c r="D56" s="2" t="str">
        <f t="shared" ref="D56:J56" si="1">IFERROR(D47/$C47*$C56,"")</f>
        <v/>
      </c>
      <c r="E56" s="2" t="str">
        <f t="shared" si="1"/>
        <v/>
      </c>
      <c r="F56" s="2" t="str">
        <f t="shared" si="1"/>
        <v/>
      </c>
      <c r="G56" s="2" t="str">
        <f t="shared" si="1"/>
        <v/>
      </c>
      <c r="H56" s="2" t="str">
        <f t="shared" si="1"/>
        <v/>
      </c>
      <c r="I56" s="2" t="str">
        <f t="shared" si="1"/>
        <v/>
      </c>
      <c r="J56" s="2" t="str">
        <f t="shared" si="1"/>
        <v/>
      </c>
      <c r="K56" s="2" t="str">
        <f t="shared" ref="K56:K58" si="2">IFERROR(K47/$C47*$C56,"")</f>
        <v/>
      </c>
      <c r="L56" s="2" t="str">
        <f t="shared" ref="L56" si="3">IFERROR(L47/$C47*$C56,"")</f>
        <v/>
      </c>
      <c r="M56" s="2" t="str">
        <f t="shared" ref="M56" si="4">IFERROR(M47/$C47*$C56,"")</f>
        <v/>
      </c>
      <c r="N56"/>
    </row>
    <row r="57" spans="1:14" ht="112.5" hidden="1" customHeight="1" x14ac:dyDescent="0.25">
      <c r="A57"/>
      <c r="B57" s="1" t="str">
        <f t="shared" si="0"/>
        <v/>
      </c>
      <c r="C57" s="2" t="str">
        <f>IF(B57="","",100)</f>
        <v/>
      </c>
      <c r="D57" s="2" t="str">
        <f t="shared" ref="D57:J57" si="5">IFERROR(D48/$C48*$C57,"")</f>
        <v/>
      </c>
      <c r="E57" s="2" t="str">
        <f t="shared" si="5"/>
        <v/>
      </c>
      <c r="F57" s="2" t="str">
        <f t="shared" si="5"/>
        <v/>
      </c>
      <c r="G57" s="2" t="str">
        <f t="shared" si="5"/>
        <v/>
      </c>
      <c r="H57" s="2" t="str">
        <f t="shared" si="5"/>
        <v/>
      </c>
      <c r="I57" s="2" t="str">
        <f t="shared" si="5"/>
        <v/>
      </c>
      <c r="J57" s="2" t="str">
        <f t="shared" si="5"/>
        <v/>
      </c>
      <c r="K57" s="2" t="str">
        <f t="shared" ref="K57:K59" si="6">IFERROR(K48/$C48*$C57,"")</f>
        <v/>
      </c>
      <c r="L57" s="2" t="str">
        <f t="shared" ref="L57" si="7">IFERROR(L48/$C48*$C57,"")</f>
        <v/>
      </c>
      <c r="M57" s="2" t="str">
        <f t="shared" ref="M57" si="8">IFERROR(M48/$C48*$C57,"")</f>
        <v/>
      </c>
      <c r="N57"/>
    </row>
    <row r="58" spans="1:14" ht="112.5" hidden="1" customHeight="1" x14ac:dyDescent="0.25">
      <c r="A58"/>
      <c r="B58" s="4" t="str">
        <f t="shared" si="0"/>
        <v/>
      </c>
      <c r="C58" s="5" t="str">
        <f>IF(B58="","",100)</f>
        <v/>
      </c>
      <c r="D58" s="5" t="str">
        <f t="shared" ref="D58:J58" si="9">IFERROR(D49/$C49*$C58,"")</f>
        <v/>
      </c>
      <c r="E58" s="5" t="str">
        <f t="shared" si="9"/>
        <v/>
      </c>
      <c r="F58" s="5" t="str">
        <f t="shared" si="9"/>
        <v/>
      </c>
      <c r="G58" s="5" t="str">
        <f t="shared" si="9"/>
        <v/>
      </c>
      <c r="H58" s="5" t="str">
        <f t="shared" si="9"/>
        <v/>
      </c>
      <c r="I58" s="5" t="str">
        <f t="shared" si="9"/>
        <v/>
      </c>
      <c r="J58" s="5" t="str">
        <f t="shared" si="9"/>
        <v/>
      </c>
      <c r="K58" s="5" t="str">
        <f t="shared" si="2"/>
        <v/>
      </c>
      <c r="L58" s="5" t="str">
        <f t="shared" ref="L58" si="10">IFERROR(L49/$C49*$C58,"")</f>
        <v/>
      </c>
      <c r="M58" s="5" t="str">
        <f t="shared" ref="M58" si="11">IFERROR(M49/$C49*$C58,"")</f>
        <v/>
      </c>
      <c r="N58"/>
    </row>
    <row r="59" spans="1:14" ht="112.5" hidden="1" customHeight="1" x14ac:dyDescent="0.25">
      <c r="A59"/>
      <c r="B59" s="4" t="str">
        <f t="shared" si="0"/>
        <v/>
      </c>
      <c r="C59" s="5" t="str">
        <f>IF(B59="","",100)</f>
        <v/>
      </c>
      <c r="D59" s="5" t="str">
        <f t="shared" ref="D59:J59" si="12">IFERROR(D50/$C50*$C59,"")</f>
        <v/>
      </c>
      <c r="E59" s="5" t="str">
        <f t="shared" si="12"/>
        <v/>
      </c>
      <c r="F59" s="5" t="str">
        <f t="shared" si="12"/>
        <v/>
      </c>
      <c r="G59" s="5" t="str">
        <f t="shared" si="12"/>
        <v/>
      </c>
      <c r="H59" s="5" t="str">
        <f t="shared" si="12"/>
        <v/>
      </c>
      <c r="I59" s="5" t="str">
        <f t="shared" si="12"/>
        <v/>
      </c>
      <c r="J59" s="5" t="str">
        <f t="shared" si="12"/>
        <v/>
      </c>
      <c r="K59" s="5" t="str">
        <f t="shared" si="6"/>
        <v/>
      </c>
      <c r="L59" s="5" t="str">
        <f t="shared" ref="L59" si="13">IFERROR(L50/$C50*$C59,"")</f>
        <v/>
      </c>
      <c r="M59" s="5" t="str">
        <f t="shared" ref="M59" si="14">IFERROR(M50/$C50*$C59,"")</f>
        <v/>
      </c>
      <c r="N59"/>
    </row>
    <row r="60" spans="1:14" ht="112.5" hidden="1" customHeight="1" x14ac:dyDescent="0.25">
      <c r="A60"/>
      <c r="B60"/>
      <c r="C60"/>
      <c r="D60"/>
      <c r="E60"/>
      <c r="F60"/>
      <c r="G60"/>
      <c r="H60"/>
      <c r="I60"/>
      <c r="J60"/>
      <c r="K60"/>
      <c r="L60" s="13"/>
      <c r="M60"/>
      <c r="N60"/>
    </row>
    <row r="61" spans="1:14" ht="112.5" hidden="1" customHeight="1" x14ac:dyDescent="0.25">
      <c r="A61"/>
      <c r="B61"/>
      <c r="C61"/>
      <c r="D61"/>
      <c r="E61"/>
      <c r="F61"/>
      <c r="G61"/>
      <c r="H61"/>
      <c r="I61"/>
      <c r="J61"/>
      <c r="K61"/>
      <c r="L61" s="13"/>
      <c r="M61"/>
      <c r="N61"/>
    </row>
    <row r="62" spans="1:14" ht="112.5" hidden="1" customHeight="1" x14ac:dyDescent="0.25">
      <c r="A62"/>
      <c r="B62"/>
      <c r="C62"/>
      <c r="D62"/>
      <c r="E62"/>
      <c r="F62"/>
      <c r="G62"/>
      <c r="H62"/>
      <c r="I62"/>
      <c r="J62"/>
      <c r="K62"/>
      <c r="L62" s="13"/>
      <c r="M62"/>
      <c r="N62"/>
    </row>
    <row r="63" spans="1:14" ht="112.5" hidden="1" customHeight="1" x14ac:dyDescent="0.25">
      <c r="A63"/>
      <c r="B63"/>
      <c r="C63"/>
      <c r="D63"/>
      <c r="E63"/>
      <c r="F63"/>
      <c r="G63"/>
      <c r="H63"/>
      <c r="I63"/>
      <c r="J63"/>
      <c r="K63"/>
      <c r="L63" s="13"/>
      <c r="M63"/>
      <c r="N63"/>
    </row>
    <row r="64" spans="1:14" ht="112.5" hidden="1" customHeight="1" x14ac:dyDescent="0.25">
      <c r="A64"/>
      <c r="B64"/>
      <c r="C64"/>
      <c r="D64"/>
      <c r="E64"/>
      <c r="F64"/>
      <c r="G64"/>
      <c r="H64"/>
      <c r="I64"/>
      <c r="J64"/>
      <c r="K64"/>
      <c r="L64" s="13"/>
      <c r="M64"/>
      <c r="N64"/>
    </row>
    <row r="65" spans="1:14" ht="112.5" hidden="1" customHeight="1" x14ac:dyDescent="0.25">
      <c r="A65"/>
      <c r="B65"/>
      <c r="C65"/>
      <c r="D65"/>
      <c r="E65"/>
      <c r="F65"/>
      <c r="G65"/>
      <c r="H65"/>
      <c r="I65"/>
      <c r="J65"/>
      <c r="K65"/>
      <c r="L65" s="13"/>
      <c r="M65"/>
      <c r="N65"/>
    </row>
    <row r="66" spans="1:14" ht="112.5" hidden="1" customHeight="1" x14ac:dyDescent="0.25">
      <c r="A66"/>
      <c r="B66"/>
      <c r="C66"/>
      <c r="D66"/>
      <c r="E66"/>
      <c r="F66"/>
      <c r="G66"/>
      <c r="H66"/>
      <c r="I66"/>
      <c r="J66"/>
      <c r="K66"/>
      <c r="L66" s="13"/>
      <c r="M66"/>
      <c r="N66"/>
    </row>
    <row r="67" spans="1:14" ht="112.5" hidden="1" customHeight="1" x14ac:dyDescent="0.25">
      <c r="A67"/>
      <c r="B67"/>
      <c r="C67"/>
      <c r="D67"/>
      <c r="E67"/>
      <c r="F67"/>
      <c r="G67"/>
      <c r="H67"/>
      <c r="I67"/>
      <c r="J67"/>
      <c r="K67"/>
      <c r="L67" s="13"/>
      <c r="M67"/>
      <c r="N67"/>
    </row>
    <row r="68" spans="1:14" ht="112.5" hidden="1" customHeight="1" x14ac:dyDescent="0.25">
      <c r="A68"/>
      <c r="B68"/>
      <c r="C68"/>
      <c r="D68"/>
      <c r="E68"/>
      <c r="F68"/>
      <c r="G68"/>
      <c r="H68"/>
      <c r="I68"/>
      <c r="J68"/>
      <c r="K68"/>
      <c r="L68" s="13"/>
      <c r="M68"/>
      <c r="N68"/>
    </row>
    <row r="69" spans="1:14" ht="112.5" hidden="1" customHeight="1" x14ac:dyDescent="0.25">
      <c r="A69"/>
      <c r="B69"/>
      <c r="C69"/>
      <c r="D69"/>
      <c r="E69"/>
      <c r="F69"/>
      <c r="G69"/>
      <c r="H69"/>
      <c r="I69"/>
      <c r="J69"/>
      <c r="K69"/>
      <c r="L69" s="13"/>
      <c r="M69"/>
      <c r="N69"/>
    </row>
    <row r="70" spans="1:14" ht="112.5" hidden="1" customHeight="1" x14ac:dyDescent="0.25">
      <c r="A70"/>
      <c r="B70"/>
      <c r="C70"/>
      <c r="D70"/>
      <c r="E70"/>
      <c r="F70"/>
      <c r="G70"/>
      <c r="H70"/>
      <c r="I70"/>
      <c r="J70"/>
      <c r="K70"/>
      <c r="L70" s="13"/>
      <c r="M70"/>
      <c r="N70"/>
    </row>
    <row r="71" spans="1:14" hidden="1" x14ac:dyDescent="0.25">
      <c r="A71"/>
      <c r="B71"/>
      <c r="C71"/>
      <c r="D71"/>
      <c r="E71"/>
      <c r="F71"/>
      <c r="G71"/>
      <c r="H71"/>
      <c r="I71"/>
      <c r="J71"/>
      <c r="K71"/>
      <c r="L71" s="13"/>
      <c r="M71"/>
      <c r="N71"/>
    </row>
    <row r="72" spans="1:14" x14ac:dyDescent="0.25">
      <c r="A72" s="97"/>
      <c r="B72" s="97"/>
      <c r="C72" s="97"/>
      <c r="D72" s="97"/>
      <c r="E72" s="97"/>
      <c r="F72" s="97"/>
      <c r="G72" s="97"/>
      <c r="H72" s="97"/>
      <c r="I72" s="97"/>
      <c r="J72" s="97"/>
      <c r="K72" s="97"/>
      <c r="L72" s="97"/>
      <c r="M72" s="97"/>
      <c r="N72" s="97"/>
    </row>
  </sheetData>
  <sheetProtection selectLockedCells="1" selectUnlockedCells="1"/>
  <pageMargins left="0.25" right="0.25" top="0.75" bottom="0.75" header="0.3" footer="0.3"/>
  <pageSetup paperSize="9" scale="74" orientation="landscape" r:id="rId1"/>
  <colBreaks count="1" manualBreakCount="1">
    <brk id="12" max="35" man="1"/>
  </colBreaks>
  <ignoredErrors>
    <ignoredError sqref="C19:K19 N48 N45:N47 N44" formula="1"/>
    <ignoredError sqref="E3:J6"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25775-BC4F-4A05-8F9A-35593CEB33D2}">
  <sheetPr codeName="Ark4">
    <tabColor theme="9" tint="0.79998168889431442"/>
    <pageSetUpPr fitToPage="1"/>
  </sheetPr>
  <dimension ref="A1:V36"/>
  <sheetViews>
    <sheetView showGridLines="0" showRowColHeaders="0" workbookViewId="0">
      <selection activeCell="B1" sqref="B1"/>
    </sheetView>
  </sheetViews>
  <sheetFormatPr defaultColWidth="0" defaultRowHeight="15" zeroHeight="1" x14ac:dyDescent="0.25"/>
  <cols>
    <col min="1" max="1" width="4.140625" customWidth="1"/>
    <col min="2" max="22" width="9.140625" customWidth="1"/>
    <col min="23" max="16384" width="9.140625" hidden="1"/>
  </cols>
  <sheetData>
    <row r="1" spans="1:22" x14ac:dyDescent="0.25">
      <c r="A1" s="13"/>
      <c r="B1" s="13"/>
      <c r="C1" s="13"/>
      <c r="D1" s="13"/>
      <c r="E1" s="13"/>
      <c r="F1" s="13"/>
      <c r="G1" s="13"/>
      <c r="H1" s="13"/>
      <c r="I1" s="13"/>
      <c r="J1" s="13"/>
      <c r="K1" s="13"/>
      <c r="L1" s="13"/>
      <c r="M1" s="13"/>
      <c r="N1" s="13"/>
      <c r="O1" s="13"/>
      <c r="P1" s="13"/>
      <c r="Q1" s="13"/>
      <c r="R1" s="13"/>
      <c r="S1" s="13"/>
      <c r="T1" s="13"/>
      <c r="U1" s="13"/>
      <c r="V1" s="13"/>
    </row>
    <row r="2" spans="1:22" x14ac:dyDescent="0.25">
      <c r="A2" s="13"/>
      <c r="B2" s="13"/>
      <c r="C2" s="13"/>
      <c r="D2" s="13"/>
      <c r="E2" s="13"/>
      <c r="F2" s="13"/>
      <c r="G2" s="13"/>
      <c r="H2" s="13"/>
      <c r="I2" s="13"/>
      <c r="J2" s="13"/>
      <c r="K2" s="13"/>
      <c r="L2" s="13"/>
      <c r="M2" s="13"/>
      <c r="N2" s="13"/>
      <c r="O2" s="13"/>
      <c r="P2" s="13"/>
      <c r="Q2" s="13"/>
      <c r="R2" s="13"/>
      <c r="S2" s="13"/>
      <c r="T2" s="13"/>
      <c r="U2" s="13"/>
      <c r="V2" s="13"/>
    </row>
    <row r="3" spans="1:22" x14ac:dyDescent="0.25">
      <c r="A3" s="13"/>
      <c r="B3" s="13"/>
      <c r="C3" s="13"/>
      <c r="D3" s="13"/>
      <c r="E3" s="13"/>
      <c r="F3" s="13"/>
      <c r="G3" s="13"/>
      <c r="H3" s="13"/>
      <c r="I3" s="13"/>
      <c r="J3" s="13"/>
      <c r="K3" s="13"/>
      <c r="L3" s="13"/>
      <c r="M3" s="13"/>
      <c r="N3" s="13"/>
      <c r="O3" s="13"/>
      <c r="P3" s="13"/>
      <c r="Q3" s="13"/>
      <c r="R3" s="13"/>
      <c r="S3" s="13"/>
      <c r="T3" s="13"/>
      <c r="U3" s="13"/>
      <c r="V3" s="13"/>
    </row>
    <row r="4" spans="1:22" x14ac:dyDescent="0.25">
      <c r="A4" s="13"/>
      <c r="B4" s="13"/>
      <c r="C4" s="13"/>
      <c r="D4" s="13"/>
      <c r="E4" s="13"/>
      <c r="F4" s="13"/>
      <c r="G4" s="13"/>
      <c r="H4" s="13"/>
      <c r="I4" s="13"/>
      <c r="J4" s="13"/>
      <c r="K4" s="13"/>
      <c r="L4" s="13"/>
      <c r="M4" s="13"/>
      <c r="N4" s="13"/>
      <c r="O4" s="13"/>
      <c r="P4" s="13"/>
      <c r="Q4" s="13"/>
      <c r="R4" s="13"/>
      <c r="S4" s="13"/>
      <c r="T4" s="13"/>
      <c r="U4" s="13"/>
      <c r="V4" s="13"/>
    </row>
    <row r="5" spans="1:22" x14ac:dyDescent="0.25">
      <c r="A5" s="13"/>
      <c r="B5" s="13"/>
      <c r="C5" s="13"/>
      <c r="D5" s="13"/>
      <c r="E5" s="13"/>
      <c r="F5" s="13"/>
      <c r="G5" s="13"/>
      <c r="H5" s="13"/>
      <c r="I5" s="13"/>
      <c r="J5" s="13"/>
      <c r="K5" s="13"/>
      <c r="L5" s="13"/>
      <c r="M5" s="13"/>
      <c r="N5" s="13"/>
      <c r="O5" s="13"/>
      <c r="P5" s="13"/>
      <c r="Q5" s="13"/>
      <c r="R5" s="13"/>
      <c r="S5" s="13"/>
      <c r="T5" s="13"/>
      <c r="U5" s="13"/>
      <c r="V5" s="13"/>
    </row>
    <row r="6" spans="1:22" x14ac:dyDescent="0.25">
      <c r="A6" s="13"/>
      <c r="B6" s="13"/>
      <c r="C6" s="13"/>
      <c r="D6" s="13"/>
      <c r="E6" s="13"/>
      <c r="F6" s="13"/>
      <c r="G6" s="13"/>
      <c r="H6" s="13"/>
      <c r="I6" s="13"/>
      <c r="J6" s="13"/>
      <c r="K6" s="13"/>
      <c r="L6" s="13"/>
      <c r="M6" s="13"/>
      <c r="N6" s="13"/>
      <c r="O6" s="13"/>
      <c r="P6" s="13"/>
      <c r="Q6" s="13"/>
      <c r="R6" s="13"/>
      <c r="S6" s="13"/>
      <c r="T6" s="13"/>
      <c r="U6" s="13"/>
      <c r="V6" s="13"/>
    </row>
    <row r="7" spans="1:22" x14ac:dyDescent="0.25">
      <c r="A7" s="13"/>
      <c r="B7" s="13"/>
      <c r="C7" s="13"/>
      <c r="D7" s="13"/>
      <c r="E7" s="13"/>
      <c r="F7" s="13"/>
      <c r="G7" s="13"/>
      <c r="H7" s="13"/>
      <c r="I7" s="13"/>
      <c r="J7" s="13"/>
      <c r="K7" s="13"/>
      <c r="L7" s="13"/>
      <c r="M7" s="13"/>
      <c r="N7" s="13"/>
      <c r="O7" s="13"/>
      <c r="P7" s="13"/>
      <c r="Q7" s="13"/>
      <c r="R7" s="13"/>
      <c r="S7" s="13"/>
      <c r="T7" s="13"/>
      <c r="U7" s="13"/>
      <c r="V7" s="13"/>
    </row>
    <row r="8" spans="1:22" x14ac:dyDescent="0.25">
      <c r="A8" s="13"/>
      <c r="B8" s="13"/>
      <c r="C8" s="13"/>
      <c r="D8" s="13"/>
      <c r="E8" s="13"/>
      <c r="F8" s="13"/>
      <c r="G8" s="13"/>
      <c r="H8" s="13"/>
      <c r="I8" s="13"/>
      <c r="J8" s="13"/>
      <c r="K8" s="13"/>
      <c r="L8" s="13"/>
      <c r="M8" s="13"/>
      <c r="N8" s="13"/>
      <c r="O8" s="13"/>
      <c r="P8" s="13"/>
      <c r="Q8" s="13"/>
      <c r="R8" s="13"/>
      <c r="S8" s="13"/>
      <c r="T8" s="13"/>
      <c r="U8" s="13"/>
      <c r="V8" s="13"/>
    </row>
    <row r="9" spans="1:22" x14ac:dyDescent="0.25">
      <c r="A9" s="13"/>
      <c r="B9" s="13"/>
      <c r="C9" s="13"/>
      <c r="D9" s="13"/>
      <c r="E9" s="13"/>
      <c r="F9" s="13"/>
      <c r="G9" s="13"/>
      <c r="H9" s="13"/>
      <c r="I9" s="13"/>
      <c r="J9" s="13"/>
      <c r="K9" s="13"/>
      <c r="L9" s="13"/>
      <c r="M9" s="13"/>
      <c r="N9" s="13"/>
      <c r="O9" s="13"/>
      <c r="P9" s="13"/>
      <c r="Q9" s="13"/>
      <c r="R9" s="13"/>
      <c r="S9" s="13"/>
      <c r="T9" s="13"/>
      <c r="U9" s="13"/>
      <c r="V9" s="13"/>
    </row>
    <row r="10" spans="1:22" x14ac:dyDescent="0.25">
      <c r="A10" s="13"/>
      <c r="B10" s="13"/>
      <c r="C10" s="13"/>
      <c r="D10" s="13"/>
      <c r="E10" s="13"/>
      <c r="F10" s="13"/>
      <c r="G10" s="13"/>
      <c r="H10" s="13"/>
      <c r="I10" s="13"/>
      <c r="J10" s="13"/>
      <c r="K10" s="13"/>
      <c r="L10" s="13"/>
      <c r="M10" s="13"/>
      <c r="N10" s="13"/>
      <c r="O10" s="13"/>
      <c r="P10" s="13"/>
      <c r="Q10" s="13"/>
      <c r="R10" s="13"/>
      <c r="S10" s="13"/>
      <c r="T10" s="13"/>
      <c r="U10" s="13"/>
      <c r="V10" s="13"/>
    </row>
    <row r="11" spans="1:22" x14ac:dyDescent="0.25">
      <c r="A11" s="13"/>
      <c r="B11" s="13"/>
      <c r="C11" s="13"/>
      <c r="D11" s="13"/>
      <c r="E11" s="13"/>
      <c r="F11" s="13"/>
      <c r="G11" s="13"/>
      <c r="H11" s="13"/>
      <c r="I11" s="13"/>
      <c r="J11" s="13"/>
      <c r="K11" s="13"/>
      <c r="L11" s="13"/>
      <c r="M11" s="13"/>
      <c r="N11" s="13"/>
      <c r="O11" s="13"/>
      <c r="P11" s="13"/>
      <c r="Q11" s="13"/>
      <c r="R11" s="13"/>
      <c r="S11" s="13"/>
      <c r="T11" s="13"/>
      <c r="U11" s="13"/>
      <c r="V11" s="13"/>
    </row>
    <row r="12" spans="1:22" x14ac:dyDescent="0.25">
      <c r="A12" s="13"/>
      <c r="B12" s="13"/>
      <c r="C12" s="13"/>
      <c r="D12" s="13"/>
      <c r="E12" s="13"/>
      <c r="F12" s="13"/>
      <c r="G12" s="13"/>
      <c r="H12" s="13"/>
      <c r="I12" s="13"/>
      <c r="J12" s="13"/>
      <c r="K12" s="13"/>
      <c r="L12" s="13"/>
      <c r="M12" s="13"/>
      <c r="N12" s="13"/>
      <c r="O12" s="13"/>
      <c r="P12" s="13"/>
      <c r="Q12" s="13"/>
      <c r="R12" s="13"/>
      <c r="S12" s="13"/>
      <c r="T12" s="13"/>
      <c r="U12" s="13"/>
      <c r="V12" s="13"/>
    </row>
    <row r="13" spans="1:22" x14ac:dyDescent="0.25">
      <c r="A13" s="13"/>
      <c r="B13" s="13"/>
      <c r="C13" s="13"/>
      <c r="D13" s="13"/>
      <c r="E13" s="13"/>
      <c r="F13" s="13"/>
      <c r="G13" s="13"/>
      <c r="H13" s="13"/>
      <c r="I13" s="13"/>
      <c r="J13" s="13"/>
      <c r="K13" s="13"/>
      <c r="L13" s="13"/>
      <c r="M13" s="13"/>
      <c r="N13" s="13"/>
      <c r="O13" s="13"/>
      <c r="P13" s="13"/>
      <c r="Q13" s="13"/>
      <c r="R13" s="13"/>
      <c r="S13" s="13"/>
      <c r="T13" s="13"/>
      <c r="U13" s="13"/>
      <c r="V13" s="13"/>
    </row>
    <row r="14" spans="1:22" x14ac:dyDescent="0.25">
      <c r="A14" s="13"/>
      <c r="B14" s="13"/>
      <c r="C14" s="13"/>
      <c r="D14" s="13"/>
      <c r="E14" s="13"/>
      <c r="F14" s="13"/>
      <c r="G14" s="13"/>
      <c r="H14" s="13"/>
      <c r="I14" s="13"/>
      <c r="J14" s="13"/>
      <c r="K14" s="13"/>
      <c r="L14" s="13"/>
      <c r="M14" s="13"/>
      <c r="N14" s="13"/>
      <c r="O14" s="13"/>
      <c r="P14" s="13"/>
      <c r="Q14" s="13"/>
      <c r="R14" s="13"/>
      <c r="S14" s="13"/>
      <c r="T14" s="13"/>
      <c r="U14" s="13"/>
      <c r="V14" s="13"/>
    </row>
    <row r="15" spans="1:22" x14ac:dyDescent="0.25">
      <c r="A15" s="13"/>
      <c r="B15" s="13"/>
      <c r="C15" s="13"/>
      <c r="D15" s="13"/>
      <c r="E15" s="13"/>
      <c r="F15" s="13"/>
      <c r="G15" s="13"/>
      <c r="H15" s="13"/>
      <c r="I15" s="13"/>
      <c r="J15" s="13"/>
      <c r="K15" s="13"/>
      <c r="L15" s="13"/>
      <c r="M15" s="13"/>
      <c r="N15" s="13"/>
      <c r="O15" s="13"/>
      <c r="P15" s="13"/>
      <c r="Q15" s="13"/>
      <c r="R15" s="13"/>
      <c r="S15" s="13"/>
      <c r="T15" s="13"/>
      <c r="U15" s="13"/>
      <c r="V15" s="13"/>
    </row>
    <row r="16" spans="1:22" x14ac:dyDescent="0.25">
      <c r="A16" s="13"/>
      <c r="B16" s="13"/>
      <c r="C16" s="13"/>
      <c r="D16" s="13"/>
      <c r="E16" s="13"/>
      <c r="F16" s="13"/>
      <c r="G16" s="13"/>
      <c r="H16" s="13"/>
      <c r="I16" s="13"/>
      <c r="J16" s="13"/>
      <c r="K16" s="13"/>
      <c r="L16" s="13"/>
      <c r="M16" s="13"/>
      <c r="N16" s="13"/>
      <c r="O16" s="13"/>
      <c r="P16" s="13"/>
      <c r="Q16" s="13"/>
      <c r="R16" s="13"/>
      <c r="S16" s="13"/>
      <c r="T16" s="13"/>
      <c r="U16" s="13"/>
      <c r="V16" s="13"/>
    </row>
    <row r="17" spans="1:22" x14ac:dyDescent="0.25">
      <c r="A17" s="13"/>
      <c r="B17" s="13"/>
      <c r="C17" s="13"/>
      <c r="D17" s="13"/>
      <c r="E17" s="13"/>
      <c r="F17" s="13"/>
      <c r="G17" s="13"/>
      <c r="H17" s="13"/>
      <c r="I17" s="13"/>
      <c r="J17" s="13"/>
      <c r="K17" s="13"/>
      <c r="L17" s="13"/>
      <c r="M17" s="13"/>
      <c r="N17" s="13"/>
      <c r="O17" s="13"/>
      <c r="P17" s="13"/>
      <c r="Q17" s="13"/>
      <c r="R17" s="13"/>
      <c r="S17" s="13"/>
      <c r="T17" s="13"/>
      <c r="U17" s="13"/>
      <c r="V17" s="13"/>
    </row>
    <row r="18" spans="1:22" x14ac:dyDescent="0.25">
      <c r="A18" s="13"/>
      <c r="B18" s="13"/>
      <c r="C18" s="13"/>
      <c r="D18" s="13"/>
      <c r="E18" s="13"/>
      <c r="F18" s="13"/>
      <c r="G18" s="13"/>
      <c r="H18" s="13"/>
      <c r="I18" s="13"/>
      <c r="J18" s="13"/>
      <c r="K18" s="13"/>
      <c r="L18" s="13"/>
      <c r="M18" s="13"/>
      <c r="N18" s="13"/>
      <c r="O18" s="13"/>
      <c r="P18" s="13"/>
      <c r="Q18" s="13"/>
      <c r="R18" s="13"/>
      <c r="S18" s="13"/>
      <c r="T18" s="13"/>
      <c r="U18" s="13"/>
      <c r="V18" s="13"/>
    </row>
    <row r="19" spans="1:22" x14ac:dyDescent="0.25">
      <c r="A19" s="13"/>
      <c r="B19" s="13"/>
      <c r="C19" s="13"/>
      <c r="D19" s="13"/>
      <c r="E19" s="13"/>
      <c r="F19" s="13"/>
      <c r="G19" s="13"/>
      <c r="H19" s="13"/>
      <c r="I19" s="13"/>
      <c r="J19" s="13"/>
      <c r="K19" s="13"/>
      <c r="L19" s="13"/>
      <c r="M19" s="13"/>
      <c r="N19" s="13"/>
      <c r="O19" s="13"/>
      <c r="P19" s="13"/>
      <c r="Q19" s="13"/>
      <c r="R19" s="13"/>
      <c r="S19" s="13"/>
      <c r="T19" s="13"/>
      <c r="U19" s="13"/>
      <c r="V19" s="13"/>
    </row>
    <row r="20" spans="1:22" x14ac:dyDescent="0.25">
      <c r="A20" s="13"/>
      <c r="B20" s="13"/>
      <c r="C20" s="13"/>
      <c r="D20" s="13"/>
      <c r="E20" s="13"/>
      <c r="F20" s="13"/>
      <c r="G20" s="13"/>
      <c r="H20" s="13"/>
      <c r="I20" s="13"/>
      <c r="J20" s="13"/>
      <c r="K20" s="13"/>
      <c r="L20" s="13"/>
      <c r="M20" s="13"/>
      <c r="N20" s="13"/>
      <c r="O20" s="13"/>
      <c r="P20" s="13"/>
      <c r="Q20" s="13"/>
      <c r="R20" s="13"/>
      <c r="S20" s="13"/>
      <c r="T20" s="13"/>
      <c r="U20" s="13"/>
      <c r="V20" s="13"/>
    </row>
    <row r="21" spans="1:22" x14ac:dyDescent="0.25">
      <c r="A21" s="13"/>
      <c r="B21" s="13"/>
      <c r="C21" s="13"/>
      <c r="D21" s="13"/>
      <c r="E21" s="13"/>
      <c r="F21" s="13"/>
      <c r="G21" s="13"/>
      <c r="H21" s="13"/>
      <c r="I21" s="13"/>
      <c r="J21" s="13"/>
      <c r="K21" s="13"/>
      <c r="L21" s="13"/>
      <c r="M21" s="13"/>
      <c r="N21" s="13"/>
      <c r="O21" s="13"/>
      <c r="P21" s="13"/>
      <c r="Q21" s="13"/>
      <c r="R21" s="13"/>
      <c r="S21" s="13"/>
      <c r="T21" s="13"/>
      <c r="U21" s="13"/>
      <c r="V21" s="13"/>
    </row>
    <row r="22" spans="1:22" x14ac:dyDescent="0.25">
      <c r="A22" s="13"/>
      <c r="B22" s="13"/>
      <c r="C22" s="13"/>
      <c r="D22" s="13"/>
      <c r="E22" s="13"/>
      <c r="F22" s="13"/>
      <c r="G22" s="13"/>
      <c r="H22" s="13"/>
      <c r="I22" s="13"/>
      <c r="J22" s="13"/>
      <c r="K22" s="13"/>
      <c r="L22" s="13"/>
      <c r="M22" s="13"/>
      <c r="N22" s="13"/>
      <c r="O22" s="13"/>
      <c r="P22" s="13"/>
      <c r="Q22" s="13"/>
      <c r="R22" s="13"/>
      <c r="S22" s="13"/>
      <c r="T22" s="13"/>
      <c r="U22" s="13"/>
      <c r="V22" s="13"/>
    </row>
    <row r="23" spans="1:22" x14ac:dyDescent="0.25">
      <c r="A23" s="13"/>
      <c r="B23" s="13"/>
      <c r="C23" s="13"/>
      <c r="D23" s="13"/>
      <c r="E23" s="13"/>
      <c r="F23" s="13"/>
      <c r="G23" s="13"/>
      <c r="H23" s="13"/>
      <c r="I23" s="13"/>
      <c r="J23" s="13"/>
      <c r="K23" s="13"/>
      <c r="L23" s="13"/>
      <c r="M23" s="13"/>
      <c r="N23" s="13"/>
      <c r="O23" s="13"/>
      <c r="P23" s="13"/>
      <c r="Q23" s="13"/>
      <c r="R23" s="13"/>
      <c r="S23" s="13"/>
      <c r="T23" s="13"/>
      <c r="U23" s="13"/>
      <c r="V23" s="13"/>
    </row>
    <row r="24" spans="1:22" x14ac:dyDescent="0.25">
      <c r="A24" s="13"/>
      <c r="B24" s="13"/>
      <c r="C24" s="13"/>
      <c r="D24" s="13"/>
      <c r="E24" s="13"/>
      <c r="F24" s="13"/>
      <c r="G24" s="13"/>
      <c r="H24" s="13"/>
      <c r="I24" s="13"/>
      <c r="J24" s="13"/>
      <c r="K24" s="13"/>
      <c r="L24" s="13"/>
      <c r="M24" s="13"/>
      <c r="N24" s="13"/>
      <c r="O24" s="13"/>
      <c r="P24" s="13"/>
      <c r="Q24" s="13"/>
      <c r="R24" s="13"/>
      <c r="S24" s="13"/>
      <c r="T24" s="13"/>
      <c r="U24" s="13"/>
      <c r="V24" s="13"/>
    </row>
    <row r="25" spans="1:22" x14ac:dyDescent="0.25">
      <c r="A25" s="13"/>
      <c r="B25" s="13"/>
      <c r="C25" s="13"/>
      <c r="D25" s="13"/>
      <c r="E25" s="13"/>
      <c r="F25" s="13"/>
      <c r="G25" s="13"/>
      <c r="H25" s="13"/>
      <c r="I25" s="13"/>
      <c r="J25" s="13"/>
      <c r="K25" s="13"/>
      <c r="L25" s="13"/>
      <c r="M25" s="13"/>
      <c r="N25" s="13"/>
      <c r="O25" s="13"/>
      <c r="P25" s="13"/>
      <c r="Q25" s="13"/>
      <c r="R25" s="13"/>
      <c r="S25" s="13"/>
      <c r="T25" s="13"/>
      <c r="U25" s="13"/>
      <c r="V25" s="13"/>
    </row>
    <row r="26" spans="1:22" x14ac:dyDescent="0.25">
      <c r="A26" s="13"/>
      <c r="B26" s="13"/>
      <c r="C26" s="13"/>
      <c r="D26" s="13"/>
      <c r="E26" s="13"/>
      <c r="F26" s="13"/>
      <c r="G26" s="13"/>
      <c r="H26" s="13"/>
      <c r="I26" s="13"/>
      <c r="J26" s="13"/>
      <c r="K26" s="13"/>
      <c r="L26" s="13"/>
      <c r="M26" s="13"/>
      <c r="N26" s="13"/>
      <c r="O26" s="13"/>
      <c r="P26" s="13"/>
      <c r="Q26" s="13"/>
      <c r="R26" s="13"/>
      <c r="S26" s="13"/>
      <c r="T26" s="13"/>
      <c r="U26" s="13"/>
      <c r="V26" s="13"/>
    </row>
    <row r="27" spans="1:22" x14ac:dyDescent="0.25">
      <c r="A27" s="13"/>
      <c r="B27" s="13"/>
      <c r="C27" s="13"/>
      <c r="D27" s="13"/>
      <c r="E27" s="13"/>
      <c r="F27" s="13"/>
      <c r="G27" s="13"/>
      <c r="H27" s="13"/>
      <c r="I27" s="13"/>
      <c r="J27" s="13"/>
      <c r="K27" s="13"/>
      <c r="L27" s="13"/>
      <c r="M27" s="13"/>
      <c r="N27" s="13"/>
      <c r="O27" s="13"/>
      <c r="P27" s="13"/>
      <c r="Q27" s="13"/>
      <c r="R27" s="13"/>
      <c r="S27" s="13"/>
      <c r="T27" s="13"/>
      <c r="U27" s="13"/>
      <c r="V27" s="13"/>
    </row>
    <row r="28" spans="1:22" x14ac:dyDescent="0.25">
      <c r="A28" s="13"/>
      <c r="B28" s="13"/>
      <c r="C28" s="13"/>
      <c r="D28" s="13"/>
      <c r="E28" s="13"/>
      <c r="F28" s="13"/>
      <c r="G28" s="13"/>
      <c r="H28" s="13"/>
      <c r="I28" s="13"/>
      <c r="J28" s="13"/>
      <c r="K28" s="13"/>
      <c r="L28" s="13"/>
      <c r="M28" s="13"/>
      <c r="N28" s="13"/>
      <c r="O28" s="13"/>
      <c r="P28" s="13"/>
      <c r="Q28" s="13"/>
      <c r="R28" s="13"/>
      <c r="S28" s="13"/>
      <c r="T28" s="13"/>
      <c r="U28" s="13"/>
      <c r="V28" s="13"/>
    </row>
    <row r="29" spans="1:22" x14ac:dyDescent="0.25">
      <c r="A29" s="13"/>
      <c r="B29" s="13"/>
      <c r="C29" s="13"/>
      <c r="D29" s="13"/>
      <c r="E29" s="13"/>
      <c r="F29" s="13"/>
      <c r="G29" s="13"/>
      <c r="H29" s="13"/>
      <c r="I29" s="13"/>
      <c r="J29" s="13"/>
      <c r="K29" s="13"/>
      <c r="L29" s="13"/>
      <c r="M29" s="13"/>
      <c r="N29" s="13"/>
      <c r="O29" s="13"/>
      <c r="P29" s="13"/>
      <c r="Q29" s="13"/>
      <c r="R29" s="13"/>
      <c r="S29" s="13"/>
      <c r="T29" s="13"/>
      <c r="U29" s="13"/>
      <c r="V29" s="13"/>
    </row>
    <row r="30" spans="1:22" x14ac:dyDescent="0.25">
      <c r="A30" s="13"/>
      <c r="B30" s="13"/>
      <c r="C30" s="13"/>
      <c r="D30" s="13"/>
      <c r="E30" s="13"/>
      <c r="F30" s="13"/>
      <c r="G30" s="13"/>
      <c r="H30" s="13"/>
      <c r="I30" s="13"/>
      <c r="J30" s="13"/>
      <c r="K30" s="13"/>
      <c r="L30" s="13"/>
      <c r="M30" s="13"/>
      <c r="N30" s="13"/>
      <c r="O30" s="13"/>
      <c r="P30" s="13"/>
      <c r="Q30" s="13"/>
      <c r="R30" s="13"/>
      <c r="S30" s="13"/>
      <c r="T30" s="13"/>
      <c r="U30" s="13"/>
      <c r="V30" s="13"/>
    </row>
    <row r="31" spans="1:22" x14ac:dyDescent="0.25">
      <c r="A31" s="13"/>
      <c r="B31" s="13"/>
      <c r="C31" s="13"/>
      <c r="D31" s="13"/>
      <c r="E31" s="13"/>
      <c r="F31" s="13"/>
      <c r="G31" s="13"/>
      <c r="H31" s="13"/>
      <c r="I31" s="13"/>
      <c r="J31" s="13"/>
      <c r="K31" s="13"/>
      <c r="L31" s="13"/>
      <c r="M31" s="13"/>
      <c r="N31" s="13"/>
      <c r="O31" s="13"/>
      <c r="P31" s="13"/>
      <c r="Q31" s="13"/>
      <c r="R31" s="13"/>
      <c r="S31" s="13"/>
      <c r="T31" s="13"/>
      <c r="U31" s="13"/>
      <c r="V31" s="13"/>
    </row>
    <row r="32" spans="1:22" x14ac:dyDescent="0.25">
      <c r="A32" s="13"/>
      <c r="B32" s="13"/>
      <c r="C32" s="13"/>
      <c r="D32" s="13"/>
      <c r="E32" s="13"/>
      <c r="F32" s="13"/>
      <c r="G32" s="13"/>
      <c r="H32" s="13"/>
      <c r="I32" s="13"/>
      <c r="J32" s="13"/>
      <c r="K32" s="13"/>
      <c r="L32" s="13"/>
      <c r="M32" s="13"/>
      <c r="N32" s="13"/>
      <c r="O32" s="13"/>
      <c r="P32" s="13"/>
      <c r="Q32" s="13"/>
      <c r="R32" s="13"/>
      <c r="S32" s="13"/>
      <c r="T32" s="13"/>
      <c r="U32" s="13"/>
      <c r="V32" s="13"/>
    </row>
    <row r="33" spans="1:22" x14ac:dyDescent="0.25">
      <c r="A33" s="13"/>
      <c r="B33" s="13"/>
      <c r="C33" s="13"/>
      <c r="D33" s="13"/>
      <c r="E33" s="13"/>
      <c r="F33" s="13"/>
      <c r="G33" s="13"/>
      <c r="H33" s="13"/>
      <c r="I33" s="13"/>
      <c r="J33" s="13"/>
      <c r="K33" s="13"/>
      <c r="L33" s="13"/>
      <c r="M33" s="13"/>
      <c r="N33" s="13"/>
      <c r="O33" s="13"/>
      <c r="P33" s="13"/>
      <c r="Q33" s="13"/>
      <c r="R33" s="13"/>
      <c r="S33" s="13"/>
      <c r="T33" s="13"/>
      <c r="U33" s="13"/>
      <c r="V33" s="13"/>
    </row>
    <row r="34" spans="1:22" x14ac:dyDescent="0.25">
      <c r="A34" s="13"/>
      <c r="B34" s="13"/>
      <c r="C34" s="13"/>
      <c r="D34" s="13"/>
      <c r="E34" s="13"/>
      <c r="F34" s="13"/>
      <c r="G34" s="13"/>
      <c r="H34" s="13"/>
      <c r="I34" s="13"/>
      <c r="J34" s="13"/>
      <c r="K34" s="13"/>
      <c r="L34" s="13"/>
      <c r="M34" s="13"/>
      <c r="N34" s="13"/>
      <c r="O34" s="13"/>
      <c r="P34" s="13"/>
      <c r="Q34" s="13"/>
      <c r="R34" s="13"/>
      <c r="S34" s="13"/>
      <c r="T34" s="13"/>
      <c r="U34" s="13"/>
      <c r="V34" s="13"/>
    </row>
    <row r="35" spans="1:22" x14ac:dyDescent="0.25">
      <c r="A35" s="13"/>
      <c r="B35" s="13"/>
      <c r="C35" s="13"/>
      <c r="D35" s="13"/>
      <c r="E35" s="13"/>
      <c r="F35" s="13"/>
      <c r="G35" s="13"/>
      <c r="H35" s="13"/>
      <c r="I35" s="13"/>
      <c r="J35" s="13"/>
      <c r="K35" s="13"/>
      <c r="L35" s="13"/>
      <c r="M35" s="13"/>
      <c r="N35" s="13"/>
      <c r="O35" s="13"/>
      <c r="P35" s="13"/>
      <c r="Q35" s="13"/>
      <c r="R35" s="13"/>
      <c r="S35" s="13"/>
      <c r="T35" s="13"/>
      <c r="U35" s="13"/>
      <c r="V35" s="13"/>
    </row>
    <row r="36" spans="1:22" x14ac:dyDescent="0.25">
      <c r="A36" s="13"/>
      <c r="B36" s="13"/>
      <c r="C36" s="13"/>
      <c r="D36" s="13"/>
      <c r="E36" s="13"/>
      <c r="F36" s="13"/>
      <c r="G36" s="13"/>
      <c r="H36" s="13"/>
      <c r="I36" s="13"/>
      <c r="J36" s="13"/>
      <c r="K36" s="13"/>
      <c r="L36" s="13"/>
      <c r="M36" s="13"/>
      <c r="N36" s="13"/>
      <c r="O36" s="13"/>
      <c r="P36" s="13"/>
      <c r="Q36" s="13"/>
      <c r="R36" s="13"/>
      <c r="S36" s="13"/>
      <c r="T36" s="13"/>
      <c r="U36" s="13"/>
      <c r="V36" s="13"/>
    </row>
  </sheetData>
  <sheetProtection selectLockedCells="1" selectUnlockedCells="1"/>
  <pageMargins left="0.7" right="0.7" top="0.75" bottom="0.75" header="0.3" footer="0.3"/>
  <pageSetup paperSize="9" scale="6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73C26-A092-40B9-9016-0E9F2C631544}">
  <sheetPr codeName="Ark5">
    <tabColor theme="8" tint="0.79998168889431442"/>
  </sheetPr>
  <dimension ref="A1:N62"/>
  <sheetViews>
    <sheetView showGridLines="0" showRowColHeaders="0" topLeftCell="A4" zoomScaleNormal="100" workbookViewId="0">
      <selection activeCell="N25" sqref="N25"/>
    </sheetView>
  </sheetViews>
  <sheetFormatPr defaultColWidth="0" defaultRowHeight="15" x14ac:dyDescent="0.25"/>
  <cols>
    <col min="1" max="1" width="3.7109375" style="71" customWidth="1"/>
    <col min="2" max="2" width="60.7109375" style="71" customWidth="1"/>
    <col min="3" max="13" width="12.7109375" style="71" customWidth="1"/>
    <col min="14" max="14" width="3.7109375" style="71" customWidth="1"/>
    <col min="15" max="16384" width="9.140625" style="71" hidden="1"/>
  </cols>
  <sheetData>
    <row r="1" spans="1:13" customFormat="1" x14ac:dyDescent="0.25">
      <c r="A1" s="13"/>
      <c r="B1" s="13"/>
      <c r="C1" s="13"/>
      <c r="D1" s="13"/>
      <c r="E1" s="13"/>
      <c r="F1" s="13"/>
      <c r="G1" s="13"/>
      <c r="H1" s="13"/>
      <c r="I1" s="13"/>
      <c r="J1" s="13"/>
      <c r="K1" s="13"/>
      <c r="L1" s="13"/>
      <c r="M1" s="13"/>
    </row>
    <row r="2" spans="1:13" customFormat="1" x14ac:dyDescent="0.25">
      <c r="A2" s="13"/>
      <c r="B2" s="19"/>
      <c r="C2" s="19">
        <v>2013</v>
      </c>
      <c r="D2" s="19">
        <v>2014</v>
      </c>
      <c r="E2" s="19">
        <v>2015</v>
      </c>
      <c r="F2" s="19">
        <v>2016</v>
      </c>
      <c r="G2" s="19">
        <v>2017</v>
      </c>
      <c r="H2" s="19">
        <v>2018</v>
      </c>
      <c r="I2" s="19">
        <v>2019</v>
      </c>
      <c r="J2" s="19">
        <v>2020</v>
      </c>
      <c r="K2" s="19">
        <v>2021</v>
      </c>
      <c r="L2" s="19">
        <v>2022</v>
      </c>
      <c r="M2" s="19">
        <v>2023</v>
      </c>
    </row>
    <row r="3" spans="1:13" customFormat="1" x14ac:dyDescent="0.25">
      <c r="A3" s="13"/>
      <c r="B3" s="20" t="str">
        <f>B43</f>
        <v>, REGNSKAB, andel af landet</v>
      </c>
      <c r="C3" s="21" t="str">
        <f>IFERROR(IF(Analyse!$G$112="Ja",C53,C43*100),"")</f>
        <v/>
      </c>
      <c r="D3" s="21" t="str">
        <f>IFERROR(IF(Analyse!$G$112="Ja",D53,D43*100),"")</f>
        <v/>
      </c>
      <c r="E3" s="21" t="str">
        <f>IFERROR(IF(Analyse!$G$112="Ja",E53,E43*100),"")</f>
        <v/>
      </c>
      <c r="F3" s="21" t="str">
        <f>IFERROR(IF(Analyse!$G$112="Ja",F53,F43*100),"")</f>
        <v/>
      </c>
      <c r="G3" s="21" t="str">
        <f>IFERROR(IF(Analyse!$G$112="Ja",G53,G43*100),"")</f>
        <v/>
      </c>
      <c r="H3" s="21" t="str">
        <f>IFERROR(IF(Analyse!$G$112="Ja",H53,H43*100),"")</f>
        <v/>
      </c>
      <c r="I3" s="21" t="str">
        <f>IFERROR(IF(Analyse!$G$112="Ja",I53,I43*100),"")</f>
        <v/>
      </c>
      <c r="J3" s="21" t="str">
        <f>IFERROR(IF(Analyse!$G$112="Ja",J53,J43*100),"")</f>
        <v/>
      </c>
      <c r="K3" s="21" t="str">
        <f>IFERROR(IF(Analyse!$G$112="Ja",K53,K43*100),"")</f>
        <v/>
      </c>
      <c r="L3" s="21" t="str">
        <f>IFERROR(IF(Analyse!$G$112="Ja",L53,L43*100),"")</f>
        <v/>
      </c>
      <c r="M3" s="21" t="str">
        <f>IFERROR(IF(Analyse!$G$112="Ja",M53,M43*100),"")</f>
        <v/>
      </c>
    </row>
    <row r="4" spans="1:13" customFormat="1" x14ac:dyDescent="0.25">
      <c r="A4" s="13"/>
      <c r="B4" s="20" t="str">
        <f>B44</f>
        <v>, BUDGET, andel af landet</v>
      </c>
      <c r="C4" s="21" t="str">
        <f>IFERROR(IF(Analyse!$G$112="Ja",C54,C44*100),"")</f>
        <v/>
      </c>
      <c r="D4" s="21" t="str">
        <f>IFERROR(IF(Analyse!$G$112="Ja",D54,D44*100),"")</f>
        <v/>
      </c>
      <c r="E4" s="21" t="str">
        <f>IFERROR(IF(Analyse!$G$112="Ja",E54,E44*100),"")</f>
        <v/>
      </c>
      <c r="F4" s="21" t="str">
        <f>IFERROR(IF(Analyse!$G$112="Ja",F54,F44*100),"")</f>
        <v/>
      </c>
      <c r="G4" s="21" t="str">
        <f>IFERROR(IF(Analyse!$G$112="Ja",G54,G44*100),"")</f>
        <v/>
      </c>
      <c r="H4" s="21" t="str">
        <f>IFERROR(IF(Analyse!$G$112="Ja",H54,H44*100),"")</f>
        <v/>
      </c>
      <c r="I4" s="21" t="str">
        <f>IFERROR(IF(Analyse!$G$112="Ja",I54,I44*100),"")</f>
        <v/>
      </c>
      <c r="J4" s="21" t="str">
        <f>IFERROR(IF(Analyse!$G$112="Ja",J54,J44*100),"")</f>
        <v/>
      </c>
      <c r="K4" s="21" t="str">
        <f>IFERROR(IF(Analyse!$G$112="Ja",K54,K44*100),"")</f>
        <v/>
      </c>
      <c r="L4" s="21" t="str">
        <f>IFERROR(IF(Analyse!$G$112="Ja",L54,L44*100),"")</f>
        <v/>
      </c>
      <c r="M4" s="21" t="str">
        <f>IFERROR(IF(Analyse!$G$112="Ja",M54,M44*100),"")</f>
        <v/>
      </c>
    </row>
    <row r="5" spans="1:13" customFormat="1" x14ac:dyDescent="0.25">
      <c r="A5" s="13"/>
      <c r="B5" s="20" t="str">
        <f>B45</f>
        <v>, YDELSESMODTAGER, andel af landet</v>
      </c>
      <c r="C5" s="21" t="str">
        <f>IFERROR(IF(Analyse!$G$112="Ja",C55,C45*100),"")</f>
        <v/>
      </c>
      <c r="D5" s="21" t="str">
        <f>IFERROR(IF(Analyse!$G$112="Ja",D55,D45*100),"")</f>
        <v/>
      </c>
      <c r="E5" s="21" t="str">
        <f>IFERROR(IF(Analyse!$G$112="Ja",E55,E45*100),"")</f>
        <v/>
      </c>
      <c r="F5" s="21" t="str">
        <f>IFERROR(IF(Analyse!$G$112="Ja",F55,F45*100),"")</f>
        <v/>
      </c>
      <c r="G5" s="21" t="str">
        <f>IFERROR(IF(Analyse!$G$112="Ja",G55,G45*100),"")</f>
        <v/>
      </c>
      <c r="H5" s="21" t="str">
        <f>IFERROR(IF(Analyse!$G$112="Ja",H55,H45*100),"")</f>
        <v/>
      </c>
      <c r="I5" s="21" t="str">
        <f>IFERROR(IF(Analyse!$G$112="Ja",I55,I45*100),"")</f>
        <v/>
      </c>
      <c r="J5" s="21" t="str">
        <f>IFERROR(IF(Analyse!$G$112="Ja",J55,J45*100),"")</f>
        <v/>
      </c>
      <c r="K5" s="21" t="str">
        <f>IFERROR(IF(Analyse!$G$112="Ja",K55,K45*100),"")</f>
        <v/>
      </c>
      <c r="L5" s="21" t="str">
        <f>IFERROR(IF(Analyse!$G$112="Ja",L55,L45*100),"")</f>
        <v/>
      </c>
      <c r="M5" s="21" t="str">
        <f>IFERROR(IF(Analyse!$G$112="Ja",M55,M45*100),"")</f>
        <v/>
      </c>
    </row>
    <row r="6" spans="1:13" customFormat="1" x14ac:dyDescent="0.25">
      <c r="A6" s="13"/>
      <c r="B6" s="22" t="str">
        <f>B59</f>
        <v/>
      </c>
      <c r="C6" s="23" t="str">
        <f>IFERROR(IF(Analyse!$G$112="Ja",C59,C49*100),"")</f>
        <v/>
      </c>
      <c r="D6" s="23" t="str">
        <f>IFERROR(IF(Analyse!$G$112="Ja",D59,D49*100),"")</f>
        <v/>
      </c>
      <c r="E6" s="23" t="str">
        <f>IFERROR(IF(Analyse!$G$112="Ja",E59,E49*100),"")</f>
        <v/>
      </c>
      <c r="F6" s="23" t="str">
        <f>IFERROR(IF(Analyse!$G$112="Ja",F59,F49*100),"")</f>
        <v/>
      </c>
      <c r="G6" s="23" t="str">
        <f>IFERROR(IF(Analyse!$G$112="Ja",G59,G49*100),"")</f>
        <v/>
      </c>
      <c r="H6" s="23" t="str">
        <f>IFERROR(IF(Analyse!$G$112="Ja",H59,H49*100),"")</f>
        <v/>
      </c>
      <c r="I6" s="23" t="str">
        <f>IFERROR(IF(Analyse!$G$112="Ja",I59,I49*100),"")</f>
        <v/>
      </c>
      <c r="J6" s="23" t="str">
        <f>IFERROR(IF(Analyse!$G$112="Ja",J59,J49*100),"")</f>
        <v/>
      </c>
      <c r="K6" s="23" t="str">
        <f>IFERROR(IF(Analyse!$G$112="Ja",K59,K49*100),"")</f>
        <v/>
      </c>
      <c r="L6" s="23" t="str">
        <f>IFERROR(IF(Analyse!$G$112="Ja",L59,L49*100),"")</f>
        <v/>
      </c>
      <c r="M6" s="23" t="str">
        <f>IFERROR(IF(Analyse!$G$112="Ja",M59,M49*100),"")</f>
        <v/>
      </c>
    </row>
    <row r="7" spans="1:13" customFormat="1" x14ac:dyDescent="0.25">
      <c r="A7" s="13"/>
      <c r="B7" s="22" t="str">
        <f t="shared" ref="B7:B8" si="0">B60</f>
        <v/>
      </c>
      <c r="C7" s="23" t="str">
        <f>IFERROR(IF(Analyse!$G$112="Ja",C60,C50*100),"")</f>
        <v/>
      </c>
      <c r="D7" s="23" t="str">
        <f>IFERROR(IF(Analyse!$G$112="Ja",D60,D50*100),"")</f>
        <v/>
      </c>
      <c r="E7" s="23" t="str">
        <f>IFERROR(IF(Analyse!$G$112="Ja",E60,E50*100),"")</f>
        <v/>
      </c>
      <c r="F7" s="23" t="str">
        <f>IFERROR(IF(Analyse!$G$112="Ja",F60,F50*100),"")</f>
        <v/>
      </c>
      <c r="G7" s="23" t="str">
        <f>IFERROR(IF(Analyse!$G$112="Ja",G60,G50*100),"")</f>
        <v/>
      </c>
      <c r="H7" s="23" t="str">
        <f>IFERROR(IF(Analyse!$G$112="Ja",H60,H50*100),"")</f>
        <v/>
      </c>
      <c r="I7" s="23" t="str">
        <f>IFERROR(IF(Analyse!$G$112="Ja",I60,I50*100),"")</f>
        <v/>
      </c>
      <c r="J7" s="23" t="str">
        <f>IFERROR(IF(Analyse!$G$112="Ja",J60,J50*100),"")</f>
        <v/>
      </c>
      <c r="K7" s="23" t="str">
        <f>IFERROR(IF(Analyse!$G$112="Ja",K60,K50*100),"")</f>
        <v/>
      </c>
      <c r="L7" s="23" t="str">
        <f>IFERROR(IF(Analyse!$G$112="Ja",L60,L50*100),"")</f>
        <v/>
      </c>
      <c r="M7" s="23" t="str">
        <f>IFERROR(IF(Analyse!$G$112="Ja",M60,M50*100),"")</f>
        <v/>
      </c>
    </row>
    <row r="8" spans="1:13" customFormat="1" x14ac:dyDescent="0.25">
      <c r="A8" s="13"/>
      <c r="B8" s="22" t="str">
        <f t="shared" si="0"/>
        <v/>
      </c>
      <c r="C8" s="23" t="str">
        <f>IFERROR(IF(Analyse!$G$112="Ja",C61,C51*100),"")</f>
        <v/>
      </c>
      <c r="D8" s="23" t="str">
        <f>IFERROR(IF(Analyse!$G$112="Ja",D61,D51*100),"")</f>
        <v/>
      </c>
      <c r="E8" s="23" t="str">
        <f>IFERROR(IF(Analyse!$G$112="Ja",E61,E51*100),"")</f>
        <v/>
      </c>
      <c r="F8" s="23" t="str">
        <f>IFERROR(IF(Analyse!$G$112="Ja",F61,F51*100),"")</f>
        <v/>
      </c>
      <c r="G8" s="23" t="str">
        <f>IFERROR(IF(Analyse!$G$112="Ja",G61,G51*100),"")</f>
        <v/>
      </c>
      <c r="H8" s="23" t="str">
        <f>IFERROR(IF(Analyse!$G$112="Ja",H61,H51*100),"")</f>
        <v/>
      </c>
      <c r="I8" s="23" t="str">
        <f>IFERROR(IF(Analyse!$G$112="Ja",I61,I51*100),"")</f>
        <v/>
      </c>
      <c r="J8" s="23" t="str">
        <f>IFERROR(IF(Analyse!$G$112="Ja",J61,J51*100),"")</f>
        <v/>
      </c>
      <c r="K8" s="23" t="str">
        <f>IFERROR(IF(Analyse!$G$112="Ja",K61,K51*100),"")</f>
        <v/>
      </c>
      <c r="L8" s="23" t="str">
        <f>IFERROR(IF(Analyse!$G$112="Ja",L61,L51*100),"")</f>
        <v/>
      </c>
      <c r="M8" s="23" t="str">
        <f>IFERROR(IF(Analyse!$G$112="Ja",M61,M51*100),"")</f>
        <v/>
      </c>
    </row>
    <row r="9" spans="1:13" customFormat="1" x14ac:dyDescent="0.25">
      <c r="A9" s="13"/>
      <c r="B9" s="13"/>
      <c r="C9" s="13"/>
      <c r="D9" s="13"/>
      <c r="E9" s="13"/>
      <c r="F9" s="13"/>
      <c r="G9" s="13"/>
      <c r="H9" s="13"/>
      <c r="I9" s="13"/>
      <c r="J9" s="13"/>
      <c r="K9" s="13"/>
      <c r="L9" s="13"/>
      <c r="M9" s="13"/>
    </row>
    <row r="10" spans="1:13" customFormat="1" x14ac:dyDescent="0.25">
      <c r="A10" s="13"/>
      <c r="B10" s="13"/>
      <c r="C10" s="13"/>
      <c r="D10" s="13"/>
      <c r="E10" s="13"/>
      <c r="F10" s="13"/>
      <c r="G10" s="13"/>
      <c r="H10" s="13"/>
      <c r="I10" s="13"/>
      <c r="J10" s="13"/>
      <c r="K10" s="13"/>
      <c r="L10" s="13"/>
      <c r="M10" s="13"/>
    </row>
    <row r="11" spans="1:13" customFormat="1" x14ac:dyDescent="0.25">
      <c r="A11" s="13"/>
      <c r="B11" s="13"/>
      <c r="C11" s="13"/>
      <c r="D11" s="13"/>
      <c r="E11" s="13"/>
      <c r="F11" s="13"/>
      <c r="G11" s="13"/>
      <c r="H11" s="13"/>
      <c r="I11" s="13"/>
      <c r="J11" s="13"/>
      <c r="K11" s="13"/>
      <c r="L11" s="13"/>
      <c r="M11" s="13"/>
    </row>
    <row r="12" spans="1:13" customFormat="1" x14ac:dyDescent="0.25">
      <c r="A12" s="13"/>
      <c r="B12" s="13"/>
      <c r="C12" s="13"/>
      <c r="D12" s="13"/>
      <c r="E12" s="13"/>
      <c r="F12" s="13"/>
      <c r="G12" s="13"/>
      <c r="H12" s="13"/>
      <c r="I12" s="13"/>
      <c r="J12" s="13"/>
      <c r="K12" s="13"/>
      <c r="L12" s="13"/>
      <c r="M12" s="13"/>
    </row>
    <row r="13" spans="1:13" customFormat="1" x14ac:dyDescent="0.25">
      <c r="A13" s="13"/>
      <c r="B13" s="13"/>
      <c r="C13" s="13"/>
      <c r="D13" s="13"/>
      <c r="E13" s="13"/>
      <c r="F13" s="13"/>
      <c r="G13" s="13"/>
      <c r="H13" s="13"/>
      <c r="I13" s="13"/>
      <c r="J13" s="13"/>
      <c r="K13" s="13"/>
      <c r="L13" s="13"/>
      <c r="M13" s="13"/>
    </row>
    <row r="14" spans="1:13" customFormat="1" x14ac:dyDescent="0.25">
      <c r="A14" s="13"/>
      <c r="B14" s="13"/>
      <c r="C14" s="13"/>
      <c r="D14" s="13"/>
      <c r="E14" s="13"/>
      <c r="F14" s="13"/>
      <c r="G14" s="13"/>
      <c r="H14" s="13"/>
      <c r="I14" s="13"/>
      <c r="J14" s="13"/>
      <c r="K14" s="13"/>
      <c r="L14" s="13"/>
      <c r="M14" s="13"/>
    </row>
    <row r="15" spans="1:13" customFormat="1" x14ac:dyDescent="0.25">
      <c r="A15" s="13"/>
      <c r="B15" s="13"/>
      <c r="C15" s="13"/>
      <c r="D15" s="13"/>
      <c r="E15" s="13"/>
      <c r="F15" s="13"/>
      <c r="G15" s="13"/>
      <c r="H15" s="13"/>
      <c r="I15" s="13"/>
      <c r="J15" s="13"/>
      <c r="K15" s="13"/>
      <c r="L15" s="13"/>
      <c r="M15" s="13"/>
    </row>
    <row r="16" spans="1:13" customFormat="1" x14ac:dyDescent="0.25">
      <c r="A16" s="13"/>
      <c r="B16" s="13"/>
      <c r="C16" s="13"/>
      <c r="D16" s="13"/>
      <c r="E16" s="13"/>
      <c r="F16" s="13"/>
      <c r="G16" s="13"/>
      <c r="H16" s="13"/>
      <c r="I16" s="13"/>
      <c r="J16" s="13"/>
      <c r="K16" s="13"/>
      <c r="L16" s="13"/>
      <c r="M16" s="13"/>
    </row>
    <row r="17" spans="1:13" customFormat="1" x14ac:dyDescent="0.25">
      <c r="A17" s="13"/>
      <c r="B17" s="13"/>
      <c r="C17" s="13"/>
      <c r="D17" s="13"/>
      <c r="E17" s="13"/>
      <c r="F17" s="13"/>
      <c r="G17" s="13"/>
      <c r="H17" s="13"/>
      <c r="I17" s="13"/>
      <c r="J17" s="13"/>
      <c r="K17" s="13"/>
      <c r="L17" s="13"/>
      <c r="M17" s="13"/>
    </row>
    <row r="18" spans="1:13" customFormat="1" x14ac:dyDescent="0.25">
      <c r="A18" s="13"/>
      <c r="B18" s="13"/>
      <c r="C18" s="13"/>
      <c r="D18" s="13"/>
      <c r="E18" s="13"/>
      <c r="F18" s="13"/>
      <c r="G18" s="13"/>
      <c r="H18" s="13"/>
      <c r="I18" s="13"/>
      <c r="J18" s="13"/>
      <c r="K18" s="13"/>
      <c r="L18" s="13"/>
      <c r="M18" s="13"/>
    </row>
    <row r="19" spans="1:13" customFormat="1" x14ac:dyDescent="0.25">
      <c r="A19" s="13"/>
      <c r="B19" s="13"/>
      <c r="C19" s="13"/>
      <c r="D19" s="13"/>
      <c r="E19" s="13"/>
      <c r="F19" s="13"/>
      <c r="G19" s="13"/>
      <c r="H19" s="13"/>
      <c r="I19" s="13"/>
      <c r="J19" s="13"/>
      <c r="K19" s="13"/>
      <c r="L19" s="13"/>
      <c r="M19" s="13"/>
    </row>
    <row r="20" spans="1:13" customFormat="1" x14ac:dyDescent="0.25">
      <c r="A20" s="13"/>
      <c r="B20" s="13"/>
      <c r="C20" s="13"/>
      <c r="D20" s="13"/>
      <c r="E20" s="13"/>
      <c r="F20" s="13"/>
      <c r="G20" s="13"/>
      <c r="H20" s="13"/>
      <c r="I20" s="13"/>
      <c r="J20" s="13"/>
      <c r="K20" s="13"/>
      <c r="L20" s="13"/>
      <c r="M20" s="13"/>
    </row>
    <row r="21" spans="1:13" customFormat="1" x14ac:dyDescent="0.25">
      <c r="A21" s="13"/>
      <c r="B21" s="13"/>
      <c r="C21" s="13"/>
      <c r="D21" s="13"/>
      <c r="E21" s="13"/>
      <c r="F21" s="13"/>
      <c r="G21" s="13"/>
      <c r="H21" s="13"/>
      <c r="I21" s="13"/>
      <c r="J21" s="13"/>
      <c r="K21" s="13"/>
      <c r="L21" s="13"/>
      <c r="M21" s="13"/>
    </row>
    <row r="22" spans="1:13" customFormat="1" x14ac:dyDescent="0.25">
      <c r="A22" s="13"/>
      <c r="B22" s="13"/>
      <c r="C22" s="13"/>
      <c r="D22" s="13"/>
      <c r="E22" s="13"/>
      <c r="F22" s="13"/>
      <c r="G22" s="13"/>
      <c r="H22" s="13"/>
      <c r="I22" s="13"/>
      <c r="J22" s="13"/>
      <c r="K22" s="13"/>
      <c r="L22" s="13"/>
      <c r="M22" s="13"/>
    </row>
    <row r="23" spans="1:13" customFormat="1" x14ac:dyDescent="0.25">
      <c r="A23" s="13"/>
      <c r="B23" s="13"/>
      <c r="C23" s="13"/>
      <c r="D23" s="13"/>
      <c r="E23" s="13"/>
      <c r="F23" s="13"/>
      <c r="G23" s="13"/>
      <c r="H23" s="13"/>
      <c r="I23" s="13"/>
      <c r="J23" s="13"/>
      <c r="K23" s="13"/>
      <c r="L23" s="13"/>
      <c r="M23" s="13"/>
    </row>
    <row r="24" spans="1:13" customFormat="1" x14ac:dyDescent="0.25">
      <c r="A24" s="13"/>
      <c r="B24" s="13"/>
      <c r="C24" s="13"/>
      <c r="D24" s="13"/>
      <c r="E24" s="13"/>
      <c r="F24" s="13"/>
      <c r="G24" s="13"/>
      <c r="H24" s="13"/>
      <c r="I24" s="13"/>
      <c r="J24" s="13"/>
      <c r="K24" s="13"/>
      <c r="L24" s="13"/>
      <c r="M24" s="13"/>
    </row>
    <row r="25" spans="1:13" customFormat="1" x14ac:dyDescent="0.25">
      <c r="A25" s="13"/>
      <c r="B25" s="13"/>
      <c r="C25" s="13"/>
      <c r="D25" s="13"/>
      <c r="E25" s="13"/>
      <c r="F25" s="13"/>
      <c r="G25" s="13"/>
      <c r="H25" s="13"/>
      <c r="I25" s="13"/>
      <c r="J25" s="13"/>
      <c r="K25" s="13"/>
      <c r="L25" s="13"/>
      <c r="M25" s="13"/>
    </row>
    <row r="26" spans="1:13" customFormat="1" x14ac:dyDescent="0.25">
      <c r="A26" s="13"/>
      <c r="B26" s="13"/>
      <c r="C26" s="13"/>
      <c r="D26" s="13"/>
      <c r="E26" s="13"/>
      <c r="F26" s="13"/>
      <c r="G26" s="13"/>
      <c r="H26" s="13"/>
      <c r="I26" s="13"/>
      <c r="J26" s="13"/>
      <c r="K26" s="13"/>
      <c r="L26" s="13"/>
      <c r="M26" s="13"/>
    </row>
    <row r="27" spans="1:13" customFormat="1" x14ac:dyDescent="0.25">
      <c r="A27" s="13"/>
      <c r="B27" s="13"/>
      <c r="C27" s="13"/>
      <c r="D27" s="13"/>
      <c r="E27" s="13"/>
      <c r="F27" s="13"/>
      <c r="G27" s="13"/>
      <c r="H27" s="13"/>
      <c r="I27" s="13"/>
      <c r="J27" s="13"/>
      <c r="K27" s="13"/>
      <c r="L27" s="13"/>
      <c r="M27" s="13"/>
    </row>
    <row r="28" spans="1:13" customFormat="1" x14ac:dyDescent="0.25">
      <c r="A28" s="13"/>
      <c r="B28" s="13"/>
      <c r="C28" s="13"/>
      <c r="D28" s="13"/>
      <c r="E28" s="13"/>
      <c r="F28" s="13"/>
      <c r="G28" s="13"/>
      <c r="H28" s="13"/>
      <c r="I28" s="13"/>
      <c r="J28" s="13"/>
      <c r="K28" s="13"/>
      <c r="L28" s="13"/>
      <c r="M28" s="13"/>
    </row>
    <row r="29" spans="1:13" customFormat="1" x14ac:dyDescent="0.25">
      <c r="A29" s="13"/>
      <c r="B29" s="13"/>
      <c r="C29" s="13"/>
      <c r="D29" s="13"/>
      <c r="E29" s="13"/>
      <c r="F29" s="13"/>
      <c r="G29" s="13"/>
      <c r="H29" s="13"/>
      <c r="I29" s="13"/>
      <c r="J29" s="13"/>
      <c r="K29" s="13"/>
      <c r="L29" s="13"/>
      <c r="M29" s="13"/>
    </row>
    <row r="30" spans="1:13" customFormat="1" x14ac:dyDescent="0.25">
      <c r="A30" s="13"/>
      <c r="B30" s="13"/>
      <c r="C30" s="13"/>
      <c r="D30" s="13"/>
      <c r="E30" s="13"/>
      <c r="F30" s="13"/>
      <c r="G30" s="13"/>
      <c r="H30" s="13"/>
      <c r="I30" s="13"/>
      <c r="J30" s="13"/>
      <c r="K30" s="13"/>
      <c r="L30" s="13"/>
      <c r="M30" s="13"/>
    </row>
    <row r="31" spans="1:13" customFormat="1" x14ac:dyDescent="0.25">
      <c r="A31" s="13"/>
      <c r="B31" s="13"/>
      <c r="C31" s="13"/>
      <c r="D31" s="13"/>
      <c r="E31" s="13"/>
      <c r="F31" s="13"/>
      <c r="G31" s="13"/>
      <c r="H31" s="13"/>
      <c r="I31" s="13"/>
      <c r="J31" s="13"/>
      <c r="K31" s="13"/>
      <c r="L31" s="13"/>
      <c r="M31" s="13"/>
    </row>
    <row r="32" spans="1:13" customFormat="1" x14ac:dyDescent="0.25">
      <c r="A32" s="13"/>
      <c r="B32" s="13"/>
      <c r="C32" s="13"/>
      <c r="D32" s="13"/>
      <c r="E32" s="13"/>
      <c r="F32" s="13"/>
      <c r="G32" s="13"/>
      <c r="H32" s="13"/>
      <c r="I32" s="13"/>
      <c r="J32" s="13"/>
      <c r="K32" s="13"/>
      <c r="L32" s="13"/>
      <c r="M32" s="13"/>
    </row>
    <row r="33" spans="1:13" customFormat="1" x14ac:dyDescent="0.25">
      <c r="A33" s="13"/>
      <c r="B33" s="13"/>
      <c r="C33" s="13"/>
      <c r="D33" s="13"/>
      <c r="E33" s="13"/>
      <c r="F33" s="13"/>
      <c r="G33" s="13"/>
      <c r="H33" s="13"/>
      <c r="I33" s="13"/>
      <c r="J33" s="13"/>
      <c r="K33" s="13"/>
      <c r="L33" s="13"/>
      <c r="M33" s="13"/>
    </row>
    <row r="34" spans="1:13" customFormat="1" x14ac:dyDescent="0.25">
      <c r="A34" s="13"/>
      <c r="B34" s="13"/>
      <c r="C34" s="13"/>
      <c r="D34" s="13"/>
      <c r="E34" s="13"/>
      <c r="F34" s="13"/>
      <c r="G34" s="13"/>
      <c r="H34" s="13"/>
      <c r="I34" s="13"/>
      <c r="J34" s="13"/>
      <c r="K34" s="13"/>
      <c r="L34" s="13"/>
      <c r="M34" s="13"/>
    </row>
    <row r="35" spans="1:13" customFormat="1" x14ac:dyDescent="0.25">
      <c r="A35" s="13"/>
      <c r="B35" s="13"/>
      <c r="C35" s="13"/>
      <c r="D35" s="13"/>
      <c r="E35" s="13"/>
      <c r="F35" s="13"/>
      <c r="G35" s="13"/>
      <c r="H35" s="13"/>
      <c r="I35" s="13"/>
      <c r="J35" s="13"/>
      <c r="K35" s="13"/>
      <c r="L35" s="13"/>
      <c r="M35" s="13"/>
    </row>
    <row r="36" spans="1:13" customFormat="1" x14ac:dyDescent="0.25">
      <c r="A36" s="13"/>
      <c r="B36" s="13"/>
      <c r="C36" s="13"/>
      <c r="D36" s="13"/>
      <c r="E36" s="13"/>
      <c r="F36" s="13"/>
      <c r="G36" s="13"/>
      <c r="H36" s="13"/>
      <c r="I36" s="13"/>
      <c r="J36" s="13"/>
      <c r="K36" s="13"/>
      <c r="L36" s="13"/>
      <c r="M36" s="13"/>
    </row>
    <row r="37" spans="1:13" customFormat="1" x14ac:dyDescent="0.25"/>
    <row r="40" spans="1:13" hidden="1" x14ac:dyDescent="0.25"/>
    <row r="41" spans="1:13" hidden="1" x14ac:dyDescent="0.25"/>
    <row r="42" spans="1:13" hidden="1" x14ac:dyDescent="0.25">
      <c r="B42" s="92"/>
      <c r="C42" s="93">
        <v>2013</v>
      </c>
      <c r="D42" s="93">
        <v>2014</v>
      </c>
      <c r="E42" s="93">
        <v>2015</v>
      </c>
      <c r="F42" s="93">
        <v>2016</v>
      </c>
      <c r="G42" s="93">
        <v>2017</v>
      </c>
      <c r="H42" s="93">
        <v>2018</v>
      </c>
      <c r="I42" s="93">
        <v>2019</v>
      </c>
      <c r="J42" s="93">
        <v>2020</v>
      </c>
      <c r="K42" s="93">
        <v>2021</v>
      </c>
      <c r="L42" s="93">
        <v>2022</v>
      </c>
      <c r="M42" s="93">
        <v>2023</v>
      </c>
    </row>
    <row r="43" spans="1:13" hidden="1" x14ac:dyDescent="0.25">
      <c r="B43" s="71" t="str">
        <f>Analyse!G3&amp;", "&amp;BEREGNING!$B$208</f>
        <v>, REGNSKAB, andel af landet</v>
      </c>
      <c r="C43" s="94" t="str">
        <f>IFERROR(VLOOKUP(MID($B43,1,FIND(",",$B43)-1),BEREGNING!$B$208:$L$308,C$42-2011,FALSE),"")</f>
        <v/>
      </c>
      <c r="D43" s="94" t="str">
        <f>IFERROR(VLOOKUP(MID($B43,1,FIND(",",$B43)-1),BEREGNING!$B$208:$L$308,D$42-2011,FALSE),"")</f>
        <v/>
      </c>
      <c r="E43" s="94" t="str">
        <f>IFERROR(VLOOKUP(MID($B43,1,FIND(",",$B43)-1),BEREGNING!$B$208:$L$308,E$42-2011,FALSE),"")</f>
        <v/>
      </c>
      <c r="F43" s="94" t="str">
        <f>IFERROR(VLOOKUP(MID($B43,1,FIND(",",$B43)-1),BEREGNING!$B$208:$L$308,F$42-2011,FALSE),"")</f>
        <v/>
      </c>
      <c r="G43" s="94" t="str">
        <f>IFERROR(VLOOKUP(MID($B43,1,FIND(",",$B43)-1),BEREGNING!$B$208:$L$308,G$42-2011,FALSE),"")</f>
        <v/>
      </c>
      <c r="H43" s="94" t="str">
        <f>IFERROR(VLOOKUP(MID($B43,1,FIND(",",$B43)-1),BEREGNING!$B$208:$L$308,H$42-2011,FALSE),"")</f>
        <v/>
      </c>
      <c r="I43" s="94" t="str">
        <f>IFERROR(VLOOKUP(MID($B43,1,FIND(",",$B43)-1),BEREGNING!$B$208:$L$308,I$42-2011,FALSE),"")</f>
        <v/>
      </c>
      <c r="J43" s="94" t="str">
        <f>IFERROR(VLOOKUP(MID($B43,1,FIND(",",$B43)-1),BEREGNING!$B$208:$L$308,J$42-2011,FALSE),"")</f>
        <v/>
      </c>
      <c r="K43" s="94" t="str">
        <f>IFERROR(VLOOKUP(MID($B43,1,FIND(",",$B43)-1),BEREGNING!$B$208:$L$308,K$42-2011,FALSE),"")</f>
        <v/>
      </c>
      <c r="L43" s="94" t="str">
        <f>IFERROR(VLOOKUP(MID($B43,1,FIND(",",$B43)-1),BEREGNING!$B$208:$L$308,L$42-2011,FALSE),"")</f>
        <v/>
      </c>
      <c r="M43" s="94" t="str">
        <f>IFERROR(VLOOKUP(MID($B43,1,FIND(",",$B43)-1),BEREGNING!$B$208:$M$308,M$42-2011,FALSE),"")</f>
        <v/>
      </c>
    </row>
    <row r="44" spans="1:13" hidden="1" x14ac:dyDescent="0.25">
      <c r="B44" s="71" t="str">
        <f>Analyse!G3&amp;", "&amp;BEREGNING!$P$208</f>
        <v>, BUDGET, andel af landet</v>
      </c>
      <c r="C44" s="94" t="str">
        <f>IFERROR(VLOOKUP(MID($B44,1,FIND(",",$B44)-1),BEREGNING!$P$208:$Z$308,C$42-2011,FALSE),"")</f>
        <v/>
      </c>
      <c r="D44" s="94" t="str">
        <f>IFERROR(VLOOKUP(MID($B44,1,FIND(",",$B44)-1),BEREGNING!$P$208:$Z$308,D$42-2011,FALSE),"")</f>
        <v/>
      </c>
      <c r="E44" s="94" t="str">
        <f>IFERROR(VLOOKUP(MID($B44,1,FIND(",",$B44)-1),BEREGNING!$P$208:$Z$308,E$42-2011,FALSE),"")</f>
        <v/>
      </c>
      <c r="F44" s="94" t="str">
        <f>IFERROR(VLOOKUP(MID($B44,1,FIND(",",$B44)-1),BEREGNING!$P$208:$Z$308,F$42-2011,FALSE),"")</f>
        <v/>
      </c>
      <c r="G44" s="94" t="str">
        <f>IFERROR(VLOOKUP(MID($B44,1,FIND(",",$B44)-1),BEREGNING!$P$208:$Z$308,G$42-2011,FALSE),"")</f>
        <v/>
      </c>
      <c r="H44" s="94" t="str">
        <f>IFERROR(VLOOKUP(MID($B44,1,FIND(",",$B44)-1),BEREGNING!$P$208:$Z$308,H$42-2011,FALSE),"")</f>
        <v/>
      </c>
      <c r="I44" s="94" t="str">
        <f>IFERROR(VLOOKUP(MID($B44,1,FIND(",",$B44)-1),BEREGNING!$P$208:$Z$308,I$42-2011,FALSE),"")</f>
        <v/>
      </c>
      <c r="J44" s="94" t="str">
        <f>IFERROR(VLOOKUP(MID($B44,1,FIND(",",$B44)-1),BEREGNING!$P$208:$Z$308,J$42-2011,FALSE),"")</f>
        <v/>
      </c>
      <c r="K44" s="94" t="str">
        <f>IFERROR(VLOOKUP(MID($B44,1,FIND(",",$B44)-1),BEREGNING!$P$208:$Z$308,K$42-2011,FALSE),"")</f>
        <v/>
      </c>
      <c r="L44" s="94" t="str">
        <f>IFERROR(VLOOKUP(MID($B44,1,FIND(",",$B44)-1),BEREGNING!$P$208:$Z$308,L$42-2011,FALSE),"")</f>
        <v/>
      </c>
      <c r="M44" s="94" t="str">
        <f>IFERROR(VLOOKUP(MID($B44,1,FIND(",",$B44)-1),BEREGNING!$P$208:$AA$308,M$42-2011,FALSE),"")</f>
        <v/>
      </c>
    </row>
    <row r="45" spans="1:13" hidden="1" x14ac:dyDescent="0.25">
      <c r="B45" s="71" t="str">
        <f>Analyse!G3&amp;", "&amp;BEREGNING!$AD$208</f>
        <v>, YDELSESMODTAGER, andel af landet</v>
      </c>
      <c r="C45" s="94" t="str">
        <f>IFERROR(VLOOKUP(MID($B45,1,FIND(",",$B45)-1),BEREGNING!$AD$208:$AN$308,C$42-2011,FALSE),"")</f>
        <v/>
      </c>
      <c r="D45" s="94" t="str">
        <f>IFERROR(VLOOKUP(MID($B45,1,FIND(",",$B45)-1),BEREGNING!$AD$208:$AN$308,D$42-2011,FALSE),"")</f>
        <v/>
      </c>
      <c r="E45" s="94" t="str">
        <f>IFERROR(VLOOKUP(MID($B45,1,FIND(",",$B45)-1),BEREGNING!$AD$208:$AN$308,E$42-2011,FALSE),"")</f>
        <v/>
      </c>
      <c r="F45" s="94" t="str">
        <f>IFERROR(VLOOKUP(MID($B45,1,FIND(",",$B45)-1),BEREGNING!$AD$208:$AN$308,F$42-2011,FALSE),"")</f>
        <v/>
      </c>
      <c r="G45" s="94" t="str">
        <f>IFERROR(VLOOKUP(MID($B45,1,FIND(",",$B45)-1),BEREGNING!$AD$208:$AN$308,G$42-2011,FALSE),"")</f>
        <v/>
      </c>
      <c r="H45" s="94" t="str">
        <f>IFERROR(VLOOKUP(MID($B45,1,FIND(",",$B45)-1),BEREGNING!$AD$208:$AN$308,H$42-2011,FALSE),"")</f>
        <v/>
      </c>
      <c r="I45" s="94" t="str">
        <f>IFERROR(VLOOKUP(MID($B45,1,FIND(",",$B45)-1),BEREGNING!$AD$208:$AN$308,I$42-2011,FALSE),"")</f>
        <v/>
      </c>
      <c r="J45" s="94" t="str">
        <f>IFERROR(VLOOKUP(MID($B45,1,FIND(",",$B45)-1),BEREGNING!$AD$208:$AN$308,J$42-2011,FALSE),"")</f>
        <v/>
      </c>
      <c r="K45" s="94" t="str">
        <f>IFERROR(VLOOKUP(MID($B45,1,FIND(",",$B45)-1),BEREGNING!$AD$208:$AN$308,K$42-2011,FALSE),"")</f>
        <v/>
      </c>
      <c r="L45" s="94" t="str">
        <f>IFERROR(VLOOKUP(MID($B45,1,FIND(",",$B45)-1),BEREGNING!$AD$208:$AN$308,L$42-2011,FALSE),"")</f>
        <v/>
      </c>
      <c r="M45" s="94" t="str">
        <f>IFERROR(VLOOKUP(MID($B45,1,FIND(",",$B45)-1),BEREGNING!$AD$208:$AP$308,M$42-2011,FALSE),"")</f>
        <v/>
      </c>
    </row>
    <row r="46" spans="1:13" hidden="1" x14ac:dyDescent="0.25">
      <c r="C46" s="94"/>
      <c r="D46" s="94"/>
      <c r="E46" s="94"/>
      <c r="F46" s="94"/>
      <c r="G46" s="94"/>
      <c r="H46" s="94"/>
      <c r="I46" s="94"/>
      <c r="J46" s="94"/>
      <c r="K46" s="94"/>
      <c r="L46" s="94"/>
      <c r="M46" s="94"/>
    </row>
    <row r="47" spans="1:13" hidden="1" x14ac:dyDescent="0.25">
      <c r="C47" s="94"/>
      <c r="D47" s="94"/>
      <c r="E47" s="94"/>
      <c r="F47" s="94"/>
      <c r="G47" s="94"/>
      <c r="H47" s="94"/>
      <c r="I47" s="94"/>
      <c r="J47" s="94"/>
      <c r="K47" s="94"/>
      <c r="L47" s="94"/>
      <c r="M47" s="94"/>
    </row>
    <row r="48" spans="1:13" hidden="1" x14ac:dyDescent="0.25">
      <c r="C48" s="94"/>
      <c r="D48" s="94"/>
      <c r="E48" s="94"/>
      <c r="F48" s="94"/>
      <c r="G48" s="94"/>
      <c r="H48" s="94"/>
      <c r="I48" s="94"/>
      <c r="J48" s="94"/>
      <c r="K48" s="94"/>
      <c r="L48" s="94"/>
      <c r="M48" s="94"/>
    </row>
    <row r="49" spans="2:13" hidden="1" x14ac:dyDescent="0.25">
      <c r="B49" s="71" t="str">
        <f>IF(Analyse!H106="","",Analyse!H106&amp;", "&amp;BEREGNING!$B$208)</f>
        <v/>
      </c>
      <c r="C49" s="95" t="str">
        <f>IFERROR(VLOOKUP(MID($B49,1,FIND(",",$B49)-1),BEREGNING!$B$208:$L$308,C$42-2011,FALSE),"")</f>
        <v/>
      </c>
      <c r="D49" s="95" t="str">
        <f>IFERROR(VLOOKUP(MID($B49,1,FIND(",",$B49)-1),BEREGNING!$B$208:$L$308,D$42-2011,FALSE),"")</f>
        <v/>
      </c>
      <c r="E49" s="95" t="str">
        <f>IFERROR(VLOOKUP(MID($B49,1,FIND(",",$B49)-1),BEREGNING!$B$208:$L$308,E$42-2011,FALSE),"")</f>
        <v/>
      </c>
      <c r="F49" s="95" t="str">
        <f>IFERROR(VLOOKUP(MID($B49,1,FIND(",",$B49)-1),BEREGNING!$B$208:$L$308,F$42-2011,FALSE),"")</f>
        <v/>
      </c>
      <c r="G49" s="95" t="str">
        <f>IFERROR(VLOOKUP(MID($B49,1,FIND(",",$B49)-1),BEREGNING!$B$208:$L$308,G$42-2011,FALSE),"")</f>
        <v/>
      </c>
      <c r="H49" s="95" t="str">
        <f>IFERROR(VLOOKUP(MID($B49,1,FIND(",",$B49)-1),BEREGNING!$B$208:$L$308,H$42-2011,FALSE),"")</f>
        <v/>
      </c>
      <c r="I49" s="95" t="str">
        <f>IFERROR(VLOOKUP(MID($B49,1,FIND(",",$B49)-1),BEREGNING!$B$208:$L$308,I$42-2011,FALSE),"")</f>
        <v/>
      </c>
      <c r="J49" s="95" t="str">
        <f>IFERROR(VLOOKUP(MID($B49,1,FIND(",",$B49)-1),BEREGNING!$B$208:$L$308,J$42-2011,FALSE),"")</f>
        <v/>
      </c>
      <c r="K49" s="95" t="str">
        <f>IFERROR(VLOOKUP(MID($B49,1,FIND(",",$B49)-1),BEREGNING!$B$208:$L$308,K$42-2011,FALSE),"")</f>
        <v/>
      </c>
      <c r="L49" s="95" t="str">
        <f>IFERROR(VLOOKUP(MID($B49,1,FIND(",",$B49)-1),BEREGNING!$B$208:$L$308,L$42-2011,FALSE),"")</f>
        <v/>
      </c>
      <c r="M49" s="95" t="str">
        <f>IFERROR(VLOOKUP(MID($B49,1,FIND(",",$B49)-1),BEREGNING!$B$208:$M$308,M$42-2011,FALSE),"")</f>
        <v/>
      </c>
    </row>
    <row r="50" spans="2:13" hidden="1" x14ac:dyDescent="0.25">
      <c r="B50" s="71" t="str">
        <f>IF(Analyse!H106="","",Analyse!H106&amp;", "&amp;BEREGNING!$P$208)</f>
        <v/>
      </c>
      <c r="C50" s="95" t="str">
        <f>IFERROR(VLOOKUP(MID($B50,1,FIND(",",$B50)-1),BEREGNING!$P$208:$Z$308,C$42-2011,FALSE),"")</f>
        <v/>
      </c>
      <c r="D50" s="95" t="str">
        <f>IFERROR(VLOOKUP(MID($B50,1,FIND(",",$B50)-1),BEREGNING!$P$208:$Z$308,D$42-2011,FALSE),"")</f>
        <v/>
      </c>
      <c r="E50" s="95" t="str">
        <f>IFERROR(VLOOKUP(MID($B50,1,FIND(",",$B50)-1),BEREGNING!$P$208:$Z$308,E$42-2011,FALSE),"")</f>
        <v/>
      </c>
      <c r="F50" s="95" t="str">
        <f>IFERROR(VLOOKUP(MID($B50,1,FIND(",",$B50)-1),BEREGNING!$P$208:$Z$308,F$42-2011,FALSE),"")</f>
        <v/>
      </c>
      <c r="G50" s="95" t="str">
        <f>IFERROR(VLOOKUP(MID($B50,1,FIND(",",$B50)-1),BEREGNING!$P$208:$Z$308,G$42-2011,FALSE),"")</f>
        <v/>
      </c>
      <c r="H50" s="95" t="str">
        <f>IFERROR(VLOOKUP(MID($B50,1,FIND(",",$B50)-1),BEREGNING!$P$208:$Z$308,H$42-2011,FALSE),"")</f>
        <v/>
      </c>
      <c r="I50" s="95" t="str">
        <f>IFERROR(VLOOKUP(MID($B50,1,FIND(",",$B50)-1),BEREGNING!$P$208:$Z$308,I$42-2011,FALSE),"")</f>
        <v/>
      </c>
      <c r="J50" s="95" t="str">
        <f>IFERROR(VLOOKUP(MID($B50,1,FIND(",",$B50)-1),BEREGNING!$P$208:$Z$308,J$42-2011,FALSE),"")</f>
        <v/>
      </c>
      <c r="K50" s="95" t="str">
        <f>IFERROR(VLOOKUP(MID($B50,1,FIND(",",$B50)-1),BEREGNING!$P$208:$Z$308,K$42-2011,FALSE),"")</f>
        <v/>
      </c>
      <c r="L50" s="95" t="str">
        <f>IFERROR(VLOOKUP(MID($B50,1,FIND(",",$B50)-1),BEREGNING!$P$208:$Z$308,L$42-2011,FALSE),"")</f>
        <v/>
      </c>
      <c r="M50" s="95" t="str">
        <f>IFERROR(VLOOKUP(MID($B50,1,FIND(",",$B50)-1),BEREGNING!$P$208:$AA$308,M$42-2011,FALSE),"")</f>
        <v/>
      </c>
    </row>
    <row r="51" spans="2:13" hidden="1" x14ac:dyDescent="0.25">
      <c r="B51" s="71" t="str">
        <f>IF(Analyse!H106="","",Analyse!H106&amp;", "&amp;BEREGNING!$AD$208)</f>
        <v/>
      </c>
      <c r="C51" s="95" t="str">
        <f>IFERROR(VLOOKUP(MID($B51,1,FIND(",",$B51)-1),BEREGNING!$AD$208:$AN$308,C$42-2011,FALSE),"")</f>
        <v/>
      </c>
      <c r="D51" s="95" t="str">
        <f>IFERROR(VLOOKUP(MID($B51,1,FIND(",",$B51)-1),BEREGNING!$AD$208:$AN$308,D$42-2011,FALSE),"")</f>
        <v/>
      </c>
      <c r="E51" s="95" t="str">
        <f>IFERROR(VLOOKUP(MID($B51,1,FIND(",",$B51)-1),BEREGNING!$AD$208:$AN$308,E$42-2011,FALSE),"")</f>
        <v/>
      </c>
      <c r="F51" s="95" t="str">
        <f>IFERROR(VLOOKUP(MID($B51,1,FIND(",",$B51)-1),BEREGNING!$AD$208:$AN$308,F$42-2011,FALSE),"")</f>
        <v/>
      </c>
      <c r="G51" s="95" t="str">
        <f>IFERROR(VLOOKUP(MID($B51,1,FIND(",",$B51)-1),BEREGNING!$AD$208:$AN$308,G$42-2011,FALSE),"")</f>
        <v/>
      </c>
      <c r="H51" s="95" t="str">
        <f>IFERROR(VLOOKUP(MID($B51,1,FIND(",",$B51)-1),BEREGNING!$AD$208:$AN$308,H$42-2011,FALSE),"")</f>
        <v/>
      </c>
      <c r="I51" s="95" t="str">
        <f>IFERROR(VLOOKUP(MID($B51,1,FIND(",",$B51)-1),BEREGNING!$AD$208:$AN$308,I$42-2011,FALSE),"")</f>
        <v/>
      </c>
      <c r="J51" s="95" t="str">
        <f>IFERROR(VLOOKUP(MID($B51,1,FIND(",",$B51)-1),BEREGNING!$AD$208:$AN$308,J$42-2011,FALSE),"")</f>
        <v/>
      </c>
      <c r="K51" s="95" t="str">
        <f>IFERROR(VLOOKUP(MID($B51,1,FIND(",",$B51)-1),BEREGNING!$AD$208:$AN$308,K$42-2011,FALSE),"")</f>
        <v/>
      </c>
      <c r="L51" s="95" t="str">
        <f>IFERROR(VLOOKUP(MID($B51,1,FIND(",",$B51)-1),BEREGNING!$AD$208:$AN$308,L$42-2011,FALSE),"")</f>
        <v/>
      </c>
      <c r="M51" s="95" t="str">
        <f>IFERROR(VLOOKUP(MID($B51,1,FIND(",",$B51)-1),BEREGNING!$AD$208:$AP$308,M$42-2011,FALSE),"")</f>
        <v/>
      </c>
    </row>
    <row r="52" spans="2:13" hidden="1" x14ac:dyDescent="0.25"/>
    <row r="53" spans="2:13" hidden="1" x14ac:dyDescent="0.25">
      <c r="B53" s="71" t="str">
        <f>B43</f>
        <v>, REGNSKAB, andel af landet</v>
      </c>
      <c r="C53" s="94">
        <v>100</v>
      </c>
      <c r="D53" s="94" t="e">
        <f t="shared" ref="D53:L53" si="1">D43/$C43*$C53</f>
        <v>#VALUE!</v>
      </c>
      <c r="E53" s="94" t="e">
        <f t="shared" si="1"/>
        <v>#VALUE!</v>
      </c>
      <c r="F53" s="94" t="e">
        <f t="shared" si="1"/>
        <v>#VALUE!</v>
      </c>
      <c r="G53" s="94" t="e">
        <f t="shared" si="1"/>
        <v>#VALUE!</v>
      </c>
      <c r="H53" s="94" t="e">
        <f t="shared" si="1"/>
        <v>#VALUE!</v>
      </c>
      <c r="I53" s="94" t="e">
        <f t="shared" si="1"/>
        <v>#VALUE!</v>
      </c>
      <c r="J53" s="94" t="e">
        <f t="shared" si="1"/>
        <v>#VALUE!</v>
      </c>
      <c r="K53" s="94" t="e">
        <f t="shared" si="1"/>
        <v>#VALUE!</v>
      </c>
      <c r="L53" s="94" t="e">
        <f t="shared" si="1"/>
        <v>#VALUE!</v>
      </c>
      <c r="M53" s="94" t="e">
        <f t="shared" ref="M53" si="2">M43/$C43*$C53</f>
        <v>#VALUE!</v>
      </c>
    </row>
    <row r="54" spans="2:13" hidden="1" x14ac:dyDescent="0.25">
      <c r="B54" s="71" t="str">
        <f>B44</f>
        <v>, BUDGET, andel af landet</v>
      </c>
      <c r="C54" s="94">
        <v>100</v>
      </c>
      <c r="D54" s="94" t="e">
        <f t="shared" ref="D54:L54" si="3">D44/$C44*$C54</f>
        <v>#VALUE!</v>
      </c>
      <c r="E54" s="94" t="e">
        <f t="shared" si="3"/>
        <v>#VALUE!</v>
      </c>
      <c r="F54" s="94" t="e">
        <f t="shared" si="3"/>
        <v>#VALUE!</v>
      </c>
      <c r="G54" s="94" t="e">
        <f t="shared" si="3"/>
        <v>#VALUE!</v>
      </c>
      <c r="H54" s="94" t="e">
        <f t="shared" si="3"/>
        <v>#VALUE!</v>
      </c>
      <c r="I54" s="94" t="e">
        <f t="shared" si="3"/>
        <v>#VALUE!</v>
      </c>
      <c r="J54" s="94" t="e">
        <f t="shared" si="3"/>
        <v>#VALUE!</v>
      </c>
      <c r="K54" s="94" t="e">
        <f t="shared" si="3"/>
        <v>#VALUE!</v>
      </c>
      <c r="L54" s="94" t="e">
        <f t="shared" si="3"/>
        <v>#VALUE!</v>
      </c>
      <c r="M54" s="94" t="e">
        <f t="shared" ref="M54" si="4">M44/$C44*$C54</f>
        <v>#VALUE!</v>
      </c>
    </row>
    <row r="55" spans="2:13" hidden="1" x14ac:dyDescent="0.25">
      <c r="B55" s="71" t="str">
        <f>B45</f>
        <v>, YDELSESMODTAGER, andel af landet</v>
      </c>
      <c r="C55" s="94">
        <v>100</v>
      </c>
      <c r="D55" s="94" t="e">
        <f t="shared" ref="D55:L55" si="5">D45/$C45*$C55</f>
        <v>#VALUE!</v>
      </c>
      <c r="E55" s="94" t="e">
        <f t="shared" si="5"/>
        <v>#VALUE!</v>
      </c>
      <c r="F55" s="94" t="e">
        <f t="shared" si="5"/>
        <v>#VALUE!</v>
      </c>
      <c r="G55" s="94" t="e">
        <f t="shared" si="5"/>
        <v>#VALUE!</v>
      </c>
      <c r="H55" s="94" t="e">
        <f t="shared" si="5"/>
        <v>#VALUE!</v>
      </c>
      <c r="I55" s="94" t="e">
        <f t="shared" si="5"/>
        <v>#VALUE!</v>
      </c>
      <c r="J55" s="94" t="e">
        <f t="shared" si="5"/>
        <v>#VALUE!</v>
      </c>
      <c r="K55" s="94" t="e">
        <f t="shared" si="5"/>
        <v>#VALUE!</v>
      </c>
      <c r="L55" s="94" t="e">
        <f t="shared" si="5"/>
        <v>#VALUE!</v>
      </c>
      <c r="M55" s="94" t="e">
        <f t="shared" ref="M55" si="6">M45/$C45*$C55</f>
        <v>#VALUE!</v>
      </c>
    </row>
    <row r="56" spans="2:13" hidden="1" x14ac:dyDescent="0.25">
      <c r="C56" s="94"/>
      <c r="D56" s="94"/>
      <c r="E56" s="94"/>
      <c r="F56" s="94"/>
      <c r="G56" s="94"/>
      <c r="H56" s="94"/>
      <c r="I56" s="94"/>
      <c r="J56" s="94"/>
      <c r="K56" s="94"/>
      <c r="L56" s="94"/>
      <c r="M56" s="94"/>
    </row>
    <row r="57" spans="2:13" hidden="1" x14ac:dyDescent="0.25">
      <c r="C57" s="94"/>
      <c r="D57" s="94"/>
      <c r="E57" s="94"/>
      <c r="F57" s="94"/>
      <c r="G57" s="94"/>
      <c r="H57" s="94"/>
      <c r="I57" s="94"/>
      <c r="J57" s="94"/>
      <c r="K57" s="94"/>
      <c r="L57" s="94"/>
      <c r="M57" s="94"/>
    </row>
    <row r="58" spans="2:13" hidden="1" x14ac:dyDescent="0.25">
      <c r="C58" s="94"/>
      <c r="D58" s="94"/>
      <c r="E58" s="94"/>
      <c r="F58" s="94"/>
      <c r="G58" s="94"/>
      <c r="H58" s="94"/>
      <c r="I58" s="94"/>
      <c r="J58" s="94"/>
      <c r="K58" s="94"/>
      <c r="L58" s="94"/>
      <c r="M58" s="94"/>
    </row>
    <row r="59" spans="2:13" hidden="1" x14ac:dyDescent="0.25">
      <c r="B59" s="71" t="str">
        <f>B49</f>
        <v/>
      </c>
      <c r="C59" s="96" t="str">
        <f>IF(B59="","",100)</f>
        <v/>
      </c>
      <c r="D59" s="96" t="str">
        <f t="shared" ref="D59:L59" si="7">IFERROR(D49/$C49*$C59,"")</f>
        <v/>
      </c>
      <c r="E59" s="96" t="str">
        <f t="shared" si="7"/>
        <v/>
      </c>
      <c r="F59" s="96" t="str">
        <f t="shared" si="7"/>
        <v/>
      </c>
      <c r="G59" s="96" t="str">
        <f t="shared" si="7"/>
        <v/>
      </c>
      <c r="H59" s="96" t="str">
        <f t="shared" si="7"/>
        <v/>
      </c>
      <c r="I59" s="96" t="str">
        <f t="shared" si="7"/>
        <v/>
      </c>
      <c r="J59" s="96" t="str">
        <f t="shared" si="7"/>
        <v/>
      </c>
      <c r="K59" s="96" t="str">
        <f t="shared" si="7"/>
        <v/>
      </c>
      <c r="L59" s="96" t="str">
        <f t="shared" si="7"/>
        <v/>
      </c>
      <c r="M59" s="96" t="str">
        <f t="shared" ref="M59" si="8">IFERROR(M49/$C49*$C59,"")</f>
        <v/>
      </c>
    </row>
    <row r="60" spans="2:13" hidden="1" x14ac:dyDescent="0.25">
      <c r="B60" s="71" t="str">
        <f>B50</f>
        <v/>
      </c>
      <c r="C60" s="96" t="str">
        <f t="shared" ref="C60:C61" si="9">IF(B60="","",100)</f>
        <v/>
      </c>
      <c r="D60" s="96" t="str">
        <f t="shared" ref="D60:L60" si="10">IFERROR(D50/$C50*$C60,"")</f>
        <v/>
      </c>
      <c r="E60" s="96" t="str">
        <f t="shared" si="10"/>
        <v/>
      </c>
      <c r="F60" s="96" t="str">
        <f t="shared" si="10"/>
        <v/>
      </c>
      <c r="G60" s="96" t="str">
        <f t="shared" si="10"/>
        <v/>
      </c>
      <c r="H60" s="96" t="str">
        <f t="shared" si="10"/>
        <v/>
      </c>
      <c r="I60" s="96" t="str">
        <f t="shared" si="10"/>
        <v/>
      </c>
      <c r="J60" s="96" t="str">
        <f t="shared" si="10"/>
        <v/>
      </c>
      <c r="K60" s="96" t="str">
        <f t="shared" si="10"/>
        <v/>
      </c>
      <c r="L60" s="96" t="str">
        <f t="shared" si="10"/>
        <v/>
      </c>
      <c r="M60" s="96" t="str">
        <f t="shared" ref="M60" si="11">IFERROR(M50/$C50*$C60,"")</f>
        <v/>
      </c>
    </row>
    <row r="61" spans="2:13" hidden="1" x14ac:dyDescent="0.25">
      <c r="B61" s="71" t="str">
        <f>B51</f>
        <v/>
      </c>
      <c r="C61" s="96" t="str">
        <f t="shared" si="9"/>
        <v/>
      </c>
      <c r="D61" s="96" t="str">
        <f t="shared" ref="D61:L61" si="12">IFERROR(D51/$C51*$C61,"")</f>
        <v/>
      </c>
      <c r="E61" s="96" t="str">
        <f t="shared" si="12"/>
        <v/>
      </c>
      <c r="F61" s="96" t="str">
        <f t="shared" si="12"/>
        <v/>
      </c>
      <c r="G61" s="96" t="str">
        <f t="shared" si="12"/>
        <v/>
      </c>
      <c r="H61" s="96" t="str">
        <f t="shared" si="12"/>
        <v/>
      </c>
      <c r="I61" s="96" t="str">
        <f t="shared" si="12"/>
        <v/>
      </c>
      <c r="J61" s="96" t="str">
        <f t="shared" si="12"/>
        <v/>
      </c>
      <c r="K61" s="96" t="str">
        <f t="shared" si="12"/>
        <v/>
      </c>
      <c r="L61" s="96" t="str">
        <f t="shared" si="12"/>
        <v/>
      </c>
      <c r="M61" s="96" t="str">
        <f t="shared" ref="M61" si="13">IFERROR(M51/$C51*$C61,"")</f>
        <v/>
      </c>
    </row>
    <row r="62" spans="2:13" hidden="1" x14ac:dyDescent="0.25"/>
  </sheetData>
  <sheetProtection selectLockedCells="1" selectUnlockedCells="1"/>
  <pageMargins left="1" right="1" top="1" bottom="1" header="0.5" footer="0.5"/>
  <pageSetup paperSize="9" scale="74" orientation="landscape" r:id="rId1"/>
  <colBreaks count="1" manualBreakCount="1">
    <brk id="12" max="3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29E5-5C0F-4387-AD9D-CE11F363B478}">
  <sheetPr codeName="Ark6">
    <tabColor theme="8" tint="0.79998168889431442"/>
  </sheetPr>
  <dimension ref="A1:V36"/>
  <sheetViews>
    <sheetView showGridLines="0" showRowColHeaders="0" workbookViewId="0"/>
  </sheetViews>
  <sheetFormatPr defaultColWidth="0" defaultRowHeight="15" zeroHeight="1" x14ac:dyDescent="0.25"/>
  <cols>
    <col min="1" max="1" width="4.140625" customWidth="1"/>
    <col min="2" max="22" width="9.140625" customWidth="1"/>
    <col min="23" max="16384" width="9.140625" hidden="1"/>
  </cols>
  <sheetData>
    <row r="1" spans="1:22" x14ac:dyDescent="0.25">
      <c r="A1" s="13"/>
      <c r="B1" s="13"/>
      <c r="C1" s="13"/>
      <c r="D1" s="13"/>
      <c r="E1" s="13"/>
      <c r="F1" s="13"/>
      <c r="G1" s="13"/>
      <c r="H1" s="13"/>
      <c r="I1" s="13"/>
      <c r="J1" s="13"/>
      <c r="K1" s="13"/>
      <c r="L1" s="13"/>
      <c r="M1" s="13"/>
      <c r="N1" s="13"/>
      <c r="O1" s="13"/>
      <c r="P1" s="13"/>
      <c r="Q1" s="13"/>
      <c r="R1" s="13"/>
      <c r="S1" s="13"/>
      <c r="T1" s="13"/>
      <c r="U1" s="13"/>
      <c r="V1" s="13"/>
    </row>
    <row r="2" spans="1:22" x14ac:dyDescent="0.25">
      <c r="A2" s="13"/>
      <c r="B2" s="13"/>
      <c r="C2" s="13"/>
      <c r="D2" s="13"/>
      <c r="E2" s="13"/>
      <c r="F2" s="13"/>
      <c r="G2" s="13"/>
      <c r="H2" s="13"/>
      <c r="I2" s="13"/>
      <c r="J2" s="13"/>
      <c r="K2" s="13"/>
      <c r="L2" s="13"/>
      <c r="M2" s="13"/>
      <c r="N2" s="13"/>
      <c r="O2" s="13"/>
      <c r="P2" s="13"/>
      <c r="Q2" s="13"/>
      <c r="R2" s="13"/>
      <c r="S2" s="13"/>
      <c r="T2" s="13"/>
      <c r="U2" s="13"/>
      <c r="V2" s="13"/>
    </row>
    <row r="3" spans="1:22" x14ac:dyDescent="0.25">
      <c r="A3" s="13"/>
      <c r="B3" s="13"/>
      <c r="C3" s="13"/>
      <c r="D3" s="13"/>
      <c r="E3" s="13"/>
      <c r="F3" s="13"/>
      <c r="G3" s="13"/>
      <c r="H3" s="13"/>
      <c r="I3" s="13"/>
      <c r="J3" s="13"/>
      <c r="K3" s="13"/>
      <c r="L3" s="13"/>
      <c r="M3" s="13"/>
      <c r="N3" s="13"/>
      <c r="O3" s="13"/>
      <c r="P3" s="13"/>
      <c r="Q3" s="13"/>
      <c r="R3" s="13"/>
      <c r="S3" s="13"/>
      <c r="T3" s="13"/>
      <c r="U3" s="13"/>
      <c r="V3" s="13"/>
    </row>
    <row r="4" spans="1:22" x14ac:dyDescent="0.25">
      <c r="A4" s="13"/>
      <c r="B4" s="13"/>
      <c r="C4" s="13"/>
      <c r="D4" s="13"/>
      <c r="E4" s="13"/>
      <c r="F4" s="13"/>
      <c r="G4" s="13"/>
      <c r="H4" s="13"/>
      <c r="I4" s="13"/>
      <c r="J4" s="13"/>
      <c r="K4" s="13"/>
      <c r="L4" s="13"/>
      <c r="M4" s="13"/>
      <c r="N4" s="13"/>
      <c r="O4" s="13"/>
      <c r="P4" s="13"/>
      <c r="Q4" s="13"/>
      <c r="R4" s="13"/>
      <c r="S4" s="13"/>
      <c r="T4" s="13"/>
      <c r="U4" s="13"/>
      <c r="V4" s="13"/>
    </row>
    <row r="5" spans="1:22" x14ac:dyDescent="0.25">
      <c r="A5" s="13"/>
      <c r="B5" s="13"/>
      <c r="C5" s="13"/>
      <c r="D5" s="13"/>
      <c r="E5" s="13"/>
      <c r="F5" s="13"/>
      <c r="G5" s="13"/>
      <c r="H5" s="13"/>
      <c r="I5" s="13"/>
      <c r="J5" s="13"/>
      <c r="K5" s="13"/>
      <c r="L5" s="13"/>
      <c r="M5" s="13"/>
      <c r="N5" s="13"/>
      <c r="O5" s="13"/>
      <c r="P5" s="13"/>
      <c r="Q5" s="13"/>
      <c r="R5" s="13"/>
      <c r="S5" s="13"/>
      <c r="T5" s="13"/>
      <c r="U5" s="13"/>
      <c r="V5" s="13"/>
    </row>
    <row r="6" spans="1:22" x14ac:dyDescent="0.25">
      <c r="A6" s="13"/>
      <c r="B6" s="13"/>
      <c r="C6" s="13"/>
      <c r="D6" s="13"/>
      <c r="E6" s="13"/>
      <c r="F6" s="13"/>
      <c r="G6" s="13"/>
      <c r="H6" s="13"/>
      <c r="I6" s="13"/>
      <c r="J6" s="13"/>
      <c r="K6" s="13"/>
      <c r="L6" s="13"/>
      <c r="M6" s="13"/>
      <c r="N6" s="13"/>
      <c r="O6" s="13"/>
      <c r="P6" s="13"/>
      <c r="Q6" s="13"/>
      <c r="R6" s="13"/>
      <c r="S6" s="13"/>
      <c r="T6" s="13"/>
      <c r="U6" s="13"/>
      <c r="V6" s="13"/>
    </row>
    <row r="7" spans="1:22" x14ac:dyDescent="0.25">
      <c r="A7" s="13"/>
      <c r="B7" s="13"/>
      <c r="C7" s="13"/>
      <c r="D7" s="13"/>
      <c r="E7" s="13"/>
      <c r="F7" s="13"/>
      <c r="G7" s="13"/>
      <c r="H7" s="13"/>
      <c r="I7" s="13"/>
      <c r="J7" s="13"/>
      <c r="K7" s="13"/>
      <c r="L7" s="13"/>
      <c r="M7" s="13"/>
      <c r="N7" s="13"/>
      <c r="O7" s="13"/>
      <c r="P7" s="13"/>
      <c r="Q7" s="13"/>
      <c r="R7" s="13"/>
      <c r="S7" s="13"/>
      <c r="T7" s="13"/>
      <c r="U7" s="13"/>
      <c r="V7" s="13"/>
    </row>
    <row r="8" spans="1:22" x14ac:dyDescent="0.25">
      <c r="A8" s="13"/>
      <c r="B8" s="13"/>
      <c r="C8" s="13"/>
      <c r="D8" s="13"/>
      <c r="E8" s="13"/>
      <c r="F8" s="13"/>
      <c r="G8" s="13"/>
      <c r="H8" s="13"/>
      <c r="I8" s="13"/>
      <c r="J8" s="13"/>
      <c r="K8" s="13"/>
      <c r="L8" s="13"/>
      <c r="M8" s="13"/>
      <c r="N8" s="13"/>
      <c r="O8" s="13"/>
      <c r="P8" s="13"/>
      <c r="Q8" s="13"/>
      <c r="R8" s="13"/>
      <c r="S8" s="13"/>
      <c r="T8" s="13"/>
      <c r="U8" s="13"/>
      <c r="V8" s="13"/>
    </row>
    <row r="9" spans="1:22" x14ac:dyDescent="0.25">
      <c r="A9" s="13"/>
      <c r="B9" s="13"/>
      <c r="C9" s="13"/>
      <c r="D9" s="13"/>
      <c r="E9" s="13"/>
      <c r="F9" s="13"/>
      <c r="G9" s="13"/>
      <c r="H9" s="13"/>
      <c r="I9" s="13"/>
      <c r="J9" s="13"/>
      <c r="K9" s="13"/>
      <c r="L9" s="13"/>
      <c r="M9" s="13"/>
      <c r="N9" s="13"/>
      <c r="O9" s="13"/>
      <c r="P9" s="13"/>
      <c r="Q9" s="13"/>
      <c r="R9" s="13"/>
      <c r="S9" s="13"/>
      <c r="T9" s="13"/>
      <c r="U9" s="13"/>
      <c r="V9" s="13"/>
    </row>
    <row r="10" spans="1:22" x14ac:dyDescent="0.25">
      <c r="A10" s="13"/>
      <c r="B10" s="13"/>
      <c r="C10" s="13"/>
      <c r="D10" s="13"/>
      <c r="E10" s="13"/>
      <c r="F10" s="13"/>
      <c r="G10" s="13"/>
      <c r="H10" s="13"/>
      <c r="I10" s="13"/>
      <c r="J10" s="13"/>
      <c r="K10" s="13"/>
      <c r="L10" s="13"/>
      <c r="M10" s="13"/>
      <c r="N10" s="13"/>
      <c r="O10" s="13"/>
      <c r="P10" s="13"/>
      <c r="Q10" s="13"/>
      <c r="R10" s="13"/>
      <c r="S10" s="13"/>
      <c r="T10" s="13"/>
      <c r="U10" s="13"/>
      <c r="V10" s="13"/>
    </row>
    <row r="11" spans="1:22" x14ac:dyDescent="0.25">
      <c r="A11" s="13"/>
      <c r="B11" s="13"/>
      <c r="C11" s="13"/>
      <c r="D11" s="13"/>
      <c r="E11" s="13"/>
      <c r="F11" s="13"/>
      <c r="G11" s="13"/>
      <c r="H11" s="13"/>
      <c r="I11" s="13"/>
      <c r="J11" s="13"/>
      <c r="K11" s="13"/>
      <c r="L11" s="13"/>
      <c r="M11" s="13"/>
      <c r="N11" s="13"/>
      <c r="O11" s="13"/>
      <c r="P11" s="13"/>
      <c r="Q11" s="13"/>
      <c r="R11" s="13"/>
      <c r="S11" s="13"/>
      <c r="T11" s="13"/>
      <c r="U11" s="13"/>
      <c r="V11" s="13"/>
    </row>
    <row r="12" spans="1:22" x14ac:dyDescent="0.25">
      <c r="A12" s="13"/>
      <c r="B12" s="13"/>
      <c r="C12" s="13"/>
      <c r="D12" s="13"/>
      <c r="E12" s="13"/>
      <c r="F12" s="13"/>
      <c r="G12" s="13"/>
      <c r="H12" s="13"/>
      <c r="I12" s="13"/>
      <c r="J12" s="13"/>
      <c r="K12" s="13"/>
      <c r="L12" s="13"/>
      <c r="M12" s="13"/>
      <c r="N12" s="13"/>
      <c r="O12" s="13"/>
      <c r="P12" s="13"/>
      <c r="Q12" s="13"/>
      <c r="R12" s="13"/>
      <c r="S12" s="13"/>
      <c r="T12" s="13"/>
      <c r="U12" s="13"/>
      <c r="V12" s="13"/>
    </row>
    <row r="13" spans="1:22" x14ac:dyDescent="0.25">
      <c r="A13" s="13"/>
      <c r="B13" s="13"/>
      <c r="C13" s="13"/>
      <c r="D13" s="13"/>
      <c r="E13" s="13"/>
      <c r="F13" s="13"/>
      <c r="G13" s="13"/>
      <c r="H13" s="13"/>
      <c r="I13" s="13"/>
      <c r="J13" s="13"/>
      <c r="K13" s="13"/>
      <c r="L13" s="13"/>
      <c r="M13" s="13"/>
      <c r="N13" s="13"/>
      <c r="O13" s="13"/>
      <c r="P13" s="13"/>
      <c r="Q13" s="13"/>
      <c r="R13" s="13"/>
      <c r="S13" s="13"/>
      <c r="T13" s="13"/>
      <c r="U13" s="13"/>
      <c r="V13" s="13"/>
    </row>
    <row r="14" spans="1:22" x14ac:dyDescent="0.25">
      <c r="A14" s="13"/>
      <c r="B14" s="13"/>
      <c r="C14" s="13"/>
      <c r="D14" s="13"/>
      <c r="E14" s="13"/>
      <c r="F14" s="13"/>
      <c r="G14" s="13"/>
      <c r="H14" s="13"/>
      <c r="I14" s="13"/>
      <c r="J14" s="13"/>
      <c r="K14" s="13"/>
      <c r="L14" s="13"/>
      <c r="M14" s="13"/>
      <c r="N14" s="13"/>
      <c r="O14" s="13"/>
      <c r="P14" s="13"/>
      <c r="Q14" s="13"/>
      <c r="R14" s="13"/>
      <c r="S14" s="13"/>
      <c r="T14" s="13"/>
      <c r="U14" s="13"/>
      <c r="V14" s="13"/>
    </row>
    <row r="15" spans="1:22" x14ac:dyDescent="0.25">
      <c r="A15" s="13"/>
      <c r="B15" s="13"/>
      <c r="C15" s="13"/>
      <c r="D15" s="13"/>
      <c r="E15" s="13"/>
      <c r="F15" s="13"/>
      <c r="G15" s="13"/>
      <c r="H15" s="13"/>
      <c r="I15" s="13"/>
      <c r="J15" s="13"/>
      <c r="K15" s="13"/>
      <c r="L15" s="13"/>
      <c r="M15" s="13"/>
      <c r="N15" s="13"/>
      <c r="O15" s="13"/>
      <c r="P15" s="13"/>
      <c r="Q15" s="13"/>
      <c r="R15" s="13"/>
      <c r="S15" s="13"/>
      <c r="T15" s="13"/>
      <c r="U15" s="13"/>
      <c r="V15" s="13"/>
    </row>
    <row r="16" spans="1:22" x14ac:dyDescent="0.25">
      <c r="A16" s="13"/>
      <c r="B16" s="13"/>
      <c r="C16" s="13"/>
      <c r="D16" s="13"/>
      <c r="E16" s="13"/>
      <c r="F16" s="13"/>
      <c r="G16" s="13"/>
      <c r="H16" s="13"/>
      <c r="I16" s="13"/>
      <c r="J16" s="13"/>
      <c r="K16" s="13"/>
      <c r="L16" s="13"/>
      <c r="M16" s="13"/>
      <c r="N16" s="13"/>
      <c r="O16" s="13"/>
      <c r="P16" s="13"/>
      <c r="Q16" s="13"/>
      <c r="R16" s="13"/>
      <c r="S16" s="13"/>
      <c r="T16" s="13"/>
      <c r="U16" s="13"/>
      <c r="V16" s="13"/>
    </row>
    <row r="17" spans="1:22" x14ac:dyDescent="0.25">
      <c r="A17" s="13"/>
      <c r="B17" s="13"/>
      <c r="C17" s="13"/>
      <c r="D17" s="13"/>
      <c r="E17" s="13"/>
      <c r="F17" s="13"/>
      <c r="G17" s="13"/>
      <c r="H17" s="13"/>
      <c r="I17" s="13"/>
      <c r="J17" s="13"/>
      <c r="K17" s="13"/>
      <c r="L17" s="13"/>
      <c r="M17" s="13"/>
      <c r="N17" s="13"/>
      <c r="O17" s="13"/>
      <c r="P17" s="13"/>
      <c r="Q17" s="13"/>
      <c r="R17" s="13"/>
      <c r="S17" s="13"/>
      <c r="T17" s="13"/>
      <c r="U17" s="13"/>
      <c r="V17" s="13"/>
    </row>
    <row r="18" spans="1:22" x14ac:dyDescent="0.25">
      <c r="A18" s="13"/>
      <c r="B18" s="13"/>
      <c r="C18" s="13"/>
      <c r="D18" s="13"/>
      <c r="E18" s="13"/>
      <c r="F18" s="13"/>
      <c r="G18" s="13"/>
      <c r="H18" s="13"/>
      <c r="I18" s="13"/>
      <c r="J18" s="13"/>
      <c r="K18" s="13"/>
      <c r="L18" s="13"/>
      <c r="M18" s="13"/>
      <c r="N18" s="13"/>
      <c r="O18" s="13"/>
      <c r="P18" s="13"/>
      <c r="Q18" s="13"/>
      <c r="R18" s="13"/>
      <c r="S18" s="13"/>
      <c r="T18" s="13"/>
      <c r="U18" s="13"/>
      <c r="V18" s="13"/>
    </row>
    <row r="19" spans="1:22" x14ac:dyDescent="0.25">
      <c r="A19" s="13"/>
      <c r="B19" s="13"/>
      <c r="C19" s="13"/>
      <c r="D19" s="13"/>
      <c r="E19" s="13"/>
      <c r="F19" s="13"/>
      <c r="G19" s="13"/>
      <c r="H19" s="13"/>
      <c r="I19" s="13"/>
      <c r="J19" s="13"/>
      <c r="K19" s="13"/>
      <c r="L19" s="13"/>
      <c r="M19" s="13"/>
      <c r="N19" s="13"/>
      <c r="O19" s="13"/>
      <c r="P19" s="13"/>
      <c r="Q19" s="13"/>
      <c r="R19" s="13"/>
      <c r="S19" s="13"/>
      <c r="T19" s="13"/>
      <c r="U19" s="13"/>
      <c r="V19" s="13"/>
    </row>
    <row r="20" spans="1:22" x14ac:dyDescent="0.25">
      <c r="A20" s="13"/>
      <c r="B20" s="13"/>
      <c r="C20" s="13"/>
      <c r="D20" s="13"/>
      <c r="E20" s="13"/>
      <c r="F20" s="13"/>
      <c r="G20" s="13"/>
      <c r="H20" s="13"/>
      <c r="I20" s="13"/>
      <c r="J20" s="13"/>
      <c r="K20" s="13"/>
      <c r="L20" s="13"/>
      <c r="M20" s="13"/>
      <c r="N20" s="13"/>
      <c r="O20" s="13"/>
      <c r="P20" s="13"/>
      <c r="Q20" s="13"/>
      <c r="R20" s="13"/>
      <c r="S20" s="13"/>
      <c r="T20" s="13"/>
      <c r="U20" s="13"/>
      <c r="V20" s="13"/>
    </row>
    <row r="21" spans="1:22" x14ac:dyDescent="0.25">
      <c r="A21" s="13"/>
      <c r="B21" s="13"/>
      <c r="C21" s="13"/>
      <c r="D21" s="13"/>
      <c r="E21" s="13"/>
      <c r="F21" s="13"/>
      <c r="G21" s="13"/>
      <c r="H21" s="13"/>
      <c r="I21" s="13"/>
      <c r="J21" s="13"/>
      <c r="K21" s="13"/>
      <c r="L21" s="13"/>
      <c r="M21" s="13"/>
      <c r="N21" s="13"/>
      <c r="O21" s="13"/>
      <c r="P21" s="13"/>
      <c r="Q21" s="13"/>
      <c r="R21" s="13"/>
      <c r="S21" s="13"/>
      <c r="T21" s="13"/>
      <c r="U21" s="13"/>
      <c r="V21" s="13"/>
    </row>
    <row r="22" spans="1:22" x14ac:dyDescent="0.25">
      <c r="A22" s="13"/>
      <c r="B22" s="13"/>
      <c r="C22" s="13"/>
      <c r="D22" s="13"/>
      <c r="E22" s="13"/>
      <c r="F22" s="13"/>
      <c r="G22" s="13"/>
      <c r="H22" s="13"/>
      <c r="I22" s="13"/>
      <c r="J22" s="13"/>
      <c r="K22" s="13"/>
      <c r="L22" s="13"/>
      <c r="M22" s="13"/>
      <c r="N22" s="13"/>
      <c r="O22" s="13"/>
      <c r="P22" s="13"/>
      <c r="Q22" s="13"/>
      <c r="R22" s="13"/>
      <c r="S22" s="13"/>
      <c r="T22" s="13"/>
      <c r="U22" s="13"/>
      <c r="V22" s="13"/>
    </row>
    <row r="23" spans="1:22" x14ac:dyDescent="0.25">
      <c r="A23" s="13"/>
      <c r="B23" s="13"/>
      <c r="C23" s="13"/>
      <c r="D23" s="13"/>
      <c r="E23" s="13"/>
      <c r="F23" s="13"/>
      <c r="G23" s="13"/>
      <c r="H23" s="13"/>
      <c r="I23" s="13"/>
      <c r="J23" s="13"/>
      <c r="K23" s="13"/>
      <c r="L23" s="13"/>
      <c r="M23" s="13"/>
      <c r="N23" s="13"/>
      <c r="O23" s="13"/>
      <c r="P23" s="13"/>
      <c r="Q23" s="13"/>
      <c r="R23" s="13"/>
      <c r="S23" s="13"/>
      <c r="T23" s="13"/>
      <c r="U23" s="13"/>
      <c r="V23" s="13"/>
    </row>
    <row r="24" spans="1:22" x14ac:dyDescent="0.25">
      <c r="A24" s="13"/>
      <c r="B24" s="13"/>
      <c r="C24" s="13"/>
      <c r="D24" s="13"/>
      <c r="E24" s="13"/>
      <c r="F24" s="13"/>
      <c r="G24" s="13"/>
      <c r="H24" s="13"/>
      <c r="I24" s="13"/>
      <c r="J24" s="13"/>
      <c r="K24" s="13"/>
      <c r="L24" s="13"/>
      <c r="M24" s="13"/>
      <c r="N24" s="13"/>
      <c r="O24" s="13"/>
      <c r="P24" s="13"/>
      <c r="Q24" s="13"/>
      <c r="R24" s="13"/>
      <c r="S24" s="13"/>
      <c r="T24" s="13"/>
      <c r="U24" s="13"/>
      <c r="V24" s="13"/>
    </row>
    <row r="25" spans="1:22" x14ac:dyDescent="0.25">
      <c r="A25" s="13"/>
      <c r="B25" s="13"/>
      <c r="C25" s="13"/>
      <c r="D25" s="13"/>
      <c r="E25" s="13"/>
      <c r="F25" s="13"/>
      <c r="G25" s="13"/>
      <c r="H25" s="13"/>
      <c r="I25" s="13"/>
      <c r="J25" s="13"/>
      <c r="K25" s="13"/>
      <c r="L25" s="13"/>
      <c r="M25" s="13"/>
      <c r="N25" s="13"/>
      <c r="O25" s="13"/>
      <c r="P25" s="13"/>
      <c r="Q25" s="13"/>
      <c r="R25" s="13"/>
      <c r="S25" s="13"/>
      <c r="T25" s="13"/>
      <c r="U25" s="13"/>
      <c r="V25" s="13"/>
    </row>
    <row r="26" spans="1:22" x14ac:dyDescent="0.25">
      <c r="A26" s="13"/>
      <c r="B26" s="13"/>
      <c r="C26" s="13"/>
      <c r="D26" s="13"/>
      <c r="E26" s="13"/>
      <c r="F26" s="13"/>
      <c r="G26" s="13"/>
      <c r="H26" s="13"/>
      <c r="I26" s="13"/>
      <c r="J26" s="13"/>
      <c r="K26" s="13"/>
      <c r="L26" s="13"/>
      <c r="M26" s="13"/>
      <c r="N26" s="13"/>
      <c r="O26" s="13"/>
      <c r="P26" s="13"/>
      <c r="Q26" s="13"/>
      <c r="R26" s="13"/>
      <c r="S26" s="13"/>
      <c r="T26" s="13"/>
      <c r="U26" s="13"/>
      <c r="V26" s="13"/>
    </row>
    <row r="27" spans="1:22" x14ac:dyDescent="0.25">
      <c r="A27" s="13"/>
      <c r="B27" s="13"/>
      <c r="C27" s="13"/>
      <c r="D27" s="13"/>
      <c r="E27" s="13"/>
      <c r="F27" s="13"/>
      <c r="G27" s="13"/>
      <c r="H27" s="13"/>
      <c r="I27" s="13"/>
      <c r="J27" s="13"/>
      <c r="K27" s="13"/>
      <c r="L27" s="13"/>
      <c r="M27" s="13"/>
      <c r="N27" s="13"/>
      <c r="O27" s="13"/>
      <c r="P27" s="13"/>
      <c r="Q27" s="13"/>
      <c r="R27" s="13"/>
      <c r="S27" s="13"/>
      <c r="T27" s="13"/>
      <c r="U27" s="13"/>
      <c r="V27" s="13"/>
    </row>
    <row r="28" spans="1:22" x14ac:dyDescent="0.25">
      <c r="A28" s="13"/>
      <c r="B28" s="13"/>
      <c r="C28" s="13"/>
      <c r="D28" s="13"/>
      <c r="E28" s="13"/>
      <c r="F28" s="13"/>
      <c r="G28" s="13"/>
      <c r="H28" s="13"/>
      <c r="I28" s="13"/>
      <c r="J28" s="13"/>
      <c r="K28" s="13"/>
      <c r="L28" s="13"/>
      <c r="M28" s="13"/>
      <c r="N28" s="13"/>
      <c r="O28" s="13"/>
      <c r="P28" s="13"/>
      <c r="Q28" s="13"/>
      <c r="R28" s="13"/>
      <c r="S28" s="13"/>
      <c r="T28" s="13"/>
      <c r="U28" s="13"/>
      <c r="V28" s="13"/>
    </row>
    <row r="29" spans="1:22" x14ac:dyDescent="0.25">
      <c r="A29" s="13"/>
      <c r="B29" s="13"/>
      <c r="C29" s="13"/>
      <c r="D29" s="13"/>
      <c r="E29" s="13"/>
      <c r="F29" s="13"/>
      <c r="G29" s="13"/>
      <c r="H29" s="13"/>
      <c r="I29" s="13"/>
      <c r="J29" s="13"/>
      <c r="K29" s="13"/>
      <c r="L29" s="13"/>
      <c r="M29" s="13"/>
      <c r="N29" s="13"/>
      <c r="O29" s="13"/>
      <c r="P29" s="13"/>
      <c r="Q29" s="13"/>
      <c r="R29" s="13"/>
      <c r="S29" s="13"/>
      <c r="T29" s="13"/>
      <c r="U29" s="13"/>
      <c r="V29" s="13"/>
    </row>
    <row r="30" spans="1:22" x14ac:dyDescent="0.25">
      <c r="A30" s="13"/>
      <c r="B30" s="13"/>
      <c r="C30" s="13"/>
      <c r="D30" s="13"/>
      <c r="E30" s="13"/>
      <c r="F30" s="13"/>
      <c r="G30" s="13"/>
      <c r="H30" s="13"/>
      <c r="I30" s="13"/>
      <c r="J30" s="13"/>
      <c r="K30" s="13"/>
      <c r="L30" s="13"/>
      <c r="M30" s="13"/>
      <c r="N30" s="13"/>
      <c r="O30" s="13"/>
      <c r="P30" s="13"/>
      <c r="Q30" s="13"/>
      <c r="R30" s="13"/>
      <c r="S30" s="13"/>
      <c r="T30" s="13"/>
      <c r="U30" s="13"/>
      <c r="V30" s="13"/>
    </row>
    <row r="31" spans="1:22" x14ac:dyDescent="0.25">
      <c r="A31" s="13"/>
      <c r="B31" s="13"/>
      <c r="C31" s="13"/>
      <c r="D31" s="13"/>
      <c r="E31" s="13"/>
      <c r="F31" s="13"/>
      <c r="G31" s="13"/>
      <c r="H31" s="13"/>
      <c r="I31" s="13"/>
      <c r="J31" s="13"/>
      <c r="K31" s="13"/>
      <c r="L31" s="13"/>
      <c r="M31" s="13"/>
      <c r="N31" s="13"/>
      <c r="O31" s="13"/>
      <c r="P31" s="13"/>
      <c r="Q31" s="13"/>
      <c r="R31" s="13"/>
      <c r="S31" s="13"/>
      <c r="T31" s="13"/>
      <c r="U31" s="13"/>
      <c r="V31" s="13"/>
    </row>
    <row r="32" spans="1:22" x14ac:dyDescent="0.25">
      <c r="A32" s="13"/>
      <c r="B32" s="13"/>
      <c r="C32" s="13"/>
      <c r="D32" s="13"/>
      <c r="E32" s="13"/>
      <c r="F32" s="13"/>
      <c r="G32" s="13"/>
      <c r="H32" s="13"/>
      <c r="I32" s="13"/>
      <c r="J32" s="13"/>
      <c r="K32" s="13"/>
      <c r="L32" s="13"/>
      <c r="M32" s="13"/>
      <c r="N32" s="13"/>
      <c r="O32" s="13"/>
      <c r="P32" s="13"/>
      <c r="Q32" s="13"/>
      <c r="R32" s="13"/>
      <c r="S32" s="13"/>
      <c r="T32" s="13"/>
      <c r="U32" s="13"/>
      <c r="V32" s="13"/>
    </row>
    <row r="33" spans="1:22" x14ac:dyDescent="0.25">
      <c r="A33" s="13"/>
      <c r="B33" s="13"/>
      <c r="C33" s="13"/>
      <c r="D33" s="13"/>
      <c r="E33" s="13"/>
      <c r="F33" s="13"/>
      <c r="G33" s="13"/>
      <c r="H33" s="13"/>
      <c r="I33" s="13"/>
      <c r="J33" s="13"/>
      <c r="K33" s="13"/>
      <c r="L33" s="13"/>
      <c r="M33" s="13"/>
      <c r="N33" s="13"/>
      <c r="O33" s="13"/>
      <c r="P33" s="13"/>
      <c r="Q33" s="13"/>
      <c r="R33" s="13"/>
      <c r="S33" s="13"/>
      <c r="T33" s="13"/>
      <c r="U33" s="13"/>
      <c r="V33" s="13"/>
    </row>
    <row r="34" spans="1:22" x14ac:dyDescent="0.25">
      <c r="A34" s="13"/>
      <c r="B34" s="13"/>
      <c r="C34" s="13"/>
      <c r="D34" s="13"/>
      <c r="E34" s="13"/>
      <c r="F34" s="13"/>
      <c r="G34" s="13"/>
      <c r="H34" s="13"/>
      <c r="I34" s="13"/>
      <c r="J34" s="13"/>
      <c r="K34" s="13"/>
      <c r="L34" s="13"/>
      <c r="M34" s="13"/>
      <c r="N34" s="13"/>
      <c r="O34" s="13"/>
      <c r="P34" s="13"/>
      <c r="Q34" s="13"/>
      <c r="R34" s="13"/>
      <c r="S34" s="13"/>
      <c r="T34" s="13"/>
      <c r="U34" s="13"/>
      <c r="V34" s="13"/>
    </row>
    <row r="35" spans="1:22" x14ac:dyDescent="0.25">
      <c r="A35" s="13"/>
      <c r="B35" s="13"/>
      <c r="C35" s="13"/>
      <c r="D35" s="13"/>
      <c r="E35" s="13"/>
      <c r="F35" s="13"/>
      <c r="G35" s="13"/>
      <c r="H35" s="13"/>
      <c r="I35" s="13"/>
      <c r="J35" s="13"/>
      <c r="K35" s="13"/>
      <c r="L35" s="13"/>
      <c r="M35" s="13"/>
      <c r="N35" s="13"/>
      <c r="O35" s="13"/>
      <c r="P35" s="13"/>
      <c r="Q35" s="13"/>
      <c r="R35" s="13"/>
      <c r="S35" s="13"/>
      <c r="T35" s="13"/>
      <c r="U35" s="13"/>
      <c r="V35" s="13"/>
    </row>
    <row r="36" spans="1:22" x14ac:dyDescent="0.25">
      <c r="A36" s="13"/>
      <c r="B36" s="13"/>
      <c r="C36" s="13"/>
      <c r="D36" s="13"/>
      <c r="E36" s="13"/>
      <c r="F36" s="13"/>
      <c r="G36" s="13"/>
      <c r="H36" s="13"/>
      <c r="I36" s="13"/>
      <c r="J36" s="13"/>
      <c r="K36" s="13"/>
      <c r="L36" s="13"/>
      <c r="M36" s="13"/>
      <c r="N36" s="13"/>
      <c r="O36" s="13"/>
      <c r="P36" s="13"/>
      <c r="Q36" s="13"/>
      <c r="R36" s="13"/>
      <c r="S36" s="13"/>
      <c r="T36" s="13"/>
      <c r="U36" s="13"/>
      <c r="V36" s="13"/>
    </row>
  </sheetData>
  <sheetProtection selectLockedCells="1" selectUnlockedCells="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24F60-20FF-473A-B02C-2CF7B43649B8}">
  <sheetPr codeName="Ark7">
    <tabColor theme="7" tint="0.79998168889431442"/>
  </sheetPr>
  <dimension ref="A1:N52"/>
  <sheetViews>
    <sheetView showGridLines="0" topLeftCell="A8" zoomScaleNormal="100" workbookViewId="0">
      <selection activeCell="M4" sqref="M4"/>
    </sheetView>
  </sheetViews>
  <sheetFormatPr defaultColWidth="0" defaultRowHeight="15" zeroHeight="1" x14ac:dyDescent="0.25"/>
  <cols>
    <col min="1" max="1" width="3.7109375" style="71" customWidth="1"/>
    <col min="2" max="2" width="60.7109375" style="71" customWidth="1"/>
    <col min="3" max="13" width="12.7109375" style="71" customWidth="1"/>
    <col min="14" max="14" width="3.7109375" customWidth="1"/>
    <col min="15" max="16384" width="9.140625" hidden="1"/>
  </cols>
  <sheetData>
    <row r="1" spans="1:13" x14ac:dyDescent="0.25">
      <c r="A1" s="13"/>
      <c r="B1" s="13"/>
      <c r="C1" s="13"/>
      <c r="D1" s="13"/>
      <c r="E1" s="13"/>
      <c r="F1" s="13"/>
      <c r="G1" s="13"/>
      <c r="H1" s="13"/>
      <c r="I1" s="13"/>
      <c r="J1" s="13"/>
      <c r="K1" s="13"/>
      <c r="L1" s="13"/>
      <c r="M1" s="13"/>
    </row>
    <row r="2" spans="1:13" x14ac:dyDescent="0.25">
      <c r="A2" s="13"/>
      <c r="B2" s="24"/>
      <c r="C2" s="24">
        <v>2013</v>
      </c>
      <c r="D2" s="24">
        <v>2014</v>
      </c>
      <c r="E2" s="24">
        <v>2015</v>
      </c>
      <c r="F2" s="24">
        <v>2016</v>
      </c>
      <c r="G2" s="24">
        <v>2017</v>
      </c>
      <c r="H2" s="24">
        <v>2018</v>
      </c>
      <c r="I2" s="24">
        <v>2019</v>
      </c>
      <c r="J2" s="24">
        <v>2020</v>
      </c>
      <c r="K2" s="24">
        <v>2021</v>
      </c>
      <c r="L2" s="24">
        <v>2022</v>
      </c>
      <c r="M2" s="24">
        <v>2023</v>
      </c>
    </row>
    <row r="3" spans="1:13" x14ac:dyDescent="0.25">
      <c r="A3" s="13"/>
      <c r="B3" s="25" t="str">
        <f>B43</f>
        <v>, REGNSKAB, 1.000 kr.</v>
      </c>
      <c r="C3" s="26" t="str">
        <f>IF(Analyse!$G$112="Ja",C47,C43)</f>
        <v/>
      </c>
      <c r="D3" s="26" t="str">
        <f>IF(Analyse!$G$112="Ja",D47,D43)</f>
        <v/>
      </c>
      <c r="E3" s="26" t="str">
        <f>IF(Analyse!$G$112="Ja",E47,E43)</f>
        <v/>
      </c>
      <c r="F3" s="26" t="str">
        <f>IF(Analyse!$G$112="Ja",F47,F43)</f>
        <v/>
      </c>
      <c r="G3" s="26" t="str">
        <f>IF(Analyse!$G$112="Ja",G47,G43)</f>
        <v/>
      </c>
      <c r="H3" s="26" t="str">
        <f>IF(Analyse!$G$112="Ja",H47,H43)</f>
        <v/>
      </c>
      <c r="I3" s="26" t="str">
        <f>IF(Analyse!$G$112="Ja",I47,I43)</f>
        <v/>
      </c>
      <c r="J3" s="26" t="str">
        <f>IF(Analyse!$G$112="Ja",J47,J43)</f>
        <v/>
      </c>
      <c r="K3" s="26" t="str">
        <f>IF(Analyse!$G$112="Ja",K47,K43)</f>
        <v/>
      </c>
      <c r="L3" s="26" t="str">
        <f>IF(Analyse!$G$112="Ja",L47,L43)</f>
        <v/>
      </c>
      <c r="M3" s="26" t="str">
        <f>IF(Analyse!$G$112="Ja",M47,M43)</f>
        <v/>
      </c>
    </row>
    <row r="4" spans="1:13" x14ac:dyDescent="0.25">
      <c r="A4" s="13"/>
      <c r="B4" s="27" t="str">
        <f t="shared" ref="B4:B5" si="0">B44</f>
        <v>, BUDGET, 1.000 kr.</v>
      </c>
      <c r="C4" s="28" t="str">
        <f>IF(Analyse!$G$112="Ja",C48,C44)</f>
        <v/>
      </c>
      <c r="D4" s="28" t="str">
        <f>IF(Analyse!$G$112="Ja",D48,D44)</f>
        <v/>
      </c>
      <c r="E4" s="28" t="str">
        <f>IF(Analyse!$G$112="Ja",E48,E44)</f>
        <v/>
      </c>
      <c r="F4" s="28" t="str">
        <f>IF(Analyse!$G$112="Ja",F48,F44)</f>
        <v/>
      </c>
      <c r="G4" s="28" t="str">
        <f>IF(Analyse!$G$112="Ja",G48,G44)</f>
        <v/>
      </c>
      <c r="H4" s="28" t="str">
        <f>IF(Analyse!$G$112="Ja",H48,H44)</f>
        <v/>
      </c>
      <c r="I4" s="28" t="str">
        <f>IF(Analyse!$G$112="Ja",I48,I44)</f>
        <v/>
      </c>
      <c r="J4" s="28" t="str">
        <f>IF(Analyse!$G$112="Ja",J48,J44)</f>
        <v/>
      </c>
      <c r="K4" s="28" t="str">
        <f>IF(Analyse!$G$112="Ja",K48,K44)</f>
        <v/>
      </c>
      <c r="L4" s="28" t="str">
        <f>IF(Analyse!$G$112="Ja",L48,L44)</f>
        <v/>
      </c>
      <c r="M4" s="28" t="str">
        <f>IF(Analyse!$G$112="Ja",M48,M44)</f>
        <v/>
      </c>
    </row>
    <row r="5" spans="1:13" x14ac:dyDescent="0.25">
      <c r="A5" s="13"/>
      <c r="B5" s="25" t="str">
        <f t="shared" si="0"/>
        <v>, YDELSESMODTAGER</v>
      </c>
      <c r="C5" s="26" t="str">
        <f>IF(Analyse!$G$112="Ja",C49,C45)</f>
        <v/>
      </c>
      <c r="D5" s="26" t="str">
        <f>IF(Analyse!$G$112="Ja",D49,D45)</f>
        <v/>
      </c>
      <c r="E5" s="26" t="str">
        <f>IF(Analyse!$G$112="Ja",E49,E45)</f>
        <v/>
      </c>
      <c r="F5" s="26" t="str">
        <f>IF(Analyse!$G$112="Ja",F49,F45)</f>
        <v/>
      </c>
      <c r="G5" s="26" t="str">
        <f>IF(Analyse!$G$112="Ja",G49,G45)</f>
        <v/>
      </c>
      <c r="H5" s="26" t="str">
        <f>IF(Analyse!$G$112="Ja",H49,H45)</f>
        <v/>
      </c>
      <c r="I5" s="26" t="str">
        <f>IF(Analyse!$G$112="Ja",I49,I45)</f>
        <v/>
      </c>
      <c r="J5" s="26" t="str">
        <f>IF(Analyse!$G$112="Ja",J49,J45)</f>
        <v/>
      </c>
      <c r="K5" s="26" t="str">
        <f>IF(Analyse!$G$112="Ja",K49,K45)</f>
        <v/>
      </c>
      <c r="L5" s="26" t="str">
        <f>IF(Analyse!$G$112="Ja",L49,L45)</f>
        <v/>
      </c>
      <c r="M5" s="26" t="str">
        <f>IF(Analyse!$G$112="Ja",M49,M45)</f>
        <v/>
      </c>
    </row>
    <row r="6" spans="1:13" x14ac:dyDescent="0.25">
      <c r="A6" s="13"/>
      <c r="B6" s="13"/>
      <c r="C6" s="13"/>
      <c r="D6" s="13"/>
      <c r="E6" s="13"/>
      <c r="F6" s="13"/>
      <c r="G6" s="13"/>
      <c r="H6" s="13"/>
      <c r="I6" s="13"/>
      <c r="J6" s="13"/>
      <c r="K6" s="13"/>
      <c r="L6" s="85"/>
      <c r="M6" s="85"/>
    </row>
    <row r="7" spans="1:13" x14ac:dyDescent="0.25">
      <c r="A7" s="13"/>
      <c r="B7" s="13"/>
      <c r="C7" s="13"/>
      <c r="D7" s="13"/>
      <c r="E7" s="13"/>
      <c r="F7" s="13"/>
      <c r="G7" s="13"/>
      <c r="H7" s="13"/>
      <c r="I7" s="13"/>
      <c r="J7" s="13"/>
      <c r="K7" s="13"/>
      <c r="L7" s="13"/>
      <c r="M7" s="13"/>
    </row>
    <row r="8" spans="1:13" x14ac:dyDescent="0.25">
      <c r="A8" s="13"/>
      <c r="B8" s="13"/>
      <c r="C8" s="13"/>
      <c r="D8" s="13"/>
      <c r="E8" s="13"/>
      <c r="F8" s="13"/>
      <c r="G8" s="13"/>
      <c r="H8" s="13"/>
      <c r="I8" s="13"/>
      <c r="J8" s="13"/>
      <c r="K8" s="13"/>
      <c r="L8" s="13"/>
      <c r="M8" s="13"/>
    </row>
    <row r="9" spans="1:13" x14ac:dyDescent="0.25">
      <c r="A9" s="13"/>
      <c r="B9" s="13"/>
      <c r="C9" s="13"/>
      <c r="D9" s="13"/>
      <c r="E9" s="13"/>
      <c r="F9" s="13"/>
      <c r="G9" s="13"/>
      <c r="H9" s="13"/>
      <c r="I9" s="13"/>
      <c r="J9" s="13"/>
      <c r="K9" s="13"/>
      <c r="L9" s="13"/>
      <c r="M9" s="13"/>
    </row>
    <row r="10" spans="1:13" x14ac:dyDescent="0.25">
      <c r="A10" s="13"/>
      <c r="B10" s="13"/>
      <c r="C10" s="13"/>
      <c r="D10" s="13"/>
      <c r="E10" s="13"/>
      <c r="F10" s="13"/>
      <c r="G10" s="13"/>
      <c r="H10" s="13"/>
      <c r="I10" s="13"/>
      <c r="J10" s="13"/>
      <c r="K10" s="13"/>
      <c r="L10" s="13"/>
      <c r="M10" s="13"/>
    </row>
    <row r="11" spans="1:13" x14ac:dyDescent="0.25">
      <c r="A11" s="13"/>
      <c r="B11" s="13"/>
      <c r="C11" s="13"/>
      <c r="D11" s="13"/>
      <c r="E11" s="13"/>
      <c r="F11" s="13"/>
      <c r="G11" s="13"/>
      <c r="H11" s="13"/>
      <c r="I11" s="13"/>
      <c r="J11" s="13"/>
      <c r="K11" s="13"/>
      <c r="L11" s="13"/>
      <c r="M11" s="13"/>
    </row>
    <row r="12" spans="1:13" x14ac:dyDescent="0.25">
      <c r="A12" s="13"/>
      <c r="B12" s="13"/>
      <c r="C12" s="13"/>
      <c r="D12" s="13"/>
      <c r="E12" s="13"/>
      <c r="F12" s="13"/>
      <c r="G12" s="13"/>
      <c r="H12" s="13"/>
      <c r="I12" s="13"/>
      <c r="J12" s="13"/>
      <c r="K12" s="13"/>
      <c r="L12" s="13"/>
      <c r="M12" s="13"/>
    </row>
    <row r="13" spans="1:13" x14ac:dyDescent="0.25">
      <c r="A13" s="13"/>
      <c r="B13" s="13"/>
      <c r="C13" s="13"/>
      <c r="D13" s="13"/>
      <c r="E13" s="13"/>
      <c r="F13" s="13"/>
      <c r="G13" s="13"/>
      <c r="H13" s="13"/>
      <c r="I13" s="13"/>
      <c r="J13" s="13"/>
      <c r="K13" s="13"/>
      <c r="L13" s="13"/>
      <c r="M13" s="13"/>
    </row>
    <row r="14" spans="1:13" x14ac:dyDescent="0.25">
      <c r="A14" s="13"/>
      <c r="B14" s="13"/>
      <c r="C14" s="13"/>
      <c r="D14" s="13"/>
      <c r="E14" s="13"/>
      <c r="F14" s="13"/>
      <c r="G14" s="13"/>
      <c r="H14" s="13"/>
      <c r="I14" s="13"/>
      <c r="J14" s="13"/>
      <c r="K14" s="13"/>
      <c r="L14" s="13"/>
      <c r="M14" s="13"/>
    </row>
    <row r="15" spans="1:13" x14ac:dyDescent="0.25">
      <c r="A15" s="13"/>
      <c r="B15" s="13"/>
      <c r="C15" s="13"/>
      <c r="D15" s="13"/>
      <c r="E15" s="13"/>
      <c r="F15" s="13"/>
      <c r="G15" s="13"/>
      <c r="H15" s="13"/>
      <c r="I15" s="13"/>
      <c r="J15" s="13"/>
      <c r="K15" s="13"/>
      <c r="L15" s="13"/>
      <c r="M15" s="13"/>
    </row>
    <row r="16" spans="1:13" x14ac:dyDescent="0.25">
      <c r="A16" s="13"/>
      <c r="B16" s="13"/>
      <c r="C16" s="13"/>
      <c r="D16" s="13"/>
      <c r="E16" s="13"/>
      <c r="F16" s="13"/>
      <c r="G16" s="13"/>
      <c r="H16" s="13"/>
      <c r="I16" s="13"/>
      <c r="J16" s="13"/>
      <c r="K16" s="13"/>
      <c r="L16" s="13"/>
      <c r="M16" s="13"/>
    </row>
    <row r="17" spans="1:13" x14ac:dyDescent="0.25">
      <c r="A17" s="13"/>
      <c r="B17" s="13"/>
      <c r="C17" s="13"/>
      <c r="D17" s="13"/>
      <c r="E17" s="13"/>
      <c r="F17" s="13"/>
      <c r="G17" s="13"/>
      <c r="H17" s="13"/>
      <c r="I17" s="13"/>
      <c r="J17" s="13"/>
      <c r="K17" s="13"/>
      <c r="L17" s="13"/>
      <c r="M17" s="13"/>
    </row>
    <row r="18" spans="1:13" x14ac:dyDescent="0.25">
      <c r="A18" s="13"/>
      <c r="B18" s="13"/>
      <c r="C18" s="13"/>
      <c r="D18" s="13"/>
      <c r="E18" s="13"/>
      <c r="F18" s="13"/>
      <c r="G18" s="13"/>
      <c r="H18" s="13"/>
      <c r="I18" s="13"/>
      <c r="J18" s="13"/>
      <c r="K18" s="13"/>
      <c r="L18" s="13"/>
      <c r="M18" s="13"/>
    </row>
    <row r="19" spans="1:13" x14ac:dyDescent="0.25">
      <c r="A19" s="13"/>
      <c r="B19" s="13"/>
      <c r="C19" s="13"/>
      <c r="D19" s="13"/>
      <c r="E19" s="13"/>
      <c r="F19" s="13"/>
      <c r="G19" s="13"/>
      <c r="H19" s="13"/>
      <c r="I19" s="13"/>
      <c r="J19" s="13"/>
      <c r="K19" s="13"/>
      <c r="L19" s="13"/>
      <c r="M19" s="13"/>
    </row>
    <row r="20" spans="1:13" x14ac:dyDescent="0.25">
      <c r="A20" s="13"/>
      <c r="B20" s="13"/>
      <c r="C20" s="13"/>
      <c r="D20" s="13"/>
      <c r="E20" s="13"/>
      <c r="F20" s="13"/>
      <c r="G20" s="13"/>
      <c r="H20" s="13"/>
      <c r="I20" s="13"/>
      <c r="J20" s="13"/>
      <c r="K20" s="13"/>
      <c r="L20" s="13"/>
      <c r="M20" s="13"/>
    </row>
    <row r="21" spans="1:13" x14ac:dyDescent="0.25">
      <c r="A21" s="13"/>
      <c r="B21" s="13"/>
      <c r="C21" s="13"/>
      <c r="D21" s="13"/>
      <c r="E21" s="13"/>
      <c r="F21" s="13"/>
      <c r="G21" s="13"/>
      <c r="H21" s="13"/>
      <c r="I21" s="13"/>
      <c r="J21" s="13"/>
      <c r="K21" s="13"/>
      <c r="L21" s="13"/>
      <c r="M21" s="13"/>
    </row>
    <row r="22" spans="1:13" x14ac:dyDescent="0.25">
      <c r="A22" s="13"/>
      <c r="B22" s="13"/>
      <c r="C22" s="13"/>
      <c r="D22" s="13"/>
      <c r="E22" s="13"/>
      <c r="F22" s="13"/>
      <c r="G22" s="13"/>
      <c r="H22" s="13"/>
      <c r="I22" s="13"/>
      <c r="J22" s="13"/>
      <c r="K22" s="13"/>
      <c r="L22" s="13"/>
      <c r="M22" s="13"/>
    </row>
    <row r="23" spans="1:13" x14ac:dyDescent="0.25">
      <c r="A23" s="13"/>
      <c r="B23" s="13"/>
      <c r="C23" s="13"/>
      <c r="D23" s="13"/>
      <c r="E23" s="13"/>
      <c r="F23" s="13"/>
      <c r="G23" s="13"/>
      <c r="H23" s="13"/>
      <c r="I23" s="13"/>
      <c r="J23" s="13"/>
      <c r="K23" s="13"/>
      <c r="L23" s="13"/>
      <c r="M23" s="13"/>
    </row>
    <row r="24" spans="1:13" x14ac:dyDescent="0.25">
      <c r="A24" s="13"/>
      <c r="B24" s="13"/>
      <c r="C24" s="13"/>
      <c r="D24" s="13"/>
      <c r="E24" s="13"/>
      <c r="F24" s="13"/>
      <c r="G24" s="13"/>
      <c r="H24" s="13"/>
      <c r="I24" s="13"/>
      <c r="J24" s="13"/>
      <c r="K24" s="13"/>
      <c r="L24" s="13"/>
      <c r="M24" s="13"/>
    </row>
    <row r="25" spans="1:13" x14ac:dyDescent="0.25">
      <c r="A25" s="13"/>
      <c r="B25" s="13"/>
      <c r="C25" s="13"/>
      <c r="D25" s="13"/>
      <c r="E25" s="13"/>
      <c r="F25" s="13"/>
      <c r="G25" s="13"/>
      <c r="H25" s="13"/>
      <c r="I25" s="13"/>
      <c r="J25" s="13"/>
      <c r="K25" s="13"/>
      <c r="L25" s="13"/>
      <c r="M25" s="13"/>
    </row>
    <row r="26" spans="1:13" x14ac:dyDescent="0.25">
      <c r="A26" s="13"/>
      <c r="B26" s="13"/>
      <c r="C26" s="13"/>
      <c r="D26" s="13"/>
      <c r="E26" s="13"/>
      <c r="F26" s="13"/>
      <c r="G26" s="13"/>
      <c r="H26" s="13"/>
      <c r="I26" s="13"/>
      <c r="J26" s="13"/>
      <c r="K26" s="13"/>
      <c r="L26" s="13"/>
      <c r="M26" s="13"/>
    </row>
    <row r="27" spans="1:13" x14ac:dyDescent="0.25">
      <c r="A27" s="13"/>
      <c r="B27" s="13"/>
      <c r="C27" s="13"/>
      <c r="D27" s="13"/>
      <c r="E27" s="13"/>
      <c r="F27" s="13"/>
      <c r="G27" s="13"/>
      <c r="H27" s="13"/>
      <c r="I27" s="13"/>
      <c r="J27" s="13"/>
      <c r="K27" s="13"/>
      <c r="L27" s="13"/>
      <c r="M27" s="13"/>
    </row>
    <row r="28" spans="1:13" x14ac:dyDescent="0.25">
      <c r="A28" s="13"/>
      <c r="B28" s="13"/>
      <c r="C28" s="13"/>
      <c r="D28" s="13"/>
      <c r="E28" s="13"/>
      <c r="F28" s="13"/>
      <c r="G28" s="13"/>
      <c r="H28" s="13"/>
      <c r="I28" s="13"/>
      <c r="J28" s="13"/>
      <c r="K28" s="13"/>
      <c r="L28" s="13"/>
      <c r="M28" s="13"/>
    </row>
    <row r="29" spans="1:13" x14ac:dyDescent="0.25">
      <c r="A29" s="13"/>
      <c r="B29" s="13"/>
      <c r="C29" s="13"/>
      <c r="D29" s="13"/>
      <c r="E29" s="13"/>
      <c r="F29" s="13"/>
      <c r="G29" s="13"/>
      <c r="H29" s="13"/>
      <c r="I29" s="13"/>
      <c r="J29" s="13"/>
      <c r="K29" s="13"/>
      <c r="L29" s="13"/>
      <c r="M29" s="13"/>
    </row>
    <row r="30" spans="1:13" x14ac:dyDescent="0.25">
      <c r="A30" s="13"/>
      <c r="B30" s="13"/>
      <c r="C30" s="13"/>
      <c r="D30" s="13"/>
      <c r="E30" s="13"/>
      <c r="F30" s="13"/>
      <c r="G30" s="13"/>
      <c r="H30" s="13"/>
      <c r="I30" s="13"/>
      <c r="J30" s="13"/>
      <c r="K30" s="13"/>
      <c r="L30" s="13"/>
      <c r="M30" s="13"/>
    </row>
    <row r="31" spans="1:13" x14ac:dyDescent="0.25">
      <c r="A31" s="13"/>
      <c r="B31" s="13"/>
      <c r="C31" s="13"/>
      <c r="D31" s="13"/>
      <c r="E31" s="13"/>
      <c r="F31" s="13"/>
      <c r="G31" s="13"/>
      <c r="H31" s="13"/>
      <c r="I31" s="13"/>
      <c r="J31" s="13"/>
      <c r="K31" s="13"/>
      <c r="L31" s="13"/>
      <c r="M31" s="13"/>
    </row>
    <row r="32" spans="1:13" x14ac:dyDescent="0.25">
      <c r="A32" s="13"/>
      <c r="B32" s="13"/>
      <c r="C32" s="13"/>
      <c r="D32" s="13"/>
      <c r="E32" s="13"/>
      <c r="F32" s="13"/>
      <c r="G32" s="13"/>
      <c r="H32" s="13"/>
      <c r="I32" s="13"/>
      <c r="J32" s="13"/>
      <c r="K32" s="13"/>
      <c r="L32" s="13"/>
      <c r="M32" s="13"/>
    </row>
    <row r="33" spans="1:13" x14ac:dyDescent="0.25">
      <c r="A33" s="13"/>
      <c r="B33" s="13"/>
      <c r="C33" s="13"/>
      <c r="D33" s="13"/>
      <c r="E33" s="13"/>
      <c r="F33" s="13"/>
      <c r="G33" s="13"/>
      <c r="H33" s="13"/>
      <c r="I33" s="13"/>
      <c r="J33" s="13"/>
      <c r="K33" s="13"/>
      <c r="L33" s="13"/>
      <c r="M33" s="13"/>
    </row>
    <row r="34" spans="1:13" x14ac:dyDescent="0.25">
      <c r="A34" s="13"/>
      <c r="B34" s="13"/>
      <c r="C34" s="13"/>
      <c r="D34" s="13"/>
      <c r="E34" s="13"/>
      <c r="F34" s="13"/>
      <c r="G34" s="13"/>
      <c r="H34" s="13"/>
      <c r="I34" s="13"/>
      <c r="J34" s="13"/>
      <c r="K34" s="13"/>
      <c r="L34" s="13"/>
      <c r="M34" s="13"/>
    </row>
    <row r="35" spans="1:13" x14ac:dyDescent="0.25">
      <c r="A35" s="13"/>
      <c r="B35" s="13"/>
      <c r="C35" s="13"/>
      <c r="D35" s="13"/>
      <c r="E35" s="13"/>
      <c r="F35" s="13"/>
      <c r="G35" s="13"/>
      <c r="H35" s="13"/>
      <c r="I35" s="13"/>
      <c r="J35" s="13"/>
      <c r="K35" s="13"/>
      <c r="L35" s="13"/>
      <c r="M35" s="13"/>
    </row>
    <row r="36" spans="1:13" x14ac:dyDescent="0.25">
      <c r="A36" s="13"/>
      <c r="B36" s="13"/>
      <c r="C36" s="13"/>
      <c r="D36" s="13"/>
      <c r="E36" s="13"/>
      <c r="F36" s="13"/>
      <c r="G36" s="13"/>
      <c r="H36" s="13"/>
      <c r="I36" s="13"/>
      <c r="J36" s="13"/>
      <c r="K36" s="13"/>
      <c r="L36" s="13"/>
      <c r="M36" s="13"/>
    </row>
    <row r="37" spans="1:13" hidden="1" x14ac:dyDescent="0.25">
      <c r="A37"/>
      <c r="B37"/>
      <c r="C37"/>
      <c r="D37"/>
      <c r="E37"/>
      <c r="F37"/>
      <c r="G37"/>
      <c r="H37"/>
      <c r="I37"/>
      <c r="J37"/>
      <c r="K37"/>
      <c r="L37"/>
      <c r="M37"/>
    </row>
    <row r="38" spans="1:13" hidden="1" x14ac:dyDescent="0.25">
      <c r="A38"/>
      <c r="B38"/>
      <c r="C38"/>
      <c r="D38"/>
      <c r="E38"/>
      <c r="F38"/>
      <c r="G38"/>
      <c r="H38"/>
      <c r="I38"/>
      <c r="J38"/>
      <c r="K38"/>
      <c r="L38"/>
      <c r="M38"/>
    </row>
    <row r="39" spans="1:13" hidden="1" x14ac:dyDescent="0.25">
      <c r="A39"/>
      <c r="B39"/>
      <c r="C39"/>
      <c r="D39"/>
      <c r="E39"/>
      <c r="F39"/>
      <c r="G39"/>
      <c r="H39"/>
      <c r="I39"/>
      <c r="J39"/>
      <c r="K39"/>
      <c r="L39"/>
      <c r="M39"/>
    </row>
    <row r="40" spans="1:13" hidden="1" x14ac:dyDescent="0.25">
      <c r="A40"/>
      <c r="B40"/>
      <c r="C40"/>
      <c r="D40"/>
      <c r="E40"/>
      <c r="F40"/>
      <c r="G40"/>
      <c r="H40"/>
      <c r="I40"/>
      <c r="J40"/>
      <c r="K40"/>
      <c r="L40"/>
      <c r="M40"/>
    </row>
    <row r="41" spans="1:13" hidden="1" x14ac:dyDescent="0.25">
      <c r="A41"/>
      <c r="B41"/>
      <c r="C41"/>
      <c r="D41"/>
      <c r="E41"/>
      <c r="F41"/>
      <c r="G41"/>
      <c r="H41"/>
      <c r="I41"/>
      <c r="J41"/>
      <c r="K41"/>
      <c r="L41"/>
      <c r="M41"/>
    </row>
    <row r="42" spans="1:13" hidden="1" x14ac:dyDescent="0.25">
      <c r="A42"/>
      <c r="B42" s="8"/>
      <c r="C42" s="24">
        <v>2013</v>
      </c>
      <c r="D42" s="24">
        <v>2014</v>
      </c>
      <c r="E42" s="24">
        <v>2015</v>
      </c>
      <c r="F42" s="24">
        <v>2016</v>
      </c>
      <c r="G42" s="24">
        <v>2017</v>
      </c>
      <c r="H42" s="24">
        <v>2018</v>
      </c>
      <c r="I42" s="24">
        <v>2019</v>
      </c>
      <c r="J42" s="24">
        <v>2020</v>
      </c>
      <c r="K42" s="24">
        <v>2021</v>
      </c>
      <c r="L42" s="24">
        <v>2022</v>
      </c>
      <c r="M42" s="24">
        <v>2023</v>
      </c>
    </row>
    <row r="43" spans="1:13" hidden="1" x14ac:dyDescent="0.25">
      <c r="A43"/>
      <c r="B43" s="9" t="str">
        <f>Analyse!G3&amp;", "&amp;BEREGNING!B2</f>
        <v>, REGNSKAB, 1.000 kr.</v>
      </c>
      <c r="C43" s="11" t="str">
        <f>IFERROR(VLOOKUP(MID($B43,1,FIND(",",$B43)-1),BEREGNING!$B$2:$L$102,C$42-2011,FALSE),"")</f>
        <v/>
      </c>
      <c r="D43" s="11" t="str">
        <f>IFERROR(VLOOKUP(MID($B43,1,FIND(",",$B43)-1),BEREGNING!$B$2:$L$102,D$42-2011,FALSE),"")</f>
        <v/>
      </c>
      <c r="E43" s="11" t="str">
        <f>IFERROR(VLOOKUP(MID($B43,1,FIND(",",$B43)-1),BEREGNING!$B$2:$L$102,E$42-2011,FALSE),"")</f>
        <v/>
      </c>
      <c r="F43" s="11" t="str">
        <f>IFERROR(VLOOKUP(MID($B43,1,FIND(",",$B43)-1),BEREGNING!$B$2:$L$102,F$42-2011,FALSE),"")</f>
        <v/>
      </c>
      <c r="G43" s="11" t="str">
        <f>IFERROR(VLOOKUP(MID($B43,1,FIND(",",$B43)-1),BEREGNING!$B$2:$L$102,G$42-2011,FALSE),"")</f>
        <v/>
      </c>
      <c r="H43" s="11" t="str">
        <f>IFERROR(VLOOKUP(MID($B43,1,FIND(",",$B43)-1),BEREGNING!$B$2:$L$102,H$42-2011,FALSE),"")</f>
        <v/>
      </c>
      <c r="I43" s="11" t="str">
        <f>IFERROR(VLOOKUP(MID($B43,1,FIND(",",$B43)-1),BEREGNING!$B$2:$L$102,I$42-2011,FALSE),"")</f>
        <v/>
      </c>
      <c r="J43" s="11" t="str">
        <f>IFERROR(VLOOKUP(MID($B43,1,FIND(",",$B43)-1),BEREGNING!$B$2:$L$102,J$42-2011,FALSE),"")</f>
        <v/>
      </c>
      <c r="K43" s="11" t="str">
        <f>IFERROR(VLOOKUP(MID($B43,1,FIND(",",$B43)-1),BEREGNING!$B$2:$L$102,K$42-2011,FALSE),"")</f>
        <v/>
      </c>
      <c r="L43" s="11" t="str">
        <f>IFERROR(VLOOKUP(MID($B43,1,FIND(",",$B43)-1),BEREGNING!$B$2:$L$102,L$42-2011,FALSE),"")</f>
        <v/>
      </c>
      <c r="M43" s="11" t="str">
        <f>IFERROR(VLOOKUP(MID($B43,1,FIND(",",$B43)-1),BEREGNING!$B$2:$M$102,M$42-2011,FALSE),"")</f>
        <v/>
      </c>
    </row>
    <row r="44" spans="1:13" hidden="1" x14ac:dyDescent="0.25">
      <c r="A44"/>
      <c r="B44" s="10" t="str">
        <f>Analyse!G3&amp;", "&amp;BEREGNING!P2</f>
        <v>, BUDGET, 1.000 kr.</v>
      </c>
      <c r="C44" s="12" t="str">
        <f>IFERROR(VLOOKUP(MID($B44,1,FIND(",",$B44)-1),BEREGNING!$P$2:$Z$102,C$42-2011,FALSE),"")</f>
        <v/>
      </c>
      <c r="D44" s="12" t="str">
        <f>IFERROR(VLOOKUP(MID($B44,1,FIND(",",$B44)-1),BEREGNING!$P$2:$Z$102,D$42-2011,FALSE),"")</f>
        <v/>
      </c>
      <c r="E44" s="12" t="str">
        <f>IFERROR(VLOOKUP(MID($B44,1,FIND(",",$B44)-1),BEREGNING!$P$2:$Z$102,E$42-2011,FALSE),"")</f>
        <v/>
      </c>
      <c r="F44" s="12" t="str">
        <f>IFERROR(VLOOKUP(MID($B44,1,FIND(",",$B44)-1),BEREGNING!$P$2:$Z$102,F$42-2011,FALSE),"")</f>
        <v/>
      </c>
      <c r="G44" s="12" t="str">
        <f>IFERROR(VLOOKUP(MID($B44,1,FIND(",",$B44)-1),BEREGNING!$P$2:$Z$102,G$42-2011,FALSE),"")</f>
        <v/>
      </c>
      <c r="H44" s="12" t="str">
        <f>IFERROR(VLOOKUP(MID($B44,1,FIND(",",$B44)-1),BEREGNING!$P$2:$Z$102,H$42-2011,FALSE),"")</f>
        <v/>
      </c>
      <c r="I44" s="12" t="str">
        <f>IFERROR(VLOOKUP(MID($B44,1,FIND(",",$B44)-1),BEREGNING!$P$2:$Z$102,I$42-2011,FALSE),"")</f>
        <v/>
      </c>
      <c r="J44" s="12" t="str">
        <f>IFERROR(VLOOKUP(MID($B44,1,FIND(",",$B44)-1),BEREGNING!$P$2:$Z$102,J$42-2011,FALSE),"")</f>
        <v/>
      </c>
      <c r="K44" s="12" t="str">
        <f>IFERROR(VLOOKUP(MID($B44,1,FIND(",",$B44)-1),BEREGNING!$P$2:$Z$102,K$42-2011,FALSE),"")</f>
        <v/>
      </c>
      <c r="L44" s="12" t="str">
        <f>IFERROR(VLOOKUP(MID($B44,1,FIND(",",$B44)-1),BEREGNING!$P$2:$Z$102,L$42-2011,FALSE),"")</f>
        <v/>
      </c>
      <c r="M44" s="12" t="str">
        <f>IFERROR(VLOOKUP(MID($B44,1,FIND(",",$B44)-1),BEREGNING!$P$2:$AA$102,M$42-2011,FALSE),"")</f>
        <v/>
      </c>
    </row>
    <row r="45" spans="1:13" hidden="1" x14ac:dyDescent="0.25">
      <c r="A45"/>
      <c r="B45" s="9" t="str">
        <f>Analyse!G3&amp;", "&amp;BEREGNING!AD2</f>
        <v>, YDELSESMODTAGER</v>
      </c>
      <c r="C45" s="11" t="str">
        <f>IFERROR(VLOOKUP(MID($B45,1,FIND(",",$B45)-1),BEREGNING!$AD$2:$AN$102,C$42-2011,FALSE),"")</f>
        <v/>
      </c>
      <c r="D45" s="11" t="str">
        <f>IFERROR(VLOOKUP(MID($B45,1,FIND(",",$B45)-1),BEREGNING!$AD$2:$AN$102,D$42-2011,FALSE),"")</f>
        <v/>
      </c>
      <c r="E45" s="11" t="str">
        <f>IFERROR(VLOOKUP(MID($B45,1,FIND(",",$B45)-1),BEREGNING!$AD$2:$AN$102,E$42-2011,FALSE),"")</f>
        <v/>
      </c>
      <c r="F45" s="11" t="str">
        <f>IFERROR(VLOOKUP(MID($B45,1,FIND(",",$B45)-1),BEREGNING!$AD$2:$AN$102,F$42-2011,FALSE),"")</f>
        <v/>
      </c>
      <c r="G45" s="11" t="str">
        <f>IFERROR(VLOOKUP(MID($B45,1,FIND(",",$B45)-1),BEREGNING!$AD$2:$AN$102,G$42-2011,FALSE),"")</f>
        <v/>
      </c>
      <c r="H45" s="11" t="str">
        <f>IFERROR(VLOOKUP(MID($B45,1,FIND(",",$B45)-1),BEREGNING!$AD$2:$AN$102,H$42-2011,FALSE),"")</f>
        <v/>
      </c>
      <c r="I45" s="11" t="str">
        <f>IFERROR(VLOOKUP(MID($B45,1,FIND(",",$B45)-1),BEREGNING!$AD$2:$AN$102,I$42-2011,FALSE),"")</f>
        <v/>
      </c>
      <c r="J45" s="11" t="str">
        <f>IFERROR(VLOOKUP(MID($B45,1,FIND(",",$B45)-1),BEREGNING!$AD$2:$AN$102,J$42-2011,FALSE),"")</f>
        <v/>
      </c>
      <c r="K45" s="11" t="str">
        <f>IFERROR(VLOOKUP(MID($B45,1,FIND(",",$B45)-1),BEREGNING!$AD$2:$AN$102,K$42-2011,FALSE),"")</f>
        <v/>
      </c>
      <c r="L45" s="11" t="str">
        <f>IFERROR(VLOOKUP(MID($B45,1,FIND(",",$B45)-1),BEREGNING!$AD$2:$AN$102,L$42-2011,FALSE),"")</f>
        <v/>
      </c>
      <c r="M45" s="11" t="str">
        <f>IFERROR(VLOOKUP(MID($B45,1,FIND(",",$B45)-1),BEREGNING!$AD$2:$AP$102,M$42-2011,FALSE),"")</f>
        <v/>
      </c>
    </row>
    <row r="46" spans="1:13" hidden="1" x14ac:dyDescent="0.25">
      <c r="A46"/>
      <c r="B46"/>
      <c r="C46"/>
      <c r="D46"/>
      <c r="E46"/>
      <c r="F46"/>
      <c r="G46"/>
      <c r="H46"/>
      <c r="I46"/>
      <c r="J46"/>
      <c r="K46"/>
      <c r="L46"/>
      <c r="M46"/>
    </row>
    <row r="47" spans="1:13" hidden="1" x14ac:dyDescent="0.25">
      <c r="A47"/>
      <c r="B47" s="9" t="str">
        <f>B43</f>
        <v>, REGNSKAB, 1.000 kr.</v>
      </c>
      <c r="C47" s="11" t="e">
        <f t="shared" ref="C47:L47" si="1">C43/$C$43*100</f>
        <v>#VALUE!</v>
      </c>
      <c r="D47" s="11" t="e">
        <f t="shared" si="1"/>
        <v>#VALUE!</v>
      </c>
      <c r="E47" s="11" t="e">
        <f t="shared" si="1"/>
        <v>#VALUE!</v>
      </c>
      <c r="F47" s="11" t="e">
        <f t="shared" si="1"/>
        <v>#VALUE!</v>
      </c>
      <c r="G47" s="11" t="e">
        <f t="shared" si="1"/>
        <v>#VALUE!</v>
      </c>
      <c r="H47" s="11" t="e">
        <f t="shared" si="1"/>
        <v>#VALUE!</v>
      </c>
      <c r="I47" s="11" t="e">
        <f t="shared" si="1"/>
        <v>#VALUE!</v>
      </c>
      <c r="J47" s="11" t="e">
        <f t="shared" si="1"/>
        <v>#VALUE!</v>
      </c>
      <c r="K47" s="11" t="e">
        <f t="shared" si="1"/>
        <v>#VALUE!</v>
      </c>
      <c r="L47" s="11" t="e">
        <f t="shared" si="1"/>
        <v>#VALUE!</v>
      </c>
      <c r="M47" s="11" t="e">
        <f t="shared" ref="M47" si="2">M43/$C$43*100</f>
        <v>#VALUE!</v>
      </c>
    </row>
    <row r="48" spans="1:13" hidden="1" x14ac:dyDescent="0.25">
      <c r="A48"/>
      <c r="B48" s="10" t="str">
        <f t="shared" ref="B48:B49" si="3">B44</f>
        <v>, BUDGET, 1.000 kr.</v>
      </c>
      <c r="C48" s="12" t="e">
        <f t="shared" ref="C48:L48" si="4">C44/$C$44*100</f>
        <v>#VALUE!</v>
      </c>
      <c r="D48" s="12" t="e">
        <f t="shared" si="4"/>
        <v>#VALUE!</v>
      </c>
      <c r="E48" s="12" t="e">
        <f t="shared" si="4"/>
        <v>#VALUE!</v>
      </c>
      <c r="F48" s="12" t="e">
        <f t="shared" si="4"/>
        <v>#VALUE!</v>
      </c>
      <c r="G48" s="12" t="e">
        <f t="shared" si="4"/>
        <v>#VALUE!</v>
      </c>
      <c r="H48" s="12" t="e">
        <f t="shared" si="4"/>
        <v>#VALUE!</v>
      </c>
      <c r="I48" s="12" t="e">
        <f t="shared" si="4"/>
        <v>#VALUE!</v>
      </c>
      <c r="J48" s="12" t="e">
        <f t="shared" si="4"/>
        <v>#VALUE!</v>
      </c>
      <c r="K48" s="12" t="e">
        <f t="shared" si="4"/>
        <v>#VALUE!</v>
      </c>
      <c r="L48" s="12" t="e">
        <f t="shared" si="4"/>
        <v>#VALUE!</v>
      </c>
      <c r="M48" s="12" t="e">
        <f t="shared" ref="M48" si="5">M44/$C$44*100</f>
        <v>#VALUE!</v>
      </c>
    </row>
    <row r="49" spans="1:13" hidden="1" x14ac:dyDescent="0.25">
      <c r="A49"/>
      <c r="B49" s="9" t="str">
        <f t="shared" si="3"/>
        <v>, YDELSESMODTAGER</v>
      </c>
      <c r="C49" s="11" t="e">
        <f t="shared" ref="C49:L49" si="6">C45/$C$45*100</f>
        <v>#VALUE!</v>
      </c>
      <c r="D49" s="11" t="e">
        <f t="shared" si="6"/>
        <v>#VALUE!</v>
      </c>
      <c r="E49" s="11" t="e">
        <f t="shared" si="6"/>
        <v>#VALUE!</v>
      </c>
      <c r="F49" s="11" t="e">
        <f t="shared" si="6"/>
        <v>#VALUE!</v>
      </c>
      <c r="G49" s="11" t="e">
        <f t="shared" si="6"/>
        <v>#VALUE!</v>
      </c>
      <c r="H49" s="11" t="e">
        <f t="shared" si="6"/>
        <v>#VALUE!</v>
      </c>
      <c r="I49" s="11" t="e">
        <f t="shared" si="6"/>
        <v>#VALUE!</v>
      </c>
      <c r="J49" s="11" t="e">
        <f t="shared" si="6"/>
        <v>#VALUE!</v>
      </c>
      <c r="K49" s="11" t="e">
        <f t="shared" si="6"/>
        <v>#VALUE!</v>
      </c>
      <c r="L49" s="11" t="e">
        <f t="shared" si="6"/>
        <v>#VALUE!</v>
      </c>
      <c r="M49" s="11" t="e">
        <f t="shared" ref="M49" si="7">M45/$C$45*100</f>
        <v>#VALUE!</v>
      </c>
    </row>
    <row r="50" spans="1:13" hidden="1" x14ac:dyDescent="0.25">
      <c r="A50"/>
      <c r="B50"/>
      <c r="C50"/>
      <c r="D50"/>
      <c r="E50"/>
      <c r="F50"/>
      <c r="G50"/>
      <c r="H50"/>
      <c r="I50"/>
      <c r="J50"/>
      <c r="K50"/>
      <c r="L50"/>
      <c r="M50"/>
    </row>
    <row r="51" spans="1:13" hidden="1" x14ac:dyDescent="0.25">
      <c r="A51"/>
      <c r="B51"/>
      <c r="C51"/>
      <c r="D51"/>
      <c r="E51"/>
      <c r="F51"/>
      <c r="G51"/>
      <c r="H51"/>
      <c r="I51"/>
      <c r="J51"/>
      <c r="K51"/>
      <c r="L51"/>
      <c r="M51"/>
    </row>
    <row r="52" spans="1:13" hidden="1" x14ac:dyDescent="0.25">
      <c r="A52"/>
      <c r="B52"/>
      <c r="C52"/>
      <c r="D52"/>
      <c r="E52"/>
      <c r="F52"/>
      <c r="G52"/>
      <c r="H52"/>
      <c r="I52"/>
      <c r="J52"/>
      <c r="K52"/>
      <c r="L52"/>
      <c r="M52"/>
    </row>
  </sheetData>
  <sheetProtection selectLockedCells="1" selectUnlockedCells="1"/>
  <pageMargins left="0.25" right="0.25" top="0.75" bottom="0.75" header="0.3" footer="0.3"/>
  <pageSetup paperSize="9" scale="74" orientation="landscape" r:id="rId1"/>
  <colBreaks count="1" manualBreakCount="1">
    <brk id="12" max="3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9CBAB-F6A7-4B4A-BFE1-E75C1CB1586D}">
  <sheetPr codeName="Ark8">
    <tabColor theme="7" tint="0.79998168889431442"/>
  </sheetPr>
  <dimension ref="A1:V36"/>
  <sheetViews>
    <sheetView showGridLines="0" showRowColHeaders="0" workbookViewId="0"/>
  </sheetViews>
  <sheetFormatPr defaultColWidth="0" defaultRowHeight="15" zeroHeight="1" x14ac:dyDescent="0.25"/>
  <cols>
    <col min="1" max="1" width="4.140625" customWidth="1"/>
    <col min="2" max="22" width="9.140625" customWidth="1"/>
    <col min="23" max="16384" width="9.140625" hidden="1"/>
  </cols>
  <sheetData>
    <row r="1" spans="1:22" x14ac:dyDescent="0.25">
      <c r="A1" s="13"/>
      <c r="B1" s="13"/>
      <c r="C1" s="13"/>
      <c r="D1" s="13"/>
      <c r="E1" s="13"/>
      <c r="F1" s="13"/>
      <c r="G1" s="13"/>
      <c r="H1" s="13"/>
      <c r="I1" s="13"/>
      <c r="J1" s="13"/>
      <c r="K1" s="13"/>
      <c r="L1" s="13"/>
      <c r="M1" s="13"/>
      <c r="N1" s="13"/>
      <c r="O1" s="13"/>
      <c r="P1" s="13"/>
      <c r="Q1" s="13"/>
      <c r="R1" s="13"/>
      <c r="S1" s="13"/>
      <c r="T1" s="13"/>
      <c r="U1" s="13"/>
      <c r="V1" s="13"/>
    </row>
    <row r="2" spans="1:22" x14ac:dyDescent="0.25">
      <c r="A2" s="13"/>
      <c r="B2" s="13"/>
      <c r="C2" s="13"/>
      <c r="D2" s="13"/>
      <c r="E2" s="13"/>
      <c r="F2" s="13"/>
      <c r="G2" s="13"/>
      <c r="H2" s="13"/>
      <c r="I2" s="13"/>
      <c r="J2" s="13"/>
      <c r="K2" s="13"/>
      <c r="L2" s="13"/>
      <c r="M2" s="13"/>
      <c r="N2" s="13"/>
      <c r="O2" s="13"/>
      <c r="P2" s="13"/>
      <c r="Q2" s="13"/>
      <c r="R2" s="13"/>
      <c r="S2" s="13"/>
      <c r="T2" s="13"/>
      <c r="U2" s="13"/>
      <c r="V2" s="13"/>
    </row>
    <row r="3" spans="1:22" x14ac:dyDescent="0.25">
      <c r="A3" s="13"/>
      <c r="B3" s="13"/>
      <c r="C3" s="13"/>
      <c r="D3" s="13"/>
      <c r="E3" s="13"/>
      <c r="F3" s="13"/>
      <c r="G3" s="13"/>
      <c r="H3" s="13"/>
      <c r="I3" s="13"/>
      <c r="J3" s="13"/>
      <c r="K3" s="13"/>
      <c r="L3" s="13"/>
      <c r="M3" s="13"/>
      <c r="N3" s="13"/>
      <c r="O3" s="13"/>
      <c r="P3" s="13"/>
      <c r="Q3" s="13"/>
      <c r="R3" s="13"/>
      <c r="S3" s="13"/>
      <c r="T3" s="13"/>
      <c r="U3" s="13"/>
      <c r="V3" s="13"/>
    </row>
    <row r="4" spans="1:22" x14ac:dyDescent="0.25">
      <c r="A4" s="13"/>
      <c r="B4" s="13"/>
      <c r="C4" s="13"/>
      <c r="D4" s="13"/>
      <c r="E4" s="13"/>
      <c r="F4" s="13"/>
      <c r="G4" s="13"/>
      <c r="H4" s="13"/>
      <c r="I4" s="13"/>
      <c r="J4" s="13"/>
      <c r="K4" s="13"/>
      <c r="L4" s="13"/>
      <c r="M4" s="13"/>
      <c r="N4" s="13"/>
      <c r="O4" s="13"/>
      <c r="P4" s="13"/>
      <c r="Q4" s="13"/>
      <c r="R4" s="13"/>
      <c r="S4" s="13"/>
      <c r="T4" s="13"/>
      <c r="U4" s="13"/>
      <c r="V4" s="13"/>
    </row>
    <row r="5" spans="1:22" x14ac:dyDescent="0.25">
      <c r="A5" s="13"/>
      <c r="B5" s="13"/>
      <c r="C5" s="13"/>
      <c r="D5" s="13"/>
      <c r="E5" s="13"/>
      <c r="F5" s="13"/>
      <c r="G5" s="13"/>
      <c r="H5" s="13"/>
      <c r="I5" s="13"/>
      <c r="J5" s="13"/>
      <c r="K5" s="13"/>
      <c r="L5" s="13"/>
      <c r="M5" s="13"/>
      <c r="N5" s="13"/>
      <c r="O5" s="13"/>
      <c r="P5" s="13"/>
      <c r="Q5" s="13"/>
      <c r="R5" s="13"/>
      <c r="S5" s="13"/>
      <c r="T5" s="13"/>
      <c r="U5" s="13"/>
      <c r="V5" s="13"/>
    </row>
    <row r="6" spans="1:22" x14ac:dyDescent="0.25">
      <c r="A6" s="13"/>
      <c r="B6" s="13"/>
      <c r="C6" s="13"/>
      <c r="D6" s="13"/>
      <c r="E6" s="13"/>
      <c r="F6" s="13"/>
      <c r="G6" s="13"/>
      <c r="H6" s="13"/>
      <c r="I6" s="13"/>
      <c r="J6" s="13"/>
      <c r="K6" s="13"/>
      <c r="L6" s="13"/>
      <c r="M6" s="13"/>
      <c r="N6" s="13"/>
      <c r="O6" s="13"/>
      <c r="P6" s="13"/>
      <c r="Q6" s="13"/>
      <c r="R6" s="13"/>
      <c r="S6" s="13"/>
      <c r="T6" s="13"/>
      <c r="U6" s="13"/>
      <c r="V6" s="13"/>
    </row>
    <row r="7" spans="1:22" x14ac:dyDescent="0.25">
      <c r="A7" s="13"/>
      <c r="B7" s="13"/>
      <c r="C7" s="13"/>
      <c r="D7" s="13"/>
      <c r="E7" s="13"/>
      <c r="F7" s="13"/>
      <c r="G7" s="13"/>
      <c r="H7" s="13"/>
      <c r="I7" s="13"/>
      <c r="J7" s="13"/>
      <c r="K7" s="13"/>
      <c r="L7" s="13"/>
      <c r="M7" s="13"/>
      <c r="N7" s="13"/>
      <c r="O7" s="13"/>
      <c r="P7" s="13"/>
      <c r="Q7" s="13"/>
      <c r="R7" s="13"/>
      <c r="S7" s="13"/>
      <c r="T7" s="13"/>
      <c r="U7" s="13"/>
      <c r="V7" s="13"/>
    </row>
    <row r="8" spans="1:22" x14ac:dyDescent="0.25">
      <c r="A8" s="13"/>
      <c r="B8" s="13"/>
      <c r="C8" s="13"/>
      <c r="D8" s="13"/>
      <c r="E8" s="13"/>
      <c r="F8" s="13"/>
      <c r="G8" s="13"/>
      <c r="H8" s="13"/>
      <c r="I8" s="13"/>
      <c r="J8" s="13"/>
      <c r="K8" s="13"/>
      <c r="L8" s="13"/>
      <c r="M8" s="13"/>
      <c r="N8" s="13"/>
      <c r="O8" s="13"/>
      <c r="P8" s="13"/>
      <c r="Q8" s="13"/>
      <c r="R8" s="13"/>
      <c r="S8" s="13"/>
      <c r="T8" s="13"/>
      <c r="U8" s="13"/>
      <c r="V8" s="13"/>
    </row>
    <row r="9" spans="1:22" x14ac:dyDescent="0.25">
      <c r="A9" s="13"/>
      <c r="B9" s="13"/>
      <c r="C9" s="13"/>
      <c r="D9" s="13"/>
      <c r="E9" s="13"/>
      <c r="F9" s="13"/>
      <c r="G9" s="13"/>
      <c r="H9" s="13"/>
      <c r="I9" s="13"/>
      <c r="J9" s="13"/>
      <c r="K9" s="13"/>
      <c r="L9" s="13"/>
      <c r="M9" s="13"/>
      <c r="N9" s="13"/>
      <c r="O9" s="13"/>
      <c r="P9" s="13"/>
      <c r="Q9" s="13"/>
      <c r="R9" s="13"/>
      <c r="S9" s="13"/>
      <c r="T9" s="13"/>
      <c r="U9" s="13"/>
      <c r="V9" s="13"/>
    </row>
    <row r="10" spans="1:22" x14ac:dyDescent="0.25">
      <c r="A10" s="13"/>
      <c r="B10" s="13"/>
      <c r="C10" s="13"/>
      <c r="D10" s="13"/>
      <c r="E10" s="13"/>
      <c r="F10" s="13"/>
      <c r="G10" s="13"/>
      <c r="H10" s="13"/>
      <c r="I10" s="13"/>
      <c r="J10" s="13"/>
      <c r="K10" s="13"/>
      <c r="L10" s="13"/>
      <c r="M10" s="13"/>
      <c r="N10" s="13"/>
      <c r="O10" s="13"/>
      <c r="P10" s="13"/>
      <c r="Q10" s="13"/>
      <c r="R10" s="13"/>
      <c r="S10" s="13"/>
      <c r="T10" s="13"/>
      <c r="U10" s="13"/>
      <c r="V10" s="13"/>
    </row>
    <row r="11" spans="1:22" x14ac:dyDescent="0.25">
      <c r="A11" s="13"/>
      <c r="B11" s="13"/>
      <c r="C11" s="13"/>
      <c r="D11" s="13"/>
      <c r="E11" s="13"/>
      <c r="F11" s="13"/>
      <c r="G11" s="13"/>
      <c r="H11" s="13"/>
      <c r="I11" s="13"/>
      <c r="J11" s="13"/>
      <c r="K11" s="13"/>
      <c r="L11" s="13"/>
      <c r="M11" s="13"/>
      <c r="N11" s="13"/>
      <c r="O11" s="13"/>
      <c r="P11" s="13"/>
      <c r="Q11" s="13"/>
      <c r="R11" s="13"/>
      <c r="S11" s="13"/>
      <c r="T11" s="13"/>
      <c r="U11" s="13"/>
      <c r="V11" s="13"/>
    </row>
    <row r="12" spans="1:22" x14ac:dyDescent="0.25">
      <c r="A12" s="13"/>
      <c r="B12" s="13"/>
      <c r="C12" s="13"/>
      <c r="D12" s="13"/>
      <c r="E12" s="13"/>
      <c r="F12" s="13"/>
      <c r="G12" s="13"/>
      <c r="H12" s="13"/>
      <c r="I12" s="13"/>
      <c r="J12" s="13"/>
      <c r="K12" s="13"/>
      <c r="L12" s="13"/>
      <c r="M12" s="13"/>
      <c r="N12" s="13"/>
      <c r="O12" s="13"/>
      <c r="P12" s="13"/>
      <c r="Q12" s="13"/>
      <c r="R12" s="13"/>
      <c r="S12" s="13"/>
      <c r="T12" s="13"/>
      <c r="U12" s="13"/>
      <c r="V12" s="13"/>
    </row>
    <row r="13" spans="1:22" x14ac:dyDescent="0.25">
      <c r="A13" s="13"/>
      <c r="B13" s="13"/>
      <c r="C13" s="13"/>
      <c r="D13" s="13"/>
      <c r="E13" s="13"/>
      <c r="F13" s="13"/>
      <c r="G13" s="13"/>
      <c r="H13" s="13"/>
      <c r="I13" s="13"/>
      <c r="J13" s="13"/>
      <c r="K13" s="13"/>
      <c r="L13" s="13"/>
      <c r="M13" s="13"/>
      <c r="N13" s="13"/>
      <c r="O13" s="13"/>
      <c r="P13" s="13"/>
      <c r="Q13" s="13"/>
      <c r="R13" s="13"/>
      <c r="S13" s="13"/>
      <c r="T13" s="13"/>
      <c r="U13" s="13"/>
      <c r="V13" s="13"/>
    </row>
    <row r="14" spans="1:22" x14ac:dyDescent="0.25">
      <c r="A14" s="13"/>
      <c r="B14" s="13"/>
      <c r="C14" s="13"/>
      <c r="D14" s="13"/>
      <c r="E14" s="13"/>
      <c r="F14" s="13"/>
      <c r="G14" s="13"/>
      <c r="H14" s="13"/>
      <c r="I14" s="13"/>
      <c r="J14" s="13"/>
      <c r="K14" s="13"/>
      <c r="L14" s="13"/>
      <c r="M14" s="13"/>
      <c r="N14" s="13"/>
      <c r="O14" s="13"/>
      <c r="P14" s="13"/>
      <c r="Q14" s="13"/>
      <c r="R14" s="13"/>
      <c r="S14" s="13"/>
      <c r="T14" s="13"/>
      <c r="U14" s="13"/>
      <c r="V14" s="13"/>
    </row>
    <row r="15" spans="1:22" x14ac:dyDescent="0.25">
      <c r="A15" s="13"/>
      <c r="B15" s="13"/>
      <c r="C15" s="13"/>
      <c r="D15" s="13"/>
      <c r="E15" s="13"/>
      <c r="F15" s="13"/>
      <c r="G15" s="13"/>
      <c r="H15" s="13"/>
      <c r="I15" s="13"/>
      <c r="J15" s="13"/>
      <c r="K15" s="13"/>
      <c r="L15" s="13"/>
      <c r="M15" s="13"/>
      <c r="N15" s="13"/>
      <c r="O15" s="13"/>
      <c r="P15" s="13"/>
      <c r="Q15" s="13"/>
      <c r="R15" s="13"/>
      <c r="S15" s="13"/>
      <c r="T15" s="13"/>
      <c r="U15" s="13"/>
      <c r="V15" s="13"/>
    </row>
    <row r="16" spans="1:22" x14ac:dyDescent="0.25">
      <c r="A16" s="13"/>
      <c r="B16" s="13"/>
      <c r="C16" s="13"/>
      <c r="D16" s="13"/>
      <c r="E16" s="13"/>
      <c r="F16" s="13"/>
      <c r="G16" s="13"/>
      <c r="H16" s="13"/>
      <c r="I16" s="13"/>
      <c r="J16" s="13"/>
      <c r="K16" s="13"/>
      <c r="L16" s="13"/>
      <c r="M16" s="13"/>
      <c r="N16" s="13"/>
      <c r="O16" s="13"/>
      <c r="P16" s="13"/>
      <c r="Q16" s="13"/>
      <c r="R16" s="13"/>
      <c r="S16" s="13"/>
      <c r="T16" s="13"/>
      <c r="U16" s="13"/>
      <c r="V16" s="13"/>
    </row>
    <row r="17" spans="1:22" x14ac:dyDescent="0.25">
      <c r="A17" s="13"/>
      <c r="B17" s="13"/>
      <c r="C17" s="13"/>
      <c r="D17" s="13"/>
      <c r="E17" s="13"/>
      <c r="F17" s="13"/>
      <c r="G17" s="13"/>
      <c r="H17" s="13"/>
      <c r="I17" s="13"/>
      <c r="J17" s="13"/>
      <c r="K17" s="13"/>
      <c r="L17" s="13"/>
      <c r="M17" s="13"/>
      <c r="N17" s="13"/>
      <c r="O17" s="13"/>
      <c r="P17" s="13"/>
      <c r="Q17" s="13"/>
      <c r="R17" s="13"/>
      <c r="S17" s="13"/>
      <c r="T17" s="13"/>
      <c r="U17" s="13"/>
      <c r="V17" s="13"/>
    </row>
    <row r="18" spans="1:22" x14ac:dyDescent="0.25">
      <c r="A18" s="13"/>
      <c r="B18" s="13"/>
      <c r="C18" s="13"/>
      <c r="D18" s="13"/>
      <c r="E18" s="13"/>
      <c r="F18" s="13"/>
      <c r="G18" s="13"/>
      <c r="H18" s="13"/>
      <c r="I18" s="13"/>
      <c r="J18" s="13"/>
      <c r="K18" s="13"/>
      <c r="L18" s="13"/>
      <c r="M18" s="13"/>
      <c r="N18" s="13"/>
      <c r="O18" s="13"/>
      <c r="P18" s="13"/>
      <c r="Q18" s="13"/>
      <c r="R18" s="13"/>
      <c r="S18" s="13"/>
      <c r="T18" s="13"/>
      <c r="U18" s="13"/>
      <c r="V18" s="13"/>
    </row>
    <row r="19" spans="1:22" x14ac:dyDescent="0.25">
      <c r="A19" s="13"/>
      <c r="B19" s="13"/>
      <c r="C19" s="13"/>
      <c r="D19" s="13"/>
      <c r="E19" s="13"/>
      <c r="F19" s="13"/>
      <c r="G19" s="13"/>
      <c r="H19" s="13"/>
      <c r="I19" s="13"/>
      <c r="J19" s="13"/>
      <c r="K19" s="13"/>
      <c r="L19" s="13"/>
      <c r="M19" s="13"/>
      <c r="N19" s="13"/>
      <c r="O19" s="13"/>
      <c r="P19" s="13"/>
      <c r="Q19" s="13"/>
      <c r="R19" s="13"/>
      <c r="S19" s="13"/>
      <c r="T19" s="13"/>
      <c r="U19" s="13"/>
      <c r="V19" s="13"/>
    </row>
    <row r="20" spans="1:22" x14ac:dyDescent="0.25">
      <c r="A20" s="13"/>
      <c r="B20" s="13"/>
      <c r="C20" s="13"/>
      <c r="D20" s="13"/>
      <c r="E20" s="13"/>
      <c r="F20" s="13"/>
      <c r="G20" s="13"/>
      <c r="H20" s="13"/>
      <c r="I20" s="13"/>
      <c r="J20" s="13"/>
      <c r="K20" s="13"/>
      <c r="L20" s="13"/>
      <c r="M20" s="13"/>
      <c r="N20" s="13"/>
      <c r="O20" s="13"/>
      <c r="P20" s="13"/>
      <c r="Q20" s="13"/>
      <c r="R20" s="13"/>
      <c r="S20" s="13"/>
      <c r="T20" s="13"/>
      <c r="U20" s="13"/>
      <c r="V20" s="13"/>
    </row>
    <row r="21" spans="1:22" x14ac:dyDescent="0.25">
      <c r="A21" s="13"/>
      <c r="B21" s="13"/>
      <c r="C21" s="13"/>
      <c r="D21" s="13"/>
      <c r="E21" s="13"/>
      <c r="F21" s="13"/>
      <c r="G21" s="13"/>
      <c r="H21" s="13"/>
      <c r="I21" s="13"/>
      <c r="J21" s="13"/>
      <c r="K21" s="13"/>
      <c r="L21" s="13"/>
      <c r="M21" s="13"/>
      <c r="N21" s="13"/>
      <c r="O21" s="13"/>
      <c r="P21" s="13"/>
      <c r="Q21" s="13"/>
      <c r="R21" s="13"/>
      <c r="S21" s="13"/>
      <c r="T21" s="13"/>
      <c r="U21" s="13"/>
      <c r="V21" s="13"/>
    </row>
    <row r="22" spans="1:22" x14ac:dyDescent="0.25">
      <c r="A22" s="13"/>
      <c r="B22" s="13"/>
      <c r="C22" s="13"/>
      <c r="D22" s="13"/>
      <c r="E22" s="13"/>
      <c r="F22" s="13"/>
      <c r="G22" s="13"/>
      <c r="H22" s="13"/>
      <c r="I22" s="13"/>
      <c r="J22" s="13"/>
      <c r="K22" s="13"/>
      <c r="L22" s="13"/>
      <c r="M22" s="13"/>
      <c r="N22" s="13"/>
      <c r="O22" s="13"/>
      <c r="P22" s="13"/>
      <c r="Q22" s="13"/>
      <c r="R22" s="13"/>
      <c r="S22" s="13"/>
      <c r="T22" s="13"/>
      <c r="U22" s="13"/>
      <c r="V22" s="13"/>
    </row>
    <row r="23" spans="1:22" x14ac:dyDescent="0.25">
      <c r="A23" s="13"/>
      <c r="B23" s="13"/>
      <c r="C23" s="13"/>
      <c r="D23" s="13"/>
      <c r="E23" s="13"/>
      <c r="F23" s="13"/>
      <c r="G23" s="13"/>
      <c r="H23" s="13"/>
      <c r="I23" s="13"/>
      <c r="J23" s="13"/>
      <c r="K23" s="13"/>
      <c r="L23" s="13"/>
      <c r="M23" s="13"/>
      <c r="N23" s="13"/>
      <c r="O23" s="13"/>
      <c r="P23" s="13"/>
      <c r="Q23" s="13"/>
      <c r="R23" s="13"/>
      <c r="S23" s="13"/>
      <c r="T23" s="13"/>
      <c r="U23" s="13"/>
      <c r="V23" s="13"/>
    </row>
    <row r="24" spans="1:22" x14ac:dyDescent="0.25">
      <c r="A24" s="13"/>
      <c r="B24" s="13"/>
      <c r="C24" s="13"/>
      <c r="D24" s="13"/>
      <c r="E24" s="13"/>
      <c r="F24" s="13"/>
      <c r="G24" s="13"/>
      <c r="H24" s="13"/>
      <c r="I24" s="13"/>
      <c r="J24" s="13"/>
      <c r="K24" s="13"/>
      <c r="L24" s="13"/>
      <c r="M24" s="13"/>
      <c r="N24" s="13"/>
      <c r="O24" s="13"/>
      <c r="P24" s="13"/>
      <c r="Q24" s="13"/>
      <c r="R24" s="13"/>
      <c r="S24" s="13"/>
      <c r="T24" s="13"/>
      <c r="U24" s="13"/>
      <c r="V24" s="13"/>
    </row>
    <row r="25" spans="1:22" x14ac:dyDescent="0.25">
      <c r="A25" s="13"/>
      <c r="B25" s="13"/>
      <c r="C25" s="13"/>
      <c r="D25" s="13"/>
      <c r="E25" s="13"/>
      <c r="F25" s="13"/>
      <c r="G25" s="13"/>
      <c r="H25" s="13"/>
      <c r="I25" s="13"/>
      <c r="J25" s="13"/>
      <c r="K25" s="13"/>
      <c r="L25" s="13"/>
      <c r="M25" s="13"/>
      <c r="N25" s="13"/>
      <c r="O25" s="13"/>
      <c r="P25" s="13"/>
      <c r="Q25" s="13"/>
      <c r="R25" s="13"/>
      <c r="S25" s="13"/>
      <c r="T25" s="13"/>
      <c r="U25" s="13"/>
      <c r="V25" s="13"/>
    </row>
    <row r="26" spans="1:22" x14ac:dyDescent="0.25">
      <c r="A26" s="13"/>
      <c r="B26" s="13"/>
      <c r="C26" s="13"/>
      <c r="D26" s="13"/>
      <c r="E26" s="13"/>
      <c r="F26" s="13"/>
      <c r="G26" s="13"/>
      <c r="H26" s="13"/>
      <c r="I26" s="13"/>
      <c r="J26" s="13"/>
      <c r="K26" s="13"/>
      <c r="L26" s="13"/>
      <c r="M26" s="13"/>
      <c r="N26" s="13"/>
      <c r="O26" s="13"/>
      <c r="P26" s="13"/>
      <c r="Q26" s="13"/>
      <c r="R26" s="13"/>
      <c r="S26" s="13"/>
      <c r="T26" s="13"/>
      <c r="U26" s="13"/>
      <c r="V26" s="13"/>
    </row>
    <row r="27" spans="1:22" x14ac:dyDescent="0.25">
      <c r="A27" s="13"/>
      <c r="B27" s="13"/>
      <c r="C27" s="13"/>
      <c r="D27" s="13"/>
      <c r="E27" s="13"/>
      <c r="F27" s="13"/>
      <c r="G27" s="13"/>
      <c r="H27" s="13"/>
      <c r="I27" s="13"/>
      <c r="J27" s="13"/>
      <c r="K27" s="13"/>
      <c r="L27" s="13"/>
      <c r="M27" s="13"/>
      <c r="N27" s="13"/>
      <c r="O27" s="13"/>
      <c r="P27" s="13"/>
      <c r="Q27" s="13"/>
      <c r="R27" s="13"/>
      <c r="S27" s="13"/>
      <c r="T27" s="13"/>
      <c r="U27" s="13"/>
      <c r="V27" s="13"/>
    </row>
    <row r="28" spans="1:22" x14ac:dyDescent="0.25">
      <c r="A28" s="13"/>
      <c r="B28" s="13"/>
      <c r="C28" s="13"/>
      <c r="D28" s="13"/>
      <c r="E28" s="13"/>
      <c r="F28" s="13"/>
      <c r="G28" s="13"/>
      <c r="H28" s="13"/>
      <c r="I28" s="13"/>
      <c r="J28" s="13"/>
      <c r="K28" s="13"/>
      <c r="L28" s="13"/>
      <c r="M28" s="13"/>
      <c r="N28" s="13"/>
      <c r="O28" s="13"/>
      <c r="P28" s="13"/>
      <c r="Q28" s="13"/>
      <c r="R28" s="13"/>
      <c r="S28" s="13"/>
      <c r="T28" s="13"/>
      <c r="U28" s="13"/>
      <c r="V28" s="13"/>
    </row>
    <row r="29" spans="1:22" x14ac:dyDescent="0.25">
      <c r="A29" s="13"/>
      <c r="B29" s="13"/>
      <c r="C29" s="13"/>
      <c r="D29" s="13"/>
      <c r="E29" s="13"/>
      <c r="F29" s="13"/>
      <c r="G29" s="13"/>
      <c r="H29" s="13"/>
      <c r="I29" s="13"/>
      <c r="J29" s="13"/>
      <c r="K29" s="13"/>
      <c r="L29" s="13"/>
      <c r="M29" s="13"/>
      <c r="N29" s="13"/>
      <c r="O29" s="13"/>
      <c r="P29" s="13"/>
      <c r="Q29" s="13"/>
      <c r="R29" s="13"/>
      <c r="S29" s="13"/>
      <c r="T29" s="13"/>
      <c r="U29" s="13"/>
      <c r="V29" s="13"/>
    </row>
    <row r="30" spans="1:22" x14ac:dyDescent="0.25">
      <c r="A30" s="13"/>
      <c r="B30" s="13"/>
      <c r="C30" s="13"/>
      <c r="D30" s="13"/>
      <c r="E30" s="13"/>
      <c r="F30" s="13"/>
      <c r="G30" s="13"/>
      <c r="H30" s="13"/>
      <c r="I30" s="13"/>
      <c r="J30" s="13"/>
      <c r="K30" s="13"/>
      <c r="L30" s="13"/>
      <c r="M30" s="13"/>
      <c r="N30" s="13"/>
      <c r="O30" s="13"/>
      <c r="P30" s="13"/>
      <c r="Q30" s="13"/>
      <c r="R30" s="13"/>
      <c r="S30" s="13"/>
      <c r="T30" s="13"/>
      <c r="U30" s="13"/>
      <c r="V30" s="13"/>
    </row>
    <row r="31" spans="1:22" x14ac:dyDescent="0.25">
      <c r="A31" s="13"/>
      <c r="B31" s="13"/>
      <c r="C31" s="13"/>
      <c r="D31" s="13"/>
      <c r="E31" s="13"/>
      <c r="F31" s="13"/>
      <c r="G31" s="13"/>
      <c r="H31" s="13"/>
      <c r="I31" s="13"/>
      <c r="J31" s="13"/>
      <c r="K31" s="13"/>
      <c r="L31" s="13"/>
      <c r="M31" s="13"/>
      <c r="N31" s="13"/>
      <c r="O31" s="13"/>
      <c r="P31" s="13"/>
      <c r="Q31" s="13"/>
      <c r="R31" s="13"/>
      <c r="S31" s="13"/>
      <c r="T31" s="13"/>
      <c r="U31" s="13"/>
      <c r="V31" s="13"/>
    </row>
    <row r="32" spans="1:22" x14ac:dyDescent="0.25">
      <c r="A32" s="13"/>
      <c r="B32" s="13"/>
      <c r="C32" s="13"/>
      <c r="D32" s="13"/>
      <c r="E32" s="13"/>
      <c r="F32" s="13"/>
      <c r="G32" s="13"/>
      <c r="H32" s="13"/>
      <c r="I32" s="13"/>
      <c r="J32" s="13"/>
      <c r="K32" s="13"/>
      <c r="L32" s="13"/>
      <c r="M32" s="13"/>
      <c r="N32" s="13"/>
      <c r="O32" s="13"/>
      <c r="P32" s="13"/>
      <c r="Q32" s="13"/>
      <c r="R32" s="13"/>
      <c r="S32" s="13"/>
      <c r="T32" s="13"/>
      <c r="U32" s="13"/>
      <c r="V32" s="13"/>
    </row>
    <row r="33" spans="1:22" x14ac:dyDescent="0.25">
      <c r="A33" s="13"/>
      <c r="B33" s="13"/>
      <c r="C33" s="13"/>
      <c r="D33" s="13"/>
      <c r="E33" s="13"/>
      <c r="F33" s="13"/>
      <c r="G33" s="13"/>
      <c r="H33" s="13"/>
      <c r="I33" s="13"/>
      <c r="J33" s="13"/>
      <c r="K33" s="13"/>
      <c r="L33" s="13"/>
      <c r="M33" s="13"/>
      <c r="N33" s="13"/>
      <c r="O33" s="13"/>
      <c r="P33" s="13"/>
      <c r="Q33" s="13"/>
      <c r="R33" s="13"/>
      <c r="S33" s="13"/>
      <c r="T33" s="13"/>
      <c r="U33" s="13"/>
      <c r="V33" s="13"/>
    </row>
    <row r="34" spans="1:22" x14ac:dyDescent="0.25">
      <c r="A34" s="13"/>
      <c r="B34" s="13"/>
      <c r="C34" s="13"/>
      <c r="D34" s="13"/>
      <c r="E34" s="13"/>
      <c r="F34" s="13"/>
      <c r="G34" s="13"/>
      <c r="H34" s="13"/>
      <c r="I34" s="13"/>
      <c r="J34" s="13"/>
      <c r="K34" s="13"/>
      <c r="L34" s="13"/>
      <c r="M34" s="13"/>
      <c r="N34" s="13"/>
      <c r="O34" s="13"/>
      <c r="P34" s="13"/>
      <c r="Q34" s="13"/>
      <c r="R34" s="13"/>
      <c r="S34" s="13"/>
      <c r="T34" s="13"/>
      <c r="U34" s="13"/>
      <c r="V34" s="13"/>
    </row>
    <row r="35" spans="1:22" x14ac:dyDescent="0.25">
      <c r="A35" s="13"/>
      <c r="B35" s="13"/>
      <c r="C35" s="13"/>
      <c r="D35" s="13"/>
      <c r="E35" s="13"/>
      <c r="F35" s="13"/>
      <c r="G35" s="13"/>
      <c r="H35" s="13"/>
      <c r="I35" s="13"/>
      <c r="J35" s="13"/>
      <c r="K35" s="13"/>
      <c r="L35" s="13"/>
      <c r="M35" s="13"/>
      <c r="N35" s="13"/>
      <c r="O35" s="13"/>
      <c r="P35" s="13"/>
      <c r="Q35" s="13"/>
      <c r="R35" s="13"/>
      <c r="S35" s="13"/>
      <c r="T35" s="13"/>
      <c r="U35" s="13"/>
      <c r="V35" s="13"/>
    </row>
    <row r="36" spans="1:22" x14ac:dyDescent="0.25">
      <c r="A36" s="13"/>
      <c r="B36" s="13"/>
      <c r="C36" s="13"/>
      <c r="D36" s="13"/>
      <c r="E36" s="13"/>
      <c r="F36" s="13"/>
      <c r="G36" s="13"/>
      <c r="H36" s="13"/>
      <c r="I36" s="13"/>
      <c r="J36" s="13"/>
      <c r="K36" s="13"/>
      <c r="L36" s="13"/>
      <c r="M36" s="13"/>
      <c r="N36" s="13"/>
      <c r="O36" s="13"/>
      <c r="P36" s="13"/>
      <c r="Q36" s="13"/>
      <c r="R36" s="13"/>
      <c r="S36" s="13"/>
      <c r="T36" s="13"/>
      <c r="U36" s="13"/>
      <c r="V36" s="13"/>
    </row>
  </sheetData>
  <sheetProtection selectLockedCells="1" selectUn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8113-8DE4-431F-AA22-190033A91A80}">
  <sheetPr codeName="Ark9">
    <tabColor theme="5" tint="0.79998168889431442"/>
  </sheetPr>
  <dimension ref="A1:V36"/>
  <sheetViews>
    <sheetView showGridLines="0" showRowColHeaders="0" zoomScaleNormal="100" workbookViewId="0">
      <selection activeCell="I36" sqref="I36"/>
    </sheetView>
  </sheetViews>
  <sheetFormatPr defaultColWidth="0" defaultRowHeight="15" zeroHeight="1" x14ac:dyDescent="0.25"/>
  <cols>
    <col min="1" max="1" width="3.7109375" customWidth="1"/>
    <col min="2" max="21" width="9.140625" customWidth="1"/>
    <col min="22" max="22" width="3.7109375" customWidth="1"/>
    <col min="23" max="16384" width="9.140625" hidden="1"/>
  </cols>
  <sheetData>
    <row r="1" spans="1:22" x14ac:dyDescent="0.25">
      <c r="A1" s="13"/>
      <c r="B1" s="13"/>
      <c r="C1" s="13"/>
      <c r="D1" s="13"/>
      <c r="E1" s="13"/>
      <c r="F1" s="13"/>
      <c r="G1" s="13"/>
      <c r="H1" s="13"/>
      <c r="I1" s="13"/>
      <c r="J1" s="13"/>
      <c r="K1" s="13"/>
      <c r="L1" s="13"/>
      <c r="M1" s="13"/>
      <c r="N1" s="13"/>
      <c r="O1" s="13"/>
      <c r="P1" s="13"/>
      <c r="Q1" s="13"/>
      <c r="R1" s="13"/>
      <c r="S1" s="13"/>
      <c r="T1" s="13"/>
      <c r="U1" s="13"/>
      <c r="V1" s="13"/>
    </row>
    <row r="2" spans="1:22" x14ac:dyDescent="0.25">
      <c r="A2" s="13"/>
      <c r="B2" s="13"/>
      <c r="C2" s="13"/>
      <c r="D2" s="13"/>
      <c r="E2" s="13"/>
      <c r="F2" s="13"/>
      <c r="G2" s="13"/>
      <c r="H2" s="13"/>
      <c r="I2" s="13"/>
      <c r="J2" s="13"/>
      <c r="K2" s="13"/>
      <c r="L2" s="13"/>
      <c r="M2" s="13"/>
      <c r="N2" s="13"/>
      <c r="O2" s="13"/>
      <c r="P2" s="13"/>
      <c r="Q2" s="13"/>
      <c r="R2" s="13"/>
      <c r="S2" s="13"/>
      <c r="T2" s="13"/>
      <c r="U2" s="13"/>
      <c r="V2" s="13"/>
    </row>
    <row r="3" spans="1:22" x14ac:dyDescent="0.25">
      <c r="A3" s="13"/>
      <c r="B3" s="13"/>
      <c r="C3" s="13"/>
      <c r="D3" s="13"/>
      <c r="E3" s="13"/>
      <c r="F3" s="13"/>
      <c r="G3" s="13"/>
      <c r="H3" s="13"/>
      <c r="I3" s="13"/>
      <c r="J3" s="13"/>
      <c r="K3" s="13"/>
      <c r="L3" s="13"/>
      <c r="M3" s="13"/>
      <c r="N3" s="13"/>
      <c r="O3" s="13"/>
      <c r="P3" s="13"/>
      <c r="Q3" s="13"/>
      <c r="R3" s="13"/>
      <c r="S3" s="13"/>
      <c r="T3" s="13"/>
      <c r="U3" s="13"/>
      <c r="V3" s="13"/>
    </row>
    <row r="4" spans="1:22" x14ac:dyDescent="0.25">
      <c r="A4" s="13"/>
      <c r="B4" s="13"/>
      <c r="C4" s="13"/>
      <c r="D4" s="13"/>
      <c r="E4" s="13"/>
      <c r="F4" s="13"/>
      <c r="G4" s="13"/>
      <c r="H4" s="13"/>
      <c r="I4" s="13"/>
      <c r="J4" s="13"/>
      <c r="K4" s="13"/>
      <c r="L4" s="13"/>
      <c r="M4" s="13"/>
      <c r="N4" s="13"/>
      <c r="O4" s="13"/>
      <c r="P4" s="13"/>
      <c r="Q4" s="13"/>
      <c r="R4" s="13"/>
      <c r="S4" s="13"/>
      <c r="T4" s="13"/>
      <c r="U4" s="13"/>
      <c r="V4" s="13"/>
    </row>
    <row r="5" spans="1:22" x14ac:dyDescent="0.25">
      <c r="A5" s="13"/>
      <c r="B5" s="13"/>
      <c r="C5" s="13"/>
      <c r="D5" s="13"/>
      <c r="E5" s="13"/>
      <c r="F5" s="13"/>
      <c r="G5" s="13"/>
      <c r="H5" s="13"/>
      <c r="I5" s="13"/>
      <c r="J5" s="13"/>
      <c r="K5" s="13"/>
      <c r="L5" s="13"/>
      <c r="M5" s="13"/>
      <c r="N5" s="13"/>
      <c r="O5" s="13"/>
      <c r="P5" s="13"/>
      <c r="Q5" s="13"/>
      <c r="R5" s="13"/>
      <c r="S5" s="13"/>
      <c r="T5" s="13"/>
      <c r="U5" s="13"/>
      <c r="V5" s="13"/>
    </row>
    <row r="6" spans="1:22" x14ac:dyDescent="0.25">
      <c r="A6" s="13"/>
      <c r="B6" s="13"/>
      <c r="C6" s="13"/>
      <c r="D6" s="13"/>
      <c r="E6" s="13"/>
      <c r="F6" s="13"/>
      <c r="G6" s="13"/>
      <c r="H6" s="13"/>
      <c r="I6" s="13"/>
      <c r="J6" s="13"/>
      <c r="K6" s="13"/>
      <c r="L6" s="13"/>
      <c r="M6" s="13"/>
      <c r="N6" s="13"/>
      <c r="O6" s="13"/>
      <c r="P6" s="13"/>
      <c r="Q6" s="13"/>
      <c r="R6" s="13"/>
      <c r="S6" s="13"/>
      <c r="T6" s="13"/>
      <c r="U6" s="13"/>
      <c r="V6" s="13"/>
    </row>
    <row r="7" spans="1:22" x14ac:dyDescent="0.25">
      <c r="A7" s="13"/>
      <c r="B7" s="13"/>
      <c r="C7" s="13"/>
      <c r="D7" s="13"/>
      <c r="E7" s="13"/>
      <c r="F7" s="13"/>
      <c r="G7" s="13"/>
      <c r="H7" s="13"/>
      <c r="I7" s="13"/>
      <c r="J7" s="13"/>
      <c r="K7" s="13"/>
      <c r="L7" s="13"/>
      <c r="M7" s="13"/>
      <c r="N7" s="13"/>
      <c r="O7" s="13"/>
      <c r="P7" s="13"/>
      <c r="Q7" s="13"/>
      <c r="R7" s="13"/>
      <c r="S7" s="13"/>
      <c r="T7" s="13"/>
      <c r="U7" s="13"/>
      <c r="V7" s="13"/>
    </row>
    <row r="8" spans="1:22" x14ac:dyDescent="0.25">
      <c r="A8" s="13"/>
      <c r="B8" s="13"/>
      <c r="C8" s="13"/>
      <c r="D8" s="13"/>
      <c r="E8" s="13"/>
      <c r="F8" s="13"/>
      <c r="G8" s="13"/>
      <c r="H8" s="13"/>
      <c r="I8" s="13"/>
      <c r="J8" s="13"/>
      <c r="K8" s="13"/>
      <c r="L8" s="13"/>
      <c r="M8" s="13"/>
      <c r="N8" s="13"/>
      <c r="O8" s="13"/>
      <c r="P8" s="13"/>
      <c r="Q8" s="13"/>
      <c r="R8" s="13"/>
      <c r="S8" s="13"/>
      <c r="T8" s="13"/>
      <c r="U8" s="13"/>
      <c r="V8" s="13"/>
    </row>
    <row r="9" spans="1:22" x14ac:dyDescent="0.25">
      <c r="A9" s="13"/>
      <c r="B9" s="13"/>
      <c r="C9" s="13"/>
      <c r="D9" s="13"/>
      <c r="E9" s="13"/>
      <c r="F9" s="13"/>
      <c r="G9" s="13"/>
      <c r="H9" s="13"/>
      <c r="I9" s="13"/>
      <c r="J9" s="13"/>
      <c r="K9" s="13"/>
      <c r="L9" s="13"/>
      <c r="M9" s="13"/>
      <c r="N9" s="13"/>
      <c r="O9" s="13"/>
      <c r="P9" s="13"/>
      <c r="Q9" s="13"/>
      <c r="R9" s="13"/>
      <c r="S9" s="13"/>
      <c r="T9" s="13"/>
      <c r="U9" s="13"/>
      <c r="V9" s="13"/>
    </row>
    <row r="10" spans="1:22" x14ac:dyDescent="0.25">
      <c r="A10" s="13"/>
      <c r="B10" s="13"/>
      <c r="C10" s="13"/>
      <c r="D10" s="13"/>
      <c r="E10" s="13"/>
      <c r="F10" s="13"/>
      <c r="G10" s="13"/>
      <c r="H10" s="13"/>
      <c r="I10" s="13"/>
      <c r="J10" s="13"/>
      <c r="K10" s="13"/>
      <c r="L10" s="13"/>
      <c r="M10" s="13"/>
      <c r="N10" s="13"/>
      <c r="O10" s="13"/>
      <c r="P10" s="13"/>
      <c r="Q10" s="13"/>
      <c r="R10" s="13"/>
      <c r="S10" s="13"/>
      <c r="T10" s="13"/>
      <c r="U10" s="13"/>
      <c r="V10" s="13"/>
    </row>
    <row r="11" spans="1:22" x14ac:dyDescent="0.25">
      <c r="A11" s="13"/>
      <c r="B11" s="13"/>
      <c r="C11" s="13"/>
      <c r="D11" s="13"/>
      <c r="E11" s="13"/>
      <c r="F11" s="13"/>
      <c r="G11" s="13"/>
      <c r="H11" s="13"/>
      <c r="I11" s="13"/>
      <c r="J11" s="13"/>
      <c r="K11" s="13"/>
      <c r="L11" s="13"/>
      <c r="M11" s="13"/>
      <c r="N11" s="13"/>
      <c r="O11" s="13"/>
      <c r="P11" s="13"/>
      <c r="Q11" s="13"/>
      <c r="R11" s="13"/>
      <c r="S11" s="13"/>
      <c r="T11" s="13"/>
      <c r="U11" s="13"/>
      <c r="V11" s="13"/>
    </row>
    <row r="12" spans="1:22" x14ac:dyDescent="0.25">
      <c r="A12" s="13"/>
      <c r="B12" s="13"/>
      <c r="C12" s="13"/>
      <c r="D12" s="13"/>
      <c r="E12" s="13"/>
      <c r="F12" s="13"/>
      <c r="G12" s="13"/>
      <c r="H12" s="13"/>
      <c r="I12" s="13"/>
      <c r="J12" s="13"/>
      <c r="K12" s="13"/>
      <c r="L12" s="13"/>
      <c r="M12" s="13"/>
      <c r="N12" s="13"/>
      <c r="O12" s="13"/>
      <c r="P12" s="13"/>
      <c r="Q12" s="13"/>
      <c r="R12" s="13"/>
      <c r="S12" s="13"/>
      <c r="T12" s="13"/>
      <c r="U12" s="13"/>
      <c r="V12" s="13"/>
    </row>
    <row r="13" spans="1:22" x14ac:dyDescent="0.25">
      <c r="A13" s="13"/>
      <c r="B13" s="13"/>
      <c r="C13" s="13"/>
      <c r="D13" s="13"/>
      <c r="E13" s="13"/>
      <c r="F13" s="13"/>
      <c r="G13" s="13"/>
      <c r="H13" s="13"/>
      <c r="I13" s="13"/>
      <c r="J13" s="13"/>
      <c r="K13" s="13"/>
      <c r="L13" s="13"/>
      <c r="M13" s="13"/>
      <c r="N13" s="13"/>
      <c r="O13" s="13"/>
      <c r="P13" s="13"/>
      <c r="Q13" s="13"/>
      <c r="R13" s="13"/>
      <c r="S13" s="13"/>
      <c r="T13" s="13"/>
      <c r="U13" s="13"/>
      <c r="V13" s="13"/>
    </row>
    <row r="14" spans="1:22" x14ac:dyDescent="0.25">
      <c r="A14" s="13"/>
      <c r="B14" s="13"/>
      <c r="C14" s="13"/>
      <c r="D14" s="13"/>
      <c r="E14" s="13"/>
      <c r="F14" s="13"/>
      <c r="G14" s="13"/>
      <c r="H14" s="13"/>
      <c r="I14" s="13"/>
      <c r="J14" s="13"/>
      <c r="K14" s="13"/>
      <c r="L14" s="13"/>
      <c r="M14" s="13"/>
      <c r="N14" s="13"/>
      <c r="O14" s="13"/>
      <c r="P14" s="13"/>
      <c r="Q14" s="13"/>
      <c r="R14" s="13"/>
      <c r="S14" s="13"/>
      <c r="T14" s="13"/>
      <c r="U14" s="13"/>
      <c r="V14" s="13"/>
    </row>
    <row r="15" spans="1:22" x14ac:dyDescent="0.25">
      <c r="A15" s="13"/>
      <c r="B15" s="13"/>
      <c r="C15" s="13"/>
      <c r="D15" s="13"/>
      <c r="E15" s="13"/>
      <c r="F15" s="13"/>
      <c r="G15" s="13"/>
      <c r="H15" s="13"/>
      <c r="I15" s="13"/>
      <c r="J15" s="13"/>
      <c r="K15" s="13"/>
      <c r="L15" s="13"/>
      <c r="M15" s="13"/>
      <c r="N15" s="13"/>
      <c r="O15" s="13"/>
      <c r="P15" s="13"/>
      <c r="Q15" s="13"/>
      <c r="R15" s="13"/>
      <c r="S15" s="13"/>
      <c r="T15" s="13"/>
      <c r="U15" s="13"/>
      <c r="V15" s="13"/>
    </row>
    <row r="16" spans="1:22" x14ac:dyDescent="0.25">
      <c r="A16" s="13"/>
      <c r="B16" s="13"/>
      <c r="C16" s="13"/>
      <c r="D16" s="13"/>
      <c r="E16" s="13"/>
      <c r="F16" s="13"/>
      <c r="G16" s="13"/>
      <c r="H16" s="13"/>
      <c r="I16" s="13"/>
      <c r="J16" s="13"/>
      <c r="K16" s="13"/>
      <c r="L16" s="13"/>
      <c r="M16" s="13"/>
      <c r="N16" s="13"/>
      <c r="O16" s="13"/>
      <c r="P16" s="13"/>
      <c r="Q16" s="13"/>
      <c r="R16" s="13"/>
      <c r="S16" s="13"/>
      <c r="T16" s="13"/>
      <c r="U16" s="13"/>
      <c r="V16" s="13"/>
    </row>
    <row r="17" spans="1:22" x14ac:dyDescent="0.25">
      <c r="A17" s="13"/>
      <c r="B17" s="13"/>
      <c r="C17" s="13"/>
      <c r="D17" s="13"/>
      <c r="E17" s="13"/>
      <c r="F17" s="13"/>
      <c r="G17" s="13"/>
      <c r="H17" s="13"/>
      <c r="I17" s="13"/>
      <c r="J17" s="13"/>
      <c r="K17" s="13"/>
      <c r="L17" s="13"/>
      <c r="M17" s="13"/>
      <c r="N17" s="13"/>
      <c r="O17" s="13"/>
      <c r="P17" s="13"/>
      <c r="Q17" s="13"/>
      <c r="R17" s="13"/>
      <c r="S17" s="13"/>
      <c r="T17" s="13"/>
      <c r="U17" s="13"/>
      <c r="V17" s="13"/>
    </row>
    <row r="18" spans="1:22" x14ac:dyDescent="0.25">
      <c r="A18" s="13"/>
      <c r="B18" s="13"/>
      <c r="C18" s="13"/>
      <c r="D18" s="13"/>
      <c r="E18" s="13"/>
      <c r="F18" s="13"/>
      <c r="G18" s="13"/>
      <c r="H18" s="13"/>
      <c r="I18" s="13"/>
      <c r="J18" s="13"/>
      <c r="K18" s="13"/>
      <c r="L18" s="13"/>
      <c r="M18" s="13"/>
      <c r="N18" s="13"/>
      <c r="O18" s="13"/>
      <c r="P18" s="13"/>
      <c r="Q18" s="13"/>
      <c r="R18" s="13"/>
      <c r="S18" s="13"/>
      <c r="T18" s="13"/>
      <c r="U18" s="13"/>
      <c r="V18" s="13"/>
    </row>
    <row r="19" spans="1:22" x14ac:dyDescent="0.25">
      <c r="A19" s="13"/>
      <c r="B19" s="13"/>
      <c r="C19" s="13"/>
      <c r="D19" s="13"/>
      <c r="E19" s="13"/>
      <c r="F19" s="13"/>
      <c r="G19" s="13"/>
      <c r="H19" s="13"/>
      <c r="I19" s="13"/>
      <c r="J19" s="13"/>
      <c r="K19" s="13"/>
      <c r="L19" s="13"/>
      <c r="M19" s="13"/>
      <c r="N19" s="13"/>
      <c r="O19" s="13"/>
      <c r="P19" s="13"/>
      <c r="Q19" s="13"/>
      <c r="R19" s="13"/>
      <c r="S19" s="13"/>
      <c r="T19" s="13"/>
      <c r="U19" s="13"/>
      <c r="V19" s="13"/>
    </row>
    <row r="20" spans="1:22" x14ac:dyDescent="0.25">
      <c r="A20" s="13"/>
      <c r="B20" s="13"/>
      <c r="C20" s="13"/>
      <c r="D20" s="13"/>
      <c r="E20" s="13"/>
      <c r="F20" s="13"/>
      <c r="G20" s="13"/>
      <c r="H20" s="13"/>
      <c r="I20" s="13"/>
      <c r="J20" s="13"/>
      <c r="K20" s="13"/>
      <c r="L20" s="13"/>
      <c r="M20" s="13"/>
      <c r="N20" s="13"/>
      <c r="O20" s="13"/>
      <c r="P20" s="13"/>
      <c r="Q20" s="13"/>
      <c r="R20" s="13"/>
      <c r="S20" s="13"/>
      <c r="T20" s="13"/>
      <c r="U20" s="13"/>
      <c r="V20" s="13"/>
    </row>
    <row r="21" spans="1:22" x14ac:dyDescent="0.25">
      <c r="A21" s="13"/>
      <c r="B21" s="13"/>
      <c r="C21" s="13"/>
      <c r="D21" s="13"/>
      <c r="E21" s="13"/>
      <c r="F21" s="13"/>
      <c r="G21" s="13"/>
      <c r="H21" s="13"/>
      <c r="I21" s="13"/>
      <c r="J21" s="13"/>
      <c r="K21" s="13"/>
      <c r="L21" s="13"/>
      <c r="M21" s="13"/>
      <c r="N21" s="13"/>
      <c r="O21" s="13"/>
      <c r="P21" s="13"/>
      <c r="Q21" s="13"/>
      <c r="R21" s="13"/>
      <c r="S21" s="13"/>
      <c r="T21" s="13"/>
      <c r="U21" s="13"/>
      <c r="V21" s="13"/>
    </row>
    <row r="22" spans="1:22" x14ac:dyDescent="0.25">
      <c r="A22" s="13"/>
      <c r="B22" s="13"/>
      <c r="C22" s="13"/>
      <c r="D22" s="13"/>
      <c r="E22" s="13"/>
      <c r="F22" s="13"/>
      <c r="G22" s="13"/>
      <c r="H22" s="13"/>
      <c r="I22" s="13"/>
      <c r="J22" s="13"/>
      <c r="K22" s="13"/>
      <c r="L22" s="13"/>
      <c r="M22" s="13"/>
      <c r="N22" s="13"/>
      <c r="O22" s="13"/>
      <c r="P22" s="13"/>
      <c r="Q22" s="13"/>
      <c r="R22" s="13"/>
      <c r="S22" s="13"/>
      <c r="T22" s="13"/>
      <c r="U22" s="13"/>
      <c r="V22" s="13"/>
    </row>
    <row r="23" spans="1:22" x14ac:dyDescent="0.25">
      <c r="A23" s="13"/>
      <c r="B23" s="13"/>
      <c r="C23" s="13"/>
      <c r="D23" s="13"/>
      <c r="E23" s="13"/>
      <c r="F23" s="13"/>
      <c r="G23" s="13"/>
      <c r="H23" s="13"/>
      <c r="I23" s="13"/>
      <c r="J23" s="13"/>
      <c r="K23" s="13"/>
      <c r="L23" s="13"/>
      <c r="M23" s="13"/>
      <c r="N23" s="13"/>
      <c r="O23" s="13"/>
      <c r="P23" s="13"/>
      <c r="Q23" s="13"/>
      <c r="R23" s="13"/>
      <c r="S23" s="13"/>
      <c r="T23" s="13"/>
      <c r="U23" s="13"/>
      <c r="V23" s="13"/>
    </row>
    <row r="24" spans="1:22" x14ac:dyDescent="0.25">
      <c r="A24" s="13"/>
      <c r="B24" s="13"/>
      <c r="C24" s="13"/>
      <c r="D24" s="13"/>
      <c r="E24" s="13"/>
      <c r="F24" s="13"/>
      <c r="G24" s="13"/>
      <c r="H24" s="13"/>
      <c r="I24" s="13"/>
      <c r="J24" s="13"/>
      <c r="K24" s="13"/>
      <c r="L24" s="13"/>
      <c r="M24" s="13"/>
      <c r="N24" s="13"/>
      <c r="O24" s="13"/>
      <c r="P24" s="13"/>
      <c r="Q24" s="13"/>
      <c r="R24" s="13"/>
      <c r="S24" s="13"/>
      <c r="T24" s="13"/>
      <c r="U24" s="13"/>
      <c r="V24" s="13"/>
    </row>
    <row r="25" spans="1:22" x14ac:dyDescent="0.25">
      <c r="A25" s="13"/>
      <c r="B25" s="13"/>
      <c r="C25" s="13"/>
      <c r="D25" s="13"/>
      <c r="E25" s="13"/>
      <c r="F25" s="13"/>
      <c r="G25" s="13"/>
      <c r="H25" s="13"/>
      <c r="I25" s="13"/>
      <c r="J25" s="13"/>
      <c r="K25" s="13"/>
      <c r="L25" s="13"/>
      <c r="M25" s="13"/>
      <c r="N25" s="13"/>
      <c r="O25" s="13"/>
      <c r="P25" s="13"/>
      <c r="Q25" s="13"/>
      <c r="R25" s="13"/>
      <c r="S25" s="13"/>
      <c r="T25" s="13"/>
      <c r="U25" s="13"/>
      <c r="V25" s="13"/>
    </row>
    <row r="26" spans="1:22" x14ac:dyDescent="0.25">
      <c r="A26" s="13"/>
      <c r="B26" s="13"/>
      <c r="C26" s="13"/>
      <c r="D26" s="13"/>
      <c r="E26" s="13"/>
      <c r="F26" s="13"/>
      <c r="G26" s="13"/>
      <c r="H26" s="13"/>
      <c r="I26" s="13"/>
      <c r="J26" s="13"/>
      <c r="K26" s="13"/>
      <c r="L26" s="13"/>
      <c r="M26" s="13"/>
      <c r="N26" s="13"/>
      <c r="O26" s="13"/>
      <c r="P26" s="13"/>
      <c r="Q26" s="13"/>
      <c r="R26" s="13"/>
      <c r="S26" s="13"/>
      <c r="T26" s="13"/>
      <c r="U26" s="13"/>
      <c r="V26" s="13"/>
    </row>
    <row r="27" spans="1:22" x14ac:dyDescent="0.25">
      <c r="A27" s="13"/>
      <c r="B27" s="13"/>
      <c r="C27" s="13"/>
      <c r="D27" s="13"/>
      <c r="E27" s="13"/>
      <c r="F27" s="13"/>
      <c r="G27" s="13"/>
      <c r="H27" s="13"/>
      <c r="I27" s="13"/>
      <c r="J27" s="13"/>
      <c r="K27" s="13"/>
      <c r="L27" s="13"/>
      <c r="M27" s="13"/>
      <c r="N27" s="13"/>
      <c r="O27" s="13"/>
      <c r="P27" s="13"/>
      <c r="Q27" s="13"/>
      <c r="R27" s="13"/>
      <c r="S27" s="13"/>
      <c r="T27" s="13"/>
      <c r="U27" s="13"/>
      <c r="V27" s="13"/>
    </row>
    <row r="28" spans="1:22" x14ac:dyDescent="0.25">
      <c r="A28" s="13"/>
      <c r="B28" s="13"/>
      <c r="C28" s="13"/>
      <c r="D28" s="13"/>
      <c r="E28" s="13"/>
      <c r="F28" s="13"/>
      <c r="G28" s="13"/>
      <c r="H28" s="13"/>
      <c r="I28" s="13"/>
      <c r="J28" s="13"/>
      <c r="K28" s="13"/>
      <c r="L28" s="13"/>
      <c r="M28" s="13"/>
      <c r="N28" s="13"/>
      <c r="O28" s="13"/>
      <c r="P28" s="13"/>
      <c r="Q28" s="13"/>
      <c r="R28" s="13"/>
      <c r="S28" s="13"/>
      <c r="T28" s="13"/>
      <c r="U28" s="13"/>
      <c r="V28" s="13"/>
    </row>
    <row r="29" spans="1:22" x14ac:dyDescent="0.25">
      <c r="A29" s="13"/>
      <c r="B29" s="13"/>
      <c r="C29" s="13"/>
      <c r="D29" s="13"/>
      <c r="E29" s="13"/>
      <c r="F29" s="13"/>
      <c r="G29" s="13"/>
      <c r="H29" s="13"/>
      <c r="I29" s="13"/>
      <c r="J29" s="13"/>
      <c r="K29" s="13"/>
      <c r="L29" s="13"/>
      <c r="M29" s="13"/>
      <c r="N29" s="13"/>
      <c r="O29" s="13"/>
      <c r="P29" s="13"/>
      <c r="Q29" s="13"/>
      <c r="R29" s="13"/>
      <c r="S29" s="13"/>
      <c r="T29" s="13"/>
      <c r="U29" s="13"/>
      <c r="V29" s="13"/>
    </row>
    <row r="30" spans="1:22" x14ac:dyDescent="0.25">
      <c r="A30" s="13"/>
      <c r="B30" s="13"/>
      <c r="C30" s="13"/>
      <c r="D30" s="13"/>
      <c r="E30" s="13"/>
      <c r="F30" s="13"/>
      <c r="G30" s="13"/>
      <c r="H30" s="13"/>
      <c r="I30" s="13"/>
      <c r="J30" s="13"/>
      <c r="K30" s="13"/>
      <c r="L30" s="13"/>
      <c r="M30" s="13"/>
      <c r="N30" s="13"/>
      <c r="O30" s="13"/>
      <c r="P30" s="13"/>
      <c r="Q30" s="13"/>
      <c r="R30" s="13"/>
      <c r="S30" s="13"/>
      <c r="T30" s="13"/>
      <c r="U30" s="13"/>
      <c r="V30" s="13"/>
    </row>
    <row r="31" spans="1:22" x14ac:dyDescent="0.25">
      <c r="A31" s="13"/>
      <c r="B31" s="13"/>
      <c r="C31" s="13"/>
      <c r="D31" s="13"/>
      <c r="E31" s="13"/>
      <c r="F31" s="13"/>
      <c r="G31" s="13"/>
      <c r="H31" s="13"/>
      <c r="I31" s="13"/>
      <c r="J31" s="13"/>
      <c r="K31" s="13"/>
      <c r="L31" s="13"/>
      <c r="M31" s="13"/>
      <c r="N31" s="13"/>
      <c r="O31" s="13"/>
      <c r="P31" s="13"/>
      <c r="Q31" s="13"/>
      <c r="R31" s="13"/>
      <c r="S31" s="13"/>
      <c r="T31" s="13"/>
      <c r="U31" s="13"/>
      <c r="V31" s="13"/>
    </row>
    <row r="32" spans="1:22" x14ac:dyDescent="0.25">
      <c r="A32" s="13"/>
      <c r="B32" s="13"/>
      <c r="C32" s="13"/>
      <c r="D32" s="13"/>
      <c r="E32" s="13"/>
      <c r="F32" s="13"/>
      <c r="G32" s="13"/>
      <c r="H32" s="13"/>
      <c r="I32" s="13"/>
      <c r="J32" s="13"/>
      <c r="K32" s="13"/>
      <c r="L32" s="13"/>
      <c r="M32" s="13"/>
      <c r="N32" s="13"/>
      <c r="O32" s="13"/>
      <c r="P32" s="13"/>
      <c r="Q32" s="13"/>
      <c r="R32" s="13"/>
      <c r="S32" s="13"/>
      <c r="T32" s="13"/>
      <c r="U32" s="13"/>
      <c r="V32" s="13"/>
    </row>
    <row r="33" spans="1:22" x14ac:dyDescent="0.25">
      <c r="A33" s="13"/>
      <c r="B33" s="13"/>
      <c r="C33" s="13"/>
      <c r="D33" s="13"/>
      <c r="E33" s="13"/>
      <c r="F33" s="13"/>
      <c r="G33" s="13"/>
      <c r="H33" s="13"/>
      <c r="I33" s="13"/>
      <c r="J33" s="13"/>
      <c r="K33" s="13"/>
      <c r="L33" s="13"/>
      <c r="M33" s="13"/>
      <c r="N33" s="13"/>
      <c r="O33" s="13"/>
      <c r="P33" s="13"/>
      <c r="Q33" s="13"/>
      <c r="R33" s="13"/>
      <c r="S33" s="13"/>
      <c r="T33" s="13"/>
      <c r="U33" s="13"/>
      <c r="V33" s="13"/>
    </row>
    <row r="34" spans="1:22" x14ac:dyDescent="0.25">
      <c r="A34" s="13"/>
      <c r="B34" s="13"/>
      <c r="C34" s="13"/>
      <c r="D34" s="13"/>
      <c r="E34" s="13"/>
      <c r="F34" s="13"/>
      <c r="G34" s="13"/>
      <c r="H34" s="13"/>
      <c r="I34" s="13"/>
      <c r="J34" s="13"/>
      <c r="K34" s="13"/>
      <c r="L34" s="13"/>
      <c r="M34" s="13"/>
      <c r="N34" s="13"/>
      <c r="O34" s="13"/>
      <c r="P34" s="13"/>
      <c r="Q34" s="13"/>
      <c r="R34" s="13"/>
      <c r="S34" s="13"/>
      <c r="T34" s="13"/>
      <c r="U34" s="13"/>
      <c r="V34" s="13"/>
    </row>
    <row r="35" spans="1:22" x14ac:dyDescent="0.25">
      <c r="A35" s="13"/>
      <c r="B35" s="13"/>
      <c r="C35" s="13"/>
      <c r="D35" s="13"/>
      <c r="E35" s="13"/>
      <c r="F35" s="13"/>
      <c r="G35" s="13"/>
      <c r="H35" s="13"/>
      <c r="I35" s="13"/>
      <c r="J35" s="13"/>
      <c r="K35" s="13"/>
      <c r="L35" s="13"/>
      <c r="M35" s="13"/>
      <c r="N35" s="13"/>
      <c r="O35" s="13"/>
      <c r="P35" s="13"/>
      <c r="Q35" s="13"/>
      <c r="R35" s="13"/>
      <c r="S35" s="13"/>
      <c r="T35" s="13"/>
      <c r="U35" s="13"/>
      <c r="V35" s="13"/>
    </row>
    <row r="36" spans="1:22" x14ac:dyDescent="0.25">
      <c r="A36" s="13"/>
      <c r="B36" s="13"/>
      <c r="C36" s="13"/>
      <c r="D36" s="13"/>
      <c r="E36" s="13"/>
      <c r="F36" s="13"/>
      <c r="G36" s="13"/>
      <c r="H36" s="13"/>
      <c r="I36" s="13"/>
      <c r="J36" s="13"/>
      <c r="K36" s="13"/>
      <c r="L36" s="13"/>
      <c r="M36" s="13"/>
      <c r="N36" s="13"/>
      <c r="O36" s="13"/>
      <c r="P36" s="13"/>
      <c r="Q36" s="13"/>
      <c r="R36" s="13"/>
      <c r="S36" s="13"/>
      <c r="T36" s="13"/>
      <c r="U36" s="13"/>
      <c r="V36" s="13"/>
    </row>
  </sheetData>
  <sheetProtection selectLockedCells="1" selectUnlockedCells="1"/>
  <pageMargins left="0.25" right="0.25" top="0.75" bottom="0.75" header="0.3" footer="0.3"/>
  <pageSetup paperSize="9" scale="76" orientation="landscape" r:id="rId1"/>
  <colBreaks count="1" manualBreakCount="1">
    <brk id="2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B64F0FD72E9ECC45A1EF41A0251BD264" ma:contentTypeVersion="5" ma:contentTypeDescription="GetOrganized dokument" ma:contentTypeScope="" ma:versionID="b8239bd4dc4260807f12997dd2f42ba7">
  <xsd:schema xmlns:xsd="http://www.w3.org/2001/XMLSchema" xmlns:xs="http://www.w3.org/2001/XMLSchema" xmlns:p="http://schemas.microsoft.com/office/2006/metadata/properties" xmlns:ns1="http://schemas.microsoft.com/sharepoint/v3" xmlns:ns2="44E827F0-875E-4B40-A1D1-1C8EAEB38AD3" targetNamespace="http://schemas.microsoft.com/office/2006/metadata/properties" ma:root="true" ma:fieldsID="b74abe30d4e846963afc677536e1ca8e" ns1:_="" ns2:_="">
    <xsd:import namespace="http://schemas.microsoft.com/sharepoint/v3"/>
    <xsd:import namespace="44E827F0-875E-4B40-A1D1-1C8EAEB38AD3"/>
    <xsd:element name="properties">
      <xsd:complexType>
        <xsd:sequence>
          <xsd:element name="documentManagement">
            <xsd:complexType>
              <xsd:all>
                <xsd:element ref="ns2:Dokumenttype" minOccurs="0"/>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VisualId" minOccurs="0"/>
                <xsd:element ref="ns1:CCMConversation" minOccurs="0"/>
                <xsd:element ref="ns1:CCMOriginalDocID" minOccurs="0"/>
                <xsd:element ref="ns1:CCMCognitiveType" minOccurs="0"/>
                <xsd:element ref="ns1:CCMMetadataExtractionStatus" minOccurs="0"/>
                <xsd:element ref="ns1:CCMPageCount" minOccurs="0"/>
                <xsd:element ref="ns1:CCMCommentCount" minOccurs="0"/>
                <xsd:element ref="ns1:CCMPreviewAnnotationsTasks" minOccurs="0"/>
                <xsd:element ref="ns1:CCMOnline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description=""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VisualId" ma:index="32" nillable="true" ma:displayName="Sags ID" ma:default="Tildeler" ma:internalName="CCMVisualId" ma:readOnly="true">
      <xsd:simpleType>
        <xsd:restriction base="dms:Text"/>
      </xsd:simpleType>
    </xsd:element>
    <xsd:element name="CCMConversation" ma:index="33" nillable="true" ma:displayName="Samtale" ma:description="" ma:internalName="CCMConversation" ma:readOnly="true">
      <xsd:simpleType>
        <xsd:restriction base="dms:Text"/>
      </xsd:simpleType>
    </xsd:element>
    <xsd:element name="CCMOriginalDocID" ma:index="35" nillable="true" ma:displayName="Originalt Dok ID" ma:description="" ma:internalName="CCMOriginalDocID" ma:readOnly="true">
      <xsd:simpleType>
        <xsd:restriction base="dms:Text"/>
      </xsd:simpleType>
    </xsd:element>
    <xsd:element name="CCMCognitiveType" ma:index="37" nillable="true" ma:displayName="CognitiveType" ma:decimals="0" ma:description="" ma:internalName="CCMCognitiveType" ma:readOnly="false">
      <xsd:simpleType>
        <xsd:restriction base="dms:Number"/>
      </xsd:simpleType>
    </xsd:element>
    <xsd:element name="CCMMetadataExtractionStatus" ma:index="39" nillable="true" ma:displayName="CCMMetadataExtractionStatus" ma:default="CCMPageCount:InProgress;CCMCommentCount:InProgress" ma:hidden="true" ma:internalName="CCMMetadataExtractionStatus" ma:readOnly="false">
      <xsd:simpleType>
        <xsd:restriction base="dms:Text"/>
      </xsd:simpleType>
    </xsd:element>
    <xsd:element name="CCMPageCount" ma:index="40" nillable="true" ma:displayName="Sider" ma:decimals="0" ma:description="" ma:internalName="CCMPageCount" ma:readOnly="true">
      <xsd:simpleType>
        <xsd:restriction base="dms:Number"/>
      </xsd:simpleType>
    </xsd:element>
    <xsd:element name="CCMCommentCount" ma:index="41" nillable="true" ma:displayName="Kommentarer" ma:decimals="0" ma:description="" ma:internalName="CCMCommentCount" ma:readOnly="true">
      <xsd:simpleType>
        <xsd:restriction base="dms:Number"/>
      </xsd:simpleType>
    </xsd:element>
    <xsd:element name="CCMPreviewAnnotationsTasks" ma:index="42" nillable="true" ma:displayName="Opgaver" ma:decimals="0" ma:description="" ma:internalName="CCMPreviewAnnotationsTasks" ma:readOnly="true">
      <xsd:simpleType>
        <xsd:restriction base="dms:Number"/>
      </xsd:simpleType>
    </xsd:element>
    <xsd:element name="CCMOnlineStatus" ma:index="43" nillable="true" ma:displayName="Online status" ma:description="" ma:format="Dropdown" ma:internalName="CCMOnlineStatus" ma:readOnly="true">
      <xsd:simpleType>
        <xsd:restriction base="dms:Choice">
          <xsd:enumeration value="OneDrive"/>
          <xsd:enumeration value="SharePointOnline"/>
          <xsd:enumeration value="Teams"/>
          <xsd:enumeration value="SharePointOnlineSync"/>
        </xsd:restriction>
      </xsd:simpleType>
    </xsd:element>
  </xsd:schema>
  <xsd:schema xmlns:xsd="http://www.w3.org/2001/XMLSchema" xmlns:xs="http://www.w3.org/2001/XMLSchema" xmlns:dms="http://schemas.microsoft.com/office/2006/documentManagement/types" xmlns:pc="http://schemas.microsoft.com/office/infopath/2007/PartnerControls" targetNamespace="44E827F0-875E-4B40-A1D1-1C8EAEB38AD3" elementFormDefault="qualified">
    <xsd:import namespace="http://schemas.microsoft.com/office/2006/documentManagement/types"/>
    <xsd:import namespace="http://schemas.microsoft.com/office/infopath/2007/PartnerControls"/>
    <xsd:element name="Dokumenttype" ma:index="2" nillable="true" ma:displayName="Dokumenttype" ma:default="Notat" ma:format="Dropdown" ma:internalName="Dokumenttype">
      <xsd:simpleType>
        <xsd:restriction base="dms:Choice">
          <xsd:enumeration value="Administrativ information"/>
          <xsd:enumeration value="Andet dokument"/>
          <xsd:enumeration value="Brev"/>
          <xsd:enumeration value="Centralt modtaget post"/>
          <xsd:enumeration value="Dagsorden"/>
          <xsd:enumeration value="Fremstilling"/>
          <xsd:enumeration value="Høringssvar"/>
          <xsd:enumeration value="Kontrakt"/>
          <xsd:enumeration value="Notat"/>
          <xsd:enumeration value="Overenskomst"/>
          <xsd:enumeration value="Presseberedskab"/>
          <xsd:enumeration value="Pressemeddelelse"/>
          <xsd:enumeration value="Rapport"/>
          <xsd:enumeration value="Referat"/>
          <xsd:enumeration value="Tale"/>
          <xsd:enumeration value="Temadrøftelse"/>
          <xsd:enumeration value="Projektbeskrivelse"/>
          <xsd:enumeration value="Analysenotat"/>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x H k i V S 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x H k i 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R 5 I l U o i k e 4 D g A A A B E A A A A T A B w A R m 9 y b X V s Y X M v U 2 V j d G l v b j E u b S C i G A A o o B Q A A A A A A A A A A A A A A A A A A A A A A A A A A A A r T k 0 u y c z P U w i G 0 I b W A F B L A Q I t A B Q A A g A I A M R 5 I l U g O B 9 n p A A A A P U A A A A S A A A A A A A A A A A A A A A A A A A A A A B D b 2 5 m a W c v U G F j a 2 F n Z S 5 4 b W x Q S w E C L Q A U A A I A C A D E e S J V D 8 r p q 6 Q A A A D p A A A A E w A A A A A A A A A A A A A A A A D w A A A A W 0 N v b n R l b n R f V H l w Z X N d L n h t b F B L A Q I t A B Q A A g A I A M R 5 I 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m i N U 0 H x H 7 Q J P U M E G X 7 l u k A A A A A A I A A A A A A A N m A A D A A A A A E A A A A E A n B f R o d 4 V b g W r O I y + g G J o A A A A A B I A A A K A A A A A Q A A A A Z x t 6 N 0 E G r a M x 9 q 3 + y O 6 Z D F A A A A B e W r 8 o G S 4 q c J K z s u Q p c X D z 4 q E 5 w Z k p K K q V V F Q B i D X x S F Z Z M A g w S H g 4 4 p z L K U F / O G / m f T p y O 3 K c h P K Y T v w C F h I g p j l / U D q b b 0 I p U 7 C f P h w g s B Q A A A A 6 + i W t h 5 K L n m 2 J 8 s p u o A + 4 I h B n P Q = = < / D a t a M a s h u p > 
</file>

<file path=customXml/item3.xml><?xml version="1.0" encoding="utf-8"?>
<p:properties xmlns:p="http://schemas.microsoft.com/office/2006/metadata/properties" xmlns:xsi="http://www.w3.org/2001/XMLSchema-instance" xmlns:pc="http://schemas.microsoft.com/office/infopath/2007/PartnerControls">
  <documentManagement>
    <Dokumenttype xmlns="44E827F0-875E-4B40-A1D1-1C8EAEB38AD3">Notat</Dokumenttype>
    <CCMMeetingCaseInstanceId xmlns="44E827F0-875E-4B40-A1D1-1C8EAEB38AD3" xsi:nil="true"/>
    <LocalAttachment xmlns="http://schemas.microsoft.com/sharepoint/v3">false</LocalAttachment>
    <DocumentDescription xmlns="44E827F0-875E-4B40-A1D1-1C8EAEB38AD3" xsi:nil="true"/>
    <CCMAgendaItemId xmlns="44E827F0-875E-4B40-A1D1-1C8EAEB38AD3" xsi:nil="true"/>
    <Finalized xmlns="http://schemas.microsoft.com/sharepoint/v3">false</Finalized>
    <CCMSystemID xmlns="http://schemas.microsoft.com/sharepoint/v3">ca7dc1c5-fc98-48bd-8345-b1ffede9fa82</CCMSystemID>
    <CCMVisualId xmlns="http://schemas.microsoft.com/sharepoint/v3">SAG-2018-06181</CCMVisualId>
    <CCMMeetingCaseId xmlns="44E827F0-875E-4B40-A1D1-1C8EAEB38AD3" xsi:nil="true"/>
    <AgendaStatusIcon xmlns="44E827F0-875E-4B40-A1D1-1C8EAEB38AD3" xsi:nil="true"/>
    <CCMAgendaStatus xmlns="44E827F0-875E-4B40-A1D1-1C8EAEB38AD3" xsi:nil="true"/>
    <DocID xmlns="http://schemas.microsoft.com/sharepoint/v3">3478619</DocID>
    <CCMCognitiveType xmlns="http://schemas.microsoft.com/sharepoint/v3" xsi:nil="true"/>
    <CaseRecordNumber xmlns="http://schemas.microsoft.com/sharepoint/v3">0</CaseRecordNumber>
    <CaseID xmlns="http://schemas.microsoft.com/sharepoint/v3">SAG-2018-06181</CaseID>
    <RegistrationDate xmlns="http://schemas.microsoft.com/sharepoint/v3" xsi:nil="true"/>
    <CCMTemplateID xmlns="http://schemas.microsoft.com/sharepoint/v3">0</CCMTemplateID>
    <CCMAgendaDocumentStatus xmlns="44E827F0-875E-4B40-A1D1-1C8EAEB38AD3" xsi:nil="true"/>
    <CCMMeetingCaseLink xmlns="44E827F0-875E-4B40-A1D1-1C8EAEB38AD3">
      <Url xsi:nil="true"/>
      <Description xsi:nil="true"/>
    </CCMMeetingCaseLink>
    <Related xmlns="http://schemas.microsoft.com/sharepoint/v3">false</Related>
    <CCMMetadataExtractionStatus xmlns="http://schemas.microsoft.com/sharepoint/v3">CCMPageCount:NotSupported;CCMCommentCount:Idle</CCMMetadataExtractionStatus>
    <WasSigned xmlns="http://schemas.microsoft.com/sharepoint/v3">false</WasSigned>
    <WasEncrypted xmlns="http://schemas.microsoft.com/sharepoint/v3">false</WasEncrypted>
    <MailHasAttachments xmlns="http://schemas.microsoft.com/sharepoint/v3">false</MailHasAttachments>
    <CCMPageCount xmlns="http://schemas.microsoft.com/sharepoint/v3">0</CCMPageCount>
    <CCMCommentCount xmlns="http://schemas.microsoft.com/sharepoint/v3">0</CCMCommentCount>
    <CCMPreviewAnnotationsTasks xmlns="http://schemas.microsoft.com/sharepoint/v3">0</CCMPreviewAnnotationsTasks>
    <CCMConversation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2E9C11-79A6-4B0E-91E3-7B9D6D186D83}"/>
</file>

<file path=customXml/itemProps2.xml><?xml version="1.0" encoding="utf-8"?>
<ds:datastoreItem xmlns:ds="http://schemas.openxmlformats.org/officeDocument/2006/customXml" ds:itemID="{76237BF9-1D89-4E42-9A2D-A7E2E9C5C86A}"/>
</file>

<file path=customXml/itemProps3.xml><?xml version="1.0" encoding="utf-8"?>
<ds:datastoreItem xmlns:ds="http://schemas.openxmlformats.org/officeDocument/2006/customXml" ds:itemID="{6B5A3CCF-7DC0-447A-B2AF-A2A7501E9B68}"/>
</file>

<file path=customXml/itemProps4.xml><?xml version="1.0" encoding="utf-8"?>
<ds:datastoreItem xmlns:ds="http://schemas.openxmlformats.org/officeDocument/2006/customXml" ds:itemID="{17FDFBDE-0CE4-43B5-A81C-2F19DE8310B4}"/>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Regneark</vt:lpstr>
      </vt:variant>
      <vt:variant>
        <vt:i4>12</vt:i4>
      </vt:variant>
      <vt:variant>
        <vt:lpstr>Navngivne områder</vt:lpstr>
      </vt:variant>
      <vt:variant>
        <vt:i4>6</vt:i4>
      </vt:variant>
    </vt:vector>
  </HeadingPairs>
  <TitlesOfParts>
    <vt:vector size="18" baseType="lpstr">
      <vt:lpstr>Analyse</vt:lpstr>
      <vt:lpstr>Forklaring</vt:lpstr>
      <vt:lpstr>1 - Ydelsesmodtagere</vt:lpstr>
      <vt:lpstr>Forklaring 1</vt:lpstr>
      <vt:lpstr>2 - Andele</vt:lpstr>
      <vt:lpstr>Forklaring 2</vt:lpstr>
      <vt:lpstr>3 - Budget og regnskab</vt:lpstr>
      <vt:lpstr>Forklaring 3</vt:lpstr>
      <vt:lpstr>4 - Udvikling</vt:lpstr>
      <vt:lpstr>Forklaring 4</vt:lpstr>
      <vt:lpstr>BEREGNING</vt:lpstr>
      <vt:lpstr>DATA - økonomi</vt:lpstr>
      <vt:lpstr>Kommuner</vt:lpstr>
      <vt:lpstr>'1 - Ydelsesmodtagere'!Udskriftsområde</vt:lpstr>
      <vt:lpstr>'2 - Andele'!Udskriftsområde</vt:lpstr>
      <vt:lpstr>'3 - Budget og regnskab'!Udskriftsområde</vt:lpstr>
      <vt:lpstr>'4 - Udvikling'!Udskriftsområde</vt:lpstr>
      <vt:lpstr>Analyse!Udskriftsområde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 beskæftigelses analyseværktøj 2.0_2023_</dc:title>
  <dc:creator/>
  <cp:lastModifiedBy/>
  <dcterms:created xsi:type="dcterms:W3CDTF">2015-06-05T18:19:34Z</dcterms:created>
  <dcterms:modified xsi:type="dcterms:W3CDTF">2024-08-01T07:09:41Z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CMOneDriveID">
    <vt:lpwstr/>
  </property>
  <property fmtid="{D5CDD505-2E9C-101B-9397-08002B2CF9AE}" pid="3" name="ContentTypeId">
    <vt:lpwstr>0x010100AC085CFC53BC46CEA2EADE194AD9D48200B64F0FD72E9ECC45A1EF41A0251BD264</vt:lpwstr>
  </property>
  <property fmtid="{D5CDD505-2E9C-101B-9397-08002B2CF9AE}" pid="4" name="CCMOneDriveOwnerID">
    <vt:lpwstr/>
  </property>
  <property fmtid="{D5CDD505-2E9C-101B-9397-08002B2CF9AE}" pid="5" name="CCMOneDriveItemID">
    <vt:lpwstr/>
  </property>
  <property fmtid="{D5CDD505-2E9C-101B-9397-08002B2CF9AE}" pid="6" name="CCMSystem">
    <vt:lpwstr> </vt:lpwstr>
  </property>
  <property fmtid="{D5CDD505-2E9C-101B-9397-08002B2CF9AE}" pid="7" name="CCMIsSharedOnOneDrive">
    <vt:bool>false</vt:bool>
  </property>
  <property fmtid="{D5CDD505-2E9C-101B-9397-08002B2CF9AE}" pid="8" name="CCMEventContext">
    <vt:lpwstr>0ecb58cf-45fe-48ad-aed7-312e7da84d6d</vt:lpwstr>
  </property>
  <property fmtid="{D5CDD505-2E9C-101B-9397-08002B2CF9AE}" pid="9" name="xd_Signature">
    <vt:bool>false</vt:bool>
  </property>
  <property fmtid="{D5CDD505-2E9C-101B-9397-08002B2CF9AE}" pid="10" name="CCMPostListPublishStatus">
    <vt:lpwstr>Afvist</vt:lpwstr>
  </property>
  <property fmtid="{D5CDD505-2E9C-101B-9397-08002B2CF9AE}" pid="11" name="CCMMustBeOnPostList">
    <vt:bool>true</vt:bool>
  </property>
  <property fmtid="{D5CDD505-2E9C-101B-9397-08002B2CF9AE}" pid="12" name="CCMCommunication">
    <vt:lpwstr/>
  </property>
</Properties>
</file>